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TRUNG\CONG VIEC\NAM 2019\KH 2020\Thang 12\Ngay 08.12\"/>
    </mc:Choice>
  </mc:AlternateContent>
  <bookViews>
    <workbookView xWindow="0" yWindow="0" windowWidth="20490" windowHeight="7650" tabRatio="720" firstSheet="12" activeTab="17"/>
  </bookViews>
  <sheets>
    <sheet name="goc" sheetId="5" r:id="rId1"/>
    <sheet name="Dieu chinh" sheetId="22" r:id="rId2"/>
    <sheet name="Bo sung" sheetId="27" r:id="rId3"/>
    <sheet name="1Cac nguon von" sheetId="28" r:id="rId4"/>
    <sheet name="2Phuong an PB" sheetId="29" r:id="rId5"/>
    <sheet name="3DMPL" sheetId="32" r:id="rId6"/>
    <sheet name="3.1KHCN" sheetId="1" r:id="rId7"/>
    <sheet name="3.2GD ĐT" sheetId="20" r:id="rId8"/>
    <sheet name="3.3Y tế" sheetId="21" r:id="rId9"/>
    <sheet name="3.4Cha Lo" sheetId="8" r:id="rId10"/>
    <sheet name="3.5PN-KB" sheetId="9" r:id="rId11"/>
    <sheet name="3.6NOXDCB" sheetId="12" r:id="rId12"/>
    <sheet name="3.7HOANTHANH" sheetId="18" r:id="rId13"/>
    <sheet name="3.8DOI UNG ODA" sheetId="13" r:id="rId14"/>
    <sheet name="3.9PCNST" sheetId="15" r:id="rId15"/>
    <sheet name="3.10TRONG DIEM" sheetId="14" r:id="rId16"/>
    <sheet name="3.11CHUYEN TIEP" sheetId="10" r:id="rId17"/>
    <sheet name="3.12KCM 2016-2020" sheetId="30" r:id="rId18"/>
  </sheets>
  <externalReferences>
    <externalReference r:id="rId19"/>
    <externalReference r:id="rId20"/>
    <externalReference r:id="rId21"/>
    <externalReference r:id="rId22"/>
  </externalReferences>
  <definedNames>
    <definedName name="_xlnm._FilterDatabase" localSheetId="6" hidden="1">'3.1KHCN'!$A$7:$AJ$23</definedName>
    <definedName name="_xlnm._FilterDatabase" localSheetId="9" hidden="1">'3.4Cha Lo'!#REF!</definedName>
    <definedName name="_xlnm._FilterDatabase" localSheetId="10" hidden="1">'3.5PN-KB'!$A$9:$AJ$31</definedName>
    <definedName name="_xlnm._FilterDatabase" localSheetId="11" hidden="1">'3.6NOXDCB'!$A$6:$AI$6</definedName>
    <definedName name="_xlnm._FilterDatabase" localSheetId="12" hidden="1">'3.7HOANTHANH'!$A$8:$AI$23</definedName>
    <definedName name="_xlnm._FilterDatabase" localSheetId="13" hidden="1">'3.8DOI UNG ODA'!$A$9:$AB$560</definedName>
    <definedName name="_xlnm._FilterDatabase" localSheetId="14" hidden="1">'3.9PCNST'!$A$8:$AI$8</definedName>
    <definedName name="_xlnm._FilterDatabase" localSheetId="0" hidden="1">goc!$A$10:$AB$574</definedName>
    <definedName name="_xlnm.Print_Titles" localSheetId="3">'1Cac nguon von'!$5:$5</definedName>
    <definedName name="_xlnm.Print_Titles" localSheetId="4">'2Phuong an PB'!$5:$5</definedName>
    <definedName name="_xlnm.Print_Titles" localSheetId="15">'3.10TRONG DIEM'!$4:$7</definedName>
    <definedName name="_xlnm.Print_Titles" localSheetId="16">'3.11CHUYEN TIEP'!$4:$7</definedName>
    <definedName name="_xlnm.Print_Titles" localSheetId="17">'3.12KCM 2016-2020'!$4:$7</definedName>
    <definedName name="_xlnm.Print_Titles" localSheetId="6">'3.1KHCN'!$4:$7</definedName>
    <definedName name="_xlnm.Print_Titles" localSheetId="7">'3.2GD ĐT'!$4:$7</definedName>
    <definedName name="_xlnm.Print_Titles" localSheetId="8">'3.3Y tế'!$4:$7</definedName>
    <definedName name="_xlnm.Print_Titles" localSheetId="9">'3.4Cha Lo'!$4:$7</definedName>
    <definedName name="_xlnm.Print_Titles" localSheetId="10">'3.5PN-KB'!$5:$8</definedName>
    <definedName name="_xlnm.Print_Titles" localSheetId="11">'3.6NOXDCB'!$4:$7</definedName>
    <definedName name="_xlnm.Print_Titles" localSheetId="12">'3.7HOANTHANH'!$4:$7</definedName>
    <definedName name="_xlnm.Print_Titles" localSheetId="13">'3.8DOI UNG ODA'!$5:$9</definedName>
    <definedName name="_xlnm.Print_Titles" localSheetId="14">'3.9PCNST'!$4:$7</definedName>
    <definedName name="_xlnm.Print_Titles" localSheetId="1">'Dieu chinh'!$4:$7</definedName>
    <definedName name="_xlnm.Print_Titles" localSheetId="0">goc!$5:$10</definedName>
    <definedName name="Z_0B8F73CD_F511_4AF8_BA4E_D1A174525FCD_.wvu.Cols" localSheetId="15" hidden="1">'3.10TRONG DIEM'!$C:$G,'3.10TRONG DIEM'!$J:$J,'3.10TRONG DIEM'!$L:$M</definedName>
    <definedName name="Z_0B8F73CD_F511_4AF8_BA4E_D1A174525FCD_.wvu.Cols" localSheetId="16" hidden="1">'3.11CHUYEN TIEP'!$C:$G,'3.11CHUYEN TIEP'!$J:$J,'3.11CHUYEN TIEP'!$L:$M</definedName>
    <definedName name="Z_0B8F73CD_F511_4AF8_BA4E_D1A174525FCD_.wvu.Cols" localSheetId="6" hidden="1">'3.1KHCN'!$C:$G,'3.1KHCN'!$J:$J,'3.1KHCN'!$L:$M</definedName>
    <definedName name="Z_0B8F73CD_F511_4AF8_BA4E_D1A174525FCD_.wvu.Cols" localSheetId="9" hidden="1">'3.4Cha Lo'!$C:$G,'3.4Cha Lo'!$J:$J,'3.4Cha Lo'!$L:$M</definedName>
    <definedName name="Z_0B8F73CD_F511_4AF8_BA4E_D1A174525FCD_.wvu.Cols" localSheetId="10" hidden="1">'3.5PN-KB'!$C:$G,'3.5PN-KB'!$J:$J,'3.5PN-KB'!$L:$M</definedName>
    <definedName name="Z_0B8F73CD_F511_4AF8_BA4E_D1A174525FCD_.wvu.Cols" localSheetId="11" hidden="1">'3.6NOXDCB'!$C:$G,'3.6NOXDCB'!$J:$J,'3.6NOXDCB'!$L:$M</definedName>
    <definedName name="Z_0B8F73CD_F511_4AF8_BA4E_D1A174525FCD_.wvu.Cols" localSheetId="12" hidden="1">'3.7HOANTHANH'!$C:$G,'3.7HOANTHANH'!$J:$J,'3.7HOANTHANH'!$L:$M</definedName>
    <definedName name="Z_0B8F73CD_F511_4AF8_BA4E_D1A174525FCD_.wvu.Cols" localSheetId="13" hidden="1">'3.8DOI UNG ODA'!$C:$G,'3.8DOI UNG ODA'!$J:$J,'3.8DOI UNG ODA'!$L:$M</definedName>
    <definedName name="Z_0B8F73CD_F511_4AF8_BA4E_D1A174525FCD_.wvu.Cols" localSheetId="14" hidden="1">'3.9PCNST'!$C:$G,'3.9PCNST'!$J:$J,'3.9PCNST'!$L:$M</definedName>
    <definedName name="Z_0B8F73CD_F511_4AF8_BA4E_D1A174525FCD_.wvu.Cols" localSheetId="0" hidden="1">goc!$C:$G,goc!$J:$J,goc!$L:$M</definedName>
    <definedName name="Z_0B8F73CD_F511_4AF8_BA4E_D1A174525FCD_.wvu.FilterData" localSheetId="15" hidden="1">'3.10TRONG DIEM'!#REF!</definedName>
    <definedName name="Z_0B8F73CD_F511_4AF8_BA4E_D1A174525FCD_.wvu.FilterData" localSheetId="16" hidden="1">'3.11CHUYEN TIEP'!$A$8:$AI$8</definedName>
    <definedName name="Z_0B8F73CD_F511_4AF8_BA4E_D1A174525FCD_.wvu.FilterData" localSheetId="6" hidden="1">'3.1KHCN'!$A$7:$AJ$23</definedName>
    <definedName name="Z_0B8F73CD_F511_4AF8_BA4E_D1A174525FCD_.wvu.FilterData" localSheetId="9" hidden="1">'3.4Cha Lo'!#REF!</definedName>
    <definedName name="Z_0B8F73CD_F511_4AF8_BA4E_D1A174525FCD_.wvu.FilterData" localSheetId="10" hidden="1">'3.5PN-KB'!$A$9:$AJ$31</definedName>
    <definedName name="Z_0B8F73CD_F511_4AF8_BA4E_D1A174525FCD_.wvu.FilterData" localSheetId="11" hidden="1">'3.6NOXDCB'!$A$6:$AI$6</definedName>
    <definedName name="Z_0B8F73CD_F511_4AF8_BA4E_D1A174525FCD_.wvu.FilterData" localSheetId="12" hidden="1">'3.7HOANTHANH'!$A$8:$AI$23</definedName>
    <definedName name="Z_0B8F73CD_F511_4AF8_BA4E_D1A174525FCD_.wvu.FilterData" localSheetId="13" hidden="1">'3.8DOI UNG ODA'!$A$9:$AB$560</definedName>
    <definedName name="Z_0B8F73CD_F511_4AF8_BA4E_D1A174525FCD_.wvu.FilterData" localSheetId="14" hidden="1">'3.9PCNST'!$A$8:$AI$8</definedName>
    <definedName name="Z_0B8F73CD_F511_4AF8_BA4E_D1A174525FCD_.wvu.FilterData" localSheetId="0" hidden="1">goc!$A$10:$AB$573</definedName>
    <definedName name="Z_0B8F73CD_F511_4AF8_BA4E_D1A174525FCD_.wvu.PrintTitles" localSheetId="15" hidden="1">'3.10TRONG DIEM'!$4:$7</definedName>
    <definedName name="Z_0B8F73CD_F511_4AF8_BA4E_D1A174525FCD_.wvu.PrintTitles" localSheetId="16" hidden="1">'3.11CHUYEN TIEP'!$4:$7</definedName>
    <definedName name="Z_0B8F73CD_F511_4AF8_BA4E_D1A174525FCD_.wvu.PrintTitles" localSheetId="6" hidden="1">'3.1KHCN'!$4:$6</definedName>
    <definedName name="Z_0B8F73CD_F511_4AF8_BA4E_D1A174525FCD_.wvu.PrintTitles" localSheetId="9" hidden="1">'3.4Cha Lo'!$4:$7</definedName>
    <definedName name="Z_0B8F73CD_F511_4AF8_BA4E_D1A174525FCD_.wvu.PrintTitles" localSheetId="10" hidden="1">'3.5PN-KB'!$5:$8</definedName>
    <definedName name="Z_0B8F73CD_F511_4AF8_BA4E_D1A174525FCD_.wvu.PrintTitles" localSheetId="11" hidden="1">'3.6NOXDCB'!$4:$5</definedName>
    <definedName name="Z_0B8F73CD_F511_4AF8_BA4E_D1A174525FCD_.wvu.PrintTitles" localSheetId="12" hidden="1">'3.7HOANTHANH'!$4:$7</definedName>
    <definedName name="Z_0B8F73CD_F511_4AF8_BA4E_D1A174525FCD_.wvu.PrintTitles" localSheetId="13" hidden="1">'3.8DOI UNG ODA'!$5:$8</definedName>
    <definedName name="Z_0B8F73CD_F511_4AF8_BA4E_D1A174525FCD_.wvu.PrintTitles" localSheetId="14" hidden="1">'3.9PCNST'!$4:$7</definedName>
    <definedName name="Z_0B8F73CD_F511_4AF8_BA4E_D1A174525FCD_.wvu.PrintTitles" localSheetId="0" hidden="1">goc!$5:$8</definedName>
    <definedName name="Z_1F2FE49A_48DE_4818_8B14_5EF136A05F63_.wvu.FilterData" localSheetId="15" hidden="1">'3.10TRONG DIEM'!$A$7:$IW$7</definedName>
    <definedName name="Z_1F2FE49A_48DE_4818_8B14_5EF136A05F63_.wvu.FilterData" localSheetId="16" hidden="1">'3.11CHUYEN TIEP'!$A$7:$IY$8</definedName>
    <definedName name="Z_1F2FE49A_48DE_4818_8B14_5EF136A05F63_.wvu.FilterData" localSheetId="6" hidden="1">'3.1KHCN'!$A$6:$IU$23</definedName>
    <definedName name="Z_1F2FE49A_48DE_4818_8B14_5EF136A05F63_.wvu.FilterData" localSheetId="9" hidden="1">'3.4Cha Lo'!$A$7:$JB$7</definedName>
    <definedName name="Z_1F2FE49A_48DE_4818_8B14_5EF136A05F63_.wvu.FilterData" localSheetId="10" hidden="1">'3.5PN-KB'!$A$8:$IV$26</definedName>
    <definedName name="Z_1F2FE49A_48DE_4818_8B14_5EF136A05F63_.wvu.FilterData" localSheetId="11" hidden="1">'3.6NOXDCB'!$A$5:$IZ$6</definedName>
    <definedName name="Z_1F2FE49A_48DE_4818_8B14_5EF136A05F63_.wvu.FilterData" localSheetId="12" hidden="1">'3.7HOANTHANH'!$A$7:$JA$19</definedName>
    <definedName name="Z_1F2FE49A_48DE_4818_8B14_5EF136A05F63_.wvu.FilterData" localSheetId="13" hidden="1">'3.8DOI UNG ODA'!$A$8:$IO$555</definedName>
    <definedName name="Z_1F2FE49A_48DE_4818_8B14_5EF136A05F63_.wvu.FilterData" localSheetId="14" hidden="1">'3.9PCNST'!$A$7:$JA$8</definedName>
    <definedName name="Z_1F2FE49A_48DE_4818_8B14_5EF136A05F63_.wvu.FilterData" localSheetId="0" hidden="1">goc!$A$8:$IS$567</definedName>
    <definedName name="Z_1F2FE49A_48DE_4818_8B14_5EF136A05F63_.wvu.PrintTitles" localSheetId="15" hidden="1">'3.10TRONG DIEM'!$4:$7</definedName>
    <definedName name="Z_1F2FE49A_48DE_4818_8B14_5EF136A05F63_.wvu.PrintTitles" localSheetId="16" hidden="1">'3.11CHUYEN TIEP'!$4:$7</definedName>
    <definedName name="Z_1F2FE49A_48DE_4818_8B14_5EF136A05F63_.wvu.PrintTitles" localSheetId="6" hidden="1">'3.1KHCN'!$4:$6</definedName>
    <definedName name="Z_1F2FE49A_48DE_4818_8B14_5EF136A05F63_.wvu.PrintTitles" localSheetId="9" hidden="1">'3.4Cha Lo'!$4:$7</definedName>
    <definedName name="Z_1F2FE49A_48DE_4818_8B14_5EF136A05F63_.wvu.PrintTitles" localSheetId="10" hidden="1">'3.5PN-KB'!$5:$8</definedName>
    <definedName name="Z_1F2FE49A_48DE_4818_8B14_5EF136A05F63_.wvu.PrintTitles" localSheetId="11" hidden="1">'3.6NOXDCB'!$4:$5</definedName>
    <definedName name="Z_1F2FE49A_48DE_4818_8B14_5EF136A05F63_.wvu.PrintTitles" localSheetId="12" hidden="1">'3.7HOANTHANH'!$4:$7</definedName>
    <definedName name="Z_1F2FE49A_48DE_4818_8B14_5EF136A05F63_.wvu.PrintTitles" localSheetId="13" hidden="1">'3.8DOI UNG ODA'!$5:$8</definedName>
    <definedName name="Z_1F2FE49A_48DE_4818_8B14_5EF136A05F63_.wvu.PrintTitles" localSheetId="14" hidden="1">'3.9PCNST'!$4:$7</definedName>
    <definedName name="Z_1F2FE49A_48DE_4818_8B14_5EF136A05F63_.wvu.PrintTitles" localSheetId="0" hidden="1">goc!$5:$8</definedName>
  </definedNames>
  <calcPr calcId="162913"/>
  <customWorkbookViews>
    <customWorkbookView name="VNN.R9 - Personal View" guid="{1F2FE49A-48DE-4818-8B14-5EF136A05F63}" mergeInterval="0" personalView="1" maximized="1" xWindow="1" yWindow="1" windowWidth="1362" windowHeight="538" activeSheetId="1"/>
    <customWorkbookView name="Admin - Personal View" guid="{0B8F73CD-F511-4AF8-BA4E-D1A174525FCD}" mergeInterval="0" personalView="1" maximized="1" windowWidth="1362" windowHeight="543" activeSheetId="1"/>
  </customWorkbookViews>
</workbook>
</file>

<file path=xl/calcChain.xml><?xml version="1.0" encoding="utf-8"?>
<calcChain xmlns="http://schemas.openxmlformats.org/spreadsheetml/2006/main">
  <c r="D26" i="29" l="1"/>
  <c r="AL300" i="20" l="1"/>
  <c r="AL299" i="20"/>
  <c r="AL298" i="20"/>
  <c r="AL297" i="20"/>
  <c r="AL296" i="20"/>
  <c r="AL295" i="20"/>
  <c r="AL294" i="20"/>
  <c r="AL293" i="20"/>
  <c r="AL292" i="20"/>
  <c r="AL291" i="20"/>
  <c r="AL290" i="20"/>
  <c r="AL289" i="20"/>
  <c r="AL288" i="20"/>
  <c r="AL287" i="20"/>
  <c r="AL286" i="20"/>
  <c r="AL285" i="20"/>
  <c r="AL284" i="20"/>
  <c r="AL283" i="20"/>
  <c r="AL282" i="20"/>
  <c r="AL281" i="20"/>
  <c r="AL280" i="20"/>
  <c r="AL279" i="20"/>
  <c r="AL278" i="20"/>
  <c r="AL277" i="20"/>
  <c r="AL276" i="20"/>
  <c r="AL275" i="20"/>
  <c r="AL274" i="20"/>
  <c r="AL273" i="20"/>
  <c r="AL272" i="20"/>
  <c r="AL271" i="20"/>
  <c r="AL270" i="20"/>
  <c r="AL269" i="20"/>
  <c r="AL268" i="20"/>
  <c r="AL264" i="20"/>
  <c r="AL260" i="20"/>
  <c r="AL240" i="20"/>
  <c r="AB179" i="20" l="1"/>
  <c r="D40" i="29"/>
  <c r="AD26" i="15" l="1"/>
  <c r="AK33" i="15"/>
  <c r="AK32" i="15"/>
  <c r="AK31" i="15"/>
  <c r="AK30" i="15"/>
  <c r="AK29" i="15"/>
  <c r="AK28" i="15"/>
  <c r="AK27" i="15"/>
  <c r="AA23" i="14"/>
  <c r="AA22" i="14"/>
  <c r="AD24" i="15" l="1"/>
  <c r="AK26" i="15"/>
  <c r="AD267" i="20"/>
  <c r="AD185" i="20"/>
  <c r="AD9" i="20"/>
  <c r="V233" i="30" l="1"/>
  <c r="V234" i="30"/>
  <c r="V235" i="30"/>
  <c r="Z8" i="14"/>
  <c r="AE318" i="20" l="1"/>
  <c r="AE320" i="20"/>
  <c r="P4" i="28" l="1"/>
  <c r="P2" i="28" s="1"/>
  <c r="I9" i="28"/>
  <c r="I8" i="28" s="1"/>
  <c r="J9" i="28"/>
  <c r="J8" i="28" s="1"/>
  <c r="K9" i="28"/>
  <c r="K8" i="28" s="1"/>
  <c r="L9" i="28"/>
  <c r="L8" i="28" s="1"/>
  <c r="M9" i="28"/>
  <c r="M8" i="28" s="1"/>
  <c r="F10" i="28"/>
  <c r="F11" i="28"/>
  <c r="I17" i="28"/>
  <c r="J17" i="28"/>
  <c r="K17" i="28"/>
  <c r="L17" i="28"/>
  <c r="M17" i="28"/>
  <c r="I20" i="28"/>
  <c r="J20" i="28"/>
  <c r="K20" i="28"/>
  <c r="L20" i="28"/>
  <c r="M20" i="28"/>
  <c r="J29" i="28"/>
  <c r="AK25" i="15" l="1"/>
  <c r="V30" i="30"/>
  <c r="AD52" i="10"/>
  <c r="AD29" i="10"/>
  <c r="AD11" i="10"/>
  <c r="AK222" i="20"/>
  <c r="AK221" i="20"/>
  <c r="AC8" i="12" l="1"/>
  <c r="AD105" i="12"/>
  <c r="AK105" i="12" s="1"/>
  <c r="U24" i="15"/>
  <c r="AK24" i="15" s="1"/>
  <c r="G150" i="30" l="1"/>
  <c r="Z60" i="10"/>
  <c r="V116" i="30"/>
  <c r="AE239" i="20"/>
  <c r="AD35" i="1"/>
  <c r="V11" i="30" l="1"/>
  <c r="E40" i="29" l="1"/>
  <c r="E64" i="29"/>
  <c r="E34" i="29"/>
  <c r="E33" i="29"/>
  <c r="E11" i="29"/>
  <c r="E10" i="29"/>
  <c r="P40" i="29"/>
  <c r="M42" i="29" l="1"/>
  <c r="P26" i="29"/>
  <c r="V223" i="30"/>
  <c r="AA223" i="30" s="1"/>
  <c r="V224" i="30"/>
  <c r="AA224" i="30" s="1"/>
  <c r="V225" i="30"/>
  <c r="AA225" i="30" s="1"/>
  <c r="V226" i="30"/>
  <c r="AA226" i="30" s="1"/>
  <c r="V227" i="30"/>
  <c r="AA227" i="30" s="1"/>
  <c r="V228" i="30"/>
  <c r="AA228" i="30" s="1"/>
  <c r="V229" i="30"/>
  <c r="AA229" i="30" s="1"/>
  <c r="V230" i="30"/>
  <c r="AA230" i="30" s="1"/>
  <c r="V231" i="30"/>
  <c r="AA231" i="30" s="1"/>
  <c r="V232" i="30"/>
  <c r="AA232" i="30" s="1"/>
  <c r="AA233" i="30"/>
  <c r="AA234" i="30"/>
  <c r="AA235" i="30"/>
  <c r="V33" i="30"/>
  <c r="AA33" i="30" s="1"/>
  <c r="V10" i="30"/>
  <c r="AA10" i="30" s="1"/>
  <c r="O63" i="10"/>
  <c r="Q63" i="10"/>
  <c r="U63" i="10"/>
  <c r="U45" i="10"/>
  <c r="U9" i="10"/>
  <c r="AD42" i="10"/>
  <c r="U9" i="15"/>
  <c r="U8" i="15" s="1"/>
  <c r="O497" i="13"/>
  <c r="P497" i="13"/>
  <c r="Q497" i="13"/>
  <c r="U497" i="13"/>
  <c r="V497" i="13"/>
  <c r="P113" i="13"/>
  <c r="Q113" i="13"/>
  <c r="U113" i="13"/>
  <c r="V113" i="13"/>
  <c r="AA532" i="13"/>
  <c r="Q18" i="18"/>
  <c r="P18" i="18"/>
  <c r="O18" i="18"/>
  <c r="U18" i="18"/>
  <c r="U9" i="18"/>
  <c r="Q9" i="18"/>
  <c r="P9" i="18"/>
  <c r="O9" i="18"/>
  <c r="U97" i="12"/>
  <c r="U9" i="12"/>
  <c r="AD91" i="12"/>
  <c r="P10" i="9"/>
  <c r="O10" i="9"/>
  <c r="U10" i="9"/>
  <c r="Q24" i="9"/>
  <c r="P24" i="9"/>
  <c r="O24" i="9"/>
  <c r="U24" i="9"/>
  <c r="AI12" i="9"/>
  <c r="AI13" i="9"/>
  <c r="AI14" i="9"/>
  <c r="AI15" i="9"/>
  <c r="AI16" i="9"/>
  <c r="AI17" i="9"/>
  <c r="AI18" i="9"/>
  <c r="AI19" i="9"/>
  <c r="AI20" i="9"/>
  <c r="AI21" i="9"/>
  <c r="AI22" i="9"/>
  <c r="AI11" i="9"/>
  <c r="U14" i="8"/>
  <c r="U9" i="8"/>
  <c r="AL12" i="8"/>
  <c r="AL13" i="8"/>
  <c r="U9" i="21"/>
  <c r="U38" i="21"/>
  <c r="P267" i="20"/>
  <c r="AG267" i="20"/>
  <c r="AI267" i="20"/>
  <c r="U185" i="20"/>
  <c r="AE179" i="20"/>
  <c r="AK179" i="20" s="1"/>
  <c r="U8" i="12" l="1"/>
  <c r="AA21" i="14"/>
  <c r="U8" i="8"/>
  <c r="AA497" i="13"/>
  <c r="U8" i="10"/>
  <c r="AE166" i="20"/>
  <c r="AK166" i="20" s="1"/>
  <c r="AE169" i="20"/>
  <c r="AK169" i="20" s="1"/>
  <c r="AE168" i="20"/>
  <c r="U267" i="20"/>
  <c r="U9" i="20"/>
  <c r="AK168" i="20" l="1"/>
  <c r="P27" i="1"/>
  <c r="U22" i="1"/>
  <c r="U9" i="1"/>
  <c r="AK35" i="1"/>
  <c r="H64" i="29"/>
  <c r="U8" i="20" l="1"/>
  <c r="Q20" i="14" l="1"/>
  <c r="Q19" i="14"/>
  <c r="P15" i="14"/>
  <c r="P14" i="14"/>
  <c r="AE8" i="30" l="1"/>
  <c r="T139" i="30"/>
  <c r="AC8" i="10" l="1"/>
  <c r="AC58" i="21"/>
  <c r="AC48" i="21"/>
  <c r="AC8" i="21" l="1"/>
  <c r="AE324" i="20"/>
  <c r="AK324" i="20" s="1"/>
  <c r="U26" i="29" l="1"/>
  <c r="Z41" i="29" l="1"/>
  <c r="Z7" i="29"/>
  <c r="Y107" i="12" l="1"/>
  <c r="I324" i="20" l="1"/>
  <c r="H324" i="20"/>
  <c r="D235" i="30"/>
  <c r="E235" i="30"/>
  <c r="F235" i="30"/>
  <c r="G235" i="30"/>
  <c r="H235" i="30"/>
  <c r="I235" i="30"/>
  <c r="N250" i="20" l="1"/>
  <c r="AE321" i="20" l="1"/>
  <c r="AK321" i="20" s="1"/>
  <c r="AE322" i="20"/>
  <c r="AK322" i="20" s="1"/>
  <c r="AE323" i="20"/>
  <c r="AK323" i="20" s="1"/>
  <c r="Q323" i="20"/>
  <c r="Q321" i="20"/>
  <c r="O323" i="20"/>
  <c r="O321" i="20"/>
  <c r="J323" i="20"/>
  <c r="I323" i="20"/>
  <c r="J321" i="20"/>
  <c r="I321" i="20"/>
  <c r="H323" i="20"/>
  <c r="H321" i="20"/>
  <c r="AK320" i="20"/>
  <c r="H320" i="20"/>
  <c r="H319" i="20"/>
  <c r="Q35" i="1"/>
  <c r="O35" i="1"/>
  <c r="U40" i="29"/>
  <c r="Z18" i="29"/>
  <c r="I219" i="30" l="1"/>
  <c r="H219" i="30"/>
  <c r="G219" i="30"/>
  <c r="F219" i="30"/>
  <c r="E219" i="30"/>
  <c r="D219" i="30"/>
  <c r="V219" i="30"/>
  <c r="AA219" i="30" s="1"/>
  <c r="G225" i="30"/>
  <c r="G227" i="30"/>
  <c r="G229" i="30"/>
  <c r="G230" i="30"/>
  <c r="G231" i="30"/>
  <c r="I234" i="30"/>
  <c r="H234" i="30"/>
  <c r="H233" i="30"/>
  <c r="F207" i="27"/>
  <c r="I232" i="30"/>
  <c r="H232" i="30"/>
  <c r="I231" i="30"/>
  <c r="H231" i="30"/>
  <c r="I230" i="30"/>
  <c r="H230" i="30"/>
  <c r="H229" i="30"/>
  <c r="I228" i="30"/>
  <c r="H228" i="30"/>
  <c r="I227" i="30"/>
  <c r="H227" i="30"/>
  <c r="I226" i="30"/>
  <c r="H226" i="30"/>
  <c r="H225" i="30"/>
  <c r="E208" i="27"/>
  <c r="F234" i="30" s="1"/>
  <c r="D208" i="27"/>
  <c r="E234" i="30" s="1"/>
  <c r="C208" i="27"/>
  <c r="D234" i="30" s="1"/>
  <c r="E207" i="27"/>
  <c r="F233" i="30" s="1"/>
  <c r="D207" i="27"/>
  <c r="E233" i="30" s="1"/>
  <c r="C207" i="27"/>
  <c r="D233" i="30" s="1"/>
  <c r="E206" i="27"/>
  <c r="F232" i="30" s="1"/>
  <c r="D206" i="27"/>
  <c r="E232" i="30" s="1"/>
  <c r="C206" i="27"/>
  <c r="D232" i="30" s="1"/>
  <c r="E205" i="27"/>
  <c r="F231" i="30" s="1"/>
  <c r="D205" i="27"/>
  <c r="E231" i="30" s="1"/>
  <c r="C205" i="27"/>
  <c r="D231" i="30" s="1"/>
  <c r="E204" i="27"/>
  <c r="F230" i="30" s="1"/>
  <c r="D204" i="27"/>
  <c r="E230" i="30" s="1"/>
  <c r="C204" i="27"/>
  <c r="D230" i="30" s="1"/>
  <c r="F229" i="30"/>
  <c r="E229" i="30"/>
  <c r="D229" i="30"/>
  <c r="E202" i="27"/>
  <c r="F228" i="30" s="1"/>
  <c r="D202" i="27"/>
  <c r="E228" i="30" s="1"/>
  <c r="C202" i="27"/>
  <c r="D228" i="30" s="1"/>
  <c r="E201" i="27"/>
  <c r="F227" i="30" s="1"/>
  <c r="D201" i="27"/>
  <c r="E227" i="30" s="1"/>
  <c r="C201" i="27"/>
  <c r="D227" i="30" s="1"/>
  <c r="F226" i="30"/>
  <c r="E226" i="30"/>
  <c r="D226" i="30"/>
  <c r="F225" i="30"/>
  <c r="E225" i="30"/>
  <c r="D225" i="30"/>
  <c r="H184" i="27"/>
  <c r="I224" i="30" s="1"/>
  <c r="G184" i="27"/>
  <c r="H224" i="30" s="1"/>
  <c r="C184" i="27"/>
  <c r="D224" i="30" s="1"/>
  <c r="D184" i="27"/>
  <c r="E224" i="30" s="1"/>
  <c r="E184" i="27"/>
  <c r="F224" i="30" s="1"/>
  <c r="H183" i="27"/>
  <c r="I223" i="30" s="1"/>
  <c r="G183" i="27"/>
  <c r="H223" i="30" s="1"/>
  <c r="E183" i="27"/>
  <c r="F223" i="30" s="1"/>
  <c r="D183" i="27"/>
  <c r="E223" i="30" s="1"/>
  <c r="C183" i="27"/>
  <c r="D223" i="30" s="1"/>
  <c r="T184" i="27" l="1"/>
  <c r="O184" i="27" s="1"/>
  <c r="I229" i="30"/>
  <c r="I225" i="30"/>
  <c r="I233" i="30"/>
  <c r="U34" i="29" l="1"/>
  <c r="J56" i="29" l="1"/>
  <c r="V191" i="30" l="1"/>
  <c r="AA191" i="30" s="1"/>
  <c r="H191" i="30"/>
  <c r="G191" i="30"/>
  <c r="F191" i="30"/>
  <c r="E191" i="30"/>
  <c r="D191" i="30"/>
  <c r="V190" i="30"/>
  <c r="AA190" i="30" s="1"/>
  <c r="H190" i="30"/>
  <c r="G190" i="30"/>
  <c r="F190" i="30"/>
  <c r="E190" i="30"/>
  <c r="D190" i="30"/>
  <c r="V189" i="30"/>
  <c r="AA189" i="30" s="1"/>
  <c r="H189" i="30"/>
  <c r="G189" i="30"/>
  <c r="F189" i="30"/>
  <c r="E189" i="30"/>
  <c r="D189" i="30"/>
  <c r="O163" i="27"/>
  <c r="O162" i="27"/>
  <c r="O161" i="27"/>
  <c r="H163" i="27"/>
  <c r="I191" i="30" s="1"/>
  <c r="H162" i="27"/>
  <c r="I190" i="30" s="1"/>
  <c r="H161" i="27"/>
  <c r="I189" i="30" s="1"/>
  <c r="V102" i="30" l="1"/>
  <c r="V103" i="30"/>
  <c r="V104" i="30"/>
  <c r="V105" i="30"/>
  <c r="V106" i="30"/>
  <c r="V107" i="30"/>
  <c r="V108" i="30"/>
  <c r="V109" i="30"/>
  <c r="V110" i="30"/>
  <c r="V111" i="30"/>
  <c r="V112" i="30"/>
  <c r="V113" i="30"/>
  <c r="V114" i="30"/>
  <c r="V115"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92" i="30"/>
  <c r="AA192" i="30" s="1"/>
  <c r="V193" i="30"/>
  <c r="AA193" i="30" s="1"/>
  <c r="V194" i="30"/>
  <c r="AA194" i="30" s="1"/>
  <c r="V195" i="30"/>
  <c r="AA195" i="30" s="1"/>
  <c r="V196" i="30"/>
  <c r="AA196" i="30" s="1"/>
  <c r="V197" i="30"/>
  <c r="AA197" i="30" s="1"/>
  <c r="V198" i="30"/>
  <c r="AA198" i="30" s="1"/>
  <c r="V199" i="30"/>
  <c r="AA199" i="30" s="1"/>
  <c r="V200" i="30"/>
  <c r="AA200" i="30" s="1"/>
  <c r="V201" i="30"/>
  <c r="AA201" i="30" s="1"/>
  <c r="V202" i="30"/>
  <c r="AA202" i="30" s="1"/>
  <c r="V74" i="30"/>
  <c r="AA74" i="30" s="1"/>
  <c r="V203" i="30"/>
  <c r="AA203" i="30" s="1"/>
  <c r="V204" i="30"/>
  <c r="AA204" i="30" s="1"/>
  <c r="V205" i="30"/>
  <c r="AA205" i="30" s="1"/>
  <c r="V206" i="30"/>
  <c r="AA206" i="30" s="1"/>
  <c r="V207" i="30"/>
  <c r="AA207" i="30" s="1"/>
  <c r="V208" i="30"/>
  <c r="AA208" i="30" s="1"/>
  <c r="V209" i="30"/>
  <c r="AA209" i="30" s="1"/>
  <c r="V210" i="30"/>
  <c r="AA210" i="30" s="1"/>
  <c r="V211" i="30"/>
  <c r="AA211" i="30" s="1"/>
  <c r="V212" i="30"/>
  <c r="AA212" i="30" s="1"/>
  <c r="V213" i="30"/>
  <c r="AA213" i="30" s="1"/>
  <c r="V214" i="30"/>
  <c r="AA214" i="30" s="1"/>
  <c r="V215" i="30"/>
  <c r="AA215" i="30" s="1"/>
  <c r="V216" i="30"/>
  <c r="AA216" i="30" s="1"/>
  <c r="V217" i="30"/>
  <c r="AA217" i="30" s="1"/>
  <c r="V218" i="30"/>
  <c r="AA218" i="30" s="1"/>
  <c r="V220" i="30"/>
  <c r="AA220" i="30" s="1"/>
  <c r="V221" i="30"/>
  <c r="AA221" i="30" s="1"/>
  <c r="V222" i="30"/>
  <c r="AA222" i="30" s="1"/>
  <c r="V101" i="30"/>
  <c r="V100" i="30"/>
  <c r="U99" i="30"/>
  <c r="T99" i="30"/>
  <c r="R99" i="30"/>
  <c r="Q99" i="30"/>
  <c r="P99" i="30"/>
  <c r="O99" i="30"/>
  <c r="N99" i="30"/>
  <c r="M99" i="30"/>
  <c r="V54" i="30"/>
  <c r="V55" i="30"/>
  <c r="V56" i="30"/>
  <c r="V57" i="30"/>
  <c r="V58" i="30"/>
  <c r="V59" i="30"/>
  <c r="V60" i="30"/>
  <c r="V61" i="30"/>
  <c r="V62" i="30"/>
  <c r="V63" i="30"/>
  <c r="V64" i="30"/>
  <c r="V65" i="30"/>
  <c r="V66" i="30"/>
  <c r="V67" i="30"/>
  <c r="V68" i="30"/>
  <c r="V69" i="30"/>
  <c r="V70" i="30"/>
  <c r="V71" i="30"/>
  <c r="V72" i="30"/>
  <c r="V73" i="30"/>
  <c r="V75" i="30"/>
  <c r="AA75" i="30" s="1"/>
  <c r="V51" i="30"/>
  <c r="V52" i="30"/>
  <c r="V53" i="30"/>
  <c r="V50" i="30"/>
  <c r="V49" i="30"/>
  <c r="V48" i="30" l="1"/>
  <c r="U35" i="30" l="1"/>
  <c r="T35" i="30"/>
  <c r="S35" i="30"/>
  <c r="R35" i="30"/>
  <c r="Q35" i="30"/>
  <c r="P35" i="30"/>
  <c r="O35" i="30"/>
  <c r="N35" i="30"/>
  <c r="M35" i="30"/>
  <c r="V8" i="10"/>
  <c r="W8" i="10"/>
  <c r="X8" i="10"/>
  <c r="Z8" i="10"/>
  <c r="AA8" i="10"/>
  <c r="AB8" i="10"/>
  <c r="Y53" i="29" s="1"/>
  <c r="V53" i="29" l="1"/>
  <c r="X53" i="29"/>
  <c r="M8" i="30"/>
  <c r="Q8" i="30"/>
  <c r="P8" i="30"/>
  <c r="O8" i="30"/>
  <c r="U8" i="30"/>
  <c r="N8" i="30"/>
  <c r="T8" i="30"/>
  <c r="W8" i="14"/>
  <c r="W42" i="29" s="1"/>
  <c r="V8" i="14"/>
  <c r="V42" i="29" s="1"/>
  <c r="X8" i="14"/>
  <c r="X42" i="29" s="1"/>
  <c r="Y8" i="14"/>
  <c r="Y42" i="29" s="1"/>
  <c r="V9" i="9"/>
  <c r="W9" i="9"/>
  <c r="X9" i="9"/>
  <c r="Y9" i="9"/>
  <c r="Z9" i="9"/>
  <c r="AA9" i="9"/>
  <c r="AB9" i="9"/>
  <c r="Y32" i="29" s="1"/>
  <c r="AC9" i="9"/>
  <c r="U33" i="29"/>
  <c r="AK13" i="18"/>
  <c r="AD10" i="18"/>
  <c r="V8" i="18"/>
  <c r="W8" i="18"/>
  <c r="X8" i="18"/>
  <c r="Y8" i="18"/>
  <c r="Z8" i="18"/>
  <c r="AA8" i="18"/>
  <c r="AB8" i="18"/>
  <c r="Y22" i="29" s="1"/>
  <c r="AC8" i="18"/>
  <c r="Z22" i="29" s="1"/>
  <c r="AD10" i="12"/>
  <c r="AD8" i="30" l="1"/>
  <c r="W22" i="29"/>
  <c r="V32" i="29"/>
  <c r="X22" i="29"/>
  <c r="V22" i="29"/>
  <c r="V56" i="29"/>
  <c r="W56" i="29"/>
  <c r="AK10" i="18"/>
  <c r="W32" i="29"/>
  <c r="X32" i="29"/>
  <c r="U42" i="29"/>
  <c r="U22" i="29" l="1"/>
  <c r="U32" i="29"/>
  <c r="AD76" i="12"/>
  <c r="AA77" i="12"/>
  <c r="AD77" i="12" s="1"/>
  <c r="V8" i="12" l="1"/>
  <c r="W8" i="12"/>
  <c r="X8" i="12"/>
  <c r="Z8" i="12"/>
  <c r="AB8" i="12"/>
  <c r="Y18" i="29" s="1"/>
  <c r="V18" i="29" l="1"/>
  <c r="X561" i="13"/>
  <c r="Y561" i="13"/>
  <c r="AA566" i="13"/>
  <c r="AA565" i="13"/>
  <c r="AA564" i="13"/>
  <c r="AA563" i="13"/>
  <c r="AA562" i="13"/>
  <c r="AA533" i="13"/>
  <c r="AA500" i="13"/>
  <c r="AA498" i="13"/>
  <c r="AA114" i="13"/>
  <c r="Q531" i="13"/>
  <c r="W531" i="13"/>
  <c r="V561" i="13"/>
  <c r="Q566" i="13"/>
  <c r="O566" i="13"/>
  <c r="N566" i="13"/>
  <c r="Q565" i="13"/>
  <c r="O565" i="13"/>
  <c r="N565" i="13"/>
  <c r="K566" i="13"/>
  <c r="K565" i="13"/>
  <c r="I566" i="13"/>
  <c r="H566" i="13"/>
  <c r="I565" i="13"/>
  <c r="H565" i="13"/>
  <c r="O66" i="27"/>
  <c r="L66" i="27" s="1"/>
  <c r="O67" i="27"/>
  <c r="L67" i="27" s="1"/>
  <c r="V112" i="13" l="1"/>
  <c r="AA561" i="13"/>
  <c r="D211" i="30"/>
  <c r="E211" i="30"/>
  <c r="F211" i="30"/>
  <c r="G211" i="30"/>
  <c r="H211" i="30"/>
  <c r="I211" i="30"/>
  <c r="D212" i="30"/>
  <c r="E212" i="30"/>
  <c r="F212" i="30"/>
  <c r="H212" i="30"/>
  <c r="I212" i="30"/>
  <c r="D213" i="30"/>
  <c r="E213" i="30"/>
  <c r="F213" i="30"/>
  <c r="I213" i="30"/>
  <c r="D214" i="30"/>
  <c r="E214" i="30"/>
  <c r="F214" i="30"/>
  <c r="H214" i="30"/>
  <c r="I214" i="30"/>
  <c r="D215" i="30"/>
  <c r="E215" i="30"/>
  <c r="F215" i="30"/>
  <c r="G215" i="30"/>
  <c r="H215" i="30"/>
  <c r="I215" i="30"/>
  <c r="D216" i="30"/>
  <c r="E216" i="30"/>
  <c r="F216" i="30"/>
  <c r="I216" i="30"/>
  <c r="D75" i="30"/>
  <c r="E75" i="30"/>
  <c r="F75" i="30"/>
  <c r="G75" i="30"/>
  <c r="H75" i="30"/>
  <c r="I75" i="30"/>
  <c r="D217" i="30"/>
  <c r="E217" i="30"/>
  <c r="F217" i="30"/>
  <c r="H217" i="30"/>
  <c r="D218" i="30"/>
  <c r="E218" i="30"/>
  <c r="F218" i="30"/>
  <c r="H218" i="30"/>
  <c r="I218" i="30"/>
  <c r="D220" i="30"/>
  <c r="E220" i="30"/>
  <c r="F220" i="30"/>
  <c r="G220" i="30"/>
  <c r="H220" i="30"/>
  <c r="I220" i="30"/>
  <c r="D221" i="30"/>
  <c r="E221" i="30"/>
  <c r="F221" i="30"/>
  <c r="H221" i="30"/>
  <c r="I221" i="30"/>
  <c r="D222" i="30"/>
  <c r="E222" i="30"/>
  <c r="F222" i="30"/>
  <c r="G222" i="30"/>
  <c r="H222" i="30"/>
  <c r="I222" i="30"/>
  <c r="I210" i="30"/>
  <c r="H210" i="30"/>
  <c r="F210" i="30"/>
  <c r="E210" i="30"/>
  <c r="D210" i="30"/>
  <c r="T183" i="27"/>
  <c r="O183" i="27" s="1"/>
  <c r="T182" i="27"/>
  <c r="O182" i="27" s="1"/>
  <c r="T181" i="27"/>
  <c r="O181" i="27" s="1"/>
  <c r="T180" i="27"/>
  <c r="O180" i="27" s="1"/>
  <c r="T179" i="27"/>
  <c r="O179" i="27" s="1"/>
  <c r="T178" i="27"/>
  <c r="O178" i="27" s="1"/>
  <c r="T177" i="27"/>
  <c r="O177" i="27" s="1"/>
  <c r="T176" i="27"/>
  <c r="O176" i="27" s="1"/>
  <c r="T175" i="27"/>
  <c r="O175" i="27" s="1"/>
  <c r="T174" i="27"/>
  <c r="O174" i="27" s="1"/>
  <c r="T173" i="27"/>
  <c r="O173" i="27" s="1"/>
  <c r="T172" i="27"/>
  <c r="O172" i="27" s="1"/>
  <c r="T171" i="27"/>
  <c r="T170" i="27"/>
  <c r="O170" i="27" s="1"/>
  <c r="T169" i="27"/>
  <c r="O169" i="27" s="1"/>
  <c r="T168" i="27"/>
  <c r="O168" i="27" s="1"/>
  <c r="T167" i="27"/>
  <c r="T166" i="27"/>
  <c r="T165" i="27"/>
  <c r="T164" i="27"/>
  <c r="O164" i="27" s="1"/>
  <c r="O167" i="27"/>
  <c r="O166" i="27"/>
  <c r="O165" i="27"/>
  <c r="O171" i="27"/>
  <c r="P12" i="28" l="1"/>
  <c r="U25" i="29"/>
  <c r="D25" i="29"/>
  <c r="P25" i="29"/>
  <c r="I217" i="30"/>
  <c r="AA20" i="14"/>
  <c r="AA19" i="14"/>
  <c r="AA18" i="14" s="1"/>
  <c r="E25" i="29" l="1"/>
  <c r="V47" i="30"/>
  <c r="V46" i="30"/>
  <c r="V45" i="30"/>
  <c r="V44" i="30"/>
  <c r="V41" i="30" l="1"/>
  <c r="AA41" i="30" s="1"/>
  <c r="V32" i="30"/>
  <c r="AA32" i="30" s="1"/>
  <c r="V31" i="30" l="1"/>
  <c r="AA31" i="30" s="1"/>
  <c r="AA30" i="30"/>
  <c r="V40" i="30"/>
  <c r="AA40" i="30" s="1"/>
  <c r="V29" i="30"/>
  <c r="AA29" i="30" s="1"/>
  <c r="V28" i="30"/>
  <c r="AA28" i="30" s="1"/>
  <c r="V39" i="30"/>
  <c r="AA39" i="30" s="1"/>
  <c r="V26" i="30"/>
  <c r="AA26" i="30" s="1"/>
  <c r="V25" i="30"/>
  <c r="AA25" i="30" s="1"/>
  <c r="V24" i="30"/>
  <c r="AA24" i="30" s="1"/>
  <c r="V23" i="30"/>
  <c r="AA23" i="30" s="1"/>
  <c r="V22" i="30"/>
  <c r="AA22" i="30" s="1"/>
  <c r="V21" i="30"/>
  <c r="AA21" i="30" s="1"/>
  <c r="V20" i="30"/>
  <c r="AA20" i="30" s="1"/>
  <c r="V19" i="30"/>
  <c r="AA19" i="30" s="1"/>
  <c r="V18" i="30"/>
  <c r="AA18" i="30" s="1"/>
  <c r="V17" i="30"/>
  <c r="AA17" i="30" s="1"/>
  <c r="V38" i="30"/>
  <c r="AA38" i="30" s="1"/>
  <c r="V16" i="30"/>
  <c r="AA16" i="30" s="1"/>
  <c r="V15" i="30"/>
  <c r="V14" i="30"/>
  <c r="V13" i="30"/>
  <c r="V37" i="30"/>
  <c r="V36" i="30"/>
  <c r="V12" i="30"/>
  <c r="D197" i="30" l="1"/>
  <c r="E197" i="30"/>
  <c r="F197" i="30"/>
  <c r="G197" i="30"/>
  <c r="H197" i="30"/>
  <c r="I197" i="30"/>
  <c r="D198" i="30" l="1"/>
  <c r="E198" i="30"/>
  <c r="F198" i="30"/>
  <c r="G198" i="30"/>
  <c r="H198" i="30"/>
  <c r="I198" i="30"/>
  <c r="D199" i="30"/>
  <c r="E199" i="30"/>
  <c r="F199" i="30"/>
  <c r="H199" i="30"/>
  <c r="I199" i="30"/>
  <c r="D200" i="30"/>
  <c r="E200" i="30"/>
  <c r="F200" i="30"/>
  <c r="G200" i="30"/>
  <c r="H200" i="30"/>
  <c r="I200" i="30"/>
  <c r="D201" i="30"/>
  <c r="E201" i="30"/>
  <c r="F201" i="30"/>
  <c r="G201" i="30"/>
  <c r="H201" i="30"/>
  <c r="I201" i="30"/>
  <c r="D202" i="30"/>
  <c r="E202" i="30"/>
  <c r="F202" i="30"/>
  <c r="G202" i="30"/>
  <c r="H202" i="30"/>
  <c r="I202" i="30"/>
  <c r="D74" i="30"/>
  <c r="E74" i="30"/>
  <c r="F74" i="30"/>
  <c r="G74" i="30"/>
  <c r="H74" i="30"/>
  <c r="I74" i="30"/>
  <c r="D203" i="30"/>
  <c r="E203" i="30"/>
  <c r="F203" i="30"/>
  <c r="H203" i="30"/>
  <c r="I203" i="30"/>
  <c r="D204" i="30"/>
  <c r="E204" i="30"/>
  <c r="F204" i="30"/>
  <c r="G204" i="30"/>
  <c r="H204" i="30"/>
  <c r="I204" i="30"/>
  <c r="D205" i="30"/>
  <c r="E205" i="30"/>
  <c r="F205" i="30"/>
  <c r="G205" i="30"/>
  <c r="H205" i="30"/>
  <c r="I205" i="30"/>
  <c r="D206" i="30"/>
  <c r="E206" i="30"/>
  <c r="F206" i="30"/>
  <c r="G206" i="30"/>
  <c r="H206" i="30"/>
  <c r="I206" i="30"/>
  <c r="D207" i="30"/>
  <c r="E207" i="30"/>
  <c r="F207" i="30"/>
  <c r="G207" i="30"/>
  <c r="H207" i="30"/>
  <c r="I207" i="30"/>
  <c r="D208" i="30"/>
  <c r="E208" i="30"/>
  <c r="F208" i="30"/>
  <c r="G208" i="30"/>
  <c r="H208" i="30"/>
  <c r="I208" i="30"/>
  <c r="D209" i="30"/>
  <c r="E209" i="30"/>
  <c r="F209" i="30"/>
  <c r="G209" i="30"/>
  <c r="H209" i="30"/>
  <c r="I209" i="30"/>
  <c r="D195" i="30"/>
  <c r="E195" i="30"/>
  <c r="F195" i="30"/>
  <c r="G195" i="30"/>
  <c r="H195" i="30"/>
  <c r="I195" i="30"/>
  <c r="D196" i="30"/>
  <c r="E196" i="30"/>
  <c r="F196" i="30"/>
  <c r="G196" i="30"/>
  <c r="H196" i="30"/>
  <c r="I196" i="30"/>
  <c r="I194" i="30"/>
  <c r="H194" i="30"/>
  <c r="G194" i="30"/>
  <c r="F194" i="30"/>
  <c r="E194" i="30"/>
  <c r="D194" i="30"/>
  <c r="D192" i="30"/>
  <c r="E192" i="30"/>
  <c r="F192" i="30"/>
  <c r="G192" i="30"/>
  <c r="H192" i="30"/>
  <c r="I192" i="30"/>
  <c r="D193" i="30"/>
  <c r="E193" i="30"/>
  <c r="F193" i="30"/>
  <c r="G193" i="30"/>
  <c r="H193" i="30"/>
  <c r="I193" i="30"/>
  <c r="S151" i="30"/>
  <c r="H111" i="27"/>
  <c r="R42" i="30"/>
  <c r="V42" i="30" s="1"/>
  <c r="R34" i="30"/>
  <c r="V34" i="30" s="1"/>
  <c r="AA34" i="30" s="1"/>
  <c r="S43" i="30"/>
  <c r="V43" i="30" s="1"/>
  <c r="R27" i="30"/>
  <c r="AA42" i="30" l="1"/>
  <c r="V35" i="30"/>
  <c r="V27" i="30"/>
  <c r="AA43" i="30"/>
  <c r="V151" i="30"/>
  <c r="V99" i="30" s="1"/>
  <c r="S99" i="30"/>
  <c r="AD64" i="10"/>
  <c r="AD43" i="10"/>
  <c r="AK42" i="10"/>
  <c r="AD58" i="10"/>
  <c r="AK58" i="10" s="1"/>
  <c r="AD41" i="10"/>
  <c r="AK41" i="10" s="1"/>
  <c r="AD62" i="10"/>
  <c r="AK62" i="10" s="1"/>
  <c r="AD40" i="10"/>
  <c r="AD39" i="10"/>
  <c r="AK39" i="10" s="1"/>
  <c r="AD61" i="10"/>
  <c r="AK61" i="10" s="1"/>
  <c r="AD60" i="10"/>
  <c r="AK60" i="10" s="1"/>
  <c r="AD44" i="10"/>
  <c r="AK44" i="10" s="1"/>
  <c r="AD38" i="10"/>
  <c r="AK38" i="10" s="1"/>
  <c r="AD59" i="10"/>
  <c r="AK59" i="10" s="1"/>
  <c r="AD37" i="10"/>
  <c r="AK37" i="10" s="1"/>
  <c r="AD36" i="10"/>
  <c r="AD35" i="10"/>
  <c r="AK35" i="10" s="1"/>
  <c r="AD34" i="10"/>
  <c r="AK34" i="10" s="1"/>
  <c r="AD15" i="10"/>
  <c r="AK15" i="10" s="1"/>
  <c r="AD16" i="10"/>
  <c r="AK16" i="10" s="1"/>
  <c r="AD17" i="10"/>
  <c r="AK17" i="10" s="1"/>
  <c r="AD54" i="10"/>
  <c r="AK54" i="10" s="1"/>
  <c r="AD55" i="10"/>
  <c r="AK55" i="10" s="1"/>
  <c r="AD18" i="10"/>
  <c r="AK18" i="10" s="1"/>
  <c r="AK52" i="10"/>
  <c r="AD19" i="10"/>
  <c r="AK19" i="10" s="1"/>
  <c r="AD20" i="10"/>
  <c r="AK20" i="10" s="1"/>
  <c r="AD51" i="10"/>
  <c r="AK51" i="10" s="1"/>
  <c r="AD21" i="10"/>
  <c r="AK21" i="10" s="1"/>
  <c r="AD22" i="10"/>
  <c r="AK22" i="10" s="1"/>
  <c r="AD23" i="10"/>
  <c r="AK23" i="10" s="1"/>
  <c r="AD24" i="10"/>
  <c r="AK24" i="10" s="1"/>
  <c r="AD50" i="10"/>
  <c r="AK50" i="10" s="1"/>
  <c r="AD25" i="10"/>
  <c r="AK25" i="10" s="1"/>
  <c r="AD48" i="10"/>
  <c r="AK48" i="10" s="1"/>
  <c r="AD26" i="10"/>
  <c r="AK26" i="10" s="1"/>
  <c r="AD27" i="10"/>
  <c r="AK27" i="10" s="1"/>
  <c r="AD46" i="10"/>
  <c r="AD47" i="10"/>
  <c r="AK47" i="10" s="1"/>
  <c r="AD28" i="10"/>
  <c r="AK28" i="10" s="1"/>
  <c r="AK29" i="10"/>
  <c r="AD57" i="10"/>
  <c r="AK57" i="10" s="1"/>
  <c r="AD30" i="10"/>
  <c r="AK30" i="10" s="1"/>
  <c r="AD31" i="10"/>
  <c r="AK31" i="10" s="1"/>
  <c r="AD32" i="10"/>
  <c r="AK32" i="10" s="1"/>
  <c r="AD33" i="10"/>
  <c r="AK33" i="10" s="1"/>
  <c r="AD53" i="10"/>
  <c r="AK53" i="10" s="1"/>
  <c r="AK11" i="10"/>
  <c r="AD12" i="10"/>
  <c r="AK12" i="10" s="1"/>
  <c r="AD56" i="10"/>
  <c r="AK56" i="10" s="1"/>
  <c r="AD13" i="10"/>
  <c r="AK13" i="10" s="1"/>
  <c r="AD14" i="10"/>
  <c r="AK14" i="10" s="1"/>
  <c r="AD10" i="10"/>
  <c r="AK46" i="10" l="1"/>
  <c r="AK64" i="10"/>
  <c r="AD63" i="10"/>
  <c r="AK63" i="10" s="1"/>
  <c r="AK10" i="10"/>
  <c r="AD9" i="10"/>
  <c r="AA27" i="30"/>
  <c r="V9" i="30"/>
  <c r="P16" i="28" s="1"/>
  <c r="S8" i="30"/>
  <c r="Y56" i="29" s="1"/>
  <c r="R8" i="30"/>
  <c r="X56" i="29" s="1"/>
  <c r="Y49" i="10"/>
  <c r="AA13" i="14"/>
  <c r="V8" i="30" l="1"/>
  <c r="U56" i="29"/>
  <c r="Y8" i="10"/>
  <c r="W53" i="29" s="1"/>
  <c r="U53" i="29" s="1"/>
  <c r="AD49" i="10"/>
  <c r="AA10" i="14"/>
  <c r="D56" i="29" l="1"/>
  <c r="P56" i="29"/>
  <c r="AK49" i="10"/>
  <c r="AD45" i="10"/>
  <c r="U41" i="29"/>
  <c r="AA17" i="14"/>
  <c r="AA16" i="14"/>
  <c r="AA15" i="14"/>
  <c r="AA14" i="14"/>
  <c r="AA12" i="14"/>
  <c r="AA11" i="14"/>
  <c r="AK45" i="10" l="1"/>
  <c r="AD8" i="10"/>
  <c r="V8" i="15"/>
  <c r="V35" i="29" s="1"/>
  <c r="W8" i="15"/>
  <c r="X8" i="15"/>
  <c r="Y8" i="15"/>
  <c r="Z8" i="15"/>
  <c r="X35" i="29" s="1"/>
  <c r="AA8" i="15"/>
  <c r="AB8" i="15"/>
  <c r="Y35" i="29" s="1"/>
  <c r="AC8" i="15"/>
  <c r="Z35" i="29" s="1"/>
  <c r="Z15" i="29" s="1"/>
  <c r="Z6" i="29" s="1"/>
  <c r="AD23" i="15"/>
  <c r="AD22" i="15"/>
  <c r="AD21" i="15"/>
  <c r="AD19" i="15"/>
  <c r="AD20" i="15"/>
  <c r="AD18" i="15"/>
  <c r="AD16" i="15"/>
  <c r="AD17" i="15"/>
  <c r="AD15" i="15"/>
  <c r="AD14" i="15"/>
  <c r="AD13" i="15"/>
  <c r="AD12" i="15"/>
  <c r="AD17" i="18"/>
  <c r="AK17" i="18" s="1"/>
  <c r="AD20" i="18"/>
  <c r="AK20" i="18" s="1"/>
  <c r="AD16" i="18"/>
  <c r="AK16" i="18" s="1"/>
  <c r="AD19" i="18"/>
  <c r="AD15" i="18"/>
  <c r="AK15" i="18" s="1"/>
  <c r="AD14" i="18"/>
  <c r="AK14" i="18" s="1"/>
  <c r="AD12" i="18"/>
  <c r="AK12" i="18" s="1"/>
  <c r="AD11" i="18"/>
  <c r="AK8" i="10" l="1"/>
  <c r="P15" i="28"/>
  <c r="AD9" i="15"/>
  <c r="W35" i="29"/>
  <c r="U35" i="29" s="1"/>
  <c r="D53" i="29"/>
  <c r="P53" i="29"/>
  <c r="AK11" i="18"/>
  <c r="AD9" i="18"/>
  <c r="AK9" i="18" s="1"/>
  <c r="AK19" i="18"/>
  <c r="AD18" i="18"/>
  <c r="AK96" i="12"/>
  <c r="AK95" i="12"/>
  <c r="AK77" i="12"/>
  <c r="AK76" i="12"/>
  <c r="AK64" i="12"/>
  <c r="AK63" i="12"/>
  <c r="AK62" i="12"/>
  <c r="AK61" i="12"/>
  <c r="AK60" i="12"/>
  <c r="AK59" i="12"/>
  <c r="AK58" i="12"/>
  <c r="AK57" i="12"/>
  <c r="AK56" i="12"/>
  <c r="AK29" i="12"/>
  <c r="AK25" i="12"/>
  <c r="AK10" i="12"/>
  <c r="AD94" i="12"/>
  <c r="AK94" i="12" s="1"/>
  <c r="AD92" i="12"/>
  <c r="AK92" i="12" s="1"/>
  <c r="AK91" i="12"/>
  <c r="AD90" i="12"/>
  <c r="AK90" i="12" s="1"/>
  <c r="AD88" i="12"/>
  <c r="AK88" i="12" s="1"/>
  <c r="AD86" i="12"/>
  <c r="AK86" i="12" s="1"/>
  <c r="AD87" i="12"/>
  <c r="AK87" i="12" s="1"/>
  <c r="AD85" i="12"/>
  <c r="AK85" i="12" s="1"/>
  <c r="AA93" i="12"/>
  <c r="AA8" i="12" s="1"/>
  <c r="X18" i="29" s="1"/>
  <c r="Y93" i="12"/>
  <c r="Y8" i="12" s="1"/>
  <c r="W18" i="29" s="1"/>
  <c r="AD103" i="12"/>
  <c r="AK103" i="12" s="1"/>
  <c r="AD89" i="12"/>
  <c r="AK89" i="12" s="1"/>
  <c r="AD84" i="12"/>
  <c r="AK84" i="12" s="1"/>
  <c r="AD83" i="12"/>
  <c r="AK83" i="12" s="1"/>
  <c r="AD82" i="12"/>
  <c r="AK82" i="12" s="1"/>
  <c r="AD104" i="12"/>
  <c r="AK104" i="12" s="1"/>
  <c r="AD81" i="12"/>
  <c r="AK81" i="12" s="1"/>
  <c r="AD80" i="12"/>
  <c r="AK80" i="12" s="1"/>
  <c r="AD79" i="12"/>
  <c r="AK79" i="12" s="1"/>
  <c r="AD78" i="12"/>
  <c r="AK78" i="12" s="1"/>
  <c r="AD102" i="12"/>
  <c r="AK102" i="12" s="1"/>
  <c r="AD75" i="12"/>
  <c r="AK75" i="12" s="1"/>
  <c r="AD73" i="12"/>
  <c r="AK73" i="12" s="1"/>
  <c r="AD74" i="12"/>
  <c r="AK74" i="12" s="1"/>
  <c r="AD69" i="12"/>
  <c r="AK69" i="12" s="1"/>
  <c r="AD70" i="12"/>
  <c r="AK70" i="12" s="1"/>
  <c r="AD71" i="12"/>
  <c r="AK71" i="12" s="1"/>
  <c r="AD72" i="12"/>
  <c r="AK72" i="12" s="1"/>
  <c r="AD67" i="12"/>
  <c r="AK67" i="12" s="1"/>
  <c r="AD68" i="12"/>
  <c r="AK68" i="12" s="1"/>
  <c r="AD66" i="12"/>
  <c r="AK66" i="12" s="1"/>
  <c r="AD65" i="12"/>
  <c r="AK65" i="12" s="1"/>
  <c r="AD41" i="12"/>
  <c r="AK41" i="12" s="1"/>
  <c r="AD42" i="12"/>
  <c r="AK42" i="12" s="1"/>
  <c r="AD43" i="12"/>
  <c r="AK43" i="12" s="1"/>
  <c r="AD44" i="12"/>
  <c r="AK44" i="12" s="1"/>
  <c r="AD45" i="12"/>
  <c r="AK45" i="12" s="1"/>
  <c r="AD46" i="12"/>
  <c r="AK46" i="12" s="1"/>
  <c r="AD47" i="12"/>
  <c r="AK47" i="12" s="1"/>
  <c r="AD48" i="12"/>
  <c r="AK48" i="12" s="1"/>
  <c r="AD49" i="12"/>
  <c r="AK49" i="12" s="1"/>
  <c r="AD50" i="12"/>
  <c r="AK50" i="12" s="1"/>
  <c r="AD51" i="12"/>
  <c r="AK51" i="12" s="1"/>
  <c r="AD52" i="12"/>
  <c r="AK52" i="12" s="1"/>
  <c r="AD53" i="12"/>
  <c r="AK53" i="12" s="1"/>
  <c r="AD54" i="12"/>
  <c r="AK54" i="12" s="1"/>
  <c r="AD55" i="12"/>
  <c r="AK55" i="12" s="1"/>
  <c r="AD40" i="12"/>
  <c r="AK40" i="12" s="1"/>
  <c r="AD99" i="12"/>
  <c r="AK99" i="12" s="1"/>
  <c r="AD39" i="12"/>
  <c r="AK39" i="12" s="1"/>
  <c r="AD37" i="12"/>
  <c r="AK37" i="12" s="1"/>
  <c r="AD38" i="12"/>
  <c r="AK38" i="12" s="1"/>
  <c r="AD30" i="12"/>
  <c r="AK30" i="12" s="1"/>
  <c r="AD31" i="12"/>
  <c r="AK31" i="12" s="1"/>
  <c r="AD32" i="12"/>
  <c r="AK32" i="12" s="1"/>
  <c r="AD33" i="12"/>
  <c r="AK33" i="12" s="1"/>
  <c r="AD34" i="12"/>
  <c r="AK34" i="12" s="1"/>
  <c r="AD35" i="12"/>
  <c r="AK35" i="12" s="1"/>
  <c r="AD36" i="12"/>
  <c r="AK36" i="12" s="1"/>
  <c r="AD98" i="12"/>
  <c r="AD28" i="12"/>
  <c r="AK28" i="12" s="1"/>
  <c r="AD27" i="12"/>
  <c r="AK27" i="12" s="1"/>
  <c r="AD26" i="12"/>
  <c r="AK26" i="12" s="1"/>
  <c r="AD100" i="12"/>
  <c r="AK100" i="12" s="1"/>
  <c r="AD101" i="12"/>
  <c r="AK101" i="12" s="1"/>
  <c r="AD20" i="12"/>
  <c r="AK20" i="12" s="1"/>
  <c r="AD21" i="12"/>
  <c r="AK21" i="12" s="1"/>
  <c r="AD22" i="12"/>
  <c r="AK22" i="12" s="1"/>
  <c r="AD23" i="12"/>
  <c r="AK23" i="12" s="1"/>
  <c r="AD24" i="12"/>
  <c r="AK24" i="12" s="1"/>
  <c r="AD12" i="12"/>
  <c r="AK12" i="12" s="1"/>
  <c r="AD13" i="12"/>
  <c r="AK13" i="12" s="1"/>
  <c r="AD14" i="12"/>
  <c r="AK14" i="12" s="1"/>
  <c r="AD15" i="12"/>
  <c r="AK15" i="12" s="1"/>
  <c r="AD16" i="12"/>
  <c r="AK16" i="12" s="1"/>
  <c r="AD17" i="12"/>
  <c r="AK17" i="12" s="1"/>
  <c r="AD18" i="12"/>
  <c r="AK18" i="12" s="1"/>
  <c r="AD19" i="12"/>
  <c r="AK19" i="12" s="1"/>
  <c r="AD11" i="12"/>
  <c r="AK9" i="15" l="1"/>
  <c r="AD8" i="15"/>
  <c r="D35" i="29" s="1"/>
  <c r="AK98" i="12"/>
  <c r="AD97" i="12"/>
  <c r="AK11" i="12"/>
  <c r="AD8" i="18"/>
  <c r="P11" i="28" s="1"/>
  <c r="AK18" i="18"/>
  <c r="U18" i="29"/>
  <c r="U15" i="29" s="1"/>
  <c r="AD93" i="12"/>
  <c r="AK93" i="12" s="1"/>
  <c r="AD25" i="9"/>
  <c r="AD26" i="9"/>
  <c r="AI26" i="9" s="1"/>
  <c r="AD23" i="9"/>
  <c r="AC17" i="8"/>
  <c r="AE17" i="8" s="1"/>
  <c r="AL17" i="8" s="1"/>
  <c r="V8" i="8"/>
  <c r="X8" i="8"/>
  <c r="Y8" i="8"/>
  <c r="Z8" i="8"/>
  <c r="AA8" i="8"/>
  <c r="AB8" i="8"/>
  <c r="AD8" i="8"/>
  <c r="AE18" i="8"/>
  <c r="AL18" i="8" s="1"/>
  <c r="P35" i="29" l="1"/>
  <c r="P13" i="28"/>
  <c r="AD9" i="12"/>
  <c r="D22" i="29"/>
  <c r="P22" i="29"/>
  <c r="AI25" i="9"/>
  <c r="AD24" i="9"/>
  <c r="AI24" i="9" s="1"/>
  <c r="AI23" i="9"/>
  <c r="AD10" i="9"/>
  <c r="AK97" i="12"/>
  <c r="X31" i="29"/>
  <c r="AC8" i="8"/>
  <c r="Y31" i="29" s="1"/>
  <c r="W31" i="29"/>
  <c r="AE16" i="8"/>
  <c r="AL16" i="8" s="1"/>
  <c r="W15" i="8"/>
  <c r="W8" i="8" s="1"/>
  <c r="V31" i="29" s="1"/>
  <c r="AE11" i="8"/>
  <c r="AL11" i="8" s="1"/>
  <c r="AE10" i="8"/>
  <c r="AD8" i="12" l="1"/>
  <c r="P10" i="28" s="1"/>
  <c r="AL10" i="8"/>
  <c r="AE9" i="8"/>
  <c r="AE15" i="8"/>
  <c r="U31" i="29"/>
  <c r="AB188" i="30"/>
  <c r="Y188" i="30"/>
  <c r="X188" i="30"/>
  <c r="L188" i="30"/>
  <c r="AA188" i="30" s="1"/>
  <c r="J188" i="30"/>
  <c r="I188" i="30"/>
  <c r="H188" i="30"/>
  <c r="G188" i="30"/>
  <c r="F188" i="30"/>
  <c r="E188" i="30"/>
  <c r="D188" i="30"/>
  <c r="AB187" i="30"/>
  <c r="Y187" i="30"/>
  <c r="X187" i="30"/>
  <c r="L187" i="30"/>
  <c r="AA187" i="30" s="1"/>
  <c r="J187" i="30"/>
  <c r="I187" i="30"/>
  <c r="H187" i="30"/>
  <c r="G187" i="30"/>
  <c r="F187" i="30"/>
  <c r="E187" i="30"/>
  <c r="D187" i="30"/>
  <c r="AB186" i="30"/>
  <c r="Y186" i="30"/>
  <c r="X186" i="30"/>
  <c r="L186" i="30"/>
  <c r="AA186" i="30" s="1"/>
  <c r="J186" i="30"/>
  <c r="I186" i="30"/>
  <c r="H186" i="30"/>
  <c r="F186" i="30"/>
  <c r="E186" i="30"/>
  <c r="D186" i="30"/>
  <c r="AB185" i="30"/>
  <c r="Y185" i="30"/>
  <c r="X185" i="30"/>
  <c r="L185" i="30"/>
  <c r="AA185" i="30" s="1"/>
  <c r="J185" i="30"/>
  <c r="I185" i="30"/>
  <c r="H185" i="30"/>
  <c r="G185" i="30"/>
  <c r="F185" i="30"/>
  <c r="E185" i="30"/>
  <c r="D185" i="30"/>
  <c r="AB184" i="30"/>
  <c r="Y184" i="30"/>
  <c r="X184" i="30"/>
  <c r="L184" i="30"/>
  <c r="AA184" i="30" s="1"/>
  <c r="J184" i="30"/>
  <c r="I184" i="30"/>
  <c r="H184" i="30"/>
  <c r="G184" i="30"/>
  <c r="F184" i="30"/>
  <c r="E184" i="30"/>
  <c r="D184" i="30"/>
  <c r="AB183" i="30"/>
  <c r="Y183" i="30"/>
  <c r="X183" i="30"/>
  <c r="L183" i="30"/>
  <c r="AA183" i="30" s="1"/>
  <c r="J183" i="30"/>
  <c r="I183" i="30"/>
  <c r="H183" i="30"/>
  <c r="G183" i="30"/>
  <c r="F183" i="30"/>
  <c r="E183" i="30"/>
  <c r="D183" i="30"/>
  <c r="AB182" i="30"/>
  <c r="Y182" i="30"/>
  <c r="X182" i="30"/>
  <c r="L182" i="30"/>
  <c r="AA182" i="30" s="1"/>
  <c r="J182" i="30"/>
  <c r="I182" i="30"/>
  <c r="H182" i="30"/>
  <c r="G182" i="30"/>
  <c r="F182" i="30"/>
  <c r="E182" i="30"/>
  <c r="D182" i="30"/>
  <c r="AB181" i="30"/>
  <c r="Y181" i="30"/>
  <c r="X181" i="30"/>
  <c r="L181" i="30"/>
  <c r="AA181" i="30" s="1"/>
  <c r="J181" i="30"/>
  <c r="I181" i="30"/>
  <c r="H181" i="30"/>
  <c r="G181" i="30"/>
  <c r="F181" i="30"/>
  <c r="E181" i="30"/>
  <c r="D181" i="30"/>
  <c r="AB180" i="30"/>
  <c r="Y180" i="30"/>
  <c r="X180" i="30"/>
  <c r="L180" i="30"/>
  <c r="AA180" i="30" s="1"/>
  <c r="J180" i="30"/>
  <c r="I180" i="30"/>
  <c r="H180" i="30"/>
  <c r="G180" i="30"/>
  <c r="F180" i="30"/>
  <c r="E180" i="30"/>
  <c r="D180" i="30"/>
  <c r="AB179" i="30"/>
  <c r="Y179" i="30"/>
  <c r="X179" i="30"/>
  <c r="L179" i="30"/>
  <c r="AA179" i="30" s="1"/>
  <c r="J179" i="30"/>
  <c r="I179" i="30"/>
  <c r="H179" i="30"/>
  <c r="G179" i="30"/>
  <c r="F179" i="30"/>
  <c r="E179" i="30"/>
  <c r="D179" i="30"/>
  <c r="AB178" i="30"/>
  <c r="Y178" i="30"/>
  <c r="X178" i="30"/>
  <c r="L178" i="30"/>
  <c r="AA178" i="30" s="1"/>
  <c r="J178" i="30"/>
  <c r="I178" i="30"/>
  <c r="H178" i="30"/>
  <c r="G178" i="30"/>
  <c r="F178" i="30"/>
  <c r="E178" i="30"/>
  <c r="D178" i="30"/>
  <c r="AB177" i="30"/>
  <c r="Y177" i="30"/>
  <c r="X177" i="30"/>
  <c r="L177" i="30"/>
  <c r="AA177" i="30" s="1"/>
  <c r="J177" i="30"/>
  <c r="I177" i="30"/>
  <c r="H177" i="30"/>
  <c r="G177" i="30"/>
  <c r="F177" i="30"/>
  <c r="E177" i="30"/>
  <c r="D177" i="30"/>
  <c r="AB176" i="30"/>
  <c r="Y176" i="30"/>
  <c r="X176" i="30"/>
  <c r="L176" i="30"/>
  <c r="AA176" i="30" s="1"/>
  <c r="J176" i="30"/>
  <c r="I176" i="30"/>
  <c r="H176" i="30"/>
  <c r="G176" i="30"/>
  <c r="F176" i="30"/>
  <c r="E176" i="30"/>
  <c r="D176" i="30"/>
  <c r="AB175" i="30"/>
  <c r="Y175" i="30"/>
  <c r="X175" i="30"/>
  <c r="L175" i="30"/>
  <c r="AA175" i="30" s="1"/>
  <c r="J175" i="30"/>
  <c r="I175" i="30"/>
  <c r="H175" i="30"/>
  <c r="G175" i="30"/>
  <c r="F175" i="30"/>
  <c r="E175" i="30"/>
  <c r="D175" i="30"/>
  <c r="AB174" i="30"/>
  <c r="Y174" i="30"/>
  <c r="X174" i="30"/>
  <c r="L174" i="30"/>
  <c r="AA174" i="30" s="1"/>
  <c r="J174" i="30"/>
  <c r="I174" i="30"/>
  <c r="H174" i="30"/>
  <c r="G174" i="30"/>
  <c r="F174" i="30"/>
  <c r="E174" i="30"/>
  <c r="D174" i="30"/>
  <c r="AB173" i="30"/>
  <c r="Y173" i="30"/>
  <c r="X173" i="30"/>
  <c r="L173" i="30"/>
  <c r="AA173" i="30" s="1"/>
  <c r="J173" i="30"/>
  <c r="I173" i="30"/>
  <c r="H173" i="30"/>
  <c r="G173" i="30"/>
  <c r="F173" i="30"/>
  <c r="E173" i="30"/>
  <c r="D173" i="30"/>
  <c r="AB172" i="30"/>
  <c r="Y172" i="30"/>
  <c r="X172" i="30"/>
  <c r="L172" i="30"/>
  <c r="AA172" i="30" s="1"/>
  <c r="J172" i="30"/>
  <c r="I172" i="30"/>
  <c r="H172" i="30"/>
  <c r="G172" i="30"/>
  <c r="F172" i="30"/>
  <c r="E172" i="30"/>
  <c r="D172" i="30"/>
  <c r="AB171" i="30"/>
  <c r="Y171" i="30"/>
  <c r="X171" i="30"/>
  <c r="L171" i="30"/>
  <c r="AA171" i="30" s="1"/>
  <c r="J171" i="30"/>
  <c r="I171" i="30"/>
  <c r="H171" i="30"/>
  <c r="G171" i="30"/>
  <c r="F171" i="30"/>
  <c r="E171" i="30"/>
  <c r="D171" i="30"/>
  <c r="AB170" i="30"/>
  <c r="Y170" i="30"/>
  <c r="X170" i="30"/>
  <c r="L170" i="30"/>
  <c r="AA170" i="30" s="1"/>
  <c r="J170" i="30"/>
  <c r="I170" i="30"/>
  <c r="H170" i="30"/>
  <c r="G170" i="30"/>
  <c r="F170" i="30"/>
  <c r="E170" i="30"/>
  <c r="D170" i="30"/>
  <c r="AB169" i="30"/>
  <c r="Y169" i="30"/>
  <c r="X169" i="30"/>
  <c r="L169" i="30"/>
  <c r="AA169" i="30" s="1"/>
  <c r="J169" i="30"/>
  <c r="I169" i="30"/>
  <c r="H169" i="30"/>
  <c r="G169" i="30"/>
  <c r="F169" i="30"/>
  <c r="E169" i="30"/>
  <c r="D169" i="30"/>
  <c r="AB168" i="30"/>
  <c r="Y168" i="30"/>
  <c r="X168" i="30"/>
  <c r="L168" i="30"/>
  <c r="AA168" i="30" s="1"/>
  <c r="J168" i="30"/>
  <c r="I168" i="30"/>
  <c r="H168" i="30"/>
  <c r="G168" i="30"/>
  <c r="F168" i="30"/>
  <c r="E168" i="30"/>
  <c r="D168" i="30"/>
  <c r="AB167" i="30"/>
  <c r="Y167" i="30"/>
  <c r="X167" i="30"/>
  <c r="L167" i="30"/>
  <c r="AA167" i="30" s="1"/>
  <c r="J167" i="30"/>
  <c r="I167" i="30"/>
  <c r="H167" i="30"/>
  <c r="G167" i="30"/>
  <c r="F167" i="30"/>
  <c r="E167" i="30"/>
  <c r="D167" i="30"/>
  <c r="AB166" i="30"/>
  <c r="Y166" i="30"/>
  <c r="X166" i="30"/>
  <c r="L166" i="30"/>
  <c r="AA166" i="30" s="1"/>
  <c r="J166" i="30"/>
  <c r="I166" i="30"/>
  <c r="H166" i="30"/>
  <c r="G166" i="30"/>
  <c r="F166" i="30"/>
  <c r="E166" i="30"/>
  <c r="D166" i="30"/>
  <c r="AB165" i="30"/>
  <c r="Y165" i="30"/>
  <c r="X165" i="30"/>
  <c r="L165" i="30"/>
  <c r="AA165" i="30" s="1"/>
  <c r="J165" i="30"/>
  <c r="I165" i="30"/>
  <c r="H165" i="30"/>
  <c r="G165" i="30"/>
  <c r="F165" i="30"/>
  <c r="E165" i="30"/>
  <c r="D165" i="30"/>
  <c r="AB164" i="30"/>
  <c r="Y164" i="30"/>
  <c r="X164" i="30"/>
  <c r="L164" i="30"/>
  <c r="AA164" i="30" s="1"/>
  <c r="J164" i="30"/>
  <c r="I164" i="30"/>
  <c r="H164" i="30"/>
  <c r="G164" i="30"/>
  <c r="F164" i="30"/>
  <c r="E164" i="30"/>
  <c r="D164" i="30"/>
  <c r="AB163" i="30"/>
  <c r="Y163" i="30"/>
  <c r="X163" i="30"/>
  <c r="L163" i="30"/>
  <c r="AA163" i="30" s="1"/>
  <c r="J163" i="30"/>
  <c r="I163" i="30"/>
  <c r="H163" i="30"/>
  <c r="G163" i="30"/>
  <c r="F163" i="30"/>
  <c r="E163" i="30"/>
  <c r="D163" i="30"/>
  <c r="AB162" i="30"/>
  <c r="Y162" i="30"/>
  <c r="X162" i="30"/>
  <c r="L162" i="30"/>
  <c r="AA162" i="30" s="1"/>
  <c r="J162" i="30"/>
  <c r="I162" i="30"/>
  <c r="H162" i="30"/>
  <c r="G162" i="30"/>
  <c r="F162" i="30"/>
  <c r="E162" i="30"/>
  <c r="D162" i="30"/>
  <c r="AB161" i="30"/>
  <c r="Y161" i="30"/>
  <c r="X161" i="30"/>
  <c r="L161" i="30"/>
  <c r="AA161" i="30" s="1"/>
  <c r="J161" i="30"/>
  <c r="I161" i="30"/>
  <c r="H161" i="30"/>
  <c r="G161" i="30"/>
  <c r="F161" i="30"/>
  <c r="E161" i="30"/>
  <c r="D161" i="30"/>
  <c r="AB160" i="30"/>
  <c r="Y160" i="30"/>
  <c r="X160" i="30"/>
  <c r="L160" i="30"/>
  <c r="AA160" i="30" s="1"/>
  <c r="J160" i="30"/>
  <c r="I160" i="30"/>
  <c r="H160" i="30"/>
  <c r="G160" i="30"/>
  <c r="F160" i="30"/>
  <c r="E160" i="30"/>
  <c r="D160" i="30"/>
  <c r="AB159" i="30"/>
  <c r="Y159" i="30"/>
  <c r="X159" i="30"/>
  <c r="L159" i="30"/>
  <c r="AA159" i="30" s="1"/>
  <c r="J159" i="30"/>
  <c r="I159" i="30"/>
  <c r="H159" i="30"/>
  <c r="G159" i="30"/>
  <c r="F159" i="30"/>
  <c r="E159" i="30"/>
  <c r="D159" i="30"/>
  <c r="AB158" i="30"/>
  <c r="Y158" i="30"/>
  <c r="X158" i="30"/>
  <c r="L158" i="30"/>
  <c r="AA158" i="30" s="1"/>
  <c r="J158" i="30"/>
  <c r="I158" i="30"/>
  <c r="H158" i="30"/>
  <c r="G158" i="30"/>
  <c r="F158" i="30"/>
  <c r="E158" i="30"/>
  <c r="D158" i="30"/>
  <c r="AB157" i="30"/>
  <c r="Y157" i="30"/>
  <c r="X157" i="30"/>
  <c r="L157" i="30"/>
  <c r="AA157" i="30" s="1"/>
  <c r="J157" i="30"/>
  <c r="I157" i="30"/>
  <c r="H157" i="30"/>
  <c r="G157" i="30"/>
  <c r="F157" i="30"/>
  <c r="E157" i="30"/>
  <c r="D157" i="30"/>
  <c r="AB156" i="30"/>
  <c r="Y156" i="30"/>
  <c r="X156" i="30"/>
  <c r="L156" i="30"/>
  <c r="AA156" i="30" s="1"/>
  <c r="J156" i="30"/>
  <c r="I156" i="30"/>
  <c r="H156" i="30"/>
  <c r="G156" i="30"/>
  <c r="F156" i="30"/>
  <c r="E156" i="30"/>
  <c r="D156" i="30"/>
  <c r="AB155" i="30"/>
  <c r="Y155" i="30"/>
  <c r="X155" i="30"/>
  <c r="L155" i="30"/>
  <c r="AA155" i="30" s="1"/>
  <c r="J155" i="30"/>
  <c r="I155" i="30"/>
  <c r="H155" i="30"/>
  <c r="G155" i="30"/>
  <c r="F155" i="30"/>
  <c r="E155" i="30"/>
  <c r="D155" i="30"/>
  <c r="AB154" i="30"/>
  <c r="Y154" i="30"/>
  <c r="X154" i="30"/>
  <c r="L154" i="30"/>
  <c r="AA154" i="30" s="1"/>
  <c r="J154" i="30"/>
  <c r="I154" i="30"/>
  <c r="H154" i="30"/>
  <c r="G154" i="30"/>
  <c r="F154" i="30"/>
  <c r="E154" i="30"/>
  <c r="D154" i="30"/>
  <c r="AB153" i="30"/>
  <c r="Y153" i="30"/>
  <c r="X153" i="30"/>
  <c r="L153" i="30"/>
  <c r="AA153" i="30" s="1"/>
  <c r="J153" i="30"/>
  <c r="I153" i="30"/>
  <c r="H153" i="30"/>
  <c r="G153" i="30"/>
  <c r="F153" i="30"/>
  <c r="E153" i="30"/>
  <c r="D153" i="30"/>
  <c r="AB152" i="30"/>
  <c r="Y152" i="30"/>
  <c r="X152" i="30"/>
  <c r="L152" i="30"/>
  <c r="AA152" i="30" s="1"/>
  <c r="J152" i="30"/>
  <c r="I152" i="30"/>
  <c r="H152" i="30"/>
  <c r="G152" i="30"/>
  <c r="F152" i="30"/>
  <c r="E152" i="30"/>
  <c r="D152" i="30"/>
  <c r="AB151" i="30"/>
  <c r="Y151" i="30"/>
  <c r="X151" i="30"/>
  <c r="L151" i="30"/>
  <c r="AA151" i="30" s="1"/>
  <c r="J151" i="30"/>
  <c r="I151" i="30"/>
  <c r="H151" i="30"/>
  <c r="G151" i="30"/>
  <c r="F151" i="30"/>
  <c r="E151" i="30"/>
  <c r="D151" i="30"/>
  <c r="AB150" i="30"/>
  <c r="Y150" i="30"/>
  <c r="X150" i="30"/>
  <c r="L150" i="30"/>
  <c r="AA150" i="30" s="1"/>
  <c r="J150" i="30"/>
  <c r="I150" i="30"/>
  <c r="H150" i="30"/>
  <c r="F150" i="30"/>
  <c r="E150" i="30"/>
  <c r="D150" i="30"/>
  <c r="AB149" i="30"/>
  <c r="Y149" i="30"/>
  <c r="X149" i="30"/>
  <c r="L149" i="30"/>
  <c r="AA149" i="30" s="1"/>
  <c r="J149" i="30"/>
  <c r="I149" i="30"/>
  <c r="H149" i="30"/>
  <c r="G149" i="30"/>
  <c r="F149" i="30"/>
  <c r="E149" i="30"/>
  <c r="D149" i="30"/>
  <c r="AB148" i="30"/>
  <c r="Y148" i="30"/>
  <c r="X148" i="30"/>
  <c r="L148" i="30"/>
  <c r="AA148" i="30" s="1"/>
  <c r="J148" i="30"/>
  <c r="I148" i="30"/>
  <c r="H148" i="30"/>
  <c r="G148" i="30"/>
  <c r="F148" i="30"/>
  <c r="E148" i="30"/>
  <c r="D148" i="30"/>
  <c r="AB147" i="30"/>
  <c r="Y147" i="30"/>
  <c r="X147" i="30"/>
  <c r="L147" i="30"/>
  <c r="AA147" i="30" s="1"/>
  <c r="J147" i="30"/>
  <c r="I147" i="30"/>
  <c r="H147" i="30"/>
  <c r="G147" i="30"/>
  <c r="F147" i="30"/>
  <c r="E147" i="30"/>
  <c r="D147" i="30"/>
  <c r="AB146" i="30"/>
  <c r="Y146" i="30"/>
  <c r="X146" i="30"/>
  <c r="L146" i="30"/>
  <c r="AA146" i="30" s="1"/>
  <c r="J146" i="30"/>
  <c r="I146" i="30"/>
  <c r="H146" i="30"/>
  <c r="G146" i="30"/>
  <c r="F146" i="30"/>
  <c r="E146" i="30"/>
  <c r="D146" i="30"/>
  <c r="AB145" i="30"/>
  <c r="Y145" i="30"/>
  <c r="X145" i="30"/>
  <c r="L145" i="30"/>
  <c r="AA145" i="30" s="1"/>
  <c r="J145" i="30"/>
  <c r="I145" i="30"/>
  <c r="H145" i="30"/>
  <c r="G145" i="30"/>
  <c r="F145" i="30"/>
  <c r="E145" i="30"/>
  <c r="D145" i="30"/>
  <c r="AB144" i="30"/>
  <c r="Y144" i="30"/>
  <c r="X144" i="30"/>
  <c r="L144" i="30"/>
  <c r="AA144" i="30" s="1"/>
  <c r="J144" i="30"/>
  <c r="I144" i="30"/>
  <c r="H144" i="30"/>
  <c r="G144" i="30"/>
  <c r="F144" i="30"/>
  <c r="E144" i="30"/>
  <c r="D144" i="30"/>
  <c r="AB143" i="30"/>
  <c r="Y143" i="30"/>
  <c r="X143" i="30"/>
  <c r="L143" i="30"/>
  <c r="AA143" i="30" s="1"/>
  <c r="J143" i="30"/>
  <c r="I143" i="30"/>
  <c r="H143" i="30"/>
  <c r="G143" i="30"/>
  <c r="F143" i="30"/>
  <c r="E143" i="30"/>
  <c r="D143" i="30"/>
  <c r="AB142" i="30"/>
  <c r="Y142" i="30"/>
  <c r="X142" i="30"/>
  <c r="L142" i="30"/>
  <c r="AA142" i="30" s="1"/>
  <c r="J142" i="30"/>
  <c r="I142" i="30"/>
  <c r="H142" i="30"/>
  <c r="G142" i="30"/>
  <c r="F142" i="30"/>
  <c r="E142" i="30"/>
  <c r="D142" i="30"/>
  <c r="AB141" i="30"/>
  <c r="Y141" i="30"/>
  <c r="X141" i="30"/>
  <c r="L141" i="30"/>
  <c r="AA141" i="30" s="1"/>
  <c r="J141" i="30"/>
  <c r="I141" i="30"/>
  <c r="H141" i="30"/>
  <c r="G141" i="30"/>
  <c r="F141" i="30"/>
  <c r="E141" i="30"/>
  <c r="D141" i="30"/>
  <c r="AB140" i="30"/>
  <c r="Y140" i="30"/>
  <c r="X140" i="30"/>
  <c r="L140" i="30"/>
  <c r="AA140" i="30" s="1"/>
  <c r="J140" i="30"/>
  <c r="I140" i="30"/>
  <c r="H140" i="30"/>
  <c r="G140" i="30"/>
  <c r="F140" i="30"/>
  <c r="E140" i="30"/>
  <c r="D140" i="30"/>
  <c r="AB139" i="30"/>
  <c r="Y139" i="30"/>
  <c r="X139" i="30"/>
  <c r="L139" i="30"/>
  <c r="AA139" i="30" s="1"/>
  <c r="J139" i="30"/>
  <c r="I139" i="30"/>
  <c r="H139" i="30"/>
  <c r="G139" i="30"/>
  <c r="F139" i="30"/>
  <c r="E139" i="30"/>
  <c r="D139" i="30"/>
  <c r="AB138" i="30"/>
  <c r="Y138" i="30"/>
  <c r="X138" i="30"/>
  <c r="L138" i="30"/>
  <c r="AA138" i="30" s="1"/>
  <c r="J138" i="30"/>
  <c r="I138" i="30"/>
  <c r="H138" i="30"/>
  <c r="G138" i="30"/>
  <c r="F138" i="30"/>
  <c r="E138" i="30"/>
  <c r="D138" i="30"/>
  <c r="AB137" i="30"/>
  <c r="Y137" i="30"/>
  <c r="X137" i="30"/>
  <c r="L137" i="30"/>
  <c r="AA137" i="30" s="1"/>
  <c r="J137" i="30"/>
  <c r="I137" i="30"/>
  <c r="H137" i="30"/>
  <c r="G137" i="30"/>
  <c r="F137" i="30"/>
  <c r="E137" i="30"/>
  <c r="D137" i="30"/>
  <c r="AB136" i="30"/>
  <c r="Y136" i="30"/>
  <c r="X136" i="30"/>
  <c r="L136" i="30"/>
  <c r="AA136" i="30" s="1"/>
  <c r="J136" i="30"/>
  <c r="I136" i="30"/>
  <c r="H136" i="30"/>
  <c r="G136" i="30"/>
  <c r="F136" i="30"/>
  <c r="E136" i="30"/>
  <c r="D136" i="30"/>
  <c r="AB135" i="30"/>
  <c r="Y135" i="30"/>
  <c r="X135" i="30"/>
  <c r="L135" i="30"/>
  <c r="AA135" i="30" s="1"/>
  <c r="J135" i="30"/>
  <c r="I135" i="30"/>
  <c r="H135" i="30"/>
  <c r="G135" i="30"/>
  <c r="F135" i="30"/>
  <c r="E135" i="30"/>
  <c r="D135" i="30"/>
  <c r="AB134" i="30"/>
  <c r="Y134" i="30"/>
  <c r="X134" i="30"/>
  <c r="L134" i="30"/>
  <c r="AA134" i="30" s="1"/>
  <c r="J134" i="30"/>
  <c r="I134" i="30"/>
  <c r="H134" i="30"/>
  <c r="G134" i="30"/>
  <c r="F134" i="30"/>
  <c r="E134" i="30"/>
  <c r="D134" i="30"/>
  <c r="AB133" i="30"/>
  <c r="Y133" i="30"/>
  <c r="X133" i="30"/>
  <c r="L133" i="30"/>
  <c r="AA133" i="30" s="1"/>
  <c r="J133" i="30"/>
  <c r="I133" i="30"/>
  <c r="H133" i="30"/>
  <c r="G133" i="30"/>
  <c r="F133" i="30"/>
  <c r="E133" i="30"/>
  <c r="D133" i="30"/>
  <c r="AB132" i="30"/>
  <c r="Y132" i="30"/>
  <c r="X132" i="30"/>
  <c r="L132" i="30"/>
  <c r="AA132" i="30" s="1"/>
  <c r="J132" i="30"/>
  <c r="I132" i="30"/>
  <c r="H132" i="30"/>
  <c r="G132" i="30"/>
  <c r="F132" i="30"/>
  <c r="E132" i="30"/>
  <c r="D132" i="30"/>
  <c r="AB131" i="30"/>
  <c r="Y131" i="30"/>
  <c r="X131" i="30"/>
  <c r="L131" i="30"/>
  <c r="AA131" i="30" s="1"/>
  <c r="J131" i="30"/>
  <c r="I131" i="30"/>
  <c r="H131" i="30"/>
  <c r="G131" i="30"/>
  <c r="F131" i="30"/>
  <c r="E131" i="30"/>
  <c r="D131" i="30"/>
  <c r="AB130" i="30"/>
  <c r="Y130" i="30"/>
  <c r="X130" i="30"/>
  <c r="L130" i="30"/>
  <c r="AA130" i="30" s="1"/>
  <c r="J130" i="30"/>
  <c r="I130" i="30"/>
  <c r="H130" i="30"/>
  <c r="G130" i="30"/>
  <c r="F130" i="30"/>
  <c r="E130" i="30"/>
  <c r="D130" i="30"/>
  <c r="AB129" i="30"/>
  <c r="Y129" i="30"/>
  <c r="X129" i="30"/>
  <c r="L129" i="30"/>
  <c r="AA129" i="30" s="1"/>
  <c r="J129" i="30"/>
  <c r="I129" i="30"/>
  <c r="H129" i="30"/>
  <c r="G129" i="30"/>
  <c r="F129" i="30"/>
  <c r="E129" i="30"/>
  <c r="D129" i="30"/>
  <c r="AB128" i="30"/>
  <c r="Y128" i="30"/>
  <c r="X128" i="30"/>
  <c r="L128" i="30"/>
  <c r="AA128" i="30" s="1"/>
  <c r="J128" i="30"/>
  <c r="I128" i="30"/>
  <c r="H128" i="30"/>
  <c r="G128" i="30"/>
  <c r="F128" i="30"/>
  <c r="E128" i="30"/>
  <c r="D128" i="30"/>
  <c r="AB127" i="30"/>
  <c r="Y127" i="30"/>
  <c r="X127" i="30"/>
  <c r="L127" i="30"/>
  <c r="AA127" i="30" s="1"/>
  <c r="J127" i="30"/>
  <c r="I127" i="30"/>
  <c r="H127" i="30"/>
  <c r="G127" i="30"/>
  <c r="F127" i="30"/>
  <c r="E127" i="30"/>
  <c r="D127" i="30"/>
  <c r="AB126" i="30"/>
  <c r="Y126" i="30"/>
  <c r="X126" i="30"/>
  <c r="L126" i="30"/>
  <c r="AA126" i="30" s="1"/>
  <c r="J126" i="30"/>
  <c r="I126" i="30"/>
  <c r="H126" i="30"/>
  <c r="G126" i="30"/>
  <c r="F126" i="30"/>
  <c r="E126" i="30"/>
  <c r="D126" i="30"/>
  <c r="AB125" i="30"/>
  <c r="Y125" i="30"/>
  <c r="X125" i="30"/>
  <c r="L125" i="30"/>
  <c r="AA125" i="30" s="1"/>
  <c r="J125" i="30"/>
  <c r="I125" i="30"/>
  <c r="H125" i="30"/>
  <c r="G125" i="30"/>
  <c r="F125" i="30"/>
  <c r="E125" i="30"/>
  <c r="D125" i="30"/>
  <c r="AB124" i="30"/>
  <c r="Y124" i="30"/>
  <c r="X124" i="30"/>
  <c r="L124" i="30"/>
  <c r="AA124" i="30" s="1"/>
  <c r="J124" i="30"/>
  <c r="I124" i="30"/>
  <c r="H124" i="30"/>
  <c r="G124" i="30"/>
  <c r="F124" i="30"/>
  <c r="E124" i="30"/>
  <c r="D124" i="30"/>
  <c r="AB123" i="30"/>
  <c r="Y123" i="30"/>
  <c r="X123" i="30"/>
  <c r="L123" i="30"/>
  <c r="AA123" i="30" s="1"/>
  <c r="J123" i="30"/>
  <c r="I123" i="30"/>
  <c r="H123" i="30"/>
  <c r="G123" i="30"/>
  <c r="F123" i="30"/>
  <c r="E123" i="30"/>
  <c r="D123" i="30"/>
  <c r="AB122" i="30"/>
  <c r="Y122" i="30"/>
  <c r="X122" i="30"/>
  <c r="L122" i="30"/>
  <c r="AA122" i="30" s="1"/>
  <c r="J122" i="30"/>
  <c r="I122" i="30"/>
  <c r="H122" i="30"/>
  <c r="G122" i="30"/>
  <c r="F122" i="30"/>
  <c r="E122" i="30"/>
  <c r="D122" i="30"/>
  <c r="AB121" i="30"/>
  <c r="Y121" i="30"/>
  <c r="X121" i="30"/>
  <c r="L121" i="30"/>
  <c r="AA121" i="30" s="1"/>
  <c r="J121" i="30"/>
  <c r="I121" i="30"/>
  <c r="H121" i="30"/>
  <c r="G121" i="30"/>
  <c r="F121" i="30"/>
  <c r="E121" i="30"/>
  <c r="D121" i="30"/>
  <c r="AB120" i="30"/>
  <c r="Y120" i="30"/>
  <c r="X120" i="30"/>
  <c r="L120" i="30"/>
  <c r="AA120" i="30" s="1"/>
  <c r="J120" i="30"/>
  <c r="I120" i="30"/>
  <c r="H120" i="30"/>
  <c r="G120" i="30"/>
  <c r="F120" i="30"/>
  <c r="E120" i="30"/>
  <c r="D120" i="30"/>
  <c r="AB119" i="30"/>
  <c r="Y119" i="30"/>
  <c r="X119" i="30"/>
  <c r="L119" i="30"/>
  <c r="AA119" i="30" s="1"/>
  <c r="J119" i="30"/>
  <c r="I119" i="30"/>
  <c r="H119" i="30"/>
  <c r="G119" i="30"/>
  <c r="F119" i="30"/>
  <c r="E119" i="30"/>
  <c r="D119" i="30"/>
  <c r="AB118" i="30"/>
  <c r="Y118" i="30"/>
  <c r="X118" i="30"/>
  <c r="L118" i="30"/>
  <c r="AA118" i="30" s="1"/>
  <c r="J118" i="30"/>
  <c r="I118" i="30"/>
  <c r="H118" i="30"/>
  <c r="G118" i="30"/>
  <c r="F118" i="30"/>
  <c r="E118" i="30"/>
  <c r="D118" i="30"/>
  <c r="AB117" i="30"/>
  <c r="Y117" i="30"/>
  <c r="X117" i="30"/>
  <c r="L117" i="30"/>
  <c r="AA117" i="30" s="1"/>
  <c r="J117" i="30"/>
  <c r="I117" i="30"/>
  <c r="H117" i="30"/>
  <c r="G117" i="30"/>
  <c r="F117" i="30"/>
  <c r="E117" i="30"/>
  <c r="D117" i="30"/>
  <c r="AB115" i="30"/>
  <c r="Y115" i="30"/>
  <c r="X115" i="30"/>
  <c r="L115" i="30"/>
  <c r="AA115" i="30" s="1"/>
  <c r="J115" i="30"/>
  <c r="I115" i="30"/>
  <c r="H115" i="30"/>
  <c r="G115" i="30"/>
  <c r="F115" i="30"/>
  <c r="E115" i="30"/>
  <c r="D115" i="30"/>
  <c r="AB114" i="30"/>
  <c r="Y114" i="30"/>
  <c r="X114" i="30"/>
  <c r="L114" i="30"/>
  <c r="AA114" i="30" s="1"/>
  <c r="J114" i="30"/>
  <c r="I114" i="30"/>
  <c r="H114" i="30"/>
  <c r="G114" i="30"/>
  <c r="F114" i="30"/>
  <c r="E114" i="30"/>
  <c r="D114" i="30"/>
  <c r="AB113" i="30"/>
  <c r="Y113" i="30"/>
  <c r="X113" i="30"/>
  <c r="L113" i="30"/>
  <c r="AA113" i="30" s="1"/>
  <c r="J113" i="30"/>
  <c r="I113" i="30"/>
  <c r="H113" i="30"/>
  <c r="G113" i="30"/>
  <c r="F113" i="30"/>
  <c r="E113" i="30"/>
  <c r="D113" i="30"/>
  <c r="AB112" i="30"/>
  <c r="Y112" i="30"/>
  <c r="X112" i="30"/>
  <c r="L112" i="30"/>
  <c r="AA112" i="30" s="1"/>
  <c r="J112" i="30"/>
  <c r="I112" i="30"/>
  <c r="H112" i="30"/>
  <c r="G112" i="30"/>
  <c r="F112" i="30"/>
  <c r="E112" i="30"/>
  <c r="D112" i="30"/>
  <c r="AB111" i="30"/>
  <c r="Y111" i="30"/>
  <c r="X111" i="30"/>
  <c r="L111" i="30"/>
  <c r="AA111" i="30" s="1"/>
  <c r="J111" i="30"/>
  <c r="I111" i="30"/>
  <c r="H111" i="30"/>
  <c r="G111" i="30"/>
  <c r="F111" i="30"/>
  <c r="E111" i="30"/>
  <c r="D111" i="30"/>
  <c r="AB110" i="30"/>
  <c r="Y110" i="30"/>
  <c r="X110" i="30"/>
  <c r="L110" i="30"/>
  <c r="AA110" i="30" s="1"/>
  <c r="J110" i="30"/>
  <c r="I110" i="30"/>
  <c r="H110" i="30"/>
  <c r="G110" i="30"/>
  <c r="F110" i="30"/>
  <c r="E110" i="30"/>
  <c r="D110" i="30"/>
  <c r="AB109" i="30"/>
  <c r="Y109" i="30"/>
  <c r="X109" i="30"/>
  <c r="L109" i="30"/>
  <c r="AA109" i="30" s="1"/>
  <c r="J109" i="30"/>
  <c r="I109" i="30"/>
  <c r="H109" i="30"/>
  <c r="G109" i="30"/>
  <c r="F109" i="30"/>
  <c r="E109" i="30"/>
  <c r="D109" i="30"/>
  <c r="AB108" i="30"/>
  <c r="Y108" i="30"/>
  <c r="X108" i="30"/>
  <c r="L108" i="30"/>
  <c r="AA108" i="30" s="1"/>
  <c r="J108" i="30"/>
  <c r="I108" i="30"/>
  <c r="H108" i="30"/>
  <c r="G108" i="30"/>
  <c r="F108" i="30"/>
  <c r="E108" i="30"/>
  <c r="D108" i="30"/>
  <c r="AB107" i="30"/>
  <c r="Y107" i="30"/>
  <c r="X107" i="30"/>
  <c r="L107" i="30"/>
  <c r="AA107" i="30" s="1"/>
  <c r="J107" i="30"/>
  <c r="I107" i="30"/>
  <c r="H107" i="30"/>
  <c r="G107" i="30"/>
  <c r="F107" i="30"/>
  <c r="E107" i="30"/>
  <c r="D107" i="30"/>
  <c r="AB106" i="30"/>
  <c r="Y106" i="30"/>
  <c r="X106" i="30"/>
  <c r="L106" i="30"/>
  <c r="AA106" i="30" s="1"/>
  <c r="J106" i="30"/>
  <c r="I106" i="30"/>
  <c r="H106" i="30"/>
  <c r="G106" i="30"/>
  <c r="F106" i="30"/>
  <c r="E106" i="30"/>
  <c r="D106" i="30"/>
  <c r="AB105" i="30"/>
  <c r="Y105" i="30"/>
  <c r="X105" i="30"/>
  <c r="L105" i="30"/>
  <c r="AA105" i="30" s="1"/>
  <c r="J105" i="30"/>
  <c r="I105" i="30"/>
  <c r="H105" i="30"/>
  <c r="G105" i="30"/>
  <c r="F105" i="30"/>
  <c r="E105" i="30"/>
  <c r="D105" i="30"/>
  <c r="AB104" i="30"/>
  <c r="Y104" i="30"/>
  <c r="X104" i="30"/>
  <c r="L104" i="30"/>
  <c r="AA104" i="30" s="1"/>
  <c r="J104" i="30"/>
  <c r="I104" i="30"/>
  <c r="H104" i="30"/>
  <c r="G104" i="30"/>
  <c r="F104" i="30"/>
  <c r="E104" i="30"/>
  <c r="D104" i="30"/>
  <c r="AB103" i="30"/>
  <c r="Y103" i="30"/>
  <c r="X103" i="30"/>
  <c r="L103" i="30"/>
  <c r="AA103" i="30" s="1"/>
  <c r="J103" i="30"/>
  <c r="I103" i="30"/>
  <c r="H103" i="30"/>
  <c r="G103" i="30"/>
  <c r="F103" i="30"/>
  <c r="E103" i="30"/>
  <c r="D103" i="30"/>
  <c r="AB102" i="30"/>
  <c r="Y102" i="30"/>
  <c r="X102" i="30"/>
  <c r="L102" i="30"/>
  <c r="AA102" i="30" s="1"/>
  <c r="J102" i="30"/>
  <c r="I102" i="30"/>
  <c r="H102" i="30"/>
  <c r="G102" i="30"/>
  <c r="F102" i="30"/>
  <c r="E102" i="30"/>
  <c r="D102" i="30"/>
  <c r="AB101" i="30"/>
  <c r="Y101" i="30"/>
  <c r="X101" i="30"/>
  <c r="L101" i="30"/>
  <c r="AA101" i="30" s="1"/>
  <c r="J101" i="30"/>
  <c r="I101" i="30"/>
  <c r="H101" i="30"/>
  <c r="G101" i="30"/>
  <c r="F101" i="30"/>
  <c r="E101" i="30"/>
  <c r="D101" i="30"/>
  <c r="AB100" i="30"/>
  <c r="Y100" i="30"/>
  <c r="X100" i="30"/>
  <c r="L100" i="30"/>
  <c r="J100" i="30"/>
  <c r="J35" i="30" s="1"/>
  <c r="I100" i="30"/>
  <c r="H100" i="30"/>
  <c r="G100" i="30"/>
  <c r="F100" i="30"/>
  <c r="E100" i="30"/>
  <c r="D100" i="30"/>
  <c r="Y73" i="30"/>
  <c r="X73" i="30"/>
  <c r="L73" i="30"/>
  <c r="AA73" i="30" s="1"/>
  <c r="I73" i="30"/>
  <c r="H73" i="30"/>
  <c r="G73" i="30"/>
  <c r="F73" i="30"/>
  <c r="E73" i="30"/>
  <c r="D73" i="30"/>
  <c r="Y72" i="30"/>
  <c r="X72" i="30"/>
  <c r="L72" i="30"/>
  <c r="AA72" i="30" s="1"/>
  <c r="I72" i="30"/>
  <c r="H72" i="30"/>
  <c r="G72" i="30"/>
  <c r="F72" i="30"/>
  <c r="E72" i="30"/>
  <c r="D72" i="30"/>
  <c r="Y71" i="30"/>
  <c r="X71" i="30"/>
  <c r="L71" i="30"/>
  <c r="AA71" i="30" s="1"/>
  <c r="I71" i="30"/>
  <c r="H71" i="30"/>
  <c r="G71" i="30"/>
  <c r="F71" i="30"/>
  <c r="E71" i="30"/>
  <c r="D71" i="30"/>
  <c r="Y70" i="30"/>
  <c r="X70" i="30"/>
  <c r="L70" i="30"/>
  <c r="AA70" i="30" s="1"/>
  <c r="I70" i="30"/>
  <c r="H70" i="30"/>
  <c r="G70" i="30"/>
  <c r="F70" i="30"/>
  <c r="E70" i="30"/>
  <c r="D70" i="30"/>
  <c r="Y69" i="30"/>
  <c r="X69" i="30"/>
  <c r="L69" i="30"/>
  <c r="AA69" i="30" s="1"/>
  <c r="I69" i="30"/>
  <c r="H69" i="30"/>
  <c r="G69" i="30"/>
  <c r="F69" i="30"/>
  <c r="E69" i="30"/>
  <c r="D69" i="30"/>
  <c r="Y68" i="30"/>
  <c r="X68" i="30"/>
  <c r="L68" i="30"/>
  <c r="AA68" i="30" s="1"/>
  <c r="I68" i="30"/>
  <c r="H68" i="30"/>
  <c r="G68" i="30"/>
  <c r="F68" i="30"/>
  <c r="E68" i="30"/>
  <c r="D68" i="30"/>
  <c r="Y67" i="30"/>
  <c r="X67" i="30"/>
  <c r="L67" i="30"/>
  <c r="AA67" i="30" s="1"/>
  <c r="I67" i="30"/>
  <c r="H67" i="30"/>
  <c r="G67" i="30"/>
  <c r="F67" i="30"/>
  <c r="E67" i="30"/>
  <c r="D67" i="30"/>
  <c r="Y66" i="30"/>
  <c r="X66" i="30"/>
  <c r="L66" i="30"/>
  <c r="AA66" i="30" s="1"/>
  <c r="I66" i="30"/>
  <c r="H66" i="30"/>
  <c r="G66" i="30"/>
  <c r="F66" i="30"/>
  <c r="E66" i="30"/>
  <c r="D66" i="30"/>
  <c r="Y65" i="30"/>
  <c r="X65" i="30"/>
  <c r="L65" i="30"/>
  <c r="AA65" i="30" s="1"/>
  <c r="I65" i="30"/>
  <c r="H65" i="30"/>
  <c r="G65" i="30"/>
  <c r="F65" i="30"/>
  <c r="E65" i="30"/>
  <c r="D65" i="30"/>
  <c r="Y64" i="30"/>
  <c r="X64" i="30"/>
  <c r="L64" i="30"/>
  <c r="AA64" i="30" s="1"/>
  <c r="I64" i="30"/>
  <c r="H64" i="30"/>
  <c r="G64" i="30"/>
  <c r="F64" i="30"/>
  <c r="E64" i="30"/>
  <c r="D64" i="30"/>
  <c r="Y63" i="30"/>
  <c r="X63" i="30"/>
  <c r="L63" i="30"/>
  <c r="AA63" i="30" s="1"/>
  <c r="I63" i="30"/>
  <c r="H63" i="30"/>
  <c r="G63" i="30"/>
  <c r="F63" i="30"/>
  <c r="E63" i="30"/>
  <c r="D63" i="30"/>
  <c r="Y62" i="30"/>
  <c r="X62" i="30"/>
  <c r="L62" i="30"/>
  <c r="AA62" i="30" s="1"/>
  <c r="I62" i="30"/>
  <c r="H62" i="30"/>
  <c r="G62" i="30"/>
  <c r="F62" i="30"/>
  <c r="E62" i="30"/>
  <c r="D62" i="30"/>
  <c r="Y61" i="30"/>
  <c r="X61" i="30"/>
  <c r="L61" i="30"/>
  <c r="AA61" i="30" s="1"/>
  <c r="I61" i="30"/>
  <c r="H61" i="30"/>
  <c r="G61" i="30"/>
  <c r="F61" i="30"/>
  <c r="E61" i="30"/>
  <c r="D61" i="30"/>
  <c r="Y60" i="30"/>
  <c r="X60" i="30"/>
  <c r="L60" i="30"/>
  <c r="AA60" i="30" s="1"/>
  <c r="I60" i="30"/>
  <c r="H60" i="30"/>
  <c r="G60" i="30"/>
  <c r="F60" i="30"/>
  <c r="E60" i="30"/>
  <c r="D60" i="30"/>
  <c r="Y59" i="30"/>
  <c r="X59" i="30"/>
  <c r="L59" i="30"/>
  <c r="AA59" i="30" s="1"/>
  <c r="I59" i="30"/>
  <c r="H59" i="30"/>
  <c r="G59" i="30"/>
  <c r="F59" i="30"/>
  <c r="E59" i="30"/>
  <c r="D59" i="30"/>
  <c r="Y58" i="30"/>
  <c r="X58" i="30"/>
  <c r="L58" i="30"/>
  <c r="AA58" i="30" s="1"/>
  <c r="I58" i="30"/>
  <c r="H58" i="30"/>
  <c r="G58" i="30"/>
  <c r="F58" i="30"/>
  <c r="E58" i="30"/>
  <c r="D58" i="30"/>
  <c r="Y57" i="30"/>
  <c r="X57" i="30"/>
  <c r="L57" i="30"/>
  <c r="AA57" i="30" s="1"/>
  <c r="I57" i="30"/>
  <c r="H57" i="30"/>
  <c r="G57" i="30"/>
  <c r="F57" i="30"/>
  <c r="E57" i="30"/>
  <c r="D57" i="30"/>
  <c r="Y56" i="30"/>
  <c r="X56" i="30"/>
  <c r="L56" i="30"/>
  <c r="AA56" i="30" s="1"/>
  <c r="I56" i="30"/>
  <c r="H56" i="30"/>
  <c r="G56" i="30"/>
  <c r="F56" i="30"/>
  <c r="E56" i="30"/>
  <c r="D56" i="30"/>
  <c r="Y55" i="30"/>
  <c r="X55" i="30"/>
  <c r="L55" i="30"/>
  <c r="AA55" i="30" s="1"/>
  <c r="I55" i="30"/>
  <c r="H55" i="30"/>
  <c r="G55" i="30"/>
  <c r="F55" i="30"/>
  <c r="E55" i="30"/>
  <c r="D55" i="30"/>
  <c r="Y54" i="30"/>
  <c r="X54" i="30"/>
  <c r="L54" i="30"/>
  <c r="AA54" i="30" s="1"/>
  <c r="I54" i="30"/>
  <c r="H54" i="30"/>
  <c r="G54" i="30"/>
  <c r="F54" i="30"/>
  <c r="E54" i="30"/>
  <c r="D54" i="30"/>
  <c r="Y53" i="30"/>
  <c r="X53" i="30"/>
  <c r="L53" i="30"/>
  <c r="AA53" i="30" s="1"/>
  <c r="I53" i="30"/>
  <c r="H53" i="30"/>
  <c r="G53" i="30"/>
  <c r="F53" i="30"/>
  <c r="E53" i="30"/>
  <c r="D53" i="30"/>
  <c r="Y52" i="30"/>
  <c r="X52" i="30"/>
  <c r="L52" i="30"/>
  <c r="AA52" i="30" s="1"/>
  <c r="I52" i="30"/>
  <c r="H52" i="30"/>
  <c r="G52" i="30"/>
  <c r="F52" i="30"/>
  <c r="E52" i="30"/>
  <c r="D52" i="30"/>
  <c r="Y51" i="30"/>
  <c r="X51" i="30"/>
  <c r="L51" i="30"/>
  <c r="AA51" i="30" s="1"/>
  <c r="I51" i="30"/>
  <c r="H51" i="30"/>
  <c r="G51" i="30"/>
  <c r="F51" i="30"/>
  <c r="E51" i="30"/>
  <c r="Y50" i="30"/>
  <c r="X50" i="30"/>
  <c r="L50" i="30"/>
  <c r="AA50" i="30" s="1"/>
  <c r="I50" i="30"/>
  <c r="H50" i="30"/>
  <c r="G50" i="30"/>
  <c r="F50" i="30"/>
  <c r="E50" i="30"/>
  <c r="D50" i="30"/>
  <c r="Y49" i="30"/>
  <c r="X49" i="30"/>
  <c r="L49" i="30"/>
  <c r="AA49" i="30" s="1"/>
  <c r="I49" i="30"/>
  <c r="H49" i="30"/>
  <c r="G49" i="30"/>
  <c r="F49" i="30"/>
  <c r="E49" i="30"/>
  <c r="D49" i="30"/>
  <c r="Y48" i="30"/>
  <c r="X48" i="30"/>
  <c r="L48" i="30"/>
  <c r="AA48" i="30" s="1"/>
  <c r="I48" i="30"/>
  <c r="H48" i="30"/>
  <c r="G48" i="30"/>
  <c r="F48" i="30"/>
  <c r="E48" i="30"/>
  <c r="D48" i="30"/>
  <c r="Y47" i="30"/>
  <c r="X47" i="30"/>
  <c r="L47" i="30"/>
  <c r="AA47" i="30" s="1"/>
  <c r="I47" i="30"/>
  <c r="H47" i="30"/>
  <c r="G47" i="30"/>
  <c r="F47" i="30"/>
  <c r="E47" i="30"/>
  <c r="D47" i="30"/>
  <c r="Y46" i="30"/>
  <c r="X46" i="30"/>
  <c r="L46" i="30"/>
  <c r="AA46" i="30" s="1"/>
  <c r="I46" i="30"/>
  <c r="H46" i="30"/>
  <c r="G46" i="30"/>
  <c r="F46" i="30"/>
  <c r="E46" i="30"/>
  <c r="D46" i="30"/>
  <c r="Y45" i="30"/>
  <c r="X45" i="30"/>
  <c r="L45" i="30"/>
  <c r="AA45" i="30" s="1"/>
  <c r="I45" i="30"/>
  <c r="H45" i="30"/>
  <c r="G45" i="30"/>
  <c r="F45" i="30"/>
  <c r="E45" i="30"/>
  <c r="D45" i="30"/>
  <c r="Y44" i="30"/>
  <c r="X44" i="30"/>
  <c r="L44" i="30"/>
  <c r="AA44" i="30" s="1"/>
  <c r="I44" i="30"/>
  <c r="H44" i="30"/>
  <c r="G44" i="30"/>
  <c r="F44" i="30"/>
  <c r="E44" i="30"/>
  <c r="D44" i="30"/>
  <c r="K35" i="30"/>
  <c r="W34" i="30"/>
  <c r="Z34" i="30" s="1"/>
  <c r="W33" i="30"/>
  <c r="Z33" i="30" s="1"/>
  <c r="W32" i="30"/>
  <c r="Z31" i="30"/>
  <c r="W30" i="30"/>
  <c r="Z30" i="30" s="1"/>
  <c r="W40" i="30"/>
  <c r="Z40" i="30" s="1"/>
  <c r="I29" i="30"/>
  <c r="W29" i="30" s="1"/>
  <c r="Z29" i="30" s="1"/>
  <c r="W43" i="30"/>
  <c r="Z43" i="30" s="1"/>
  <c r="I28" i="30"/>
  <c r="W28" i="30" s="1"/>
  <c r="Z28" i="30" s="1"/>
  <c r="I27" i="30"/>
  <c r="W27" i="30" s="1"/>
  <c r="Z27" i="30" s="1"/>
  <c r="I39" i="30"/>
  <c r="W39" i="30" s="1"/>
  <c r="Z39" i="30" s="1"/>
  <c r="Z26" i="30"/>
  <c r="Z25" i="30"/>
  <c r="W24" i="30"/>
  <c r="Z24" i="30" s="1"/>
  <c r="I23" i="30"/>
  <c r="W23" i="30" s="1"/>
  <c r="W22" i="30"/>
  <c r="Z22" i="30" s="1"/>
  <c r="W21" i="30"/>
  <c r="Y21" i="30" s="1"/>
  <c r="Z21" i="30" s="1"/>
  <c r="W20" i="30"/>
  <c r="Y20" i="30" s="1"/>
  <c r="I19" i="30"/>
  <c r="W19" i="30" s="1"/>
  <c r="Z19" i="30" s="1"/>
  <c r="Z18" i="30"/>
  <c r="I17" i="30"/>
  <c r="W17" i="30" s="1"/>
  <c r="Z17" i="30" s="1"/>
  <c r="Z38" i="30"/>
  <c r="W16" i="30"/>
  <c r="Z16" i="30" s="1"/>
  <c r="W15" i="30"/>
  <c r="AD15" i="30" s="1"/>
  <c r="L15" i="30"/>
  <c r="AA15" i="30" s="1"/>
  <c r="L14" i="30"/>
  <c r="AA14" i="30" s="1"/>
  <c r="I14" i="30"/>
  <c r="W14" i="30" s="1"/>
  <c r="Z14" i="30" s="1"/>
  <c r="AA13" i="30"/>
  <c r="I13" i="30"/>
  <c r="L37" i="30"/>
  <c r="AA37" i="30" s="1"/>
  <c r="I37" i="30"/>
  <c r="W36" i="30"/>
  <c r="Z36" i="30" s="1"/>
  <c r="L36" i="30"/>
  <c r="W12" i="30"/>
  <c r="Z12" i="30" s="1"/>
  <c r="AA12" i="30"/>
  <c r="W11" i="30"/>
  <c r="Z11" i="30" s="1"/>
  <c r="H11" i="30"/>
  <c r="W10" i="30"/>
  <c r="AH43" i="10"/>
  <c r="AG43" i="10"/>
  <c r="AF43" i="10"/>
  <c r="T43" i="10"/>
  <c r="S43" i="10"/>
  <c r="R43" i="10"/>
  <c r="Q43" i="10"/>
  <c r="P43" i="10"/>
  <c r="O43" i="10"/>
  <c r="AH42" i="10"/>
  <c r="AG42" i="10"/>
  <c r="AF42" i="10"/>
  <c r="T42" i="10"/>
  <c r="S42" i="10"/>
  <c r="R42" i="10"/>
  <c r="Q42" i="10"/>
  <c r="P42" i="10"/>
  <c r="O42" i="10"/>
  <c r="AH58" i="10"/>
  <c r="AG58" i="10"/>
  <c r="AF58" i="10"/>
  <c r="T58" i="10"/>
  <c r="S58" i="10"/>
  <c r="R58" i="10"/>
  <c r="Q58" i="10"/>
  <c r="P58" i="10"/>
  <c r="O58" i="10"/>
  <c r="AI41" i="10"/>
  <c r="AH41" i="10"/>
  <c r="AG41" i="10"/>
  <c r="AF41" i="10"/>
  <c r="T41" i="10"/>
  <c r="S41" i="10"/>
  <c r="R41" i="10"/>
  <c r="Q41" i="10"/>
  <c r="P41" i="10"/>
  <c r="O41" i="10"/>
  <c r="AH62" i="10"/>
  <c r="AG62" i="10"/>
  <c r="AF62" i="10"/>
  <c r="T62" i="10"/>
  <c r="S62" i="10"/>
  <c r="R62" i="10"/>
  <c r="Q62" i="10"/>
  <c r="P62" i="10"/>
  <c r="O62" i="10"/>
  <c r="AH40" i="10"/>
  <c r="AG40" i="10"/>
  <c r="AF40" i="10"/>
  <c r="T40" i="10"/>
  <c r="S40" i="10"/>
  <c r="R40" i="10"/>
  <c r="Q40" i="10"/>
  <c r="P40" i="10"/>
  <c r="O40" i="10"/>
  <c r="AH39" i="10"/>
  <c r="AG39" i="10"/>
  <c r="AF39" i="10"/>
  <c r="T39" i="10"/>
  <c r="S39" i="10"/>
  <c r="R39" i="10"/>
  <c r="Q39" i="10"/>
  <c r="P39" i="10"/>
  <c r="O39" i="10"/>
  <c r="AH61" i="10"/>
  <c r="AG61" i="10"/>
  <c r="AF61" i="10"/>
  <c r="T61" i="10"/>
  <c r="S61" i="10"/>
  <c r="R61" i="10"/>
  <c r="P61" i="10"/>
  <c r="O61" i="10"/>
  <c r="AI60" i="10"/>
  <c r="AH60" i="10"/>
  <c r="AG60" i="10"/>
  <c r="AF60" i="10"/>
  <c r="T60" i="10"/>
  <c r="S60" i="10"/>
  <c r="R60" i="10"/>
  <c r="Q60" i="10"/>
  <c r="P60" i="10"/>
  <c r="O60" i="10"/>
  <c r="AI44" i="10"/>
  <c r="AH44" i="10"/>
  <c r="AG44" i="10"/>
  <c r="AF44" i="10"/>
  <c r="T44" i="10"/>
  <c r="S44" i="10"/>
  <c r="R44" i="10"/>
  <c r="Q44" i="10"/>
  <c r="P44" i="10"/>
  <c r="O44" i="10"/>
  <c r="AH38" i="10"/>
  <c r="AG38" i="10"/>
  <c r="AF38" i="10"/>
  <c r="T38" i="10"/>
  <c r="S38" i="10"/>
  <c r="Q38" i="10"/>
  <c r="P38" i="10"/>
  <c r="O38" i="10"/>
  <c r="AH59" i="10"/>
  <c r="AG59" i="10"/>
  <c r="AF59" i="10"/>
  <c r="S59" i="10"/>
  <c r="P59" i="10"/>
  <c r="O59" i="10"/>
  <c r="AH37" i="10"/>
  <c r="AG37" i="10"/>
  <c r="AF37" i="10"/>
  <c r="T37" i="10"/>
  <c r="S37" i="10"/>
  <c r="Q37" i="10"/>
  <c r="P37" i="10"/>
  <c r="O37" i="10"/>
  <c r="AH36" i="10"/>
  <c r="AG36" i="10"/>
  <c r="AF36" i="10"/>
  <c r="T36" i="10"/>
  <c r="S36" i="10"/>
  <c r="Q36" i="10"/>
  <c r="P36" i="10"/>
  <c r="O36" i="10"/>
  <c r="AI35" i="10"/>
  <c r="AH35" i="10"/>
  <c r="AG35" i="10"/>
  <c r="AF35" i="10"/>
  <c r="T35" i="10"/>
  <c r="S35" i="10"/>
  <c r="R35" i="10"/>
  <c r="P35" i="10"/>
  <c r="O35" i="10"/>
  <c r="AI34" i="10"/>
  <c r="AH34" i="10"/>
  <c r="AG34" i="10"/>
  <c r="AF34" i="10"/>
  <c r="T34" i="10"/>
  <c r="S34" i="10"/>
  <c r="R34" i="10"/>
  <c r="Q34" i="10"/>
  <c r="P34" i="10"/>
  <c r="O34" i="10"/>
  <c r="AH33" i="10"/>
  <c r="AG33" i="10"/>
  <c r="AF33" i="10"/>
  <c r="T33" i="10"/>
  <c r="S33" i="10"/>
  <c r="R33" i="10"/>
  <c r="Q33" i="10"/>
  <c r="P33" i="10"/>
  <c r="O33" i="10"/>
  <c r="AH32" i="10"/>
  <c r="AG32" i="10"/>
  <c r="AF32" i="10"/>
  <c r="T32" i="10"/>
  <c r="S32" i="10"/>
  <c r="R32" i="10"/>
  <c r="Q32" i="10"/>
  <c r="P32" i="10"/>
  <c r="O32" i="10"/>
  <c r="AH31" i="10"/>
  <c r="AG31" i="10"/>
  <c r="AF31" i="10"/>
  <c r="T31" i="10"/>
  <c r="S31" i="10"/>
  <c r="R31" i="10"/>
  <c r="P31" i="10"/>
  <c r="O31" i="10"/>
  <c r="AI30" i="10"/>
  <c r="AH30" i="10"/>
  <c r="AG30" i="10"/>
  <c r="AF30" i="10"/>
  <c r="T30" i="10"/>
  <c r="S30" i="10"/>
  <c r="R30" i="10"/>
  <c r="Q30" i="10"/>
  <c r="P30" i="10"/>
  <c r="O30" i="10"/>
  <c r="AH57" i="10"/>
  <c r="AG57" i="10"/>
  <c r="AF57" i="10"/>
  <c r="T57" i="10"/>
  <c r="S57" i="10"/>
  <c r="R57" i="10"/>
  <c r="Q57" i="10"/>
  <c r="P57" i="10"/>
  <c r="O57" i="10"/>
  <c r="AH29" i="10"/>
  <c r="AG29" i="10"/>
  <c r="AF29" i="10"/>
  <c r="T29" i="10"/>
  <c r="S29" i="10"/>
  <c r="R29" i="10"/>
  <c r="Q29" i="10"/>
  <c r="P29" i="10"/>
  <c r="O29" i="10"/>
  <c r="AH28" i="10"/>
  <c r="AG28" i="10"/>
  <c r="AF28" i="10"/>
  <c r="T28" i="10"/>
  <c r="S28" i="10"/>
  <c r="R28" i="10"/>
  <c r="Q28" i="10"/>
  <c r="P28" i="10"/>
  <c r="O28" i="10"/>
  <c r="AH47" i="10"/>
  <c r="AG47" i="10"/>
  <c r="AF47" i="10"/>
  <c r="T47" i="10"/>
  <c r="S47" i="10"/>
  <c r="R47" i="10"/>
  <c r="Q47" i="10"/>
  <c r="P47" i="10"/>
  <c r="O47" i="10"/>
  <c r="AI46" i="10"/>
  <c r="AH46" i="10"/>
  <c r="AG46" i="10"/>
  <c r="AF46" i="10"/>
  <c r="T46" i="10"/>
  <c r="S46" i="10"/>
  <c r="R46" i="10"/>
  <c r="Q46" i="10"/>
  <c r="P46" i="10"/>
  <c r="O46" i="10"/>
  <c r="AI27" i="10"/>
  <c r="AH27" i="10"/>
  <c r="AG27" i="10"/>
  <c r="AF27" i="10"/>
  <c r="T27" i="10"/>
  <c r="S27" i="10"/>
  <c r="Q27" i="10"/>
  <c r="P27" i="10"/>
  <c r="O27" i="10"/>
  <c r="AH26" i="10"/>
  <c r="AG26" i="10"/>
  <c r="AF26" i="10"/>
  <c r="T26" i="10"/>
  <c r="S26" i="10"/>
  <c r="R26" i="10"/>
  <c r="Q26" i="10"/>
  <c r="P26" i="10"/>
  <c r="O26" i="10"/>
  <c r="AI48" i="10"/>
  <c r="AH48" i="10"/>
  <c r="AG48" i="10"/>
  <c r="AF48" i="10"/>
  <c r="T48" i="10"/>
  <c r="S48" i="10"/>
  <c r="R48" i="10"/>
  <c r="Q48" i="10"/>
  <c r="P48" i="10"/>
  <c r="O48" i="10"/>
  <c r="AH25" i="10"/>
  <c r="AG25" i="10"/>
  <c r="AF25" i="10"/>
  <c r="T25" i="10"/>
  <c r="S25" i="10"/>
  <c r="R25" i="10"/>
  <c r="P25" i="10"/>
  <c r="O25" i="10"/>
  <c r="AI50" i="10"/>
  <c r="AH50" i="10"/>
  <c r="AG50" i="10"/>
  <c r="AF50" i="10"/>
  <c r="T50" i="10"/>
  <c r="S50" i="10"/>
  <c r="R50" i="10"/>
  <c r="Q50" i="10"/>
  <c r="P50" i="10"/>
  <c r="O50" i="10"/>
  <c r="AH49" i="10"/>
  <c r="AG49" i="10"/>
  <c r="AF49" i="10"/>
  <c r="T49" i="10"/>
  <c r="S49" i="10"/>
  <c r="R49" i="10"/>
  <c r="Q49" i="10"/>
  <c r="P49" i="10"/>
  <c r="O49" i="10"/>
  <c r="AH24" i="10"/>
  <c r="AG24" i="10"/>
  <c r="AF24" i="10"/>
  <c r="T24" i="10"/>
  <c r="S24" i="10"/>
  <c r="R24" i="10"/>
  <c r="Q24" i="10"/>
  <c r="P24" i="10"/>
  <c r="O24" i="10"/>
  <c r="AH23" i="10"/>
  <c r="AG23" i="10"/>
  <c r="AF23" i="10"/>
  <c r="T23" i="10"/>
  <c r="S23" i="10"/>
  <c r="R23" i="10"/>
  <c r="Q23" i="10"/>
  <c r="P23" i="10"/>
  <c r="O23" i="10"/>
  <c r="AH22" i="10"/>
  <c r="AG22" i="10"/>
  <c r="AF22" i="10"/>
  <c r="T22" i="10"/>
  <c r="S22" i="10"/>
  <c r="R22" i="10"/>
  <c r="Q22" i="10"/>
  <c r="P22" i="10"/>
  <c r="O22" i="10"/>
  <c r="AI21" i="10"/>
  <c r="AH21" i="10"/>
  <c r="AG21" i="10"/>
  <c r="AF21" i="10"/>
  <c r="T21" i="10"/>
  <c r="S21" i="10"/>
  <c r="R21" i="10"/>
  <c r="P21" i="10"/>
  <c r="O21" i="10"/>
  <c r="AI51" i="10"/>
  <c r="AH51" i="10"/>
  <c r="AG51" i="10"/>
  <c r="AF51" i="10"/>
  <c r="T51" i="10"/>
  <c r="S51" i="10"/>
  <c r="R51" i="10"/>
  <c r="P51" i="10"/>
  <c r="O51" i="10"/>
  <c r="AI20" i="10"/>
  <c r="AH20" i="10"/>
  <c r="AG20" i="10"/>
  <c r="AF20" i="10"/>
  <c r="T20" i="10"/>
  <c r="S20" i="10"/>
  <c r="R20" i="10"/>
  <c r="P20" i="10"/>
  <c r="O20" i="10"/>
  <c r="AI19" i="10"/>
  <c r="AH19" i="10"/>
  <c r="AG19" i="10"/>
  <c r="AF19" i="10"/>
  <c r="T19" i="10"/>
  <c r="S19" i="10"/>
  <c r="R19" i="10"/>
  <c r="P19" i="10"/>
  <c r="O19" i="10"/>
  <c r="AI52" i="10"/>
  <c r="AH52" i="10"/>
  <c r="AG52" i="10"/>
  <c r="AF52" i="10"/>
  <c r="T52" i="10"/>
  <c r="S52" i="10"/>
  <c r="R52" i="10"/>
  <c r="P52" i="10"/>
  <c r="O52" i="10"/>
  <c r="AH18" i="10"/>
  <c r="AG18" i="10"/>
  <c r="AF18" i="10"/>
  <c r="T18" i="10"/>
  <c r="S18" i="10"/>
  <c r="R18" i="10"/>
  <c r="P18" i="10"/>
  <c r="O18" i="10"/>
  <c r="AI55" i="10"/>
  <c r="AH55" i="10"/>
  <c r="AG55" i="10"/>
  <c r="AF55" i="10"/>
  <c r="T55" i="10"/>
  <c r="S55" i="10"/>
  <c r="R55" i="10"/>
  <c r="Q55" i="10"/>
  <c r="P55" i="10"/>
  <c r="O55" i="10"/>
  <c r="AI54" i="10"/>
  <c r="AH54" i="10"/>
  <c r="AG54" i="10"/>
  <c r="AF54" i="10"/>
  <c r="T54" i="10"/>
  <c r="S54" i="10"/>
  <c r="R54" i="10"/>
  <c r="P54" i="10"/>
  <c r="O54" i="10"/>
  <c r="AH17" i="10"/>
  <c r="AG17" i="10"/>
  <c r="AF17" i="10"/>
  <c r="T17" i="10"/>
  <c r="S17" i="10"/>
  <c r="R17" i="10"/>
  <c r="P17" i="10"/>
  <c r="O17" i="10"/>
  <c r="AH16" i="10"/>
  <c r="AG16" i="10"/>
  <c r="AF16" i="10"/>
  <c r="T16" i="10"/>
  <c r="S16" i="10"/>
  <c r="R16" i="10"/>
  <c r="P16" i="10"/>
  <c r="O16" i="10"/>
  <c r="AH15" i="10"/>
  <c r="AG15" i="10"/>
  <c r="AF15" i="10"/>
  <c r="T15" i="10"/>
  <c r="S15" i="10"/>
  <c r="R15" i="10"/>
  <c r="Q15" i="10"/>
  <c r="P15" i="10"/>
  <c r="O15" i="10"/>
  <c r="AH53" i="10"/>
  <c r="AG53" i="10"/>
  <c r="AF53" i="10"/>
  <c r="T53" i="10"/>
  <c r="S53" i="10"/>
  <c r="R53" i="10"/>
  <c r="Q53" i="10"/>
  <c r="P53" i="10"/>
  <c r="O53" i="10"/>
  <c r="AH14" i="10"/>
  <c r="AG14" i="10"/>
  <c r="AF14" i="10"/>
  <c r="T14" i="10"/>
  <c r="S14" i="10"/>
  <c r="R14" i="10"/>
  <c r="P14" i="10"/>
  <c r="O14" i="10"/>
  <c r="AH13" i="10"/>
  <c r="AG13" i="10"/>
  <c r="AF13" i="10"/>
  <c r="T13" i="10"/>
  <c r="S13" i="10"/>
  <c r="R13" i="10"/>
  <c r="P13" i="10"/>
  <c r="O13" i="10"/>
  <c r="AH56" i="10"/>
  <c r="AG56" i="10"/>
  <c r="AF56" i="10"/>
  <c r="T56" i="10"/>
  <c r="S56" i="10"/>
  <c r="R56" i="10"/>
  <c r="Q56" i="10"/>
  <c r="P56" i="10"/>
  <c r="O56" i="10"/>
  <c r="AH12" i="10"/>
  <c r="AG12" i="10"/>
  <c r="AF12" i="10"/>
  <c r="T12" i="10"/>
  <c r="S12" i="10"/>
  <c r="R12" i="10"/>
  <c r="Q12" i="10"/>
  <c r="P12" i="10"/>
  <c r="O12" i="10"/>
  <c r="AH11" i="10"/>
  <c r="AG11" i="10"/>
  <c r="AF11" i="10"/>
  <c r="T11" i="10"/>
  <c r="S11" i="10"/>
  <c r="R11" i="10"/>
  <c r="Q11" i="10"/>
  <c r="P11" i="10"/>
  <c r="O11" i="10"/>
  <c r="AH10" i="10"/>
  <c r="AG10" i="10"/>
  <c r="AF10" i="10"/>
  <c r="T10" i="10"/>
  <c r="S10" i="10"/>
  <c r="R10" i="10"/>
  <c r="P10" i="10"/>
  <c r="O10" i="10"/>
  <c r="AE9" i="10"/>
  <c r="AE8" i="10"/>
  <c r="N23" i="14"/>
  <c r="K23" i="14"/>
  <c r="I23" i="14"/>
  <c r="H23" i="14"/>
  <c r="Q22" i="14"/>
  <c r="O22" i="14"/>
  <c r="N22" i="14"/>
  <c r="K22" i="14"/>
  <c r="I22" i="14"/>
  <c r="H22" i="14"/>
  <c r="U21" i="14"/>
  <c r="AH21" i="14" s="1"/>
  <c r="AF20" i="14"/>
  <c r="AC20" i="14"/>
  <c r="O20" i="14"/>
  <c r="O18" i="14" s="1"/>
  <c r="N20" i="14"/>
  <c r="K20" i="14"/>
  <c r="J20" i="14"/>
  <c r="I20" i="14"/>
  <c r="H20" i="14"/>
  <c r="AF19" i="14"/>
  <c r="AC19" i="14"/>
  <c r="Q18" i="14"/>
  <c r="N19" i="14"/>
  <c r="K19" i="14"/>
  <c r="J19" i="14"/>
  <c r="I19" i="14"/>
  <c r="H19" i="14"/>
  <c r="U18" i="14"/>
  <c r="U8" i="14" s="1"/>
  <c r="P18" i="14"/>
  <c r="AF17" i="14"/>
  <c r="AE17" i="14"/>
  <c r="AD17" i="14"/>
  <c r="AC17" i="14"/>
  <c r="AB17" i="14"/>
  <c r="T17" i="14"/>
  <c r="S17" i="14"/>
  <c r="R17" i="14"/>
  <c r="Q17" i="14"/>
  <c r="O17" i="14"/>
  <c r="AF16" i="14"/>
  <c r="AE16" i="14"/>
  <c r="AD16" i="14"/>
  <c r="AC16" i="14"/>
  <c r="AB16" i="14"/>
  <c r="T16" i="14"/>
  <c r="S16" i="14"/>
  <c r="R16" i="14"/>
  <c r="Q16" i="14"/>
  <c r="O16" i="14"/>
  <c r="AG15" i="14"/>
  <c r="AF15" i="14"/>
  <c r="AE15" i="14"/>
  <c r="AD15" i="14"/>
  <c r="AC15" i="14"/>
  <c r="AB15" i="14"/>
  <c r="T15" i="14"/>
  <c r="AG14" i="14"/>
  <c r="AF14" i="14"/>
  <c r="AE14" i="14"/>
  <c r="AD14" i="14"/>
  <c r="AC14" i="14"/>
  <c r="AB14" i="14"/>
  <c r="T14" i="14"/>
  <c r="AG13" i="14"/>
  <c r="AF13" i="14"/>
  <c r="AE13" i="14"/>
  <c r="AD13" i="14"/>
  <c r="AC13" i="14"/>
  <c r="AB13" i="14"/>
  <c r="S13" i="14"/>
  <c r="O13" i="14"/>
  <c r="AG12" i="14"/>
  <c r="AF12" i="14"/>
  <c r="AE12" i="14"/>
  <c r="AD12" i="14"/>
  <c r="AC12" i="14"/>
  <c r="AB12" i="14"/>
  <c r="T12" i="14"/>
  <c r="S12" i="14"/>
  <c r="R12" i="14"/>
  <c r="AG11" i="14"/>
  <c r="AF11" i="14"/>
  <c r="AE11" i="14"/>
  <c r="AD11" i="14"/>
  <c r="AC11" i="14"/>
  <c r="AB11" i="14"/>
  <c r="S11" i="14"/>
  <c r="O11" i="14"/>
  <c r="AG10" i="14"/>
  <c r="AF10" i="14"/>
  <c r="AE10" i="14"/>
  <c r="AD10" i="14"/>
  <c r="AD8" i="14" s="1"/>
  <c r="AC10" i="14"/>
  <c r="AB10" i="14"/>
  <c r="S10" i="14"/>
  <c r="R10" i="14"/>
  <c r="O10" i="14"/>
  <c r="Q10" i="14" s="1"/>
  <c r="AA9" i="14"/>
  <c r="AA8" i="14" s="1"/>
  <c r="U9" i="14"/>
  <c r="AI23" i="15"/>
  <c r="AH23" i="15"/>
  <c r="AG23" i="15"/>
  <c r="AF23" i="15"/>
  <c r="T23" i="15"/>
  <c r="S23" i="15"/>
  <c r="R23" i="15"/>
  <c r="Q23" i="15"/>
  <c r="P23" i="15"/>
  <c r="O23" i="15"/>
  <c r="AJ22" i="15"/>
  <c r="AI22" i="15"/>
  <c r="AH22" i="15"/>
  <c r="AG22" i="15"/>
  <c r="AF22" i="15"/>
  <c r="AE22" i="15"/>
  <c r="T22" i="15"/>
  <c r="S22" i="15"/>
  <c r="R22" i="15"/>
  <c r="Q22" i="15"/>
  <c r="P22" i="15"/>
  <c r="O22" i="15"/>
  <c r="AJ21" i="15"/>
  <c r="AI21" i="15"/>
  <c r="AH21" i="15"/>
  <c r="AG21" i="15"/>
  <c r="AF21" i="15"/>
  <c r="T21" i="15"/>
  <c r="S21" i="15"/>
  <c r="Q21" i="15"/>
  <c r="P21" i="15"/>
  <c r="O21" i="15"/>
  <c r="AJ20" i="15"/>
  <c r="AI20" i="15"/>
  <c r="AH20" i="15"/>
  <c r="AG20" i="15"/>
  <c r="AF20" i="15"/>
  <c r="T20" i="15"/>
  <c r="S20" i="15"/>
  <c r="Q20" i="15"/>
  <c r="P20" i="15"/>
  <c r="O20" i="15"/>
  <c r="AJ19" i="15"/>
  <c r="AI19" i="15"/>
  <c r="AH19" i="15"/>
  <c r="AG19" i="15"/>
  <c r="AF19" i="15"/>
  <c r="T19" i="15"/>
  <c r="S19" i="15"/>
  <c r="Q19" i="15"/>
  <c r="P19" i="15"/>
  <c r="O19" i="15"/>
  <c r="AI18" i="15"/>
  <c r="AH18" i="15"/>
  <c r="AG18" i="15"/>
  <c r="T18" i="15"/>
  <c r="R18" i="15"/>
  <c r="P18" i="15"/>
  <c r="O18" i="15"/>
  <c r="AJ17" i="15"/>
  <c r="AI17" i="15"/>
  <c r="AH17" i="15"/>
  <c r="AG17" i="15"/>
  <c r="AF17" i="15"/>
  <c r="T17" i="15"/>
  <c r="S17" i="15"/>
  <c r="R17" i="15"/>
  <c r="Q17" i="15"/>
  <c r="P17" i="15"/>
  <c r="O17" i="15"/>
  <c r="AJ16" i="15"/>
  <c r="AI16" i="15"/>
  <c r="AH16" i="15"/>
  <c r="AG16" i="15"/>
  <c r="AF16" i="15"/>
  <c r="T16" i="15"/>
  <c r="S16" i="15"/>
  <c r="R16" i="15"/>
  <c r="Q16" i="15"/>
  <c r="P16" i="15"/>
  <c r="O16" i="15"/>
  <c r="AJ15" i="15"/>
  <c r="AI15" i="15"/>
  <c r="AH15" i="15"/>
  <c r="AG15" i="15"/>
  <c r="AF15" i="15"/>
  <c r="T15" i="15"/>
  <c r="S15" i="15"/>
  <c r="Q15" i="15"/>
  <c r="P15" i="15"/>
  <c r="O15" i="15"/>
  <c r="AH14" i="15"/>
  <c r="AG14" i="15"/>
  <c r="AF14" i="15"/>
  <c r="AE14" i="15"/>
  <c r="T14" i="15"/>
  <c r="S14" i="15"/>
  <c r="R14" i="15"/>
  <c r="Q14" i="15"/>
  <c r="P14" i="15"/>
  <c r="O14" i="15"/>
  <c r="AJ13" i="15"/>
  <c r="AI13" i="15"/>
  <c r="AH13" i="15"/>
  <c r="AG13" i="15"/>
  <c r="AF13" i="15"/>
  <c r="T13" i="15"/>
  <c r="S13" i="15"/>
  <c r="Q13" i="15"/>
  <c r="P13" i="15"/>
  <c r="O13" i="15"/>
  <c r="AJ12" i="15"/>
  <c r="AI12" i="15"/>
  <c r="AH12" i="15"/>
  <c r="AG12" i="15"/>
  <c r="AF12" i="15"/>
  <c r="T12" i="15"/>
  <c r="S12" i="15"/>
  <c r="Q12" i="15"/>
  <c r="P12" i="15"/>
  <c r="O12" i="15"/>
  <c r="AJ11" i="15"/>
  <c r="AI11" i="15"/>
  <c r="AH11" i="15"/>
  <c r="AG11" i="15"/>
  <c r="AF11" i="15"/>
  <c r="T11" i="15"/>
  <c r="S11" i="15"/>
  <c r="R11" i="15"/>
  <c r="Q11" i="15"/>
  <c r="P11" i="15"/>
  <c r="O11" i="15"/>
  <c r="AJ10" i="15"/>
  <c r="AI10" i="15"/>
  <c r="AH10" i="15"/>
  <c r="AG10" i="15"/>
  <c r="AF10" i="15"/>
  <c r="AE10" i="15"/>
  <c r="T10" i="15"/>
  <c r="S10" i="15"/>
  <c r="Q10" i="15"/>
  <c r="P10" i="15"/>
  <c r="O10" i="15"/>
  <c r="AK8" i="15"/>
  <c r="Q564" i="13"/>
  <c r="O564" i="13"/>
  <c r="N564" i="13"/>
  <c r="K564" i="13"/>
  <c r="I564" i="13"/>
  <c r="H564" i="13"/>
  <c r="Q563" i="13"/>
  <c r="O563" i="13"/>
  <c r="N563" i="13"/>
  <c r="K563" i="13"/>
  <c r="I563" i="13"/>
  <c r="H563" i="13"/>
  <c r="T562" i="13"/>
  <c r="S562" i="13"/>
  <c r="R562" i="13"/>
  <c r="Q562" i="13"/>
  <c r="O562" i="13"/>
  <c r="N562" i="13"/>
  <c r="M562" i="13"/>
  <c r="L562" i="13"/>
  <c r="K562" i="13"/>
  <c r="J562" i="13"/>
  <c r="I562" i="13"/>
  <c r="H562" i="13"/>
  <c r="X112" i="13"/>
  <c r="U561" i="13"/>
  <c r="U112" i="13" s="1"/>
  <c r="AA112" i="13" s="1"/>
  <c r="P561" i="13"/>
  <c r="P112" i="13" s="1"/>
  <c r="W555" i="13"/>
  <c r="O554" i="13"/>
  <c r="W554" i="13" s="1"/>
  <c r="W552" i="13"/>
  <c r="W551" i="13"/>
  <c r="W550" i="13"/>
  <c r="W549" i="13"/>
  <c r="Y549" i="13" s="1"/>
  <c r="Y548" i="13"/>
  <c r="Z548" i="13" s="1"/>
  <c r="W547" i="13"/>
  <c r="Y547" i="13" s="1"/>
  <c r="Z547" i="13" s="1"/>
  <c r="Q547" i="13"/>
  <c r="W546" i="13"/>
  <c r="Z546" i="13" s="1"/>
  <c r="Z545" i="13"/>
  <c r="Q543" i="13"/>
  <c r="W543" i="13" s="1"/>
  <c r="Z543" i="13" s="1"/>
  <c r="Y542" i="13"/>
  <c r="Q542" i="13"/>
  <c r="W542" i="13" s="1"/>
  <c r="W541" i="13"/>
  <c r="Z541" i="13" s="1"/>
  <c r="Y540" i="13"/>
  <c r="Z540" i="13" s="1"/>
  <c r="R540" i="13"/>
  <c r="R539" i="13"/>
  <c r="T539" i="13" s="1"/>
  <c r="Q539" i="13"/>
  <c r="R538" i="13"/>
  <c r="W538" i="13" s="1"/>
  <c r="R537" i="13"/>
  <c r="W537" i="13" s="1"/>
  <c r="Y536" i="13"/>
  <c r="Z536" i="13" s="1"/>
  <c r="W535" i="13"/>
  <c r="Y535" i="13" s="1"/>
  <c r="Q535" i="13"/>
  <c r="Z534" i="13"/>
  <c r="Z533" i="13"/>
  <c r="Q530" i="13"/>
  <c r="W530" i="13" s="1"/>
  <c r="Y530" i="13" s="1"/>
  <c r="W529" i="13"/>
  <c r="W528" i="13"/>
  <c r="T528" i="13"/>
  <c r="Y527" i="13"/>
  <c r="Z527" i="13" s="1"/>
  <c r="Y526" i="13"/>
  <c r="Z526" i="13" s="1"/>
  <c r="W525" i="13"/>
  <c r="R525" i="13"/>
  <c r="T525" i="13" s="1"/>
  <c r="R524" i="13"/>
  <c r="T524" i="13" s="1"/>
  <c r="Q524" i="13"/>
  <c r="W523" i="13"/>
  <c r="R522" i="13"/>
  <c r="T522" i="13" s="1"/>
  <c r="T521" i="13"/>
  <c r="W520" i="13"/>
  <c r="Q520" i="13"/>
  <c r="W519" i="13"/>
  <c r="R519" i="13"/>
  <c r="T519" i="13" s="1"/>
  <c r="R518" i="13"/>
  <c r="T518" i="13" s="1"/>
  <c r="Z517" i="13"/>
  <c r="Z516" i="13"/>
  <c r="Z515" i="13"/>
  <c r="W513" i="13"/>
  <c r="Y513" i="13" s="1"/>
  <c r="Z512" i="13"/>
  <c r="R511" i="13"/>
  <c r="Q510" i="13"/>
  <c r="Q509" i="13"/>
  <c r="Q508" i="13"/>
  <c r="W507" i="13"/>
  <c r="Y507" i="13" s="1"/>
  <c r="W506" i="13"/>
  <c r="Z506" i="13" s="1"/>
  <c r="Q505" i="13"/>
  <c r="T504" i="13"/>
  <c r="Q504" i="13"/>
  <c r="T503" i="13"/>
  <c r="Y502" i="13"/>
  <c r="Z502" i="13" s="1"/>
  <c r="Y501" i="13"/>
  <c r="Z501" i="13" s="1"/>
  <c r="Z500" i="13"/>
  <c r="W499" i="13"/>
  <c r="Z499" i="13" s="1"/>
  <c r="Z498" i="13"/>
  <c r="Z496" i="13"/>
  <c r="Y495" i="13"/>
  <c r="Z495" i="13" s="1"/>
  <c r="Q495" i="13"/>
  <c r="W494" i="13"/>
  <c r="R494" i="13"/>
  <c r="W493" i="13"/>
  <c r="R493" i="13"/>
  <c r="Z492" i="13"/>
  <c r="Y491" i="13"/>
  <c r="Z491" i="13" s="1"/>
  <c r="W490" i="13"/>
  <c r="R490" i="13"/>
  <c r="W489" i="13"/>
  <c r="Z488" i="13"/>
  <c r="Z486" i="13"/>
  <c r="Y485" i="13"/>
  <c r="Z485" i="13" s="1"/>
  <c r="W484" i="13"/>
  <c r="Y484" i="13" s="1"/>
  <c r="Z484" i="13" s="1"/>
  <c r="Y483" i="13"/>
  <c r="Z483" i="13" s="1"/>
  <c r="Z481" i="13"/>
  <c r="Z480" i="13"/>
  <c r="Y479" i="13"/>
  <c r="Z479" i="13" s="1"/>
  <c r="Q479" i="13"/>
  <c r="Y478" i="13"/>
  <c r="Z478" i="13" s="1"/>
  <c r="W477" i="13"/>
  <c r="Y477" i="13" s="1"/>
  <c r="Z477" i="13" s="1"/>
  <c r="Y476" i="13"/>
  <c r="Z476" i="13" s="1"/>
  <c r="T476" i="13"/>
  <c r="Q476" i="13"/>
  <c r="Y475" i="13"/>
  <c r="Z475" i="13" s="1"/>
  <c r="Q475" i="13"/>
  <c r="Y474" i="13"/>
  <c r="Z474" i="13" s="1"/>
  <c r="Q474" i="13"/>
  <c r="Y473" i="13"/>
  <c r="Z473" i="13" s="1"/>
  <c r="Q473" i="13"/>
  <c r="W472" i="13"/>
  <c r="Y472" i="13" s="1"/>
  <c r="Z472" i="13" s="1"/>
  <c r="Y471" i="13"/>
  <c r="Z471" i="13" s="1"/>
  <c r="Q471" i="13"/>
  <c r="Y470" i="13"/>
  <c r="Z470" i="13" s="1"/>
  <c r="Y469" i="13"/>
  <c r="Z469" i="13" s="1"/>
  <c r="Q469" i="13"/>
  <c r="Y468" i="13"/>
  <c r="Z468" i="13" s="1"/>
  <c r="Q468" i="13"/>
  <c r="Y467" i="13"/>
  <c r="Z467" i="13" s="1"/>
  <c r="Q467" i="13"/>
  <c r="Y465" i="13"/>
  <c r="Z465" i="13" s="1"/>
  <c r="W464" i="13"/>
  <c r="W463" i="13"/>
  <c r="Z463" i="13" s="1"/>
  <c r="W462" i="13"/>
  <c r="Z462" i="13" s="1"/>
  <c r="Z461" i="13"/>
  <c r="Z460" i="13"/>
  <c r="O460" i="13"/>
  <c r="O113" i="13" s="1"/>
  <c r="W459" i="13"/>
  <c r="Z459" i="13" s="1"/>
  <c r="W458" i="13"/>
  <c r="Z458" i="13" s="1"/>
  <c r="Z457" i="13"/>
  <c r="Z456" i="13"/>
  <c r="W454" i="13"/>
  <c r="Z454" i="13" s="1"/>
  <c r="Z453" i="13"/>
  <c r="Q453" i="13"/>
  <c r="X452" i="13"/>
  <c r="Q452" i="13"/>
  <c r="W452" i="13" s="1"/>
  <c r="W451" i="13"/>
  <c r="Z451" i="13" s="1"/>
  <c r="W450" i="13"/>
  <c r="R450" i="13"/>
  <c r="T450" i="13" s="1"/>
  <c r="Y449" i="13"/>
  <c r="Z449" i="13" s="1"/>
  <c r="Z448" i="13"/>
  <c r="W447" i="13"/>
  <c r="W446" i="13"/>
  <c r="W445" i="13"/>
  <c r="Z443" i="13"/>
  <c r="Q442" i="13"/>
  <c r="W442" i="13" s="1"/>
  <c r="Z442" i="13" s="1"/>
  <c r="Q441" i="13"/>
  <c r="W441" i="13" s="1"/>
  <c r="Z441" i="13" s="1"/>
  <c r="Z440" i="13"/>
  <c r="Q439" i="13"/>
  <c r="W439" i="13" s="1"/>
  <c r="Z439" i="13" s="1"/>
  <c r="Q438" i="13"/>
  <c r="W438" i="13" s="1"/>
  <c r="Z438" i="13" s="1"/>
  <c r="Q437" i="13"/>
  <c r="W437" i="13" s="1"/>
  <c r="Z437" i="13" s="1"/>
  <c r="Q436" i="13"/>
  <c r="W436" i="13" s="1"/>
  <c r="Z436" i="13" s="1"/>
  <c r="Q435" i="13"/>
  <c r="W435" i="13" s="1"/>
  <c r="Q434" i="13"/>
  <c r="W434" i="13" s="1"/>
  <c r="W433" i="13"/>
  <c r="Y433" i="13" s="1"/>
  <c r="Q432" i="13"/>
  <c r="W432" i="13" s="1"/>
  <c r="Y432" i="13" s="1"/>
  <c r="W431" i="13"/>
  <c r="Y431" i="13" s="1"/>
  <c r="Q431" i="13"/>
  <c r="W430" i="13"/>
  <c r="W429" i="13"/>
  <c r="W427" i="13"/>
  <c r="Q427" i="13"/>
  <c r="W426" i="13"/>
  <c r="R426" i="13"/>
  <c r="Y425" i="13"/>
  <c r="Z425" i="13" s="1"/>
  <c r="T425" i="13"/>
  <c r="Q425" i="13"/>
  <c r="R424" i="13"/>
  <c r="W424" i="13" s="1"/>
  <c r="Y424" i="13" s="1"/>
  <c r="W423" i="13"/>
  <c r="Q423" i="13" s="1"/>
  <c r="Y422" i="13"/>
  <c r="W421" i="13"/>
  <c r="T421" i="13"/>
  <c r="Y420" i="13"/>
  <c r="Z420" i="13" s="1"/>
  <c r="Y419" i="13"/>
  <c r="Z419" i="13" s="1"/>
  <c r="Y418" i="13"/>
  <c r="Z418" i="13" s="1"/>
  <c r="Q418" i="13"/>
  <c r="Y417" i="13"/>
  <c r="Z417" i="13" s="1"/>
  <c r="Q417" i="13"/>
  <c r="Y416" i="13"/>
  <c r="Z416" i="13" s="1"/>
  <c r="Y415" i="13"/>
  <c r="Z415" i="13" s="1"/>
  <c r="Y414" i="13"/>
  <c r="Z414" i="13" s="1"/>
  <c r="Q414" i="13"/>
  <c r="Y412" i="13"/>
  <c r="Z412" i="13" s="1"/>
  <c r="Q412" i="13"/>
  <c r="Y411" i="13"/>
  <c r="Z411" i="13" s="1"/>
  <c r="Q411" i="13"/>
  <c r="Y410" i="13"/>
  <c r="Z410" i="13" s="1"/>
  <c r="Q410" i="13"/>
  <c r="Y409" i="13"/>
  <c r="Z409" i="13" s="1"/>
  <c r="Q409" i="13"/>
  <c r="Y408" i="13"/>
  <c r="Z408" i="13" s="1"/>
  <c r="Y407" i="13"/>
  <c r="Z407" i="13" s="1"/>
  <c r="Y406" i="13"/>
  <c r="Z406" i="13" s="1"/>
  <c r="Y405" i="13"/>
  <c r="Z405" i="13" s="1"/>
  <c r="Y404" i="13"/>
  <c r="Z404" i="13" s="1"/>
  <c r="Y403" i="13"/>
  <c r="Z403" i="13" s="1"/>
  <c r="Y402" i="13"/>
  <c r="Z402" i="13" s="1"/>
  <c r="Y401" i="13"/>
  <c r="Z401" i="13" s="1"/>
  <c r="R401" i="13"/>
  <c r="Y400" i="13"/>
  <c r="Z400" i="13" s="1"/>
  <c r="T400" i="13"/>
  <c r="Q400" i="13"/>
  <c r="Q399" i="13"/>
  <c r="Y398" i="13"/>
  <c r="Z398" i="13" s="1"/>
  <c r="Y397" i="13"/>
  <c r="Z397" i="13" s="1"/>
  <c r="Y396" i="13"/>
  <c r="Z396" i="13" s="1"/>
  <c r="Y395" i="13"/>
  <c r="Z395" i="13" s="1"/>
  <c r="Y394" i="13"/>
  <c r="Z394" i="13" s="1"/>
  <c r="Y393" i="13"/>
  <c r="Z393" i="13" s="1"/>
  <c r="Y392" i="13"/>
  <c r="Z392" i="13" s="1"/>
  <c r="Y391" i="13"/>
  <c r="Z391" i="13" s="1"/>
  <c r="Y390" i="13"/>
  <c r="Z390" i="13" s="1"/>
  <c r="Y389" i="13"/>
  <c r="Z389" i="13" s="1"/>
  <c r="Y388" i="13"/>
  <c r="Z388" i="13" s="1"/>
  <c r="Y387" i="13"/>
  <c r="Z387" i="13" s="1"/>
  <c r="Y386" i="13"/>
  <c r="Z386" i="13" s="1"/>
  <c r="Y385" i="13"/>
  <c r="Z385" i="13" s="1"/>
  <c r="Y384" i="13"/>
  <c r="Z384" i="13" s="1"/>
  <c r="Q384" i="13"/>
  <c r="Y383" i="13"/>
  <c r="Z383" i="13" s="1"/>
  <c r="T383" i="13"/>
  <c r="Q383" i="13"/>
  <c r="Y382" i="13"/>
  <c r="Z382" i="13" s="1"/>
  <c r="T382" i="13"/>
  <c r="Q382" i="13"/>
  <c r="Y381" i="13"/>
  <c r="Z381" i="13" s="1"/>
  <c r="Y380" i="13"/>
  <c r="Z380" i="13" s="1"/>
  <c r="Q380" i="13"/>
  <c r="Y379" i="13"/>
  <c r="Z379" i="13" s="1"/>
  <c r="Q379" i="13"/>
  <c r="Y378" i="13"/>
  <c r="Z378" i="13" s="1"/>
  <c r="T378" i="13"/>
  <c r="Y377" i="13"/>
  <c r="Z377" i="13" s="1"/>
  <c r="Y376" i="13"/>
  <c r="Z376" i="13" s="1"/>
  <c r="Q376" i="13"/>
  <c r="Y375" i="13"/>
  <c r="Z375" i="13" s="1"/>
  <c r="T375" i="13"/>
  <c r="Y374" i="13"/>
  <c r="Z374" i="13" s="1"/>
  <c r="T374" i="13"/>
  <c r="Q374" i="13"/>
  <c r="Y373" i="13"/>
  <c r="Z373" i="13" s="1"/>
  <c r="Q373" i="13"/>
  <c r="X372" i="13"/>
  <c r="W372" i="13"/>
  <c r="Q372" i="13"/>
  <c r="Y371" i="13"/>
  <c r="Z371" i="13" s="1"/>
  <c r="Z370" i="13"/>
  <c r="Q370" i="13"/>
  <c r="Y369" i="13"/>
  <c r="Z369" i="13" s="1"/>
  <c r="W368" i="13"/>
  <c r="Y368" i="13" s="1"/>
  <c r="W367" i="13"/>
  <c r="Y367" i="13" s="1"/>
  <c r="W366" i="13"/>
  <c r="R366" i="13"/>
  <c r="Y365" i="13"/>
  <c r="Z365" i="13" s="1"/>
  <c r="Q365" i="13"/>
  <c r="Q364" i="13"/>
  <c r="W364" i="13" s="1"/>
  <c r="Y363" i="13"/>
  <c r="Z363" i="13" s="1"/>
  <c r="Q363" i="13"/>
  <c r="Y362" i="13"/>
  <c r="Z362" i="13" s="1"/>
  <c r="Y361" i="13"/>
  <c r="Z361" i="13" s="1"/>
  <c r="Y360" i="13"/>
  <c r="Z360" i="13" s="1"/>
  <c r="Y359" i="13"/>
  <c r="Z359" i="13" s="1"/>
  <c r="Q359" i="13"/>
  <c r="T358" i="13"/>
  <c r="Y357" i="13"/>
  <c r="Z357" i="13" s="1"/>
  <c r="Y356" i="13"/>
  <c r="Z356" i="13" s="1"/>
  <c r="Y355" i="13"/>
  <c r="Z355" i="13" s="1"/>
  <c r="Y354" i="13"/>
  <c r="Z354" i="13" s="1"/>
  <c r="Y353" i="13"/>
  <c r="Z353" i="13" s="1"/>
  <c r="Y352" i="13"/>
  <c r="Z352" i="13" s="1"/>
  <c r="Y351" i="13"/>
  <c r="Z351" i="13" s="1"/>
  <c r="Y350" i="13"/>
  <c r="Z350" i="13" s="1"/>
  <c r="Y349" i="13"/>
  <c r="Z349" i="13" s="1"/>
  <c r="Y348" i="13"/>
  <c r="Z348" i="13" s="1"/>
  <c r="Y347" i="13"/>
  <c r="Z347" i="13" s="1"/>
  <c r="W346" i="13"/>
  <c r="Z345" i="13"/>
  <c r="Y344" i="13"/>
  <c r="Z344" i="13" s="1"/>
  <c r="Y343" i="13"/>
  <c r="Z343" i="13" s="1"/>
  <c r="Y342" i="13"/>
  <c r="Z342" i="13" s="1"/>
  <c r="R342" i="13"/>
  <c r="Y341" i="13"/>
  <c r="Z341" i="13" s="1"/>
  <c r="Y340" i="13"/>
  <c r="Z340" i="13" s="1"/>
  <c r="W339" i="13"/>
  <c r="Z339" i="13" s="1"/>
  <c r="O339" i="13"/>
  <c r="W338" i="13"/>
  <c r="Z338" i="13" s="1"/>
  <c r="Y337" i="13"/>
  <c r="Z337" i="13" s="1"/>
  <c r="Y336" i="13"/>
  <c r="Z336" i="13" s="1"/>
  <c r="Y335" i="13"/>
  <c r="Z335" i="13" s="1"/>
  <c r="Q335" i="13"/>
  <c r="Y334" i="13"/>
  <c r="Z334" i="13" s="1"/>
  <c r="Q334" i="13"/>
  <c r="Y333" i="13"/>
  <c r="Z333" i="13" s="1"/>
  <c r="T332" i="13"/>
  <c r="Q332" i="13"/>
  <c r="T331" i="13"/>
  <c r="Q331" i="13"/>
  <c r="Q330" i="13"/>
  <c r="W329" i="13"/>
  <c r="T329" i="13"/>
  <c r="Q329" i="13"/>
  <c r="W328" i="13"/>
  <c r="T328" i="13"/>
  <c r="Q328" i="13"/>
  <c r="W327" i="13"/>
  <c r="T327" i="13"/>
  <c r="Q327" i="13"/>
  <c r="W326" i="13"/>
  <c r="T326" i="13"/>
  <c r="Q326" i="13"/>
  <c r="T325" i="13"/>
  <c r="Q325" i="13"/>
  <c r="W324" i="13"/>
  <c r="T324" i="13"/>
  <c r="Q324" i="13"/>
  <c r="W323" i="13"/>
  <c r="Z323" i="13" s="1"/>
  <c r="T323" i="13"/>
  <c r="Q323" i="13"/>
  <c r="W322" i="13"/>
  <c r="T322" i="13"/>
  <c r="Q322" i="13"/>
  <c r="W321" i="13"/>
  <c r="T321" i="13"/>
  <c r="Q321" i="13"/>
  <c r="W320" i="13"/>
  <c r="T320" i="13"/>
  <c r="Q320" i="13"/>
  <c r="Z319" i="13"/>
  <c r="Z318" i="13"/>
  <c r="W317" i="13"/>
  <c r="Z317" i="13" s="1"/>
  <c r="T317" i="13"/>
  <c r="Q317" i="13"/>
  <c r="W315" i="13"/>
  <c r="T314" i="13"/>
  <c r="Q314" i="13"/>
  <c r="W313" i="13"/>
  <c r="T313" i="13"/>
  <c r="Q313" i="13"/>
  <c r="W312" i="13"/>
  <c r="Q312" i="13"/>
  <c r="W311" i="13"/>
  <c r="Y311" i="13" s="1"/>
  <c r="T311" i="13"/>
  <c r="Q311" i="13"/>
  <c r="W310" i="13"/>
  <c r="T310" i="13"/>
  <c r="Q310" i="13"/>
  <c r="W309" i="13"/>
  <c r="Y309" i="13" s="1"/>
  <c r="T309" i="13"/>
  <c r="Q309" i="13"/>
  <c r="W308" i="13"/>
  <c r="U308" i="13"/>
  <c r="T308" i="13"/>
  <c r="Q308" i="13"/>
  <c r="T307" i="13"/>
  <c r="Q307" i="13"/>
  <c r="Z306" i="13"/>
  <c r="T305" i="13"/>
  <c r="Q305" i="13"/>
  <c r="T304" i="13"/>
  <c r="Q304" i="13"/>
  <c r="T303" i="13"/>
  <c r="Q303" i="13"/>
  <c r="T302" i="13"/>
  <c r="Q302" i="13"/>
  <c r="Z301" i="13"/>
  <c r="T301" i="13"/>
  <c r="Q301" i="13"/>
  <c r="Z300" i="13"/>
  <c r="T300" i="13"/>
  <c r="Q300" i="13"/>
  <c r="T299" i="13"/>
  <c r="Q299" i="13"/>
  <c r="Z298" i="13"/>
  <c r="T298" i="13"/>
  <c r="Q298" i="13"/>
  <c r="D298" i="13"/>
  <c r="Z297" i="13"/>
  <c r="T297" i="13"/>
  <c r="W295" i="13"/>
  <c r="T295" i="13"/>
  <c r="Q295" i="13"/>
  <c r="W294" i="13"/>
  <c r="T294" i="13"/>
  <c r="Q294" i="13"/>
  <c r="T293" i="13"/>
  <c r="W293" i="13" s="1"/>
  <c r="W292" i="13"/>
  <c r="T292" i="13"/>
  <c r="Q292" i="13"/>
  <c r="W291" i="13"/>
  <c r="T290" i="13"/>
  <c r="Q290" i="13"/>
  <c r="W281" i="13"/>
  <c r="W231" i="13"/>
  <c r="W230" i="13"/>
  <c r="W229" i="13"/>
  <c r="W228" i="13"/>
  <c r="W227" i="13"/>
  <c r="W226" i="13"/>
  <c r="W225" i="13"/>
  <c r="W224" i="13"/>
  <c r="W222" i="13"/>
  <c r="W221" i="13"/>
  <c r="W220" i="13"/>
  <c r="W219" i="13"/>
  <c r="W218" i="13"/>
  <c r="W217" i="13"/>
  <c r="W216" i="13"/>
  <c r="W215" i="13"/>
  <c r="W212" i="13"/>
  <c r="W211" i="13"/>
  <c r="W208" i="13"/>
  <c r="R208" i="13"/>
  <c r="W207" i="13"/>
  <c r="W206" i="13"/>
  <c r="W204" i="13"/>
  <c r="W203" i="13"/>
  <c r="W202" i="13"/>
  <c r="W201" i="13"/>
  <c r="W199" i="13"/>
  <c r="W198" i="13"/>
  <c r="W197" i="13"/>
  <c r="W196" i="13"/>
  <c r="W195" i="13"/>
  <c r="W194" i="13"/>
  <c r="W193" i="13"/>
  <c r="W192" i="13"/>
  <c r="W191" i="13"/>
  <c r="W190" i="13"/>
  <c r="W189" i="13"/>
  <c r="W188" i="13"/>
  <c r="W187" i="13"/>
  <c r="W186" i="13"/>
  <c r="W185" i="13"/>
  <c r="W184" i="13"/>
  <c r="W183" i="13"/>
  <c r="W182" i="13"/>
  <c r="W181" i="13"/>
  <c r="W180" i="13"/>
  <c r="W179" i="13"/>
  <c r="W178" i="13"/>
  <c r="W177" i="13"/>
  <c r="W176" i="13"/>
  <c r="W175" i="13"/>
  <c r="W174" i="13"/>
  <c r="W173" i="13"/>
  <c r="W172" i="13"/>
  <c r="W171" i="13"/>
  <c r="W170" i="13"/>
  <c r="W169" i="13"/>
  <c r="W168" i="13"/>
  <c r="W167" i="13"/>
  <c r="W166" i="13"/>
  <c r="W165" i="13"/>
  <c r="W163" i="13"/>
  <c r="W162" i="13"/>
  <c r="W161" i="13"/>
  <c r="W160" i="13"/>
  <c r="W159" i="13"/>
  <c r="W158" i="13"/>
  <c r="W157" i="13"/>
  <c r="W156" i="13"/>
  <c r="W155" i="13"/>
  <c r="W154" i="13"/>
  <c r="W153" i="13"/>
  <c r="W152" i="13"/>
  <c r="W150" i="13"/>
  <c r="W149" i="13"/>
  <c r="W148" i="13"/>
  <c r="W147" i="13"/>
  <c r="W146" i="13"/>
  <c r="W145" i="13"/>
  <c r="W144" i="13"/>
  <c r="W143" i="13"/>
  <c r="W142" i="13"/>
  <c r="W141" i="13"/>
  <c r="W140" i="13"/>
  <c r="W139" i="13"/>
  <c r="W138" i="13"/>
  <c r="W137" i="13"/>
  <c r="W136" i="13"/>
  <c r="W135" i="13"/>
  <c r="W134" i="13"/>
  <c r="W133" i="13"/>
  <c r="W131" i="13"/>
  <c r="W130" i="13"/>
  <c r="W129" i="13"/>
  <c r="W128" i="13"/>
  <c r="W127" i="13"/>
  <c r="W126" i="13"/>
  <c r="W125" i="13"/>
  <c r="W124" i="13"/>
  <c r="W122" i="13"/>
  <c r="W121" i="13"/>
  <c r="W120" i="13"/>
  <c r="W119" i="13"/>
  <c r="W118" i="13"/>
  <c r="W117" i="13"/>
  <c r="W116" i="13"/>
  <c r="W115" i="13"/>
  <c r="Z114" i="13"/>
  <c r="X113" i="13"/>
  <c r="W113" i="13"/>
  <c r="T112" i="13"/>
  <c r="S112" i="13"/>
  <c r="R112" i="13"/>
  <c r="W111" i="13"/>
  <c r="R111" i="13"/>
  <c r="W110" i="13"/>
  <c r="R110" i="13"/>
  <c r="W109" i="13"/>
  <c r="R109" i="13"/>
  <c r="W108" i="13"/>
  <c r="R108" i="13"/>
  <c r="W107" i="13"/>
  <c r="R107" i="13"/>
  <c r="W106" i="13"/>
  <c r="R106" i="13"/>
  <c r="W105" i="13"/>
  <c r="R105" i="13"/>
  <c r="W104" i="13"/>
  <c r="R104" i="13"/>
  <c r="W103" i="13"/>
  <c r="R103" i="13"/>
  <c r="W102" i="13"/>
  <c r="R102" i="13"/>
  <c r="W101" i="13"/>
  <c r="R101" i="13"/>
  <c r="W100" i="13"/>
  <c r="R100" i="13"/>
  <c r="W99" i="13"/>
  <c r="R99" i="13"/>
  <c r="W98" i="13"/>
  <c r="R98" i="13"/>
  <c r="W97" i="13"/>
  <c r="R97" i="13"/>
  <c r="W96" i="13"/>
  <c r="R96" i="13"/>
  <c r="W95" i="13"/>
  <c r="R95" i="13"/>
  <c r="W94" i="13"/>
  <c r="R94" i="13"/>
  <c r="W93" i="13"/>
  <c r="R93" i="13"/>
  <c r="W92" i="13"/>
  <c r="R92" i="13"/>
  <c r="W91" i="13"/>
  <c r="R91" i="13"/>
  <c r="W90" i="13"/>
  <c r="R90" i="13"/>
  <c r="W89" i="13"/>
  <c r="R89" i="13"/>
  <c r="W88" i="13"/>
  <c r="R88" i="13"/>
  <c r="W87" i="13"/>
  <c r="R87" i="13"/>
  <c r="W86" i="13"/>
  <c r="R86" i="13"/>
  <c r="W85" i="13"/>
  <c r="R85" i="13"/>
  <c r="W84" i="13"/>
  <c r="R84" i="13"/>
  <c r="W83" i="13"/>
  <c r="R83" i="13"/>
  <c r="W82" i="13"/>
  <c r="R82" i="13"/>
  <c r="W81" i="13"/>
  <c r="R81" i="13"/>
  <c r="W80" i="13"/>
  <c r="R80" i="13"/>
  <c r="W79" i="13"/>
  <c r="R79" i="13"/>
  <c r="W78" i="13"/>
  <c r="R78" i="13"/>
  <c r="W77" i="13"/>
  <c r="R77" i="13"/>
  <c r="W76" i="13"/>
  <c r="Q76" i="13" s="1"/>
  <c r="W75" i="13"/>
  <c r="R73" i="13"/>
  <c r="W72" i="13"/>
  <c r="Q72" i="13" s="1"/>
  <c r="W71" i="13"/>
  <c r="Q71" i="13" s="1"/>
  <c r="W70" i="13"/>
  <c r="Q70" i="13" s="1"/>
  <c r="W69" i="13"/>
  <c r="Q69" i="13" s="1"/>
  <c r="W68" i="13"/>
  <c r="Q68" i="13" s="1"/>
  <c r="W67" i="13"/>
  <c r="Q67" i="13" s="1"/>
  <c r="W66" i="13"/>
  <c r="Q66" i="13" s="1"/>
  <c r="W65" i="13"/>
  <c r="Q65" i="13" s="1"/>
  <c r="R65" i="13"/>
  <c r="W64" i="13"/>
  <c r="Q64" i="13" s="1"/>
  <c r="W63" i="13"/>
  <c r="Q63" i="13" s="1"/>
  <c r="W62" i="13"/>
  <c r="Q62" i="13" s="1"/>
  <c r="W61" i="13"/>
  <c r="Q61" i="13" s="1"/>
  <c r="W60" i="13"/>
  <c r="Q60" i="13" s="1"/>
  <c r="W59" i="13"/>
  <c r="Q59" i="13" s="1"/>
  <c r="W58" i="13"/>
  <c r="Q58" i="13" s="1"/>
  <c r="W57" i="13"/>
  <c r="W56" i="13"/>
  <c r="R56" i="13"/>
  <c r="Q56" i="13"/>
  <c r="W55" i="13"/>
  <c r="R55" i="13"/>
  <c r="Q55" i="13"/>
  <c r="W54" i="13"/>
  <c r="R54" i="13"/>
  <c r="Q54" i="13"/>
  <c r="W53" i="13"/>
  <c r="R53" i="13"/>
  <c r="Q53" i="13"/>
  <c r="W52" i="13"/>
  <c r="R52" i="13"/>
  <c r="Q52" i="13"/>
  <c r="W51" i="13"/>
  <c r="R51" i="13"/>
  <c r="Q51" i="13"/>
  <c r="W50" i="13"/>
  <c r="R50" i="13"/>
  <c r="W49" i="13"/>
  <c r="R49" i="13"/>
  <c r="W48" i="13"/>
  <c r="R48" i="13"/>
  <c r="W47" i="13"/>
  <c r="Q47" i="13" s="1"/>
  <c r="W46" i="13"/>
  <c r="Q46" i="13" s="1"/>
  <c r="W45" i="13"/>
  <c r="Q45" i="13" s="1"/>
  <c r="W44" i="13"/>
  <c r="Q44" i="13" s="1"/>
  <c r="W43" i="13"/>
  <c r="Q43" i="13" s="1"/>
  <c r="W42" i="13"/>
  <c r="Q42" i="13" s="1"/>
  <c r="W41" i="13"/>
  <c r="Q41" i="13" s="1"/>
  <c r="W40" i="13"/>
  <c r="Q40" i="13" s="1"/>
  <c r="W39" i="13"/>
  <c r="R39" i="13"/>
  <c r="W38" i="13"/>
  <c r="R38" i="13"/>
  <c r="W37" i="13"/>
  <c r="R37" i="13"/>
  <c r="W36" i="13"/>
  <c r="R36" i="13"/>
  <c r="W35" i="13"/>
  <c r="R35" i="13"/>
  <c r="W34" i="13"/>
  <c r="R34" i="13"/>
  <c r="W33" i="13"/>
  <c r="R33" i="13"/>
  <c r="W32" i="13"/>
  <c r="R32" i="13"/>
  <c r="W31" i="13"/>
  <c r="R31" i="13"/>
  <c r="W30" i="13"/>
  <c r="Q30" i="13" s="1"/>
  <c r="W29" i="13"/>
  <c r="Q29" i="13" s="1"/>
  <c r="W28" i="13"/>
  <c r="Q28" i="13" s="1"/>
  <c r="W27" i="13"/>
  <c r="R27" i="13"/>
  <c r="W26" i="13"/>
  <c r="R26" i="13"/>
  <c r="W25" i="13"/>
  <c r="R25" i="13"/>
  <c r="O23" i="13"/>
  <c r="W23" i="13" s="1"/>
  <c r="Z23" i="13" s="1"/>
  <c r="W22" i="13"/>
  <c r="Z22" i="13" s="1"/>
  <c r="W21" i="13"/>
  <c r="Z21" i="13" s="1"/>
  <c r="W20" i="13"/>
  <c r="Z20" i="13" s="1"/>
  <c r="W19" i="13"/>
  <c r="Z19" i="13" s="1"/>
  <c r="Y18" i="13"/>
  <c r="W18" i="13"/>
  <c r="T17" i="13"/>
  <c r="W16" i="13"/>
  <c r="Y16" i="13" s="1"/>
  <c r="T16" i="13"/>
  <c r="Y15" i="13"/>
  <c r="T15" i="13"/>
  <c r="W14" i="13"/>
  <c r="Y14" i="13" s="1"/>
  <c r="T14" i="13"/>
  <c r="W13" i="13"/>
  <c r="T13" i="13"/>
  <c r="W12" i="13"/>
  <c r="Y12" i="13" s="1"/>
  <c r="S10" i="13"/>
  <c r="AE12" i="18"/>
  <c r="AH10" i="18"/>
  <c r="AH8" i="18" s="1"/>
  <c r="AG10" i="18"/>
  <c r="AG8" i="18" s="1"/>
  <c r="AF8" i="18"/>
  <c r="AE8" i="18"/>
  <c r="U8" i="18"/>
  <c r="T8" i="18"/>
  <c r="S8" i="18"/>
  <c r="R8" i="18"/>
  <c r="Q8" i="18"/>
  <c r="P8" i="18"/>
  <c r="O8" i="18"/>
  <c r="AH96" i="12"/>
  <c r="AG96" i="12"/>
  <c r="AF96" i="12"/>
  <c r="AE96" i="12"/>
  <c r="T96" i="12"/>
  <c r="S96" i="12"/>
  <c r="R96" i="12"/>
  <c r="Q96" i="12"/>
  <c r="P96" i="12"/>
  <c r="O96" i="12"/>
  <c r="AH95" i="12"/>
  <c r="AG95" i="12"/>
  <c r="AF95" i="12"/>
  <c r="AE95" i="12"/>
  <c r="T95" i="12"/>
  <c r="S95" i="12"/>
  <c r="R95" i="12"/>
  <c r="Q95" i="12"/>
  <c r="P95" i="12"/>
  <c r="O95" i="12"/>
  <c r="AH94" i="12"/>
  <c r="AG94" i="12"/>
  <c r="AF94" i="12"/>
  <c r="T94" i="12"/>
  <c r="S94" i="12"/>
  <c r="R94" i="12"/>
  <c r="Q94" i="12"/>
  <c r="P94" i="12"/>
  <c r="O94" i="12"/>
  <c r="AH93" i="12"/>
  <c r="AG93" i="12"/>
  <c r="AF93" i="12"/>
  <c r="AE93" i="12"/>
  <c r="AJ93" i="12" s="1"/>
  <c r="T93" i="12"/>
  <c r="S93" i="12"/>
  <c r="R93" i="12"/>
  <c r="Q93" i="12"/>
  <c r="P93" i="12"/>
  <c r="O93" i="12"/>
  <c r="AH92" i="12"/>
  <c r="AG92" i="12"/>
  <c r="AF92" i="12"/>
  <c r="AE92" i="12"/>
  <c r="T92" i="12"/>
  <c r="S92" i="12"/>
  <c r="R92" i="12"/>
  <c r="P92" i="12"/>
  <c r="O92" i="12"/>
  <c r="AH91" i="12"/>
  <c r="AG91" i="12"/>
  <c r="AF91" i="12"/>
  <c r="AE91" i="12"/>
  <c r="T91" i="12"/>
  <c r="S91" i="12"/>
  <c r="R91" i="12"/>
  <c r="Q91" i="12"/>
  <c r="P91" i="12"/>
  <c r="O91" i="12"/>
  <c r="AH90" i="12"/>
  <c r="AG90" i="12"/>
  <c r="AF90" i="12"/>
  <c r="AE90" i="12"/>
  <c r="T90" i="12"/>
  <c r="S90" i="12"/>
  <c r="R90" i="12"/>
  <c r="Q90" i="12"/>
  <c r="P90" i="12"/>
  <c r="O90" i="12"/>
  <c r="AH88" i="12"/>
  <c r="AG88" i="12"/>
  <c r="AF88" i="12"/>
  <c r="AE88" i="12"/>
  <c r="T88" i="12"/>
  <c r="S88" i="12"/>
  <c r="R88" i="12"/>
  <c r="P88" i="12"/>
  <c r="O88" i="12"/>
  <c r="AH87" i="12"/>
  <c r="AG87" i="12"/>
  <c r="AF87" i="12"/>
  <c r="AE87" i="12"/>
  <c r="T87" i="12"/>
  <c r="S87" i="12"/>
  <c r="R87" i="12"/>
  <c r="P87" i="12"/>
  <c r="O87" i="12"/>
  <c r="AH86" i="12"/>
  <c r="AG86" i="12"/>
  <c r="AF86" i="12"/>
  <c r="AE86" i="12"/>
  <c r="T86" i="12"/>
  <c r="S86" i="12"/>
  <c r="R86" i="12"/>
  <c r="P86" i="12"/>
  <c r="O86" i="12"/>
  <c r="AH85" i="12"/>
  <c r="AG85" i="12"/>
  <c r="AF85" i="12"/>
  <c r="AE85" i="12"/>
  <c r="T85" i="12"/>
  <c r="S85" i="12"/>
  <c r="R85" i="12"/>
  <c r="P85" i="12"/>
  <c r="O85" i="12"/>
  <c r="AH103" i="12"/>
  <c r="AG103" i="12"/>
  <c r="AF103" i="12"/>
  <c r="T103" i="12"/>
  <c r="S103" i="12"/>
  <c r="R103" i="12"/>
  <c r="P103" i="12"/>
  <c r="O103" i="12"/>
  <c r="AH89" i="12"/>
  <c r="AG89" i="12"/>
  <c r="AF89" i="12"/>
  <c r="AE89" i="12"/>
  <c r="T89" i="12"/>
  <c r="S89" i="12"/>
  <c r="R89" i="12"/>
  <c r="P89" i="12"/>
  <c r="O89" i="12"/>
  <c r="AH84" i="12"/>
  <c r="AG84" i="12"/>
  <c r="AF84" i="12"/>
  <c r="AE84" i="12"/>
  <c r="T84" i="12"/>
  <c r="S84" i="12"/>
  <c r="R84" i="12"/>
  <c r="Q84" i="12"/>
  <c r="P84" i="12"/>
  <c r="O84" i="12"/>
  <c r="AH83" i="12"/>
  <c r="AG83" i="12"/>
  <c r="AF83" i="12"/>
  <c r="AE83" i="12"/>
  <c r="T83" i="12"/>
  <c r="S83" i="12"/>
  <c r="R83" i="12"/>
  <c r="P83" i="12"/>
  <c r="O83" i="12"/>
  <c r="AH82" i="12"/>
  <c r="AG82" i="12"/>
  <c r="AF82" i="12"/>
  <c r="AE82" i="12"/>
  <c r="T82" i="12"/>
  <c r="S82" i="12"/>
  <c r="R82" i="12"/>
  <c r="P82" i="12"/>
  <c r="O82" i="12"/>
  <c r="AI104" i="12"/>
  <c r="AH104" i="12"/>
  <c r="AG104" i="12"/>
  <c r="AF104" i="12"/>
  <c r="AE104" i="12"/>
  <c r="T104" i="12"/>
  <c r="S104" i="12"/>
  <c r="R104" i="12"/>
  <c r="P104" i="12"/>
  <c r="O104" i="12"/>
  <c r="AH81" i="12"/>
  <c r="AG81" i="12"/>
  <c r="AF81" i="12"/>
  <c r="AE81" i="12"/>
  <c r="T81" i="12"/>
  <c r="S81" i="12"/>
  <c r="R81" i="12"/>
  <c r="Q81" i="12"/>
  <c r="P81" i="12"/>
  <c r="O81" i="12"/>
  <c r="AJ80" i="12"/>
  <c r="AI80" i="12"/>
  <c r="AH80" i="12"/>
  <c r="AG80" i="12"/>
  <c r="AF80" i="12"/>
  <c r="AE80" i="12"/>
  <c r="T80" i="12"/>
  <c r="S80" i="12"/>
  <c r="R80" i="12"/>
  <c r="Q80" i="12"/>
  <c r="P80" i="12"/>
  <c r="O80" i="12"/>
  <c r="AH79" i="12"/>
  <c r="AG79" i="12"/>
  <c r="AF79" i="12"/>
  <c r="AE79" i="12"/>
  <c r="S79" i="12"/>
  <c r="R79" i="12"/>
  <c r="P79" i="12"/>
  <c r="O79" i="12"/>
  <c r="AH78" i="12"/>
  <c r="AG78" i="12"/>
  <c r="AF78" i="12"/>
  <c r="AE78" i="12"/>
  <c r="T78" i="12"/>
  <c r="S78" i="12"/>
  <c r="R78" i="12"/>
  <c r="P78" i="12"/>
  <c r="O78" i="12"/>
  <c r="AH102" i="12"/>
  <c r="AG102" i="12"/>
  <c r="AF102" i="12"/>
  <c r="AE102" i="12"/>
  <c r="T102" i="12"/>
  <c r="S102" i="12"/>
  <c r="R102" i="12"/>
  <c r="P102" i="12"/>
  <c r="O102" i="12"/>
  <c r="AH77" i="12"/>
  <c r="AG77" i="12"/>
  <c r="AF77" i="12"/>
  <c r="AE77" i="12"/>
  <c r="T77" i="12"/>
  <c r="S77" i="12"/>
  <c r="R77" i="12"/>
  <c r="Q77" i="12"/>
  <c r="P77" i="12"/>
  <c r="O77" i="12"/>
  <c r="AJ76" i="12"/>
  <c r="AH76" i="12"/>
  <c r="AF76" i="12"/>
  <c r="AE76" i="12"/>
  <c r="T76" i="12"/>
  <c r="S76" i="12"/>
  <c r="R76" i="12"/>
  <c r="P76" i="12"/>
  <c r="O76" i="12"/>
  <c r="AH75" i="12"/>
  <c r="AG75" i="12"/>
  <c r="AF75" i="12"/>
  <c r="AE75" i="12"/>
  <c r="T75" i="12"/>
  <c r="S75" i="12"/>
  <c r="R75" i="12"/>
  <c r="P75" i="12"/>
  <c r="O75" i="12"/>
  <c r="AJ74" i="12"/>
  <c r="AI74" i="12"/>
  <c r="AH74" i="12"/>
  <c r="AG74" i="12"/>
  <c r="AF74" i="12"/>
  <c r="AE74" i="12"/>
  <c r="T74" i="12"/>
  <c r="S74" i="12"/>
  <c r="R74" i="12"/>
  <c r="Q74" i="12"/>
  <c r="P74" i="12"/>
  <c r="O74" i="12"/>
  <c r="AH73" i="12"/>
  <c r="AG73" i="12"/>
  <c r="AF73" i="12"/>
  <c r="AE73" i="12"/>
  <c r="T73" i="12"/>
  <c r="S73" i="12"/>
  <c r="R73" i="12"/>
  <c r="P73" i="12"/>
  <c r="O73" i="12"/>
  <c r="AH72" i="12"/>
  <c r="AG72" i="12"/>
  <c r="AF72" i="12"/>
  <c r="AE72" i="12"/>
  <c r="T72" i="12"/>
  <c r="S72" i="12"/>
  <c r="R72" i="12"/>
  <c r="P72" i="12"/>
  <c r="O72" i="12"/>
  <c r="AH71" i="12"/>
  <c r="AG71" i="12"/>
  <c r="AF71" i="12"/>
  <c r="AE71" i="12"/>
  <c r="T71" i="12"/>
  <c r="S71" i="12"/>
  <c r="R71" i="12"/>
  <c r="P71" i="12"/>
  <c r="O71" i="12"/>
  <c r="AH70" i="12"/>
  <c r="AG70" i="12"/>
  <c r="AF70" i="12"/>
  <c r="AE70" i="12"/>
  <c r="T70" i="12"/>
  <c r="S70" i="12"/>
  <c r="R70" i="12"/>
  <c r="P70" i="12"/>
  <c r="O70" i="12"/>
  <c r="AH69" i="12"/>
  <c r="AG69" i="12"/>
  <c r="AF69" i="12"/>
  <c r="AE69" i="12"/>
  <c r="T69" i="12"/>
  <c r="S69" i="12"/>
  <c r="R69" i="12"/>
  <c r="P69" i="12"/>
  <c r="O69" i="12"/>
  <c r="AH68" i="12"/>
  <c r="AG68" i="12"/>
  <c r="AF68" i="12"/>
  <c r="AE68" i="12"/>
  <c r="T68" i="12"/>
  <c r="S68" i="12"/>
  <c r="R68" i="12"/>
  <c r="P68" i="12"/>
  <c r="O68" i="12"/>
  <c r="AH67" i="12"/>
  <c r="AG67" i="12"/>
  <c r="AF67" i="12"/>
  <c r="AE67" i="12"/>
  <c r="S67" i="12"/>
  <c r="R67" i="12"/>
  <c r="P67" i="12"/>
  <c r="O67" i="12"/>
  <c r="AH66" i="12"/>
  <c r="AG66" i="12"/>
  <c r="AF66" i="12"/>
  <c r="AE66" i="12"/>
  <c r="T66" i="12"/>
  <c r="S66" i="12"/>
  <c r="R66" i="12"/>
  <c r="P66" i="12"/>
  <c r="O66" i="12"/>
  <c r="AH65" i="12"/>
  <c r="AG65" i="12"/>
  <c r="AF65" i="12"/>
  <c r="AE65" i="12"/>
  <c r="T65" i="12"/>
  <c r="S65" i="12"/>
  <c r="R65" i="12"/>
  <c r="P65" i="12"/>
  <c r="O65" i="12"/>
  <c r="AH64" i="12"/>
  <c r="AG64" i="12"/>
  <c r="AF64" i="12"/>
  <c r="AE64" i="12"/>
  <c r="T64" i="12"/>
  <c r="S64" i="12"/>
  <c r="R64" i="12"/>
  <c r="Q64" i="12"/>
  <c r="P64" i="12"/>
  <c r="O64" i="12"/>
  <c r="AH63" i="12"/>
  <c r="AG63" i="12"/>
  <c r="AF63" i="12"/>
  <c r="AE63" i="12"/>
  <c r="T63" i="12"/>
  <c r="S63" i="12"/>
  <c r="R63" i="12"/>
  <c r="Q63" i="12"/>
  <c r="P63" i="12"/>
  <c r="O63" i="12"/>
  <c r="AH62" i="12"/>
  <c r="AG62" i="12"/>
  <c r="AF62" i="12"/>
  <c r="AE62" i="12"/>
  <c r="T62" i="12"/>
  <c r="S62" i="12"/>
  <c r="R62" i="12"/>
  <c r="Q62" i="12"/>
  <c r="P62" i="12"/>
  <c r="O62" i="12"/>
  <c r="AH61" i="12"/>
  <c r="AG61" i="12"/>
  <c r="AF61" i="12"/>
  <c r="AE61" i="12"/>
  <c r="T61" i="12"/>
  <c r="S61" i="12"/>
  <c r="R61" i="12"/>
  <c r="Q61" i="12"/>
  <c r="P61" i="12"/>
  <c r="O61" i="12"/>
  <c r="AH60" i="12"/>
  <c r="AG60" i="12"/>
  <c r="AF60" i="12"/>
  <c r="AE60" i="12"/>
  <c r="T60" i="12"/>
  <c r="S60" i="12"/>
  <c r="R60" i="12"/>
  <c r="Q60" i="12"/>
  <c r="P60" i="12"/>
  <c r="O60" i="12"/>
  <c r="AH59" i="12"/>
  <c r="AG59" i="12"/>
  <c r="AF59" i="12"/>
  <c r="AE59" i="12"/>
  <c r="T59" i="12"/>
  <c r="S59" i="12"/>
  <c r="R59" i="12"/>
  <c r="Q59" i="12"/>
  <c r="P59" i="12"/>
  <c r="O59" i="12"/>
  <c r="AH58" i="12"/>
  <c r="AG58" i="12"/>
  <c r="AF58" i="12"/>
  <c r="AE58" i="12"/>
  <c r="T58" i="12"/>
  <c r="S58" i="12"/>
  <c r="R58" i="12"/>
  <c r="Q58" i="12"/>
  <c r="P58" i="12"/>
  <c r="O58" i="12"/>
  <c r="AH57" i="12"/>
  <c r="AG57" i="12"/>
  <c r="AF57" i="12"/>
  <c r="AE57" i="12"/>
  <c r="T57" i="12"/>
  <c r="S57" i="12"/>
  <c r="R57" i="12"/>
  <c r="Q57" i="12"/>
  <c r="P57" i="12"/>
  <c r="O57" i="12"/>
  <c r="AH56" i="12"/>
  <c r="AG56" i="12"/>
  <c r="AF56" i="12"/>
  <c r="AE56" i="12"/>
  <c r="T56" i="12"/>
  <c r="S56" i="12"/>
  <c r="R56" i="12"/>
  <c r="Q56" i="12"/>
  <c r="P56" i="12"/>
  <c r="O56" i="12"/>
  <c r="AH55" i="12"/>
  <c r="AG55" i="12"/>
  <c r="AF55" i="12"/>
  <c r="AE55" i="12"/>
  <c r="T55" i="12"/>
  <c r="S55" i="12"/>
  <c r="Q55" i="12"/>
  <c r="P55" i="12"/>
  <c r="O55" i="12"/>
  <c r="AH54" i="12"/>
  <c r="AG54" i="12"/>
  <c r="AF54" i="12"/>
  <c r="AE54" i="12"/>
  <c r="S54" i="12"/>
  <c r="R54" i="12"/>
  <c r="P54" i="12"/>
  <c r="O54" i="12"/>
  <c r="AJ53" i="12"/>
  <c r="AI53" i="12"/>
  <c r="AH53" i="12"/>
  <c r="AG53" i="12"/>
  <c r="AF53" i="12"/>
  <c r="T53" i="12"/>
  <c r="S53" i="12"/>
  <c r="R53" i="12"/>
  <c r="P53" i="12"/>
  <c r="O53" i="12"/>
  <c r="AH52" i="12"/>
  <c r="AG52" i="12"/>
  <c r="AF52" i="12"/>
  <c r="AE52" i="12"/>
  <c r="T52" i="12"/>
  <c r="S52" i="12"/>
  <c r="R52" i="12"/>
  <c r="Q52" i="12"/>
  <c r="P52" i="12"/>
  <c r="O52" i="12"/>
  <c r="AH51" i="12"/>
  <c r="AG51" i="12"/>
  <c r="AF51" i="12"/>
  <c r="AE51" i="12"/>
  <c r="T51" i="12"/>
  <c r="S51" i="12"/>
  <c r="R51" i="12"/>
  <c r="Q51" i="12"/>
  <c r="P51" i="12"/>
  <c r="O51" i="12"/>
  <c r="AH50" i="12"/>
  <c r="AG50" i="12"/>
  <c r="AF50" i="12"/>
  <c r="AE50" i="12"/>
  <c r="T50" i="12"/>
  <c r="S50" i="12"/>
  <c r="R50" i="12"/>
  <c r="Q50" i="12"/>
  <c r="P50" i="12"/>
  <c r="O50" i="12"/>
  <c r="AH49" i="12"/>
  <c r="AG49" i="12"/>
  <c r="AF49" i="12"/>
  <c r="AE49" i="12"/>
  <c r="T49" i="12"/>
  <c r="S49" i="12"/>
  <c r="R49" i="12"/>
  <c r="Q49" i="12"/>
  <c r="P49" i="12"/>
  <c r="O49" i="12"/>
  <c r="AH48" i="12"/>
  <c r="AG48" i="12"/>
  <c r="AF48" i="12"/>
  <c r="AE48" i="12"/>
  <c r="T48" i="12"/>
  <c r="S48" i="12"/>
  <c r="R48" i="12"/>
  <c r="Q48" i="12"/>
  <c r="P48" i="12"/>
  <c r="O48" i="12"/>
  <c r="AH47" i="12"/>
  <c r="AG47" i="12"/>
  <c r="AF47" i="12"/>
  <c r="AE47" i="12"/>
  <c r="T47" i="12"/>
  <c r="S47" i="12"/>
  <c r="R47" i="12"/>
  <c r="Q47" i="12"/>
  <c r="P47" i="12"/>
  <c r="O47" i="12"/>
  <c r="AH46" i="12"/>
  <c r="AG46" i="12"/>
  <c r="AF46" i="12"/>
  <c r="AE46" i="12"/>
  <c r="T46" i="12"/>
  <c r="S46" i="12"/>
  <c r="R46" i="12"/>
  <c r="Q46" i="12"/>
  <c r="P46" i="12"/>
  <c r="O46" i="12"/>
  <c r="AH45" i="12"/>
  <c r="AG45" i="12"/>
  <c r="AF45" i="12"/>
  <c r="AE45" i="12"/>
  <c r="T45" i="12"/>
  <c r="S45" i="12"/>
  <c r="R45" i="12"/>
  <c r="Q45" i="12"/>
  <c r="P45" i="12"/>
  <c r="O45" i="12"/>
  <c r="AH44" i="12"/>
  <c r="AG44" i="12"/>
  <c r="AF44" i="12"/>
  <c r="AE44" i="12"/>
  <c r="T44" i="12"/>
  <c r="S44" i="12"/>
  <c r="R44" i="12"/>
  <c r="Q44" i="12"/>
  <c r="P44" i="12"/>
  <c r="O44" i="12"/>
  <c r="AH43" i="12"/>
  <c r="AG43" i="12"/>
  <c r="AF43" i="12"/>
  <c r="AE43" i="12"/>
  <c r="T43" i="12"/>
  <c r="S43" i="12"/>
  <c r="R43" i="12"/>
  <c r="Q43" i="12"/>
  <c r="P43" i="12"/>
  <c r="O43" i="12"/>
  <c r="AH42" i="12"/>
  <c r="AG42" i="12"/>
  <c r="AF42" i="12"/>
  <c r="AE42" i="12"/>
  <c r="T42" i="12"/>
  <c r="S42" i="12"/>
  <c r="R42" i="12"/>
  <c r="Q42" i="12"/>
  <c r="P42" i="12"/>
  <c r="O42" i="12"/>
  <c r="AH41" i="12"/>
  <c r="AG41" i="12"/>
  <c r="AF41" i="12"/>
  <c r="AE41" i="12"/>
  <c r="T41" i="12"/>
  <c r="S41" i="12"/>
  <c r="R41" i="12"/>
  <c r="Q41" i="12"/>
  <c r="P41" i="12"/>
  <c r="O41" i="12"/>
  <c r="AH40" i="12"/>
  <c r="AG40" i="12"/>
  <c r="AF40" i="12"/>
  <c r="AE40" i="12"/>
  <c r="T40" i="12"/>
  <c r="S40" i="12"/>
  <c r="R40" i="12"/>
  <c r="P40" i="12"/>
  <c r="O40" i="12"/>
  <c r="AH99" i="12"/>
  <c r="AG99" i="12"/>
  <c r="AF99" i="12"/>
  <c r="AE99" i="12"/>
  <c r="S99" i="12"/>
  <c r="R99" i="12"/>
  <c r="P99" i="12"/>
  <c r="O99" i="12"/>
  <c r="AH39" i="12"/>
  <c r="AG39" i="12"/>
  <c r="AF39" i="12"/>
  <c r="AE39" i="12"/>
  <c r="S39" i="12"/>
  <c r="R39" i="12"/>
  <c r="P39" i="12"/>
  <c r="O39" i="12"/>
  <c r="AH38" i="12"/>
  <c r="AG38" i="12"/>
  <c r="AF38" i="12"/>
  <c r="AE38" i="12"/>
  <c r="T38" i="12"/>
  <c r="S38" i="12"/>
  <c r="R38" i="12"/>
  <c r="Q38" i="12"/>
  <c r="P38" i="12"/>
  <c r="O38" i="12"/>
  <c r="AH37" i="12"/>
  <c r="AG37" i="12"/>
  <c r="AF37" i="12"/>
  <c r="AE37" i="12"/>
  <c r="T37" i="12"/>
  <c r="S37" i="12"/>
  <c r="R37" i="12"/>
  <c r="P37" i="12"/>
  <c r="O37" i="12"/>
  <c r="AH36" i="12"/>
  <c r="AG36" i="12"/>
  <c r="AF36" i="12"/>
  <c r="AE36" i="12"/>
  <c r="T36" i="12"/>
  <c r="S36" i="12"/>
  <c r="R36" i="12"/>
  <c r="P36" i="12"/>
  <c r="O36" i="12"/>
  <c r="AH35" i="12"/>
  <c r="AG35" i="12"/>
  <c r="AF35" i="12"/>
  <c r="AE35" i="12"/>
  <c r="S35" i="12"/>
  <c r="R35" i="12"/>
  <c r="Q35" i="12"/>
  <c r="P35" i="12"/>
  <c r="O35" i="12"/>
  <c r="AH34" i="12"/>
  <c r="AG34" i="12"/>
  <c r="AF34" i="12"/>
  <c r="AE34" i="12"/>
  <c r="T34" i="12"/>
  <c r="S34" i="12"/>
  <c r="R34" i="12"/>
  <c r="Q34" i="12"/>
  <c r="P34" i="12"/>
  <c r="O34" i="12"/>
  <c r="AJ33" i="12"/>
  <c r="AI33" i="12"/>
  <c r="AH33" i="12"/>
  <c r="AG33" i="12"/>
  <c r="AF33" i="12"/>
  <c r="AE33" i="12"/>
  <c r="T33" i="12"/>
  <c r="S33" i="12"/>
  <c r="R33" i="12"/>
  <c r="Q33" i="12"/>
  <c r="P33" i="12"/>
  <c r="O33" i="12"/>
  <c r="AH32" i="12"/>
  <c r="AG32" i="12"/>
  <c r="AF32" i="12"/>
  <c r="AE32" i="12"/>
  <c r="T32" i="12"/>
  <c r="S32" i="12"/>
  <c r="R32" i="12"/>
  <c r="P32" i="12"/>
  <c r="O32" i="12"/>
  <c r="AH31" i="12"/>
  <c r="AG31" i="12"/>
  <c r="AF31" i="12"/>
  <c r="AE31" i="12"/>
  <c r="S31" i="12"/>
  <c r="R31" i="12"/>
  <c r="Q31" i="12"/>
  <c r="P31" i="12"/>
  <c r="O31" i="12"/>
  <c r="AH30" i="12"/>
  <c r="AG30" i="12"/>
  <c r="AF30" i="12"/>
  <c r="AE30" i="12"/>
  <c r="S30" i="12"/>
  <c r="R30" i="12"/>
  <c r="P30" i="12"/>
  <c r="O30" i="12"/>
  <c r="AH98" i="12"/>
  <c r="AG98" i="12"/>
  <c r="T98" i="12"/>
  <c r="S98" i="12"/>
  <c r="R98" i="12"/>
  <c r="P98" i="12"/>
  <c r="O98" i="12"/>
  <c r="AH29" i="12"/>
  <c r="AG29" i="12"/>
  <c r="AF29" i="12"/>
  <c r="AE29" i="12"/>
  <c r="T29" i="12"/>
  <c r="S29" i="12"/>
  <c r="R29" i="12"/>
  <c r="Q29" i="12"/>
  <c r="P29" i="12"/>
  <c r="O29" i="12"/>
  <c r="AH28" i="12"/>
  <c r="AG28" i="12"/>
  <c r="AF28" i="12"/>
  <c r="AE28" i="12"/>
  <c r="T28" i="12"/>
  <c r="S28" i="12"/>
  <c r="R28" i="12"/>
  <c r="P28" i="12"/>
  <c r="O28" i="12"/>
  <c r="AH27" i="12"/>
  <c r="AG27" i="12"/>
  <c r="AF27" i="12"/>
  <c r="AE27" i="12"/>
  <c r="T27" i="12"/>
  <c r="S27" i="12"/>
  <c r="R27" i="12"/>
  <c r="Q27" i="12"/>
  <c r="P27" i="12"/>
  <c r="O27" i="12"/>
  <c r="AH26" i="12"/>
  <c r="AG26" i="12"/>
  <c r="AF26" i="12"/>
  <c r="AE26" i="12"/>
  <c r="T26" i="12"/>
  <c r="S26" i="12"/>
  <c r="R26" i="12"/>
  <c r="Q26" i="12"/>
  <c r="P26" i="12"/>
  <c r="O26" i="12"/>
  <c r="AH25" i="12"/>
  <c r="AG25" i="12"/>
  <c r="AF25" i="12"/>
  <c r="AE25" i="12"/>
  <c r="T25" i="12"/>
  <c r="S25" i="12"/>
  <c r="R25" i="12"/>
  <c r="Q25" i="12"/>
  <c r="P25" i="12"/>
  <c r="O25" i="12"/>
  <c r="AH101" i="12"/>
  <c r="AG101" i="12"/>
  <c r="AF101" i="12"/>
  <c r="AE101" i="12"/>
  <c r="T101" i="12"/>
  <c r="S101" i="12"/>
  <c r="R101" i="12"/>
  <c r="Q101" i="12"/>
  <c r="P101" i="12"/>
  <c r="O101" i="12"/>
  <c r="AH100" i="12"/>
  <c r="AG100" i="12"/>
  <c r="AF100" i="12"/>
  <c r="AE100" i="12"/>
  <c r="T100" i="12"/>
  <c r="S100" i="12"/>
  <c r="R100" i="12"/>
  <c r="Q100" i="12"/>
  <c r="P100" i="12"/>
  <c r="O100" i="12"/>
  <c r="AH24" i="12"/>
  <c r="AG24" i="12"/>
  <c r="AF24" i="12"/>
  <c r="AE24" i="12"/>
  <c r="T24" i="12"/>
  <c r="S24" i="12"/>
  <c r="R24" i="12"/>
  <c r="Q24" i="12"/>
  <c r="P24" i="12"/>
  <c r="O24" i="12"/>
  <c r="AH23" i="12"/>
  <c r="AG23" i="12"/>
  <c r="AF23" i="12"/>
  <c r="AE23" i="12"/>
  <c r="T23" i="12"/>
  <c r="S23" i="12"/>
  <c r="R23" i="12"/>
  <c r="Q23" i="12"/>
  <c r="P23" i="12"/>
  <c r="O23" i="12"/>
  <c r="AH22" i="12"/>
  <c r="AG22" i="12"/>
  <c r="AF22" i="12"/>
  <c r="AE22" i="12"/>
  <c r="T22" i="12"/>
  <c r="S22" i="12"/>
  <c r="R22" i="12"/>
  <c r="Q22" i="12"/>
  <c r="P22" i="12"/>
  <c r="O22" i="12"/>
  <c r="AH21" i="12"/>
  <c r="AG21" i="12"/>
  <c r="AF21" i="12"/>
  <c r="AE21" i="12"/>
  <c r="T21" i="12"/>
  <c r="S21" i="12"/>
  <c r="R21" i="12"/>
  <c r="Q21" i="12"/>
  <c r="P21" i="12"/>
  <c r="O21" i="12"/>
  <c r="AH20" i="12"/>
  <c r="AG20" i="12"/>
  <c r="AF20" i="12"/>
  <c r="AE20" i="12"/>
  <c r="T20" i="12"/>
  <c r="S20" i="12"/>
  <c r="R20" i="12"/>
  <c r="Q20" i="12"/>
  <c r="P20" i="12"/>
  <c r="O20" i="12"/>
  <c r="AH19" i="12"/>
  <c r="AG19" i="12"/>
  <c r="AF19" i="12"/>
  <c r="AE19" i="12"/>
  <c r="T19" i="12"/>
  <c r="S19" i="12"/>
  <c r="R19" i="12"/>
  <c r="Q19" i="12"/>
  <c r="P19" i="12"/>
  <c r="O19" i="12"/>
  <c r="AH18" i="12"/>
  <c r="AG18" i="12"/>
  <c r="AF18" i="12"/>
  <c r="AE18" i="12"/>
  <c r="T18" i="12"/>
  <c r="S18" i="12"/>
  <c r="R18" i="12"/>
  <c r="Q18" i="12"/>
  <c r="P18" i="12"/>
  <c r="O18" i="12"/>
  <c r="AJ17" i="12"/>
  <c r="AH17" i="12"/>
  <c r="AG17" i="12"/>
  <c r="AF17" i="12"/>
  <c r="AE17" i="12"/>
  <c r="T17" i="12"/>
  <c r="S17" i="12"/>
  <c r="R17" i="12"/>
  <c r="Q17" i="12"/>
  <c r="P17" i="12"/>
  <c r="O17" i="12"/>
  <c r="AH16" i="12"/>
  <c r="AG16" i="12"/>
  <c r="AF16" i="12"/>
  <c r="AE16" i="12"/>
  <c r="T16" i="12"/>
  <c r="S16" i="12"/>
  <c r="R16" i="12"/>
  <c r="Q16" i="12"/>
  <c r="P16" i="12"/>
  <c r="O16" i="12"/>
  <c r="AH15" i="12"/>
  <c r="AG15" i="12"/>
  <c r="AF15" i="12"/>
  <c r="AE15" i="12"/>
  <c r="T15" i="12"/>
  <c r="S15" i="12"/>
  <c r="R15" i="12"/>
  <c r="Q15" i="12"/>
  <c r="P15" i="12"/>
  <c r="O15" i="12"/>
  <c r="AH14" i="12"/>
  <c r="AG14" i="12"/>
  <c r="AF14" i="12"/>
  <c r="AE14" i="12"/>
  <c r="T14" i="12"/>
  <c r="S14" i="12"/>
  <c r="R14" i="12"/>
  <c r="Q14" i="12"/>
  <c r="P14" i="12"/>
  <c r="O14" i="12"/>
  <c r="AH13" i="12"/>
  <c r="AG13" i="12"/>
  <c r="AF13" i="12"/>
  <c r="AE13" i="12"/>
  <c r="T13" i="12"/>
  <c r="S13" i="12"/>
  <c r="Q13" i="12"/>
  <c r="P13" i="12"/>
  <c r="O13" i="12"/>
  <c r="AH12" i="12"/>
  <c r="AG12" i="12"/>
  <c r="AF12" i="12"/>
  <c r="AE12" i="12"/>
  <c r="T12" i="12"/>
  <c r="S12" i="12"/>
  <c r="R12" i="12"/>
  <c r="Q12" i="12"/>
  <c r="P12" i="12"/>
  <c r="O12" i="12"/>
  <c r="AH11" i="12"/>
  <c r="AG11" i="12"/>
  <c r="AF11" i="12"/>
  <c r="AE11" i="12"/>
  <c r="T11" i="12"/>
  <c r="S11" i="12"/>
  <c r="R11" i="12"/>
  <c r="Q11" i="12"/>
  <c r="P11" i="12"/>
  <c r="O11" i="12"/>
  <c r="AH10" i="12"/>
  <c r="AG10" i="12"/>
  <c r="AF10" i="12"/>
  <c r="AE10" i="12"/>
  <c r="T10" i="12"/>
  <c r="S10" i="12"/>
  <c r="R10" i="12"/>
  <c r="Q10" i="12"/>
  <c r="P10" i="12"/>
  <c r="O10" i="12"/>
  <c r="AL9" i="12"/>
  <c r="AE25" i="9"/>
  <c r="AE22" i="9"/>
  <c r="Q22" i="9"/>
  <c r="Q21" i="9"/>
  <c r="AE21" i="9" s="1"/>
  <c r="AG21" i="9" s="1"/>
  <c r="AG9" i="9" s="1"/>
  <c r="AE20" i="9"/>
  <c r="T20" i="9"/>
  <c r="AE19" i="9"/>
  <c r="R19" i="9"/>
  <c r="T19" i="9" s="1"/>
  <c r="R18" i="9"/>
  <c r="T18" i="9" s="1"/>
  <c r="Q18" i="9"/>
  <c r="AE17" i="9"/>
  <c r="R16" i="9"/>
  <c r="T16" i="9" s="1"/>
  <c r="T15" i="9"/>
  <c r="AE14" i="9"/>
  <c r="Q14" i="9"/>
  <c r="AE13" i="9"/>
  <c r="R13" i="9"/>
  <c r="T13" i="9" s="1"/>
  <c r="R12" i="9"/>
  <c r="T12" i="9" s="1"/>
  <c r="T11" i="9"/>
  <c r="AH9" i="9"/>
  <c r="AF9" i="9"/>
  <c r="AD9" i="9"/>
  <c r="P9" i="28" s="1"/>
  <c r="U9" i="9"/>
  <c r="S9" i="9"/>
  <c r="P9" i="9"/>
  <c r="O9" i="9"/>
  <c r="AK13" i="8"/>
  <c r="AJ13" i="8"/>
  <c r="AI13" i="8"/>
  <c r="AH13" i="8"/>
  <c r="AG13" i="8"/>
  <c r="T13" i="8"/>
  <c r="S13" i="8"/>
  <c r="R13" i="8"/>
  <c r="Q13" i="8"/>
  <c r="P13" i="8"/>
  <c r="O13" i="8"/>
  <c r="AJ18" i="8"/>
  <c r="AI18" i="8"/>
  <c r="AH18" i="8"/>
  <c r="AG18" i="8"/>
  <c r="T18" i="8"/>
  <c r="S18" i="8"/>
  <c r="R18" i="8"/>
  <c r="Q18" i="8"/>
  <c r="P18" i="8"/>
  <c r="O18" i="8"/>
  <c r="AJ17" i="8"/>
  <c r="AI17" i="8"/>
  <c r="AH17" i="8"/>
  <c r="AG17" i="8"/>
  <c r="AF17" i="8"/>
  <c r="T17" i="8"/>
  <c r="S17" i="8"/>
  <c r="R17" i="8"/>
  <c r="P17" i="8"/>
  <c r="O17" i="8"/>
  <c r="AJ16" i="8"/>
  <c r="AI16" i="8"/>
  <c r="AH16" i="8"/>
  <c r="AG16" i="8"/>
  <c r="T16" i="8"/>
  <c r="S16" i="8"/>
  <c r="R16" i="8"/>
  <c r="P16" i="8"/>
  <c r="AK15" i="8"/>
  <c r="AJ15" i="8"/>
  <c r="AI15" i="8"/>
  <c r="AH15" i="8"/>
  <c r="AG15" i="8"/>
  <c r="S15" i="8"/>
  <c r="Q15" i="8"/>
  <c r="P15" i="8"/>
  <c r="O15" i="8"/>
  <c r="AK12" i="8"/>
  <c r="AJ12" i="8"/>
  <c r="AI12" i="8"/>
  <c r="AH12" i="8"/>
  <c r="AG12" i="8"/>
  <c r="T12" i="8"/>
  <c r="S12" i="8"/>
  <c r="R12" i="8"/>
  <c r="Q12" i="8"/>
  <c r="P12" i="8"/>
  <c r="O12" i="8"/>
  <c r="AK11" i="8"/>
  <c r="AJ11" i="8"/>
  <c r="AI11" i="8"/>
  <c r="AH11" i="8"/>
  <c r="AG11" i="8"/>
  <c r="T11" i="8"/>
  <c r="S11" i="8"/>
  <c r="R11" i="8"/>
  <c r="Q11" i="8"/>
  <c r="P11" i="8"/>
  <c r="O11" i="8"/>
  <c r="AK10" i="8"/>
  <c r="AJ10" i="8"/>
  <c r="AI10" i="8"/>
  <c r="AH10" i="8"/>
  <c r="AG10" i="8"/>
  <c r="T10" i="8"/>
  <c r="S10" i="8"/>
  <c r="R10" i="8"/>
  <c r="Q10" i="8"/>
  <c r="P10" i="8"/>
  <c r="O10" i="8"/>
  <c r="AE62" i="21"/>
  <c r="AL62" i="21" s="1"/>
  <c r="AE61" i="21"/>
  <c r="AL61" i="21" s="1"/>
  <c r="AE60" i="21"/>
  <c r="AL60" i="21" s="1"/>
  <c r="AE59" i="21"/>
  <c r="AL59" i="21" s="1"/>
  <c r="AB58" i="21"/>
  <c r="AE58" i="21" s="1"/>
  <c r="AL58" i="21" s="1"/>
  <c r="AE57" i="21"/>
  <c r="AL57" i="21" s="1"/>
  <c r="AE56" i="21"/>
  <c r="AL56" i="21" s="1"/>
  <c r="AE55" i="21"/>
  <c r="AL55" i="21" s="1"/>
  <c r="AE54" i="21"/>
  <c r="AL54" i="21" s="1"/>
  <c r="AE53" i="21"/>
  <c r="AL53" i="21" s="1"/>
  <c r="Q53" i="21"/>
  <c r="Q52" i="21" s="1"/>
  <c r="O53" i="21"/>
  <c r="O52" i="21" s="1"/>
  <c r="N53" i="21"/>
  <c r="K53" i="21"/>
  <c r="J53" i="21"/>
  <c r="I53" i="21"/>
  <c r="H53" i="21"/>
  <c r="AA52" i="21"/>
  <c r="Z52" i="21"/>
  <c r="Y52" i="21"/>
  <c r="X52" i="21"/>
  <c r="W52" i="21"/>
  <c r="V52" i="21"/>
  <c r="U52" i="21"/>
  <c r="U8" i="21" s="1"/>
  <c r="T52" i="21"/>
  <c r="S52" i="21"/>
  <c r="R52" i="21"/>
  <c r="P52" i="21"/>
  <c r="AK50" i="21"/>
  <c r="AJ50" i="21"/>
  <c r="AI50" i="21"/>
  <c r="AH50" i="21"/>
  <c r="AG50" i="21"/>
  <c r="AF50" i="21"/>
  <c r="AE50" i="21"/>
  <c r="AL50" i="21" s="1"/>
  <c r="S50" i="21"/>
  <c r="R50" i="21"/>
  <c r="P50" i="21"/>
  <c r="O50" i="21"/>
  <c r="AK49" i="21"/>
  <c r="AJ49" i="21"/>
  <c r="AI49" i="21"/>
  <c r="AH49" i="21"/>
  <c r="AG49" i="21"/>
  <c r="AF49" i="21"/>
  <c r="AE49" i="21"/>
  <c r="AL49" i="21" s="1"/>
  <c r="S49" i="21"/>
  <c r="R49" i="21"/>
  <c r="P49" i="21"/>
  <c r="O49" i="21"/>
  <c r="AK48" i="21"/>
  <c r="AJ48" i="21"/>
  <c r="AI48" i="21"/>
  <c r="AH48" i="21"/>
  <c r="AG48" i="21"/>
  <c r="AF48" i="21"/>
  <c r="AE48" i="21"/>
  <c r="AL48" i="21" s="1"/>
  <c r="S48" i="21"/>
  <c r="R48" i="21"/>
  <c r="P48" i="21"/>
  <c r="O48" i="21"/>
  <c r="AK47" i="21"/>
  <c r="AJ47" i="21"/>
  <c r="AI47" i="21"/>
  <c r="AH47" i="21"/>
  <c r="AG47" i="21"/>
  <c r="AF47" i="21"/>
  <c r="AE47" i="21"/>
  <c r="AL47" i="21" s="1"/>
  <c r="S47" i="21"/>
  <c r="R47" i="21"/>
  <c r="P47" i="21"/>
  <c r="O47" i="21"/>
  <c r="AK46" i="21"/>
  <c r="AJ46" i="21"/>
  <c r="AI46" i="21"/>
  <c r="AH46" i="21"/>
  <c r="AG46" i="21"/>
  <c r="AF46" i="21"/>
  <c r="AE46" i="21"/>
  <c r="AL46" i="21" s="1"/>
  <c r="S46" i="21"/>
  <c r="R46" i="21"/>
  <c r="P46" i="21"/>
  <c r="O46" i="21"/>
  <c r="AK45" i="21"/>
  <c r="AJ45" i="21"/>
  <c r="AI45" i="21"/>
  <c r="AH45" i="21"/>
  <c r="AG45" i="21"/>
  <c r="AF45" i="21"/>
  <c r="AE45" i="21"/>
  <c r="AL45" i="21" s="1"/>
  <c r="S45" i="21"/>
  <c r="R45" i="21"/>
  <c r="P45" i="21"/>
  <c r="O45" i="21"/>
  <c r="AK44" i="21"/>
  <c r="AJ44" i="21"/>
  <c r="AI44" i="21"/>
  <c r="AH44" i="21"/>
  <c r="AG44" i="21"/>
  <c r="AF44" i="21"/>
  <c r="AE44" i="21"/>
  <c r="AL44" i="21" s="1"/>
  <c r="S44" i="21"/>
  <c r="R44" i="21"/>
  <c r="P44" i="21"/>
  <c r="O44" i="21"/>
  <c r="AK43" i="21"/>
  <c r="AJ43" i="21"/>
  <c r="AI43" i="21"/>
  <c r="AH43" i="21"/>
  <c r="AG43" i="21"/>
  <c r="AE43" i="21"/>
  <c r="AL43" i="21" s="1"/>
  <c r="S43" i="21"/>
  <c r="R43" i="21"/>
  <c r="P43" i="21"/>
  <c r="O43" i="21"/>
  <c r="AK42" i="21"/>
  <c r="AJ42" i="21"/>
  <c r="AI42" i="21"/>
  <c r="AH42" i="21"/>
  <c r="AG42" i="21"/>
  <c r="AF42" i="21"/>
  <c r="AE42" i="21"/>
  <c r="AL42" i="21" s="1"/>
  <c r="S42" i="21"/>
  <c r="R42" i="21"/>
  <c r="P42" i="21"/>
  <c r="O42" i="21"/>
  <c r="AK40" i="21"/>
  <c r="AJ40" i="21"/>
  <c r="AI40" i="21"/>
  <c r="AH40" i="21"/>
  <c r="AG40" i="21"/>
  <c r="AF40" i="21"/>
  <c r="AE40" i="21"/>
  <c r="AL40" i="21" s="1"/>
  <c r="S40" i="21"/>
  <c r="R40" i="21"/>
  <c r="Q40" i="21"/>
  <c r="P40" i="21"/>
  <c r="O40" i="21"/>
  <c r="AD38" i="21"/>
  <c r="AB38" i="21"/>
  <c r="AA38" i="21"/>
  <c r="AA9" i="21" s="1"/>
  <c r="AA8" i="21" s="1"/>
  <c r="Z38" i="21"/>
  <c r="Y38" i="21"/>
  <c r="X38" i="21"/>
  <c r="W38" i="21"/>
  <c r="W9" i="21" s="1"/>
  <c r="W8" i="21" s="1"/>
  <c r="V38" i="21"/>
  <c r="AK51" i="21"/>
  <c r="AJ51" i="21"/>
  <c r="AI51" i="21"/>
  <c r="AH51" i="21"/>
  <c r="AG51" i="21"/>
  <c r="AF51" i="21"/>
  <c r="AE51" i="21"/>
  <c r="AL51" i="21" s="1"/>
  <c r="T51" i="21"/>
  <c r="S51" i="21"/>
  <c r="R51" i="21"/>
  <c r="P51" i="21"/>
  <c r="O51" i="21"/>
  <c r="AJ37" i="21"/>
  <c r="AI37" i="21"/>
  <c r="AG37" i="21"/>
  <c r="AE37" i="21"/>
  <c r="AL37" i="21" s="1"/>
  <c r="S37" i="21"/>
  <c r="R37" i="21"/>
  <c r="P37" i="21"/>
  <c r="O37" i="21"/>
  <c r="AK36" i="21"/>
  <c r="AJ36" i="21"/>
  <c r="AI36" i="21"/>
  <c r="AH36" i="21"/>
  <c r="AG36" i="21"/>
  <c r="AE36" i="21"/>
  <c r="AL36" i="21" s="1"/>
  <c r="S36" i="21"/>
  <c r="R36" i="21"/>
  <c r="P36" i="21"/>
  <c r="O36" i="21"/>
  <c r="AK35" i="21"/>
  <c r="AJ35" i="21"/>
  <c r="AI35" i="21"/>
  <c r="AH35" i="21"/>
  <c r="AG35" i="21"/>
  <c r="AE35" i="21"/>
  <c r="AL35" i="21" s="1"/>
  <c r="S35" i="21"/>
  <c r="R35" i="21"/>
  <c r="P35" i="21"/>
  <c r="O35" i="21"/>
  <c r="AJ34" i="21"/>
  <c r="AI34" i="21"/>
  <c r="AH34" i="21"/>
  <c r="AG34" i="21"/>
  <c r="AF34" i="21"/>
  <c r="AE34" i="21"/>
  <c r="AL34" i="21" s="1"/>
  <c r="T34" i="21"/>
  <c r="S34" i="21"/>
  <c r="R34" i="21"/>
  <c r="Q34" i="21"/>
  <c r="P34" i="21"/>
  <c r="O34" i="21"/>
  <c r="AJ41" i="21"/>
  <c r="AI41" i="21"/>
  <c r="AH41" i="21"/>
  <c r="AG41" i="21"/>
  <c r="AF41" i="21"/>
  <c r="AE41" i="21"/>
  <c r="AL41" i="21" s="1"/>
  <c r="T41" i="21"/>
  <c r="S41" i="21"/>
  <c r="R41" i="21"/>
  <c r="Q41" i="21"/>
  <c r="P41" i="21"/>
  <c r="O41" i="21"/>
  <c r="AJ33" i="21"/>
  <c r="AI33" i="21"/>
  <c r="AH33" i="21"/>
  <c r="AG33" i="21"/>
  <c r="AE33" i="21"/>
  <c r="S33" i="21"/>
  <c r="R33" i="21"/>
  <c r="P33" i="21"/>
  <c r="O33" i="21"/>
  <c r="AK32" i="21"/>
  <c r="AJ32" i="21"/>
  <c r="AI32" i="21"/>
  <c r="AH32" i="21"/>
  <c r="AG32" i="21"/>
  <c r="AF32" i="21"/>
  <c r="AE32" i="21"/>
  <c r="AL32" i="21" s="1"/>
  <c r="T32" i="21"/>
  <c r="S32" i="21"/>
  <c r="R32" i="21"/>
  <c r="Q32" i="21"/>
  <c r="P32" i="21"/>
  <c r="O32" i="21"/>
  <c r="AK31" i="21"/>
  <c r="AJ31" i="21"/>
  <c r="AI31" i="21"/>
  <c r="AH31" i="21"/>
  <c r="AG31" i="21"/>
  <c r="AE31" i="21"/>
  <c r="AL31" i="21" s="1"/>
  <c r="T31" i="21"/>
  <c r="S31" i="21"/>
  <c r="R31" i="21"/>
  <c r="Q31" i="21"/>
  <c r="P31" i="21"/>
  <c r="O31" i="21"/>
  <c r="AK30" i="21"/>
  <c r="AI30" i="21"/>
  <c r="AE30" i="21"/>
  <c r="AL30" i="21" s="1"/>
  <c r="T30" i="21"/>
  <c r="S30" i="21"/>
  <c r="Q30" i="21"/>
  <c r="P30" i="21"/>
  <c r="O30" i="21"/>
  <c r="AJ29" i="21"/>
  <c r="AI29" i="21"/>
  <c r="AH29" i="21"/>
  <c r="AG29" i="21"/>
  <c r="AF29" i="21"/>
  <c r="AE29" i="21"/>
  <c r="AL29" i="21" s="1"/>
  <c r="S29" i="21"/>
  <c r="R29" i="21"/>
  <c r="Q29" i="21"/>
  <c r="P29" i="21"/>
  <c r="O29" i="21"/>
  <c r="AK39" i="21"/>
  <c r="AJ39" i="21"/>
  <c r="AI39" i="21"/>
  <c r="AH39" i="21"/>
  <c r="AE39" i="21"/>
  <c r="T39" i="21"/>
  <c r="S39" i="21"/>
  <c r="R39" i="21"/>
  <c r="P39" i="21"/>
  <c r="O39" i="21"/>
  <c r="O38" i="21" s="1"/>
  <c r="AK28" i="21"/>
  <c r="AI28" i="21"/>
  <c r="AH28" i="21"/>
  <c r="AG28" i="21"/>
  <c r="AE28" i="21"/>
  <c r="AL28" i="21" s="1"/>
  <c r="S28" i="21"/>
  <c r="R28" i="21"/>
  <c r="P28" i="21"/>
  <c r="O28" i="21"/>
  <c r="AK27" i="21"/>
  <c r="AJ27" i="21"/>
  <c r="AI27" i="21"/>
  <c r="AH27" i="21"/>
  <c r="AG27" i="21"/>
  <c r="AE27" i="21"/>
  <c r="AL27" i="21" s="1"/>
  <c r="S27" i="21"/>
  <c r="R27" i="21"/>
  <c r="P27" i="21"/>
  <c r="O27" i="21"/>
  <c r="AK26" i="21"/>
  <c r="AI26" i="21"/>
  <c r="AH26" i="21"/>
  <c r="AG26" i="21"/>
  <c r="AE26" i="21"/>
  <c r="S26" i="21"/>
  <c r="R26" i="21"/>
  <c r="P26" i="21"/>
  <c r="O26" i="21"/>
  <c r="AK25" i="21"/>
  <c r="AJ25" i="21"/>
  <c r="AI25" i="21"/>
  <c r="AH25" i="21"/>
  <c r="AG25" i="21"/>
  <c r="AE25" i="21"/>
  <c r="AL25" i="21" s="1"/>
  <c r="S25" i="21"/>
  <c r="R25" i="21"/>
  <c r="P25" i="21"/>
  <c r="O25" i="21"/>
  <c r="AK24" i="21"/>
  <c r="AI24" i="21"/>
  <c r="AH24" i="21"/>
  <c r="AG24" i="21"/>
  <c r="AE24" i="21"/>
  <c r="AL24" i="21" s="1"/>
  <c r="S24" i="21"/>
  <c r="R24" i="21"/>
  <c r="P24" i="21"/>
  <c r="O24" i="21"/>
  <c r="AK23" i="21"/>
  <c r="AJ23" i="21"/>
  <c r="AI23" i="21"/>
  <c r="AH23" i="21"/>
  <c r="AG23" i="21"/>
  <c r="AF23" i="21"/>
  <c r="AE23" i="21"/>
  <c r="AL23" i="21" s="1"/>
  <c r="S23" i="21"/>
  <c r="R23" i="21"/>
  <c r="P23" i="21"/>
  <c r="O23" i="21"/>
  <c r="AK22" i="21"/>
  <c r="AJ22" i="21"/>
  <c r="AI22" i="21"/>
  <c r="AH22" i="21"/>
  <c r="AG22" i="21"/>
  <c r="AF22" i="21"/>
  <c r="AE22" i="21"/>
  <c r="AL22" i="21" s="1"/>
  <c r="S22" i="21"/>
  <c r="R22" i="21"/>
  <c r="P22" i="21"/>
  <c r="O22" i="21"/>
  <c r="AK21" i="21"/>
  <c r="AJ21" i="21"/>
  <c r="AI21" i="21"/>
  <c r="AH21" i="21"/>
  <c r="AG21" i="21"/>
  <c r="AF21" i="21"/>
  <c r="AE21" i="21"/>
  <c r="AL21" i="21" s="1"/>
  <c r="S21" i="21"/>
  <c r="R21" i="21"/>
  <c r="P21" i="21"/>
  <c r="O21" i="21"/>
  <c r="AK20" i="21"/>
  <c r="AJ20" i="21"/>
  <c r="AI20" i="21"/>
  <c r="AH20" i="21"/>
  <c r="AG20" i="21"/>
  <c r="AF20" i="21"/>
  <c r="AE20" i="21"/>
  <c r="AL20" i="21" s="1"/>
  <c r="S20" i="21"/>
  <c r="R20" i="21"/>
  <c r="P20" i="21"/>
  <c r="O20" i="21"/>
  <c r="AJ19" i="21"/>
  <c r="AI19" i="21"/>
  <c r="AH19" i="21"/>
  <c r="AG19" i="21"/>
  <c r="AF19" i="21"/>
  <c r="AE19" i="21"/>
  <c r="AL19" i="21" s="1"/>
  <c r="S19" i="21"/>
  <c r="R19" i="21"/>
  <c r="P19" i="21"/>
  <c r="O19" i="21"/>
  <c r="AJ18" i="21"/>
  <c r="AI18" i="21"/>
  <c r="AH18" i="21"/>
  <c r="AG18" i="21"/>
  <c r="AF18" i="21"/>
  <c r="AE18" i="21"/>
  <c r="AL18" i="21" s="1"/>
  <c r="S18" i="21"/>
  <c r="R18" i="21"/>
  <c r="P18" i="21"/>
  <c r="O18" i="21"/>
  <c r="AK17" i="21"/>
  <c r="AJ17" i="21"/>
  <c r="AI17" i="21"/>
  <c r="AH17" i="21"/>
  <c r="AG17" i="21"/>
  <c r="AF17" i="21"/>
  <c r="AE17" i="21"/>
  <c r="AL17" i="21" s="1"/>
  <c r="S17" i="21"/>
  <c r="R17" i="21"/>
  <c r="P17" i="21"/>
  <c r="O17" i="21"/>
  <c r="AJ16" i="21"/>
  <c r="AI16" i="21"/>
  <c r="AH16" i="21"/>
  <c r="AG16" i="21"/>
  <c r="AF16" i="21"/>
  <c r="AE16" i="21"/>
  <c r="AL16" i="21" s="1"/>
  <c r="S16" i="21"/>
  <c r="R16" i="21"/>
  <c r="P16" i="21"/>
  <c r="O16" i="21"/>
  <c r="AK15" i="21"/>
  <c r="AJ15" i="21"/>
  <c r="AI15" i="21"/>
  <c r="AH15" i="21"/>
  <c r="AG15" i="21"/>
  <c r="AF15" i="21"/>
  <c r="AE15" i="21"/>
  <c r="AL15" i="21" s="1"/>
  <c r="T15" i="21"/>
  <c r="S15" i="21"/>
  <c r="R15" i="21"/>
  <c r="Q15" i="21"/>
  <c r="P15" i="21"/>
  <c r="O15" i="21"/>
  <c r="AK14" i="21"/>
  <c r="AJ14" i="21"/>
  <c r="AI14" i="21"/>
  <c r="AH14" i="21"/>
  <c r="AG14" i="21"/>
  <c r="AE14" i="21"/>
  <c r="AL14" i="21" s="1"/>
  <c r="S14" i="21"/>
  <c r="R14" i="21"/>
  <c r="P14" i="21"/>
  <c r="O14" i="21"/>
  <c r="AK13" i="21"/>
  <c r="AJ13" i="21"/>
  <c r="AI13" i="21"/>
  <c r="AH13" i="21"/>
  <c r="AG13" i="21"/>
  <c r="AE13" i="21"/>
  <c r="AL13" i="21" s="1"/>
  <c r="S13" i="21"/>
  <c r="R13" i="21"/>
  <c r="P13" i="21"/>
  <c r="O13" i="21"/>
  <c r="AK12" i="21"/>
  <c r="AJ12" i="21"/>
  <c r="AI12" i="21"/>
  <c r="AH12" i="21"/>
  <c r="AG12" i="21"/>
  <c r="AE12" i="21"/>
  <c r="AL12" i="21" s="1"/>
  <c r="S12" i="21"/>
  <c r="R12" i="21"/>
  <c r="P12" i="21"/>
  <c r="O12" i="21"/>
  <c r="AK11" i="21"/>
  <c r="AJ11" i="21"/>
  <c r="AI11" i="21"/>
  <c r="AH11" i="21"/>
  <c r="AG11" i="21"/>
  <c r="AE11" i="21"/>
  <c r="AL11" i="21" s="1"/>
  <c r="T11" i="21"/>
  <c r="S11" i="21"/>
  <c r="R11" i="21"/>
  <c r="Q11" i="21"/>
  <c r="P11" i="21"/>
  <c r="O11" i="21"/>
  <c r="AK10" i="21"/>
  <c r="AJ10" i="21"/>
  <c r="AI10" i="21"/>
  <c r="AH10" i="21"/>
  <c r="AG10" i="21"/>
  <c r="AF10" i="21"/>
  <c r="AE10" i="21"/>
  <c r="S10" i="21"/>
  <c r="R10" i="21"/>
  <c r="P10" i="21"/>
  <c r="O10" i="21"/>
  <c r="AD9" i="21"/>
  <c r="AB9" i="21"/>
  <c r="Z9" i="21"/>
  <c r="Z8" i="21" s="1"/>
  <c r="Y9" i="21"/>
  <c r="Y8" i="21" s="1"/>
  <c r="X9" i="21"/>
  <c r="X8" i="21" s="1"/>
  <c r="V9" i="21"/>
  <c r="V8" i="21" s="1"/>
  <c r="AD34" i="1"/>
  <c r="AK34" i="1" s="1"/>
  <c r="AD33" i="1"/>
  <c r="AK33" i="1" s="1"/>
  <c r="AD32" i="1"/>
  <c r="AK32" i="1" s="1"/>
  <c r="AI31" i="1"/>
  <c r="AH31" i="1"/>
  <c r="AG31" i="1"/>
  <c r="AF31" i="1"/>
  <c r="AD31" i="1"/>
  <c r="U31" i="1"/>
  <c r="T31" i="1"/>
  <c r="S31" i="1"/>
  <c r="R31" i="1"/>
  <c r="Q31" i="1"/>
  <c r="O31" i="1"/>
  <c r="N31" i="1"/>
  <c r="M31" i="1"/>
  <c r="L31" i="1"/>
  <c r="K31" i="1"/>
  <c r="J31" i="1"/>
  <c r="I31" i="1"/>
  <c r="H31" i="1"/>
  <c r="AI30" i="1"/>
  <c r="AH30" i="1"/>
  <c r="AG30" i="1"/>
  <c r="AF30" i="1"/>
  <c r="AD30" i="1"/>
  <c r="U30" i="1"/>
  <c r="T30" i="1"/>
  <c r="S30" i="1"/>
  <c r="R30" i="1"/>
  <c r="Q30" i="1"/>
  <c r="O30" i="1"/>
  <c r="N30" i="1"/>
  <c r="M30" i="1"/>
  <c r="L30" i="1"/>
  <c r="K30" i="1"/>
  <c r="J30" i="1"/>
  <c r="I30" i="1"/>
  <c r="H30" i="1"/>
  <c r="AI29" i="1"/>
  <c r="AH29" i="1"/>
  <c r="AG29" i="1"/>
  <c r="AF29" i="1"/>
  <c r="AD29" i="1"/>
  <c r="U29" i="1"/>
  <c r="T29" i="1"/>
  <c r="S29" i="1"/>
  <c r="R29" i="1"/>
  <c r="Q29" i="1"/>
  <c r="O29" i="1"/>
  <c r="N29" i="1"/>
  <c r="M29" i="1"/>
  <c r="L29" i="1"/>
  <c r="K29" i="1"/>
  <c r="J29" i="1"/>
  <c r="I29" i="1"/>
  <c r="H29" i="1"/>
  <c r="AD28" i="1"/>
  <c r="Q28" i="1"/>
  <c r="O28" i="1"/>
  <c r="N28" i="1"/>
  <c r="M28" i="1"/>
  <c r="L28" i="1"/>
  <c r="K28" i="1"/>
  <c r="J28" i="1"/>
  <c r="I28" i="1"/>
  <c r="H28" i="1"/>
  <c r="AC27" i="1"/>
  <c r="AI23" i="1"/>
  <c r="AH23" i="1"/>
  <c r="AG23" i="1"/>
  <c r="AF23" i="1"/>
  <c r="AD23" i="1"/>
  <c r="T23" i="1"/>
  <c r="T22" i="1" s="1"/>
  <c r="S23" i="1"/>
  <c r="S22" i="1" s="1"/>
  <c r="R23" i="1"/>
  <c r="R22" i="1" s="1"/>
  <c r="P23" i="1"/>
  <c r="AI22" i="1"/>
  <c r="AH22" i="1"/>
  <c r="AG22" i="1"/>
  <c r="AF22" i="1"/>
  <c r="AC22" i="1"/>
  <c r="AB22" i="1"/>
  <c r="AA22" i="1"/>
  <c r="Z22" i="1"/>
  <c r="Y22" i="1"/>
  <c r="X22" i="1"/>
  <c r="W22" i="1"/>
  <c r="V22" i="1"/>
  <c r="AJ21" i="1"/>
  <c r="AI21" i="1"/>
  <c r="AH21" i="1"/>
  <c r="AG21" i="1"/>
  <c r="AF21" i="1"/>
  <c r="AE21" i="1"/>
  <c r="T21" i="1"/>
  <c r="S21" i="1"/>
  <c r="R21" i="1"/>
  <c r="Q21" i="1"/>
  <c r="P21" i="1"/>
  <c r="O21" i="1"/>
  <c r="AI26" i="1"/>
  <c r="AH26" i="1"/>
  <c r="AG26" i="1"/>
  <c r="AF26" i="1"/>
  <c r="AD26" i="1"/>
  <c r="AK26" i="1" s="1"/>
  <c r="T26" i="1"/>
  <c r="S26" i="1"/>
  <c r="R26" i="1"/>
  <c r="Q26" i="1"/>
  <c r="P26" i="1"/>
  <c r="O26" i="1"/>
  <c r="AJ20" i="1"/>
  <c r="AI20" i="1"/>
  <c r="AH20" i="1"/>
  <c r="AG20" i="1"/>
  <c r="AF20" i="1"/>
  <c r="AE20" i="1"/>
  <c r="AD20" i="1"/>
  <c r="T20" i="1"/>
  <c r="S20" i="1"/>
  <c r="R20" i="1"/>
  <c r="Q20" i="1"/>
  <c r="P20" i="1"/>
  <c r="O20" i="1"/>
  <c r="AI25" i="1"/>
  <c r="AH25" i="1"/>
  <c r="AG25" i="1"/>
  <c r="AF25" i="1"/>
  <c r="AD25" i="1"/>
  <c r="AK25" i="1" s="1"/>
  <c r="T25" i="1"/>
  <c r="S25" i="1"/>
  <c r="R25" i="1"/>
  <c r="Q25" i="1"/>
  <c r="P25" i="1"/>
  <c r="O25" i="1"/>
  <c r="AI24" i="1"/>
  <c r="AH24" i="1"/>
  <c r="AG24" i="1"/>
  <c r="AF24" i="1"/>
  <c r="AD24" i="1"/>
  <c r="AK24" i="1" s="1"/>
  <c r="T24" i="1"/>
  <c r="S24" i="1"/>
  <c r="R24" i="1"/>
  <c r="Q24" i="1"/>
  <c r="P24" i="1"/>
  <c r="O24" i="1"/>
  <c r="AI19" i="1"/>
  <c r="AH19" i="1"/>
  <c r="AG19" i="1"/>
  <c r="AF19" i="1"/>
  <c r="AD19" i="1"/>
  <c r="T19" i="1"/>
  <c r="S19" i="1"/>
  <c r="R19" i="1"/>
  <c r="Q19" i="1"/>
  <c r="P19" i="1"/>
  <c r="O19" i="1"/>
  <c r="AI18" i="1"/>
  <c r="AH18" i="1"/>
  <c r="AG18" i="1"/>
  <c r="AF18" i="1"/>
  <c r="AD18" i="1"/>
  <c r="T18" i="1"/>
  <c r="S18" i="1"/>
  <c r="R18" i="1"/>
  <c r="Q18" i="1"/>
  <c r="P18" i="1"/>
  <c r="O18" i="1"/>
  <c r="AJ17" i="1"/>
  <c r="AI17" i="1"/>
  <c r="AH17" i="1"/>
  <c r="AG17" i="1"/>
  <c r="AF17" i="1"/>
  <c r="AE17" i="1"/>
  <c r="AD17" i="1"/>
  <c r="S17" i="1"/>
  <c r="R17" i="1"/>
  <c r="Q17" i="1"/>
  <c r="P17" i="1"/>
  <c r="O17" i="1"/>
  <c r="AJ16" i="1"/>
  <c r="AH16" i="1"/>
  <c r="AF16" i="1"/>
  <c r="AD16" i="1"/>
  <c r="S16" i="1"/>
  <c r="R16" i="1"/>
  <c r="Q16" i="1"/>
  <c r="P16" i="1"/>
  <c r="O16" i="1"/>
  <c r="AJ15" i="1"/>
  <c r="AH15" i="1"/>
  <c r="AG15" i="1"/>
  <c r="AF15" i="1"/>
  <c r="AE15" i="1"/>
  <c r="AD15" i="1"/>
  <c r="S15" i="1"/>
  <c r="R15" i="1"/>
  <c r="Q15" i="1"/>
  <c r="P15" i="1"/>
  <c r="O15" i="1"/>
  <c r="AJ14" i="1"/>
  <c r="AI14" i="1"/>
  <c r="AH14" i="1"/>
  <c r="AG14" i="1"/>
  <c r="AF14" i="1"/>
  <c r="AE14" i="1"/>
  <c r="AD14" i="1"/>
  <c r="S14" i="1"/>
  <c r="R14" i="1"/>
  <c r="Q14" i="1"/>
  <c r="P14" i="1"/>
  <c r="O14" i="1"/>
  <c r="AJ13" i="1"/>
  <c r="AI13" i="1"/>
  <c r="AH13" i="1"/>
  <c r="AG13" i="1"/>
  <c r="AF13" i="1"/>
  <c r="AD13" i="1"/>
  <c r="S13" i="1"/>
  <c r="R13" i="1"/>
  <c r="Q13" i="1"/>
  <c r="P13" i="1"/>
  <c r="O13" i="1"/>
  <c r="AJ12" i="1"/>
  <c r="AH12" i="1"/>
  <c r="AG12" i="1"/>
  <c r="AF12" i="1"/>
  <c r="AD12" i="1"/>
  <c r="T12" i="1"/>
  <c r="S12" i="1"/>
  <c r="R12" i="1"/>
  <c r="Q12" i="1"/>
  <c r="P12" i="1"/>
  <c r="O12" i="1"/>
  <c r="AJ11" i="1"/>
  <c r="AI11" i="1"/>
  <c r="AH11" i="1"/>
  <c r="AG11" i="1"/>
  <c r="AF11" i="1"/>
  <c r="AD11" i="1"/>
  <c r="T11" i="1"/>
  <c r="S11" i="1"/>
  <c r="R11" i="1"/>
  <c r="Q11" i="1"/>
  <c r="P11" i="1"/>
  <c r="O11" i="1"/>
  <c r="AJ10" i="1"/>
  <c r="AI10" i="1"/>
  <c r="AH10" i="1"/>
  <c r="AG10" i="1"/>
  <c r="AF10" i="1"/>
  <c r="AE10" i="1"/>
  <c r="AD10" i="1"/>
  <c r="T10" i="1"/>
  <c r="S10" i="1"/>
  <c r="R10" i="1"/>
  <c r="Q10" i="1"/>
  <c r="P10" i="1"/>
  <c r="O10" i="1"/>
  <c r="AC9" i="1"/>
  <c r="AB9" i="1"/>
  <c r="AB8" i="1" s="1"/>
  <c r="AA9" i="1"/>
  <c r="Z9" i="1"/>
  <c r="Y9" i="1"/>
  <c r="X9" i="1"/>
  <c r="X8" i="1" s="1"/>
  <c r="W9" i="1"/>
  <c r="V9" i="1"/>
  <c r="G63" i="29"/>
  <c r="H63" i="29" s="1"/>
  <c r="M60" i="29"/>
  <c r="K60" i="29"/>
  <c r="I60" i="29"/>
  <c r="I56" i="29" s="1"/>
  <c r="C60" i="29"/>
  <c r="M57" i="29"/>
  <c r="M56" i="29" s="1"/>
  <c r="L57" i="29"/>
  <c r="L56" i="29" s="1"/>
  <c r="K57" i="29"/>
  <c r="C57" i="29"/>
  <c r="C56" i="29" s="1"/>
  <c r="E56" i="29" s="1"/>
  <c r="M53" i="29"/>
  <c r="L53" i="29"/>
  <c r="C53" i="29"/>
  <c r="E53" i="29" s="1"/>
  <c r="G52" i="29"/>
  <c r="G51" i="29"/>
  <c r="G50" i="29"/>
  <c r="G49" i="29"/>
  <c r="G48" i="29"/>
  <c r="G47" i="29"/>
  <c r="G46" i="29"/>
  <c r="G45" i="29"/>
  <c r="G44" i="29"/>
  <c r="G43" i="29"/>
  <c r="L42" i="29"/>
  <c r="K42" i="29"/>
  <c r="J42" i="29"/>
  <c r="J41" i="29" s="1"/>
  <c r="I42" i="29"/>
  <c r="C42" i="29"/>
  <c r="G40" i="29"/>
  <c r="M35" i="29"/>
  <c r="M15" i="29" s="1"/>
  <c r="K35" i="29"/>
  <c r="K15" i="29" s="1"/>
  <c r="I35" i="29"/>
  <c r="I15" i="29" s="1"/>
  <c r="C35" i="29"/>
  <c r="E35" i="29" s="1"/>
  <c r="G34" i="29"/>
  <c r="G33" i="29"/>
  <c r="G32" i="29"/>
  <c r="G31" i="29"/>
  <c r="G26" i="29"/>
  <c r="C26" i="29"/>
  <c r="E26" i="29" s="1"/>
  <c r="G25" i="29"/>
  <c r="H25" i="29" s="1"/>
  <c r="G22" i="29"/>
  <c r="C22" i="29"/>
  <c r="E22" i="29" s="1"/>
  <c r="G18" i="29"/>
  <c r="C18" i="29"/>
  <c r="L15" i="29"/>
  <c r="J15" i="29"/>
  <c r="M14" i="29"/>
  <c r="O14" i="29" s="1"/>
  <c r="G13" i="29"/>
  <c r="L12" i="29"/>
  <c r="K12" i="29"/>
  <c r="J12" i="29"/>
  <c r="I12" i="29"/>
  <c r="C12" i="29"/>
  <c r="M11" i="29"/>
  <c r="L10" i="29"/>
  <c r="L9" i="29" s="1"/>
  <c r="K10" i="29"/>
  <c r="K9" i="29" s="1"/>
  <c r="K7" i="29" s="1"/>
  <c r="J10" i="29"/>
  <c r="J9" i="29" s="1"/>
  <c r="I10" i="29"/>
  <c r="I9" i="29" s="1"/>
  <c r="C9" i="29"/>
  <c r="G8" i="29"/>
  <c r="H8" i="29" s="1"/>
  <c r="D29" i="28"/>
  <c r="C29" i="28"/>
  <c r="D28" i="28"/>
  <c r="E28" i="28" s="1"/>
  <c r="D27" i="28"/>
  <c r="E27" i="28" s="1"/>
  <c r="D26" i="28"/>
  <c r="E26" i="28" s="1"/>
  <c r="D25" i="28"/>
  <c r="E25" i="28" s="1"/>
  <c r="D24" i="28"/>
  <c r="E24" i="28" s="1"/>
  <c r="D23" i="28"/>
  <c r="E23" i="28" s="1"/>
  <c r="D22" i="28"/>
  <c r="E22" i="28" s="1"/>
  <c r="D21" i="28"/>
  <c r="E21" i="28" s="1"/>
  <c r="D19" i="28"/>
  <c r="D18" i="28"/>
  <c r="E18" i="28" s="1"/>
  <c r="C17" i="28"/>
  <c r="E16" i="28"/>
  <c r="D13" i="28"/>
  <c r="E13" i="28" s="1"/>
  <c r="D12" i="28"/>
  <c r="E12" i="28" s="1"/>
  <c r="D11" i="28"/>
  <c r="D10" i="28"/>
  <c r="C9" i="28"/>
  <c r="C8" i="28" s="1"/>
  <c r="T159" i="27"/>
  <c r="O159" i="27" s="1"/>
  <c r="Z188" i="30" s="1"/>
  <c r="T158" i="27"/>
  <c r="O158" i="27" s="1"/>
  <c r="T157" i="27"/>
  <c r="O157" i="27" s="1"/>
  <c r="T156" i="27"/>
  <c r="O156" i="27" s="1"/>
  <c r="Z185" i="30" s="1"/>
  <c r="T155" i="27"/>
  <c r="O155" i="27" s="1"/>
  <c r="Z184" i="30" s="1"/>
  <c r="T154" i="27"/>
  <c r="O154" i="27" s="1"/>
  <c r="T153" i="27"/>
  <c r="O153" i="27" s="1"/>
  <c r="Z182" i="30" s="1"/>
  <c r="T152" i="27"/>
  <c r="O152" i="27" s="1"/>
  <c r="T151" i="27"/>
  <c r="O151" i="27" s="1"/>
  <c r="Z180" i="30" s="1"/>
  <c r="T150" i="27"/>
  <c r="O150" i="27" s="1"/>
  <c r="T149" i="27"/>
  <c r="O149" i="27" s="1"/>
  <c r="T148" i="27"/>
  <c r="O148" i="27" s="1"/>
  <c r="Z177" i="30" s="1"/>
  <c r="T147" i="27"/>
  <c r="O147" i="27" s="1"/>
  <c r="Z176" i="30" s="1"/>
  <c r="T146" i="27"/>
  <c r="O146" i="27" s="1"/>
  <c r="L146" i="27" s="1"/>
  <c r="T145" i="27"/>
  <c r="O145" i="27" s="1"/>
  <c r="T144" i="27"/>
  <c r="O144" i="27" s="1"/>
  <c r="Z173" i="30" s="1"/>
  <c r="T143" i="27"/>
  <c r="O143" i="27" s="1"/>
  <c r="T142" i="27"/>
  <c r="O142" i="27" s="1"/>
  <c r="T141" i="27"/>
  <c r="O141" i="27" s="1"/>
  <c r="Z170" i="30" s="1"/>
  <c r="T140" i="27"/>
  <c r="O140" i="27" s="1"/>
  <c r="Z169" i="30" s="1"/>
  <c r="T139" i="27"/>
  <c r="O139" i="27" s="1"/>
  <c r="T138" i="27"/>
  <c r="O138" i="27" s="1"/>
  <c r="Z167" i="30" s="1"/>
  <c r="T137" i="27"/>
  <c r="O137" i="27" s="1"/>
  <c r="T136" i="27"/>
  <c r="O136" i="27" s="1"/>
  <c r="Z165" i="30" s="1"/>
  <c r="T135" i="27"/>
  <c r="O135" i="27" s="1"/>
  <c r="T134" i="27"/>
  <c r="O134" i="27" s="1"/>
  <c r="Z163" i="30" s="1"/>
  <c r="T133" i="27"/>
  <c r="O133" i="27" s="1"/>
  <c r="Z162" i="30" s="1"/>
  <c r="T132" i="27"/>
  <c r="O132" i="27" s="1"/>
  <c r="Z161" i="30" s="1"/>
  <c r="T131" i="27"/>
  <c r="O131" i="27" s="1"/>
  <c r="T130" i="27"/>
  <c r="O130" i="27" s="1"/>
  <c r="Z159" i="30" s="1"/>
  <c r="T129" i="27"/>
  <c r="O129" i="27" s="1"/>
  <c r="Z158" i="30" s="1"/>
  <c r="T128" i="27"/>
  <c r="O128" i="27" s="1"/>
  <c r="Z157" i="30" s="1"/>
  <c r="T127" i="27"/>
  <c r="O127" i="27" s="1"/>
  <c r="T126" i="27"/>
  <c r="O126" i="27" s="1"/>
  <c r="Z155" i="30" s="1"/>
  <c r="T125" i="27"/>
  <c r="O125" i="27" s="1"/>
  <c r="T124" i="27"/>
  <c r="O124" i="27" s="1"/>
  <c r="Z153" i="30" s="1"/>
  <c r="T123" i="27"/>
  <c r="O123" i="27" s="1"/>
  <c r="O122" i="27"/>
  <c r="Z151" i="30" s="1"/>
  <c r="O121" i="27"/>
  <c r="O120" i="27"/>
  <c r="Z149" i="30" s="1"/>
  <c r="O119" i="27"/>
  <c r="O118" i="27"/>
  <c r="Z147" i="30" s="1"/>
  <c r="O117" i="27"/>
  <c r="O116" i="27"/>
  <c r="Z145" i="30" s="1"/>
  <c r="O115" i="27"/>
  <c r="O114" i="27"/>
  <c r="Z143" i="30" s="1"/>
  <c r="O113" i="27"/>
  <c r="O112" i="27"/>
  <c r="Z141" i="30" s="1"/>
  <c r="O111" i="27"/>
  <c r="O110" i="27"/>
  <c r="Z139" i="30" s="1"/>
  <c r="O109" i="27"/>
  <c r="O108" i="27"/>
  <c r="Z137" i="30" s="1"/>
  <c r="O107" i="27"/>
  <c r="O106" i="27"/>
  <c r="Z135" i="30" s="1"/>
  <c r="O105" i="27"/>
  <c r="O104" i="27"/>
  <c r="Z133" i="30" s="1"/>
  <c r="O103" i="27"/>
  <c r="O102" i="27"/>
  <c r="Z131" i="30" s="1"/>
  <c r="O101" i="27"/>
  <c r="O100" i="27"/>
  <c r="Z129" i="30" s="1"/>
  <c r="O99" i="27"/>
  <c r="O98" i="27"/>
  <c r="Z127" i="30" s="1"/>
  <c r="O97" i="27"/>
  <c r="O96" i="27"/>
  <c r="Z125" i="30" s="1"/>
  <c r="O95" i="27"/>
  <c r="O94" i="27"/>
  <c r="Z123" i="30" s="1"/>
  <c r="O93" i="27"/>
  <c r="O92" i="27"/>
  <c r="Z121" i="30" s="1"/>
  <c r="O91" i="27"/>
  <c r="O90" i="27"/>
  <c r="Z119" i="30" s="1"/>
  <c r="O89" i="27"/>
  <c r="Z118" i="30" s="1"/>
  <c r="O88" i="27"/>
  <c r="Z117" i="30" s="1"/>
  <c r="O87" i="27"/>
  <c r="Z115" i="30" s="1"/>
  <c r="O86" i="27"/>
  <c r="Z114" i="30" s="1"/>
  <c r="O85" i="27"/>
  <c r="Z113" i="30" s="1"/>
  <c r="O84" i="27"/>
  <c r="Z112" i="30" s="1"/>
  <c r="O83" i="27"/>
  <c r="Z111" i="30" s="1"/>
  <c r="O82" i="27"/>
  <c r="Z110" i="30" s="1"/>
  <c r="O81" i="27"/>
  <c r="Z109" i="30" s="1"/>
  <c r="O80" i="27"/>
  <c r="Z108" i="30" s="1"/>
  <c r="O79" i="27"/>
  <c r="Z107" i="30" s="1"/>
  <c r="O78" i="27"/>
  <c r="Z106" i="30" s="1"/>
  <c r="O77" i="27"/>
  <c r="Z105" i="30" s="1"/>
  <c r="L77" i="27"/>
  <c r="W105" i="30" s="1"/>
  <c r="R76" i="27"/>
  <c r="O76" i="27" s="1"/>
  <c r="Z104" i="30" s="1"/>
  <c r="R75" i="27"/>
  <c r="O75" i="27" s="1"/>
  <c r="O74" i="27"/>
  <c r="Z102" i="30" s="1"/>
  <c r="L74" i="27"/>
  <c r="W102" i="30" s="1"/>
  <c r="R73" i="27"/>
  <c r="O73" i="27" s="1"/>
  <c r="Z101" i="30" s="1"/>
  <c r="R72" i="27"/>
  <c r="O72" i="27" s="1"/>
  <c r="Z100" i="30" s="1"/>
  <c r="O70" i="27"/>
  <c r="L70" i="27" s="1"/>
  <c r="O69" i="27"/>
  <c r="L69" i="27" s="1"/>
  <c r="O65" i="27"/>
  <c r="Z564" i="13" s="1"/>
  <c r="O64" i="27"/>
  <c r="Z563" i="13" s="1"/>
  <c r="O63" i="27"/>
  <c r="Z562" i="13" s="1"/>
  <c r="O61" i="27"/>
  <c r="L61" i="27" s="1"/>
  <c r="O60" i="27"/>
  <c r="L60" i="27" s="1"/>
  <c r="O59" i="27"/>
  <c r="L59" i="27" s="1"/>
  <c r="O58" i="27"/>
  <c r="L58" i="27" s="1"/>
  <c r="O57" i="27"/>
  <c r="L57" i="27" s="1"/>
  <c r="T54" i="27"/>
  <c r="O54" i="27" s="1"/>
  <c r="T53" i="27"/>
  <c r="O53" i="27" s="1"/>
  <c r="L53" i="27" s="1"/>
  <c r="T52" i="27"/>
  <c r="O52" i="27" s="1"/>
  <c r="L52" i="27" s="1"/>
  <c r="AF299" i="20" s="1"/>
  <c r="T51" i="27"/>
  <c r="O51" i="27" s="1"/>
  <c r="T50" i="27"/>
  <c r="O50" i="27" s="1"/>
  <c r="T49" i="27"/>
  <c r="O49" i="27" s="1"/>
  <c r="T48" i="27"/>
  <c r="O48" i="27" s="1"/>
  <c r="L48" i="27" s="1"/>
  <c r="AF295" i="20" s="1"/>
  <c r="T47" i="27"/>
  <c r="O47" i="27" s="1"/>
  <c r="T46" i="27"/>
  <c r="O46" i="27" s="1"/>
  <c r="T44" i="27"/>
  <c r="O44" i="27" s="1"/>
  <c r="T43" i="27"/>
  <c r="O43" i="27" s="1"/>
  <c r="T42" i="27"/>
  <c r="O42" i="27" s="1"/>
  <c r="T41" i="27"/>
  <c r="O41" i="27" s="1"/>
  <c r="T40" i="27"/>
  <c r="O40" i="27" s="1"/>
  <c r="T39" i="27"/>
  <c r="O39" i="27" s="1"/>
  <c r="L39" i="27" s="1"/>
  <c r="AF287" i="20" s="1"/>
  <c r="T38" i="27"/>
  <c r="O38" i="27" s="1"/>
  <c r="T37" i="27"/>
  <c r="O37" i="27" s="1"/>
  <c r="T36" i="27"/>
  <c r="O36" i="27" s="1"/>
  <c r="T35" i="27"/>
  <c r="O35" i="27" s="1"/>
  <c r="T34" i="27"/>
  <c r="O34" i="27" s="1"/>
  <c r="L34" i="27" s="1"/>
  <c r="AF282" i="20" s="1"/>
  <c r="T33" i="27"/>
  <c r="O33" i="27" s="1"/>
  <c r="T32" i="27"/>
  <c r="O32" i="27" s="1"/>
  <c r="T31" i="27"/>
  <c r="O31" i="27" s="1"/>
  <c r="T30" i="27"/>
  <c r="O30" i="27" s="1"/>
  <c r="L30" i="27" s="1"/>
  <c r="AF278" i="20" s="1"/>
  <c r="T29" i="27"/>
  <c r="O29" i="27" s="1"/>
  <c r="T28" i="27"/>
  <c r="O28" i="27" s="1"/>
  <c r="T27" i="27"/>
  <c r="O27" i="27" s="1"/>
  <c r="T26" i="27"/>
  <c r="O26" i="27" s="1"/>
  <c r="T25" i="27"/>
  <c r="O25" i="27" s="1"/>
  <c r="T24" i="27"/>
  <c r="O24" i="27" s="1"/>
  <c r="L24" i="27" s="1"/>
  <c r="T23" i="27"/>
  <c r="O22" i="27"/>
  <c r="L22" i="27" s="1"/>
  <c r="AF271" i="20" s="1"/>
  <c r="O21" i="27"/>
  <c r="L21" i="27" s="1"/>
  <c r="AF270" i="20" s="1"/>
  <c r="O20" i="27"/>
  <c r="L20" i="27" s="1"/>
  <c r="O19" i="27"/>
  <c r="L19" i="27" s="1"/>
  <c r="AF269" i="20" s="1"/>
  <c r="O18" i="27"/>
  <c r="L18" i="27" s="1"/>
  <c r="O17" i="27"/>
  <c r="L17" i="27" s="1"/>
  <c r="O16" i="27"/>
  <c r="L16" i="27" s="1"/>
  <c r="O15" i="27"/>
  <c r="L15" i="27" s="1"/>
  <c r="AF268" i="20" s="1"/>
  <c r="O13" i="27"/>
  <c r="AJ31" i="1" s="1"/>
  <c r="O12" i="27"/>
  <c r="AJ30" i="1" s="1"/>
  <c r="O11" i="27"/>
  <c r="AJ29" i="1" s="1"/>
  <c r="N9" i="27"/>
  <c r="M9" i="27"/>
  <c r="K9" i="27"/>
  <c r="AE319" i="20"/>
  <c r="AK319" i="20" s="1"/>
  <c r="AK318" i="20"/>
  <c r="AE317" i="20"/>
  <c r="AK317" i="20" s="1"/>
  <c r="AE316" i="20"/>
  <c r="AK316" i="20" s="1"/>
  <c r="AE315" i="20"/>
  <c r="AK315" i="20" s="1"/>
  <c r="AE314" i="20"/>
  <c r="AK314" i="20" s="1"/>
  <c r="AE313" i="20"/>
  <c r="AK313" i="20" s="1"/>
  <c r="AE312" i="20"/>
  <c r="AK312" i="20" s="1"/>
  <c r="AE311" i="20"/>
  <c r="AK311" i="20" s="1"/>
  <c r="AE310" i="20"/>
  <c r="AK310" i="20" s="1"/>
  <c r="AE309" i="20"/>
  <c r="AK309" i="20" s="1"/>
  <c r="AE308" i="20"/>
  <c r="AK308" i="20" s="1"/>
  <c r="AE307" i="20"/>
  <c r="AK307" i="20" s="1"/>
  <c r="AE306" i="20"/>
  <c r="AK306" i="20" s="1"/>
  <c r="AE305" i="20"/>
  <c r="AK305" i="20" s="1"/>
  <c r="AE304" i="20"/>
  <c r="AK304" i="20" s="1"/>
  <c r="AE303" i="20"/>
  <c r="AK303" i="20" s="1"/>
  <c r="AE302" i="20"/>
  <c r="AK302" i="20" s="1"/>
  <c r="AE301" i="20"/>
  <c r="AK301" i="20" s="1"/>
  <c r="AH300" i="20"/>
  <c r="AE300" i="20"/>
  <c r="AK300" i="20" s="1"/>
  <c r="T300" i="20"/>
  <c r="S300" i="20"/>
  <c r="R300" i="20"/>
  <c r="Q300" i="20"/>
  <c r="O300" i="20"/>
  <c r="N300" i="20"/>
  <c r="M300" i="20"/>
  <c r="L300" i="20"/>
  <c r="K300" i="20"/>
  <c r="J300" i="20"/>
  <c r="I300" i="20"/>
  <c r="H300" i="20"/>
  <c r="AH299" i="20"/>
  <c r="AE299" i="20"/>
  <c r="AK299" i="20" s="1"/>
  <c r="T299" i="20"/>
  <c r="S299" i="20"/>
  <c r="R299" i="20"/>
  <c r="Q299" i="20"/>
  <c r="O299" i="20"/>
  <c r="N299" i="20"/>
  <c r="M299" i="20"/>
  <c r="L299" i="20"/>
  <c r="K299" i="20"/>
  <c r="J299" i="20"/>
  <c r="I299" i="20"/>
  <c r="H299" i="20"/>
  <c r="AH298" i="20"/>
  <c r="AE298" i="20"/>
  <c r="AK298" i="20" s="1"/>
  <c r="T298" i="20"/>
  <c r="S298" i="20"/>
  <c r="R298" i="20"/>
  <c r="Q298" i="20"/>
  <c r="O298" i="20"/>
  <c r="N298" i="20"/>
  <c r="M298" i="20"/>
  <c r="L298" i="20"/>
  <c r="K298" i="20"/>
  <c r="J298" i="20"/>
  <c r="I298" i="20"/>
  <c r="H298" i="20"/>
  <c r="AH297" i="20"/>
  <c r="AE297" i="20"/>
  <c r="AK297" i="20" s="1"/>
  <c r="T297" i="20"/>
  <c r="S297" i="20"/>
  <c r="R297" i="20"/>
  <c r="Q297" i="20"/>
  <c r="O297" i="20"/>
  <c r="N297" i="20"/>
  <c r="M297" i="20"/>
  <c r="L297" i="20"/>
  <c r="K297" i="20"/>
  <c r="J297" i="20"/>
  <c r="I297" i="20"/>
  <c r="H297" i="20"/>
  <c r="AH296" i="20"/>
  <c r="AE296" i="20"/>
  <c r="AK296" i="20" s="1"/>
  <c r="T296" i="20"/>
  <c r="S296" i="20"/>
  <c r="R296" i="20"/>
  <c r="Q296" i="20"/>
  <c r="O296" i="20"/>
  <c r="N296" i="20"/>
  <c r="M296" i="20"/>
  <c r="L296" i="20"/>
  <c r="K296" i="20"/>
  <c r="J296" i="20"/>
  <c r="I296" i="20"/>
  <c r="H296" i="20"/>
  <c r="AH295" i="20"/>
  <c r="AE295" i="20"/>
  <c r="AK295" i="20" s="1"/>
  <c r="T295" i="20"/>
  <c r="S295" i="20"/>
  <c r="R295" i="20"/>
  <c r="Q295" i="20"/>
  <c r="O295" i="20"/>
  <c r="N295" i="20"/>
  <c r="M295" i="20"/>
  <c r="L295" i="20"/>
  <c r="K295" i="20"/>
  <c r="J295" i="20"/>
  <c r="I295" i="20"/>
  <c r="H295" i="20"/>
  <c r="AH294" i="20"/>
  <c r="AE294" i="20"/>
  <c r="AK294" i="20" s="1"/>
  <c r="T294" i="20"/>
  <c r="S294" i="20"/>
  <c r="R294" i="20"/>
  <c r="Q294" i="20"/>
  <c r="O294" i="20"/>
  <c r="N294" i="20"/>
  <c r="M294" i="20"/>
  <c r="L294" i="20"/>
  <c r="K294" i="20"/>
  <c r="J294" i="20"/>
  <c r="I294" i="20"/>
  <c r="H294" i="20"/>
  <c r="AH293" i="20"/>
  <c r="AE293" i="20"/>
  <c r="AK293" i="20" s="1"/>
  <c r="T293" i="20"/>
  <c r="S293" i="20"/>
  <c r="R293" i="20"/>
  <c r="Q293" i="20"/>
  <c r="O293" i="20"/>
  <c r="N293" i="20"/>
  <c r="M293" i="20"/>
  <c r="L293" i="20"/>
  <c r="K293" i="20"/>
  <c r="J293" i="20"/>
  <c r="I293" i="20"/>
  <c r="H293" i="20"/>
  <c r="AH292" i="20"/>
  <c r="AE292" i="20"/>
  <c r="AK292" i="20" s="1"/>
  <c r="T292" i="20"/>
  <c r="S292" i="20"/>
  <c r="R292" i="20"/>
  <c r="Q292" i="20"/>
  <c r="O292" i="20"/>
  <c r="N292" i="20"/>
  <c r="M292" i="20"/>
  <c r="L292" i="20"/>
  <c r="K292" i="20"/>
  <c r="J292" i="20"/>
  <c r="I292" i="20"/>
  <c r="H292" i="20"/>
  <c r="AH291" i="20"/>
  <c r="AE291" i="20"/>
  <c r="AK291" i="20" s="1"/>
  <c r="T291" i="20"/>
  <c r="S291" i="20"/>
  <c r="R291" i="20"/>
  <c r="Q291" i="20"/>
  <c r="O291" i="20"/>
  <c r="N291" i="20"/>
  <c r="M291" i="20"/>
  <c r="L291" i="20"/>
  <c r="K291" i="20"/>
  <c r="J291" i="20"/>
  <c r="I291" i="20"/>
  <c r="H291" i="20"/>
  <c r="AH290" i="20"/>
  <c r="AE290" i="20"/>
  <c r="AK290" i="20" s="1"/>
  <c r="T290" i="20"/>
  <c r="S290" i="20"/>
  <c r="R290" i="20"/>
  <c r="Q290" i="20"/>
  <c r="O290" i="20"/>
  <c r="N290" i="20"/>
  <c r="M290" i="20"/>
  <c r="L290" i="20"/>
  <c r="K290" i="20"/>
  <c r="J290" i="20"/>
  <c r="I290" i="20"/>
  <c r="H290" i="20"/>
  <c r="AH289" i="20"/>
  <c r="AE289" i="20"/>
  <c r="AK289" i="20" s="1"/>
  <c r="T289" i="20"/>
  <c r="S289" i="20"/>
  <c r="R289" i="20"/>
  <c r="Q289" i="20"/>
  <c r="O289" i="20"/>
  <c r="N289" i="20"/>
  <c r="M289" i="20"/>
  <c r="L289" i="20"/>
  <c r="K289" i="20"/>
  <c r="J289" i="20"/>
  <c r="I289" i="20"/>
  <c r="H289" i="20"/>
  <c r="AH288" i="20"/>
  <c r="AE288" i="20"/>
  <c r="AK288" i="20" s="1"/>
  <c r="T288" i="20"/>
  <c r="S288" i="20"/>
  <c r="R288" i="20"/>
  <c r="Q288" i="20"/>
  <c r="O288" i="20"/>
  <c r="N288" i="20"/>
  <c r="M288" i="20"/>
  <c r="L288" i="20"/>
  <c r="K288" i="20"/>
  <c r="J288" i="20"/>
  <c r="I288" i="20"/>
  <c r="H288" i="20"/>
  <c r="AH287" i="20"/>
  <c r="AE287" i="20"/>
  <c r="AK287" i="20" s="1"/>
  <c r="T287" i="20"/>
  <c r="S287" i="20"/>
  <c r="R287" i="20"/>
  <c r="Q287" i="20"/>
  <c r="O287" i="20"/>
  <c r="N287" i="20"/>
  <c r="M287" i="20"/>
  <c r="L287" i="20"/>
  <c r="K287" i="20"/>
  <c r="J287" i="20"/>
  <c r="I287" i="20"/>
  <c r="H287" i="20"/>
  <c r="AH286" i="20"/>
  <c r="AE286" i="20"/>
  <c r="AK286" i="20" s="1"/>
  <c r="T286" i="20"/>
  <c r="S286" i="20"/>
  <c r="R286" i="20"/>
  <c r="Q286" i="20"/>
  <c r="N286" i="20"/>
  <c r="M286" i="20"/>
  <c r="L286" i="20"/>
  <c r="K286" i="20"/>
  <c r="J286" i="20"/>
  <c r="I286" i="20"/>
  <c r="H286" i="20"/>
  <c r="AH285" i="20"/>
  <c r="AE285" i="20"/>
  <c r="AK285" i="20" s="1"/>
  <c r="T285" i="20"/>
  <c r="S285" i="20"/>
  <c r="R285" i="20"/>
  <c r="Q285" i="20"/>
  <c r="O285" i="20"/>
  <c r="N285" i="20"/>
  <c r="M285" i="20"/>
  <c r="L285" i="20"/>
  <c r="K285" i="20"/>
  <c r="J285" i="20"/>
  <c r="I285" i="20"/>
  <c r="H285" i="20"/>
  <c r="AH284" i="20"/>
  <c r="AE284" i="20"/>
  <c r="AK284" i="20" s="1"/>
  <c r="T284" i="20"/>
  <c r="S284" i="20"/>
  <c r="R284" i="20"/>
  <c r="Q284" i="20"/>
  <c r="O284" i="20"/>
  <c r="N284" i="20"/>
  <c r="M284" i="20"/>
  <c r="L284" i="20"/>
  <c r="K284" i="20"/>
  <c r="J284" i="20"/>
  <c r="I284" i="20"/>
  <c r="H284" i="20"/>
  <c r="AH283" i="20"/>
  <c r="AE283" i="20"/>
  <c r="AK283" i="20" s="1"/>
  <c r="T283" i="20"/>
  <c r="S283" i="20"/>
  <c r="R283" i="20"/>
  <c r="Q283" i="20"/>
  <c r="O283" i="20"/>
  <c r="N283" i="20"/>
  <c r="M283" i="20"/>
  <c r="L283" i="20"/>
  <c r="K283" i="20"/>
  <c r="J283" i="20"/>
  <c r="I283" i="20"/>
  <c r="H283" i="20"/>
  <c r="AH282" i="20"/>
  <c r="AE282" i="20"/>
  <c r="AK282" i="20" s="1"/>
  <c r="T282" i="20"/>
  <c r="S282" i="20"/>
  <c r="R282" i="20"/>
  <c r="Q282" i="20"/>
  <c r="O282" i="20"/>
  <c r="N282" i="20"/>
  <c r="M282" i="20"/>
  <c r="L282" i="20"/>
  <c r="K282" i="20"/>
  <c r="J282" i="20"/>
  <c r="I282" i="20"/>
  <c r="H282" i="20"/>
  <c r="AH281" i="20"/>
  <c r="AE281" i="20"/>
  <c r="AK281" i="20" s="1"/>
  <c r="T281" i="20"/>
  <c r="S281" i="20"/>
  <c r="R281" i="20"/>
  <c r="Q281" i="20"/>
  <c r="O281" i="20"/>
  <c r="N281" i="20"/>
  <c r="M281" i="20"/>
  <c r="L281" i="20"/>
  <c r="K281" i="20"/>
  <c r="J281" i="20"/>
  <c r="I281" i="20"/>
  <c r="H281" i="20"/>
  <c r="AH280" i="20"/>
  <c r="AE280" i="20"/>
  <c r="AK280" i="20" s="1"/>
  <c r="T280" i="20"/>
  <c r="S280" i="20"/>
  <c r="R280" i="20"/>
  <c r="Q280" i="20"/>
  <c r="O280" i="20"/>
  <c r="N280" i="20"/>
  <c r="M280" i="20"/>
  <c r="L280" i="20"/>
  <c r="K280" i="20"/>
  <c r="J280" i="20"/>
  <c r="I280" i="20"/>
  <c r="H280" i="20"/>
  <c r="AH279" i="20"/>
  <c r="AE279" i="20"/>
  <c r="AK279" i="20" s="1"/>
  <c r="T279" i="20"/>
  <c r="S279" i="20"/>
  <c r="R279" i="20"/>
  <c r="Q279" i="20"/>
  <c r="O279" i="20"/>
  <c r="N279" i="20"/>
  <c r="M279" i="20"/>
  <c r="L279" i="20"/>
  <c r="K279" i="20"/>
  <c r="J279" i="20"/>
  <c r="I279" i="20"/>
  <c r="H279" i="20"/>
  <c r="AH278" i="20"/>
  <c r="AE278" i="20"/>
  <c r="AK278" i="20" s="1"/>
  <c r="T278" i="20"/>
  <c r="S278" i="20"/>
  <c r="R278" i="20"/>
  <c r="Q278" i="20"/>
  <c r="O278" i="20"/>
  <c r="N278" i="20"/>
  <c r="M278" i="20"/>
  <c r="L278" i="20"/>
  <c r="K278" i="20"/>
  <c r="J278" i="20"/>
  <c r="I278" i="20"/>
  <c r="H278" i="20"/>
  <c r="AH277" i="20"/>
  <c r="AE277" i="20"/>
  <c r="AK277" i="20" s="1"/>
  <c r="T277" i="20"/>
  <c r="S277" i="20"/>
  <c r="R277" i="20"/>
  <c r="Q277" i="20"/>
  <c r="O277" i="20"/>
  <c r="N277" i="20"/>
  <c r="M277" i="20"/>
  <c r="L277" i="20"/>
  <c r="K277" i="20"/>
  <c r="J277" i="20"/>
  <c r="I277" i="20"/>
  <c r="H277" i="20"/>
  <c r="AH276" i="20"/>
  <c r="AE276" i="20"/>
  <c r="AK276" i="20" s="1"/>
  <c r="T276" i="20"/>
  <c r="S276" i="20"/>
  <c r="R276" i="20"/>
  <c r="Q276" i="20"/>
  <c r="O276" i="20"/>
  <c r="N276" i="20"/>
  <c r="M276" i="20"/>
  <c r="L276" i="20"/>
  <c r="K276" i="20"/>
  <c r="J276" i="20"/>
  <c r="I276" i="20"/>
  <c r="H276" i="20"/>
  <c r="AH275" i="20"/>
  <c r="AE275" i="20"/>
  <c r="AK275" i="20" s="1"/>
  <c r="T275" i="20"/>
  <c r="S275" i="20"/>
  <c r="R275" i="20"/>
  <c r="Q275" i="20"/>
  <c r="O275" i="20"/>
  <c r="N275" i="20"/>
  <c r="M275" i="20"/>
  <c r="L275" i="20"/>
  <c r="K275" i="20"/>
  <c r="J275" i="20"/>
  <c r="I275" i="20"/>
  <c r="H275" i="20"/>
  <c r="AH274" i="20"/>
  <c r="AE274" i="20"/>
  <c r="AK274" i="20" s="1"/>
  <c r="T274" i="20"/>
  <c r="S274" i="20"/>
  <c r="R274" i="20"/>
  <c r="Q274" i="20"/>
  <c r="O274" i="20"/>
  <c r="N274" i="20"/>
  <c r="M274" i="20"/>
  <c r="L274" i="20"/>
  <c r="K274" i="20"/>
  <c r="J274" i="20"/>
  <c r="I274" i="20"/>
  <c r="H274" i="20"/>
  <c r="AH273" i="20"/>
  <c r="AE273" i="20"/>
  <c r="AK273" i="20" s="1"/>
  <c r="T273" i="20"/>
  <c r="S273" i="20"/>
  <c r="R273" i="20"/>
  <c r="Q273" i="20"/>
  <c r="O273" i="20"/>
  <c r="N273" i="20"/>
  <c r="M273" i="20"/>
  <c r="L273" i="20"/>
  <c r="K273" i="20"/>
  <c r="J273" i="20"/>
  <c r="I273" i="20"/>
  <c r="H273" i="20"/>
  <c r="AH272" i="20"/>
  <c r="AE272" i="20"/>
  <c r="AK272" i="20" s="1"/>
  <c r="T272" i="20"/>
  <c r="S272" i="20"/>
  <c r="R272" i="20"/>
  <c r="Q272" i="20"/>
  <c r="O272" i="20"/>
  <c r="N272" i="20"/>
  <c r="M272" i="20"/>
  <c r="L272" i="20"/>
  <c r="K272" i="20"/>
  <c r="J272" i="20"/>
  <c r="I272" i="20"/>
  <c r="H272" i="20"/>
  <c r="AH271" i="20"/>
  <c r="AB271" i="20"/>
  <c r="AE271" i="20" s="1"/>
  <c r="AK271" i="20" s="1"/>
  <c r="T271" i="20"/>
  <c r="S271" i="20"/>
  <c r="R271" i="20"/>
  <c r="Q271" i="20"/>
  <c r="O271" i="20"/>
  <c r="N271" i="20"/>
  <c r="M271" i="20"/>
  <c r="L271" i="20"/>
  <c r="K271" i="20"/>
  <c r="J271" i="20"/>
  <c r="I271" i="20"/>
  <c r="H271" i="20"/>
  <c r="AH270" i="20"/>
  <c r="AB270" i="20"/>
  <c r="AE270" i="20" s="1"/>
  <c r="AK270" i="20" s="1"/>
  <c r="T270" i="20"/>
  <c r="S270" i="20"/>
  <c r="R270" i="20"/>
  <c r="Q270" i="20"/>
  <c r="O270" i="20"/>
  <c r="N270" i="20"/>
  <c r="M270" i="20"/>
  <c r="L270" i="20"/>
  <c r="K270" i="20"/>
  <c r="J270" i="20"/>
  <c r="I270" i="20"/>
  <c r="H270" i="20"/>
  <c r="AJ269" i="20"/>
  <c r="AH269" i="20"/>
  <c r="AE269" i="20"/>
  <c r="AK269" i="20" s="1"/>
  <c r="T269" i="20"/>
  <c r="S269" i="20"/>
  <c r="R269" i="20"/>
  <c r="Q269" i="20"/>
  <c r="O269" i="20"/>
  <c r="N269" i="20"/>
  <c r="M269" i="20"/>
  <c r="L269" i="20"/>
  <c r="K269" i="20"/>
  <c r="J269" i="20"/>
  <c r="I269" i="20"/>
  <c r="H269" i="20"/>
  <c r="AH268" i="20"/>
  <c r="AE268" i="20"/>
  <c r="AK268" i="20" s="1"/>
  <c r="T268" i="20"/>
  <c r="S268" i="20"/>
  <c r="R268" i="20"/>
  <c r="Q268" i="20"/>
  <c r="O268" i="20"/>
  <c r="N268" i="20"/>
  <c r="M268" i="20"/>
  <c r="L268" i="20"/>
  <c r="K268" i="20"/>
  <c r="J268" i="20"/>
  <c r="I268" i="20"/>
  <c r="H268" i="20"/>
  <c r="AJ266" i="20"/>
  <c r="AI266" i="20"/>
  <c r="AH266" i="20"/>
  <c r="AG266" i="20"/>
  <c r="AF266" i="20"/>
  <c r="AE266" i="20"/>
  <c r="AK266" i="20" s="1"/>
  <c r="T266" i="20"/>
  <c r="R266" i="20"/>
  <c r="Q266" i="20"/>
  <c r="O266" i="20"/>
  <c r="AJ265" i="20"/>
  <c r="AI265" i="20"/>
  <c r="AG265" i="20"/>
  <c r="AF265" i="20"/>
  <c r="AE265" i="20"/>
  <c r="AK265" i="20" s="1"/>
  <c r="T265" i="20"/>
  <c r="R265" i="20"/>
  <c r="Q265" i="20"/>
  <c r="O265" i="20"/>
  <c r="AE264" i="20"/>
  <c r="AK264" i="20" s="1"/>
  <c r="T264" i="20"/>
  <c r="R264" i="20"/>
  <c r="Q264" i="20"/>
  <c r="O264" i="20"/>
  <c r="AE263" i="20"/>
  <c r="AK263" i="20" s="1"/>
  <c r="T263" i="20"/>
  <c r="R263" i="20"/>
  <c r="Q263" i="20"/>
  <c r="AE262" i="20"/>
  <c r="AK262" i="20" s="1"/>
  <c r="T262" i="20"/>
  <c r="R262" i="20"/>
  <c r="Q262" i="20"/>
  <c r="O262" i="20"/>
  <c r="AE261" i="20"/>
  <c r="AK261" i="20" s="1"/>
  <c r="T261" i="20"/>
  <c r="R261" i="20"/>
  <c r="Q261" i="20"/>
  <c r="O261" i="20"/>
  <c r="AJ260" i="20"/>
  <c r="AI260" i="20"/>
  <c r="AH260" i="20"/>
  <c r="AG260" i="20"/>
  <c r="AF260" i="20"/>
  <c r="AE260" i="20"/>
  <c r="AK260" i="20" s="1"/>
  <c r="T260" i="20"/>
  <c r="R260" i="20"/>
  <c r="Q260" i="20"/>
  <c r="O260" i="20"/>
  <c r="AJ259" i="20"/>
  <c r="AI259" i="20"/>
  <c r="AH259" i="20"/>
  <c r="AG259" i="20"/>
  <c r="AF259" i="20"/>
  <c r="AE259" i="20"/>
  <c r="AK259" i="20" s="1"/>
  <c r="T259" i="20"/>
  <c r="R259" i="20"/>
  <c r="Q259" i="20"/>
  <c r="O259" i="20"/>
  <c r="AJ258" i="20"/>
  <c r="AI258" i="20"/>
  <c r="AH258" i="20"/>
  <c r="AG258" i="20"/>
  <c r="AF258" i="20"/>
  <c r="AE258" i="20"/>
  <c r="AK258" i="20" s="1"/>
  <c r="T258" i="20"/>
  <c r="R258" i="20"/>
  <c r="Q258" i="20"/>
  <c r="O258" i="20"/>
  <c r="AJ257" i="20"/>
  <c r="AI257" i="20"/>
  <c r="AH257" i="20"/>
  <c r="AG257" i="20"/>
  <c r="AF257" i="20"/>
  <c r="AE257" i="20"/>
  <c r="AK257" i="20" s="1"/>
  <c r="T257" i="20"/>
  <c r="R257" i="20"/>
  <c r="Q257" i="20"/>
  <c r="O257" i="20"/>
  <c r="AJ256" i="20"/>
  <c r="AI256" i="20"/>
  <c r="AH256" i="20"/>
  <c r="AG256" i="20"/>
  <c r="AF256" i="20"/>
  <c r="AE256" i="20"/>
  <c r="AK256" i="20" s="1"/>
  <c r="T256" i="20"/>
  <c r="R256" i="20"/>
  <c r="AJ255" i="20"/>
  <c r="AI255" i="20"/>
  <c r="AH255" i="20"/>
  <c r="AG255" i="20"/>
  <c r="AF255" i="20"/>
  <c r="AE255" i="20"/>
  <c r="AK255" i="20" s="1"/>
  <c r="T255" i="20"/>
  <c r="R255" i="20"/>
  <c r="AJ254" i="20"/>
  <c r="AI254" i="20"/>
  <c r="AG254" i="20"/>
  <c r="AF254" i="20"/>
  <c r="AE254" i="20"/>
  <c r="AK254" i="20" s="1"/>
  <c r="T254" i="20"/>
  <c r="R254" i="20"/>
  <c r="Q254" i="20"/>
  <c r="O254" i="20"/>
  <c r="AJ253" i="20"/>
  <c r="AI253" i="20"/>
  <c r="AH253" i="20"/>
  <c r="AG253" i="20"/>
  <c r="AF253" i="20"/>
  <c r="AE253" i="20"/>
  <c r="AK253" i="20" s="1"/>
  <c r="T253" i="20"/>
  <c r="R253" i="20"/>
  <c r="AJ252" i="20"/>
  <c r="AI252" i="20"/>
  <c r="AH252" i="20"/>
  <c r="AG252" i="20"/>
  <c r="AF252" i="20"/>
  <c r="AE252" i="20"/>
  <c r="AK252" i="20" s="1"/>
  <c r="T252" i="20"/>
  <c r="R252" i="20"/>
  <c r="Q252" i="20"/>
  <c r="O252" i="20"/>
  <c r="AJ251" i="20"/>
  <c r="AI251" i="20"/>
  <c r="AH251" i="20"/>
  <c r="AG251" i="20"/>
  <c r="AF251" i="20"/>
  <c r="AE251" i="20"/>
  <c r="AK251" i="20" s="1"/>
  <c r="T251" i="20"/>
  <c r="R251" i="20"/>
  <c r="AJ250" i="20"/>
  <c r="AI250" i="20"/>
  <c r="AH250" i="20"/>
  <c r="AG250" i="20"/>
  <c r="AF250" i="20"/>
  <c r="AE250" i="20"/>
  <c r="AK250" i="20" s="1"/>
  <c r="T250" i="20"/>
  <c r="R250" i="20"/>
  <c r="Q250" i="20"/>
  <c r="O250" i="20"/>
  <c r="AJ249" i="20"/>
  <c r="AI249" i="20"/>
  <c r="AH249" i="20"/>
  <c r="AG249" i="20"/>
  <c r="AF249" i="20"/>
  <c r="AE249" i="20"/>
  <c r="AK249" i="20" s="1"/>
  <c r="T249" i="20"/>
  <c r="R249" i="20"/>
  <c r="Q249" i="20"/>
  <c r="O249" i="20"/>
  <c r="AJ248" i="20"/>
  <c r="AI248" i="20"/>
  <c r="AH248" i="20"/>
  <c r="AG248" i="20"/>
  <c r="AF248" i="20"/>
  <c r="AE248" i="20"/>
  <c r="AK248" i="20" s="1"/>
  <c r="T248" i="20"/>
  <c r="R248" i="20"/>
  <c r="Q248" i="20"/>
  <c r="O248" i="20"/>
  <c r="AJ247" i="20"/>
  <c r="AI247" i="20"/>
  <c r="AH247" i="20"/>
  <c r="AG247" i="20"/>
  <c r="AF247" i="20"/>
  <c r="AE247" i="20"/>
  <c r="AK247" i="20" s="1"/>
  <c r="T247" i="20"/>
  <c r="R247" i="20"/>
  <c r="Q247" i="20"/>
  <c r="O247" i="20"/>
  <c r="AJ246" i="20"/>
  <c r="AI246" i="20"/>
  <c r="AH246" i="20"/>
  <c r="AG246" i="20"/>
  <c r="AF246" i="20"/>
  <c r="AE246" i="20"/>
  <c r="AK246" i="20" s="1"/>
  <c r="T246" i="20"/>
  <c r="R246" i="20"/>
  <c r="Q246" i="20"/>
  <c r="O246" i="20"/>
  <c r="AJ245" i="20"/>
  <c r="AI245" i="20"/>
  <c r="AH245" i="20"/>
  <c r="AG245" i="20"/>
  <c r="AF245" i="20"/>
  <c r="AE245" i="20"/>
  <c r="AK245" i="20" s="1"/>
  <c r="T245" i="20"/>
  <c r="R245" i="20"/>
  <c r="Q245" i="20"/>
  <c r="O245" i="20"/>
  <c r="AJ244" i="20"/>
  <c r="AI244" i="20"/>
  <c r="AH244" i="20"/>
  <c r="AG244" i="20"/>
  <c r="AF244" i="20"/>
  <c r="AE244" i="20"/>
  <c r="AK244" i="20" s="1"/>
  <c r="T244" i="20"/>
  <c r="R244" i="20"/>
  <c r="Q244" i="20"/>
  <c r="O244" i="20"/>
  <c r="AJ243" i="20"/>
  <c r="AI243" i="20"/>
  <c r="AH243" i="20"/>
  <c r="AG243" i="20"/>
  <c r="AF243" i="20"/>
  <c r="AE243" i="20"/>
  <c r="AK243" i="20" s="1"/>
  <c r="T243" i="20"/>
  <c r="R243" i="20"/>
  <c r="Q243" i="20"/>
  <c r="O243" i="20"/>
  <c r="AJ242" i="20"/>
  <c r="AI242" i="20"/>
  <c r="AH242" i="20"/>
  <c r="AG242" i="20"/>
  <c r="AF242" i="20"/>
  <c r="AE242" i="20"/>
  <c r="AK242" i="20" s="1"/>
  <c r="T242" i="20"/>
  <c r="R242" i="20"/>
  <c r="Q242" i="20"/>
  <c r="O242" i="20"/>
  <c r="AJ241" i="20"/>
  <c r="AI241" i="20"/>
  <c r="AH241" i="20"/>
  <c r="AG241" i="20"/>
  <c r="AF241" i="20"/>
  <c r="AE241" i="20"/>
  <c r="AK241" i="20" s="1"/>
  <c r="T241" i="20"/>
  <c r="R241" i="20"/>
  <c r="Q241" i="20"/>
  <c r="O241" i="20"/>
  <c r="AJ240" i="20"/>
  <c r="AI240" i="20"/>
  <c r="AH240" i="20"/>
  <c r="AG240" i="20"/>
  <c r="AF240" i="20"/>
  <c r="AE240" i="20"/>
  <c r="AK240" i="20" s="1"/>
  <c r="T240" i="20"/>
  <c r="R240" i="20"/>
  <c r="Q240" i="20"/>
  <c r="O240" i="20"/>
  <c r="AJ239" i="20"/>
  <c r="AI239" i="20"/>
  <c r="AH239" i="20"/>
  <c r="AG239" i="20"/>
  <c r="AF239" i="20"/>
  <c r="AK239" i="20"/>
  <c r="T239" i="20"/>
  <c r="R239" i="20"/>
  <c r="Q239" i="20"/>
  <c r="O239" i="20"/>
  <c r="AJ238" i="20"/>
  <c r="AI238" i="20"/>
  <c r="AH238" i="20"/>
  <c r="AG238" i="20"/>
  <c r="AF238" i="20"/>
  <c r="AE238" i="20"/>
  <c r="AK238" i="20" s="1"/>
  <c r="T238" i="20"/>
  <c r="R238" i="20"/>
  <c r="Q238" i="20"/>
  <c r="O238" i="20"/>
  <c r="AJ237" i="20"/>
  <c r="AI237" i="20"/>
  <c r="AH237" i="20"/>
  <c r="AG237" i="20"/>
  <c r="AF237" i="20"/>
  <c r="AE237" i="20"/>
  <c r="AK237" i="20" s="1"/>
  <c r="T237" i="20"/>
  <c r="R237" i="20"/>
  <c r="Q237" i="20"/>
  <c r="O237" i="20"/>
  <c r="AJ236" i="20"/>
  <c r="AI236" i="20"/>
  <c r="AH236" i="20"/>
  <c r="AG236" i="20"/>
  <c r="AF236" i="20"/>
  <c r="AE236" i="20"/>
  <c r="AK236" i="20" s="1"/>
  <c r="T236" i="20"/>
  <c r="R236" i="20"/>
  <c r="Q236" i="20"/>
  <c r="O236" i="20"/>
  <c r="AL235" i="20"/>
  <c r="AJ235" i="20"/>
  <c r="AI235" i="20"/>
  <c r="AH235" i="20"/>
  <c r="AG235" i="20"/>
  <c r="AF235" i="20"/>
  <c r="AE235" i="20"/>
  <c r="AK235" i="20" s="1"/>
  <c r="T235" i="20"/>
  <c r="R235" i="20"/>
  <c r="Q235" i="20"/>
  <c r="O235" i="20"/>
  <c r="AJ234" i="20"/>
  <c r="AI234" i="20"/>
  <c r="AH234" i="20"/>
  <c r="AG234" i="20"/>
  <c r="AF234" i="20"/>
  <c r="AE234" i="20"/>
  <c r="AK234" i="20" s="1"/>
  <c r="T234" i="20"/>
  <c r="R234" i="20"/>
  <c r="Q234" i="20"/>
  <c r="O234" i="20"/>
  <c r="AJ185" i="20"/>
  <c r="AI185" i="20"/>
  <c r="AG185" i="20"/>
  <c r="AF185" i="20"/>
  <c r="AC185" i="20"/>
  <c r="AB185" i="20"/>
  <c r="AA185" i="20"/>
  <c r="Z185" i="20"/>
  <c r="Y185" i="20"/>
  <c r="X185" i="20"/>
  <c r="W185" i="20"/>
  <c r="V185" i="20"/>
  <c r="S185" i="20"/>
  <c r="P185" i="20"/>
  <c r="P9" i="20" s="1"/>
  <c r="AJ233" i="20"/>
  <c r="AI233" i="20"/>
  <c r="AG233" i="20"/>
  <c r="AF233" i="20"/>
  <c r="AE233" i="20"/>
  <c r="AK233" i="20" s="1"/>
  <c r="T233" i="20"/>
  <c r="R233" i="20"/>
  <c r="Q233" i="20"/>
  <c r="O233" i="20"/>
  <c r="AJ232" i="20"/>
  <c r="AI232" i="20"/>
  <c r="AG232" i="20"/>
  <c r="AF232" i="20"/>
  <c r="AE232" i="20"/>
  <c r="AK232" i="20" s="1"/>
  <c r="T232" i="20"/>
  <c r="R232" i="20"/>
  <c r="Q232" i="20"/>
  <c r="O232" i="20"/>
  <c r="AJ231" i="20"/>
  <c r="AI231" i="20"/>
  <c r="AH231" i="20"/>
  <c r="AG231" i="20"/>
  <c r="AF231" i="20"/>
  <c r="AE231" i="20"/>
  <c r="AK231" i="20" s="1"/>
  <c r="T231" i="20"/>
  <c r="R231" i="20"/>
  <c r="Q231" i="20"/>
  <c r="O231" i="20"/>
  <c r="AJ230" i="20"/>
  <c r="AI230" i="20"/>
  <c r="AH230" i="20"/>
  <c r="AG230" i="20"/>
  <c r="AF230" i="20"/>
  <c r="AE230" i="20"/>
  <c r="AK230" i="20" s="1"/>
  <c r="T230" i="20"/>
  <c r="R230" i="20"/>
  <c r="Q230" i="20"/>
  <c r="O230" i="20"/>
  <c r="AJ229" i="20"/>
  <c r="AI229" i="20"/>
  <c r="AH229" i="20"/>
  <c r="AG229" i="20"/>
  <c r="AF229" i="20"/>
  <c r="AE229" i="20"/>
  <c r="AK229" i="20" s="1"/>
  <c r="T229" i="20"/>
  <c r="R229" i="20"/>
  <c r="Q229" i="20"/>
  <c r="O229" i="20"/>
  <c r="AJ228" i="20"/>
  <c r="AI228" i="20"/>
  <c r="AG228" i="20"/>
  <c r="AF228" i="20"/>
  <c r="AE228" i="20"/>
  <c r="AK228" i="20" s="1"/>
  <c r="T228" i="20"/>
  <c r="R228" i="20"/>
  <c r="Q228" i="20"/>
  <c r="O228" i="20"/>
  <c r="AJ227" i="20"/>
  <c r="AI227" i="20"/>
  <c r="AH227" i="20"/>
  <c r="AG227" i="20"/>
  <c r="AF227" i="20"/>
  <c r="AE227" i="20"/>
  <c r="AK227" i="20" s="1"/>
  <c r="T227" i="20"/>
  <c r="R227" i="20"/>
  <c r="Q227" i="20"/>
  <c r="O227" i="20"/>
  <c r="AJ226" i="20"/>
  <c r="AI226" i="20"/>
  <c r="AH226" i="20"/>
  <c r="AG226" i="20"/>
  <c r="AF226" i="20"/>
  <c r="AE226" i="20"/>
  <c r="AK226" i="20" s="1"/>
  <c r="T226" i="20"/>
  <c r="R226" i="20"/>
  <c r="Q226" i="20"/>
  <c r="O226" i="20"/>
  <c r="AJ225" i="20"/>
  <c r="AI225" i="20"/>
  <c r="AH225" i="20"/>
  <c r="AG225" i="20"/>
  <c r="AF225" i="20"/>
  <c r="AE225" i="20"/>
  <c r="AK225" i="20" s="1"/>
  <c r="T225" i="20"/>
  <c r="R225" i="20"/>
  <c r="Q225" i="20"/>
  <c r="O225" i="20"/>
  <c r="AJ224" i="20"/>
  <c r="AI224" i="20"/>
  <c r="AH224" i="20"/>
  <c r="AG224" i="20"/>
  <c r="AF224" i="20"/>
  <c r="AE224" i="20"/>
  <c r="AK224" i="20" s="1"/>
  <c r="T224" i="20"/>
  <c r="R224" i="20"/>
  <c r="Q224" i="20"/>
  <c r="O224" i="20"/>
  <c r="AJ223" i="20"/>
  <c r="AI223" i="20"/>
  <c r="AH223" i="20"/>
  <c r="AG223" i="20"/>
  <c r="AF223" i="20"/>
  <c r="AE223" i="20"/>
  <c r="AK223" i="20" s="1"/>
  <c r="T223" i="20"/>
  <c r="R223" i="20"/>
  <c r="Q223" i="20"/>
  <c r="O223" i="20"/>
  <c r="AJ220" i="20"/>
  <c r="AI220" i="20"/>
  <c r="AH220" i="20"/>
  <c r="AG220" i="20"/>
  <c r="AF220" i="20"/>
  <c r="AE220" i="20"/>
  <c r="AK220" i="20" s="1"/>
  <c r="T220" i="20"/>
  <c r="R220" i="20"/>
  <c r="Q220" i="20"/>
  <c r="O220" i="20"/>
  <c r="AJ216" i="20"/>
  <c r="AI216" i="20"/>
  <c r="AH216" i="20"/>
  <c r="AG216" i="20"/>
  <c r="AF216" i="20"/>
  <c r="AE216" i="20"/>
  <c r="AK216" i="20" s="1"/>
  <c r="T216" i="20"/>
  <c r="R216" i="20"/>
  <c r="Q216" i="20"/>
  <c r="O216" i="20"/>
  <c r="AJ215" i="20"/>
  <c r="AI215" i="20"/>
  <c r="AH215" i="20"/>
  <c r="AG215" i="20"/>
  <c r="AF215" i="20"/>
  <c r="AE215" i="20"/>
  <c r="AK215" i="20" s="1"/>
  <c r="T215" i="20"/>
  <c r="R215" i="20"/>
  <c r="Q215" i="20"/>
  <c r="O215" i="20"/>
  <c r="AJ214" i="20"/>
  <c r="AI214" i="20"/>
  <c r="AH214" i="20"/>
  <c r="AG214" i="20"/>
  <c r="AF214" i="20"/>
  <c r="AE214" i="20"/>
  <c r="AK214" i="20" s="1"/>
  <c r="T214" i="20"/>
  <c r="R214" i="20"/>
  <c r="Q214" i="20"/>
  <c r="O214" i="20"/>
  <c r="AJ213" i="20"/>
  <c r="AI213" i="20"/>
  <c r="AH213" i="20"/>
  <c r="AG213" i="20"/>
  <c r="AF213" i="20"/>
  <c r="AE213" i="20"/>
  <c r="AK213" i="20" s="1"/>
  <c r="T213" i="20"/>
  <c r="R213" i="20"/>
  <c r="Q213" i="20"/>
  <c r="O213" i="20"/>
  <c r="AJ212" i="20"/>
  <c r="AI212" i="20"/>
  <c r="AH212" i="20"/>
  <c r="AG212" i="20"/>
  <c r="AF212" i="20"/>
  <c r="AE212" i="20"/>
  <c r="AK212" i="20" s="1"/>
  <c r="T212" i="20"/>
  <c r="R212" i="20"/>
  <c r="Q212" i="20"/>
  <c r="O212" i="20"/>
  <c r="AJ211" i="20"/>
  <c r="AI211" i="20"/>
  <c r="AH211" i="20"/>
  <c r="AG211" i="20"/>
  <c r="AF211" i="20"/>
  <c r="AE211" i="20"/>
  <c r="AK211" i="20" s="1"/>
  <c r="T211" i="20"/>
  <c r="R211" i="20"/>
  <c r="Q211" i="20"/>
  <c r="O211" i="20"/>
  <c r="AJ210" i="20"/>
  <c r="AI210" i="20"/>
  <c r="AH210" i="20"/>
  <c r="AG210" i="20"/>
  <c r="AF210" i="20"/>
  <c r="AE210" i="20"/>
  <c r="AK210" i="20" s="1"/>
  <c r="T210" i="20"/>
  <c r="R210" i="20"/>
  <c r="Q210" i="20"/>
  <c r="O210" i="20"/>
  <c r="AJ209" i="20"/>
  <c r="AI209" i="20"/>
  <c r="AH209" i="20"/>
  <c r="AG209" i="20"/>
  <c r="AF209" i="20"/>
  <c r="AE209" i="20"/>
  <c r="AK209" i="20" s="1"/>
  <c r="T209" i="20"/>
  <c r="R209" i="20"/>
  <c r="Q209" i="20"/>
  <c r="O209" i="20"/>
  <c r="AJ208" i="20"/>
  <c r="AI208" i="20"/>
  <c r="AH208" i="20"/>
  <c r="AG208" i="20"/>
  <c r="AF208" i="20"/>
  <c r="AE208" i="20"/>
  <c r="AK208" i="20" s="1"/>
  <c r="T208" i="20"/>
  <c r="R208" i="20"/>
  <c r="Q208" i="20"/>
  <c r="O208" i="20"/>
  <c r="AJ207" i="20"/>
  <c r="AI207" i="20"/>
  <c r="AH207" i="20"/>
  <c r="AG207" i="20"/>
  <c r="AF207" i="20"/>
  <c r="AE207" i="20"/>
  <c r="AK207" i="20" s="1"/>
  <c r="T207" i="20"/>
  <c r="R207" i="20"/>
  <c r="Q207" i="20"/>
  <c r="O207" i="20"/>
  <c r="AJ206" i="20"/>
  <c r="AI206" i="20"/>
  <c r="AH206" i="20"/>
  <c r="AG206" i="20"/>
  <c r="AF206" i="20"/>
  <c r="AE206" i="20"/>
  <c r="AK206" i="20" s="1"/>
  <c r="T206" i="20"/>
  <c r="R206" i="20"/>
  <c r="Q206" i="20"/>
  <c r="O206" i="20"/>
  <c r="AJ205" i="20"/>
  <c r="AI205" i="20"/>
  <c r="AH205" i="20"/>
  <c r="AG205" i="20"/>
  <c r="AF205" i="20"/>
  <c r="AE205" i="20"/>
  <c r="AK205" i="20" s="1"/>
  <c r="T205" i="20"/>
  <c r="R205" i="20"/>
  <c r="Q205" i="20"/>
  <c r="O205" i="20"/>
  <c r="AJ204" i="20"/>
  <c r="AI204" i="20"/>
  <c r="AH204" i="20"/>
  <c r="AG204" i="20"/>
  <c r="AF204" i="20"/>
  <c r="AE204" i="20"/>
  <c r="AK204" i="20" s="1"/>
  <c r="T204" i="20"/>
  <c r="R204" i="20"/>
  <c r="Q204" i="20"/>
  <c r="O204" i="20"/>
  <c r="AJ184" i="20"/>
  <c r="AI184" i="20"/>
  <c r="AH184" i="20"/>
  <c r="AG184" i="20"/>
  <c r="AF184" i="20"/>
  <c r="AE184" i="20"/>
  <c r="AK184" i="20" s="1"/>
  <c r="T184" i="20"/>
  <c r="R184" i="20"/>
  <c r="Q184" i="20"/>
  <c r="O184" i="20"/>
  <c r="AJ183" i="20"/>
  <c r="AI183" i="20"/>
  <c r="AH183" i="20"/>
  <c r="AG183" i="20"/>
  <c r="AF183" i="20"/>
  <c r="AE183" i="20"/>
  <c r="AK183" i="20" s="1"/>
  <c r="T183" i="20"/>
  <c r="R183" i="20"/>
  <c r="Q183" i="20"/>
  <c r="O183" i="20"/>
  <c r="AJ182" i="20"/>
  <c r="AI182" i="20"/>
  <c r="AH182" i="20"/>
  <c r="AG182" i="20"/>
  <c r="AF182" i="20"/>
  <c r="AE182" i="20"/>
  <c r="AK182" i="20" s="1"/>
  <c r="T182" i="20"/>
  <c r="R182" i="20"/>
  <c r="Q182" i="20"/>
  <c r="O182" i="20"/>
  <c r="AJ203" i="20"/>
  <c r="AI203" i="20"/>
  <c r="AH203" i="20"/>
  <c r="AG203" i="20"/>
  <c r="AF203" i="20"/>
  <c r="AE203" i="20"/>
  <c r="AK203" i="20" s="1"/>
  <c r="T203" i="20"/>
  <c r="R203" i="20"/>
  <c r="Q203" i="20"/>
  <c r="O203" i="20"/>
  <c r="AJ181" i="20"/>
  <c r="AI181" i="20"/>
  <c r="AH181" i="20"/>
  <c r="AG181" i="20"/>
  <c r="AF181" i="20"/>
  <c r="AE181" i="20"/>
  <c r="AK181" i="20" s="1"/>
  <c r="T181" i="20"/>
  <c r="R181" i="20"/>
  <c r="Q181" i="20"/>
  <c r="O181" i="20"/>
  <c r="AJ180" i="20"/>
  <c r="AI180" i="20"/>
  <c r="AH180" i="20"/>
  <c r="AG180" i="20"/>
  <c r="AF180" i="20"/>
  <c r="AE180" i="20"/>
  <c r="AK180" i="20" s="1"/>
  <c r="T180" i="20"/>
  <c r="R180" i="20"/>
  <c r="Q180" i="20"/>
  <c r="O180" i="20"/>
  <c r="AJ179" i="20"/>
  <c r="AI179" i="20"/>
  <c r="AH179" i="20"/>
  <c r="AG179" i="20"/>
  <c r="AF179" i="20"/>
  <c r="T179" i="20"/>
  <c r="R179" i="20"/>
  <c r="Q179" i="20"/>
  <c r="O179" i="20"/>
  <c r="AJ219" i="20"/>
  <c r="AI219" i="20"/>
  <c r="AH219" i="20"/>
  <c r="AG219" i="20"/>
  <c r="AF219" i="20"/>
  <c r="AE219" i="20"/>
  <c r="AK219" i="20" s="1"/>
  <c r="T219" i="20"/>
  <c r="R219" i="20"/>
  <c r="Q219" i="20"/>
  <c r="O219" i="20"/>
  <c r="AJ178" i="20"/>
  <c r="AI178" i="20"/>
  <c r="AH178" i="20"/>
  <c r="AG178" i="20"/>
  <c r="AF178" i="20"/>
  <c r="AE178" i="20"/>
  <c r="AK178" i="20" s="1"/>
  <c r="T178" i="20"/>
  <c r="R178" i="20"/>
  <c r="Q178" i="20"/>
  <c r="O178" i="20"/>
  <c r="AJ177" i="20"/>
  <c r="AI177" i="20"/>
  <c r="AH177" i="20"/>
  <c r="AG177" i="20"/>
  <c r="AF177" i="20"/>
  <c r="AE177" i="20"/>
  <c r="AK177" i="20" s="1"/>
  <c r="T177" i="20"/>
  <c r="R177" i="20"/>
  <c r="Q177" i="20"/>
  <c r="O177" i="20"/>
  <c r="AJ176" i="20"/>
  <c r="AI176" i="20"/>
  <c r="AH176" i="20"/>
  <c r="AG176" i="20"/>
  <c r="AF176" i="20"/>
  <c r="AE176" i="20"/>
  <c r="AK176" i="20" s="1"/>
  <c r="T176" i="20"/>
  <c r="R176" i="20"/>
  <c r="Q176" i="20"/>
  <c r="O176" i="20"/>
  <c r="AJ202" i="20"/>
  <c r="AI202" i="20"/>
  <c r="AH202" i="20"/>
  <c r="AG202" i="20"/>
  <c r="AF202" i="20"/>
  <c r="AE202" i="20"/>
  <c r="AK202" i="20" s="1"/>
  <c r="T202" i="20"/>
  <c r="R202" i="20"/>
  <c r="Q202" i="20"/>
  <c r="O202" i="20"/>
  <c r="AJ175" i="20"/>
  <c r="AI175" i="20"/>
  <c r="AH175" i="20"/>
  <c r="AG175" i="20"/>
  <c r="AF175" i="20"/>
  <c r="AE175" i="20"/>
  <c r="AK175" i="20" s="1"/>
  <c r="T175" i="20"/>
  <c r="R175" i="20"/>
  <c r="Q175" i="20"/>
  <c r="O175" i="20"/>
  <c r="AJ174" i="20"/>
  <c r="AI174" i="20"/>
  <c r="AH174" i="20"/>
  <c r="AG174" i="20"/>
  <c r="AF174" i="20"/>
  <c r="AE174" i="20"/>
  <c r="AK174" i="20" s="1"/>
  <c r="T174" i="20"/>
  <c r="R174" i="20"/>
  <c r="Q174" i="20"/>
  <c r="O174" i="20"/>
  <c r="AJ173" i="20"/>
  <c r="AI173" i="20"/>
  <c r="AH173" i="20"/>
  <c r="AG173" i="20"/>
  <c r="AF173" i="20"/>
  <c r="AE173" i="20"/>
  <c r="AK173" i="20" s="1"/>
  <c r="T173" i="20"/>
  <c r="R173" i="20"/>
  <c r="Q173" i="20"/>
  <c r="O173" i="20"/>
  <c r="AJ172" i="20"/>
  <c r="AI172" i="20"/>
  <c r="AH172" i="20"/>
  <c r="AG172" i="20"/>
  <c r="AF172" i="20"/>
  <c r="AE172" i="20"/>
  <c r="AK172" i="20" s="1"/>
  <c r="T172" i="20"/>
  <c r="R172" i="20"/>
  <c r="Q172" i="20"/>
  <c r="O172" i="20"/>
  <c r="AJ218" i="20"/>
  <c r="AI218" i="20"/>
  <c r="AH218" i="20"/>
  <c r="AG218" i="20"/>
  <c r="AF218" i="20"/>
  <c r="AE218" i="20"/>
  <c r="AK218" i="20" s="1"/>
  <c r="T218" i="20"/>
  <c r="R218" i="20"/>
  <c r="Q218" i="20"/>
  <c r="O218" i="20"/>
  <c r="AJ171" i="20"/>
  <c r="AI171" i="20"/>
  <c r="AH171" i="20"/>
  <c r="AG171" i="20"/>
  <c r="AF171" i="20"/>
  <c r="AE171" i="20"/>
  <c r="AK171" i="20" s="1"/>
  <c r="T171" i="20"/>
  <c r="R171" i="20"/>
  <c r="Q171" i="20"/>
  <c r="O171" i="20"/>
  <c r="AJ217" i="20"/>
  <c r="AI217" i="20"/>
  <c r="AH217" i="20"/>
  <c r="AG217" i="20"/>
  <c r="AF217" i="20"/>
  <c r="AE217" i="20"/>
  <c r="AK217" i="20" s="1"/>
  <c r="T217" i="20"/>
  <c r="Q217" i="20"/>
  <c r="O217" i="20"/>
  <c r="AJ170" i="20"/>
  <c r="AI170" i="20"/>
  <c r="AH170" i="20"/>
  <c r="AG170" i="20"/>
  <c r="AF170" i="20"/>
  <c r="AE170" i="20"/>
  <c r="AK170" i="20" s="1"/>
  <c r="T170" i="20"/>
  <c r="R170" i="20"/>
  <c r="Q170" i="20"/>
  <c r="O170" i="20"/>
  <c r="AJ169" i="20"/>
  <c r="AI169" i="20"/>
  <c r="AH169" i="20"/>
  <c r="AG169" i="20"/>
  <c r="AF169" i="20"/>
  <c r="T169" i="20"/>
  <c r="R169" i="20"/>
  <c r="Q169" i="20"/>
  <c r="O169" i="20"/>
  <c r="AJ168" i="20"/>
  <c r="AI168" i="20"/>
  <c r="AH168" i="20"/>
  <c r="AG168" i="20"/>
  <c r="AF168" i="20"/>
  <c r="T168" i="20"/>
  <c r="R168" i="20"/>
  <c r="Q168" i="20"/>
  <c r="O168" i="20"/>
  <c r="AJ167" i="20"/>
  <c r="AI167" i="20"/>
  <c r="AH167" i="20"/>
  <c r="AG167" i="20"/>
  <c r="AF167" i="20"/>
  <c r="AE167" i="20"/>
  <c r="AK167" i="20" s="1"/>
  <c r="T167" i="20"/>
  <c r="R167" i="20"/>
  <c r="Q167" i="20"/>
  <c r="O167" i="20"/>
  <c r="AJ166" i="20"/>
  <c r="AI166" i="20"/>
  <c r="AH166" i="20"/>
  <c r="AG166" i="20"/>
  <c r="AF166" i="20"/>
  <c r="T166" i="20"/>
  <c r="R166" i="20"/>
  <c r="Q166" i="20"/>
  <c r="O166" i="20"/>
  <c r="AJ165" i="20"/>
  <c r="AI165" i="20"/>
  <c r="AH165" i="20"/>
  <c r="AG165" i="20"/>
  <c r="AF165" i="20"/>
  <c r="AE165" i="20"/>
  <c r="AK165" i="20" s="1"/>
  <c r="T165" i="20"/>
  <c r="R165" i="20"/>
  <c r="Q165" i="20"/>
  <c r="O165" i="20"/>
  <c r="AJ164" i="20"/>
  <c r="AI164" i="20"/>
  <c r="AH164" i="20"/>
  <c r="AG164" i="20"/>
  <c r="AF164" i="20"/>
  <c r="AE164" i="20"/>
  <c r="AK164" i="20" s="1"/>
  <c r="T164" i="20"/>
  <c r="R164" i="20"/>
  <c r="Q164" i="20"/>
  <c r="O164" i="20"/>
  <c r="AJ163" i="20"/>
  <c r="AI163" i="20"/>
  <c r="AH163" i="20"/>
  <c r="AG163" i="20"/>
  <c r="AF163" i="20"/>
  <c r="AE163" i="20"/>
  <c r="AK163" i="20" s="1"/>
  <c r="T163" i="20"/>
  <c r="R163" i="20"/>
  <c r="Q163" i="20"/>
  <c r="O163" i="20"/>
  <c r="AJ201" i="20"/>
  <c r="AI201" i="20"/>
  <c r="AH201" i="20"/>
  <c r="AG201" i="20"/>
  <c r="AF201" i="20"/>
  <c r="AC201" i="20"/>
  <c r="AE201" i="20" s="1"/>
  <c r="AK201" i="20" s="1"/>
  <c r="T201" i="20"/>
  <c r="R201" i="20"/>
  <c r="Q201" i="20"/>
  <c r="O201" i="20"/>
  <c r="AJ162" i="20"/>
  <c r="AI162" i="20"/>
  <c r="AH162" i="20"/>
  <c r="AG162" i="20"/>
  <c r="AF162" i="20"/>
  <c r="AE162" i="20"/>
  <c r="AK162" i="20" s="1"/>
  <c r="T162" i="20"/>
  <c r="R162" i="20"/>
  <c r="Q162" i="20"/>
  <c r="O162" i="20"/>
  <c r="AJ161" i="20"/>
  <c r="AI161" i="20"/>
  <c r="AH161" i="20"/>
  <c r="AG161" i="20"/>
  <c r="AF161" i="20"/>
  <c r="AE161" i="20"/>
  <c r="AK161" i="20" s="1"/>
  <c r="T161" i="20"/>
  <c r="R161" i="20"/>
  <c r="Q161" i="20"/>
  <c r="O161" i="20"/>
  <c r="AJ160" i="20"/>
  <c r="AI160" i="20"/>
  <c r="AH160" i="20"/>
  <c r="AG160" i="20"/>
  <c r="AF160" i="20"/>
  <c r="AE160" i="20"/>
  <c r="AK160" i="20" s="1"/>
  <c r="T160" i="20"/>
  <c r="R160" i="20"/>
  <c r="Q160" i="20"/>
  <c r="O160" i="20"/>
  <c r="AJ159" i="20"/>
  <c r="AI159" i="20"/>
  <c r="AH159" i="20"/>
  <c r="AG159" i="20"/>
  <c r="AF159" i="20"/>
  <c r="AE159" i="20"/>
  <c r="AK159" i="20" s="1"/>
  <c r="T159" i="20"/>
  <c r="R159" i="20"/>
  <c r="Q159" i="20"/>
  <c r="O159" i="20"/>
  <c r="AJ158" i="20"/>
  <c r="AI158" i="20"/>
  <c r="AH158" i="20"/>
  <c r="AG158" i="20"/>
  <c r="AF158" i="20"/>
  <c r="AE158" i="20"/>
  <c r="AK158" i="20" s="1"/>
  <c r="T158" i="20"/>
  <c r="R158" i="20"/>
  <c r="Q158" i="20"/>
  <c r="O158" i="20"/>
  <c r="AJ157" i="20"/>
  <c r="AI157" i="20"/>
  <c r="AH157" i="20"/>
  <c r="AG157" i="20"/>
  <c r="AF157" i="20"/>
  <c r="AE157" i="20"/>
  <c r="AK157" i="20" s="1"/>
  <c r="T157" i="20"/>
  <c r="R157" i="20"/>
  <c r="Q157" i="20"/>
  <c r="O157" i="20"/>
  <c r="AJ156" i="20"/>
  <c r="AI156" i="20"/>
  <c r="AH156" i="20"/>
  <c r="AG156" i="20"/>
  <c r="AF156" i="20"/>
  <c r="AE156" i="20"/>
  <c r="AK156" i="20" s="1"/>
  <c r="T156" i="20"/>
  <c r="R156" i="20"/>
  <c r="Q156" i="20"/>
  <c r="O156" i="20"/>
  <c r="AJ155" i="20"/>
  <c r="AI155" i="20"/>
  <c r="AH155" i="20"/>
  <c r="AG155" i="20"/>
  <c r="AF155" i="20"/>
  <c r="AE155" i="20"/>
  <c r="AK155" i="20" s="1"/>
  <c r="T155" i="20"/>
  <c r="R155" i="20"/>
  <c r="Q155" i="20"/>
  <c r="O155" i="20"/>
  <c r="AJ154" i="20"/>
  <c r="AI154" i="20"/>
  <c r="AH154" i="20"/>
  <c r="AG154" i="20"/>
  <c r="AF154" i="20"/>
  <c r="AE154" i="20"/>
  <c r="AK154" i="20" s="1"/>
  <c r="T154" i="20"/>
  <c r="R154" i="20"/>
  <c r="Q154" i="20"/>
  <c r="O154" i="20"/>
  <c r="AJ153" i="20"/>
  <c r="AI153" i="20"/>
  <c r="AH153" i="20"/>
  <c r="AG153" i="20"/>
  <c r="AF153" i="20"/>
  <c r="AE153" i="20"/>
  <c r="AK153" i="20" s="1"/>
  <c r="T153" i="20"/>
  <c r="R153" i="20"/>
  <c r="Q153" i="20"/>
  <c r="O153" i="20"/>
  <c r="AJ152" i="20"/>
  <c r="AI152" i="20"/>
  <c r="AH152" i="20"/>
  <c r="AG152" i="20"/>
  <c r="AF152" i="20"/>
  <c r="AE152" i="20"/>
  <c r="AK152" i="20" s="1"/>
  <c r="T152" i="20"/>
  <c r="R152" i="20"/>
  <c r="Q152" i="20"/>
  <c r="O152" i="20"/>
  <c r="AJ151" i="20"/>
  <c r="AI151" i="20"/>
  <c r="AH151" i="20"/>
  <c r="AG151" i="20"/>
  <c r="AF151" i="20"/>
  <c r="AE151" i="20"/>
  <c r="AK151" i="20" s="1"/>
  <c r="T151" i="20"/>
  <c r="R151" i="20"/>
  <c r="Q151" i="20"/>
  <c r="O151" i="20"/>
  <c r="AJ150" i="20"/>
  <c r="AI150" i="20"/>
  <c r="AH150" i="20"/>
  <c r="AG150" i="20"/>
  <c r="AF150" i="20"/>
  <c r="AE150" i="20"/>
  <c r="AK150" i="20" s="1"/>
  <c r="T150" i="20"/>
  <c r="R150" i="20"/>
  <c r="Q150" i="20"/>
  <c r="O150" i="20"/>
  <c r="AJ149" i="20"/>
  <c r="AI149" i="20"/>
  <c r="AH149" i="20"/>
  <c r="AG149" i="20"/>
  <c r="AF149" i="20"/>
  <c r="AE149" i="20"/>
  <c r="AK149" i="20" s="1"/>
  <c r="T149" i="20"/>
  <c r="R149" i="20"/>
  <c r="Q149" i="20"/>
  <c r="O149" i="20"/>
  <c r="AJ148" i="20"/>
  <c r="AI148" i="20"/>
  <c r="AH148" i="20"/>
  <c r="AG148" i="20"/>
  <c r="AF148" i="20"/>
  <c r="AE148" i="20"/>
  <c r="AK148" i="20" s="1"/>
  <c r="T148" i="20"/>
  <c r="R148" i="20"/>
  <c r="Q148" i="20"/>
  <c r="O148" i="20"/>
  <c r="AJ147" i="20"/>
  <c r="AI147" i="20"/>
  <c r="AH147" i="20"/>
  <c r="AG147" i="20"/>
  <c r="AF147" i="20"/>
  <c r="AE147" i="20"/>
  <c r="AK147" i="20" s="1"/>
  <c r="T147" i="20"/>
  <c r="R147" i="20"/>
  <c r="Q147" i="20"/>
  <c r="O147" i="20"/>
  <c r="AJ146" i="20"/>
  <c r="AI146" i="20"/>
  <c r="AH146" i="20"/>
  <c r="AG146" i="20"/>
  <c r="AF146" i="20"/>
  <c r="AE146" i="20"/>
  <c r="AK146" i="20" s="1"/>
  <c r="T146" i="20"/>
  <c r="R146" i="20"/>
  <c r="Q146" i="20"/>
  <c r="O146" i="20"/>
  <c r="AJ145" i="20"/>
  <c r="AI145" i="20"/>
  <c r="AH145" i="20"/>
  <c r="AG145" i="20"/>
  <c r="AF145" i="20"/>
  <c r="AE145" i="20"/>
  <c r="AK145" i="20" s="1"/>
  <c r="T145" i="20"/>
  <c r="R145" i="20"/>
  <c r="Q145" i="20"/>
  <c r="O145" i="20"/>
  <c r="AJ144" i="20"/>
  <c r="AI144" i="20"/>
  <c r="AH144" i="20"/>
  <c r="AG144" i="20"/>
  <c r="AF144" i="20"/>
  <c r="AE144" i="20"/>
  <c r="AK144" i="20" s="1"/>
  <c r="T144" i="20"/>
  <c r="R144" i="20"/>
  <c r="Q144" i="20"/>
  <c r="O144" i="20"/>
  <c r="AJ143" i="20"/>
  <c r="AI143" i="20"/>
  <c r="AH143" i="20"/>
  <c r="AG143" i="20"/>
  <c r="AF143" i="20"/>
  <c r="AE143" i="20"/>
  <c r="AK143" i="20" s="1"/>
  <c r="T143" i="20"/>
  <c r="R143" i="20"/>
  <c r="Q143" i="20"/>
  <c r="O143" i="20"/>
  <c r="AJ142" i="20"/>
  <c r="AI142" i="20"/>
  <c r="AH142" i="20"/>
  <c r="AG142" i="20"/>
  <c r="AF142" i="20"/>
  <c r="AE142" i="20"/>
  <c r="AK142" i="20" s="1"/>
  <c r="T142" i="20"/>
  <c r="R142" i="20"/>
  <c r="Q142" i="20"/>
  <c r="O142" i="20"/>
  <c r="AJ141" i="20"/>
  <c r="AI141" i="20"/>
  <c r="AH141" i="20"/>
  <c r="AG141" i="20"/>
  <c r="AF141" i="20"/>
  <c r="AE141" i="20"/>
  <c r="AK141" i="20" s="1"/>
  <c r="T141" i="20"/>
  <c r="R141" i="20"/>
  <c r="Q141" i="20"/>
  <c r="O141" i="20"/>
  <c r="AJ140" i="20"/>
  <c r="AI140" i="20"/>
  <c r="AH140" i="20"/>
  <c r="AG140" i="20"/>
  <c r="AE140" i="20"/>
  <c r="AK140" i="20" s="1"/>
  <c r="T140" i="20"/>
  <c r="R140" i="20"/>
  <c r="Q140" i="20"/>
  <c r="O140" i="20"/>
  <c r="AJ200" i="20"/>
  <c r="AI200" i="20"/>
  <c r="AH200" i="20"/>
  <c r="AG200" i="20"/>
  <c r="AE200" i="20"/>
  <c r="AK200" i="20" s="1"/>
  <c r="T200" i="20"/>
  <c r="R200" i="20"/>
  <c r="Q200" i="20"/>
  <c r="O200" i="20"/>
  <c r="AJ139" i="20"/>
  <c r="AI139" i="20"/>
  <c r="AH139" i="20"/>
  <c r="AG139" i="20"/>
  <c r="AF139" i="20"/>
  <c r="AE139" i="20"/>
  <c r="AK139" i="20" s="1"/>
  <c r="T139" i="20"/>
  <c r="R139" i="20"/>
  <c r="Q139" i="20"/>
  <c r="O139" i="20"/>
  <c r="AJ138" i="20"/>
  <c r="AI138" i="20"/>
  <c r="AH138" i="20"/>
  <c r="AG138" i="20"/>
  <c r="AF138" i="20"/>
  <c r="AE138" i="20"/>
  <c r="AK138" i="20" s="1"/>
  <c r="T138" i="20"/>
  <c r="R138" i="20"/>
  <c r="Q138" i="20"/>
  <c r="O138" i="20"/>
  <c r="AJ137" i="20"/>
  <c r="AI137" i="20"/>
  <c r="AH137" i="20"/>
  <c r="AG137" i="20"/>
  <c r="AF137" i="20"/>
  <c r="AE137" i="20"/>
  <c r="AK137" i="20" s="1"/>
  <c r="T137" i="20"/>
  <c r="R137" i="20"/>
  <c r="Q137" i="20"/>
  <c r="O137" i="20"/>
  <c r="AJ136" i="20"/>
  <c r="AI136" i="20"/>
  <c r="AH136" i="20"/>
  <c r="AG136" i="20"/>
  <c r="AE136" i="20"/>
  <c r="AK136" i="20" s="1"/>
  <c r="T136" i="20"/>
  <c r="R136" i="20"/>
  <c r="Q136" i="20"/>
  <c r="O136" i="20"/>
  <c r="AJ199" i="20"/>
  <c r="AI199" i="20"/>
  <c r="AH199" i="20"/>
  <c r="AG199" i="20"/>
  <c r="AF199" i="20"/>
  <c r="AE199" i="20"/>
  <c r="AK199" i="20" s="1"/>
  <c r="T199" i="20"/>
  <c r="R199" i="20"/>
  <c r="Q199" i="20"/>
  <c r="O199" i="20"/>
  <c r="AJ198" i="20"/>
  <c r="AI198" i="20"/>
  <c r="AH198" i="20"/>
  <c r="AG198" i="20"/>
  <c r="AE198" i="20"/>
  <c r="AK198" i="20" s="1"/>
  <c r="T198" i="20"/>
  <c r="R198" i="20"/>
  <c r="Q198" i="20"/>
  <c r="O198" i="20"/>
  <c r="AJ197" i="20"/>
  <c r="AI197" i="20"/>
  <c r="AH197" i="20"/>
  <c r="AG197" i="20"/>
  <c r="AE197" i="20"/>
  <c r="AK197" i="20" s="1"/>
  <c r="T197" i="20"/>
  <c r="R197" i="20"/>
  <c r="Q197" i="20"/>
  <c r="O197" i="20"/>
  <c r="AJ196" i="20"/>
  <c r="AI196" i="20"/>
  <c r="AH196" i="20"/>
  <c r="AG196" i="20"/>
  <c r="AE196" i="20"/>
  <c r="AK196" i="20" s="1"/>
  <c r="T196" i="20"/>
  <c r="R196" i="20"/>
  <c r="Q196" i="20"/>
  <c r="O196" i="20"/>
  <c r="AJ195" i="20"/>
  <c r="AI195" i="20"/>
  <c r="AH195" i="20"/>
  <c r="AG195" i="20"/>
  <c r="AE195" i="20"/>
  <c r="AK195" i="20" s="1"/>
  <c r="T195" i="20"/>
  <c r="R195" i="20"/>
  <c r="Q195" i="20"/>
  <c r="O195" i="20"/>
  <c r="AJ194" i="20"/>
  <c r="AI194" i="20"/>
  <c r="AH194" i="20"/>
  <c r="AG194" i="20"/>
  <c r="AE194" i="20"/>
  <c r="AK194" i="20" s="1"/>
  <c r="T194" i="20"/>
  <c r="R194" i="20"/>
  <c r="Q194" i="20"/>
  <c r="O194" i="20"/>
  <c r="AJ193" i="20"/>
  <c r="AI193" i="20"/>
  <c r="AH193" i="20"/>
  <c r="AG193" i="20"/>
  <c r="AE193" i="20"/>
  <c r="AK193" i="20" s="1"/>
  <c r="T193" i="20"/>
  <c r="R193" i="20"/>
  <c r="Q193" i="20"/>
  <c r="O193" i="20"/>
  <c r="AJ192" i="20"/>
  <c r="AI192" i="20"/>
  <c r="AH192" i="20"/>
  <c r="AG192" i="20"/>
  <c r="AE192" i="20"/>
  <c r="AK192" i="20" s="1"/>
  <c r="T192" i="20"/>
  <c r="R192" i="20"/>
  <c r="Q192" i="20"/>
  <c r="O192" i="20"/>
  <c r="AJ191" i="20"/>
  <c r="AI191" i="20"/>
  <c r="AH191" i="20"/>
  <c r="AG191" i="20"/>
  <c r="AE191" i="20"/>
  <c r="AK191" i="20" s="1"/>
  <c r="T191" i="20"/>
  <c r="R191" i="20"/>
  <c r="Q191" i="20"/>
  <c r="O191" i="20"/>
  <c r="AJ135" i="20"/>
  <c r="AI135" i="20"/>
  <c r="AH135" i="20"/>
  <c r="AG135" i="20"/>
  <c r="AE135" i="20"/>
  <c r="AK135" i="20" s="1"/>
  <c r="T135" i="20"/>
  <c r="R135" i="20"/>
  <c r="Q135" i="20"/>
  <c r="O135" i="20"/>
  <c r="AJ188" i="20"/>
  <c r="AI188" i="20"/>
  <c r="AH188" i="20"/>
  <c r="AG188" i="20"/>
  <c r="AE188" i="20"/>
  <c r="AK188" i="20" s="1"/>
  <c r="T188" i="20"/>
  <c r="R188" i="20"/>
  <c r="Q188" i="20"/>
  <c r="O188" i="20"/>
  <c r="AJ187" i="20"/>
  <c r="AI187" i="20"/>
  <c r="AH187" i="20"/>
  <c r="AG187" i="20"/>
  <c r="AE187" i="20"/>
  <c r="AK187" i="20" s="1"/>
  <c r="T187" i="20"/>
  <c r="R187" i="20"/>
  <c r="Q187" i="20"/>
  <c r="O187" i="20"/>
  <c r="AJ134" i="20"/>
  <c r="AI134" i="20"/>
  <c r="AH134" i="20"/>
  <c r="AG134" i="20"/>
  <c r="AE134" i="20"/>
  <c r="AK134" i="20" s="1"/>
  <c r="T134" i="20"/>
  <c r="R134" i="20"/>
  <c r="Q134" i="20"/>
  <c r="O134" i="20"/>
  <c r="AJ186" i="20"/>
  <c r="AI186" i="20"/>
  <c r="AH186" i="20"/>
  <c r="AG186" i="20"/>
  <c r="AE186" i="20"/>
  <c r="T186" i="20"/>
  <c r="R186" i="20"/>
  <c r="Q186" i="20"/>
  <c r="O186" i="20"/>
  <c r="AJ133" i="20"/>
  <c r="AI133" i="20"/>
  <c r="AH133" i="20"/>
  <c r="AG133" i="20"/>
  <c r="AE133" i="20"/>
  <c r="AK133" i="20" s="1"/>
  <c r="T133" i="20"/>
  <c r="R133" i="20"/>
  <c r="Q133" i="20"/>
  <c r="O133" i="20"/>
  <c r="AJ132" i="20"/>
  <c r="AI132" i="20"/>
  <c r="AH132" i="20"/>
  <c r="AG132" i="20"/>
  <c r="AE132" i="20"/>
  <c r="AK132" i="20" s="1"/>
  <c r="T132" i="20"/>
  <c r="R132" i="20"/>
  <c r="Q132" i="20"/>
  <c r="O132" i="20"/>
  <c r="AJ131" i="20"/>
  <c r="AI131" i="20"/>
  <c r="AH131" i="20"/>
  <c r="AG131" i="20"/>
  <c r="AF131" i="20"/>
  <c r="AE131" i="20"/>
  <c r="AK131" i="20" s="1"/>
  <c r="T131" i="20"/>
  <c r="R131" i="20"/>
  <c r="Q131" i="20"/>
  <c r="O131" i="20"/>
  <c r="AJ130" i="20"/>
  <c r="AI130" i="20"/>
  <c r="AH130" i="20"/>
  <c r="AG130" i="20"/>
  <c r="AF130" i="20"/>
  <c r="AE130" i="20"/>
  <c r="AK130" i="20" s="1"/>
  <c r="T130" i="20"/>
  <c r="R130" i="20"/>
  <c r="Q130" i="20"/>
  <c r="O130" i="20"/>
  <c r="AJ129" i="20"/>
  <c r="AI129" i="20"/>
  <c r="AH129" i="20"/>
  <c r="AG129" i="20"/>
  <c r="AF129" i="20"/>
  <c r="AE129" i="20"/>
  <c r="AK129" i="20" s="1"/>
  <c r="T129" i="20"/>
  <c r="R129" i="20"/>
  <c r="Q129" i="20"/>
  <c r="O129" i="20"/>
  <c r="AJ128" i="20"/>
  <c r="AI128" i="20"/>
  <c r="AH128" i="20"/>
  <c r="AG128" i="20"/>
  <c r="AF128" i="20"/>
  <c r="AE128" i="20"/>
  <c r="AK128" i="20" s="1"/>
  <c r="T128" i="20"/>
  <c r="R128" i="20"/>
  <c r="Q128" i="20"/>
  <c r="O128" i="20"/>
  <c r="AJ127" i="20"/>
  <c r="AI127" i="20"/>
  <c r="AH127" i="20"/>
  <c r="AG127" i="20"/>
  <c r="AE127" i="20"/>
  <c r="AK127" i="20" s="1"/>
  <c r="T127" i="20"/>
  <c r="R127" i="20"/>
  <c r="Q127" i="20"/>
  <c r="O127" i="20"/>
  <c r="AJ126" i="20"/>
  <c r="AI126" i="20"/>
  <c r="AH126" i="20"/>
  <c r="AG126" i="20"/>
  <c r="AF126" i="20"/>
  <c r="AE126" i="20"/>
  <c r="AK126" i="20" s="1"/>
  <c r="T126" i="20"/>
  <c r="R126" i="20"/>
  <c r="Q126" i="20"/>
  <c r="O126" i="20"/>
  <c r="AJ125" i="20"/>
  <c r="AI125" i="20"/>
  <c r="AH125" i="20"/>
  <c r="AG125" i="20"/>
  <c r="AF125" i="20"/>
  <c r="AE125" i="20"/>
  <c r="AK125" i="20" s="1"/>
  <c r="T125" i="20"/>
  <c r="R125" i="20"/>
  <c r="Q125" i="20"/>
  <c r="O125" i="20"/>
  <c r="AJ124" i="20"/>
  <c r="AI124" i="20"/>
  <c r="AH124" i="20"/>
  <c r="AG124" i="20"/>
  <c r="AF124" i="20"/>
  <c r="AE124" i="20"/>
  <c r="AK124" i="20" s="1"/>
  <c r="T124" i="20"/>
  <c r="R124" i="20"/>
  <c r="Q124" i="20"/>
  <c r="O124" i="20"/>
  <c r="AJ123" i="20"/>
  <c r="AI123" i="20"/>
  <c r="AH123" i="20"/>
  <c r="AG123" i="20"/>
  <c r="AF123" i="20"/>
  <c r="AE123" i="20"/>
  <c r="AK123" i="20" s="1"/>
  <c r="T123" i="20"/>
  <c r="R123" i="20"/>
  <c r="Q123" i="20"/>
  <c r="O123" i="20"/>
  <c r="AJ122" i="20"/>
  <c r="AI122" i="20"/>
  <c r="AH122" i="20"/>
  <c r="AG122" i="20"/>
  <c r="AF122" i="20"/>
  <c r="AE122" i="20"/>
  <c r="AK122" i="20" s="1"/>
  <c r="T122" i="20"/>
  <c r="R122" i="20"/>
  <c r="Q122" i="20"/>
  <c r="O122" i="20"/>
  <c r="AJ121" i="20"/>
  <c r="AI121" i="20"/>
  <c r="AH121" i="20"/>
  <c r="AG121" i="20"/>
  <c r="AF121" i="20"/>
  <c r="AE121" i="20"/>
  <c r="AK121" i="20" s="1"/>
  <c r="T121" i="20"/>
  <c r="R121" i="20"/>
  <c r="Q121" i="20"/>
  <c r="O121" i="20"/>
  <c r="AJ120" i="20"/>
  <c r="AI120" i="20"/>
  <c r="AH120" i="20"/>
  <c r="AG120" i="20"/>
  <c r="AF120" i="20"/>
  <c r="AE120" i="20"/>
  <c r="AK120" i="20" s="1"/>
  <c r="T120" i="20"/>
  <c r="R120" i="20"/>
  <c r="Q120" i="20"/>
  <c r="O120" i="20"/>
  <c r="AJ119" i="20"/>
  <c r="AI119" i="20"/>
  <c r="AH119" i="20"/>
  <c r="AG119" i="20"/>
  <c r="AF119" i="20"/>
  <c r="AE119" i="20"/>
  <c r="AK119" i="20" s="1"/>
  <c r="T119" i="20"/>
  <c r="R119" i="20"/>
  <c r="Q119" i="20"/>
  <c r="O119" i="20"/>
  <c r="AJ118" i="20"/>
  <c r="AI118" i="20"/>
  <c r="AH118" i="20"/>
  <c r="AG118" i="20"/>
  <c r="AF118" i="20"/>
  <c r="AE118" i="20"/>
  <c r="AK118" i="20" s="1"/>
  <c r="T118" i="20"/>
  <c r="R118" i="20"/>
  <c r="Q118" i="20"/>
  <c r="O118" i="20"/>
  <c r="AJ117" i="20"/>
  <c r="AI117" i="20"/>
  <c r="AH117" i="20"/>
  <c r="AG117" i="20"/>
  <c r="AF117" i="20"/>
  <c r="AE117" i="20"/>
  <c r="AK117" i="20" s="1"/>
  <c r="T117" i="20"/>
  <c r="R117" i="20"/>
  <c r="Q117" i="20"/>
  <c r="O117" i="20"/>
  <c r="AJ116" i="20"/>
  <c r="AI116" i="20"/>
  <c r="AH116" i="20"/>
  <c r="AG116" i="20"/>
  <c r="AF116" i="20"/>
  <c r="AE116" i="20"/>
  <c r="AK116" i="20" s="1"/>
  <c r="T116" i="20"/>
  <c r="R116" i="20"/>
  <c r="Q116" i="20"/>
  <c r="O116" i="20"/>
  <c r="AJ115" i="20"/>
  <c r="AI115" i="20"/>
  <c r="AH115" i="20"/>
  <c r="AG115" i="20"/>
  <c r="AF115" i="20"/>
  <c r="AE115" i="20"/>
  <c r="AK115" i="20" s="1"/>
  <c r="T115" i="20"/>
  <c r="R115" i="20"/>
  <c r="Q115" i="20"/>
  <c r="O115" i="20"/>
  <c r="AJ114" i="20"/>
  <c r="AI114" i="20"/>
  <c r="AH114" i="20"/>
  <c r="AG114" i="20"/>
  <c r="AF114" i="20"/>
  <c r="AE114" i="20"/>
  <c r="AK114" i="20" s="1"/>
  <c r="T114" i="20"/>
  <c r="R114" i="20"/>
  <c r="Q114" i="20"/>
  <c r="O114" i="20"/>
  <c r="AJ113" i="20"/>
  <c r="AI113" i="20"/>
  <c r="AH113" i="20"/>
  <c r="AG113" i="20"/>
  <c r="AF113" i="20"/>
  <c r="AE113" i="20"/>
  <c r="AK113" i="20" s="1"/>
  <c r="T113" i="20"/>
  <c r="R113" i="20"/>
  <c r="Q113" i="20"/>
  <c r="O113" i="20"/>
  <c r="AJ112" i="20"/>
  <c r="AI112" i="20"/>
  <c r="AH112" i="20"/>
  <c r="AG112" i="20"/>
  <c r="AF112" i="20"/>
  <c r="AE112" i="20"/>
  <c r="AK112" i="20" s="1"/>
  <c r="T112" i="20"/>
  <c r="R112" i="20"/>
  <c r="Q112" i="20"/>
  <c r="O112" i="20"/>
  <c r="AJ111" i="20"/>
  <c r="AI111" i="20"/>
  <c r="AH111" i="20"/>
  <c r="AG111" i="20"/>
  <c r="AF111" i="20"/>
  <c r="AE111" i="20"/>
  <c r="AK111" i="20" s="1"/>
  <c r="T111" i="20"/>
  <c r="R111" i="20"/>
  <c r="Q111" i="20"/>
  <c r="O111" i="20"/>
  <c r="AJ190" i="20"/>
  <c r="AI190" i="20"/>
  <c r="AH190" i="20"/>
  <c r="AG190" i="20"/>
  <c r="AF190" i="20"/>
  <c r="AE190" i="20"/>
  <c r="AK190" i="20" s="1"/>
  <c r="T190" i="20"/>
  <c r="R190" i="20"/>
  <c r="Q190" i="20"/>
  <c r="O190" i="20"/>
  <c r="AJ189" i="20"/>
  <c r="AI189" i="20"/>
  <c r="AH189" i="20"/>
  <c r="AG189" i="20"/>
  <c r="AF189" i="20"/>
  <c r="AE189" i="20"/>
  <c r="AK189" i="20" s="1"/>
  <c r="T189" i="20"/>
  <c r="R189" i="20"/>
  <c r="Q189" i="20"/>
  <c r="O189" i="20"/>
  <c r="AJ110" i="20"/>
  <c r="AI110" i="20"/>
  <c r="AH110" i="20"/>
  <c r="AG110" i="20"/>
  <c r="AF110" i="20"/>
  <c r="AE110" i="20"/>
  <c r="AK110" i="20" s="1"/>
  <c r="T110" i="20"/>
  <c r="R110" i="20"/>
  <c r="Q110" i="20"/>
  <c r="O110" i="20"/>
  <c r="AJ109" i="20"/>
  <c r="AI109" i="20"/>
  <c r="AH109" i="20"/>
  <c r="AG109" i="20"/>
  <c r="AF109" i="20"/>
  <c r="AE109" i="20"/>
  <c r="AK109" i="20" s="1"/>
  <c r="T109" i="20"/>
  <c r="R109" i="20"/>
  <c r="Q109" i="20"/>
  <c r="O109" i="20"/>
  <c r="AJ108" i="20"/>
  <c r="AI108" i="20"/>
  <c r="AH108" i="20"/>
  <c r="AG108" i="20"/>
  <c r="AE108" i="20"/>
  <c r="AK108" i="20" s="1"/>
  <c r="T108" i="20"/>
  <c r="R108" i="20"/>
  <c r="Q108" i="20"/>
  <c r="O108" i="20"/>
  <c r="AJ107" i="20"/>
  <c r="AI107" i="20"/>
  <c r="AH107" i="20"/>
  <c r="AG107" i="20"/>
  <c r="AF107" i="20"/>
  <c r="AE107" i="20"/>
  <c r="AK107" i="20" s="1"/>
  <c r="T107" i="20"/>
  <c r="R107" i="20"/>
  <c r="Q107" i="20"/>
  <c r="O107" i="20"/>
  <c r="AJ106" i="20"/>
  <c r="AI106" i="20"/>
  <c r="AH106" i="20"/>
  <c r="AG106" i="20"/>
  <c r="AF106" i="20"/>
  <c r="AE106" i="20"/>
  <c r="AK106" i="20" s="1"/>
  <c r="T106" i="20"/>
  <c r="R106" i="20"/>
  <c r="Q106" i="20"/>
  <c r="O106" i="20"/>
  <c r="AJ105" i="20"/>
  <c r="AI105" i="20"/>
  <c r="AH105" i="20"/>
  <c r="AG105" i="20"/>
  <c r="AF105" i="20"/>
  <c r="AE105" i="20"/>
  <c r="AK105" i="20" s="1"/>
  <c r="T105" i="20"/>
  <c r="R105" i="20"/>
  <c r="Q105" i="20"/>
  <c r="O105" i="20"/>
  <c r="AJ104" i="20"/>
  <c r="AI104" i="20"/>
  <c r="AH104" i="20"/>
  <c r="AG104" i="20"/>
  <c r="AE104" i="20"/>
  <c r="AK104" i="20" s="1"/>
  <c r="T104" i="20"/>
  <c r="R104" i="20"/>
  <c r="Q104" i="20"/>
  <c r="O104" i="20"/>
  <c r="AJ103" i="20"/>
  <c r="AI103" i="20"/>
  <c r="AH103" i="20"/>
  <c r="AG103" i="20"/>
  <c r="AE103" i="20"/>
  <c r="AK103" i="20" s="1"/>
  <c r="T103" i="20"/>
  <c r="R103" i="20"/>
  <c r="Q103" i="20"/>
  <c r="O103" i="20"/>
  <c r="AJ102" i="20"/>
  <c r="AI102" i="20"/>
  <c r="AH102" i="20"/>
  <c r="AG102" i="20"/>
  <c r="AE102" i="20"/>
  <c r="AK102" i="20" s="1"/>
  <c r="T102" i="20"/>
  <c r="R102" i="20"/>
  <c r="Q102" i="20"/>
  <c r="O102" i="20"/>
  <c r="AJ101" i="20"/>
  <c r="AI101" i="20"/>
  <c r="AH101" i="20"/>
  <c r="AG101" i="20"/>
  <c r="AF101" i="20"/>
  <c r="AE101" i="20"/>
  <c r="AK101" i="20" s="1"/>
  <c r="T101" i="20"/>
  <c r="R101" i="20"/>
  <c r="Q101" i="20"/>
  <c r="O101" i="20"/>
  <c r="AJ100" i="20"/>
  <c r="AI100" i="20"/>
  <c r="AH100" i="20"/>
  <c r="AG100" i="20"/>
  <c r="AF100" i="20"/>
  <c r="AE100" i="20"/>
  <c r="AK100" i="20" s="1"/>
  <c r="T100" i="20"/>
  <c r="R100" i="20"/>
  <c r="Q100" i="20"/>
  <c r="O100" i="20"/>
  <c r="AJ99" i="20"/>
  <c r="AI99" i="20"/>
  <c r="AH99" i="20"/>
  <c r="AG99" i="20"/>
  <c r="AF99" i="20"/>
  <c r="AE99" i="20"/>
  <c r="AK99" i="20" s="1"/>
  <c r="T99" i="20"/>
  <c r="R99" i="20"/>
  <c r="Q99" i="20"/>
  <c r="O99" i="20"/>
  <c r="AJ98" i="20"/>
  <c r="AI98" i="20"/>
  <c r="AH98" i="20"/>
  <c r="AG98" i="20"/>
  <c r="AF98" i="20"/>
  <c r="AE98" i="20"/>
  <c r="AK98" i="20" s="1"/>
  <c r="T98" i="20"/>
  <c r="R98" i="20"/>
  <c r="Q98" i="20"/>
  <c r="O98" i="20"/>
  <c r="AJ97" i="20"/>
  <c r="AI97" i="20"/>
  <c r="AH97" i="20"/>
  <c r="AG97" i="20"/>
  <c r="AE97" i="20"/>
  <c r="AK97" i="20" s="1"/>
  <c r="T97" i="20"/>
  <c r="Q97" i="20"/>
  <c r="O97" i="20"/>
  <c r="AJ96" i="20"/>
  <c r="AI96" i="20"/>
  <c r="AH96" i="20"/>
  <c r="AG96" i="20"/>
  <c r="AE96" i="20"/>
  <c r="AK96" i="20" s="1"/>
  <c r="T96" i="20"/>
  <c r="R96" i="20"/>
  <c r="O96" i="20"/>
  <c r="AJ95" i="20"/>
  <c r="AI95" i="20"/>
  <c r="AH95" i="20"/>
  <c r="AG95" i="20"/>
  <c r="AE95" i="20"/>
  <c r="AK95" i="20" s="1"/>
  <c r="T95" i="20"/>
  <c r="Q95" i="20"/>
  <c r="O95" i="20"/>
  <c r="AJ94" i="20"/>
  <c r="AI94" i="20"/>
  <c r="AH94" i="20"/>
  <c r="AG94" i="20"/>
  <c r="AE94" i="20"/>
  <c r="AK94" i="20" s="1"/>
  <c r="T94" i="20"/>
  <c r="Q94" i="20"/>
  <c r="O94" i="20"/>
  <c r="AJ93" i="20"/>
  <c r="AI93" i="20"/>
  <c r="AH93" i="20"/>
  <c r="AG93" i="20"/>
  <c r="AE93" i="20"/>
  <c r="AK93" i="20" s="1"/>
  <c r="T93" i="20"/>
  <c r="Q93" i="20"/>
  <c r="O93" i="20"/>
  <c r="AJ92" i="20"/>
  <c r="AI92" i="20"/>
  <c r="AH92" i="20"/>
  <c r="AG92" i="20"/>
  <c r="AE92" i="20"/>
  <c r="AK92" i="20" s="1"/>
  <c r="T92" i="20"/>
  <c r="Q92" i="20"/>
  <c r="O92" i="20"/>
  <c r="AJ91" i="20"/>
  <c r="AI91" i="20"/>
  <c r="AH91" i="20"/>
  <c r="AG91" i="20"/>
  <c r="AE91" i="20"/>
  <c r="AK91" i="20" s="1"/>
  <c r="T91" i="20"/>
  <c r="Q91" i="20"/>
  <c r="O91" i="20"/>
  <c r="AJ90" i="20"/>
  <c r="AI90" i="20"/>
  <c r="AH90" i="20"/>
  <c r="AG90" i="20"/>
  <c r="AE90" i="20"/>
  <c r="AK90" i="20" s="1"/>
  <c r="T90" i="20"/>
  <c r="Q90" i="20"/>
  <c r="O90" i="20"/>
  <c r="AJ89" i="20"/>
  <c r="AI89" i="20"/>
  <c r="AH89" i="20"/>
  <c r="AG89" i="20"/>
  <c r="AE89" i="20"/>
  <c r="AK89" i="20" s="1"/>
  <c r="T89" i="20"/>
  <c r="Q89" i="20"/>
  <c r="O89" i="20"/>
  <c r="AJ88" i="20"/>
  <c r="AI88" i="20"/>
  <c r="AH88" i="20"/>
  <c r="AG88" i="20"/>
  <c r="AE88" i="20"/>
  <c r="AK88" i="20" s="1"/>
  <c r="T88" i="20"/>
  <c r="Q88" i="20"/>
  <c r="O88" i="20"/>
  <c r="AJ87" i="20"/>
  <c r="AI87" i="20"/>
  <c r="AH87" i="20"/>
  <c r="AG87" i="20"/>
  <c r="AE87" i="20"/>
  <c r="AK87" i="20" s="1"/>
  <c r="T87" i="20"/>
  <c r="Q87" i="20"/>
  <c r="O87" i="20"/>
  <c r="AJ86" i="20"/>
  <c r="AI86" i="20"/>
  <c r="AH86" i="20"/>
  <c r="AG86" i="20"/>
  <c r="AE86" i="20"/>
  <c r="AK86" i="20" s="1"/>
  <c r="T86" i="20"/>
  <c r="Q86" i="20"/>
  <c r="O86" i="20"/>
  <c r="AJ85" i="20"/>
  <c r="AI85" i="20"/>
  <c r="AH85" i="20"/>
  <c r="AG85" i="20"/>
  <c r="AE85" i="20"/>
  <c r="AK85" i="20" s="1"/>
  <c r="T85" i="20"/>
  <c r="Q85" i="20"/>
  <c r="O85" i="20"/>
  <c r="AJ84" i="20"/>
  <c r="AI84" i="20"/>
  <c r="AH84" i="20"/>
  <c r="AE84" i="20"/>
  <c r="AK84" i="20" s="1"/>
  <c r="T84" i="20"/>
  <c r="Q84" i="20"/>
  <c r="O84" i="20"/>
  <c r="AJ83" i="20"/>
  <c r="AI83" i="20"/>
  <c r="AH83" i="20"/>
  <c r="AG83" i="20"/>
  <c r="AE83" i="20"/>
  <c r="AK83" i="20" s="1"/>
  <c r="T83" i="20"/>
  <c r="Q83" i="20"/>
  <c r="O83" i="20"/>
  <c r="AJ82" i="20"/>
  <c r="AI82" i="20"/>
  <c r="AH82" i="20"/>
  <c r="AG82" i="20"/>
  <c r="AE82" i="20"/>
  <c r="AK82" i="20" s="1"/>
  <c r="T82" i="20"/>
  <c r="Q82" i="20"/>
  <c r="O82" i="20"/>
  <c r="AJ81" i="20"/>
  <c r="AI81" i="20"/>
  <c r="AH81" i="20"/>
  <c r="AG81" i="20"/>
  <c r="AF81" i="20"/>
  <c r="AE81" i="20"/>
  <c r="AK81" i="20" s="1"/>
  <c r="T81" i="20"/>
  <c r="Q81" i="20"/>
  <c r="O81" i="20"/>
  <c r="AJ80" i="20"/>
  <c r="AI80" i="20"/>
  <c r="AH80" i="20"/>
  <c r="AG80" i="20"/>
  <c r="AF80" i="20"/>
  <c r="AE80" i="20"/>
  <c r="AK80" i="20" s="1"/>
  <c r="T80" i="20"/>
  <c r="Q80" i="20"/>
  <c r="O80" i="20"/>
  <c r="AJ79" i="20"/>
  <c r="AI79" i="20"/>
  <c r="AH79" i="20"/>
  <c r="AG79" i="20"/>
  <c r="AE79" i="20"/>
  <c r="AK79" i="20" s="1"/>
  <c r="T79" i="20"/>
  <c r="Q79" i="20"/>
  <c r="O79" i="20"/>
  <c r="AJ78" i="20"/>
  <c r="AI78" i="20"/>
  <c r="AH78" i="20"/>
  <c r="AG78" i="20"/>
  <c r="AE78" i="20"/>
  <c r="AK78" i="20" s="1"/>
  <c r="T78" i="20"/>
  <c r="Q78" i="20"/>
  <c r="O78" i="20"/>
  <c r="AJ77" i="20"/>
  <c r="AI77" i="20"/>
  <c r="AH77" i="20"/>
  <c r="AG77" i="20"/>
  <c r="AE77" i="20"/>
  <c r="AK77" i="20" s="1"/>
  <c r="T77" i="20"/>
  <c r="R77" i="20"/>
  <c r="Q77" i="20"/>
  <c r="O77" i="20"/>
  <c r="AJ76" i="20"/>
  <c r="AI76" i="20"/>
  <c r="AH76" i="20"/>
  <c r="AG76" i="20"/>
  <c r="AE76" i="20"/>
  <c r="AK76" i="20" s="1"/>
  <c r="T76" i="20"/>
  <c r="Q76" i="20"/>
  <c r="O76" i="20"/>
  <c r="AJ75" i="20"/>
  <c r="AI75" i="20"/>
  <c r="AH75" i="20"/>
  <c r="AG75" i="20"/>
  <c r="AE75" i="20"/>
  <c r="AK75" i="20" s="1"/>
  <c r="T75" i="20"/>
  <c r="Q75" i="20"/>
  <c r="O75" i="20"/>
  <c r="AJ74" i="20"/>
  <c r="AI74" i="20"/>
  <c r="AH74" i="20"/>
  <c r="AG74" i="20"/>
  <c r="AE74" i="20"/>
  <c r="AK74" i="20" s="1"/>
  <c r="T74" i="20"/>
  <c r="Q74" i="20"/>
  <c r="O74" i="20"/>
  <c r="AJ73" i="20"/>
  <c r="AI73" i="20"/>
  <c r="AH73" i="20"/>
  <c r="AG73" i="20"/>
  <c r="AE73" i="20"/>
  <c r="AK73" i="20" s="1"/>
  <c r="T73" i="20"/>
  <c r="Q73" i="20"/>
  <c r="O73" i="20"/>
  <c r="AJ72" i="20"/>
  <c r="AI72" i="20"/>
  <c r="AH72" i="20"/>
  <c r="AG72" i="20"/>
  <c r="AE72" i="20"/>
  <c r="AK72" i="20" s="1"/>
  <c r="T72" i="20"/>
  <c r="Q72" i="20"/>
  <c r="O72" i="20"/>
  <c r="AJ71" i="20"/>
  <c r="AI71" i="20"/>
  <c r="AH71" i="20"/>
  <c r="AG71" i="20"/>
  <c r="AE71" i="20"/>
  <c r="AK71" i="20" s="1"/>
  <c r="T71" i="20"/>
  <c r="Q71" i="20"/>
  <c r="O71" i="20"/>
  <c r="AJ70" i="20"/>
  <c r="AI70" i="20"/>
  <c r="AH70" i="20"/>
  <c r="AG70" i="20"/>
  <c r="AE70" i="20"/>
  <c r="AK70" i="20" s="1"/>
  <c r="T70" i="20"/>
  <c r="Q70" i="20"/>
  <c r="O70" i="20"/>
  <c r="AJ69" i="20"/>
  <c r="AI69" i="20"/>
  <c r="AH69" i="20"/>
  <c r="AG69" i="20"/>
  <c r="AE69" i="20"/>
  <c r="AK69" i="20" s="1"/>
  <c r="T69" i="20"/>
  <c r="Q69" i="20"/>
  <c r="O69" i="20"/>
  <c r="AJ68" i="20"/>
  <c r="AI68" i="20"/>
  <c r="AH68" i="20"/>
  <c r="AG68" i="20"/>
  <c r="AE68" i="20"/>
  <c r="AK68" i="20" s="1"/>
  <c r="T68" i="20"/>
  <c r="Q68" i="20"/>
  <c r="O68" i="20"/>
  <c r="AJ67" i="20"/>
  <c r="AI67" i="20"/>
  <c r="AH67" i="20"/>
  <c r="AG67" i="20"/>
  <c r="AE67" i="20"/>
  <c r="AK67" i="20" s="1"/>
  <c r="T67" i="20"/>
  <c r="Q67" i="20"/>
  <c r="O67" i="20"/>
  <c r="AJ66" i="20"/>
  <c r="AI66" i="20"/>
  <c r="AH66" i="20"/>
  <c r="AG66" i="20"/>
  <c r="AE66" i="20"/>
  <c r="AK66" i="20" s="1"/>
  <c r="T66" i="20"/>
  <c r="Q66" i="20"/>
  <c r="O66" i="20"/>
  <c r="AJ65" i="20"/>
  <c r="AI65" i="20"/>
  <c r="AH65" i="20"/>
  <c r="AG65" i="20"/>
  <c r="AE65" i="20"/>
  <c r="AK65" i="20" s="1"/>
  <c r="T65" i="20"/>
  <c r="Q65" i="20"/>
  <c r="O65" i="20"/>
  <c r="AJ64" i="20"/>
  <c r="AI64" i="20"/>
  <c r="AH64" i="20"/>
  <c r="AG64" i="20"/>
  <c r="AE64" i="20"/>
  <c r="AK64" i="20" s="1"/>
  <c r="T64" i="20"/>
  <c r="Q64" i="20"/>
  <c r="O64" i="20"/>
  <c r="AJ63" i="20"/>
  <c r="AI63" i="20"/>
  <c r="AH63" i="20"/>
  <c r="AG63" i="20"/>
  <c r="AE63" i="20"/>
  <c r="AK63" i="20" s="1"/>
  <c r="T63" i="20"/>
  <c r="Q63" i="20"/>
  <c r="O63" i="20"/>
  <c r="AJ62" i="20"/>
  <c r="AI62" i="20"/>
  <c r="AH62" i="20"/>
  <c r="AG62" i="20"/>
  <c r="AE62" i="20"/>
  <c r="AK62" i="20" s="1"/>
  <c r="T62" i="20"/>
  <c r="R62" i="20"/>
  <c r="O62" i="20"/>
  <c r="AJ61" i="20"/>
  <c r="AI61" i="20"/>
  <c r="AH61" i="20"/>
  <c r="AG61" i="20"/>
  <c r="AE61" i="20"/>
  <c r="AK61" i="20" s="1"/>
  <c r="T61" i="20"/>
  <c r="R61" i="20"/>
  <c r="O61" i="20"/>
  <c r="AJ60" i="20"/>
  <c r="AI60" i="20"/>
  <c r="AH60" i="20"/>
  <c r="AG60" i="20"/>
  <c r="AF60" i="20"/>
  <c r="AE60" i="20"/>
  <c r="AK60" i="20" s="1"/>
  <c r="T60" i="20"/>
  <c r="R60" i="20"/>
  <c r="Q60" i="20"/>
  <c r="O60" i="20"/>
  <c r="AJ59" i="20"/>
  <c r="AI59" i="20"/>
  <c r="AH59" i="20"/>
  <c r="AG59" i="20"/>
  <c r="AF59" i="20"/>
  <c r="AE59" i="20"/>
  <c r="AK59" i="20" s="1"/>
  <c r="T59" i="20"/>
  <c r="R59" i="20"/>
  <c r="Q59" i="20"/>
  <c r="O59" i="20"/>
  <c r="AJ58" i="20"/>
  <c r="AI58" i="20"/>
  <c r="AH58" i="20"/>
  <c r="AG58" i="20"/>
  <c r="AF58" i="20"/>
  <c r="AE58" i="20"/>
  <c r="AK58" i="20" s="1"/>
  <c r="T58" i="20"/>
  <c r="R58" i="20"/>
  <c r="Q58" i="20"/>
  <c r="O58" i="20"/>
  <c r="AJ57" i="20"/>
  <c r="AI57" i="20"/>
  <c r="AH57" i="20"/>
  <c r="AG57" i="20"/>
  <c r="AF57" i="20"/>
  <c r="AE57" i="20"/>
  <c r="AK57" i="20" s="1"/>
  <c r="T57" i="20"/>
  <c r="R57" i="20"/>
  <c r="Q57" i="20"/>
  <c r="O57" i="20"/>
  <c r="AJ56" i="20"/>
  <c r="AI56" i="20"/>
  <c r="AH56" i="20"/>
  <c r="AG56" i="20"/>
  <c r="AF56" i="20"/>
  <c r="AE56" i="20"/>
  <c r="AK56" i="20" s="1"/>
  <c r="T56" i="20"/>
  <c r="R56" i="20"/>
  <c r="O56" i="20"/>
  <c r="AJ55" i="20"/>
  <c r="AI55" i="20"/>
  <c r="AH55" i="20"/>
  <c r="AG55" i="20"/>
  <c r="AE55" i="20"/>
  <c r="AK55" i="20" s="1"/>
  <c r="T55" i="20"/>
  <c r="R55" i="20"/>
  <c r="O55" i="20"/>
  <c r="AJ54" i="20"/>
  <c r="AI54" i="20"/>
  <c r="AH54" i="20"/>
  <c r="AG54" i="20"/>
  <c r="AE54" i="20"/>
  <c r="AK54" i="20" s="1"/>
  <c r="T54" i="20"/>
  <c r="R54" i="20"/>
  <c r="O54" i="20"/>
  <c r="AJ53" i="20"/>
  <c r="AI53" i="20"/>
  <c r="AH53" i="20"/>
  <c r="AG53" i="20"/>
  <c r="AE53" i="20"/>
  <c r="AK53" i="20" s="1"/>
  <c r="T53" i="20"/>
  <c r="R53" i="20"/>
  <c r="O53" i="20"/>
  <c r="AJ52" i="20"/>
  <c r="AI52" i="20"/>
  <c r="AH52" i="20"/>
  <c r="AG52" i="20"/>
  <c r="AE52" i="20"/>
  <c r="AK52" i="20" s="1"/>
  <c r="T52" i="20"/>
  <c r="R52" i="20"/>
  <c r="O52" i="20"/>
  <c r="AJ51" i="20"/>
  <c r="AI51" i="20"/>
  <c r="AH51" i="20"/>
  <c r="AG51" i="20"/>
  <c r="AE51" i="20"/>
  <c r="AK51" i="20" s="1"/>
  <c r="T51" i="20"/>
  <c r="R51" i="20"/>
  <c r="O51" i="20"/>
  <c r="AJ50" i="20"/>
  <c r="AI50" i="20"/>
  <c r="AH50" i="20"/>
  <c r="AG50" i="20"/>
  <c r="AE50" i="20"/>
  <c r="AK50" i="20" s="1"/>
  <c r="T50" i="20"/>
  <c r="O50" i="20"/>
  <c r="AJ49" i="20"/>
  <c r="AI49" i="20"/>
  <c r="AH49" i="20"/>
  <c r="AG49" i="20"/>
  <c r="AE49" i="20"/>
  <c r="AK49" i="20" s="1"/>
  <c r="T49" i="20"/>
  <c r="R49" i="20"/>
  <c r="O49" i="20"/>
  <c r="AJ48" i="20"/>
  <c r="AI48" i="20"/>
  <c r="AH48" i="20"/>
  <c r="AG48" i="20"/>
  <c r="AE48" i="20"/>
  <c r="AK48" i="20" s="1"/>
  <c r="T48" i="20"/>
  <c r="R48" i="20"/>
  <c r="O48" i="20"/>
  <c r="AJ47" i="20"/>
  <c r="AI47" i="20"/>
  <c r="AH47" i="20"/>
  <c r="AG47" i="20"/>
  <c r="AE47" i="20"/>
  <c r="AK47" i="20" s="1"/>
  <c r="T47" i="20"/>
  <c r="R47" i="20"/>
  <c r="O47" i="20"/>
  <c r="AJ46" i="20"/>
  <c r="AI46" i="20"/>
  <c r="AH46" i="20"/>
  <c r="AG46" i="20"/>
  <c r="AE46" i="20"/>
  <c r="AK46" i="20" s="1"/>
  <c r="T46" i="20"/>
  <c r="R46" i="20"/>
  <c r="O46" i="20"/>
  <c r="AJ45" i="20"/>
  <c r="AI45" i="20"/>
  <c r="AH45" i="20"/>
  <c r="AG45" i="20"/>
  <c r="AE45" i="20"/>
  <c r="AK45" i="20" s="1"/>
  <c r="T45" i="20"/>
  <c r="R45" i="20"/>
  <c r="O45" i="20"/>
  <c r="AJ44" i="20"/>
  <c r="AI44" i="20"/>
  <c r="AH44" i="20"/>
  <c r="AG44" i="20"/>
  <c r="AE44" i="20"/>
  <c r="AK44" i="20" s="1"/>
  <c r="T44" i="20"/>
  <c r="R44" i="20"/>
  <c r="O44" i="20"/>
  <c r="AJ43" i="20"/>
  <c r="AI43" i="20"/>
  <c r="AH43" i="20"/>
  <c r="AG43" i="20"/>
  <c r="AE43" i="20"/>
  <c r="AK43" i="20" s="1"/>
  <c r="T43" i="20"/>
  <c r="R43" i="20"/>
  <c r="O43" i="20"/>
  <c r="AJ42" i="20"/>
  <c r="AI42" i="20"/>
  <c r="AH42" i="20"/>
  <c r="AG42" i="20"/>
  <c r="AE42" i="20"/>
  <c r="AK42" i="20" s="1"/>
  <c r="T42" i="20"/>
  <c r="R42" i="20"/>
  <c r="Q42" i="20"/>
  <c r="O42" i="20"/>
  <c r="AJ41" i="20"/>
  <c r="AI41" i="20"/>
  <c r="AH41" i="20"/>
  <c r="AG41" i="20"/>
  <c r="AE41" i="20"/>
  <c r="AK41" i="20" s="1"/>
  <c r="T41" i="20"/>
  <c r="O41" i="20"/>
  <c r="AJ40" i="20"/>
  <c r="AI40" i="20"/>
  <c r="AH40" i="20"/>
  <c r="AG40" i="20"/>
  <c r="AE40" i="20"/>
  <c r="AK40" i="20" s="1"/>
  <c r="T40" i="20"/>
  <c r="O40" i="20"/>
  <c r="AJ39" i="20"/>
  <c r="AI39" i="20"/>
  <c r="AH39" i="20"/>
  <c r="AG39" i="20"/>
  <c r="AE39" i="20"/>
  <c r="AK39" i="20" s="1"/>
  <c r="T39" i="20"/>
  <c r="O39" i="20"/>
  <c r="AJ38" i="20"/>
  <c r="AI38" i="20"/>
  <c r="AH38" i="20"/>
  <c r="AG38" i="20"/>
  <c r="AE38" i="20"/>
  <c r="AK38" i="20" s="1"/>
  <c r="T38" i="20"/>
  <c r="O38" i="20"/>
  <c r="AJ37" i="20"/>
  <c r="AI37" i="20"/>
  <c r="AH37" i="20"/>
  <c r="AG37" i="20"/>
  <c r="AE37" i="20"/>
  <c r="AK37" i="20" s="1"/>
  <c r="T37" i="20"/>
  <c r="O37" i="20"/>
  <c r="AJ36" i="20"/>
  <c r="AI36" i="20"/>
  <c r="AH36" i="20"/>
  <c r="AG36" i="20"/>
  <c r="AE36" i="20"/>
  <c r="AK36" i="20" s="1"/>
  <c r="T36" i="20"/>
  <c r="O36" i="20"/>
  <c r="AJ35" i="20"/>
  <c r="AI35" i="20"/>
  <c r="AH35" i="20"/>
  <c r="AG35" i="20"/>
  <c r="AE35" i="20"/>
  <c r="AK35" i="20" s="1"/>
  <c r="T35" i="20"/>
  <c r="Q35" i="20"/>
  <c r="O35" i="20"/>
  <c r="AJ34" i="20"/>
  <c r="AI34" i="20"/>
  <c r="AH34" i="20"/>
  <c r="AG34" i="20"/>
  <c r="AE34" i="20"/>
  <c r="AK34" i="20" s="1"/>
  <c r="T34" i="20"/>
  <c r="Q34" i="20"/>
  <c r="O34" i="20"/>
  <c r="AJ33" i="20"/>
  <c r="AI33" i="20"/>
  <c r="AH33" i="20"/>
  <c r="AG33" i="20"/>
  <c r="AE33" i="20"/>
  <c r="AK33" i="20" s="1"/>
  <c r="T33" i="20"/>
  <c r="Q33" i="20"/>
  <c r="O33" i="20"/>
  <c r="AJ32" i="20"/>
  <c r="AI32" i="20"/>
  <c r="AH32" i="20"/>
  <c r="AG32" i="20"/>
  <c r="AE32" i="20"/>
  <c r="AK32" i="20" s="1"/>
  <c r="T32" i="20"/>
  <c r="R32" i="20"/>
  <c r="O32" i="20"/>
  <c r="AJ31" i="20"/>
  <c r="AI31" i="20"/>
  <c r="AH31" i="20"/>
  <c r="AG31" i="20"/>
  <c r="AE31" i="20"/>
  <c r="AK31" i="20" s="1"/>
  <c r="T31" i="20"/>
  <c r="R31" i="20"/>
  <c r="O31" i="20"/>
  <c r="AJ30" i="20"/>
  <c r="AI30" i="20"/>
  <c r="AH30" i="20"/>
  <c r="AG30" i="20"/>
  <c r="AE30" i="20"/>
  <c r="AK30" i="20" s="1"/>
  <c r="T30" i="20"/>
  <c r="R30" i="20"/>
  <c r="O30" i="20"/>
  <c r="AJ29" i="20"/>
  <c r="AI29" i="20"/>
  <c r="AH29" i="20"/>
  <c r="AG29" i="20"/>
  <c r="AE29" i="20"/>
  <c r="AK29" i="20" s="1"/>
  <c r="T29" i="20"/>
  <c r="R29" i="20"/>
  <c r="O29" i="20"/>
  <c r="AJ28" i="20"/>
  <c r="AI28" i="20"/>
  <c r="AH28" i="20"/>
  <c r="AG28" i="20"/>
  <c r="AE28" i="20"/>
  <c r="AK28" i="20" s="1"/>
  <c r="T28" i="20"/>
  <c r="R28" i="20"/>
  <c r="O28" i="20"/>
  <c r="AJ27" i="20"/>
  <c r="AI27" i="20"/>
  <c r="AH27" i="20"/>
  <c r="AG27" i="20"/>
  <c r="AE27" i="20"/>
  <c r="AK27" i="20" s="1"/>
  <c r="T27" i="20"/>
  <c r="R27" i="20"/>
  <c r="O27" i="20"/>
  <c r="AJ26" i="20"/>
  <c r="AI26" i="20"/>
  <c r="AH26" i="20"/>
  <c r="AG26" i="20"/>
  <c r="AE26" i="20"/>
  <c r="AK26" i="20" s="1"/>
  <c r="T26" i="20"/>
  <c r="R26" i="20"/>
  <c r="O26" i="20"/>
  <c r="AJ25" i="20"/>
  <c r="AI25" i="20"/>
  <c r="AH25" i="20"/>
  <c r="AG25" i="20"/>
  <c r="AE25" i="20"/>
  <c r="AK25" i="20" s="1"/>
  <c r="T25" i="20"/>
  <c r="R25" i="20"/>
  <c r="O25" i="20"/>
  <c r="AJ24" i="20"/>
  <c r="AI24" i="20"/>
  <c r="AH24" i="20"/>
  <c r="AG24" i="20"/>
  <c r="AE24" i="20"/>
  <c r="AK24" i="20" s="1"/>
  <c r="T24" i="20"/>
  <c r="Q24" i="20"/>
  <c r="O24" i="20"/>
  <c r="AJ23" i="20"/>
  <c r="AI23" i="20"/>
  <c r="AH23" i="20"/>
  <c r="AG23" i="20"/>
  <c r="AE23" i="20"/>
  <c r="AK23" i="20" s="1"/>
  <c r="T23" i="20"/>
  <c r="Q23" i="20"/>
  <c r="O23" i="20"/>
  <c r="AJ22" i="20"/>
  <c r="AI22" i="20"/>
  <c r="AH22" i="20"/>
  <c r="AG22" i="20"/>
  <c r="AE22" i="20"/>
  <c r="AK22" i="20" s="1"/>
  <c r="T22" i="20"/>
  <c r="Q22" i="20"/>
  <c r="O22" i="20"/>
  <c r="AJ21" i="20"/>
  <c r="AI21" i="20"/>
  <c r="AH21" i="20"/>
  <c r="AG21" i="20"/>
  <c r="AE21" i="20"/>
  <c r="AK21" i="20" s="1"/>
  <c r="T21" i="20"/>
  <c r="Q21" i="20"/>
  <c r="O21" i="20"/>
  <c r="AJ20" i="20"/>
  <c r="AI20" i="20"/>
  <c r="AH20" i="20"/>
  <c r="AG20" i="20"/>
  <c r="AE20" i="20"/>
  <c r="AK20" i="20" s="1"/>
  <c r="T20" i="20"/>
  <c r="Q20" i="20"/>
  <c r="O20" i="20"/>
  <c r="AJ19" i="20"/>
  <c r="AI19" i="20"/>
  <c r="AH19" i="20"/>
  <c r="AG19" i="20"/>
  <c r="AE19" i="20"/>
  <c r="AK19" i="20" s="1"/>
  <c r="T19" i="20"/>
  <c r="Q19" i="20"/>
  <c r="O19" i="20"/>
  <c r="AJ18" i="20"/>
  <c r="AI18" i="20"/>
  <c r="AH18" i="20"/>
  <c r="AG18" i="20"/>
  <c r="AE18" i="20"/>
  <c r="AK18" i="20" s="1"/>
  <c r="T18" i="20"/>
  <c r="Q18" i="20"/>
  <c r="O18" i="20"/>
  <c r="AJ17" i="20"/>
  <c r="AI17" i="20"/>
  <c r="AH17" i="20"/>
  <c r="AG17" i="20"/>
  <c r="AE17" i="20"/>
  <c r="AK17" i="20" s="1"/>
  <c r="T17" i="20"/>
  <c r="Q17" i="20"/>
  <c r="O17" i="20"/>
  <c r="AJ16" i="20"/>
  <c r="AI16" i="20"/>
  <c r="AH16" i="20"/>
  <c r="AG16" i="20"/>
  <c r="AE16" i="20"/>
  <c r="AK16" i="20" s="1"/>
  <c r="T16" i="20"/>
  <c r="Q16" i="20"/>
  <c r="O16" i="20"/>
  <c r="AJ15" i="20"/>
  <c r="AI15" i="20"/>
  <c r="AH15" i="20"/>
  <c r="AG15" i="20"/>
  <c r="AE15" i="20"/>
  <c r="AK15" i="20" s="1"/>
  <c r="T15" i="20"/>
  <c r="R15" i="20"/>
  <c r="O15" i="20"/>
  <c r="AJ14" i="20"/>
  <c r="AI14" i="20"/>
  <c r="AH14" i="20"/>
  <c r="AG14" i="20"/>
  <c r="AE14" i="20"/>
  <c r="AK14" i="20" s="1"/>
  <c r="T14" i="20"/>
  <c r="R14" i="20"/>
  <c r="O14" i="20"/>
  <c r="AJ13" i="20"/>
  <c r="AI13" i="20"/>
  <c r="AH13" i="20"/>
  <c r="AG13" i="20"/>
  <c r="AE13" i="20"/>
  <c r="AK13" i="20" s="1"/>
  <c r="T13" i="20"/>
  <c r="R13" i="20"/>
  <c r="O13" i="20"/>
  <c r="AJ12" i="20"/>
  <c r="AI12" i="20"/>
  <c r="AH12" i="20"/>
  <c r="AG12" i="20"/>
  <c r="AE12" i="20"/>
  <c r="AK12" i="20" s="1"/>
  <c r="T12" i="20"/>
  <c r="Q12" i="20"/>
  <c r="O12" i="20"/>
  <c r="AJ11" i="20"/>
  <c r="AI11" i="20"/>
  <c r="AH11" i="20"/>
  <c r="AG11" i="20"/>
  <c r="AE11" i="20"/>
  <c r="AK11" i="20" s="1"/>
  <c r="T11" i="20"/>
  <c r="Q11" i="20"/>
  <c r="O11" i="20"/>
  <c r="AJ10" i="20"/>
  <c r="AI10" i="20"/>
  <c r="AH10" i="20"/>
  <c r="AG10" i="20"/>
  <c r="AE10" i="20"/>
  <c r="T10" i="20"/>
  <c r="Q10" i="20"/>
  <c r="O10" i="20"/>
  <c r="AC9" i="20"/>
  <c r="AC8" i="20" s="1"/>
  <c r="AB9" i="20"/>
  <c r="AB8" i="20" s="1"/>
  <c r="AA9" i="20"/>
  <c r="AA8" i="20" s="1"/>
  <c r="Z9" i="20"/>
  <c r="Z8" i="20" s="1"/>
  <c r="Y9" i="20"/>
  <c r="Y8" i="20" s="1"/>
  <c r="X9" i="20"/>
  <c r="X8" i="20" s="1"/>
  <c r="W9" i="20"/>
  <c r="W8" i="20" s="1"/>
  <c r="V9" i="20"/>
  <c r="V8" i="20" s="1"/>
  <c r="S9" i="20"/>
  <c r="P8" i="20"/>
  <c r="T64" i="22"/>
  <c r="O64" i="22" s="1"/>
  <c r="T63" i="22"/>
  <c r="O63" i="22" s="1"/>
  <c r="Z72" i="30" s="1"/>
  <c r="T62" i="22"/>
  <c r="O62" i="22" s="1"/>
  <c r="Z71" i="30" s="1"/>
  <c r="T61" i="22"/>
  <c r="O61" i="22" s="1"/>
  <c r="T60" i="22"/>
  <c r="O60" i="22" s="1"/>
  <c r="T59" i="22"/>
  <c r="O59" i="22" s="1"/>
  <c r="Z68" i="30" s="1"/>
  <c r="T58" i="22"/>
  <c r="O58" i="22" s="1"/>
  <c r="Z67" i="30" s="1"/>
  <c r="T57" i="22"/>
  <c r="O57" i="22" s="1"/>
  <c r="O56" i="22"/>
  <c r="Z65" i="30" s="1"/>
  <c r="O55" i="22"/>
  <c r="O54" i="22"/>
  <c r="Z63" i="30" s="1"/>
  <c r="O53" i="22"/>
  <c r="O52" i="22"/>
  <c r="Z61" i="30" s="1"/>
  <c r="O51" i="22"/>
  <c r="O50" i="22"/>
  <c r="Z59" i="30" s="1"/>
  <c r="O49" i="22"/>
  <c r="O48" i="22"/>
  <c r="Z57" i="30" s="1"/>
  <c r="O47" i="22"/>
  <c r="O46" i="22"/>
  <c r="Z55" i="30" s="1"/>
  <c r="O45" i="22"/>
  <c r="O44" i="22"/>
  <c r="Z53" i="30" s="1"/>
  <c r="O43" i="22"/>
  <c r="O42" i="22"/>
  <c r="Z51" i="30" s="1"/>
  <c r="C42" i="22"/>
  <c r="D51" i="30" s="1"/>
  <c r="O41" i="22"/>
  <c r="L41" i="22" s="1"/>
  <c r="C41" i="22"/>
  <c r="O40" i="22"/>
  <c r="O39" i="22"/>
  <c r="Z49" i="30" s="1"/>
  <c r="R38" i="22"/>
  <c r="O38" i="22" s="1"/>
  <c r="Z48" i="30" s="1"/>
  <c r="O37" i="22"/>
  <c r="I37" i="22"/>
  <c r="O36" i="22"/>
  <c r="Z47" i="30" s="1"/>
  <c r="R35" i="22"/>
  <c r="O35" i="22" s="1"/>
  <c r="Z46" i="30" s="1"/>
  <c r="R34" i="22"/>
  <c r="O34" i="22" s="1"/>
  <c r="R33" i="22"/>
  <c r="O33" i="22" s="1"/>
  <c r="Z44" i="30" s="1"/>
  <c r="S31" i="22"/>
  <c r="O31" i="22" s="1"/>
  <c r="S30" i="22"/>
  <c r="O30" i="22" s="1"/>
  <c r="AG19" i="14" s="1"/>
  <c r="O28" i="22"/>
  <c r="L28" i="22" s="1"/>
  <c r="O27" i="22"/>
  <c r="L27" i="22" s="1"/>
  <c r="O26" i="22"/>
  <c r="L26" i="22" s="1"/>
  <c r="O25" i="22"/>
  <c r="L25" i="22" s="1"/>
  <c r="O24" i="22"/>
  <c r="AK53" i="21" s="1"/>
  <c r="O23" i="22"/>
  <c r="L23" i="22" s="1"/>
  <c r="T21" i="22"/>
  <c r="O21" i="22"/>
  <c r="L21" i="22" s="1"/>
  <c r="T20" i="22"/>
  <c r="O20" i="22"/>
  <c r="L20" i="22" s="1"/>
  <c r="T19" i="22"/>
  <c r="O19" i="22" s="1"/>
  <c r="L19" i="22" s="1"/>
  <c r="O18" i="22"/>
  <c r="L18" i="22" s="1"/>
  <c r="C18" i="22"/>
  <c r="O17" i="22"/>
  <c r="L17" i="22" s="1"/>
  <c r="O16" i="22"/>
  <c r="L16" i="22" s="1"/>
  <c r="O15" i="22"/>
  <c r="L15" i="22" s="1"/>
  <c r="O14" i="22"/>
  <c r="L14" i="22" s="1"/>
  <c r="O13" i="22"/>
  <c r="L13" i="22" s="1"/>
  <c r="O11" i="22"/>
  <c r="AJ28" i="1" s="1"/>
  <c r="AJ22" i="1" s="1"/>
  <c r="N9" i="22"/>
  <c r="M9" i="22"/>
  <c r="K9" i="22"/>
  <c r="V567" i="5"/>
  <c r="O566" i="5"/>
  <c r="V566" i="5" s="1"/>
  <c r="V564" i="5"/>
  <c r="AE23" i="15" s="1"/>
  <c r="V563" i="5"/>
  <c r="Z563" i="5" s="1"/>
  <c r="AI43" i="10" s="1"/>
  <c r="Z562" i="5"/>
  <c r="AI42" i="10" s="1"/>
  <c r="V561" i="5"/>
  <c r="Z561" i="5" s="1"/>
  <c r="AI58" i="10" s="1"/>
  <c r="V560" i="5"/>
  <c r="Z559" i="5"/>
  <c r="AI39" i="10" s="1"/>
  <c r="V558" i="5"/>
  <c r="Z558" i="5" s="1"/>
  <c r="AI61" i="10" s="1"/>
  <c r="Q558" i="5"/>
  <c r="Q61" i="10" s="1"/>
  <c r="V557" i="5"/>
  <c r="AA557" i="5" s="1"/>
  <c r="AA556" i="5"/>
  <c r="Z554" i="5"/>
  <c r="AI38" i="10" s="1"/>
  <c r="R554" i="5"/>
  <c r="R38" i="10" s="1"/>
  <c r="R553" i="5"/>
  <c r="R59" i="10" s="1"/>
  <c r="Q553" i="5"/>
  <c r="Q59" i="10" s="1"/>
  <c r="R552" i="5"/>
  <c r="R37" i="10" s="1"/>
  <c r="R551" i="5"/>
  <c r="R36" i="10" s="1"/>
  <c r="Z550" i="5"/>
  <c r="AI32" i="10" s="1"/>
  <c r="Z549" i="5"/>
  <c r="AI31" i="10" s="1"/>
  <c r="Q549" i="5"/>
  <c r="Q31" i="10" s="1"/>
  <c r="AA548" i="5"/>
  <c r="AA547" i="5"/>
  <c r="V546" i="5"/>
  <c r="Q546" i="5"/>
  <c r="Q545" i="5"/>
  <c r="V545" i="5" s="1"/>
  <c r="Z545" i="5" s="1"/>
  <c r="Z544" i="5"/>
  <c r="AI57" i="10" s="1"/>
  <c r="V543" i="5"/>
  <c r="T543" i="5"/>
  <c r="Z542" i="5"/>
  <c r="AI29" i="10" s="1"/>
  <c r="Z541" i="5"/>
  <c r="AI28" i="10" s="1"/>
  <c r="V540" i="5"/>
  <c r="R540" i="5"/>
  <c r="T540" i="5" s="1"/>
  <c r="R539" i="5"/>
  <c r="T539" i="5" s="1"/>
  <c r="Q539" i="5"/>
  <c r="V538" i="5"/>
  <c r="R537" i="5"/>
  <c r="T537" i="5" s="1"/>
  <c r="T536" i="5"/>
  <c r="V535" i="5"/>
  <c r="Q535" i="5"/>
  <c r="V534" i="5"/>
  <c r="R534" i="5"/>
  <c r="T534" i="5" s="1"/>
  <c r="R533" i="5"/>
  <c r="T533" i="5" s="1"/>
  <c r="AA532" i="5"/>
  <c r="AA531" i="5"/>
  <c r="AG17" i="14" s="1"/>
  <c r="P531" i="5"/>
  <c r="P17" i="14" s="1"/>
  <c r="AA530" i="5"/>
  <c r="AG16" i="14" s="1"/>
  <c r="P530" i="5"/>
  <c r="P16" i="14" s="1"/>
  <c r="Z528" i="5"/>
  <c r="AI47" i="10" s="1"/>
  <c r="AA527" i="5"/>
  <c r="R526" i="5"/>
  <c r="R27" i="10" s="1"/>
  <c r="Q525" i="5"/>
  <c r="P525" i="5" s="1"/>
  <c r="Q524" i="5"/>
  <c r="P524" i="5" s="1"/>
  <c r="Q523" i="5"/>
  <c r="P523" i="5" s="1"/>
  <c r="P12" i="14" s="1"/>
  <c r="Z522" i="5"/>
  <c r="AI26" i="10" s="1"/>
  <c r="AA521" i="5"/>
  <c r="Q520" i="5"/>
  <c r="Q13" i="14" s="1"/>
  <c r="T519" i="5"/>
  <c r="Q519" i="5"/>
  <c r="Q11" i="14" s="1"/>
  <c r="T518" i="5"/>
  <c r="Z517" i="5"/>
  <c r="AI96" i="12" s="1"/>
  <c r="Z516" i="5"/>
  <c r="AI95" i="12" s="1"/>
  <c r="AA515" i="5"/>
  <c r="V514" i="5"/>
  <c r="AA514" i="5" s="1"/>
  <c r="AA513" i="5"/>
  <c r="AA512" i="5"/>
  <c r="Z511" i="5"/>
  <c r="AI25" i="10" s="1"/>
  <c r="Q511" i="5"/>
  <c r="Q25" i="10" s="1"/>
  <c r="V510" i="5"/>
  <c r="AE21" i="15" s="1"/>
  <c r="R510" i="5"/>
  <c r="R21" i="15" s="1"/>
  <c r="V509" i="5"/>
  <c r="AE20" i="15" s="1"/>
  <c r="R509" i="5"/>
  <c r="R20" i="15" s="1"/>
  <c r="AA508" i="5"/>
  <c r="Z507" i="5"/>
  <c r="AI49" i="10" s="1"/>
  <c r="Q506" i="5"/>
  <c r="Q35" i="10" s="1"/>
  <c r="V504" i="5"/>
  <c r="AE19" i="15" s="1"/>
  <c r="R504" i="5"/>
  <c r="R19" i="15" s="1"/>
  <c r="V503" i="5"/>
  <c r="AF13" i="8" s="1"/>
  <c r="AA502" i="5"/>
  <c r="AA501" i="5"/>
  <c r="Z500" i="5"/>
  <c r="AI24" i="10" s="1"/>
  <c r="AA499" i="5"/>
  <c r="Z498" i="5"/>
  <c r="AI62" i="10" s="1"/>
  <c r="V497" i="5"/>
  <c r="AE94" i="12" s="1"/>
  <c r="AA496" i="5"/>
  <c r="Z495" i="5"/>
  <c r="AI23" i="10" s="1"/>
  <c r="AA494" i="5"/>
  <c r="Z494" i="5"/>
  <c r="AA493" i="5"/>
  <c r="AA491" i="5"/>
  <c r="AA490" i="5"/>
  <c r="Z489" i="5"/>
  <c r="AI92" i="12" s="1"/>
  <c r="Q489" i="5"/>
  <c r="Q92" i="12" s="1"/>
  <c r="Z488" i="5"/>
  <c r="AI91" i="12" s="1"/>
  <c r="Z487" i="5"/>
  <c r="AI90" i="12" s="1"/>
  <c r="Z486" i="5"/>
  <c r="AI88" i="12" s="1"/>
  <c r="Q486" i="5"/>
  <c r="Q88" i="12" s="1"/>
  <c r="Z485" i="5"/>
  <c r="AI87" i="12" s="1"/>
  <c r="Q485" i="5"/>
  <c r="Q87" i="12" s="1"/>
  <c r="Z484" i="5"/>
  <c r="AI86" i="12" s="1"/>
  <c r="Q484" i="5"/>
  <c r="Q86" i="12" s="1"/>
  <c r="Z483" i="5"/>
  <c r="AI85" i="12" s="1"/>
  <c r="Q483" i="5"/>
  <c r="Q85" i="12" s="1"/>
  <c r="V482" i="5"/>
  <c r="AE103" i="12" s="1"/>
  <c r="Z481" i="5"/>
  <c r="AI89" i="12" s="1"/>
  <c r="Q481" i="5"/>
  <c r="Q89" i="12" s="1"/>
  <c r="AA480" i="5"/>
  <c r="AJ84" i="12" s="1"/>
  <c r="Z480" i="5"/>
  <c r="AI84" i="12" s="1"/>
  <c r="Z479" i="5"/>
  <c r="AI83" i="12" s="1"/>
  <c r="Q479" i="5"/>
  <c r="Q83" i="12" s="1"/>
  <c r="Z478" i="5"/>
  <c r="AI82" i="12" s="1"/>
  <c r="Q478" i="5"/>
  <c r="Q82" i="12" s="1"/>
  <c r="AA477" i="5"/>
  <c r="AJ104" i="12" s="1"/>
  <c r="Q477" i="5"/>
  <c r="Q104" i="12" s="1"/>
  <c r="Z475" i="5"/>
  <c r="AI81" i="12" s="1"/>
  <c r="V474" i="5"/>
  <c r="AA474" i="5" s="1"/>
  <c r="V473" i="5"/>
  <c r="AA473" i="5" s="1"/>
  <c r="AA472" i="5"/>
  <c r="AA471" i="5"/>
  <c r="O471" i="5"/>
  <c r="AA470" i="5"/>
  <c r="V469" i="5"/>
  <c r="AA469" i="5" s="1"/>
  <c r="AA468" i="5"/>
  <c r="AA467" i="5"/>
  <c r="V465" i="5"/>
  <c r="AF18" i="8" s="1"/>
  <c r="AA464" i="5"/>
  <c r="AK17" i="8" s="1"/>
  <c r="Q464" i="5"/>
  <c r="Q17" i="8" s="1"/>
  <c r="W463" i="5"/>
  <c r="AF18" i="15" s="1"/>
  <c r="Q463" i="5"/>
  <c r="Q18" i="15" s="1"/>
  <c r="V462" i="5"/>
  <c r="AF16" i="8" s="1"/>
  <c r="V461" i="5"/>
  <c r="AF15" i="8" s="1"/>
  <c r="R461" i="5"/>
  <c r="R15" i="8" s="1"/>
  <c r="Z460" i="5"/>
  <c r="AI22" i="10" s="1"/>
  <c r="V459" i="5"/>
  <c r="AA459" i="5" s="1"/>
  <c r="V458" i="5"/>
  <c r="AF12" i="8" s="1"/>
  <c r="V457" i="5"/>
  <c r="AF11" i="8" s="1"/>
  <c r="V456" i="5"/>
  <c r="AF10" i="8" s="1"/>
  <c r="AC455" i="5"/>
  <c r="AA454" i="5"/>
  <c r="Q453" i="5"/>
  <c r="V453" i="5" s="1"/>
  <c r="AA453" i="5" s="1"/>
  <c r="Q452" i="5"/>
  <c r="V452" i="5" s="1"/>
  <c r="AA452" i="5" s="1"/>
  <c r="AA451" i="5"/>
  <c r="V450" i="5"/>
  <c r="AA450" i="5" s="1"/>
  <c r="Q450" i="5"/>
  <c r="Q21" i="10" s="1"/>
  <c r="Q449" i="5"/>
  <c r="Q51" i="10" s="1"/>
  <c r="Q448" i="5"/>
  <c r="Q20" i="10" s="1"/>
  <c r="Q447" i="5"/>
  <c r="Q19" i="10" s="1"/>
  <c r="Q446" i="5"/>
  <c r="Q52" i="10" s="1"/>
  <c r="Z445" i="5"/>
  <c r="AI18" i="10" s="1"/>
  <c r="Q445" i="5"/>
  <c r="Q18" i="10" s="1"/>
  <c r="V444" i="5"/>
  <c r="Q443" i="5"/>
  <c r="Q54" i="10" s="1"/>
  <c r="Z442" i="5"/>
  <c r="AI17" i="10" s="1"/>
  <c r="Q442" i="5"/>
  <c r="Q17" i="10" s="1"/>
  <c r="V441" i="5"/>
  <c r="AE17" i="15" s="1"/>
  <c r="V440" i="5"/>
  <c r="AE16" i="15" s="1"/>
  <c r="Z438" i="5"/>
  <c r="AI16" i="10" s="1"/>
  <c r="Q438" i="5"/>
  <c r="Q16" i="10" s="1"/>
  <c r="V437" i="5"/>
  <c r="AE15" i="15" s="1"/>
  <c r="R437" i="5"/>
  <c r="R15" i="15" s="1"/>
  <c r="AA436" i="5"/>
  <c r="Z436" i="5"/>
  <c r="T436" i="5"/>
  <c r="Q436" i="5"/>
  <c r="V435" i="5"/>
  <c r="R435" i="5"/>
  <c r="V434" i="5"/>
  <c r="AF96" i="20" s="1"/>
  <c r="Z433" i="5"/>
  <c r="AA432" i="5"/>
  <c r="AJ79" i="12" s="1"/>
  <c r="Z432" i="5"/>
  <c r="AI79" i="12" s="1"/>
  <c r="T432" i="5"/>
  <c r="T79" i="12" s="1"/>
  <c r="Z431" i="5"/>
  <c r="AA431" i="5" s="1"/>
  <c r="AJ14" i="15" s="1"/>
  <c r="Z430" i="5"/>
  <c r="AA430" i="5" s="1"/>
  <c r="Z429" i="5"/>
  <c r="AI78" i="12" s="1"/>
  <c r="Q429" i="5"/>
  <c r="Q78" i="12" s="1"/>
  <c r="Z428" i="5"/>
  <c r="AI102" i="12" s="1"/>
  <c r="Q428" i="5"/>
  <c r="Q102" i="12" s="1"/>
  <c r="Z427" i="5"/>
  <c r="AA427" i="5" s="1"/>
  <c r="Z426" i="5"/>
  <c r="AI77" i="12" s="1"/>
  <c r="Z425" i="5"/>
  <c r="AI76" i="12" s="1"/>
  <c r="X425" i="5"/>
  <c r="AG76" i="12" s="1"/>
  <c r="Q425" i="5"/>
  <c r="Q76" i="12" s="1"/>
  <c r="Z424" i="5"/>
  <c r="AI75" i="12" s="1"/>
  <c r="Q424" i="5"/>
  <c r="Q75" i="12" s="1"/>
  <c r="AC423" i="5"/>
  <c r="Z422" i="5"/>
  <c r="AI73" i="12" s="1"/>
  <c r="Q422" i="5"/>
  <c r="Q73" i="12" s="1"/>
  <c r="Z421" i="5"/>
  <c r="AA421" i="5" s="1"/>
  <c r="Z420" i="5"/>
  <c r="AI72" i="12" s="1"/>
  <c r="Q420" i="5"/>
  <c r="Q72" i="12" s="1"/>
  <c r="Z419" i="5"/>
  <c r="AI71" i="12" s="1"/>
  <c r="Q419" i="5"/>
  <c r="Q71" i="12" s="1"/>
  <c r="Z418" i="5"/>
  <c r="AI70" i="12" s="1"/>
  <c r="Q418" i="5"/>
  <c r="Q70" i="12" s="1"/>
  <c r="Z417" i="5"/>
  <c r="AI62" i="12" s="1"/>
  <c r="Z416" i="5"/>
  <c r="AI61" i="12" s="1"/>
  <c r="Z415" i="5"/>
  <c r="AI60" i="12" s="1"/>
  <c r="Z414" i="5"/>
  <c r="AI59" i="12" s="1"/>
  <c r="Z413" i="5"/>
  <c r="AI58" i="12" s="1"/>
  <c r="Z412" i="5"/>
  <c r="AI57" i="12" s="1"/>
  <c r="Z411" i="5"/>
  <c r="AI56" i="12" s="1"/>
  <c r="Z410" i="5"/>
  <c r="AI55" i="12" s="1"/>
  <c r="R410" i="5"/>
  <c r="R55" i="12" s="1"/>
  <c r="Z408" i="5"/>
  <c r="AI54" i="12" s="1"/>
  <c r="T408" i="5"/>
  <c r="T54" i="12" s="1"/>
  <c r="Q408" i="5"/>
  <c r="Q54" i="12" s="1"/>
  <c r="AC407" i="5"/>
  <c r="Q407" i="5"/>
  <c r="Q53" i="12" s="1"/>
  <c r="Z406" i="5"/>
  <c r="AI52" i="12" s="1"/>
  <c r="Z405" i="5"/>
  <c r="AI64" i="12" s="1"/>
  <c r="Z403" i="5"/>
  <c r="AI63" i="12" s="1"/>
  <c r="Z402" i="5"/>
  <c r="AI51" i="12" s="1"/>
  <c r="Z401" i="5"/>
  <c r="AI50" i="12" s="1"/>
  <c r="Z400" i="5"/>
  <c r="AI49" i="12" s="1"/>
  <c r="Z399" i="5"/>
  <c r="AI48" i="12" s="1"/>
  <c r="Z398" i="5"/>
  <c r="AI47" i="12" s="1"/>
  <c r="Z397" i="5"/>
  <c r="AI46" i="12" s="1"/>
  <c r="Z396" i="5"/>
  <c r="AI45" i="12" s="1"/>
  <c r="Z395" i="5"/>
  <c r="AI44" i="12" s="1"/>
  <c r="Z394" i="5"/>
  <c r="AI43" i="12" s="1"/>
  <c r="Z393" i="5"/>
  <c r="AI42" i="12" s="1"/>
  <c r="Z392" i="5"/>
  <c r="AI41" i="12" s="1"/>
  <c r="Z391" i="5"/>
  <c r="AI40" i="12" s="1"/>
  <c r="Q391" i="5"/>
  <c r="Q40" i="12" s="1"/>
  <c r="Z390" i="5"/>
  <c r="AI99" i="12" s="1"/>
  <c r="T390" i="5"/>
  <c r="T99" i="12" s="1"/>
  <c r="Q390" i="5"/>
  <c r="Q99" i="12" s="1"/>
  <c r="Z389" i="5"/>
  <c r="AI39" i="12" s="1"/>
  <c r="T389" i="5"/>
  <c r="T39" i="12" s="1"/>
  <c r="Q389" i="5"/>
  <c r="Q39" i="12" s="1"/>
  <c r="Z388" i="5"/>
  <c r="AI38" i="12" s="1"/>
  <c r="Z387" i="5"/>
  <c r="AI37" i="12" s="1"/>
  <c r="Q387" i="5"/>
  <c r="Q37" i="12" s="1"/>
  <c r="Z386" i="5"/>
  <c r="AI36" i="12" s="1"/>
  <c r="Q386" i="5"/>
  <c r="Q36" i="12" s="1"/>
  <c r="Z385" i="5"/>
  <c r="AI35" i="12" s="1"/>
  <c r="T385" i="5"/>
  <c r="T35" i="12" s="1"/>
  <c r="Z384" i="5"/>
  <c r="AI34" i="12" s="1"/>
  <c r="Z382" i="5"/>
  <c r="AI32" i="12" s="1"/>
  <c r="Q382" i="5"/>
  <c r="Q32" i="12" s="1"/>
  <c r="Z381" i="5"/>
  <c r="AI31" i="12" s="1"/>
  <c r="T381" i="5"/>
  <c r="T31" i="12" s="1"/>
  <c r="Z380" i="5"/>
  <c r="AI30" i="12" s="1"/>
  <c r="T380" i="5"/>
  <c r="T30" i="12" s="1"/>
  <c r="Q380" i="5"/>
  <c r="Q30" i="12" s="1"/>
  <c r="Z379" i="5"/>
  <c r="AA379" i="5" s="1"/>
  <c r="Q379" i="5"/>
  <c r="W378" i="5"/>
  <c r="AF98" i="12" s="1"/>
  <c r="V378" i="5"/>
  <c r="AE98" i="12" s="1"/>
  <c r="Q378" i="5"/>
  <c r="Q98" i="12" s="1"/>
  <c r="Z377" i="5"/>
  <c r="AI15" i="10" s="1"/>
  <c r="AA376" i="5"/>
  <c r="Q376" i="5"/>
  <c r="Z375" i="5"/>
  <c r="AI29" i="12" s="1"/>
  <c r="V374" i="5"/>
  <c r="Z374" i="5" s="1"/>
  <c r="Z373" i="5"/>
  <c r="AI53" i="10" s="1"/>
  <c r="V372" i="5"/>
  <c r="AE13" i="15" s="1"/>
  <c r="R372" i="5"/>
  <c r="R13" i="15" s="1"/>
  <c r="Z371" i="5"/>
  <c r="AI28" i="12" s="1"/>
  <c r="Q371" i="5"/>
  <c r="Q28" i="12" s="1"/>
  <c r="Z370" i="5"/>
  <c r="AI14" i="10" s="1"/>
  <c r="Q370" i="5"/>
  <c r="Q14" i="10" s="1"/>
  <c r="Z369" i="5"/>
  <c r="AI13" i="10" s="1"/>
  <c r="Q369" i="5"/>
  <c r="Q13" i="10" s="1"/>
  <c r="Z368" i="5"/>
  <c r="AI27" i="12" s="1"/>
  <c r="Z367" i="5"/>
  <c r="AI26" i="12" s="1"/>
  <c r="Z366" i="5"/>
  <c r="AI25" i="12" s="1"/>
  <c r="Z365" i="5"/>
  <c r="AA365" i="5" s="1"/>
  <c r="Q365" i="5"/>
  <c r="AC364" i="5"/>
  <c r="T364" i="5"/>
  <c r="P364" i="5"/>
  <c r="Z363" i="5"/>
  <c r="AI101" i="12" s="1"/>
  <c r="Z362" i="5"/>
  <c r="AI100" i="12" s="1"/>
  <c r="Z361" i="5"/>
  <c r="AI24" i="12" s="1"/>
  <c r="Z360" i="5"/>
  <c r="AI23" i="12" s="1"/>
  <c r="Z359" i="5"/>
  <c r="AI22" i="12" s="1"/>
  <c r="Z358" i="5"/>
  <c r="AI21" i="12" s="1"/>
  <c r="AC357" i="5"/>
  <c r="Z357" i="5"/>
  <c r="AI20" i="12" s="1"/>
  <c r="Z356" i="5"/>
  <c r="AI66" i="12" s="1"/>
  <c r="Q356" i="5"/>
  <c r="Q66" i="12" s="1"/>
  <c r="V355" i="5"/>
  <c r="Q355" i="5" s="1"/>
  <c r="Z354" i="5"/>
  <c r="AI65" i="12" s="1"/>
  <c r="Q354" i="5"/>
  <c r="Q65" i="12" s="1"/>
  <c r="Z353" i="5"/>
  <c r="AI19" i="12" s="1"/>
  <c r="Z352" i="5"/>
  <c r="AI18" i="12" s="1"/>
  <c r="Z351" i="5"/>
  <c r="AI69" i="12" s="1"/>
  <c r="Q351" i="5"/>
  <c r="Q69" i="12" s="1"/>
  <c r="Z350" i="5"/>
  <c r="AI68" i="12" s="1"/>
  <c r="Q350" i="5"/>
  <c r="Q68" i="12" s="1"/>
  <c r="Z349" i="5"/>
  <c r="AI67" i="12" s="1"/>
  <c r="T349" i="5"/>
  <c r="T67" i="12" s="1"/>
  <c r="Q349" i="5"/>
  <c r="Q67" i="12" s="1"/>
  <c r="Z348" i="5"/>
  <c r="AI17" i="12" s="1"/>
  <c r="Z347" i="5"/>
  <c r="AI16" i="12" s="1"/>
  <c r="V346" i="5"/>
  <c r="Z346" i="5" s="1"/>
  <c r="AI56" i="10" s="1"/>
  <c r="AA345" i="5"/>
  <c r="Z344" i="5"/>
  <c r="AI15" i="12" s="1"/>
  <c r="Z343" i="5"/>
  <c r="AI14" i="12" s="1"/>
  <c r="Z342" i="5"/>
  <c r="AI13" i="12" s="1"/>
  <c r="R342" i="5"/>
  <c r="R13" i="12" s="1"/>
  <c r="Z341" i="5"/>
  <c r="AI12" i="12" s="1"/>
  <c r="Z340" i="5"/>
  <c r="AI11" i="12" s="1"/>
  <c r="V339" i="5"/>
  <c r="AA339" i="5" s="1"/>
  <c r="O339" i="5"/>
  <c r="V338" i="5"/>
  <c r="AA338" i="5" s="1"/>
  <c r="Z337" i="5"/>
  <c r="AI12" i="10" s="1"/>
  <c r="Z336" i="5"/>
  <c r="AI11" i="10" s="1"/>
  <c r="Z335" i="5"/>
  <c r="AI10" i="18" s="1"/>
  <c r="AI8" i="18" s="1"/>
  <c r="Q335" i="5"/>
  <c r="Z334" i="5"/>
  <c r="AI10" i="10" s="1"/>
  <c r="Q334" i="5"/>
  <c r="Q10" i="10" s="1"/>
  <c r="Z333" i="5"/>
  <c r="AI10" i="12" s="1"/>
  <c r="T332" i="5"/>
  <c r="T50" i="21" s="1"/>
  <c r="Q332" i="5"/>
  <c r="Q50" i="21" s="1"/>
  <c r="T331" i="5"/>
  <c r="T49" i="21" s="1"/>
  <c r="Q331" i="5"/>
  <c r="Q330" i="5"/>
  <c r="Q51" i="21" s="1"/>
  <c r="T329" i="5"/>
  <c r="T48" i="21" s="1"/>
  <c r="Q329" i="5"/>
  <c r="Q48" i="21" s="1"/>
  <c r="T328" i="5"/>
  <c r="T47" i="21" s="1"/>
  <c r="Q328" i="5"/>
  <c r="Q47" i="21" s="1"/>
  <c r="T327" i="5"/>
  <c r="T46" i="21" s="1"/>
  <c r="Q327" i="5"/>
  <c r="Q46" i="21" s="1"/>
  <c r="T326" i="5"/>
  <c r="T45" i="21" s="1"/>
  <c r="Q326" i="5"/>
  <c r="Q45" i="21" s="1"/>
  <c r="T325" i="5"/>
  <c r="T44" i="21" s="1"/>
  <c r="Q325" i="5"/>
  <c r="Q44" i="21" s="1"/>
  <c r="V324" i="5"/>
  <c r="AF37" i="21" s="1"/>
  <c r="T324" i="5"/>
  <c r="T37" i="21" s="1"/>
  <c r="Q324" i="5"/>
  <c r="Q37" i="21" s="1"/>
  <c r="V323" i="5"/>
  <c r="AF43" i="21" s="1"/>
  <c r="T323" i="5"/>
  <c r="T43" i="21" s="1"/>
  <c r="Q323" i="5"/>
  <c r="Q43" i="21" s="1"/>
  <c r="V322" i="5"/>
  <c r="AF36" i="21" s="1"/>
  <c r="T322" i="5"/>
  <c r="T36" i="21" s="1"/>
  <c r="Q322" i="5"/>
  <c r="Q36" i="21" s="1"/>
  <c r="V321" i="5"/>
  <c r="AF35" i="21" s="1"/>
  <c r="T321" i="5"/>
  <c r="T35" i="21" s="1"/>
  <c r="Q321" i="5"/>
  <c r="Q35" i="21" s="1"/>
  <c r="AA320" i="5"/>
  <c r="AK34" i="21" s="1"/>
  <c r="AA319" i="5"/>
  <c r="AK41" i="21" s="1"/>
  <c r="V318" i="5"/>
  <c r="AF33" i="21" s="1"/>
  <c r="T318" i="5"/>
  <c r="T33" i="21" s="1"/>
  <c r="Q318" i="5"/>
  <c r="Q33" i="21" s="1"/>
  <c r="V316" i="5"/>
  <c r="AF31" i="21" s="1"/>
  <c r="T315" i="5"/>
  <c r="T42" i="21" s="1"/>
  <c r="Q315" i="5"/>
  <c r="Q42" i="21" s="1"/>
  <c r="V314" i="5"/>
  <c r="T314" i="5"/>
  <c r="Q314" i="5"/>
  <c r="W313" i="5"/>
  <c r="AG39" i="21" s="1"/>
  <c r="Q313" i="5"/>
  <c r="Q39" i="21" s="1"/>
  <c r="V312" i="5"/>
  <c r="AF28" i="21" s="1"/>
  <c r="T312" i="5"/>
  <c r="T28" i="21" s="1"/>
  <c r="Q312" i="5"/>
  <c r="Q28" i="21" s="1"/>
  <c r="V311" i="5"/>
  <c r="AF27" i="21" s="1"/>
  <c r="T311" i="5"/>
  <c r="T27" i="21" s="1"/>
  <c r="Q311" i="5"/>
  <c r="Q27" i="21" s="1"/>
  <c r="V310" i="5"/>
  <c r="AF26" i="21" s="1"/>
  <c r="T310" i="5"/>
  <c r="T26" i="21" s="1"/>
  <c r="Q310" i="5"/>
  <c r="Q26" i="21" s="1"/>
  <c r="V309" i="5"/>
  <c r="AF25" i="21" s="1"/>
  <c r="U309" i="5"/>
  <c r="T309" i="5"/>
  <c r="T25" i="21" s="1"/>
  <c r="Q309" i="5"/>
  <c r="Q25" i="21" s="1"/>
  <c r="T308" i="5"/>
  <c r="T24" i="21" s="1"/>
  <c r="Q308" i="5"/>
  <c r="Q24" i="21" s="1"/>
  <c r="AA307" i="5"/>
  <c r="T306" i="5"/>
  <c r="T23" i="21" s="1"/>
  <c r="Q306" i="5"/>
  <c r="Q23" i="21" s="1"/>
  <c r="C306" i="5"/>
  <c r="T305" i="5"/>
  <c r="T22" i="21" s="1"/>
  <c r="Q305" i="5"/>
  <c r="Q22" i="21" s="1"/>
  <c r="T304" i="5"/>
  <c r="T21" i="21" s="1"/>
  <c r="Q304" i="5"/>
  <c r="Q21" i="21" s="1"/>
  <c r="T303" i="5"/>
  <c r="T20" i="21" s="1"/>
  <c r="Q303" i="5"/>
  <c r="Q20" i="21" s="1"/>
  <c r="AA302" i="5"/>
  <c r="AK19" i="21" s="1"/>
  <c r="T302" i="5"/>
  <c r="T19" i="21" s="1"/>
  <c r="Q302" i="5"/>
  <c r="Q19" i="21" s="1"/>
  <c r="AA301" i="5"/>
  <c r="AK18" i="21" s="1"/>
  <c r="T301" i="5"/>
  <c r="T18" i="21" s="1"/>
  <c r="Q301" i="5"/>
  <c r="Q18" i="21" s="1"/>
  <c r="T300" i="5"/>
  <c r="T17" i="21" s="1"/>
  <c r="Q300" i="5"/>
  <c r="Q17" i="21" s="1"/>
  <c r="AA299" i="5"/>
  <c r="AK16" i="21" s="1"/>
  <c r="T299" i="5"/>
  <c r="T16" i="21" s="1"/>
  <c r="Q299" i="5"/>
  <c r="Q16" i="21" s="1"/>
  <c r="D299" i="5"/>
  <c r="AA298" i="5"/>
  <c r="AK29" i="21" s="1"/>
  <c r="T298" i="5"/>
  <c r="T29" i="21" s="1"/>
  <c r="V296" i="5"/>
  <c r="AF14" i="21" s="1"/>
  <c r="AP14" i="21" s="1"/>
  <c r="T296" i="5"/>
  <c r="T14" i="21" s="1"/>
  <c r="Q296" i="5"/>
  <c r="Q14" i="21" s="1"/>
  <c r="V295" i="5"/>
  <c r="AF13" i="21" s="1"/>
  <c r="T295" i="5"/>
  <c r="T13" i="21" s="1"/>
  <c r="Q295" i="5"/>
  <c r="Q13" i="21" s="1"/>
  <c r="T294" i="5"/>
  <c r="T40" i="21" s="1"/>
  <c r="V293" i="5"/>
  <c r="AF12" i="21" s="1"/>
  <c r="AP12" i="21" s="1"/>
  <c r="T293" i="5"/>
  <c r="T12" i="21" s="1"/>
  <c r="Q293" i="5"/>
  <c r="Q12" i="21" s="1"/>
  <c r="V292" i="5"/>
  <c r="AF11" i="21" s="1"/>
  <c r="T291" i="5"/>
  <c r="T10" i="21" s="1"/>
  <c r="Q291" i="5"/>
  <c r="Q10" i="21" s="1"/>
  <c r="X284" i="5"/>
  <c r="AH254" i="20" s="1"/>
  <c r="X283" i="5"/>
  <c r="X282" i="5"/>
  <c r="V282" i="5"/>
  <c r="X281" i="5"/>
  <c r="AH228" i="20" s="1"/>
  <c r="X280" i="5"/>
  <c r="X279" i="5"/>
  <c r="X278" i="5"/>
  <c r="X277" i="5"/>
  <c r="AH233" i="20" s="1"/>
  <c r="X276" i="5"/>
  <c r="AH232" i="20" s="1"/>
  <c r="R212" i="5"/>
  <c r="R217" i="20" s="1"/>
  <c r="V178" i="5"/>
  <c r="AF140" i="20" s="1"/>
  <c r="V177" i="5"/>
  <c r="AF200" i="20" s="1"/>
  <c r="V173" i="5"/>
  <c r="AF136" i="20" s="1"/>
  <c r="V170" i="5"/>
  <c r="AF198" i="20" s="1"/>
  <c r="V169" i="5"/>
  <c r="AF197" i="20" s="1"/>
  <c r="V168" i="5"/>
  <c r="AF196" i="20" s="1"/>
  <c r="V166" i="5"/>
  <c r="AF195" i="20" s="1"/>
  <c r="V165" i="5"/>
  <c r="AF194" i="20" s="1"/>
  <c r="V164" i="5"/>
  <c r="AF193" i="20" s="1"/>
  <c r="V163" i="5"/>
  <c r="AF192" i="20" s="1"/>
  <c r="V162" i="5"/>
  <c r="AF191" i="20" s="1"/>
  <c r="V161" i="5"/>
  <c r="AF135" i="20" s="1"/>
  <c r="V160" i="5"/>
  <c r="AF188" i="20" s="1"/>
  <c r="V159" i="5"/>
  <c r="AF187" i="20" s="1"/>
  <c r="V158" i="5"/>
  <c r="AF134" i="20" s="1"/>
  <c r="V157" i="5"/>
  <c r="AF186" i="20" s="1"/>
  <c r="V156" i="5"/>
  <c r="AF133" i="20" s="1"/>
  <c r="V155" i="5"/>
  <c r="AF132" i="20" s="1"/>
  <c r="V150" i="5"/>
  <c r="AF127" i="20" s="1"/>
  <c r="V129" i="5"/>
  <c r="AF108" i="20" s="1"/>
  <c r="V125" i="5"/>
  <c r="AF104" i="20" s="1"/>
  <c r="V124" i="5"/>
  <c r="AF103" i="20" s="1"/>
  <c r="V123" i="5"/>
  <c r="AF102" i="20" s="1"/>
  <c r="AA118" i="5"/>
  <c r="V117" i="5"/>
  <c r="AF97" i="20" s="1"/>
  <c r="R117" i="5"/>
  <c r="R97" i="20" s="1"/>
  <c r="V116" i="5"/>
  <c r="AF95" i="20" s="1"/>
  <c r="R116" i="5"/>
  <c r="R95" i="20" s="1"/>
  <c r="V115" i="5"/>
  <c r="AF94" i="20" s="1"/>
  <c r="R115" i="5"/>
  <c r="R94" i="20" s="1"/>
  <c r="V114" i="5"/>
  <c r="AF93" i="20" s="1"/>
  <c r="R114" i="5"/>
  <c r="R93" i="20" s="1"/>
  <c r="V113" i="5"/>
  <c r="AF92" i="20" s="1"/>
  <c r="R113" i="5"/>
  <c r="R92" i="20" s="1"/>
  <c r="V112" i="5"/>
  <c r="AF91" i="20" s="1"/>
  <c r="R112" i="5"/>
  <c r="R91" i="20" s="1"/>
  <c r="V111" i="5"/>
  <c r="AF90" i="20" s="1"/>
  <c r="R111" i="5"/>
  <c r="R90" i="20" s="1"/>
  <c r="V110" i="5"/>
  <c r="AF89" i="20" s="1"/>
  <c r="R110" i="5"/>
  <c r="R89" i="20" s="1"/>
  <c r="V109" i="5"/>
  <c r="AF88" i="20" s="1"/>
  <c r="R109" i="5"/>
  <c r="R88" i="20" s="1"/>
  <c r="V108" i="5"/>
  <c r="AF87" i="20" s="1"/>
  <c r="R108" i="5"/>
  <c r="R87" i="20" s="1"/>
  <c r="V107" i="5"/>
  <c r="AF86" i="20" s="1"/>
  <c r="R107" i="5"/>
  <c r="R86" i="20" s="1"/>
  <c r="V106" i="5"/>
  <c r="AF85" i="20" s="1"/>
  <c r="R106" i="5"/>
  <c r="R85" i="20" s="1"/>
  <c r="W105" i="5"/>
  <c r="AG84" i="20" s="1"/>
  <c r="R105" i="5"/>
  <c r="R84" i="20" s="1"/>
  <c r="V104" i="5"/>
  <c r="AF83" i="20" s="1"/>
  <c r="R104" i="5"/>
  <c r="V103" i="5"/>
  <c r="AF82" i="20" s="1"/>
  <c r="R103" i="5"/>
  <c r="R82" i="20" s="1"/>
  <c r="R102" i="5"/>
  <c r="R81" i="20" s="1"/>
  <c r="R101" i="5"/>
  <c r="R80" i="20" s="1"/>
  <c r="V100" i="5"/>
  <c r="AF79" i="20" s="1"/>
  <c r="R100" i="5"/>
  <c r="R79" i="20" s="1"/>
  <c r="V99" i="5"/>
  <c r="AF78" i="20" s="1"/>
  <c r="R99" i="5"/>
  <c r="R78" i="20" s="1"/>
  <c r="V98" i="5"/>
  <c r="AE12" i="15" s="1"/>
  <c r="R98" i="5"/>
  <c r="R12" i="15" s="1"/>
  <c r="V97" i="5"/>
  <c r="AF77" i="20" s="1"/>
  <c r="V96" i="5"/>
  <c r="AF76" i="20" s="1"/>
  <c r="R96" i="5"/>
  <c r="R76" i="20" s="1"/>
  <c r="V95" i="5"/>
  <c r="AF75" i="20" s="1"/>
  <c r="R95" i="5"/>
  <c r="R75" i="20" s="1"/>
  <c r="V94" i="5"/>
  <c r="AF74" i="20" s="1"/>
  <c r="R94" i="5"/>
  <c r="R74" i="20" s="1"/>
  <c r="V93" i="5"/>
  <c r="AF73" i="20" s="1"/>
  <c r="R93" i="5"/>
  <c r="R73" i="20" s="1"/>
  <c r="V92" i="5"/>
  <c r="AF72" i="20" s="1"/>
  <c r="R92" i="5"/>
  <c r="R72" i="20" s="1"/>
  <c r="V91" i="5"/>
  <c r="AF71" i="20" s="1"/>
  <c r="R91" i="5"/>
  <c r="R71" i="20" s="1"/>
  <c r="V90" i="5"/>
  <c r="AF70" i="20" s="1"/>
  <c r="R90" i="5"/>
  <c r="R70" i="20" s="1"/>
  <c r="V89" i="5"/>
  <c r="AF69" i="20" s="1"/>
  <c r="R89" i="5"/>
  <c r="R69" i="20" s="1"/>
  <c r="V88" i="5"/>
  <c r="AF68" i="20" s="1"/>
  <c r="R88" i="5"/>
  <c r="R68" i="20" s="1"/>
  <c r="V87" i="5"/>
  <c r="AF67" i="20" s="1"/>
  <c r="U87" i="5"/>
  <c r="R87" i="5"/>
  <c r="R67" i="20" s="1"/>
  <c r="V86" i="5"/>
  <c r="AF66" i="20" s="1"/>
  <c r="R86" i="5"/>
  <c r="R66" i="20" s="1"/>
  <c r="V85" i="5"/>
  <c r="AF65" i="20" s="1"/>
  <c r="R85" i="5"/>
  <c r="R65" i="20" s="1"/>
  <c r="V84" i="5"/>
  <c r="AF64" i="20" s="1"/>
  <c r="R84" i="5"/>
  <c r="R64" i="20" s="1"/>
  <c r="V83" i="5"/>
  <c r="AF63" i="20" s="1"/>
  <c r="R83" i="5"/>
  <c r="R63" i="20" s="1"/>
  <c r="V82" i="5"/>
  <c r="AF62" i="20" s="1"/>
  <c r="V81" i="5"/>
  <c r="AE11" i="15" s="1"/>
  <c r="R80" i="5"/>
  <c r="R10" i="15" s="1"/>
  <c r="V79" i="5"/>
  <c r="AF61" i="20" s="1"/>
  <c r="Q74" i="5"/>
  <c r="Q56" i="20" s="1"/>
  <c r="V73" i="5"/>
  <c r="AF55" i="20" s="1"/>
  <c r="V72" i="5"/>
  <c r="AF54" i="20" s="1"/>
  <c r="V71" i="5"/>
  <c r="AF53" i="20" s="1"/>
  <c r="V70" i="5"/>
  <c r="Q70" i="5" s="1"/>
  <c r="Q52" i="20" s="1"/>
  <c r="V69" i="5"/>
  <c r="AF51" i="20" s="1"/>
  <c r="V68" i="5"/>
  <c r="AF50" i="20" s="1"/>
  <c r="R68" i="5"/>
  <c r="R50" i="20" s="1"/>
  <c r="V67" i="5"/>
  <c r="AF49" i="20" s="1"/>
  <c r="V66" i="5"/>
  <c r="AF48" i="20" s="1"/>
  <c r="V65" i="5"/>
  <c r="AF47" i="20" s="1"/>
  <c r="V64" i="5"/>
  <c r="AF46" i="20" s="1"/>
  <c r="V63" i="5"/>
  <c r="AF45" i="20" s="1"/>
  <c r="V62" i="5"/>
  <c r="AF44" i="20" s="1"/>
  <c r="V61" i="5"/>
  <c r="AF43" i="20" s="1"/>
  <c r="V60" i="5"/>
  <c r="AF42" i="20" s="1"/>
  <c r="V59" i="5"/>
  <c r="AF41" i="20" s="1"/>
  <c r="R59" i="5"/>
  <c r="R41" i="20" s="1"/>
  <c r="Q59" i="5"/>
  <c r="Q41" i="20" s="1"/>
  <c r="V58" i="5"/>
  <c r="AF40" i="20" s="1"/>
  <c r="R58" i="5"/>
  <c r="R40" i="20" s="1"/>
  <c r="Q58" i="5"/>
  <c r="Q40" i="20" s="1"/>
  <c r="V57" i="5"/>
  <c r="AF39" i="20" s="1"/>
  <c r="R57" i="5"/>
  <c r="R39" i="20" s="1"/>
  <c r="Q57" i="5"/>
  <c r="Q39" i="20" s="1"/>
  <c r="V56" i="5"/>
  <c r="AF38" i="20" s="1"/>
  <c r="R56" i="5"/>
  <c r="R38" i="20" s="1"/>
  <c r="Q56" i="5"/>
  <c r="Q38" i="20" s="1"/>
  <c r="AC55" i="5"/>
  <c r="V55" i="5"/>
  <c r="AF37" i="20" s="1"/>
  <c r="R55" i="5"/>
  <c r="R37" i="20" s="1"/>
  <c r="Q55" i="5"/>
  <c r="Q37" i="20" s="1"/>
  <c r="V54" i="5"/>
  <c r="AF36" i="20" s="1"/>
  <c r="R54" i="5"/>
  <c r="R36" i="20" s="1"/>
  <c r="Q54" i="5"/>
  <c r="Q36" i="20" s="1"/>
  <c r="V53" i="5"/>
  <c r="AF35" i="20" s="1"/>
  <c r="R53" i="5"/>
  <c r="R35" i="20" s="1"/>
  <c r="V52" i="5"/>
  <c r="AF34" i="20" s="1"/>
  <c r="R52" i="5"/>
  <c r="R34" i="20" s="1"/>
  <c r="V51" i="5"/>
  <c r="AF33" i="20" s="1"/>
  <c r="R51" i="5"/>
  <c r="R33" i="20" s="1"/>
  <c r="V50" i="5"/>
  <c r="AF32" i="20" s="1"/>
  <c r="V49" i="5"/>
  <c r="AF31" i="20" s="1"/>
  <c r="V48" i="5"/>
  <c r="AF30" i="20" s="1"/>
  <c r="V47" i="5"/>
  <c r="AF29" i="20" s="1"/>
  <c r="V46" i="5"/>
  <c r="AF28" i="20" s="1"/>
  <c r="V45" i="5"/>
  <c r="AF27" i="20" s="1"/>
  <c r="V44" i="5"/>
  <c r="AF26" i="20" s="1"/>
  <c r="V43" i="5"/>
  <c r="AF25" i="20" s="1"/>
  <c r="V42" i="5"/>
  <c r="AF24" i="20" s="1"/>
  <c r="R42" i="5"/>
  <c r="R24" i="20" s="1"/>
  <c r="V41" i="5"/>
  <c r="AF23" i="20" s="1"/>
  <c r="R41" i="5"/>
  <c r="R23" i="20" s="1"/>
  <c r="V40" i="5"/>
  <c r="AF22" i="20" s="1"/>
  <c r="R40" i="5"/>
  <c r="R22" i="20" s="1"/>
  <c r="V39" i="5"/>
  <c r="AF21" i="20" s="1"/>
  <c r="R39" i="5"/>
  <c r="R21" i="20" s="1"/>
  <c r="V38" i="5"/>
  <c r="AF20" i="20" s="1"/>
  <c r="R38" i="5"/>
  <c r="R20" i="20" s="1"/>
  <c r="V37" i="5"/>
  <c r="AF19" i="20" s="1"/>
  <c r="R37" i="5"/>
  <c r="R19" i="20" s="1"/>
  <c r="V36" i="5"/>
  <c r="AF18" i="20" s="1"/>
  <c r="R36" i="5"/>
  <c r="R18" i="20" s="1"/>
  <c r="V35" i="5"/>
  <c r="AF17" i="20" s="1"/>
  <c r="R35" i="5"/>
  <c r="R17" i="20" s="1"/>
  <c r="V34" i="5"/>
  <c r="AF16" i="20" s="1"/>
  <c r="R34" i="5"/>
  <c r="R16" i="20" s="1"/>
  <c r="V33" i="5"/>
  <c r="AF15" i="20" s="1"/>
  <c r="V32" i="5"/>
  <c r="AF14" i="20" s="1"/>
  <c r="V31" i="5"/>
  <c r="AF13" i="20" s="1"/>
  <c r="V30" i="5"/>
  <c r="AF12" i="20" s="1"/>
  <c r="R30" i="5"/>
  <c r="R12" i="20" s="1"/>
  <c r="V29" i="5"/>
  <c r="AF11" i="20" s="1"/>
  <c r="R29" i="5"/>
  <c r="R11" i="20" s="1"/>
  <c r="V28" i="5"/>
  <c r="AF10" i="20" s="1"/>
  <c r="R28" i="5"/>
  <c r="R10" i="20" s="1"/>
  <c r="O26" i="5"/>
  <c r="O23" i="1" s="1"/>
  <c r="O22" i="1" s="1"/>
  <c r="V24" i="5"/>
  <c r="AE26" i="1" s="1"/>
  <c r="V23" i="5"/>
  <c r="AE25" i="1" s="1"/>
  <c r="V22" i="5"/>
  <c r="AE19" i="1" s="1"/>
  <c r="V21" i="5"/>
  <c r="AE24" i="1" s="1"/>
  <c r="V20" i="5"/>
  <c r="AE18" i="1" s="1"/>
  <c r="T19" i="5"/>
  <c r="T17" i="1" s="1"/>
  <c r="V18" i="5"/>
  <c r="AE16" i="1" s="1"/>
  <c r="T18" i="5"/>
  <c r="T16" i="1" s="1"/>
  <c r="Z17" i="5"/>
  <c r="AI15" i="1" s="1"/>
  <c r="T17" i="5"/>
  <c r="T15" i="1" s="1"/>
  <c r="T16" i="5"/>
  <c r="T14" i="1" s="1"/>
  <c r="V15" i="5"/>
  <c r="AE13" i="1" s="1"/>
  <c r="T15" i="5"/>
  <c r="T13" i="1" s="1"/>
  <c r="V14" i="5"/>
  <c r="AE12" i="1" s="1"/>
  <c r="V13" i="5"/>
  <c r="AE11" i="1" s="1"/>
  <c r="S11" i="5"/>
  <c r="S4" i="5"/>
  <c r="AC9" i="14" l="1"/>
  <c r="T8" i="14"/>
  <c r="Q68" i="5"/>
  <c r="Q50" i="20" s="1"/>
  <c r="U4" i="5"/>
  <c r="AC493" i="5" s="1"/>
  <c r="AA324" i="5"/>
  <c r="AK37" i="21" s="1"/>
  <c r="AA349" i="5"/>
  <c r="AJ67" i="12" s="1"/>
  <c r="AA380" i="5"/>
  <c r="AJ30" i="12" s="1"/>
  <c r="AA392" i="5"/>
  <c r="AJ41" i="12" s="1"/>
  <c r="AA394" i="5"/>
  <c r="AJ43" i="12" s="1"/>
  <c r="AA396" i="5"/>
  <c r="AJ45" i="12" s="1"/>
  <c r="AA398" i="5"/>
  <c r="AJ47" i="12" s="1"/>
  <c r="AA400" i="5"/>
  <c r="AJ49" i="12" s="1"/>
  <c r="AA402" i="5"/>
  <c r="AJ51" i="12" s="1"/>
  <c r="AA371" i="5"/>
  <c r="AJ28" i="12" s="1"/>
  <c r="AA373" i="5"/>
  <c r="AA375" i="5"/>
  <c r="AJ29" i="12" s="1"/>
  <c r="AA377" i="5"/>
  <c r="AA386" i="5"/>
  <c r="AJ36" i="12" s="1"/>
  <c r="AA391" i="5"/>
  <c r="AJ40" i="12" s="1"/>
  <c r="AA393" i="5"/>
  <c r="AJ42" i="12" s="1"/>
  <c r="AA395" i="5"/>
  <c r="AJ44" i="12" s="1"/>
  <c r="AA397" i="5"/>
  <c r="AJ46" i="12" s="1"/>
  <c r="AA399" i="5"/>
  <c r="AJ48" i="12" s="1"/>
  <c r="AA401" i="5"/>
  <c r="AJ50" i="12" s="1"/>
  <c r="AA564" i="5"/>
  <c r="AJ23" i="15" s="1"/>
  <c r="AK8" i="12"/>
  <c r="AA412" i="5"/>
  <c r="AJ57" i="12" s="1"/>
  <c r="AC477" i="5"/>
  <c r="AA516" i="5"/>
  <c r="AJ95" i="12" s="1"/>
  <c r="W11" i="5"/>
  <c r="L42" i="22"/>
  <c r="W51" i="30" s="1"/>
  <c r="AF18" i="14"/>
  <c r="AN217" i="20"/>
  <c r="L29" i="27"/>
  <c r="AF277" i="20" s="1"/>
  <c r="AJ277" i="20"/>
  <c r="Q31" i="5"/>
  <c r="Q13" i="20" s="1"/>
  <c r="Q33" i="5"/>
  <c r="Q15" i="20" s="1"/>
  <c r="Q43" i="5"/>
  <c r="Q25" i="20" s="1"/>
  <c r="Q45" i="5"/>
  <c r="Q27" i="20" s="1"/>
  <c r="Q47" i="5"/>
  <c r="Q29" i="20" s="1"/>
  <c r="Q49" i="5"/>
  <c r="Q31" i="20" s="1"/>
  <c r="Q62" i="5"/>
  <c r="Q44" i="20" s="1"/>
  <c r="Q64" i="5"/>
  <c r="Q46" i="20" s="1"/>
  <c r="Q66" i="5"/>
  <c r="Q48" i="20" s="1"/>
  <c r="Z355" i="5"/>
  <c r="AA408" i="5"/>
  <c r="AJ54" i="12" s="1"/>
  <c r="V463" i="5"/>
  <c r="AA475" i="5"/>
  <c r="AJ81" i="12" s="1"/>
  <c r="Q482" i="5"/>
  <c r="Q103" i="12" s="1"/>
  <c r="AA487" i="5"/>
  <c r="AJ90" i="12" s="1"/>
  <c r="L11" i="22"/>
  <c r="AE28" i="1" s="1"/>
  <c r="L50" i="22"/>
  <c r="W59" i="30" s="1"/>
  <c r="AB52" i="21"/>
  <c r="AB8" i="21" s="1"/>
  <c r="Y12" i="29" s="1"/>
  <c r="O14" i="8"/>
  <c r="Q10" i="9"/>
  <c r="T8" i="15"/>
  <c r="Q32" i="5"/>
  <c r="Q14" i="20" s="1"/>
  <c r="Q44" i="5"/>
  <c r="Q26" i="20" s="1"/>
  <c r="Q46" i="5"/>
  <c r="Q28" i="20" s="1"/>
  <c r="Q48" i="5"/>
  <c r="Q30" i="20" s="1"/>
  <c r="Q50" i="5"/>
  <c r="Q32" i="20" s="1"/>
  <c r="Q61" i="5"/>
  <c r="Q43" i="20" s="1"/>
  <c r="Q63" i="5"/>
  <c r="Q45" i="20" s="1"/>
  <c r="Q65" i="5"/>
  <c r="Q47" i="20" s="1"/>
  <c r="Q67" i="5"/>
  <c r="Q49" i="20" s="1"/>
  <c r="U11" i="5"/>
  <c r="AA416" i="5"/>
  <c r="AJ61" i="12" s="1"/>
  <c r="AA460" i="5"/>
  <c r="AA462" i="5"/>
  <c r="AK16" i="8" s="1"/>
  <c r="AA465" i="5"/>
  <c r="AK18" i="8" s="1"/>
  <c r="Z482" i="5"/>
  <c r="AI103" i="12" s="1"/>
  <c r="AA495" i="5"/>
  <c r="AA498" i="5"/>
  <c r="AA542" i="5"/>
  <c r="AA544" i="5"/>
  <c r="AJ271" i="20"/>
  <c r="V8" i="1"/>
  <c r="Z8" i="1"/>
  <c r="R27" i="1"/>
  <c r="O9" i="21"/>
  <c r="O8" i="21" s="1"/>
  <c r="AE9" i="21"/>
  <c r="Q9" i="9"/>
  <c r="I7" i="29"/>
  <c r="P18" i="29"/>
  <c r="D18" i="29"/>
  <c r="E18" i="29" s="1"/>
  <c r="E11" i="28"/>
  <c r="G11" i="28"/>
  <c r="H11" i="28" s="1"/>
  <c r="D9" i="28"/>
  <c r="E9" i="28" s="1"/>
  <c r="G10" i="28"/>
  <c r="H10" i="28" s="1"/>
  <c r="C7" i="28"/>
  <c r="L27" i="27"/>
  <c r="AF275" i="20" s="1"/>
  <c r="AJ275" i="20"/>
  <c r="L33" i="27"/>
  <c r="AF281" i="20" s="1"/>
  <c r="AJ281" i="20"/>
  <c r="O11" i="5"/>
  <c r="V26" i="5"/>
  <c r="AE23" i="1" s="1"/>
  <c r="AE22" i="1" s="1"/>
  <c r="Q79" i="5"/>
  <c r="Q61" i="20" s="1"/>
  <c r="Q82" i="5"/>
  <c r="Q62" i="20" s="1"/>
  <c r="Z308" i="5"/>
  <c r="AJ24" i="21" s="1"/>
  <c r="Z310" i="5"/>
  <c r="AJ26" i="21" s="1"/>
  <c r="AA334" i="5"/>
  <c r="AA341" i="5"/>
  <c r="AJ12" i="12" s="1"/>
  <c r="AA352" i="5"/>
  <c r="AJ18" i="12" s="1"/>
  <c r="AA357" i="5"/>
  <c r="AJ20" i="12" s="1"/>
  <c r="AA384" i="5"/>
  <c r="AJ34" i="12" s="1"/>
  <c r="AA410" i="5"/>
  <c r="AJ55" i="12" s="1"/>
  <c r="AA424" i="5"/>
  <c r="AJ75" i="12" s="1"/>
  <c r="AC475" i="5"/>
  <c r="AA481" i="5"/>
  <c r="AJ89" i="12" s="1"/>
  <c r="P519" i="5"/>
  <c r="P11" i="14" s="1"/>
  <c r="AA550" i="5"/>
  <c r="V552" i="5"/>
  <c r="Z552" i="5" s="1"/>
  <c r="Z560" i="5"/>
  <c r="AI40" i="10" s="1"/>
  <c r="AJ40" i="10" s="1"/>
  <c r="L36" i="22"/>
  <c r="W47" i="30" s="1"/>
  <c r="L46" i="22"/>
  <c r="W55" i="30" s="1"/>
  <c r="W8" i="1"/>
  <c r="AA8" i="1"/>
  <c r="X8" i="29" s="1"/>
  <c r="O9" i="8"/>
  <c r="AG9" i="14"/>
  <c r="J7" i="29"/>
  <c r="J6" i="29" s="1"/>
  <c r="P9" i="8"/>
  <c r="P9" i="15"/>
  <c r="P8" i="15" s="1"/>
  <c r="AL15" i="8"/>
  <c r="AE14" i="8"/>
  <c r="O4" i="5"/>
  <c r="AA318" i="5"/>
  <c r="AK33" i="21" s="1"/>
  <c r="AA340" i="5"/>
  <c r="AJ11" i="12" s="1"/>
  <c r="AA346" i="5"/>
  <c r="AA351" i="5"/>
  <c r="AJ69" i="12" s="1"/>
  <c r="AA353" i="5"/>
  <c r="AJ19" i="12" s="1"/>
  <c r="AA355" i="5"/>
  <c r="AA356" i="5"/>
  <c r="AJ66" i="12" s="1"/>
  <c r="AA369" i="5"/>
  <c r="AA382" i="5"/>
  <c r="AJ32" i="12" s="1"/>
  <c r="AA405" i="5"/>
  <c r="AJ64" i="12" s="1"/>
  <c r="AA414" i="5"/>
  <c r="AJ59" i="12" s="1"/>
  <c r="AA442" i="5"/>
  <c r="V448" i="5"/>
  <c r="AA448" i="5" s="1"/>
  <c r="V551" i="5"/>
  <c r="Z551" i="5" s="1"/>
  <c r="T9" i="22"/>
  <c r="L24" i="22"/>
  <c r="AF53" i="21" s="1"/>
  <c r="L35" i="22"/>
  <c r="W46" i="30" s="1"/>
  <c r="L54" i="22"/>
  <c r="W63" i="30" s="1"/>
  <c r="L83" i="27"/>
  <c r="W111" i="30" s="1"/>
  <c r="Y8" i="1"/>
  <c r="AC8" i="1"/>
  <c r="AK31" i="1"/>
  <c r="AL39" i="21"/>
  <c r="AE38" i="21"/>
  <c r="Q9" i="8"/>
  <c r="AG8" i="8"/>
  <c r="P14" i="8"/>
  <c r="AG20" i="14"/>
  <c r="AG18" i="14" s="1"/>
  <c r="AG8" i="14" s="1"/>
  <c r="L31" i="22"/>
  <c r="AB20" i="14" s="1"/>
  <c r="L30" i="22"/>
  <c r="AB19" i="14" s="1"/>
  <c r="L136" i="27"/>
  <c r="W165" i="30" s="1"/>
  <c r="L112" i="27"/>
  <c r="W141" i="30" s="1"/>
  <c r="T27" i="1"/>
  <c r="O561" i="13"/>
  <c r="O27" i="1"/>
  <c r="Q561" i="13"/>
  <c r="AN24" i="1"/>
  <c r="Q27" i="1"/>
  <c r="S27" i="1"/>
  <c r="AK30" i="1"/>
  <c r="Q9" i="1"/>
  <c r="R9" i="9"/>
  <c r="D32" i="29"/>
  <c r="E32" i="29" s="1"/>
  <c r="P32" i="29"/>
  <c r="Q97" i="12"/>
  <c r="AJ41" i="10"/>
  <c r="P9" i="10"/>
  <c r="L99" i="30"/>
  <c r="AA100" i="30"/>
  <c r="H99" i="30"/>
  <c r="I99" i="30"/>
  <c r="O45" i="10"/>
  <c r="Q9" i="10"/>
  <c r="O9" i="10"/>
  <c r="P45" i="10"/>
  <c r="P8" i="10" s="1"/>
  <c r="Q45" i="10"/>
  <c r="AC18" i="14"/>
  <c r="AC8" i="14" s="1"/>
  <c r="S8" i="14"/>
  <c r="Q9" i="15"/>
  <c r="Q8" i="15" s="1"/>
  <c r="O9" i="15"/>
  <c r="O8" i="15" s="1"/>
  <c r="Q14" i="8"/>
  <c r="Q8" i="8" s="1"/>
  <c r="O97" i="12"/>
  <c r="O9" i="12"/>
  <c r="P97" i="12"/>
  <c r="P9" i="12"/>
  <c r="Q38" i="21"/>
  <c r="Q9" i="21"/>
  <c r="P9" i="21"/>
  <c r="P9" i="1"/>
  <c r="P8" i="1" s="1"/>
  <c r="AD27" i="1"/>
  <c r="AK28" i="1"/>
  <c r="AD22" i="1"/>
  <c r="AK22" i="1" s="1"/>
  <c r="AK23" i="1"/>
  <c r="P22" i="1"/>
  <c r="U27" i="1"/>
  <c r="U8" i="1" s="1"/>
  <c r="AK29" i="1"/>
  <c r="O9" i="1"/>
  <c r="C41" i="29"/>
  <c r="M41" i="29"/>
  <c r="G57" i="29"/>
  <c r="H57" i="29" s="1"/>
  <c r="G10" i="29"/>
  <c r="I41" i="29"/>
  <c r="I6" i="29" s="1"/>
  <c r="L41" i="29"/>
  <c r="L11" i="30"/>
  <c r="H9" i="30"/>
  <c r="AA36" i="30"/>
  <c r="L35" i="30"/>
  <c r="AA35" i="30" s="1"/>
  <c r="I9" i="30"/>
  <c r="W37" i="30"/>
  <c r="Z37" i="30" s="1"/>
  <c r="I35" i="30"/>
  <c r="H35" i="30"/>
  <c r="AJ51" i="10"/>
  <c r="AJ54" i="10"/>
  <c r="AJ19" i="10"/>
  <c r="Y112" i="13"/>
  <c r="Y113" i="13"/>
  <c r="S9" i="12"/>
  <c r="AG9" i="12"/>
  <c r="T9" i="9"/>
  <c r="AE9" i="9"/>
  <c r="AH8" i="8"/>
  <c r="AI8" i="8"/>
  <c r="P8" i="8"/>
  <c r="AI38" i="21"/>
  <c r="AI8" i="21" s="1"/>
  <c r="AK38" i="21"/>
  <c r="AK9" i="21" s="1"/>
  <c r="AL10" i="21"/>
  <c r="AP20" i="21"/>
  <c r="T38" i="21"/>
  <c r="T9" i="21" s="1"/>
  <c r="Q267" i="20"/>
  <c r="O267" i="20"/>
  <c r="O185" i="20"/>
  <c r="AE185" i="20"/>
  <c r="AK185" i="20" s="1"/>
  <c r="AE9" i="20"/>
  <c r="AK9" i="20" s="1"/>
  <c r="Q185" i="20"/>
  <c r="AK186" i="20"/>
  <c r="O9" i="20"/>
  <c r="AK10" i="20"/>
  <c r="AN253" i="20"/>
  <c r="Y9" i="29"/>
  <c r="AN227" i="20"/>
  <c r="AN125" i="20"/>
  <c r="AN121" i="20"/>
  <c r="V9" i="29"/>
  <c r="AN152" i="20"/>
  <c r="AN156" i="20"/>
  <c r="AN159" i="20"/>
  <c r="AN160" i="20"/>
  <c r="AN165" i="20"/>
  <c r="AN166" i="20"/>
  <c r="AN169" i="20"/>
  <c r="AN170" i="20"/>
  <c r="AN234" i="20"/>
  <c r="T185" i="20"/>
  <c r="T9" i="20" s="1"/>
  <c r="T8" i="20" s="1"/>
  <c r="AN241" i="20"/>
  <c r="AN242" i="20"/>
  <c r="AN245" i="20"/>
  <c r="AN246" i="20"/>
  <c r="AN251" i="20"/>
  <c r="AJ9" i="20"/>
  <c r="AN99" i="20"/>
  <c r="AN100" i="20"/>
  <c r="AN189" i="20"/>
  <c r="AN190" i="20"/>
  <c r="AN113" i="20"/>
  <c r="AN114" i="20"/>
  <c r="AN117" i="20"/>
  <c r="AN118" i="20"/>
  <c r="AN122" i="20"/>
  <c r="AN126" i="20"/>
  <c r="AN172" i="20"/>
  <c r="AN202" i="20"/>
  <c r="AN219" i="20"/>
  <c r="AN181" i="20"/>
  <c r="AN203" i="20"/>
  <c r="AN184" i="20"/>
  <c r="AN205" i="20"/>
  <c r="AN209" i="20"/>
  <c r="AN213" i="20"/>
  <c r="AN225" i="20"/>
  <c r="AN226" i="20"/>
  <c r="AN249" i="20"/>
  <c r="AN250" i="20"/>
  <c r="R185" i="20"/>
  <c r="Y8" i="29"/>
  <c r="S9" i="1"/>
  <c r="AN20" i="1"/>
  <c r="C7" i="29"/>
  <c r="L7" i="29"/>
  <c r="G14" i="29"/>
  <c r="G53" i="29"/>
  <c r="G9" i="29"/>
  <c r="H9" i="29" s="1"/>
  <c r="C15" i="29"/>
  <c r="G35" i="29"/>
  <c r="G15" i="29" s="1"/>
  <c r="G42" i="29"/>
  <c r="K56" i="29"/>
  <c r="K41" i="29" s="1"/>
  <c r="K6" i="29" s="1"/>
  <c r="G60" i="29"/>
  <c r="H60" i="29" s="1"/>
  <c r="AP16" i="21"/>
  <c r="AH38" i="21"/>
  <c r="AH8" i="20"/>
  <c r="AN105" i="20"/>
  <c r="AN106" i="20"/>
  <c r="AN129" i="20"/>
  <c r="AN130" i="20"/>
  <c r="AN137" i="20"/>
  <c r="AN141" i="20"/>
  <c r="AN142" i="20"/>
  <c r="AN145" i="20"/>
  <c r="AN146" i="20"/>
  <c r="AN149" i="20"/>
  <c r="AN150" i="20"/>
  <c r="AN153" i="20"/>
  <c r="AN154" i="20"/>
  <c r="AN157" i="20"/>
  <c r="AN158" i="20"/>
  <c r="AN161" i="20"/>
  <c r="AN162" i="20"/>
  <c r="AN201" i="20"/>
  <c r="AN163" i="20"/>
  <c r="AN164" i="20"/>
  <c r="AN167" i="20"/>
  <c r="AN168" i="20"/>
  <c r="AN238" i="20"/>
  <c r="AN239" i="20"/>
  <c r="AP15" i="21"/>
  <c r="AJ38" i="21"/>
  <c r="AJ8" i="8"/>
  <c r="AH8" i="15"/>
  <c r="S8" i="15"/>
  <c r="AG8" i="15"/>
  <c r="AE8" i="14"/>
  <c r="AJ50" i="10"/>
  <c r="AJ27" i="10"/>
  <c r="AI9" i="20"/>
  <c r="AI8" i="20" s="1"/>
  <c r="AN218" i="20"/>
  <c r="AN175" i="20"/>
  <c r="AN178" i="20"/>
  <c r="AN107" i="20"/>
  <c r="AN128" i="20"/>
  <c r="AN131" i="20"/>
  <c r="AN138" i="20"/>
  <c r="AN139" i="20"/>
  <c r="AN143" i="20"/>
  <c r="AN144" i="20"/>
  <c r="AN147" i="20"/>
  <c r="AN148" i="20"/>
  <c r="AN151" i="20"/>
  <c r="AN155" i="20"/>
  <c r="AN236" i="20"/>
  <c r="AN237" i="20"/>
  <c r="AN240" i="20"/>
  <c r="S38" i="21"/>
  <c r="S9" i="21" s="1"/>
  <c r="AJ48" i="10"/>
  <c r="AN98" i="20"/>
  <c r="AN101" i="20"/>
  <c r="AN109" i="20"/>
  <c r="AN110" i="20"/>
  <c r="AN111" i="20"/>
  <c r="AN112" i="20"/>
  <c r="AN115" i="20"/>
  <c r="AN116" i="20"/>
  <c r="AN119" i="20"/>
  <c r="AN120" i="20"/>
  <c r="AN123" i="20"/>
  <c r="AN124" i="20"/>
  <c r="AN199" i="20"/>
  <c r="AN171" i="20"/>
  <c r="AN173" i="20"/>
  <c r="AN174" i="20"/>
  <c r="AN176" i="20"/>
  <c r="AN177" i="20"/>
  <c r="AN179" i="20"/>
  <c r="AN180" i="20"/>
  <c r="AN182" i="20"/>
  <c r="AN183" i="20"/>
  <c r="AN206" i="20"/>
  <c r="AN207" i="20"/>
  <c r="AN208" i="20"/>
  <c r="AN210" i="20"/>
  <c r="AN211" i="20"/>
  <c r="AN212" i="20"/>
  <c r="AN214" i="20"/>
  <c r="AN215" i="20"/>
  <c r="AN216" i="20"/>
  <c r="AN228" i="20"/>
  <c r="AN235" i="20"/>
  <c r="AN243" i="20"/>
  <c r="AN244" i="20"/>
  <c r="AN247" i="20"/>
  <c r="AN248" i="20"/>
  <c r="AN252" i="20"/>
  <c r="AN254" i="20"/>
  <c r="O8" i="8"/>
  <c r="S8" i="8"/>
  <c r="X9" i="29"/>
  <c r="AD8" i="20"/>
  <c r="V8" i="29"/>
  <c r="V12" i="29"/>
  <c r="X12" i="29"/>
  <c r="AP22" i="21"/>
  <c r="R38" i="21"/>
  <c r="AG38" i="21"/>
  <c r="AP10" i="21"/>
  <c r="W12" i="29"/>
  <c r="AP18" i="21"/>
  <c r="AP19" i="21"/>
  <c r="AP17" i="21"/>
  <c r="AP21" i="21"/>
  <c r="P38" i="21"/>
  <c r="AP41" i="21"/>
  <c r="AP34" i="21"/>
  <c r="AP29" i="21"/>
  <c r="AP40" i="21"/>
  <c r="AP42" i="21"/>
  <c r="AE52" i="21"/>
  <c r="AL52" i="21" s="1"/>
  <c r="AF9" i="1"/>
  <c r="K8" i="30"/>
  <c r="J8" i="30"/>
  <c r="AJ298" i="20"/>
  <c r="L51" i="27"/>
  <c r="AF298" i="20" s="1"/>
  <c r="L47" i="27"/>
  <c r="AF294" i="20" s="1"/>
  <c r="AJ294" i="20"/>
  <c r="Z103" i="30"/>
  <c r="L75" i="27"/>
  <c r="W103" i="30" s="1"/>
  <c r="L38" i="27"/>
  <c r="AF286" i="20" s="1"/>
  <c r="AJ286" i="20"/>
  <c r="L25" i="27"/>
  <c r="AF273" i="20" s="1"/>
  <c r="AJ273" i="20"/>
  <c r="L31" i="27"/>
  <c r="AF279" i="20" s="1"/>
  <c r="AJ279" i="20"/>
  <c r="L89" i="27"/>
  <c r="W118" i="30" s="1"/>
  <c r="L118" i="27"/>
  <c r="W147" i="30" s="1"/>
  <c r="T9" i="27"/>
  <c r="L72" i="27"/>
  <c r="W100" i="30" s="1"/>
  <c r="L81" i="27"/>
  <c r="W109" i="30" s="1"/>
  <c r="L94" i="27"/>
  <c r="W123" i="30" s="1"/>
  <c r="L147" i="27"/>
  <c r="W176" i="30" s="1"/>
  <c r="X35" i="30"/>
  <c r="Y35" i="30"/>
  <c r="Y9" i="30" s="1"/>
  <c r="P14" i="28"/>
  <c r="Z66" i="30"/>
  <c r="L57" i="22"/>
  <c r="W66" i="30" s="1"/>
  <c r="Z69" i="30"/>
  <c r="L60" i="22"/>
  <c r="W69" i="30" s="1"/>
  <c r="AI36" i="10"/>
  <c r="AJ36" i="10" s="1"/>
  <c r="AA551" i="5"/>
  <c r="Z70" i="30"/>
  <c r="L61" i="22"/>
  <c r="W70" i="30" s="1"/>
  <c r="Z73" i="30"/>
  <c r="L64" i="22"/>
  <c r="W73" i="30" s="1"/>
  <c r="AI37" i="10"/>
  <c r="AJ37" i="10" s="1"/>
  <c r="AA552" i="5"/>
  <c r="R8" i="15"/>
  <c r="T9" i="1"/>
  <c r="Z18" i="5"/>
  <c r="AI16" i="1" s="1"/>
  <c r="Z378" i="5"/>
  <c r="AI98" i="12" s="1"/>
  <c r="T553" i="5"/>
  <c r="T11" i="5" s="1"/>
  <c r="AA558" i="5"/>
  <c r="L33" i="22"/>
  <c r="W44" i="30" s="1"/>
  <c r="L38" i="22"/>
  <c r="W48" i="30" s="1"/>
  <c r="Z50" i="30"/>
  <c r="L40" i="22"/>
  <c r="W50" i="30" s="1"/>
  <c r="L44" i="22"/>
  <c r="W53" i="30" s="1"/>
  <c r="Z58" i="30"/>
  <c r="L49" i="22"/>
  <c r="W58" i="30" s="1"/>
  <c r="L52" i="22"/>
  <c r="W61" i="30" s="1"/>
  <c r="L59" i="22"/>
  <c r="W68" i="30" s="1"/>
  <c r="L62" i="22"/>
  <c r="W71" i="30" s="1"/>
  <c r="AN108" i="20"/>
  <c r="AN132" i="20"/>
  <c r="AN186" i="20"/>
  <c r="AN187" i="20"/>
  <c r="AN135" i="20"/>
  <c r="AN192" i="20"/>
  <c r="AN194" i="20"/>
  <c r="L46" i="27"/>
  <c r="AF293" i="20" s="1"/>
  <c r="AJ293" i="20"/>
  <c r="AN19" i="1"/>
  <c r="W8" i="29"/>
  <c r="R4" i="5"/>
  <c r="W4" i="5"/>
  <c r="W2" i="5" s="1"/>
  <c r="R11" i="5"/>
  <c r="AE9" i="1"/>
  <c r="AA21" i="5"/>
  <c r="AJ24" i="1" s="1"/>
  <c r="AA23" i="5"/>
  <c r="AJ25" i="1" s="1"/>
  <c r="Q26" i="5"/>
  <c r="Q69" i="5"/>
  <c r="Q51" i="20" s="1"/>
  <c r="Q71" i="5"/>
  <c r="Q53" i="20" s="1"/>
  <c r="Q73" i="5"/>
  <c r="Q55" i="20" s="1"/>
  <c r="V105" i="5"/>
  <c r="AF84" i="20" s="1"/>
  <c r="AN92" i="20"/>
  <c r="V308" i="5"/>
  <c r="AF24" i="21" s="1"/>
  <c r="Z312" i="5"/>
  <c r="AJ28" i="21" s="1"/>
  <c r="X324" i="5"/>
  <c r="AH37" i="21" s="1"/>
  <c r="AH8" i="21" s="1"/>
  <c r="AA335" i="5"/>
  <c r="AJ10" i="18" s="1"/>
  <c r="AJ8" i="18" s="1"/>
  <c r="AA337" i="5"/>
  <c r="AA342" i="5"/>
  <c r="AJ13" i="12" s="1"/>
  <c r="AA344" i="5"/>
  <c r="AJ15" i="12" s="1"/>
  <c r="AA354" i="5"/>
  <c r="AJ65" i="12" s="1"/>
  <c r="AA358" i="5"/>
  <c r="AJ21" i="12" s="1"/>
  <c r="AA360" i="5"/>
  <c r="AJ23" i="12" s="1"/>
  <c r="AA362" i="5"/>
  <c r="AJ100" i="12" s="1"/>
  <c r="AA367" i="5"/>
  <c r="AJ26" i="12" s="1"/>
  <c r="AA370" i="5"/>
  <c r="AA378" i="5"/>
  <c r="AJ98" i="12" s="1"/>
  <c r="AA387" i="5"/>
  <c r="AJ37" i="12" s="1"/>
  <c r="AC402" i="5"/>
  <c r="AA406" i="5"/>
  <c r="AJ52" i="12" s="1"/>
  <c r="AC408" i="5"/>
  <c r="AC410" i="5"/>
  <c r="AA413" i="5"/>
  <c r="AJ58" i="12" s="1"/>
  <c r="AC414" i="5"/>
  <c r="AA417" i="5"/>
  <c r="AJ62" i="12" s="1"/>
  <c r="AA418" i="5"/>
  <c r="AJ70" i="12" s="1"/>
  <c r="AA419" i="5"/>
  <c r="AA420" i="5"/>
  <c r="AC424" i="5"/>
  <c r="AC425" i="5"/>
  <c r="AA428" i="5"/>
  <c r="AJ102" i="12" s="1"/>
  <c r="AA429" i="5"/>
  <c r="AI33" i="10"/>
  <c r="AJ33" i="10" s="1"/>
  <c r="AI14" i="15"/>
  <c r="AI8" i="15" s="1"/>
  <c r="Q434" i="5"/>
  <c r="Q96" i="20" s="1"/>
  <c r="Z435" i="5"/>
  <c r="AA435" i="5" s="1"/>
  <c r="AA445" i="5"/>
  <c r="V447" i="5"/>
  <c r="AA447" i="5" s="1"/>
  <c r="AF8" i="8"/>
  <c r="T461" i="5"/>
  <c r="AA478" i="5"/>
  <c r="AJ82" i="12" s="1"/>
  <c r="AA479" i="5"/>
  <c r="AJ83" i="12" s="1"/>
  <c r="AC480" i="5"/>
  <c r="AC481" i="5"/>
  <c r="AA482" i="5"/>
  <c r="AA483" i="5"/>
  <c r="AA484" i="5"/>
  <c r="AA485" i="5"/>
  <c r="AA486" i="5"/>
  <c r="AC487" i="5"/>
  <c r="AA500" i="5"/>
  <c r="AA507" i="5"/>
  <c r="AA511" i="5"/>
  <c r="AC516" i="5"/>
  <c r="P520" i="5"/>
  <c r="AA522" i="5"/>
  <c r="Z56" i="30"/>
  <c r="L47" i="22"/>
  <c r="W56" i="30" s="1"/>
  <c r="Z64" i="30"/>
  <c r="L55" i="22"/>
  <c r="W64" i="30" s="1"/>
  <c r="W9" i="29"/>
  <c r="AF52" i="20"/>
  <c r="AN102" i="20"/>
  <c r="AN104" i="20"/>
  <c r="AN127" i="20"/>
  <c r="AN133" i="20"/>
  <c r="AN134" i="20"/>
  <c r="AN188" i="20"/>
  <c r="AN191" i="20"/>
  <c r="AN193" i="20"/>
  <c r="AN195" i="20"/>
  <c r="AN197" i="20"/>
  <c r="AN140" i="20"/>
  <c r="L50" i="27"/>
  <c r="AF297" i="20" s="1"/>
  <c r="AJ297" i="20"/>
  <c r="AI9" i="12"/>
  <c r="T8" i="12"/>
  <c r="T9" i="12"/>
  <c r="AC406" i="5"/>
  <c r="AC428" i="5"/>
  <c r="AC479" i="5"/>
  <c r="AA554" i="5"/>
  <c r="AA559" i="5"/>
  <c r="L37" i="22"/>
  <c r="L39" i="22"/>
  <c r="W49" i="30" s="1"/>
  <c r="Z54" i="30"/>
  <c r="L45" i="22"/>
  <c r="W54" i="30" s="1"/>
  <c r="L48" i="22"/>
  <c r="W57" i="30" s="1"/>
  <c r="Z62" i="30"/>
  <c r="L53" i="22"/>
  <c r="W62" i="30" s="1"/>
  <c r="L56" i="22"/>
  <c r="W65" i="30" s="1"/>
  <c r="L58" i="22"/>
  <c r="W67" i="30" s="1"/>
  <c r="L63" i="22"/>
  <c r="W72" i="30" s="1"/>
  <c r="AN89" i="20"/>
  <c r="AN90" i="20"/>
  <c r="AN93" i="20"/>
  <c r="AN94" i="20"/>
  <c r="AN103" i="20"/>
  <c r="AN196" i="20"/>
  <c r="AN198" i="20"/>
  <c r="AN200" i="20"/>
  <c r="L43" i="27"/>
  <c r="AF291" i="20" s="1"/>
  <c r="AJ291" i="20"/>
  <c r="AN25" i="1"/>
  <c r="R30" i="21"/>
  <c r="R83" i="20"/>
  <c r="Z14" i="5"/>
  <c r="X18" i="5"/>
  <c r="AA20" i="5"/>
  <c r="AA22" i="5"/>
  <c r="AJ19" i="1" s="1"/>
  <c r="AA24" i="5"/>
  <c r="AJ26" i="1" s="1"/>
  <c r="AA26" i="5"/>
  <c r="AJ23" i="1" s="1"/>
  <c r="Q72" i="5"/>
  <c r="Q54" i="20" s="1"/>
  <c r="AN91" i="20"/>
  <c r="AN95" i="20"/>
  <c r="V313" i="5"/>
  <c r="AF39" i="21" s="1"/>
  <c r="AA333" i="5"/>
  <c r="AJ10" i="12" s="1"/>
  <c r="AA336" i="5"/>
  <c r="AA343" i="5"/>
  <c r="AJ14" i="12" s="1"/>
  <c r="AA347" i="5"/>
  <c r="AJ16" i="12" s="1"/>
  <c r="AA350" i="5"/>
  <c r="AJ68" i="12" s="1"/>
  <c r="AA359" i="5"/>
  <c r="AJ22" i="12" s="1"/>
  <c r="AA361" i="5"/>
  <c r="AJ24" i="12" s="1"/>
  <c r="AA363" i="5"/>
  <c r="AJ101" i="12" s="1"/>
  <c r="AA366" i="5"/>
  <c r="AJ25" i="12" s="1"/>
  <c r="AA368" i="5"/>
  <c r="AJ27" i="12" s="1"/>
  <c r="AA381" i="5"/>
  <c r="AJ31" i="12" s="1"/>
  <c r="AA385" i="5"/>
  <c r="AJ35" i="12" s="1"/>
  <c r="AA388" i="5"/>
  <c r="AJ38" i="12" s="1"/>
  <c r="AA389" i="5"/>
  <c r="AJ39" i="12" s="1"/>
  <c r="AA390" i="5"/>
  <c r="AJ99" i="12" s="1"/>
  <c r="AA403" i="5"/>
  <c r="AC405" i="5"/>
  <c r="AA411" i="5"/>
  <c r="AC412" i="5"/>
  <c r="AA415" i="5"/>
  <c r="AC416" i="5"/>
  <c r="AA422" i="5"/>
  <c r="AA426" i="5"/>
  <c r="Q432" i="5"/>
  <c r="Q79" i="12" s="1"/>
  <c r="Q9" i="12" s="1"/>
  <c r="Q8" i="12" s="1"/>
  <c r="AC432" i="5"/>
  <c r="AA438" i="5"/>
  <c r="V446" i="5"/>
  <c r="V449" i="5"/>
  <c r="AA449" i="5" s="1"/>
  <c r="AF8" i="15"/>
  <c r="AA488" i="5"/>
  <c r="AJ91" i="12" s="1"/>
  <c r="AA489" i="5"/>
  <c r="AJ92" i="12" s="1"/>
  <c r="Z497" i="5"/>
  <c r="AI94" i="12" s="1"/>
  <c r="AI8" i="12" s="1"/>
  <c r="AA517" i="5"/>
  <c r="AJ96" i="12" s="1"/>
  <c r="AA528" i="5"/>
  <c r="AA541" i="5"/>
  <c r="AA549" i="5"/>
  <c r="O9" i="22"/>
  <c r="AB18" i="14"/>
  <c r="AB8" i="14" s="1"/>
  <c r="Z45" i="30"/>
  <c r="L34" i="22"/>
  <c r="W45" i="30" s="1"/>
  <c r="Z52" i="30"/>
  <c r="L43" i="22"/>
  <c r="W52" i="30" s="1"/>
  <c r="Z60" i="30"/>
  <c r="L51" i="22"/>
  <c r="W60" i="30" s="1"/>
  <c r="AG9" i="20"/>
  <c r="AG8" i="20" s="1"/>
  <c r="AN136" i="20"/>
  <c r="H56" i="29"/>
  <c r="AN12" i="1"/>
  <c r="L13" i="27"/>
  <c r="AE31" i="1" s="1"/>
  <c r="L85" i="27"/>
  <c r="W113" i="30" s="1"/>
  <c r="L106" i="27"/>
  <c r="W135" i="30" s="1"/>
  <c r="L153" i="27"/>
  <c r="W182" i="30" s="1"/>
  <c r="L155" i="27"/>
  <c r="W184" i="30" s="1"/>
  <c r="M12" i="29"/>
  <c r="G12" i="29" s="1"/>
  <c r="H12" i="29" s="1"/>
  <c r="R9" i="1"/>
  <c r="AG9" i="21"/>
  <c r="AK8" i="21"/>
  <c r="AP26" i="21"/>
  <c r="AP35" i="21"/>
  <c r="AP37" i="21"/>
  <c r="AF38" i="21"/>
  <c r="AN26" i="1"/>
  <c r="AP11" i="21"/>
  <c r="AP27" i="21"/>
  <c r="AP31" i="21"/>
  <c r="AP43" i="21"/>
  <c r="E10" i="28"/>
  <c r="O10" i="29"/>
  <c r="G11" i="29"/>
  <c r="AP25" i="21"/>
  <c r="AP36" i="21"/>
  <c r="D17" i="28"/>
  <c r="G56" i="29"/>
  <c r="G41" i="29" s="1"/>
  <c r="H41" i="29" s="1"/>
  <c r="AD9" i="1"/>
  <c r="AH9" i="1"/>
  <c r="AP13" i="21"/>
  <c r="AP28" i="21"/>
  <c r="AP33" i="21"/>
  <c r="AD52" i="21"/>
  <c r="AD8" i="21" s="1"/>
  <c r="AG8" i="21"/>
  <c r="AE9" i="12"/>
  <c r="AK8" i="8"/>
  <c r="R9" i="12"/>
  <c r="AF9" i="12"/>
  <c r="AK8" i="18"/>
  <c r="AJ56" i="10"/>
  <c r="AJ17" i="10"/>
  <c r="AJ52" i="10"/>
  <c r="AJ21" i="10"/>
  <c r="AJ26" i="10"/>
  <c r="AJ47" i="10"/>
  <c r="AJ29" i="10"/>
  <c r="AJ30" i="10"/>
  <c r="AJ32" i="10"/>
  <c r="AJ34" i="10"/>
  <c r="AJ44" i="10"/>
  <c r="AJ61" i="10"/>
  <c r="AJ12" i="10"/>
  <c r="AJ53" i="10"/>
  <c r="AJ16" i="10"/>
  <c r="AJ18" i="10"/>
  <c r="AJ24" i="10"/>
  <c r="AJ62" i="10"/>
  <c r="AJ58" i="10"/>
  <c r="AJ43" i="10"/>
  <c r="AJ11" i="10"/>
  <c r="AJ14" i="10"/>
  <c r="AJ55" i="10"/>
  <c r="AJ20" i="10"/>
  <c r="AJ23" i="10"/>
  <c r="AJ46" i="10"/>
  <c r="AJ28" i="10"/>
  <c r="AJ57" i="10"/>
  <c r="AJ31" i="10"/>
  <c r="AF8" i="10"/>
  <c r="S8" i="10"/>
  <c r="AJ35" i="10"/>
  <c r="AJ38" i="10"/>
  <c r="AJ60" i="10"/>
  <c r="AJ13" i="10"/>
  <c r="AJ15" i="10"/>
  <c r="AJ22" i="10"/>
  <c r="AJ49" i="10"/>
  <c r="AJ25" i="10"/>
  <c r="AJ39" i="10"/>
  <c r="AJ42" i="10"/>
  <c r="E19" i="28"/>
  <c r="E17" i="28" s="1"/>
  <c r="L41" i="27"/>
  <c r="AF289" i="20" s="1"/>
  <c r="AJ289" i="20"/>
  <c r="AJ268" i="20"/>
  <c r="AJ282" i="20"/>
  <c r="AJ270" i="20"/>
  <c r="AJ287" i="20"/>
  <c r="O23" i="27"/>
  <c r="L23" i="27" s="1"/>
  <c r="AF272" i="20" s="1"/>
  <c r="L64" i="27"/>
  <c r="W563" i="13" s="1"/>
  <c r="L79" i="27"/>
  <c r="W107" i="30" s="1"/>
  <c r="L87" i="27"/>
  <c r="W115" i="30" s="1"/>
  <c r="L114" i="27"/>
  <c r="W143" i="30" s="1"/>
  <c r="L120" i="27"/>
  <c r="W149" i="30" s="1"/>
  <c r="L126" i="27"/>
  <c r="W155" i="30" s="1"/>
  <c r="L128" i="27"/>
  <c r="W157" i="30" s="1"/>
  <c r="L133" i="27"/>
  <c r="W162" i="30" s="1"/>
  <c r="L140" i="27"/>
  <c r="W169" i="30" s="1"/>
  <c r="AA99" i="30"/>
  <c r="S8" i="20"/>
  <c r="S8" i="1"/>
  <c r="Z561" i="13"/>
  <c r="Z112" i="13" s="1"/>
  <c r="O112" i="13"/>
  <c r="O10" i="13" s="1"/>
  <c r="Z18" i="13"/>
  <c r="Y372" i="13"/>
  <c r="Z372" i="13" s="1"/>
  <c r="Q112" i="13"/>
  <c r="Z433" i="13"/>
  <c r="AB557" i="13"/>
  <c r="Y427" i="13"/>
  <c r="Z427" i="13" s="1"/>
  <c r="Z452" i="13"/>
  <c r="Z542" i="13"/>
  <c r="X10" i="13"/>
  <c r="AB558" i="13"/>
  <c r="AB559" i="13" s="1"/>
  <c r="Z367" i="13"/>
  <c r="Z113" i="13"/>
  <c r="Y307" i="13"/>
  <c r="W307" i="13" s="1"/>
  <c r="Z424" i="13"/>
  <c r="Z431" i="13"/>
  <c r="W539" i="13"/>
  <c r="Y539" i="13" s="1"/>
  <c r="Z539" i="13" s="1"/>
  <c r="R10" i="13"/>
  <c r="T10" i="13"/>
  <c r="P10" i="13"/>
  <c r="Y537" i="13"/>
  <c r="Z537" i="13" s="1"/>
  <c r="Y538" i="13"/>
  <c r="Z538" i="13" s="1"/>
  <c r="Y434" i="13"/>
  <c r="Z434" i="13" s="1"/>
  <c r="Y364" i="13"/>
  <c r="Y435" i="13"/>
  <c r="Z435" i="13" s="1"/>
  <c r="Z507" i="13"/>
  <c r="Z513" i="13"/>
  <c r="Y529" i="13"/>
  <c r="Z529" i="13" s="1"/>
  <c r="Z535" i="13"/>
  <c r="Z549" i="13"/>
  <c r="U10" i="13"/>
  <c r="Q23" i="13"/>
  <c r="Y346" i="13"/>
  <c r="Z346" i="13" s="1"/>
  <c r="Y421" i="13"/>
  <c r="Z421" i="13" s="1"/>
  <c r="Q472" i="13"/>
  <c r="Q421" i="13"/>
  <c r="Z166" i="30"/>
  <c r="L137" i="27"/>
  <c r="W166" i="30" s="1"/>
  <c r="Z171" i="30"/>
  <c r="L142" i="27"/>
  <c r="W171" i="30" s="1"/>
  <c r="Z181" i="30"/>
  <c r="L152" i="27"/>
  <c r="W181" i="30" s="1"/>
  <c r="Z174" i="30"/>
  <c r="L145" i="27"/>
  <c r="W174" i="30" s="1"/>
  <c r="AJ274" i="20"/>
  <c r="L26" i="27"/>
  <c r="AF274" i="20" s="1"/>
  <c r="AJ285" i="20"/>
  <c r="L37" i="27"/>
  <c r="AF285" i="20" s="1"/>
  <c r="L42" i="27"/>
  <c r="AF290" i="20" s="1"/>
  <c r="AJ290" i="20"/>
  <c r="AJ300" i="20"/>
  <c r="L54" i="27"/>
  <c r="AF300" i="20" s="1"/>
  <c r="L35" i="27"/>
  <c r="AF283" i="20" s="1"/>
  <c r="AJ283" i="20"/>
  <c r="Z154" i="30"/>
  <c r="L125" i="27"/>
  <c r="W154" i="30" s="1"/>
  <c r="AJ278" i="20"/>
  <c r="L98" i="27"/>
  <c r="W127" i="30" s="1"/>
  <c r="L104" i="27"/>
  <c r="W133" i="30" s="1"/>
  <c r="L110" i="27"/>
  <c r="W139" i="30" s="1"/>
  <c r="L132" i="27"/>
  <c r="W161" i="30" s="1"/>
  <c r="L11" i="27"/>
  <c r="AE29" i="1" s="1"/>
  <c r="L63" i="27"/>
  <c r="W562" i="13" s="1"/>
  <c r="L65" i="27"/>
  <c r="W564" i="13" s="1"/>
  <c r="L78" i="27"/>
  <c r="W106" i="30" s="1"/>
  <c r="L80" i="27"/>
  <c r="W108" i="30" s="1"/>
  <c r="L82" i="27"/>
  <c r="W110" i="30" s="1"/>
  <c r="L84" i="27"/>
  <c r="W112" i="30" s="1"/>
  <c r="L86" i="27"/>
  <c r="W114" i="30" s="1"/>
  <c r="L88" i="27"/>
  <c r="W117" i="30" s="1"/>
  <c r="L90" i="27"/>
  <c r="W119" i="30" s="1"/>
  <c r="L96" i="27"/>
  <c r="W125" i="30" s="1"/>
  <c r="L102" i="27"/>
  <c r="W131" i="30" s="1"/>
  <c r="L122" i="27"/>
  <c r="W151" i="30" s="1"/>
  <c r="L124" i="27"/>
  <c r="W153" i="30" s="1"/>
  <c r="L129" i="27"/>
  <c r="W158" i="30" s="1"/>
  <c r="L134" i="27"/>
  <c r="W163" i="30" s="1"/>
  <c r="L141" i="27"/>
  <c r="W170" i="30" s="1"/>
  <c r="L144" i="27"/>
  <c r="W173" i="30" s="1"/>
  <c r="AI27" i="1"/>
  <c r="X9" i="30"/>
  <c r="Z10" i="30"/>
  <c r="Z15" i="30"/>
  <c r="Z32" i="30"/>
  <c r="AD14" i="30"/>
  <c r="Z20" i="30"/>
  <c r="Z23" i="30"/>
  <c r="W13" i="30"/>
  <c r="Z13" i="30" s="1"/>
  <c r="AD37" i="30"/>
  <c r="AF27" i="1"/>
  <c r="AF8" i="1" s="1"/>
  <c r="T8" i="1"/>
  <c r="AG27" i="1"/>
  <c r="AJ288" i="20"/>
  <c r="L40" i="27"/>
  <c r="AF288" i="20" s="1"/>
  <c r="AJ276" i="20"/>
  <c r="L28" i="27"/>
  <c r="AF276" i="20" s="1"/>
  <c r="AJ292" i="20"/>
  <c r="L44" i="27"/>
  <c r="AF292" i="20" s="1"/>
  <c r="Z183" i="30"/>
  <c r="L154" i="27"/>
  <c r="W183" i="30" s="1"/>
  <c r="AJ280" i="20"/>
  <c r="L32" i="27"/>
  <c r="AF280" i="20" s="1"/>
  <c r="AJ296" i="20"/>
  <c r="L49" i="27"/>
  <c r="AF296" i="20" s="1"/>
  <c r="Z186" i="30"/>
  <c r="L157" i="27"/>
  <c r="W186" i="30" s="1"/>
  <c r="AJ284" i="20"/>
  <c r="L36" i="27"/>
  <c r="AF284" i="20" s="1"/>
  <c r="Z178" i="30"/>
  <c r="L149" i="27"/>
  <c r="W178" i="30" s="1"/>
  <c r="AJ295" i="20"/>
  <c r="AJ299" i="20"/>
  <c r="L91" i="27"/>
  <c r="W120" i="30" s="1"/>
  <c r="Z120" i="30"/>
  <c r="L99" i="27"/>
  <c r="W128" i="30" s="1"/>
  <c r="Z128" i="30"/>
  <c r="L107" i="27"/>
  <c r="W136" i="30" s="1"/>
  <c r="Z136" i="30"/>
  <c r="L115" i="27"/>
  <c r="W144" i="30" s="1"/>
  <c r="Z144" i="30"/>
  <c r="L123" i="27"/>
  <c r="W152" i="30" s="1"/>
  <c r="Z152" i="30"/>
  <c r="L131" i="27"/>
  <c r="W160" i="30" s="1"/>
  <c r="Z160" i="30"/>
  <c r="L139" i="27"/>
  <c r="W168" i="30" s="1"/>
  <c r="Z168" i="30"/>
  <c r="L12" i="27"/>
  <c r="AE30" i="1" s="1"/>
  <c r="L73" i="27"/>
  <c r="W101" i="30" s="1"/>
  <c r="L76" i="27"/>
  <c r="W104" i="30" s="1"/>
  <c r="L92" i="27"/>
  <c r="W121" i="30" s="1"/>
  <c r="Z126" i="30"/>
  <c r="L97" i="27"/>
  <c r="W126" i="30" s="1"/>
  <c r="L100" i="27"/>
  <c r="W129" i="30" s="1"/>
  <c r="Z134" i="30"/>
  <c r="L105" i="27"/>
  <c r="W134" i="30" s="1"/>
  <c r="L108" i="27"/>
  <c r="W137" i="30" s="1"/>
  <c r="Z142" i="30"/>
  <c r="L113" i="27"/>
  <c r="W142" i="30" s="1"/>
  <c r="L116" i="27"/>
  <c r="W145" i="30" s="1"/>
  <c r="Z150" i="30"/>
  <c r="L121" i="27"/>
  <c r="W150" i="30" s="1"/>
  <c r="L130" i="27"/>
  <c r="W159" i="30" s="1"/>
  <c r="L138" i="27"/>
  <c r="W167" i="30" s="1"/>
  <c r="L148" i="27"/>
  <c r="W177" i="30" s="1"/>
  <c r="L151" i="27"/>
  <c r="W180" i="30" s="1"/>
  <c r="L156" i="27"/>
  <c r="W185" i="30" s="1"/>
  <c r="L159" i="27"/>
  <c r="W188" i="30" s="1"/>
  <c r="L95" i="27"/>
  <c r="W124" i="30" s="1"/>
  <c r="Z124" i="30"/>
  <c r="L103" i="27"/>
  <c r="W132" i="30" s="1"/>
  <c r="Z132" i="30"/>
  <c r="L111" i="27"/>
  <c r="W140" i="30" s="1"/>
  <c r="Z140" i="30"/>
  <c r="L119" i="27"/>
  <c r="W148" i="30" s="1"/>
  <c r="Z148" i="30"/>
  <c r="L127" i="27"/>
  <c r="W156" i="30" s="1"/>
  <c r="Z156" i="30"/>
  <c r="L135" i="27"/>
  <c r="W164" i="30" s="1"/>
  <c r="Z164" i="30"/>
  <c r="L143" i="27"/>
  <c r="W172" i="30" s="1"/>
  <c r="Z172" i="30"/>
  <c r="Z122" i="30"/>
  <c r="L93" i="27"/>
  <c r="W122" i="30" s="1"/>
  <c r="Z130" i="30"/>
  <c r="L101" i="27"/>
  <c r="W130" i="30" s="1"/>
  <c r="Z138" i="30"/>
  <c r="L109" i="27"/>
  <c r="W138" i="30" s="1"/>
  <c r="Z146" i="30"/>
  <c r="L117" i="27"/>
  <c r="W146" i="30" s="1"/>
  <c r="Z179" i="30"/>
  <c r="L150" i="27"/>
  <c r="W179" i="30" s="1"/>
  <c r="Z187" i="30"/>
  <c r="L158" i="27"/>
  <c r="W187" i="30" s="1"/>
  <c r="R8" i="1"/>
  <c r="AH27" i="1"/>
  <c r="AH8" i="1" s="1"/>
  <c r="W175" i="30"/>
  <c r="Z175" i="30"/>
  <c r="O9" i="27"/>
  <c r="Y99" i="30"/>
  <c r="AJ27" i="1"/>
  <c r="X99" i="30"/>
  <c r="R8" i="10"/>
  <c r="AJ10" i="10"/>
  <c r="AG8" i="10"/>
  <c r="AH8" i="10"/>
  <c r="AH18" i="14"/>
  <c r="AH9" i="14"/>
  <c r="O9" i="14"/>
  <c r="AB9" i="14"/>
  <c r="AF9" i="14"/>
  <c r="Q9" i="14"/>
  <c r="R8" i="14"/>
  <c r="AF8" i="14"/>
  <c r="O8" i="14"/>
  <c r="S8" i="12"/>
  <c r="AG8" i="12"/>
  <c r="AF8" i="12"/>
  <c r="AH9" i="12"/>
  <c r="R8" i="12"/>
  <c r="AH8" i="12"/>
  <c r="AE8" i="12"/>
  <c r="AI9" i="9"/>
  <c r="R8" i="8"/>
  <c r="Q8" i="14"/>
  <c r="AC418" i="5" l="1"/>
  <c r="AC417" i="5"/>
  <c r="R9" i="20"/>
  <c r="R8" i="20" s="1"/>
  <c r="AC413" i="5"/>
  <c r="P8" i="12"/>
  <c r="AE18" i="15"/>
  <c r="AE8" i="15" s="1"/>
  <c r="AA463" i="5"/>
  <c r="AJ18" i="15" s="1"/>
  <c r="AJ8" i="15" s="1"/>
  <c r="D8" i="28"/>
  <c r="D7" i="28" s="1"/>
  <c r="E7" i="28" s="1"/>
  <c r="AE8" i="8"/>
  <c r="P8" i="28" s="1"/>
  <c r="AL14" i="8"/>
  <c r="AA560" i="5"/>
  <c r="O8" i="1"/>
  <c r="U8" i="29"/>
  <c r="AA8" i="29" s="1"/>
  <c r="O8" i="10"/>
  <c r="Q8" i="10"/>
  <c r="D42" i="29"/>
  <c r="P42" i="29"/>
  <c r="P41" i="29" s="1"/>
  <c r="O8" i="12"/>
  <c r="P8" i="21"/>
  <c r="Q8" i="21"/>
  <c r="C6" i="29"/>
  <c r="H15" i="29"/>
  <c r="L6" i="29"/>
  <c r="I8" i="30"/>
  <c r="H8" i="30"/>
  <c r="AA11" i="30"/>
  <c r="L9" i="30"/>
  <c r="L8" i="30" s="1"/>
  <c r="AL38" i="21"/>
  <c r="AF9" i="21"/>
  <c r="AJ8" i="21"/>
  <c r="T8" i="21"/>
  <c r="AF267" i="20"/>
  <c r="AE267" i="20"/>
  <c r="AK267" i="20" s="1"/>
  <c r="Q9" i="20"/>
  <c r="Q8" i="20" s="1"/>
  <c r="O8" i="20"/>
  <c r="U9" i="29"/>
  <c r="AA9" i="29" s="1"/>
  <c r="AF9" i="20"/>
  <c r="AK27" i="1"/>
  <c r="AD8" i="1"/>
  <c r="AE27" i="1"/>
  <c r="AE8" i="1" s="1"/>
  <c r="H53" i="29"/>
  <c r="O53" i="29"/>
  <c r="G7" i="29"/>
  <c r="G6" i="29" s="1"/>
  <c r="G7" i="28" s="1"/>
  <c r="S8" i="21"/>
  <c r="AF9" i="10"/>
  <c r="U12" i="29"/>
  <c r="AA12" i="29" s="1"/>
  <c r="AF8" i="21"/>
  <c r="AJ9" i="21"/>
  <c r="AP24" i="21"/>
  <c r="Y8" i="30"/>
  <c r="X8" i="30"/>
  <c r="Z35" i="30"/>
  <c r="AJ60" i="12"/>
  <c r="AC415" i="5"/>
  <c r="AJ63" i="12"/>
  <c r="AC403" i="5"/>
  <c r="AP30" i="21"/>
  <c r="AP8" i="21" s="1"/>
  <c r="R9" i="21"/>
  <c r="R8" i="21" s="1"/>
  <c r="P13" i="14"/>
  <c r="P11" i="5"/>
  <c r="AJ86" i="12"/>
  <c r="AC484" i="5"/>
  <c r="AJ71" i="12"/>
  <c r="AC419" i="5"/>
  <c r="L9" i="22"/>
  <c r="AA497" i="5"/>
  <c r="AJ94" i="12" s="1"/>
  <c r="AJ77" i="12"/>
  <c r="AC426" i="5"/>
  <c r="AJ18" i="1"/>
  <c r="AJ9" i="1" s="1"/>
  <c r="AC478" i="5"/>
  <c r="AJ85" i="12"/>
  <c r="AC483" i="5"/>
  <c r="AC489" i="5"/>
  <c r="M7" i="29"/>
  <c r="M6" i="29" s="1"/>
  <c r="AJ73" i="12"/>
  <c r="AC422" i="5"/>
  <c r="AJ56" i="12"/>
  <c r="AC411" i="5"/>
  <c r="AG16" i="1"/>
  <c r="AG9" i="1" s="1"/>
  <c r="X4" i="5"/>
  <c r="AJ88" i="12"/>
  <c r="AC486" i="5"/>
  <c r="AJ103" i="12"/>
  <c r="AC482" i="5"/>
  <c r="T59" i="10"/>
  <c r="V553" i="5"/>
  <c r="AC488" i="5"/>
  <c r="AJ272" i="20"/>
  <c r="AJ267" i="20" s="1"/>
  <c r="AI12" i="1"/>
  <c r="AI9" i="1" s="1"/>
  <c r="AN8" i="20"/>
  <c r="AJ87" i="12"/>
  <c r="AC485" i="5"/>
  <c r="T15" i="8"/>
  <c r="T4" i="5"/>
  <c r="AJ78" i="12"/>
  <c r="AC429" i="5"/>
  <c r="AJ72" i="12"/>
  <c r="AC420" i="5"/>
  <c r="Q23" i="1"/>
  <c r="Q22" i="1" s="1"/>
  <c r="Q8" i="1" s="1"/>
  <c r="Q4" i="5"/>
  <c r="Q11" i="5"/>
  <c r="V11" i="5"/>
  <c r="W35" i="30"/>
  <c r="W9" i="30" s="1"/>
  <c r="AC517" i="5"/>
  <c r="V4" i="5"/>
  <c r="X2" i="5" s="1"/>
  <c r="H42" i="29"/>
  <c r="W561" i="13"/>
  <c r="W112" i="13" s="1"/>
  <c r="Y10" i="13"/>
  <c r="Q10" i="13"/>
  <c r="Z364" i="13"/>
  <c r="Z10" i="13" s="1"/>
  <c r="L9" i="27"/>
  <c r="Z99" i="30"/>
  <c r="AD13" i="30"/>
  <c r="W99" i="30"/>
  <c r="AH8" i="14"/>
  <c r="H7" i="29" l="1"/>
  <c r="E8" i="28"/>
  <c r="H7" i="28"/>
  <c r="D31" i="29"/>
  <c r="P31" i="29"/>
  <c r="P15" i="29" s="1"/>
  <c r="P6" i="29" s="1"/>
  <c r="O6" i="29" s="1"/>
  <c r="AL8" i="8"/>
  <c r="D41" i="29"/>
  <c r="E41" i="29" s="1"/>
  <c r="E42" i="29"/>
  <c r="AF8" i="20"/>
  <c r="AK8" i="1"/>
  <c r="D8" i="29"/>
  <c r="P8" i="29"/>
  <c r="AA8" i="30"/>
  <c r="AJ9" i="12"/>
  <c r="AE8" i="21"/>
  <c r="P6" i="28" s="1"/>
  <c r="AE8" i="20"/>
  <c r="AJ8" i="20"/>
  <c r="U7" i="29"/>
  <c r="U6" i="29" s="1"/>
  <c r="AI8" i="1"/>
  <c r="W8" i="30"/>
  <c r="AG8" i="1"/>
  <c r="Z553" i="5"/>
  <c r="AJ8" i="1"/>
  <c r="AN23" i="1"/>
  <c r="AJ8" i="12"/>
  <c r="P8" i="14"/>
  <c r="P9" i="14"/>
  <c r="T8" i="8"/>
  <c r="H6" i="29"/>
  <c r="W10" i="13"/>
  <c r="Z9" i="30"/>
  <c r="Z8" i="30" s="1"/>
  <c r="P5" i="28" l="1"/>
  <c r="D12" i="29"/>
  <c r="E12" i="29" s="1"/>
  <c r="P12" i="29"/>
  <c r="E31" i="29"/>
  <c r="D15" i="29"/>
  <c r="E15" i="29" s="1"/>
  <c r="AK8" i="20"/>
  <c r="D9" i="29"/>
  <c r="E9" i="29" s="1"/>
  <c r="P9" i="29"/>
  <c r="E8" i="29"/>
  <c r="AL8" i="21"/>
  <c r="AI59" i="10"/>
  <c r="Z11" i="5"/>
  <c r="Z4" i="5"/>
  <c r="Z2" i="5" s="1"/>
  <c r="T8" i="10"/>
  <c r="AA553" i="5"/>
  <c r="D7" i="29" l="1"/>
  <c r="D6" i="29" s="1"/>
  <c r="AA11" i="5"/>
  <c r="AA4" i="5"/>
  <c r="AB4" i="5" s="1"/>
  <c r="AJ59" i="10"/>
  <c r="E7" i="29" l="1"/>
  <c r="F6" i="29"/>
  <c r="E6" i="29"/>
  <c r="AJ8" i="10"/>
  <c r="AJ9" i="10"/>
  <c r="AI9" i="10"/>
  <c r="AI8" i="10"/>
</calcChain>
</file>

<file path=xl/sharedStrings.xml><?xml version="1.0" encoding="utf-8"?>
<sst xmlns="http://schemas.openxmlformats.org/spreadsheetml/2006/main" count="13438" uniqueCount="2526">
  <si>
    <t>Số TT</t>
  </si>
  <si>
    <t>Danh mục dự án</t>
  </si>
  <si>
    <t>Địa điểm xây dựng</t>
  </si>
  <si>
    <t>Quyết định đầu tư</t>
  </si>
  <si>
    <t>LK vốn đã bố trí đến hết năm 2015</t>
  </si>
  <si>
    <t>KH 2016-2020 đã thông qua tại NQ 108</t>
  </si>
  <si>
    <t>Kế hoạch 2016-2020 điều chỉnh</t>
  </si>
  <si>
    <t>Ghi chú</t>
  </si>
  <si>
    <t>Lĩnh vực</t>
  </si>
  <si>
    <t>NTM</t>
  </si>
  <si>
    <t>TMĐT</t>
  </si>
  <si>
    <t>Tổng số
(tất cả các
nguồn vốn)</t>
  </si>
  <si>
    <t>Tổng số</t>
  </si>
  <si>
    <t>Điều chỉnh, bổ sung</t>
  </si>
  <si>
    <t>Trong đó</t>
  </si>
  <si>
    <t>Năm 2016</t>
  </si>
  <si>
    <t>Năm 2017</t>
  </si>
  <si>
    <t>Giai đoạn 2018-2020</t>
  </si>
  <si>
    <t>Nâng cấp hệ thống mạng LAN của các Sở, ban, ngành địa phương tỉnh Quảng Bình</t>
  </si>
  <si>
    <t>Đồng Hới</t>
  </si>
  <si>
    <t>2230/QĐ-CT ngày 25/9/2012</t>
  </si>
  <si>
    <t>Đầu tư trang thiết bị và số hóa tài liệu lưu trữ lịch sử tỉnh Quảng Bình giai đoạn 1945-2008</t>
  </si>
  <si>
    <t xml:space="preserve"> 2700/QĐ-UBND 
ngày 30/10/2013</t>
  </si>
  <si>
    <t xml:space="preserve">Xây dựng Trụ sở Trung tâm Tin học và Thông tin Khoa học và Công nghệ </t>
  </si>
  <si>
    <t xml:space="preserve"> 2629/QĐ-CT ngày 24/10/2012;
2907/QĐ-UBND ngày 16/10/2014</t>
  </si>
  <si>
    <t>Xây dựng trại thực nghiệm sản xuất các giống hoa và giống cây lâm nghiệp tại xã Vĩnh Ninh</t>
  </si>
  <si>
    <t>Quảng Ninh</t>
  </si>
  <si>
    <t xml:space="preserve"> 2721/QĐ-UBND ngày 31/10/2013; 3158/QĐ-UBND ngày 04/11/2015</t>
  </si>
  <si>
    <t>Đầu tư tăng cường tiềm lực và nâng cao năng lực Trung tâm kỹ thuật đo lường thử nghiệm</t>
  </si>
  <si>
    <t xml:space="preserve"> 2437/QĐ-UBND ngày 07/10/2013</t>
  </si>
  <si>
    <t>Cải tạo, sửa chữa và bổ sung thiết bị Phòng kiểm định kỹ thuật an toàn thiết bị</t>
  </si>
  <si>
    <t xml:space="preserve"> 2854/QĐ-UBND ngày 10/10/2014;
3559/QĐ-UBND ngày 9/12/2014</t>
  </si>
  <si>
    <t>Đầu tư nâng cấp thiết bị SXCT Đài PT-TH Quảng Bình</t>
  </si>
  <si>
    <t xml:space="preserve"> 2683/QĐ-UBND 
ngày 30/10/2013</t>
  </si>
  <si>
    <t xml:space="preserve">Dự án đã được bố trí nguồn SN </t>
  </si>
  <si>
    <t>Đầu tư nâng cấp, triển khai nhân rộng phần mềm một cửa liên thông và dịch vụ hành chính công tỉnh Quảng Bình (giai đoạn I: 5930 triệu đồng)</t>
  </si>
  <si>
    <t>90% TMĐT</t>
  </si>
  <si>
    <t>Dự án …</t>
  </si>
  <si>
    <t>Đầu tư mua sắm hệ thống lưu trữ và khai thác chương trình đài phát thanh và truyền hình Quảng Bình</t>
  </si>
  <si>
    <t>3041/QĐ-UBND ngày 28/10/2014</t>
  </si>
  <si>
    <t>Trụ sở Sở Khoa học công nghệ</t>
  </si>
  <si>
    <t>Nâng cấp hệ thống công nghệ thông tin phục vụ công tác chỉ đạo điều hành huyện ủy Quảng Ninh</t>
  </si>
  <si>
    <t>Đầu tư bổ sung thiết bị kỹ thuật Trung tâm Kỹ thuật Đo lường thử nghiệm</t>
  </si>
  <si>
    <t>Đầu tư xây dựng cơ sở thực nghiệm nghiên cứu, sản xuất và phát triển các sản phẩm nấm ăn và nấm dược liệu</t>
  </si>
  <si>
    <t>Đầu tư trang thiết bị lĩnh vực khoa học công nghệ</t>
  </si>
  <si>
    <t>Trạm y tế xã Mai Hoá</t>
  </si>
  <si>
    <t>1869/QĐ-UBND ngày 03/12/2012</t>
  </si>
  <si>
    <t xml:space="preserve"> -</t>
  </si>
  <si>
    <t>Trạm y tế xã Tiến Hóa</t>
  </si>
  <si>
    <t>2973/QĐ-UBND ngày 03/12/2012</t>
  </si>
  <si>
    <t>TT Y tê DP Quảng Trạch</t>
  </si>
  <si>
    <t>Quảng Trạch</t>
  </si>
  <si>
    <t>1642/QĐ-UBND ngày 16/7/2010</t>
  </si>
  <si>
    <t>TT Y tế DP Tuyên Hóa</t>
  </si>
  <si>
    <t>Nhà điều hành và QL BV Đa khoa Tuyên Hóa</t>
  </si>
  <si>
    <t>Phòng khám Đa khoa KV Nam Long</t>
  </si>
  <si>
    <t>Phòng khám Đa khoa KV Thanh Lạng</t>
  </si>
  <si>
    <t>Trạm y tế xã Lê Hóa</t>
  </si>
  <si>
    <t>Trạm y tế xã Sơn Hóa</t>
  </si>
  <si>
    <t>TT Y tế DP Bố Trạch</t>
  </si>
  <si>
    <t>Nhà cầu nối BV Đa khoa Bắc Quảng Bình</t>
  </si>
  <si>
    <t>Trạm y tế xã Hiền Ninh</t>
  </si>
  <si>
    <t>Trạm y tế xã Cao Quảng</t>
  </si>
  <si>
    <t>Nâng cấp, cải tạo cơ sở dân số KHH gia đình</t>
  </si>
  <si>
    <t>Nhà điều hành BV ĐK Minh Hóa</t>
  </si>
  <si>
    <t>Trạm y tế xã Vĩnh Ninh</t>
  </si>
  <si>
    <t>/QĐ-UBND
 ngày 28/10/2016</t>
  </si>
  <si>
    <t>Trạm Y tế TT Đồng Lê</t>
  </si>
  <si>
    <t>1624/QĐ-UBND ngày 24/6/2014</t>
  </si>
  <si>
    <t>Trạm Y tế xã Quảng Tiến</t>
  </si>
  <si>
    <t>1077/QĐ-UBND ngày 29/4/2014</t>
  </si>
  <si>
    <t>Trạm Y tế xã Tân Ninh</t>
  </si>
  <si>
    <t>2645/QĐ-UBND ngày 25/10/2012</t>
  </si>
  <si>
    <t>Trạm Y tế phường Quảng Thọ</t>
  </si>
  <si>
    <t>1836/QĐ-UBND ngày 14/7/2014</t>
  </si>
  <si>
    <t>XD, sửa chữa Nhà điều trị Bệnh viện Đa khoa huyện Minh Hóa</t>
  </si>
  <si>
    <t>1669/QĐ-UBND ngày 26/6/2014</t>
  </si>
  <si>
    <t>Nhà thực hành tiền lâm sàng Trường Trung cấp Y tế Quảng Bình</t>
  </si>
  <si>
    <t>Số 2893/QĐ-UBND ngày 15/10/2014</t>
  </si>
  <si>
    <t>Dự án đầu tư trang thiết bị cho các đơn vị tuyến tỉnh thuộc Sở y tế</t>
  </si>
  <si>
    <t>2731/QĐ-UBND ngày 31/10/2013</t>
  </si>
  <si>
    <t>XD mới Phòng khám đa khoa khu vực Sơn Trạch</t>
  </si>
  <si>
    <t>2724/QĐ-UBND, ngày 31/10/2013</t>
  </si>
  <si>
    <t>Trung tâm chữa trị - nuôi dưỡng đối tượng tâm thần (giai đoạn 1)</t>
  </si>
  <si>
    <t>2712/QĐ-UBND ngày 31/10/2013</t>
  </si>
  <si>
    <t>Hạ tầng kỹ thuật Bệnh viện Đa khoa huyện Quảng Ninh</t>
  </si>
  <si>
    <t>528/QĐ-UBND, ngày 15/3/2011; 2017/QĐ-UBND ngày 21/8/2013; 2124/QĐ-UBND ngày 05/9/2013</t>
  </si>
  <si>
    <t>Cải tạo nâng cấp bệnh viên Y học cổ truyền</t>
  </si>
  <si>
    <t>Xây dựng nhà quản lý và hành chính Bệnh viện Đa khoa huyện lệ Thủy</t>
  </si>
  <si>
    <t>Trạm Y tế xã Quảng Châu</t>
  </si>
  <si>
    <t>Nhà điều trị bệnh nhân BV ĐK huyện Bố Trạch</t>
  </si>
  <si>
    <t>Trạm Y tế phường Quảng Phúc</t>
  </si>
  <si>
    <t>Trạm Y tế phường Quảng Long</t>
  </si>
  <si>
    <t>Bệnh viện Đa khoa Minh Hóa</t>
  </si>
  <si>
    <t>Bệnh viện Đa khoa Đồng Hới</t>
  </si>
  <si>
    <t>Bệnh viện Đa khoa Tuyên Hóa</t>
  </si>
  <si>
    <t>Khoa Dược - Bệnh viện Đa khoa Quảng Ninh</t>
  </si>
  <si>
    <t>Chưa có QĐ phê duyệt CTĐT</t>
  </si>
  <si>
    <t>Trạm y tế xã Quảng Kim</t>
  </si>
  <si>
    <t>Mở rộng khối kỹ thuật - Bệnh viện 
Đa khoa Đồng Hơi</t>
  </si>
  <si>
    <t>2256/QĐ-UBND
 ngày 29/4/2014</t>
  </si>
  <si>
    <t>Phòng khám bệnh và hạ tầng kỹ thuật Trung tâm Y tế dự phòng huyện Quảng Ninh</t>
  </si>
  <si>
    <t>3386/QĐ-UBND
 ngày 27/10/2016</t>
  </si>
  <si>
    <t>Nhà ăn, nhà ở cho nhân viên phục vụ, y tế, điều dưỡng, nạn nhân nữ trung tâm bán trú nạn nhân chất độc da cam/dioxin</t>
  </si>
  <si>
    <t>3490/QĐ-UBND
 ngày 28/10/2016</t>
  </si>
  <si>
    <t>Bãi đổ xe xuất cảnh tại Khu trung tâm Cửa khẩu Quốc tế Cha Lo</t>
  </si>
  <si>
    <t>Minh Hóa</t>
  </si>
  <si>
    <t>Số 656/QĐ-UBND ngày 14/3/2014</t>
  </si>
  <si>
    <t>Đã bố trí đủ vốn theo giá trị quyết toán tại QĐ số 644/QĐ-UBND ngày 16/3/2015; 1875/QĐ-UBND ngày 08/7/2015)</t>
  </si>
  <si>
    <t>Dự án Hạ tầng chuyển khẩu Bãi Dinh (GĐ1)</t>
  </si>
  <si>
    <t xml:space="preserve">2921/QĐ-UBND ngày 01/11/2011 </t>
  </si>
  <si>
    <t>Đã bố trí đủ vốn theo giá trị quyết toán tại QĐ số 2510/QĐ-UBND ngày 16/10/2013; 1959/QĐ-UBND ngày 22/7/2014</t>
  </si>
  <si>
    <t>Dự án Hạ tầng khu trung tâm cửa khẩu Quốc tế Cha Lo</t>
  </si>
  <si>
    <t>2564/QĐ-UBND ngày 22/10/2012</t>
  </si>
  <si>
    <t>Đã bố trí đủ vốn
(theo giá trị quyết toán tại QĐ số 1867/QĐ-UBND ngày 08/7/2015 là 34.086 triệu đồng)</t>
  </si>
  <si>
    <t>Bãi đổ xe nhập cảnh tại Khu trung tâm Cửa khẩu Quốc tế Cha Lo</t>
  </si>
  <si>
    <t>Số 2849/QĐ-UBND ngày 10/10/2014</t>
  </si>
  <si>
    <t>Đã bố trí đủ theo nhu cầu</t>
  </si>
  <si>
    <t>Nhà liên ngành và Quốc môn KKT cửa khẩu Quốc tế Cha Lo (giai đoạn 2)</t>
  </si>
  <si>
    <t>1515/QĐ-UBND ngày 01/7/2013</t>
  </si>
  <si>
    <t>Cân đối như KH trung hạn đã thông qua</t>
  </si>
  <si>
    <t>Hạ tầng kỹ thuật Khu trung tâm cửa khẩu Quốc tế Cha Lo (giai đoạn 2)</t>
  </si>
  <si>
    <t>2564/QĐ-CT ngày 22/10/2012</t>
  </si>
  <si>
    <t>Bố trí 90% NS tỉnh</t>
  </si>
  <si>
    <t>Kè suối Quốc lộ 12A -đoạn từ bãi đổ xe đến cột mốc biên giới (giai đoạn 2)</t>
  </si>
  <si>
    <t>2824/QĐ-UBND ngày 31/10/2014</t>
  </si>
  <si>
    <t>BQLKKT đề xuất không đầu tư, do đã có kè của nhà liên ngành</t>
  </si>
  <si>
    <t>Hạ tầng khu phi thuế quan và các điểm dịch vụ khu kinh tế cửa khẩu Cha Lo</t>
  </si>
  <si>
    <t>3064/QĐ-UBND ngày 29/10/2014</t>
  </si>
  <si>
    <t>Phân kỳ đầu tư do NS tỉnh hạn chế</t>
  </si>
  <si>
    <t>ChaLo</t>
  </si>
  <si>
    <t>Hàng rào, khuôn viên Trụ sở BQL Vườn QG Phong Nha - Kẻ Bàng</t>
  </si>
  <si>
    <t>Bố Trạch</t>
  </si>
  <si>
    <t>248/QĐ-UBND ngày 18/11/2013</t>
  </si>
  <si>
    <t>Đã bố trí đủ vốn</t>
  </si>
  <si>
    <t>Đường vào khu nuôi thả linh trưởng bán hoang dã Núi Đôi</t>
  </si>
  <si>
    <t>3177/QĐ-UBND ngày 24/12/2013</t>
  </si>
  <si>
    <t>Bãi đỗ xe, bến thuyền, lối đi sàn đạo trong Sông Chày - Hang Tối</t>
  </si>
  <si>
    <t>875/QĐ-UBND ngày 19/4/2011</t>
  </si>
  <si>
    <t>Bảng quảng bá hình ảnh du lịch VQG Phong Nha - Kẻ Bàng</t>
  </si>
  <si>
    <t>1540/QĐ-UBND ngày 16/6/2014</t>
  </si>
  <si>
    <t>Bãi đỗ xe trung tâm du lịch Phong Nha</t>
  </si>
  <si>
    <t>783/QĐ-UBND ngày 08/4/2011</t>
  </si>
  <si>
    <t>Đã bố trí đủ vốn
(theo giá trị quyết toán tại QĐ số 2541/QĐ-UBND ngày 22/8/2016 là 3.841 triệu đồng)</t>
  </si>
  <si>
    <t>Nhà làm việc, ăn ở đội Kiểm lâm cơ động</t>
  </si>
  <si>
    <t>1450/QĐ-CT ngày 26/6/2012; 798/QĐ-UBND ngày 27/3/2015</t>
  </si>
  <si>
    <t>-</t>
  </si>
  <si>
    <t>Đã hết nguồn hỗ trợ của NSTW, đề nghị bố trí từ NSĐP (theo giá trị quyết toán tại QĐ số 2651/QĐ-UBND ngày 30/8/2016 là 3.799 trđ)</t>
  </si>
  <si>
    <t>Lát vĩa hè đường Khu du lịch Phong Nha (trục 32m)</t>
  </si>
  <si>
    <t>2770/QĐ-UBND ngày 24/10/2012</t>
  </si>
  <si>
    <t>Bố trí đủ 90% tổng mức đầu tư dự án (chờ quyết toán)</t>
  </si>
  <si>
    <t>Trạm Kiểm lâm 40</t>
  </si>
  <si>
    <t>2836/QĐ-UBND ngày 31/10/2011; 1940/QĐ-CT ngày 14/8/2013; 335/QĐ-UBND ngày 04/02/2016</t>
  </si>
  <si>
    <t>Đã bố trí đủ (chờ quyết toán)</t>
  </si>
  <si>
    <t>Sửa chữa, nâng cấp Trung tâm du lịch Phong Nha - Kẻ Bàng</t>
  </si>
  <si>
    <t>1350/QĐ-UBND ngày 27/5/2013</t>
  </si>
  <si>
    <t>Đã bố trí đủ vốn (theo giá trị quyết toán tại QĐ số 3007/QĐ-UBND ngày 27/10/2015)</t>
  </si>
  <si>
    <t>Thay thế biển quảng bá và lắp đặt hệ thống đèn chiếu sáng biển quảng bá Di sản TNTG VQG Phong Nha - Kẻ Bàng</t>
  </si>
  <si>
    <t>1501/QĐ-UBND ngày 11/6/2014</t>
  </si>
  <si>
    <t>Bố trí đủ vốn theo giá trị quyết toán tại QĐ số 2538/QĐ-UBND ngày 22/8/2016, còn thiếu 141 trđ</t>
  </si>
  <si>
    <t>Nhà ăn ở cán bộ Ban quản lý VQG Phong Nha - Kẻ Bàng</t>
  </si>
  <si>
    <t>3123/QĐ-UBND ngày 30/10/2015</t>
  </si>
  <si>
    <t>Sửa chữa mặt đường Khu du lịch Phong Nha (trục 32m)</t>
  </si>
  <si>
    <t>2832/QĐ-UBND ngày 09/10/2014; 1514/QĐ-UBND ngày 23/5/2016</t>
  </si>
  <si>
    <t>NS tỉnh bố trí 4.085 trđ; phần còn lại do Quỹ Bảo trì đường bộ bố trí</t>
  </si>
  <si>
    <t>PN-KB</t>
  </si>
  <si>
    <t>Trả nợ nhỏ lẻ các DA hoàn thành, quyết toán hàng năm</t>
  </si>
  <si>
    <t>Đường nối từ đường Nguyễn Hữu Cảnh - đường Nguyễn Văn Cừ  (đoạn từ Sở Tài chính - đường Nguyễn Văn Cừ), TP. Đồng Hới</t>
  </si>
  <si>
    <t>2757/QĐ-UBND ngày 27/10/2010; 46/QĐ-UBND ngày 10/01/2014</t>
  </si>
  <si>
    <t>Bố trí đủ vốn (theo giá trị quyết toán tại QĐ số 2704/QĐ-UBND ngày 07/9/2016 là 50.388 triệu đồng)</t>
  </si>
  <si>
    <t>GTVT</t>
  </si>
  <si>
    <t>Thư viện tỉnh</t>
  </si>
  <si>
    <t xml:space="preserve"> 1485/QĐ-UBND ngày  27/9/2013</t>
  </si>
  <si>
    <t>Đã bố trí đủ</t>
  </si>
  <si>
    <t>VHTT-LĐ</t>
  </si>
  <si>
    <t>Trụ sở làm việc Văn phòng sở, Trung tâm dữ liệu địa chính và các đơn vị trực thuộc Sở Tài nguyên và Môi trường</t>
  </si>
  <si>
    <t>545/QĐ-UBND ngày 16/3/2010; 1095/QĐ-UBND ngày 13/5/2013</t>
  </si>
  <si>
    <t>Bố trí đủ theo số quyết toán</t>
  </si>
  <si>
    <t>QLNN</t>
  </si>
  <si>
    <t>Đường tránh lũ Cồn Rền đi nghĩa trang xã Vạn Ninh, huyện Quảng Ninh</t>
  </si>
  <si>
    <t>2616/QĐ-CT ngày 24/10/2012; 2289/QĐ-UBND ngày 02/8/2016</t>
  </si>
  <si>
    <t>Trụ sở Chi cục Kiểm lâm</t>
  </si>
  <si>
    <t>949/QĐ-UBND, 4/5/2010</t>
  </si>
  <si>
    <t>Bố trí đủ vốn theo giá trị quyết toán (QĐ QT số 3500/QĐ-UBND ngày 03/12/2014)</t>
  </si>
  <si>
    <t>NN-TL</t>
  </si>
  <si>
    <t>Sửa chữa, nâng cấp đập Đồng Ran, Bắc Trạch</t>
  </si>
  <si>
    <t>1850/QĐ-UBND, ngày 3/8/2011</t>
  </si>
  <si>
    <t>Bố trí đủ vốn theo giá trị quyết toán (QĐ QT số 1653/QĐ-UBND ngày 25/6/2014)</t>
  </si>
  <si>
    <t>Nâng cấp hồ Hói Chánh</t>
  </si>
  <si>
    <t>Tuyên Hóa</t>
  </si>
  <si>
    <t>2392/QĐ-UBND ngày 17/9/2010; 2792/QĐ-UBND ngày 07/11/2013</t>
  </si>
  <si>
    <t>Bố trí theo KH trung hạn tại NQ 108</t>
  </si>
  <si>
    <t>Dự án cải tạo ngầm Khe Ngang và ngầm Trường Nam tại xã Trường Xuân</t>
  </si>
  <si>
    <t>2411/QĐ-CT ngày 10/10/2012</t>
  </si>
  <si>
    <t>Bố trí đủ vốn (theo giá trị quyết toán tại QĐ số 2467/QĐ-UBND ngày 15/8/2016 là 5.592 triệu đồng)</t>
  </si>
  <si>
    <t>Đường nối từ đường QL 12A đi xã Ngư Hóa</t>
  </si>
  <si>
    <t>791/QĐ-UBND ngày 19/4/2010
2535/QĐ-CT ngày 23/10/2012</t>
  </si>
  <si>
    <t>Đã bố trí đủ vốn
(theo giá trị quyết toán tại QĐ số 3023/QĐ-UBND ngày 27/10/2014 là 85.170 triệu đồng)</t>
  </si>
  <si>
    <t>Đường liên thôn từ thôn Đông Thủy đến Khương Trung B, xã Tiến Hóa</t>
  </si>
  <si>
    <t>2223/QĐ-CT ngày 24/9/2012; 4495/QĐ-UBND ngày 02/12/2014</t>
  </si>
  <si>
    <t>Đã bố trí đủ vốn
(theo giá trị quyết toán tại QĐ số 3861/QĐ-UBND ngày 30/12/2015 là 6.253 triệu đồng)</t>
  </si>
  <si>
    <t>Đường GTNT nội vùng bản Cáo-Chuối xã Lâm Hóa</t>
  </si>
  <si>
    <t>1488/QĐ-UBND ngày 10/6/2014</t>
  </si>
  <si>
    <t>Dự án tái định cư xã Trường Xuân, huyện Quảng Ninh</t>
  </si>
  <si>
    <t xml:space="preserve"> số 622/QĐ-UBND ngày 21/3/2013.</t>
  </si>
  <si>
    <t>Kè bao và hệ thống cấp thoát nước vùng NTTS xã Quảng Trường</t>
  </si>
  <si>
    <t>Số 2402/QĐ-UBND ngày 03/10/2013.</t>
  </si>
  <si>
    <t xml:space="preserve">Bố trí đủ vốn theo giá trị quyết toán (QĐ QT số 06/QĐ-UBND ngày 05/01/2015) </t>
  </si>
  <si>
    <t>Nạo vét luồng lạch và sửa chữa bến cập tàu Khu neo đậu tránh, trú bão Cửa Gianh</t>
  </si>
  <si>
    <t>1498/QĐ-UBND, 11/6/2014</t>
  </si>
  <si>
    <t>Sửa chữa nâng cấp hồ Cải Cách, xã Tân Thủy</t>
  </si>
  <si>
    <t>Lệ Thủy</t>
  </si>
  <si>
    <t>Bố trí đủ vốn theo phần NS tỉnh hỗ trợ (QĐ QT số 323/QĐ-UBND ngày 13/02/2014), bố trí đủ</t>
  </si>
  <si>
    <t>Trạm Khai thác và BVNL thủy sản Sông Gianh</t>
  </si>
  <si>
    <t>2474/QĐ-CT ngày 16/10/2012; 944/QĐ-UBND ngày 17/4/2014</t>
  </si>
  <si>
    <t>Đường liên thôn xã Quảng Trường</t>
  </si>
  <si>
    <t>3248/QĐ-UBND ngày 28/12/2012</t>
  </si>
  <si>
    <t>Xây dựng 4 tuyến đường trục chính bao quanh hồ Bàu Sen tại khu trung tâm (giai đoạn 1: 44.879 triệu đồng)</t>
  </si>
  <si>
    <t>3046/QĐ-CT ngày 28/10/2014</t>
  </si>
  <si>
    <t>Tổng mức đầu tư lớn, đề nghị chỉ bố trí trả nợ CBĐT</t>
  </si>
  <si>
    <t>Đường đi Bắc Kim Sen, xã Trường Xuân</t>
  </si>
  <si>
    <t>2877/QĐ-UBND ngày 31/10/2013</t>
  </si>
  <si>
    <t>Đã bố trí đủ vốn
(theo giá trị quyết toán tại QĐ số 2711/QĐ-UBND ngày 03/10/2014 là 5.878 triệu đồng)</t>
  </si>
  <si>
    <t>Đường du lịch vào chân núi Thần Đinh</t>
  </si>
  <si>
    <t>1894/QĐ-UBND ngày 9/12/2010</t>
  </si>
  <si>
    <t>TM-DL</t>
  </si>
  <si>
    <t>Dự án Hệ thống cấp điện KCN Bắc Đồng Hới (GĐ1)</t>
  </si>
  <si>
    <t>2655/QĐ-UBND ngày 15/10/2010;
636/QĐ-UBND ngày 23/3/2012</t>
  </si>
  <si>
    <t>Bố trí đủ theo QT 6.292 (QĐ số 1637/QĐ-UBND ngày 13/7/2013)</t>
  </si>
  <si>
    <t>CN-Điện</t>
  </si>
  <si>
    <t>Dự án Nhà điều hành Khu kinh tế Hòn La</t>
  </si>
  <si>
    <t>3543/QĐ-UBND ngày 20/12/2010</t>
  </si>
  <si>
    <t>Đã bố trí đủ vốn trong KH 2016</t>
  </si>
  <si>
    <t>Kè biển Hải Trạch</t>
  </si>
  <si>
    <t>2515/QĐ-UBND ngày 30/9/2011</t>
  </si>
  <si>
    <t>Đã bố trí đủ vốn theo giá trị quyết toán (QĐ QT số 06/QĐ-UBND ngày 03/01/2014)</t>
  </si>
  <si>
    <t>Nâng cấp, mở rộng đường giao thông và kênh mương phục vụ NTTS xã Quảng Hải</t>
  </si>
  <si>
    <t>Ba Đồn</t>
  </si>
  <si>
    <t>2649/QĐ-UBND ngày 17/10/2011; 979/QĐ-CT ngày 26/4/2012</t>
  </si>
  <si>
    <t>Bố trí đủ vốn theo giá trị quyết toán (QĐ số 2118/QĐ-UBND ngày 04/9/2013), năm 2016 NS xã đã bố trí 89 triệu đồng</t>
  </si>
  <si>
    <t>Dự án Xây dựng hệ thống cấp đện cảng Mũi Độc - Khu kinh tế Hòn La</t>
  </si>
  <si>
    <t>3282/QĐ-UBND ngày 15/12/2011</t>
  </si>
  <si>
    <t>Khu tái định cư KCN cảng biển Hòn La (gói thầu số 4: rãnh và cống thoát nước)</t>
  </si>
  <si>
    <t>3650/QĐ-UBND ngày 18/12/2009</t>
  </si>
  <si>
    <t xml:space="preserve">CBĐT Nhà thi đấu đa năng </t>
  </si>
  <si>
    <t>Xây dựng đường diễn tập phòng thủ năm 2014, tỉnh Quảng Bình</t>
  </si>
  <si>
    <t>1299/QĐ-SGTVT ngày 16/12/2014</t>
  </si>
  <si>
    <t>Sửa chữa gia cố cầu gỗ tạm trên đường Trần Quang Khải, thành phố Đồng Hới</t>
  </si>
  <si>
    <t>2136/QĐ-UBND ngày 08/8/2014</t>
  </si>
  <si>
    <t>Đã bố trí đủ vốn
(theo giá trị quyết toán tại QĐ số 3553/QĐ-UBND ngày 11/12/2015 là 367 triệu đồng)</t>
  </si>
  <si>
    <t>Đường GTNT nội vùng TTCX Quảng Hợp</t>
  </si>
  <si>
    <t>1111/QĐ-UBND ngày 21/5/2010; 1004/QĐ-CT ngày 3/5/2013</t>
  </si>
  <si>
    <t>Đã bố trí đủ vốn
(theo giá trị quyết toán tại QĐ số 2830/QĐ-UBND ngày 09/10/2014 là 4.019 triệu đồng)</t>
  </si>
  <si>
    <t>Kè xói lở thôn Thu Trường đến thôn Hạ Trường, xã Quảng Trường</t>
  </si>
  <si>
    <t>434/QĐ-UBND ngày 4/3/2011; 1043/QĐ-CT ngày 10/5/2012</t>
  </si>
  <si>
    <t>Khu nội trú vận động viên dưới khán đài A Sân vận động tỉnh Quảng Bình</t>
  </si>
  <si>
    <t>3212/QĐ-UBND ngày 25/12/2013</t>
  </si>
  <si>
    <t>Đường vào khu di dân xã Dương Thủy</t>
  </si>
  <si>
    <t>198/QĐ-UBND ngày 17/8/2011</t>
  </si>
  <si>
    <t>Đã bố trí đủ vốn theo giá trị quyết toán (QĐ số 2119/QĐ-CT ngày 07/8/2014)</t>
  </si>
  <si>
    <t>Đường GTNT xã Văn Thủy</t>
  </si>
  <si>
    <t>979/QĐ-UBND; 4/5/2011; 406/QĐ-UBND; 05/3/2012;  1419 /QĐ-UBND; 03/6/2014</t>
  </si>
  <si>
    <t>Đã bố trí đủ vốn
(theo giá trị quyết toán tại QĐ số 2748/QĐ-UBND ngày 7/10/2015 là 5.429 triệu đồng)</t>
  </si>
  <si>
    <t>Tu bổ chỉnh trang Sân vận động trung tâm tỉnh Quảng Bình</t>
  </si>
  <si>
    <t>2465/QĐ-UBND ngày 8/9/2014</t>
  </si>
  <si>
    <t>Nước sinh hoạt bản Bến đường xã Trường Sơn</t>
  </si>
  <si>
    <t>QĐ 2571/QĐ-UBND ngày 7/10/2011 2309/QĐ-CT ngày 3/10/2012</t>
  </si>
  <si>
    <t>Đã bố trí đủ vốn theo giá trị quyết toán (QĐ QT số 1128/QĐ-UBND ngày 07/5/2014)</t>
  </si>
  <si>
    <t>Công trình cấp nước sinh hoạt thôn Hữu Tân, xã Tân Ninh</t>
  </si>
  <si>
    <t>2511/QĐ-CT ngày 18/01/2012</t>
  </si>
  <si>
    <t>lồng ghép Chương trình MTQG NTM: 1 tỷ đồng</t>
  </si>
  <si>
    <t>Nâng cấp, sửa chữa cầu cảng cá Sông Gianh</t>
  </si>
  <si>
    <t>2275a/QĐ-UBND, 25/10/2011</t>
  </si>
  <si>
    <t>Đường vào khu di dân xã Quảng Tiến</t>
  </si>
  <si>
    <t>965/QĐ-UBND ngày 28/4/2011; 2414/QĐ-CT ngày 10/10/2012</t>
  </si>
  <si>
    <t>Cấp nước sạch xã Lê Hóa</t>
  </si>
  <si>
    <t>2608/QĐ-CT; 23/10/2012</t>
  </si>
  <si>
    <t>Bố trí trả nợ CBĐT, dự án tạm dừng do không cân đối được nguồn vốn</t>
  </si>
  <si>
    <t>Công trình nước sạch xã Phú Thuỷ</t>
  </si>
  <si>
    <t>2484/QĐ-CT;17/10/2012</t>
  </si>
  <si>
    <t>Công trình nước sạch xã Phú Trạch</t>
  </si>
  <si>
    <t>2615/QĐ-CT; 24/10/2012</t>
  </si>
  <si>
    <t>Đã bố trí trả nợ CBĐT, dự án tạm dừng do không cân đối được nguồn vốn</t>
  </si>
  <si>
    <t>Hạ tầng đội cảnh sát PCCC Bắc Quảng Bình</t>
  </si>
  <si>
    <t>2863/QĐ-UBND ngày 31/10/2011</t>
  </si>
  <si>
    <t>ANQP</t>
  </si>
  <si>
    <t>Cấp nước sạch thôn Long Đại, xã Hiền Ninh</t>
  </si>
  <si>
    <t>2487/QĐ-CT;17/10/2012</t>
  </si>
  <si>
    <t xml:space="preserve"> lồng ghép Chương trình MTQG NTM: 1,5 tỷ đồng</t>
  </si>
  <si>
    <t>Nâng cấp mở rộng công trình cấp nước xã An Thuỷ</t>
  </si>
  <si>
    <t>2638/QĐ-CT; 24/10/2012</t>
  </si>
  <si>
    <t>Công trình nước sạch xã Phúc Trạch</t>
  </si>
  <si>
    <t>2476/QĐ-CT; 16/10/2012</t>
  </si>
  <si>
    <t>Công trình cấp nước sạch xã Văn Hóa</t>
  </si>
  <si>
    <t>2557/QĐ-CT;22/10/2012</t>
  </si>
  <si>
    <t>Cấp nước sạch xã Yên Hoá</t>
  </si>
  <si>
    <t>2561/QĐ-CT; 22/10/2012</t>
  </si>
  <si>
    <t>lồng ghép Chương trình MTQG NTM: 3,5 tỷ đồng</t>
  </si>
  <si>
    <t>Dự án Xây dựng đường giao thông KCN Bắc Đồng Hới (GĐII)</t>
  </si>
  <si>
    <t>2774/QĐ-UBND ngày 25/10/2011</t>
  </si>
  <si>
    <t>Nhà tạm giữ hành chính Chi cục Kiểm lâm</t>
  </si>
  <si>
    <t>762/QĐ-UBND, 03/04/2013</t>
  </si>
  <si>
    <t xml:space="preserve">Bố trí đủ vốn theo giá trị quyết toán (QĐ số 3501/QĐ-UBND ngày 03/12/2014) </t>
  </si>
  <si>
    <t>Trung tâm HNDN và GTVL thanh niên tỉnh Quảng Bình</t>
  </si>
  <si>
    <t>2541/QĐ-CT ngày 27/10/2011</t>
  </si>
  <si>
    <t>Trại giống lợn Phương Hạ</t>
  </si>
  <si>
    <t>3722/QĐ-CT ngày 31/12/2010; 9083/QĐ-CT ngày 17/12/2012</t>
  </si>
  <si>
    <t>Nhà luyện tập, nhà ở, ga ra ô tô Đoàn nghệ thuật truyền thống Quảng Bình</t>
  </si>
  <si>
    <t>1723/QĐ-UBND ngày 22/07/2013</t>
  </si>
  <si>
    <t>Công trình cấp nước sinh hoạt xã Nam Hóa</t>
  </si>
  <si>
    <t>2475/QĐ-CT;16/10/2012</t>
  </si>
  <si>
    <t>lồng ghép Chương trình MTQG NTM: 3 tỷ đồng</t>
  </si>
  <si>
    <t>Đường vào khu di dân thôn Xuân Hòa, xã Quảng Xuân</t>
  </si>
  <si>
    <t>980/QĐ-UBND ngày 4/5/2011</t>
  </si>
  <si>
    <t>Đã bố trí đủ vốn theo giá trị quyết toán (QĐ số 1410/QĐ-UBND ngày 20/6/2012)</t>
  </si>
  <si>
    <t>Dự án khắc phục hậu quả bom mìn vật nổ còn sót lại sau chiến tranh trên địa bàn tỉnh Quảng Bình</t>
  </si>
  <si>
    <t>2388/QĐ-UBND ngày 17/9/2010;
944/QĐ-UBND ngày 26/4/2013</t>
  </si>
  <si>
    <t>Kè chống xói lở sông Kiến Giang (Giai đoạn 1)</t>
  </si>
  <si>
    <t>734/QĐ-UBND ngày 16/4/2008</t>
  </si>
  <si>
    <t>Công trình đã QT tại QĐ  số 2727/QĐ-UBND ngày 31/10/2013 (giá trị quyết toán 14.899)</t>
  </si>
  <si>
    <t>Trả nợ các dự án DPPR</t>
  </si>
  <si>
    <t>HTKT Khu TĐC xã Lý Trạch phục vụ hệ thống cất hạ cánh chính xác ILS cảng Hàng không Đồng Hới</t>
  </si>
  <si>
    <t>1767/QĐ-CT ngày 03/8/2012</t>
  </si>
  <si>
    <t>Sửa chữa, nâng cấp hệ thống thủy lợi hồ Trúc Vực và Khe Ngang xã Liên Trạch, Phúc Trạch, huyện Bố Trạch GĐ1</t>
  </si>
  <si>
    <t xml:space="preserve">1832/QĐ-UBND
ngày 30/7/2010; 271/QĐ-UBND ngày 27/1/2014 </t>
  </si>
  <si>
    <t>Bố trí đủ vốn theo giá trị quyết toán (QĐ QT số 3344/QĐ-UBND ngày 20/11/2015) QT 14.791</t>
  </si>
  <si>
    <t>Trại thực nhiệm mặn lợ của Trung tâm giống thủy sản (GĐ1)</t>
  </si>
  <si>
    <t>2622/QĐ-CT ngày 24/10/2012; 1471/QĐ-UBND ngày 26/6/2013</t>
  </si>
  <si>
    <t>Bố trí trả nợ theo giá trị quyết toán 22.606 (QĐ QT số 500/QĐ-UBND ngày 29/02/2016)</t>
  </si>
  <si>
    <t>Đường phía Đông dọc bờ sông Nhật Lệ (giai đoạn 1), xã Bảo Ninh, thành phố Đồng Hới</t>
  </si>
  <si>
    <t>225/QĐ-UBND ngày 28/01/2013; 1668/QĐ-UBND ngày 26/6/2014</t>
  </si>
  <si>
    <t>Công trình đã hoàn thành chưa quyết toán (KLHT đến 30/6/2016 là 21.720 triệu đồng)</t>
  </si>
  <si>
    <t>Đường và kè bao chống xói lở phía ngoài bờ sông Gianh khu nuôi trồng thủy sản xã Quảng Trường</t>
  </si>
  <si>
    <t>2780 ngày 06//10/2014</t>
  </si>
  <si>
    <t>Bố trí đủ vốn theo giá trị quyết toán (QĐ QT số 2697/QĐ-UBND ngày 06/9/2016)</t>
  </si>
  <si>
    <t>Sửa chữa, nạo vét kênh Xuân Hưng</t>
  </si>
  <si>
    <t>Sữa chữa, nâng cấp hồ Mù U, huyện Bố Trạch</t>
  </si>
  <si>
    <t>675/QĐ-UBND
 ngày 30/3/2011;
2676/QĐ-UBND 
ngày 19/10/2011</t>
  </si>
  <si>
    <t>Bố trí đủ vốn theo giá trị quyết toán (QĐ QT số 2999/QĐ-UBND ngày 25/10/2014)</t>
  </si>
  <si>
    <t>Đường vào chiến khu Trung Thuần (đường 22B cũ tiếp giáp khu di giãn dân xã Quảng Lưu) huyện Quảng Trạch</t>
  </si>
  <si>
    <t>2201/QĐ-CT ngày 21/09/2012</t>
  </si>
  <si>
    <t>Công trình đã quyết toán đề nghị bố trí đủ vốn (giá trị quyết toán tại QĐ số 2466/QĐ-UBND ngày 15/8/2016 là 5.876 triệu đồng)</t>
  </si>
  <si>
    <t>Đường từ Bắc Sơn, xã Thanh Hóa đi xã Thanh Thạch, huyện Tuyên Hóa</t>
  </si>
  <si>
    <t>3065/QĐ-UBND ngày 29/10/2014</t>
  </si>
  <si>
    <t>Nhà giảng đường Trường TC Kỹ thuật công nông nghiệp Quảng Bình</t>
  </si>
  <si>
    <t>2153/QĐ-UBND ngày 31/8/2010</t>
  </si>
  <si>
    <t>Sửa chữa, nâng cấp cụm hồ chứa nước huyện Quảng Trạch (hạng mục: Sửa chữa nâng cấp hồ chứa nước Khe Chay; Sửa chữa nâng cấp hồ chứa nước Lòi Đuốc)</t>
  </si>
  <si>
    <t>168/QĐ-UBND ngày 21/01/2014</t>
  </si>
  <si>
    <t xml:space="preserve">Đã bố trí đủ vốn theo giá trị quyết toán (QĐ số 2525/QĐ-UBND ngày 11/09/2015) </t>
  </si>
  <si>
    <t>Sửa chữa nâng cấp cụm hồ huyện Quảng Ninh</t>
  </si>
  <si>
    <t>Bố trí đủ vốn theo giá trị quyết toán (QĐ QT số 1039/QĐ-UBND ngày 12/4/2016)</t>
  </si>
  <si>
    <t>Cấp nước sinh hoạt xã Thạch Hóa (giai đoạn 1)</t>
  </si>
  <si>
    <t>1003/QĐ-UBND; 24/4/2014</t>
  </si>
  <si>
    <t>Bố trí đủ tỷ lệ 90% theo tổng mức đầu tư dự án (chưa quyết toán)</t>
  </si>
  <si>
    <t>Trại chăn nuôi nhân giống gia cầm</t>
  </si>
  <si>
    <t>2580/QĐ-UBND ngày 22/10/2013</t>
  </si>
  <si>
    <t>Đường ngập lụt cứu hộ, cứu nạn vào trung tâm các xã: Nhân Trạch- Đại Trạch-Trung Trạch - Hoàn Lão - Hoà Trạch - Liên Trạch - Hạ Trạch - Mỹ Trạch, huyện Bố Trạch</t>
  </si>
  <si>
    <t>738/QĐ-UBND ngày 12/4/2010;
991/QĐ-UBND ngày 4/5/2011</t>
  </si>
  <si>
    <t>Công trình chưa quyết toán (tạm dừng ở điểm dừng kỹ thuật), KLTH đến 30/6/2016 là
11.574 triệu đồng</t>
  </si>
  <si>
    <t>Đường nội vùng thôn Kim Tiền, xã Trường Thủy</t>
  </si>
  <si>
    <t>3689/QĐ-UBND ngày 18/10/2010</t>
  </si>
  <si>
    <t>Sửa chữa, nâng cấp các tuyến đường giao thông xã Phú Thủy</t>
  </si>
  <si>
    <t>1761/QĐ-UBND ngày 26/7/2011</t>
  </si>
  <si>
    <t>Công trình hoàn thành chưa quyết toán, KLTH đến 30/6/2016 là
15.605 triệu đồng</t>
  </si>
  <si>
    <t>Cấp nước sinh hoạt xã Hồng Hóa (giai đoạn 1)</t>
  </si>
  <si>
    <t>2829/QĐ-CT ngày 14/11/2012; 1570/QĐ-UBND ngày 18/6/2014</t>
  </si>
  <si>
    <t>Bố trí đủ vốn theo giá trị quyết toán (QĐ QT số 1038/QĐ-UBND ngày 12/4/2016)</t>
  </si>
  <si>
    <t>Trụ sở làm việc báo Quảng Bình</t>
  </si>
  <si>
    <t>2706/QĐ-UBND ngày 20/10/2011</t>
  </si>
  <si>
    <t>Sửa chữa nâng cấp cụm hồ Trường Xuân</t>
  </si>
  <si>
    <t>Bố trí đủ vốn theo giá trị quyết toán (QĐ QT số 374/QĐ-UBND ngày 18/02/2013)</t>
  </si>
  <si>
    <t>Đường Trần Hưng Đạo kéo dài - đoạn từ Chợ Ga đến đường HCM nhánh Đông, thành phố Đồng Hới (giai đoạn 1)</t>
  </si>
  <si>
    <t>1727/QĐ-CT ngày 22/7/2013</t>
  </si>
  <si>
    <t>Công trình đã quyết toán đề nghị bố trí đủ vốn (giá trị quyết toán tại QĐ số 2712/QĐ-UBND ngày 05/10/2015 là 6.954 triệu đồng)</t>
  </si>
  <si>
    <t>Đường Hà Thiệp - Bắc Ninh, xã Võ Ninh</t>
  </si>
  <si>
    <t>Công trình đã quyết toán đề nghị bố trí đủ vốn ( tại QĐ số 1041/QĐ-UBND ngày12/4/2016)</t>
  </si>
  <si>
    <t xml:space="preserve"> Đường vào khu di dân xã Quảng Châu </t>
  </si>
  <si>
    <t>962/QĐ-UBND ngày 28/04/2011</t>
  </si>
  <si>
    <t>Bố trí theo đủ vốn theo giá trị quyết toán (QĐ số 349/QĐ-UBND ngày 10/10/2016)</t>
  </si>
  <si>
    <t>Kè chống sạt lỡ cấp bách Sông Dinh xã Nhân Trạch</t>
  </si>
  <si>
    <t>3152/QĐ-UBND ngày 09/4/2011</t>
  </si>
  <si>
    <t>Bố trí theo đủ vốn theo giá trị quyết toán (tại QĐ số 1347/QĐ-UBND ngày 25/5/2015, giá trị quyết toán 61.148 triệu đồng)</t>
  </si>
  <si>
    <t>Sửa chữa, nâng cấp đảm bảo an toàn Đập Khe Dỗi xã Trung Hóa (giai đoạn 1: 28.166 triệu đồng)</t>
  </si>
  <si>
    <t>246/QĐ-UBND
ngày 6/2/2012</t>
  </si>
  <si>
    <t>Bố trí đủ vốn theo giá trị quyết toán (QĐ QT số 402/QĐ-UBND ngày 18/02/2016)</t>
  </si>
  <si>
    <t>Cấp nước sinh hoạt xã Hàm Ninh (giai đoạn 1)</t>
  </si>
  <si>
    <t>2831/QĐ-CT; 14/11/2012; 320/QĐ-UBND; 12/02/2014</t>
  </si>
  <si>
    <t>Bố trí đủ vốn theo giá trị quyết toán (QĐ QT số 699/QĐ-UBND ngày 18/3/2015)</t>
  </si>
  <si>
    <t>HTCC</t>
  </si>
  <si>
    <t xml:space="preserve"> Dự án Vệ sinh Môi trường TP Đồng Hới (WB)</t>
  </si>
  <si>
    <t>Đã sử dụng nguồn vốn khác, không còn nhu cầu</t>
  </si>
  <si>
    <t xml:space="preserve"> Dự án Phát triển nông thôn tổng hợp miền Trung tỉnh Quảng Bình (ADB+ AFD)</t>
  </si>
  <si>
    <t xml:space="preserve"> Dự án thoát nước và vệ sinh đô thị Ba Đồn (Đan Mạch)</t>
  </si>
  <si>
    <t>Dự án Phục hồi quản lý bền vững rừng phòng hộ (JICA2)</t>
  </si>
  <si>
    <t xml:space="preserve"> Dự án cấp nước sạch và vệ sinh môi trường nông thôn vùng miền Trung tỉnh Quảng Bình (ADB) </t>
  </si>
  <si>
    <t>Dự án đầu tư xây dựng công trình  khu neo đậu tránh trú  bão cho tàu cá Nhật Lệ , tỉnh Quảng Bình (WB5) (1)</t>
  </si>
  <si>
    <t>Chỉ bố trí đủ vốn
 cho dự án giai đoạn I</t>
  </si>
  <si>
    <t xml:space="preserve"> Dự án cấp nước sinh hoạt huyện Quảng Trạch (Hungary)</t>
  </si>
  <si>
    <t>Dự án phát triển nông thôn bền vững vì người nghèo tỉnh Quảng Bình (IFAD) (2)</t>
  </si>
  <si>
    <t>Dự án đầu tư xây dựng công trình xây dựng hệ thống phân phối và xử lý nước 5 xã hiền Xuân Tân An Vạn Ninh và KCN Áng Sơn, huyện Quảng Ninh, tỉnh Quảng Bình (Italia)</t>
  </si>
  <si>
    <t>Dự án hỗ trợ xử lý chất thải bệnh viện tỉnh Quảng Bình (WB)</t>
  </si>
  <si>
    <t>Dự án cung cấp điện bằng năng lượng mặt trời tỉnh Quảng Bình cho các bản của 10 xã điện lưới quốc gia không đến được (Hàn Quốc)</t>
  </si>
  <si>
    <t>Dự án bảo tồn và quản lý bền vững nguồn tài nguyên thiên nhiên khu vực Phong Nha- Kẻ Bàng (KFW- Đức)</t>
  </si>
  <si>
    <t>Dự án đường từ thôn 1 đi thôn 9 xã Phú Định, huyện Bố Trạch, tỉnh  Quảng Bình (JICA)</t>
  </si>
  <si>
    <t>Dự án đầu tư phát triển môi trường, hạ tầng đô thị để ứng phó với biến đổi khí hậu  thành phố Đồng Hới</t>
  </si>
  <si>
    <t>(dự kiến bố trí 50%)</t>
  </si>
  <si>
    <t>Dự án cấp nước sinh hoạt huyện Quảng Trạch GĐII (Hungary)</t>
  </si>
  <si>
    <t>Dự án giáo dục trung học cơ sở khu vực khó khăn nhất (ADB)</t>
  </si>
  <si>
    <t>Dự án xây dựng các khu xử lý nước thải phân tán và hỗ trợ thiết bị thu gom rác thải cho người nghèo tại các vùng ngoại ô thành phố Đồng Hới (ADB)</t>
  </si>
  <si>
    <t>Dự án hỗ trợ kỹ thuật vùng (RETA): Đẩy mạnh các sáng kiến giảm thiểu biến đổi khí hậu vì lợi ích phụ nữ tại thành phố Đồng Hới (ADB)</t>
  </si>
  <si>
    <t>Hạ tầng cơ bản cho tăng trưởng toàn diện 4 tỉnh Nghệ An, Hà Tỉnh, Quảng Bình và Quảng Trị - Tiểu dự án Quảng Bình (ADB)</t>
  </si>
  <si>
    <t>Tổng số 122 tỷ đồng, thực hiện 2017-2022 (dự kiến bố trí 50%)</t>
  </si>
  <si>
    <t>Dự án môi trường bền vững thành phố Đồng Hới (WB)</t>
  </si>
  <si>
    <t>Tổng số 95,274 tỷ đồng, thực hiện 2017-2022 (dự kiến bố trí 50%)</t>
  </si>
  <si>
    <t>Dự án Tăng cường quản lý đất đai và xây dựng cơ sở dự liệu đất đai (TDA tỉnh Quảng Bình)</t>
  </si>
  <si>
    <t>Tổng số 13,954 tỷ đồng, thực hiện 2017-2021 (dự kiến bố trí 50%)</t>
  </si>
  <si>
    <t>Dự án sửa chữa và nâng cao an toàn hồ đập (WB8)</t>
  </si>
  <si>
    <t>Tổng số 14,404 tỷ đồng, thực hiện 2016-2020</t>
  </si>
  <si>
    <t>Dự án xây dựng cầu dân sinh và quản lý  tài sản đường địa phương (Dự án LRAMP) tỉnh Quảng Bình</t>
  </si>
  <si>
    <t>Tổng số 10,5 tỷ đồng, thực hiện 2016-2021 (dự kiến bố trí 50%)</t>
  </si>
  <si>
    <t>Tiểu Dự án quản lý rủi ro thiên tai dựa vào cộng đồng (CBDRM) thuộc Dự án Quản lý thiên tai (VN-Haz/WB5) tỉnh Quảng Bình- HP3</t>
  </si>
  <si>
    <t>796/QĐ-UBND ngày 22/4/2009; 3041/QĐ-UBND ngày  23/10/2009; 445/QĐ-UBND ngày 4/3/2010</t>
  </si>
  <si>
    <t>1854/QĐ-BNN-KH ngày 13/8/2013</t>
  </si>
  <si>
    <t>3149/QĐ-UBND ngày 31/10/2014</t>
  </si>
  <si>
    <t xml:space="preserve">1828/QĐ-UBND ngày 10/8/2012; 3158/QĐ-UBND ngày 31/10/2014 </t>
  </si>
  <si>
    <t>2044/QĐ-UBND ngày 22/8/2013; 3100/QĐ-UBND ngày 31/10/2014 và 3151/QĐ-UBND ngày 31/10/2014</t>
  </si>
  <si>
    <t>3150/QĐ-UBND ngày 31/10/2014</t>
  </si>
  <si>
    <t xml:space="preserve"> 129/QĐ-UBND ngày 18/1/2012;3148/QĐ-UBND ngày 31/10/2014</t>
  </si>
  <si>
    <t>3156/QĐ-UBND ngày 31/10/2014</t>
  </si>
  <si>
    <t>2901/QĐ-UBND ngày 22/11/2013; 3159/QĐ-UBND ngày 31/10/2014</t>
  </si>
  <si>
    <t>3099/QĐ-UBND ngày 31/10/2014; 3099a/QĐ-UBND ngày 31/10/2014; 3099b/QĐ-UBND ngày 31/10/2014; 2600/QĐ-BYT ngày 26/6/2015</t>
  </si>
  <si>
    <t>3157/QĐ-UBND ngày 31/10/2014</t>
  </si>
  <si>
    <t>659/QĐ-UBND ngày 7/4/2008</t>
  </si>
  <si>
    <t>3155/QĐ-UBND ngày 31/10/2014</t>
  </si>
  <si>
    <t>221/QĐ-UBND ngày 28/1/2015</t>
  </si>
  <si>
    <t>2178/QĐ-BGĐT ngày 23/6/2014</t>
  </si>
  <si>
    <t>1444/TTg-HQT ngày 19/9/2012</t>
  </si>
  <si>
    <t>5021/VPCP-QHQT ngày 09/7/2012</t>
  </si>
  <si>
    <t>QĐ Danh mục DA HTKT 728/QĐ-TTg ngày 28/04/2016</t>
  </si>
  <si>
    <t xml:space="preserve"> Quyết định số 528/QĐ-TTg ngày 6/4/2016</t>
  </si>
  <si>
    <t>Quyết định 930/QĐ-TTg ngày 30/5/2016; QĐ 1236/QĐ-BTNMT ngày 30/5/2016</t>
  </si>
  <si>
    <t>4638/QĐ-BNN-HTQT ngày 9/11/2015</t>
  </si>
  <si>
    <t>622/QĐ-BGTVT ngày 2/3/2016</t>
  </si>
  <si>
    <t>77/QĐ-UBND ngày 13/1/2016</t>
  </si>
  <si>
    <t>Trung tâm văn hóa tỉnh Quảng Bình</t>
  </si>
  <si>
    <t>3120/QĐ-UBND ngày 31/10/2014</t>
  </si>
  <si>
    <t>Hạ tầng kỹ thuật xây dựng Trung tâm văn hóa tỉnh Quảng Bình</t>
  </si>
  <si>
    <t>2652/QĐ-UBND ngày 29/9/2014</t>
  </si>
  <si>
    <t>Trụ sở Tỉnh ủy</t>
  </si>
  <si>
    <t>2429/QĐ-UBND ngày 04/10/2013; 3419/QĐ-UBND 26/11/2014; 3490/QĐ-UBND 04/12/2015</t>
  </si>
  <si>
    <t>Cầu Nhật Lệ 2</t>
  </si>
  <si>
    <t>517/QĐ-UBND ngày 14/3/2011</t>
  </si>
  <si>
    <t>Trụ sở làm việc khối cơ quan Huyện ủy và khối Mặt trận đoàn thể huyện Quảng Trạch</t>
  </si>
  <si>
    <t>3044/QĐ-UBND
ngày 28/10/2014; 3400/QĐ-UBND ngày 25/11/2014</t>
  </si>
  <si>
    <t>Trụ sở Ủy ban nhân dân huyện Quảng Trạch</t>
  </si>
  <si>
    <t>3043/QĐ-UBND
ngày 24/10/2014; 3401/QĐ-UBND ngày 25/11/2014</t>
  </si>
  <si>
    <t>Dự án đầu tư xây dựng công trình Trụ sở làm việc Thành ủy Đồng Hới</t>
  </si>
  <si>
    <t>3463/QĐ-UBND ngày 28/10/2016</t>
  </si>
  <si>
    <t>Dự án đầu tư xây dựng công trình Trụ sở làm việc HĐND và UBND Thành phố Đồng Hới</t>
  </si>
  <si>
    <t>3464/QĐ-UBND ngày 28/10/2016</t>
  </si>
  <si>
    <t>DA Trọng điểm</t>
  </si>
  <si>
    <t>Chương trình theo QĐ 755 (CT 134 kéo dài)</t>
  </si>
  <si>
    <t>Đường vào bản Khe Cấy, xã Trọng Hóa</t>
  </si>
  <si>
    <t>2408/QĐ-UBND ngày 21/9/2011; 7976/QĐ-UBND ngày 31/12/2014</t>
  </si>
  <si>
    <t>Đường GTNT từ bản Ka Ai, Ka Vàng đi Bãi Dinh, xã Dân Hóa (lồng ghép CT 135)</t>
  </si>
  <si>
    <t>791/QĐ-UBND
24/10/2013</t>
  </si>
  <si>
    <t>Đường Cồn Lềnh từ thôn Đặng Hóa đi Má Lách</t>
  </si>
  <si>
    <t>869/QĐ-UBND ngày 10/7/2015</t>
  </si>
  <si>
    <t>Trường mầm non Thượng Hóa (2 điểm trường Bản Phù Minh, Bản Mò O Ồ Ồ) (lồng ghép CT 30a)</t>
  </si>
  <si>
    <t>2720/QĐ-UBND ngày 31/10/2013</t>
  </si>
  <si>
    <t>Đường giao thông nông thôn xã Thanh Hóa</t>
  </si>
  <si>
    <t>1986/QĐ-UBND ngày 16/7/2015</t>
  </si>
  <si>
    <t>Trường MN Tân-Thượng Trạch, xã Thượng Trạch (lồng ghép)</t>
  </si>
  <si>
    <t>2028/QĐ-CT ngày 29/8/2012; 1072/QĐ-UBND ngày 10/5/2013</t>
  </si>
  <si>
    <t>Công trình thủy lợi thuộc DA ĐCĐC bản Chân Trôộng, xã Trường Sơn (Lồng ghép Chương trình di dân, định canh, định cư)</t>
  </si>
  <si>
    <t>730/QĐ-UBND ngày 16/04/2008</t>
  </si>
  <si>
    <t>Trường MN Lâm Thủy (Khu vực trung tâm) xã Lâm Thủy</t>
  </si>
  <si>
    <t>6682/QĐ-UBND ngày 30/10/2015</t>
  </si>
  <si>
    <t>Công trình thủy lợi thuộc DA ĐCĐC bản Ho Rum Cát xã Kim Thủy (lồng ghép ĐCĐC)</t>
  </si>
  <si>
    <t>1365/QĐ-UBND ngày 28/5/2014</t>
  </si>
  <si>
    <t xml:space="preserve">Công trình thủy lợi thuộc DA ĐCĐC bản Chân Trôộng, xã Trường Sơn </t>
  </si>
  <si>
    <t>Dự án xây dựng cơ sở hạ tầng khu tái định cư thôn Tăng Hóa, huyện Minh Hóa (Hạng mục Đường giao thông), giai đoạn 1: 23,728 tỷ (lồng ghép Chương trình tái cơ cấu nông nghiệp)</t>
  </si>
  <si>
    <t>Số 3153/QĐ-UBND ngày 31/10/2014</t>
  </si>
  <si>
    <t>Chương trình hỗ trợ nhà ở phòng chống bảo lụt</t>
  </si>
  <si>
    <t>PC NS tỉnh</t>
  </si>
  <si>
    <t>Kè cửa sông biển Nhật Lệ (gđ1 50 tỷ đồng)</t>
  </si>
  <si>
    <t>270/QĐ-CT ngày 31/01/2013</t>
  </si>
  <si>
    <t>Giữ nguyên NQ 108</t>
  </si>
  <si>
    <t>Nâng cấp tuyến đường Ba Đồn -Quảng Long đấu nối với tuyến đường QL1 đi Bàu Sen</t>
  </si>
  <si>
    <t>2412/QĐ-UBND ngày 3/9/2014</t>
  </si>
  <si>
    <t>Tối đa 90%TMĐT</t>
  </si>
  <si>
    <t xml:space="preserve">Trụ sở làm việc Hội Liên hiệp phụ nữ tỉnh Quảng Bình </t>
  </si>
  <si>
    <t>2226/QĐ-UBND ngày 13/9/2013</t>
  </si>
  <si>
    <t>Cầu bê tông xã Nam Trạch</t>
  </si>
  <si>
    <t>Số 2670/QĐ-UBND ngày 28/10/2013</t>
  </si>
  <si>
    <t>Trung tâm huấn luyện chiến đấu LLVT tỉnh</t>
  </si>
  <si>
    <t>1851/QĐ-UBND ngày 02/8/2013</t>
  </si>
  <si>
    <t>Kè chống sạt lở khu vực Kênh Kịa, thị xã Ba Đồn</t>
  </si>
  <si>
    <t>3047/QĐ-UBND ngày 05/12/2013</t>
  </si>
  <si>
    <t>Đường từ nhánh Đông đường Hồ Chí Minh vào khu du lịch sinh thái Trằm mé (Phong Nha - Kẻ Bàng) giai đoạn 1</t>
  </si>
  <si>
    <t>3052/QĐ-UBND ngày 29/10/2014</t>
  </si>
  <si>
    <t xml:space="preserve">Dự án bảo tàng tổng hợp tỉnh </t>
  </si>
  <si>
    <t>1284/QĐ-UBND ngày 4/6/2013</t>
  </si>
  <si>
    <t xml:space="preserve">Đối ứng cho Dự án Cấp điện nông thôn từ lưới điện Quốc gia tỉnh Quảng Bình </t>
  </si>
  <si>
    <t>2908/QĐ-UBND ngày 16/10/2014; 3494/QĐ-UBND ngày 04/12/2015</t>
  </si>
  <si>
    <t>Bố trí 90% NSĐF</t>
  </si>
  <si>
    <t>Kho lưu trữ chuyên dụng cấp tỉnh-thuộc Sở Nội vụ tỉnh Quảng Bình</t>
  </si>
  <si>
    <t>889/QĐ-UBND ngày 07/4/2015</t>
  </si>
  <si>
    <t>Xây dựng mới Làng Thanh niên Lập nghiệp Quảng Châu</t>
  </si>
  <si>
    <t>651-QĐ/TWĐTN</t>
  </si>
  <si>
    <t>Giữ nguyên NQ 108, sẽ điều chỉnh đối ứng tăng theo vốn NSTW</t>
  </si>
  <si>
    <t>Đường vào bản Đìu Đo</t>
  </si>
  <si>
    <t>1900/QĐ-UBND ngày 20/8/2012</t>
  </si>
  <si>
    <t>Quyết toán - QĐ số 657/QĐ-UBND ngày 14/3/2016: 8.310 trđ</t>
  </si>
  <si>
    <t>Khu neo đậu tránh trú bão cho tàu cá cửa Ròon (phần ngân sách tỉnh)</t>
  </si>
  <si>
    <t>1396/QĐ-CT ngày 18/6/2012;
3822/QĐ-UBND ngày 29/12/2014</t>
  </si>
  <si>
    <t>Nhà điều trị bệnh xá 24-BCH quân sự tỉnh Quảng Bình</t>
  </si>
  <si>
    <t>3884/QĐ-UBND ngày 31/12/2014</t>
  </si>
  <si>
    <t>Cải tạo, nâng cấp nhà làm việc thanh tra tỉnh</t>
  </si>
  <si>
    <t>2668/QĐ-CT ngày 25/10/2011</t>
  </si>
  <si>
    <t>Hệ thống đường giao thông khu di tích danh thắng núi Thần Đinh, huyện Quảng Ninh, tỉnh Quảng Bình</t>
  </si>
  <si>
    <t>2729/QĐ-UBND ngày 31/10/2013</t>
  </si>
  <si>
    <t>Quyết toán</t>
  </si>
  <si>
    <t>Đường liên thôn xã Tiến Hoá</t>
  </si>
  <si>
    <t>2957/QĐ-UBND ngày 22/10/2014</t>
  </si>
  <si>
    <t>Đường GTNT xã Quảng Phương theo QH nông thôn mới</t>
  </si>
  <si>
    <t>2698/QĐ-UBND ngày 01/10/2014</t>
  </si>
  <si>
    <t>Quyết toán - QĐ số 658/QĐ-UBND ngày 14/3/2016 là 6.447 trđ</t>
  </si>
  <si>
    <t>Đường giao thông nông thôn từ xã Quảng Minh đi xã Quảng Hòa</t>
  </si>
  <si>
    <t>1676/QĐ-UBND ngày 26/6/2014</t>
  </si>
  <si>
    <t>Tuyến đường Hào xã Quảng Tiên thị xã Ba Đồn</t>
  </si>
  <si>
    <t>1672/QĐ-UBND ngày 19/6/2015</t>
  </si>
  <si>
    <t>Đường liên thôn xã Văn Hoá</t>
  </si>
  <si>
    <t>1011/QĐ-UBND ngày 16/4/2015</t>
  </si>
  <si>
    <t>Đường vào tiểu đoàn huấn luyện và cơ động</t>
  </si>
  <si>
    <t>2120/QĐ-UBND ngày 12/9/2012</t>
  </si>
  <si>
    <t>Nâng cấp đường vào khu Nhà thờ Lễ Thành Hầu Nguyễn Hữu Cảnh</t>
  </si>
  <si>
    <t>2640/QĐ-CT ngày 24/10/2012</t>
  </si>
  <si>
    <t>Đường vào khu di dân xã Lý Trạch</t>
  </si>
  <si>
    <t>963/QĐ-UBND, ngày 28/4/2011; 1005/QĐ-UBND ngày 24/4/2014</t>
  </si>
  <si>
    <t>Di tích lịch sử làng chiến đấu Hiển Lộc</t>
  </si>
  <si>
    <t>2723/QĐ-UBND ngày 31/10/2013</t>
  </si>
  <si>
    <t>Đồn Công an Khu kinh tế Hòn La</t>
  </si>
  <si>
    <t>2975/QĐ-UBND ngày 24/10/2014</t>
  </si>
  <si>
    <t>Đường liên xã từ thôn Long Đại đi thôn Hà Kiên, xã Hiền Ninh.</t>
  </si>
  <si>
    <t>2508/QĐ-CT ngày 18/10/2012;      1105/QĐ-UBND ngày 25/4/2015</t>
  </si>
  <si>
    <t>Đường liên thôn xã Quảng Trung</t>
  </si>
  <si>
    <t>3705/QĐ-UBND ngày 31/12/2010; 1884/QĐ-UBND ngày 10/7/2015</t>
  </si>
  <si>
    <t>Trụ sở Hội cựu chiến binh tỉnh</t>
  </si>
  <si>
    <t>2973/QĐ-UBND ngày 23/10/2014</t>
  </si>
  <si>
    <t>Đường Quảng Long đi Ba Đồn</t>
  </si>
  <si>
    <t>2115/QĐ-CT ngày 12/9/2012</t>
  </si>
  <si>
    <t xml:space="preserve"> Trạm Thú y huyện Tuyên Hóa</t>
  </si>
  <si>
    <t>2273/QĐ-UBND, 18/9/2013</t>
  </si>
  <si>
    <t>Quyết toán - QĐ số 3612/QĐ-UBND ngày 09/11/2016</t>
  </si>
  <si>
    <t>Bến xe huyện Tuyên Hóa</t>
  </si>
  <si>
    <t>2949/QĐ-UBND ngày 15/11/2010; 1883/QĐ-UBND ngày 08/8/2011:
1881/QĐ-UBND ngày 17/7/2014</t>
  </si>
  <si>
    <t>Quyết toán - QĐ số 2713/QĐ-UBND ngày 05/10/2015 là 6.449 trđ</t>
  </si>
  <si>
    <t>Đường vào thôn 1 xã Quảng Thạch</t>
  </si>
  <si>
    <t>2611/QĐ-UBND ngày 23/10/2013</t>
  </si>
  <si>
    <t>Quyết toán - QĐ số 3576/QĐ-UBND ngày 10/12/2014 là 5.978 trđ</t>
  </si>
  <si>
    <t>Đường GT liên thôn xã Quảng Tiến</t>
  </si>
  <si>
    <t>2773b/QĐ-UBND ngày 25/10/2011;
2418/QĐ-CT ngày 10/10/2012</t>
  </si>
  <si>
    <t>Quyết toán - QĐ số 2663/QĐ-UBND ngày 30/9/2014 là 5.816 trđ</t>
  </si>
  <si>
    <t>Sửa chữa, nâng cấp đường từ QL1A cũ đến QL1 mới, nối tiểu khu 3 và tiểu khu 4, thị trấn Quán Hàu</t>
  </si>
  <si>
    <t>3323/QĐ-UBND ngày 20/11/2014</t>
  </si>
  <si>
    <t>Nâng cấp 2 tuyến đường và vỉa hè khu dân cư mới thị xã Ba Đồn</t>
  </si>
  <si>
    <t>3002/QĐ-CT ngày 25/10/2014</t>
  </si>
  <si>
    <t>Đường liên thôn 1 - thôn 2 xã Quảng Kim</t>
  </si>
  <si>
    <t>2607/QĐ-CT ngày 23/10/2012;
2605/QĐ-UBND ngày 24/10/2014</t>
  </si>
  <si>
    <t>Quyết toán - QĐ số 869/QĐ-UBND ngày 04/6/2015 là 5.858 trđ)</t>
  </si>
  <si>
    <t>Đường giao thông liên thôn thôn Pháp Kệ, thôn Đông Dương và thôn Tô Xá xã Quảng Phương</t>
  </si>
  <si>
    <t>1739/QĐ-UBND ngày 30/6/2014</t>
  </si>
  <si>
    <t>Đường liên thôn Hà Tiến đi thôn Hải Lưu, xã Quảng Tiến</t>
  </si>
  <si>
    <t>1740/QĐ-UBND ngày 30/6/2014</t>
  </si>
  <si>
    <t>Hạ tầng kỹ thuật khu đất tái sản xuất nông nghiệp phục vụ công tác GPMB lắp đặt thiết bị cất hạ cánh sân bay Đồng Hới</t>
  </si>
  <si>
    <t>Nâng cấp đường liên thôn xã Quảng Tiên</t>
  </si>
  <si>
    <t>3704/QĐ-UBND ngày 31/12/2010; 1005/QĐ-UBND ngày 4/5/2013</t>
  </si>
  <si>
    <t>Sửa chữa hàng rào bể bơi tổng hợp tỉnh</t>
  </si>
  <si>
    <t>371/QĐ-UBND ngày 20/2/2014</t>
  </si>
  <si>
    <t>Xây dựng tuyến đường liên thôn từ thôn Tiền Tiến đi thôn Hòa Lạc xã Quảng Châu</t>
  </si>
  <si>
    <t>2304/QĐ-UBND ngày 02/10/2012</t>
  </si>
  <si>
    <t>Đường GTNT xã Văn Hoá</t>
  </si>
  <si>
    <t>2257/QĐ-UBND ngày 27/9/2012</t>
  </si>
  <si>
    <t>Đường GTNT Chòm Sanh - Ngạnh thôn Hòa Bình, xã Quảng Hưng</t>
  </si>
  <si>
    <t>1883/QĐ-UBND ngày 08/8/2011; 1007/QĐ-UBND ngày 04/5/2012; QĐ số 2988/QĐ-UBND ngày 28/11/2013</t>
  </si>
  <si>
    <t>Nâng cấp đường GTNT liên thôn xã Quảng Phương</t>
  </si>
  <si>
    <t>689/QĐ-UBND ngày 31/3/2011; 1171/QĐ-UBND ngày 21/5/2014</t>
  </si>
  <si>
    <t>Quyết toán - QĐ số 1496/QĐ-UBND ngày 08/6/2015</t>
  </si>
  <si>
    <t>Tuyến đường ngang dọc nối từ QL 1A đi Bàu Sen đến vị trí quy hoạch khu trung tâm hành chính huyện lỵ mới huyện Quảng Trạch (các trục N1, D1 và D3) - giai đoạn 1</t>
  </si>
  <si>
    <t>1913/QĐ-UBND ngày 21/7/2014</t>
  </si>
  <si>
    <t>Sửa chữa khẩn cấp tuyến đường Lê Lợi, đoạn từ QL12A đi thôn Tiền Phong, phường Quảng Long, TX Ba Đồn</t>
  </si>
  <si>
    <t>2315/QĐ-UBND ngày 04/8/2016</t>
  </si>
  <si>
    <t>Bố trí 90% NSĐF - 2016: T/ứng 3 tỷ</t>
  </si>
  <si>
    <t>Đường trục chính từ TX Ba Đồn vào trung tâm huyện lỵ mới huyện Quảng Trạch- giai đoạn 1</t>
  </si>
  <si>
    <t>1224/QĐ-UBND ngày 17/5/2014</t>
  </si>
  <si>
    <t>Đường giao thông nội thị khu phố 5, phường Ba Đồn</t>
  </si>
  <si>
    <t>3006/QĐ-UBND ngày 25/10/2014</t>
  </si>
  <si>
    <t>Khắc phục khẩn cấp tuyến đê kết hợp đường giao thông phường Quảng Phúc</t>
  </si>
  <si>
    <t>1986/QĐ-UBND ngày 05/7/2016</t>
  </si>
  <si>
    <t>Đường nối từ QL 1A đi Bàu Sen, huyện Quảng Trạch - giai đoạn 2</t>
  </si>
  <si>
    <t>3042/QĐ-UBND ngày 28/10/2014</t>
  </si>
  <si>
    <t>Hệ thống phòng cháy và hệ thống cảnh báo cháy tự động Trụ sở làm việc Văn phòng Sở, Trung tâm dữ liệu địa chính và các đơn vị trực thuộc Sở Tài nguyên và Môi trường</t>
  </si>
  <si>
    <t>1469/QĐ-UBND ngày 18/10/2013</t>
  </si>
  <si>
    <t>Cầu vào thôn Xuân Hoà xã Quảng Xuân</t>
  </si>
  <si>
    <t>1881/QĐ-UBND ngày 22/6/2016</t>
  </si>
  <si>
    <t>Bố trí 90% NSĐF - 2016: T/ứng 1 tỷ</t>
  </si>
  <si>
    <t>Cải tạo, mở rộng thị ủy thị xã Ba Đồn</t>
  </si>
  <si>
    <t>1346/QĐ-UBND ngày 25/5/2015</t>
  </si>
  <si>
    <t>Sửa chữa trung tâm văn hóa thị xã Ba Đồn</t>
  </si>
  <si>
    <t>2943/QĐ-UBND ngày 21/10/2014</t>
  </si>
  <si>
    <t>Đê, kè hữu Lý Hòa (Giai đoạn 1: 70 tỷ)</t>
  </si>
  <si>
    <t>1702/QĐ-UBND ngày 26/7/2010;184/QĐ-UBND ngày 24/1/2013</t>
  </si>
  <si>
    <t xml:space="preserve">Bổ sung - DA dừng KT </t>
  </si>
  <si>
    <t>Tuyến đường vào lăng mộ danh nhân văn hóa - nhà thơ Nguyễn Hàm Ninh</t>
  </si>
  <si>
    <t>3146/QĐ-UBND ngày 31/10/2014</t>
  </si>
  <si>
    <t>Đường vào bản Sắt xã Trường Sơn, huyện Quảng Ninh</t>
  </si>
  <si>
    <t>2379/QĐ-UBND
ngày 09/10/2012; 1338/QĐ-UBND ngày 26/5/2014</t>
  </si>
  <si>
    <t>Hỗ trợ GPMB xây dựng Trụ sở BCH Bộ đội biên phòng tỉnh</t>
  </si>
  <si>
    <t>Đã khởi công  năm 2016</t>
  </si>
  <si>
    <t>Mở rộng, nâng cấp nhà huấn luyện Công an tỉnh</t>
  </si>
  <si>
    <t>01/QĐ-UBND ngày 04/01/2016</t>
  </si>
  <si>
    <t>Hệ thống điện chiếu sáng đường về nhà lưu niệm Đại tướng Võ Nguyên Giáp</t>
  </si>
  <si>
    <t>778/QĐ-UBND ngày 22/3/2016</t>
  </si>
  <si>
    <t>Hệ thống điện chiếu sáng từ Sở Giáo dục Đào tạo đi Trường THPT chuyên Võ Nguyên Giáp - QL 1A</t>
  </si>
  <si>
    <t>3103a/QĐ-UBND ngày 30/10/2015</t>
  </si>
  <si>
    <t>Trồng cây xanh đường Thống Nhất (36m), TP Đồng Hới</t>
  </si>
  <si>
    <t>2224/QĐ-UBND ngày 26/7/2016</t>
  </si>
  <si>
    <t>Đã có QĐ CTĐT</t>
  </si>
  <si>
    <t>Điện chiếu sáng đường Lê Lợi-Đường Chu Văn An, Thị xã Ba Đồn</t>
  </si>
  <si>
    <t>3479/QĐ-UBND ngày 28/10/2016</t>
  </si>
  <si>
    <t>Sửa chữa, cải tạo Trụ sở làm việc Sở Công Thương Quảng Bình</t>
  </si>
  <si>
    <t>2885/QĐ-UBND ngày 21/9/2016</t>
  </si>
  <si>
    <t>Đã có QĐ CTĐT (nguồn bán trụ sở Sở TM&amp;DL cũ)</t>
  </si>
  <si>
    <t>Nạo vét cục bộ cửa sông Nhật Lệ đoạn từ km0+350 - km0+ 950 đảm bảo thông luồng phục vụ tàu cá ra vào</t>
  </si>
  <si>
    <t>2952/QĐ-UBND ngày 27/9/2016</t>
  </si>
  <si>
    <t>Ý kiến chỉ đạo của BTTU, CT HĐND tỉnh theo ý kiến cử tri</t>
  </si>
  <si>
    <t>Tuyến đường 22m (giáp hàng rào phía Nam công trình Trụ sở cơ quan Tỉnh ủy Quảng Bình và công trình Trung tâm Văn hóa tỉnh) nối từ đường Nguyễn Hữu Cảnh đến dọc sông Cầu Rào.</t>
  </si>
  <si>
    <t>3470/QĐ-UBND ngày 28/10/2016</t>
  </si>
  <si>
    <t xml:space="preserve">Ý kiến đ/c Bí thư TU, đ/c Chủ tịch </t>
  </si>
  <si>
    <t>Cầu sắt Quảng Văn (cầu Quảng Hòa 2)</t>
  </si>
  <si>
    <t>2181/QĐ-UBND ngày 25/7/2016</t>
  </si>
  <si>
    <t>Ý kiến đ/c Chủ tịch (đã bố trí 2 tỷ)</t>
  </si>
  <si>
    <t>Phân loại 1</t>
  </si>
  <si>
    <t>Phân loại 2</t>
  </si>
  <si>
    <t>Khác</t>
  </si>
  <si>
    <t>Trường Mầm non thôn Hòa Bình, xã Quảng Hưng (4 phòng)</t>
  </si>
  <si>
    <t>2240/QĐ-UBND ngày 6/9/2011; 170/QĐ-UBND ngày 22/01/2013</t>
  </si>
  <si>
    <t xml:space="preserve">Công trình đã quyết toán, đủ vốn thanh toán </t>
  </si>
  <si>
    <t>Hoàn thành</t>
  </si>
  <si>
    <t>Nhà hiệu bộ Trường TC Kinh tế</t>
  </si>
  <si>
    <t>2865/QĐ-UBND ngày 31/10/2011</t>
  </si>
  <si>
    <t xml:space="preserve">Nhà lớp học 4 phòng Trường Mầm non Quảng Trường </t>
  </si>
  <si>
    <t>2008/QĐ-CT ngày 28/8/2012</t>
  </si>
  <si>
    <t>Nhà lớp học 3 phòng Trường TH số 2 Quảng Sơn</t>
  </si>
  <si>
    <t>2012/QĐ-UBND ngày 19/8/2010</t>
  </si>
  <si>
    <t>Nhà lớp học 3 phòng - Trường tiểu học Thượng Trạch (bản Bụt)</t>
  </si>
  <si>
    <t>2047/QĐ-UBND ngày 24/8/2011; Số 950/QĐ-UBND ngày 26/4/2013</t>
  </si>
  <si>
    <t>Nhà lớp học (2 tầng 6 phòng) Trường Tiểu học Hương Hóa</t>
  </si>
  <si>
    <t>1636/QĐ-UBND ngày 13/7/2011; Số 1188/QĐ-CT ngày 25/5/2012</t>
  </si>
  <si>
    <t>Trường THPT số 3 Quảng Trạch (8 phòng) Trường THPT Quang Trung</t>
  </si>
  <si>
    <t>1725/QĐ-UBND ngày 22/7/2011; 2077/QĐ-CT ngày 6/9/2012</t>
  </si>
  <si>
    <t>Nhà lớp học 2 tầng 6 phòng trường MN Tân Ninh</t>
  </si>
  <si>
    <t>301/QĐ-UBND ngày 5/2/2013</t>
  </si>
  <si>
    <t>Nhà đa chức năng trường TC Y tế</t>
  </si>
  <si>
    <t>2775/QĐ-UBND ngày 25/10/2011</t>
  </si>
  <si>
    <t>Nhà hiệu bộ Trường PTDTNT Quảng Ninh</t>
  </si>
  <si>
    <t>2432/QĐ-CT ngày 11/10/2012; 801/QĐ-UBND ngày 8/4/2013</t>
  </si>
  <si>
    <t>Trường TH Hồng Hóa (6 phòng)</t>
  </si>
  <si>
    <t>2719/QĐ-CT ngày 2/11/2013; 897/QĐ-UBND ngày 18/4/2013</t>
  </si>
  <si>
    <t>Trường Mầm non Quảng Đông (KV 19/5) (4 phòng)</t>
  </si>
  <si>
    <t>2597/QĐ-CT ngày 23/10/2012; 917/QĐ-UBND ngày 8/4/2013</t>
  </si>
  <si>
    <t>tăng vốn bố trí theo quyết toán</t>
  </si>
  <si>
    <t>Trung tâm nuôi dạy trẻ khuyết tật</t>
  </si>
  <si>
    <t xml:space="preserve">2996/QĐ-UBND ngày 26/10/2009; 1804/QĐ-UBND ngày 07/8/2012  </t>
  </si>
  <si>
    <t>Trường THPT số 3 Quảng Trạch: XD hệ thống thoát nước, sân trường, hàng rào Trường THPT số 3 Quảng Trạch (Trường THPT Quang Trung)</t>
  </si>
  <si>
    <t>2251/QĐ-CT ngày 27/9/2012; 2965/QĐ-UBND ngày 28/11/2013</t>
  </si>
  <si>
    <t>tăng 9 trđ để bố trí đủ vốn theo quyết toán</t>
  </si>
  <si>
    <t>Xây dựng nhà lớp học 2 tầng 8 phòng Trường THPT Nguyễn Chí Thanh</t>
  </si>
  <si>
    <t>2777/QĐ-UBND 25/10/2011; 662/QĐ-UBND ngày 25/3/2013</t>
  </si>
  <si>
    <t>giảm 107 trđ theo giá trị quyết toán</t>
  </si>
  <si>
    <t>Nhà hiệu bộ Trung tâm KTTH-HN Đồng Hới</t>
  </si>
  <si>
    <t>2559/QĐ-UBND 06/10/2011; 663/QĐ-UBND ngày 25/3/2013</t>
  </si>
  <si>
    <t>Trường Mầm non Trung Quán, xã Duy Ninh (6 phòng)</t>
  </si>
  <si>
    <t>2431/QĐ-CT ngày 11/10/2012; 756/QĐ-UBND ngày 3/4/2013</t>
  </si>
  <si>
    <t>Nhà bộ môn Trường TH số 1 Kiến Giang</t>
  </si>
  <si>
    <t>940/QĐ-CT ngày 25/4/2012; 716/QĐ-UBND ngày 29/3/2013</t>
  </si>
  <si>
    <t>Cải tạo, mở rộng nhà đa chức năng Trường THPT Đồng Hới</t>
  </si>
  <si>
    <t>2517/QĐ-CT ngày 18/10/2012</t>
  </si>
  <si>
    <t>giảm 126 trđ theo giá trị quyết toán</t>
  </si>
  <si>
    <t xml:space="preserve">XD Nhà luyện tập thể dục thể thao Trường THPT Đào Duy Từ </t>
  </si>
  <si>
    <t>2882/QĐ-UBND 31/10/2011; 1224/QĐ-CT ngày 29/05/2012</t>
  </si>
  <si>
    <t>giảm 34 trđ theo giá trị quyết toán</t>
  </si>
  <si>
    <t>Nhà lớp học 2 tầng - 8 phòng trường THCS Đồng Phú</t>
  </si>
  <si>
    <t>677/QĐ-UBND ngày 30/3/2011; 977/QĐ-UBND ngày 03/05/2013</t>
  </si>
  <si>
    <t>giảm 33 trđ theo giá trị quyết toán</t>
  </si>
  <si>
    <t>Phòng học chức năng Trường THPT Ninh Châu</t>
  </si>
  <si>
    <t>3063/QĐ-UBND ngày 23/11/2011; 902/QĐ-UBND ngày 18/4/2013</t>
  </si>
  <si>
    <t>Nhà lớp học 4 phòng Trường mẫu giáo Tây Trạch</t>
  </si>
  <si>
    <t>2239/QĐ-UBND ngày 6/9/2011; 1779/QĐ-UBND ngày 07/7/2014</t>
  </si>
  <si>
    <t>Trường THPT Tuyên Hóa (Nhà đa chức năng)</t>
  </si>
  <si>
    <t>2635/QĐ-CT ngày 24/10/2012; 979/QĐ-UBND ngày 03/05/2013</t>
  </si>
  <si>
    <t>Trường PTDTNT Bố Trạch (XD Nhà hiệu bộ)</t>
  </si>
  <si>
    <t>Khu nhà ở bán trú cho học sinh dân tộc</t>
  </si>
  <si>
    <t>2619/QĐ-CT ngày 24/10/2012; 1081/QĐ-CT ngày 13/5/2013</t>
  </si>
  <si>
    <t>Xây dựng hàng rào, khuôn viên, hạ tầng kỹ thuật - Trung tâm dạy nghề huyện Bố Trạch</t>
  </si>
  <si>
    <t>1982/QĐ-UBND ngày 19/8/2013</t>
  </si>
  <si>
    <t>Trường Tiểu học Quảng Thạch (6 phòng)</t>
  </si>
  <si>
    <t>Trường TH và THCS Lâm Thủy (6 phòng)</t>
  </si>
  <si>
    <t>Trường MN Cảnh Hóa (4 phòng)</t>
  </si>
  <si>
    <t>Trường MN Đồng Lê (4 phòng)</t>
  </si>
  <si>
    <t>Sửa chữa nhà làm việc và phòng học Trung tâm Giáo dục thường xuyên Quảng Bình</t>
  </si>
  <si>
    <t>3982/QĐ-UBND ngày 31/12/2014</t>
  </si>
  <si>
    <t>Trường MN Tân-Thượng Trạch (6 phòng)</t>
  </si>
  <si>
    <t>Trường TH Kim Thủy (8 phòng)</t>
  </si>
  <si>
    <t>Trường TH và THCS Ngân Thủy (6 phòng)</t>
  </si>
  <si>
    <t>Trường Mầm non xã Trường Xuân (2 phòng, khu vực trung tâm)</t>
  </si>
  <si>
    <t>Nhà lớp học 2 tầng 8 phòng Trường THCS An Ninh</t>
  </si>
  <si>
    <t>1904/QĐ-UBND ngày 09/8/2011; 2601/QĐ-CT ngày 23/10/2012</t>
  </si>
  <si>
    <t>Trường TH số 2 Thượng Trạch (Nhà lớp học 2 tầng 6 phòng)</t>
  </si>
  <si>
    <t>Sửa chữa nhà lớp học Trường PTDTNT Minh Hóa (8 phòng)</t>
  </si>
  <si>
    <t>Nhà nội trú + nhà ăn, bếp Trường PTDTNT huyện Bố Trạch</t>
  </si>
  <si>
    <t>1929/QĐ-UBND ngày 12/8/2011; 1070/QD-CT ngay 14/05/2012</t>
  </si>
  <si>
    <t>Nhà lớp học 2 tầng 6 phòng Trường Tiểu học Thuận Hóa</t>
  </si>
  <si>
    <t>Sửa chữa nhà lớp học, nhà Hiệu bộ Trường THPT Đào Duy Từ</t>
  </si>
  <si>
    <t>2711/QĐ-UBND ngày 31/10/2013</t>
  </si>
  <si>
    <t>Nhà lớp học 4 phòng Trường Tiểu học Bình Minh xã Dương Thủy</t>
  </si>
  <si>
    <t>2145/QĐ-UBND ngày 07/03/2013</t>
  </si>
  <si>
    <t>Nhà lớp học 2 tầng 8 phòng trường mầm non Hiền Ninh</t>
  </si>
  <si>
    <t>1386/QĐ-UBND ngày 18/6/2013</t>
  </si>
  <si>
    <t>Nhà hiệu bộ Trường THCS và THPT Bắc Sơn</t>
  </si>
  <si>
    <t>2050/QĐ-UBND ngày 24/8/2011; 2332/QĐ-CT ngày 04/10/2012</t>
  </si>
  <si>
    <t>Nhà ăn, hàng rào, sân vườn Trường PTDTNT Quảng Ninh</t>
  </si>
  <si>
    <t>3101/QĐ-UBND ngày 16/12/2013</t>
  </si>
  <si>
    <t>Trường mầm non Thượng Hóa (2 điểm trường: thôn Hát, bản Ón) - 6 phòng</t>
  </si>
  <si>
    <t>2535/QĐ-UBND ngày 03/10/2011;1797/QĐ-UBND ngày 29/7/2013</t>
  </si>
  <si>
    <t>Trường mầm non Quảng Long (nhà lớp học 2 tầng - 6 phòng) xã Quảng Long</t>
  </si>
  <si>
    <t>1870/QĐ-UBND ngày 04/8/2010; 1025/QĐ-UBND ngày 07/5/2012</t>
  </si>
  <si>
    <t>Trường MN Văn Hóa (6 phòng)</t>
  </si>
  <si>
    <t>Nhà lớp học 2 tầng 6 phòng Trường TH số 1 Quảng Lưu</t>
  </si>
  <si>
    <t>2857/QĐ-UBND ngày 20/11/2012</t>
  </si>
  <si>
    <t>Trường TH và THCS Lâm Hoá (6 phòng)</t>
  </si>
  <si>
    <t>2658/QĐ-CT ngày 25/10/2012</t>
  </si>
  <si>
    <t>Trường mầm non Mai Thuỷ (6 phòng học)</t>
  </si>
  <si>
    <t>Trường mầm non Liên Trạch (4 phòng)</t>
  </si>
  <si>
    <t>Trường mầm non Mỹ Thủy (4 phòng)</t>
  </si>
  <si>
    <t>Số 2447/QĐ-UBND ngày 09/10/2013</t>
  </si>
  <si>
    <t>Sửa mái nhà văn phòng, lát sân, bồn hoa cây cảnh, xây hàng rào, tu sửa các phòng học Trường Tiểu học Hải Đình</t>
  </si>
  <si>
    <t>Số 2697/QĐ-UBND ngày 17/09/2013</t>
  </si>
  <si>
    <t xml:space="preserve"> Đã bố trí đủ vốn</t>
  </si>
  <si>
    <t>Nhà Công vụ giáo viên 8 phòng trường THPT số 2 Quảng Trạch (Trường THPT Lê Hồng Phong)</t>
  </si>
  <si>
    <t>Số 1889/QĐ-UBND ngày 08/08/2013</t>
  </si>
  <si>
    <t>Sửa chữa, nâng cấp hàng rào, hệ thống thoát nước, hạ tầng kỹ thuật Trường THPT Nguyễn Bỉnh Khiêm (Trường THPT số 4 Quảng Trạch)</t>
  </si>
  <si>
    <t>1493/QĐ-UBND ngày 11/06/2014</t>
  </si>
  <si>
    <t>Trường mầm non thôn Thanh Lạng, xã Thanh Hóa (2 tầng 4 phòng)</t>
  </si>
  <si>
    <t>Số 2995/QĐ-UBND ngày 24/10/2014</t>
  </si>
  <si>
    <t>Nhà hiệu bộ Trường THPT Nguyễn Hữu Cảnh</t>
  </si>
  <si>
    <t>Số 2611/QĐ-UBND ngày 24/09/2014</t>
  </si>
  <si>
    <t>Khu nhà bếp, phòng ăn và thiết bị nội thất khu nhà bán trú Trường THCS&amp;THPT Hóa Tiến</t>
  </si>
  <si>
    <t>Số 2984/QĐ-UBND ngày 24/10/2014</t>
  </si>
  <si>
    <t>Trường mầm non Phú Thủy (cụm trường khu vực trung tâm)</t>
  </si>
  <si>
    <t>Số 2994/QĐ-UBND ngày 24/10/2014</t>
  </si>
  <si>
    <t>2893/QĐ-UBND ngày 15/10/2014</t>
  </si>
  <si>
    <t>Vốn còn lại năm 2017 chuyển 1,888 trđ sang cân đối lĩnh vực Y tế</t>
  </si>
  <si>
    <t>Nhà hiệu bộ, thư viện Trường TH số 1 Võ Ninh</t>
  </si>
  <si>
    <t>Số 2237/QĐ-UBND ngày 18/08/2014</t>
  </si>
  <si>
    <t>CT đã bố trí đủ vốn do điều chỉnh vốn năm 2016</t>
  </si>
  <si>
    <t>Trường THCS và THPT Trung Hóa (Nhà hiệu bộ 6 phòng)</t>
  </si>
  <si>
    <t>Nhà thi đấu đa chức năng Trường THPT Lệ Thủy</t>
  </si>
  <si>
    <t>Số 2996/QĐ-UBND ngày 24/10/2014</t>
  </si>
  <si>
    <t>Xây dựng khuôn viên và hạ tầng kỹ thuật - Trường THPT số 1 Quảng Trạch</t>
  </si>
  <si>
    <t>Số 1981/QĐ-UBND ngày 19/08/2013</t>
  </si>
  <si>
    <t>Công trình đã quyết toán, đủ vốn thanh toán</t>
  </si>
  <si>
    <t>Nâng cấp khu nhà lớp học 2 tầng trường THPT Phan Đình Phùng</t>
  </si>
  <si>
    <t>Số 2448/QĐ-UBND ngày 09/10/2013</t>
  </si>
  <si>
    <t>Trường THCS Quảng Minh (6 phòng)</t>
  </si>
  <si>
    <t>Số 1957/QĐ-UBND ngày 15/08/2013</t>
  </si>
  <si>
    <t>Trường mầm non 4 phòng xã Trường Thủy</t>
  </si>
  <si>
    <t>Trường THCS xã Quảng Lưu (6 phòng)</t>
  </si>
  <si>
    <t>Số 2371/QĐ-UBND ngày 27/09/2013</t>
  </si>
  <si>
    <t>Nhà lớp học 10 phòng Trường THCS xã Lộc Thủy</t>
  </si>
  <si>
    <t>Số 2341/QĐ-UBND ngày 25/09/2013</t>
  </si>
  <si>
    <t>Sửa chữa Nhà 10 phòng học bộ môn Trường THPT Hoàng Hoa Thám</t>
  </si>
  <si>
    <t>Số 2373/QĐ-UBND ngày 27/09/2013</t>
  </si>
  <si>
    <t>Cải tạo, sửa chữa nhà ở nội trú học viên Trường Chính trị tỉnh Quảng Bình</t>
  </si>
  <si>
    <t>2867/QĐ-UBND ngày 31/10/2011</t>
  </si>
  <si>
    <t>Trường mầm non Cảnh Dương (6 phòng 2 tầng)</t>
  </si>
  <si>
    <t>Trường TH số 2 Quảng Xuân</t>
  </si>
  <si>
    <t>3736/QĐ-UBND huyện Quảng Trạch</t>
  </si>
  <si>
    <t>Trường TH Quảng Phương B (2 tầng 4 phòng)</t>
  </si>
  <si>
    <t>Số 2989/QĐ-UBND ngày 24/10/2014</t>
  </si>
  <si>
    <t>Trường mầm non xã Đức Trạch (2 tầng 6 phòng)</t>
  </si>
  <si>
    <t>Số 3097/QĐ-UBND ngày 31/10/2014</t>
  </si>
  <si>
    <t>Trường TH số 1 Nam Lý cơ sở số 2 (8 phòng)</t>
  </si>
  <si>
    <t>Số 3842/QĐ-UBND ngày 24/10/2014 của UBND TP Đồng Hới</t>
  </si>
  <si>
    <t>Trường THPT Lê Trực ( 6 phòng)</t>
  </si>
  <si>
    <t>Nhà đa chức năng trường THPT Quảng Ninh</t>
  </si>
  <si>
    <t>Số 2594/QĐ-UBND ngày 24/10/2013</t>
  </si>
  <si>
    <t>Trường MN Quảng Hợp (KV trung tâm  (4 phòng)</t>
  </si>
  <si>
    <t>Trường mầm non Sen Thủy KV Thanh Sơn - Trầm Kỳ</t>
  </si>
  <si>
    <t>Số 4351/QĐ-UBND huyện Lệ Thủy</t>
  </si>
  <si>
    <t>Nhà đa chức năng Trường THPT số 1 Bố Trạch</t>
  </si>
  <si>
    <t>Số 3003/QĐ-UBND ngày 25/10/2014</t>
  </si>
  <si>
    <t>Nhà công vụ 6 phòng Trường THCS&amp;THPT Việt Trung</t>
  </si>
  <si>
    <t>Số 3004/QĐ-UBND ngày 25/10/2014</t>
  </si>
  <si>
    <t>Trường Mầm non Hương Hóa (4 phòng 2 tầng)</t>
  </si>
  <si>
    <t>3127a/QĐ-UBND ngày 30/10/2015</t>
  </si>
  <si>
    <t>Xây dựng khuôn viên, hàng rào và hạ tầng kỹ thuật Trường THPT Hùng Vương</t>
  </si>
  <si>
    <t>3101/QĐ-UBND ngày 30/10/2015</t>
  </si>
  <si>
    <t>3058/QĐ-UBND ngày 29/10/2015</t>
  </si>
  <si>
    <t>Trường Tiểu học Hải Trạch (6 phòng)</t>
  </si>
  <si>
    <t>5656/QĐ-UBND ngày 28/10/2015</t>
  </si>
  <si>
    <t>Nhà lớp học 6 phòng Trường TH thị trấn Quán Hàu</t>
  </si>
  <si>
    <t>3090/QĐ-UBND ngày 30/10/2015</t>
  </si>
  <si>
    <t>Nhà lớp học bộ môn 6 phòng 2 tầng Trường THCS Tân Ninh</t>
  </si>
  <si>
    <t>3118a/QĐ-UBND ngày 30/10/2015</t>
  </si>
  <si>
    <t xml:space="preserve">Xây dựng khu hành chính quản trị Trường THPT Chuyên Võ Nguyên Giáp </t>
  </si>
  <si>
    <t>3112/QĐ-UBND ngày 31/10/2015</t>
  </si>
  <si>
    <t>Nhà hiệu bộ Trường tiểu học Tân Thủy</t>
  </si>
  <si>
    <t>3075a/QĐ-UBND ngày 30/10/2015</t>
  </si>
  <si>
    <t>Trường Mầm non xã Võ Ninh (3 phòng học, phòng chức năng, phòng làm việc)</t>
  </si>
  <si>
    <t>2977/QĐ-UBND ngày 26/10/2015</t>
  </si>
  <si>
    <t>Khuôn viên hàng rào trường, công trình cấp nước, phòng học THCS&amp;THPT Hóa Tiến</t>
  </si>
  <si>
    <t>Trường Tiểu học xã Quảng Sơn</t>
  </si>
  <si>
    <t>3120/QĐ-UBND ngày 30/10/2015</t>
  </si>
  <si>
    <t>Chuyển khởi công mới năm 2018 nguồn NSTT sang năm 2016 do năm 2016 tăng nguồn</t>
  </si>
  <si>
    <t>Xây dựng Nhà đa năng Trường PT Dân tộc nội trú tỉnh</t>
  </si>
  <si>
    <t>3077a/QĐ-UBND ngày 30/10/2015</t>
  </si>
  <si>
    <t>chuyển từ nguồn XSKT lên</t>
  </si>
  <si>
    <t>Xây dựng hạ tầng kỹ thuật Trường THPT số 3 Bố Trạch</t>
  </si>
  <si>
    <t>3108/QĐ-UBND ngày 30/10/2015</t>
  </si>
  <si>
    <t>Xây dựng hệ thống thoát nước và hạ tầng kỹ thuật trường THPT Lê Trực</t>
  </si>
  <si>
    <t>2777/QĐ-UBND ngày 12/10/2015</t>
  </si>
  <si>
    <t>Khuôn viên hàng rào và hạ tầng kỹ thuật Trường THPT Lê Lợi, thị xã Ba Đồn</t>
  </si>
  <si>
    <t>2745/QĐ-UBDN ngày 07/10/2015</t>
  </si>
  <si>
    <t>Nhà phòng học bộ môn Trường THPT số 5 Bố Trạch</t>
  </si>
  <si>
    <t>3109/QĐ-UBND ngày 30/10/2015</t>
  </si>
  <si>
    <t>Xây dựng hàng rào, nhà phòng học 8 phòng 2 tầng THPT Hoàng Hoa Thám</t>
  </si>
  <si>
    <t>3041/QĐ-UBND ngày 29/10/2015</t>
  </si>
  <si>
    <t>Truường TH Trường Sơn (4 phòng)</t>
  </si>
  <si>
    <t>Đưa lên nguồn NSTT + QĐ</t>
  </si>
  <si>
    <t xml:space="preserve">Cụm Mầm non trung tâm xã Sơn Thủy nhà lớp học 6 phòng </t>
  </si>
  <si>
    <t>3038/QĐ-UBND ngày 29/10/2015</t>
  </si>
  <si>
    <t>Trường Tiểu học số 1 Xuân Ninh (8 phòng)</t>
  </si>
  <si>
    <t>3066/QĐ-UBND ngày 30/10/2015</t>
  </si>
  <si>
    <t>Nhà lớp học 2 tầng 4 phòng Trường Mầm non xã Lý Trạch, huyện Bố Trạch</t>
  </si>
  <si>
    <t>3115a/QĐ-UBND ngày 31/10/2015</t>
  </si>
  <si>
    <t>Trường Mầm non khu vực 2 Phường Quảng Long, thị xã Ba Đồn, tỉnh Quảng Bình</t>
  </si>
  <si>
    <t>3105/QĐ-UBND ngày 30/10/2015</t>
  </si>
  <si>
    <t>Nhà lớp học 2 tầng 4 phòng Trường Mầm non Hồng Thủy</t>
  </si>
  <si>
    <t>3040/QĐ-UBND ngày 29/10/2015</t>
  </si>
  <si>
    <t>Cải tạo, nâng cấp khối phòng học trường Tiểu học Đồng Phú</t>
  </si>
  <si>
    <t>4463/QĐ-UBND ngày 29/10/2015</t>
  </si>
  <si>
    <t>Trường THCS xã Quảng Trường (phòng học chức năng và phòng học bộ môn)</t>
  </si>
  <si>
    <t>3059/QĐ-UBND ngày 29/10/2015</t>
  </si>
  <si>
    <t>Trường mầm non thôn Chày Lập xã Phúc Trạch (4 phòng)</t>
  </si>
  <si>
    <t>2903a/QĐ-UBND ngày 30/10/2015</t>
  </si>
  <si>
    <t>Nhà lớp học 2 tầng 4 phòng Trường mầm non Ngư Thủy Trung</t>
  </si>
  <si>
    <t>3039/QĐ-UBND ngày 29/10/2015</t>
  </si>
  <si>
    <t>Trường Mầm non Khu vực Lộc An (6 phòng)</t>
  </si>
  <si>
    <t>3042/QĐ-UBND ngày 29/10/2015</t>
  </si>
  <si>
    <t>Trường Mầm non xã Hàm Ninh (điểm trường Trần Xá)</t>
  </si>
  <si>
    <t>3124/QĐ-UBND ngày 30/10/2015</t>
  </si>
  <si>
    <t>Chuyển khởi công mới năm 2019 sang năm 2016 do năm 2016 tăng nguồn</t>
  </si>
  <si>
    <t>Trường TH Trường Sơn (4 phòng)</t>
  </si>
  <si>
    <t>809/QĐ-UBND ngày 28/10/2015</t>
  </si>
  <si>
    <t>Trường Mầm non Tân Thủy (hỗ trợ nông thôn mới)</t>
  </si>
  <si>
    <t>2896/QĐ-UBND ngày 30/5/2016</t>
  </si>
  <si>
    <t>Dự án này được khởi công năm 2020, tuy nhiên để đạt được NTM xã lấy nguồn NTM và huyện bố trí 3 tỷ, có ý kiến chỉ đạo của đ/c Trần Tiến Dũng</t>
  </si>
  <si>
    <t>Nhà lớp học 2 tầng 6 phòng Trường THCS xã Quảng Lưu</t>
  </si>
  <si>
    <t>3103/QĐ-UBND ngày 30/10/2015</t>
  </si>
  <si>
    <t>Chuyển khởi công mới năm 2018 nguồn NSTT sang năm 2016 nguồn XSKT do năm 2016 tăng nguồn</t>
  </si>
  <si>
    <t>Trường TH Thái Thủy (4 phòng)</t>
  </si>
  <si>
    <t>1582/QĐ-UBND ngày 30/5/2016</t>
  </si>
  <si>
    <t>Chuyển từ khởi công mới năm 2016 nguồn NSTT sang năm 2017 XSKT vì chưa đủ thủ tục KCM mới 2016</t>
  </si>
  <si>
    <t>Trường TH và THCS Trọng Hóa (6 phòng)</t>
  </si>
  <si>
    <t>3076a/QĐ-UBND ngày 30/10/2015</t>
  </si>
  <si>
    <t>Chuyển nguồn NSTT sang nguồn XSKT</t>
  </si>
  <si>
    <t>Trường TH số 1 Đồng Lê (6 phòng chức năng)</t>
  </si>
  <si>
    <t>3119a/QĐ-UBND ngày 30/10/2015</t>
  </si>
  <si>
    <t>Chuyển từ nguồn NSTT sang nguồn XSKT</t>
  </si>
  <si>
    <t>Trường THCS Tân Hóa (6 phòng)</t>
  </si>
  <si>
    <t>Nhà lớp học 2 tầng 6 phòng Trường cấp 1,2 xã Trường Thủy</t>
  </si>
  <si>
    <t>5362/QĐ-UBND ngày 23/10/2016</t>
  </si>
  <si>
    <t>CBĐT năm 2016: 75trđ</t>
  </si>
  <si>
    <t>Trường Mầm non Văn Thủy (6 phòng)</t>
  </si>
  <si>
    <t>3458/QĐ-UBND ngày 28/10/2016</t>
  </si>
  <si>
    <t>Nhà lớp học 2 tầng 6 phòng Trường Mầm non khu vực Nhân Hồng xã Nhân Trạch</t>
  </si>
  <si>
    <t>3302/QĐ-UBND ngày 24/10/2016</t>
  </si>
  <si>
    <t>Trường tiểu học Liên Thủy (6 phòng)</t>
  </si>
  <si>
    <t>3019/QĐ-UBND ngày 30/9/2016</t>
  </si>
  <si>
    <t>Hệ thống thoát nước và hạ tầng kỹ thuật trường THPT Phan Bội Châu</t>
  </si>
  <si>
    <t>2642/QĐ-UBND ngày 29/8/2016</t>
  </si>
  <si>
    <t>CBĐT năm 2016: 100trđ</t>
  </si>
  <si>
    <t>Nhà lớp học 6 phòng 2 tầng Trường Tiểu học xã Văn Hóa</t>
  </si>
  <si>
    <t>2481/QĐ-UBND ngày 16/8/2016</t>
  </si>
  <si>
    <t>Nhà lớp học 2 tầng 6 phòng trường THCS xã Quảng Tiến, huyện Quảng Trạch</t>
  </si>
  <si>
    <t>3310/QĐ-UBND ngày 24/10/2016</t>
  </si>
  <si>
    <t>Trường PTDTNT Lệ Thủy (Nhà nội trú học sinh 20 phòng)</t>
  </si>
  <si>
    <t>3457/QĐ-UBND ngày 28/10/2016</t>
  </si>
  <si>
    <t>CBĐT năm 2016: 120 trđ</t>
  </si>
  <si>
    <t>Trường Tiểu học Ngư Thủy Bắc (2 tầng 6 phòng)</t>
  </si>
  <si>
    <t>2570/QĐ-UBND ngày 24/8/2016</t>
  </si>
  <si>
    <t>Nhà lớp học bộ môn 6 phòng Trường THCS Mỹ Thủy</t>
  </si>
  <si>
    <t>3312/QĐ-UBND ngày 24/10/2016</t>
  </si>
  <si>
    <t>Nhà lớp học 6 phòng 2 tầng trường Tiểu học số 1 Phong Hóa</t>
  </si>
  <si>
    <t>2573/QĐ-UBND ngày 25/8/2016</t>
  </si>
  <si>
    <t>Nhà lớp học 8 phòng Trường THPT Ninh Châu</t>
  </si>
  <si>
    <t>2175/QĐ-UBND ngày 22/7/2016</t>
  </si>
  <si>
    <t>Xây dựng phòng học bộ môn Trường THPT số 5 Bố Trạch</t>
  </si>
  <si>
    <t>Trùng danh mục khởi công mới năm 2016</t>
  </si>
  <si>
    <t>Trường mầm non Cụm Thanh Tân xã Thanh Thủy</t>
  </si>
  <si>
    <t>2956/QĐ-UBND ngày 28/9/2016</t>
  </si>
  <si>
    <t>Trường Tiểu học Bắc Lý (02 tầng, 8 phòng)</t>
  </si>
  <si>
    <t>2368/QĐ-UBND ngày 8/8/2016</t>
  </si>
  <si>
    <t>Trường Mầm non Quảng Hải (4 phòng)</t>
  </si>
  <si>
    <t>Nhà giảng đường, thư viện Trung tâm Bồi dưỡng chính trị huyện Quảng Ninh</t>
  </si>
  <si>
    <t>Trường THPT số 3 Bố Trạch (6 phòng học)</t>
  </si>
  <si>
    <t>Trường THCS Lộc Thủy (8 phòng)</t>
  </si>
  <si>
    <t>2584/QĐ-UBND ngày 25/8/2016</t>
  </si>
  <si>
    <t>Nhà nội trú Trường Phổ thông dân tộc nội trú Minh Hóa</t>
  </si>
  <si>
    <t>3477/QĐ-UBND ngày 28/10/2016</t>
  </si>
  <si>
    <t>Xây dựng Trường Tiểu học Đức Trạch</t>
  </si>
  <si>
    <t>3469/QĐ-UBND ngày 28/10/2016</t>
  </si>
  <si>
    <t>Nhà lớp học và phòng học chức năng Trường MN xã Đồng Hóa</t>
  </si>
  <si>
    <t>3309/QĐ-UBND ngày 24/10/2016</t>
  </si>
  <si>
    <t>Nhà đa chức năng, trường THPT Lương Thế Vinh</t>
  </si>
  <si>
    <t>3311/QĐ-UBND ngày 24/10/2016</t>
  </si>
  <si>
    <t>Nhà đa năng trường THCS&amp;THPT Hóa Tiến</t>
  </si>
  <si>
    <t>3345/QĐ-UBND ngày 25/10/2016</t>
  </si>
  <si>
    <t xml:space="preserve">Hệ thống thoát nước và hạ tầng kỹ thuật trường THPT Lương Thế Vinh </t>
  </si>
  <si>
    <t>3366/QĐ-UBND ngày 26/10/2016</t>
  </si>
  <si>
    <t xml:space="preserve">Hệ thống thoát nước và hạ tầng kỹ thuật trường THPT Trần Hưng Đạo </t>
  </si>
  <si>
    <t>3466/QĐ-UBND ngày 28/10/2016</t>
  </si>
  <si>
    <t>Dãy nhà hiệu bộ và nhà vệ sinh học sinh trường Tiểu học Đức Ninh</t>
  </si>
  <si>
    <t>3467/QĐ-UBND ngày 28/10/2016</t>
  </si>
  <si>
    <t>Nhà lơp học 2 tầng 8 phòng Trương Tiểu học số 1 Võ Ninh</t>
  </si>
  <si>
    <t>3387/QĐ-UBND ngày 28/10/2016</t>
  </si>
  <si>
    <t>Nhà lớp học 2 tầng 6 phòng Trường THCS xã Quảng Trung</t>
  </si>
  <si>
    <t>3406/QĐ-UBND ngày 27/10/2016</t>
  </si>
  <si>
    <t xml:space="preserve">Nhà lớp học 2 tầng 8 phòng Trường THCS Quảng Thọ </t>
  </si>
  <si>
    <t>3472/QĐ-UBND ngày 28/10/2016</t>
  </si>
  <si>
    <t>Nhà lớp học 4 phòng 2 tầng trường Tiểu học phường Quảng Long</t>
  </si>
  <si>
    <t>3407/QĐ-UBND ngày 27/10/2016</t>
  </si>
  <si>
    <t>Trường THCS Quảng Liên (6 phòng)</t>
  </si>
  <si>
    <t>3483/QĐ-UBND ngày 28/10/2016</t>
  </si>
  <si>
    <t>Nhà lớp học 2 tầng 8 phòng Trường TH và THCS xã Nam Hóa</t>
  </si>
  <si>
    <t>3482/QĐ-UBND ngày 28/10/2016</t>
  </si>
  <si>
    <t>Mầm non Ba Đồn điểm 2</t>
  </si>
  <si>
    <t>Trường Tiểu học xã Cảnh Dương (8 phòng)</t>
  </si>
  <si>
    <t>3484/QĐ-UBND ngày 28/10/2016</t>
  </si>
  <si>
    <t>Xây dựng trường MN xã Quảng Lưu</t>
  </si>
  <si>
    <t>3475/QĐ-UBND ngày 28/10/2016</t>
  </si>
  <si>
    <t>Trường THCS Quảng Phú (8 phòng)</t>
  </si>
  <si>
    <t>3474/QĐ-UBND ngày 28/10/2016</t>
  </si>
  <si>
    <t>Trường TH xã Quảng Trường</t>
  </si>
  <si>
    <t>3478/QĐ-UBND ngày 28/10/2016</t>
  </si>
  <si>
    <t>Nhà lơp học 2 tầng 8 phòng Trương Mầm non Gia Ninh</t>
  </si>
  <si>
    <t>3316/QĐ-UBND ngày 25/10/2016</t>
  </si>
  <si>
    <t>Nhà lơp học 2 tầng 8 phòng Trương Tiểu học Hiền Ninh</t>
  </si>
  <si>
    <t>3523/QĐ-UBND  ngày 31/10/2016</t>
  </si>
  <si>
    <t>Nhà lơp học 2 tầng 6 phòng Trường THCS Duy Ninh</t>
  </si>
  <si>
    <t>3488/QĐ-UBND ngày 28/10/2016</t>
  </si>
  <si>
    <t>Nhà lơp học 2 tầng 8 phòng Trương Tiểu học Vĩnh Ninh</t>
  </si>
  <si>
    <t>3522/QĐ-UBND ngày 31/10/2016</t>
  </si>
  <si>
    <t>Nhà lơp học 2 tầng 6 phòng Trường Tiểu học TT Quán Hàu</t>
  </si>
  <si>
    <t>'3481/QĐ-UBND ngày 28/10/2016</t>
  </si>
  <si>
    <t>Nhà lớp học 2 tầng 4 phòng và hạ tầng kỹ thuật cụm trường mầm non xã Sơn Thuỷ</t>
  </si>
  <si>
    <t>3456/QĐ-UBND ngày 28/10/2016</t>
  </si>
  <si>
    <t>Trường THCS xã An Thủy (8 phòng)</t>
  </si>
  <si>
    <t>3461/QĐ-UBND ngày 28/10/2016</t>
  </si>
  <si>
    <t>Nhà lớp học 2 tầng 6 phòng Trường Tiểu học số 2 Tân Thủy</t>
  </si>
  <si>
    <t>3473/QĐ-UBND ngày 28/10/2016</t>
  </si>
  <si>
    <t>Nhà lớp học 2 tầng 8 phòng Trương Tiểu học Dương Thuỷ</t>
  </si>
  <si>
    <t>3524/QĐ-UBND ngày 31/10/2016</t>
  </si>
  <si>
    <t>Nhà làm việc Trường THPT Hoàng Hoa Thám</t>
  </si>
  <si>
    <t>3460/QĐ-UBND ngày 28/10/2016</t>
  </si>
  <si>
    <t>Cải tạo, nâng cấp, sửa chữa nhà làm việc của cán bộ, giảng viên; nhà nội trú học viên và khuôn viên Trường Chính trị tỉnh</t>
  </si>
  <si>
    <t>3491/QĐ-UBND ngày 28/10/2016</t>
  </si>
  <si>
    <t>Xây dựng nhà lớp học bộ môn Trường THPT Lê Quý Đôn</t>
  </si>
  <si>
    <t>Hệ thống thoát nước và hạ tầng kỹ thuật trường THPT Lê Quý Đôn</t>
  </si>
  <si>
    <t>Sửa chữa nhà 2 tầng 10 phòng Trường THCS &amp;THPT Trung Hóa</t>
  </si>
  <si>
    <t>Nhà lớp học chức năng khiêm thư viên, phòng truyền thống Trường THPT Số 4 Bố Trạch</t>
  </si>
  <si>
    <t>Nhà lớp học 6 phòng 2 tầng trường THCS Quảng Lưu</t>
  </si>
  <si>
    <t>chuyển khởi công sang năm 2016 do nguồn tăng</t>
  </si>
  <si>
    <t>Trường Mầm non Khu vực 2 Bưởi Rỏi xã Quảng Hợp, huyện Quảng Trạch (2 tầng 4 phòng)</t>
  </si>
  <si>
    <t>Điều chỉnh tổng mức do giá nhân công vật liệu tăng</t>
  </si>
  <si>
    <t>Sữa chữa khu hiệu bộ, trường THPT Tuyên Hóa</t>
  </si>
  <si>
    <t>San lấp mặt bằng và hạ tầng kỹ thuật - Trung tâm dạy nghề huyện Tuyên Hóa</t>
  </si>
  <si>
    <t xml:space="preserve">Điều chỉnh tổng mức tăng do giá vật liệu, nhân công tăng </t>
  </si>
  <si>
    <t>Xây dựng trường Tiểu học Đức Trạch</t>
  </si>
  <si>
    <t>Chuyển sang khởi công mới năm 2017 theo ý kiến chi đạo của LĐ UBND tỉnh)</t>
  </si>
  <si>
    <t>Trường Tiểu học xã Quảng Sơn (6 phòng)</t>
  </si>
  <si>
    <t>Chuyển sang khởi công mới năm 2016 do nguồn tăng</t>
  </si>
  <si>
    <t>Nhà lớp học 10 phòng Trường THPT Lương Thế Vinh</t>
  </si>
  <si>
    <t>Nhà xưởng thực hành Trung tâm Giáo dục - Dạy nghề huyện Quảng Ninh</t>
  </si>
  <si>
    <t>Chuyển từ nguồn XSKT lên</t>
  </si>
  <si>
    <t>Nhà lớp học 2 tầng 8 phòng trường THCS xã Tân Thủy</t>
  </si>
  <si>
    <t>DA này đã được NHCT đầu tư, xin chuyển sang đàu tư dự án Nhà hiệu trường THCS Tân Thủy</t>
  </si>
  <si>
    <t>Nhà hiệu bộ trường THCS xã Tân Thủy</t>
  </si>
  <si>
    <t>Xin chuyển từ dự án Nhà lớp học 2 tầng 8 phòng trường THCS xã Tân Thủy</t>
  </si>
  <si>
    <t>Trường tiểu học Phú Thủy (6 phòng)</t>
  </si>
  <si>
    <t>Trường Tiểu học Thanh Thủy (Nhà lớp học 2 tầng 6 phòng) xã Tiến Hóa, huyện Tuyên Hóa</t>
  </si>
  <si>
    <t>Trường THCS Bắc Dinh Thị trấn nông trường Việt Trung (6 phòng)</t>
  </si>
  <si>
    <t>Nhà lớp học 2 tầng Trường mầm non xã Quảng Văn</t>
  </si>
  <si>
    <t>Trường Mầm non Quảng Xuân (6 phòng)</t>
  </si>
  <si>
    <t>Xây dựng 8 phòng học 2 tầng Trường THCS Cự Nẫm</t>
  </si>
  <si>
    <t>Nhà lớp học 2 tầng 6 phòng Trường THCS xã Võ Ninh</t>
  </si>
  <si>
    <t>Trường Tiểu học số 1 xã Quảng Phong (8 phòng)</t>
  </si>
  <si>
    <t>Nhà lớp học 2 tầng 8 phòng Trường THCS Xuân Ninh</t>
  </si>
  <si>
    <t>Xin chuyển tên danh mục sang DA Nhà hiệu bộ trường THCS Xuân Ninh tại TT số 96/TTr-UBND</t>
  </si>
  <si>
    <t>Nhà lớp học 2 tầng 6 phòng Trường Tiểu học xã Hàm Ninh</t>
  </si>
  <si>
    <t>Nhà hiệu bộ trường THCS Xuân Ninh</t>
  </si>
  <si>
    <t>323/QĐ-UBND ngày 9/5/2016</t>
  </si>
  <si>
    <t xml:space="preserve">Dự án sử dụng nguồn NS huyện xã, xin NS tỉnh hỗ trợ để về đích NTM đồng thời thay danh mục dự án Nhà lớp học </t>
  </si>
  <si>
    <t>Nhà lớp học 2 tầng 8 phòng Trường THCS Quảng Long</t>
  </si>
  <si>
    <t xml:space="preserve">Xây dựng nhà lớp học trường Mầm non xã Phù Hóa </t>
  </si>
  <si>
    <t>Trường MN (khu vực Liên Hòa) xã Nam Trạch</t>
  </si>
  <si>
    <t>Nhà lớp học 2 tầng 6 phòng Trường MN Thị trấn Nông trường Lệ Ninh</t>
  </si>
  <si>
    <t>Trường THCS xã Quảng Lộc</t>
  </si>
  <si>
    <t>Nhà lớp học 6 phòng 2 tầng Trường THCS Quảng Thạch</t>
  </si>
  <si>
    <t>Nhà lớp học 2 tầng 6 phòng Trường TH Xuân Thủy</t>
  </si>
  <si>
    <t>Nhà đa năng trường THPT Lê Hồng Phong</t>
  </si>
  <si>
    <t>Nhà thư viện, phòng học bộ môn Trường THCS xã Thanh Trạch</t>
  </si>
  <si>
    <t>Trường Tiểu học xã Thuận Đức (2 tầng 6 phòng)</t>
  </si>
  <si>
    <t>Trường Tiểu học xã Vạn Trạch (6 phòng)</t>
  </si>
  <si>
    <t>Trường MN mang tên Đại tướng Võ Nguyên Giáp</t>
  </si>
  <si>
    <t>Nhà thi đấu đa chức năng trường THCS&amp;THPT Dương Văn An</t>
  </si>
  <si>
    <t>Nhà đa chức năng, THPT Quang Trung</t>
  </si>
  <si>
    <t>Nhà hiệu bộ - Trường Tiểu học Lộc Ninh cơ sở 2</t>
  </si>
  <si>
    <t>Nhà lớp học và phòng chức năng trường Mầm non xã Đồng Hóa (2 tầng 6 phòng)</t>
  </si>
  <si>
    <t>Chuyển khởi công mới năm 2017 theo ý kiến của LĐ tỉnh</t>
  </si>
  <si>
    <t>Trường Trung học cơ sở xã Nghĩa Ninh (2 tầng 6 phòng)</t>
  </si>
  <si>
    <t>Nhà lớp học 8 phòng Trường THPT Đồng Hới</t>
  </si>
  <si>
    <t>Nhà phòng học THPT Lệ Thủy</t>
  </si>
  <si>
    <t>Thư viện điện tử trường TC Kinh tế</t>
  </si>
  <si>
    <t>Chuyển từ nguồn XSKT lên, chưa có QĐ chủ trương</t>
  </si>
  <si>
    <t>Xây mới phòng học bộ môn trường THPT Tuyên Hóa</t>
  </si>
  <si>
    <t>Nhà phòng học 10 phòng THPT Minh Hóa</t>
  </si>
  <si>
    <t>Nhà lớp học bộ môn 6 phòng - Trường THCS Cam Thủy</t>
  </si>
  <si>
    <t>Truường THCS Quảng Liên (6 phòng)</t>
  </si>
  <si>
    <t>Trường Trung học cơ sở Bắc Dinh thị trấn Nông trường Việt Trung (6 phòng)</t>
  </si>
  <si>
    <t>Trùng danh mục khởi công mới năm 2018</t>
  </si>
  <si>
    <t>Nhà thi đấu đa chức năng  trường Số 5 Bố Trạch</t>
  </si>
  <si>
    <t>Trường Tiểu học Đồng Lâm xã Đức Hóa (2 tầng 6 phòng)</t>
  </si>
  <si>
    <t>Hệ thống khuôn viên sân trường tường TC Kinh tế</t>
  </si>
  <si>
    <t>(chưa có QĐ phê duyệt chủ trương)</t>
  </si>
  <si>
    <t>Trường Tiểu học số 2 xã Quảng Xuân - Hạng mục: Nhà lớp học 6 phòng 2 tầng</t>
  </si>
  <si>
    <t>Trường Mầm non xã Hàm Ninh (Điểm trường Trần Xá)</t>
  </si>
  <si>
    <t>Chuyển khởi công sang năm 2016 do nguồn tăng</t>
  </si>
  <si>
    <t>Xây dựng phòng học trường THCS Kim Hóa (6 phòng học)</t>
  </si>
  <si>
    <t xml:space="preserve">Trường THCS Sơn Lộc (2 tầng 6 phòng) </t>
  </si>
  <si>
    <t>Nhà lớp học 2 tầng 8 phòng trường THCS Cảnh Hóa</t>
  </si>
  <si>
    <t xml:space="preserve">Nhà lớp học và chức năng 2 tầng 8 phòng trường Tiểu học Hải Thành </t>
  </si>
  <si>
    <t>Trường Tiểu học số 1 xã Quảng Xuân (06 phòng)</t>
  </si>
  <si>
    <t>Nhà đa năng Trường THPT Minh Hóa</t>
  </si>
  <si>
    <t>Chuyển từ nguồn XSKT lên, chưa có QĐ phê duyệt chủ trương</t>
  </si>
  <si>
    <t>Nhà đa năng THCS&amp;THPT Trung Hóa</t>
  </si>
  <si>
    <t>Trường THCS Hưng Thủy</t>
  </si>
  <si>
    <t>Nhà phòng học 2 tầng  8 phòng trường THCS&amp;THPT Việt Trung</t>
  </si>
  <si>
    <t>Chưa có QĐ phê duyệt chủ trương)</t>
  </si>
  <si>
    <t>Trường Tiểu học số 1 xã Sen Thủy (6 phòng 2 tầng</t>
  </si>
  <si>
    <t>Nhà đa năng THPT Trần Hưng Đạo</t>
  </si>
  <si>
    <t>Hàng rào trường TC Kinh tế Quảng Bình</t>
  </si>
  <si>
    <t>Nhà ở giáo viên giảng dạy và bồi dưỡng Trung tâm Giáo dục thường xuyên tỉnh Quảng Bình</t>
  </si>
  <si>
    <t xml:space="preserve">Xây dựng trường Tiểu học số 1 xã An Ninh </t>
  </si>
  <si>
    <t>Nhà lớp học Trường THPT Lê Lợi</t>
  </si>
  <si>
    <t>Xây dựng nhà lớp học Trường mầm non Gia Ninh</t>
  </si>
  <si>
    <t>(Chưa có QĐ phê duyệt chủ trương)</t>
  </si>
  <si>
    <t>Trường Mầm non xã Tân Thủy</t>
  </si>
  <si>
    <t>Năm 2016, xã đã bố trí nguồn vốn NTM để thực hiện, năm 2017 thiếu 1,8 tỷ, Chưa có QĐ phê duyệt chủ trương</t>
  </si>
  <si>
    <t>Nhà lớp học 6 phòng trường Mầm non Lâm Trạch</t>
  </si>
  <si>
    <t>Sữa chữa dãy nhà 3 tầng THPT Tuyên Hóa</t>
  </si>
  <si>
    <t>Trường THCS Quảng Lộc (6 phòng)</t>
  </si>
  <si>
    <t>Xây dựng phòng học trường Mầm non Trung tâm xã Hóa Hợp (6 phòng, 2 tầng)</t>
  </si>
  <si>
    <t>Trường Mầm non Sơn Trạch thôn Na (4 phòng)</t>
  </si>
  <si>
    <t>Chuyển sang khởi công năm 2017 theo ý kiến LĐ UBND tỉnh</t>
  </si>
  <si>
    <t>Nhà lớp học 2 tầng 8 phòng trường TH Long Đại xã Hiền Ninh, huyện Quảng Ninh</t>
  </si>
  <si>
    <t>Nhà lớp học 4 phòng Trường Mầm non Quảng Lộc</t>
  </si>
  <si>
    <t>Nhà lớp học 6 phòng trường Tiểu học số 1 Quảng Hòa</t>
  </si>
  <si>
    <t>Nhà lớp học 4 phòng trường mầm non Mai Hóa</t>
  </si>
  <si>
    <t>Nhà lớp học 2 tầng 4 phòng cụm MN Xuân Bồ, Xuân Thủy</t>
  </si>
  <si>
    <t>Xây dựng phòng học Trường Tiểu học Quảng Thuận</t>
  </si>
  <si>
    <t>Trường tiểu học Bắc Dinh thị trấn Nông trường Việt Trung (8 phòng)</t>
  </si>
  <si>
    <t>Trường THCS Thị trấn Lệ Ninh (8 phòng 2 tầng)</t>
  </si>
  <si>
    <t>Xây dựng 8 phòng trường TH xã Quảng Sơn</t>
  </si>
  <si>
    <t>Nhà lớp học 8 phòng 2 tầng trường THCS Quảng Hải</t>
  </si>
  <si>
    <t>Nhà lớp học 8 phòng 2 tầng trường Tiểu học khu vực trung tâm thôn hợp Trung xã Quảng Hợp</t>
  </si>
  <si>
    <t>Đối ứng ODA</t>
  </si>
  <si>
    <t>TNMT</t>
  </si>
  <si>
    <t>Khởi công</t>
  </si>
  <si>
    <t/>
  </si>
  <si>
    <t>2015</t>
  </si>
  <si>
    <t>2014</t>
  </si>
  <si>
    <t>2237/QĐ-CT ngày 25/9/2012</t>
  </si>
  <si>
    <t>2039/QĐ-UBND ngày 23/8/2010</t>
  </si>
  <si>
    <t>2010</t>
  </si>
  <si>
    <t>549/QĐ-UBND ngày 17/3/2010</t>
  </si>
  <si>
    <t>2700a/QĐ-CT ngày 30/10/2012</t>
  </si>
  <si>
    <t>2013</t>
  </si>
  <si>
    <t>2700b/QĐ-CT ngày 30/10/2012</t>
  </si>
  <si>
    <t>2600/QĐ-Ct
ngày 23/10/2012</t>
  </si>
  <si>
    <t>2791/QĐ-CT
ngày 09/11/1012</t>
  </si>
  <si>
    <t>2012</t>
  </si>
  <si>
    <t>1604/QĐ-UBND ngày 13/7/2010</t>
  </si>
  <si>
    <t>2358/QĐ-UBND ngày 26/9/2013</t>
  </si>
  <si>
    <t>2016</t>
  </si>
  <si>
    <t>1426/QĐ-UBND ngày 20/6/2011</t>
  </si>
  <si>
    <t>2011</t>
  </si>
  <si>
    <t>2006/QĐ-CT
ngày 28/8/2012</t>
  </si>
  <si>
    <t>2972/QĐ-CT
ngày 03/12/1012</t>
  </si>
  <si>
    <t>1968/QĐ-UBND ngày 16/8/2011</t>
  </si>
  <si>
    <t>273/QĐ-UBND ngày 27/01/2014</t>
  </si>
  <si>
    <t>Chưa có QĐ phê duyệt dự án</t>
  </si>
  <si>
    <t>3101/QĐ-UBND ngày 31/10/2014</t>
  </si>
  <si>
    <t>Chưa có QĐ phê duyệt dự án</t>
  </si>
  <si>
    <t>1KH-CN</t>
  </si>
  <si>
    <t>2GDĐT</t>
  </si>
  <si>
    <t>2649/QĐ-CT ngày 25/10/2012</t>
  </si>
  <si>
    <t>2027/QĐ-CT ngày 29/08/2012; 936/QĐ-UBND ngày 16/04/2014</t>
  </si>
  <si>
    <t>2634/QĐ-CT ngày 24/10/2012</t>
  </si>
  <si>
    <t>2667/QĐ-CT ngày 25/10/2012</t>
  </si>
  <si>
    <t>1943/QĐ-CT ngày 20/8/2012; 1186 ngày 23/05/2013</t>
  </si>
  <si>
    <t>2362/QĐ-CT ngày 08/10/2012; 1050/QĐ-UBND ngày 08/05/2013</t>
  </si>
  <si>
    <t>1698/QĐ-UBND 19/7/2011; 3176/QĐ-UBND ngày 23/12/2013</t>
  </si>
  <si>
    <t>2028/QĐ-CT ngày 29/8/2012; 1072/QĐ-UBND ngày 10/05/2013</t>
  </si>
  <si>
    <t>2602/QĐ-CT ngày 23/10/2012</t>
  </si>
  <si>
    <t>2429/QĐ-CT ngày 11/10/2012</t>
  </si>
  <si>
    <t>2784/QĐ-UBND ngày 29/10/2010; 2762/QĐ-UBND ngày 06/11/2012</t>
  </si>
  <si>
    <t>3141/QĐ-UBND ngày 30/11/2011</t>
  </si>
  <si>
    <t>1520/QĐ-CT ngày 05/7/2012; 1226/QĐ-UBND ngày 30/05/2013</t>
  </si>
  <si>
    <t>Số 2051/QĐ-UBND ngày 26/08/2013</t>
  </si>
  <si>
    <t>Số 2515/QĐ-CT ngày 18/10/2012</t>
  </si>
  <si>
    <t>Số 2101/QĐ-UBND ngày 03/09/2013</t>
  </si>
  <si>
    <t>Số 2137/QĐ-UBND ngày 06/09/2013</t>
  </si>
  <si>
    <t>2599/QĐ-CT ngày 23/10/2012; Số 915/QĐ-UBND ngày 22/04/2013</t>
  </si>
  <si>
    <t>2428/QĐ-CT ngày 11/10/2012; Số 914/QĐ-UBND ngày 22/04/2013</t>
  </si>
  <si>
    <t>Số 898/QĐ-UBND ngày 02/12/2013</t>
  </si>
  <si>
    <t>3074a/QĐ-UBND ngày 30/10/2015</t>
  </si>
  <si>
    <t>1QTHT</t>
  </si>
  <si>
    <t>2Nợ XDCB</t>
  </si>
  <si>
    <t>3Y tế</t>
  </si>
  <si>
    <t>Khởi công Thực tế</t>
  </si>
  <si>
    <t>Hoàn thành Thực tế</t>
  </si>
  <si>
    <t>QĐ Chủ trương đầu tư</t>
  </si>
  <si>
    <t>QĐ Phê duyệt dự án</t>
  </si>
  <si>
    <t>Quảng Bình</t>
  </si>
  <si>
    <t>DA QT</t>
  </si>
  <si>
    <t>QĐ Quyết toán</t>
  </si>
  <si>
    <t>NSTW</t>
  </si>
  <si>
    <t>NS tỉnh</t>
  </si>
  <si>
    <t>QĐ số 3023/QĐ-UBND ngày 27/10/2014</t>
  </si>
  <si>
    <t>2704/QĐ-UBND ngày 07/9/2016</t>
  </si>
  <si>
    <t>QĐ số 2830/QĐ-UBND ngày 09/10/2014</t>
  </si>
  <si>
    <t xml:space="preserve"> QĐ số 2748/QĐ-UBND ngày 7/10/2015</t>
  </si>
  <si>
    <t>QĐ số 3861/QĐ-UBND ngày 30/12/2015</t>
  </si>
  <si>
    <t>QĐ số 2712/QĐ-UBND ngày 05/10/2015</t>
  </si>
  <si>
    <t>QĐ số 2467/QĐ-UBND ngày 15/8/2016</t>
  </si>
  <si>
    <t>QĐ số 2711/QĐ-UBND ngày 03/10/2014</t>
  </si>
  <si>
    <t>Đã bố trí đủ vốn (đường quốc phòng chỉ nghiệm thu, không thực hiện quyết toán)</t>
  </si>
  <si>
    <t>QĐ số 644/QĐ-UBND ngày 16/3/2015; 1875/QĐ-UBND ngày 08/7/2015</t>
  </si>
  <si>
    <t>QĐ QT số 3500/QĐ-UBND ngày 03/12/2014)</t>
  </si>
  <si>
    <t>QĐ QT số 06/QĐ-UBND ngày 03/01/2014</t>
  </si>
  <si>
    <t>QĐ số 2119/QĐ-CT ngày 07/8/2014</t>
  </si>
  <si>
    <t>QĐ số 1637/QĐ-UBND ngày 13/7/2013</t>
  </si>
  <si>
    <t>QĐ số 3980/QĐ-UBND ngày 26/11/2013</t>
  </si>
  <si>
    <t>2837/QĐ-UBND ngày 15/11/2013</t>
  </si>
  <si>
    <t>4/2011</t>
  </si>
  <si>
    <t>1/2013</t>
  </si>
  <si>
    <t>12/2011</t>
  </si>
  <si>
    <t>12/2012</t>
  </si>
  <si>
    <t>QĐ QT số 323/QĐ-UBND ngày 13/02/2014</t>
  </si>
  <si>
    <t>6/2010</t>
  </si>
  <si>
    <t>4/2013</t>
  </si>
  <si>
    <t>3/2014</t>
  </si>
  <si>
    <t>Nghiệm thu</t>
  </si>
  <si>
    <t>QĐ QT số 06/QĐ-UBND ngày 05/01/2015</t>
  </si>
  <si>
    <t>2/12013</t>
  </si>
  <si>
    <t>10/2013</t>
  </si>
  <si>
    <t>QĐ số 500/QĐ-UBND ngày 29/02/2016)</t>
  </si>
  <si>
    <t>9/2015</t>
  </si>
  <si>
    <t>QĐ số 2525/QĐ-UBND ngày 11/09/2015</t>
  </si>
  <si>
    <t>QĐ QT số 639/QĐ-UBND ngày 16/3/2015</t>
  </si>
  <si>
    <t>7/2014</t>
  </si>
  <si>
    <t>9/2014</t>
  </si>
  <si>
    <t>Đã bố trí đủ vốn (QĐ QT số 89/QĐ-UBND ngày 16/01/2015; giá trị 5.231)</t>
  </si>
  <si>
    <t>QĐ số 89/QĐ-UBND ngày 16/01/2015</t>
  </si>
  <si>
    <t>QĐ số 1128/QĐ-UBND ngày 07/5/2014</t>
  </si>
  <si>
    <t>2/2012</t>
  </si>
  <si>
    <t>QĐ QT số 1831/QĐ-UBND ngày 31/7/2013</t>
  </si>
  <si>
    <t>Đã bố trí đủ vốn  (QĐ QT số 1831/QĐ-UBND ngày 31/7/2013; giá trị 6.642)</t>
  </si>
  <si>
    <t xml:space="preserve"> QĐ số 3612/QĐ-UBND ngày 09/11/2016</t>
  </si>
  <si>
    <t>7/2015</t>
  </si>
  <si>
    <t>5/2016</t>
  </si>
  <si>
    <t xml:space="preserve">QĐ  số 2727/QĐ-UBND ngày 31/10/2013 </t>
  </si>
  <si>
    <t>QĐ số 1410/QĐ-UBND ngày 20/6/2012</t>
  </si>
  <si>
    <t>QĐ số 2118/QĐ-UBND ngày 04/9/2013</t>
  </si>
  <si>
    <t>QĐ số 3501/QĐ-UBND ngày 03/12/2014</t>
  </si>
  <si>
    <t>6/2013</t>
  </si>
  <si>
    <t>5/2014</t>
  </si>
  <si>
    <t>Đã bố trí đủ vốn (QĐ QT số 1766/QĐ-UBND ngày 29/6/2015; giá trị QT 3.520)</t>
  </si>
  <si>
    <t xml:space="preserve">QĐ QT số 1766/QĐ-UBND ngày 29/6/2015; </t>
  </si>
  <si>
    <t>11/2014</t>
  </si>
  <si>
    <t>QĐ số 1039/QĐ-UBND ngày 12/4/2016</t>
  </si>
  <si>
    <t>QĐ QT số 3344/QĐ-UBND ngày 20/11/2015</t>
  </si>
  <si>
    <t>4/2014</t>
  </si>
  <si>
    <t>2/2015</t>
  </si>
  <si>
    <t>QĐ QT số 374/QĐ-UBND ngày 18/02/2013</t>
  </si>
  <si>
    <t>QĐ QT số 2697/QĐ-UBND ngày 06/9/2016</t>
  </si>
  <si>
    <t>QĐ QT số 2999/QĐ-UBND ngày 25/10/2014)</t>
  </si>
  <si>
    <t>11/2011</t>
  </si>
  <si>
    <t>10/2012</t>
  </si>
  <si>
    <t>61148</t>
  </si>
  <si>
    <t>QĐ số 1347/QĐ-UBND ngày 25/5/2015</t>
  </si>
  <si>
    <t>7/2012</t>
  </si>
  <si>
    <t>QĐ QT số 1653/QĐ-UBND ngày 25/6/2014</t>
  </si>
  <si>
    <t>5/2012</t>
  </si>
  <si>
    <t>(QĐ QT số 699/QĐ-UBND ngày 18/3/2015)</t>
  </si>
  <si>
    <t>3/2013</t>
  </si>
  <si>
    <t>QĐ QT số 1038/QĐ-UBND ngày 12/4/2016)</t>
  </si>
  <si>
    <t>2/2013</t>
  </si>
  <si>
    <t>11/2015</t>
  </si>
  <si>
    <t>3/2015</t>
  </si>
  <si>
    <t>2/2016</t>
  </si>
  <si>
    <t>TK10% TMĐT</t>
  </si>
  <si>
    <t>QĐ QT số 402/QĐ-UBND ngày 18/02/2016</t>
  </si>
  <si>
    <t>3/2012</t>
  </si>
  <si>
    <t>QĐ số 349/QĐ-UBND ngày 10/10/2016</t>
  </si>
  <si>
    <t>Đã bố trí đủ vốn (QĐ QT số 1568/QĐ-UBND ngày 10/7/2013; giá trị QT 6.560)</t>
  </si>
  <si>
    <t>QĐ QT số 1568/QĐ-UBND ngày 10/7/2013</t>
  </si>
  <si>
    <t>Trả nợ CBĐT</t>
  </si>
  <si>
    <t>Cung cấp BBNT</t>
  </si>
  <si>
    <t>Đã nghiệm thu chưa</t>
  </si>
  <si>
    <t>Bố trí 90% TMĐT dự án</t>
  </si>
  <si>
    <t>Đã bố trí quá 90% TMĐT</t>
  </si>
  <si>
    <t>5/2011</t>
  </si>
  <si>
    <t>5/2010</t>
  </si>
  <si>
    <t>10/2015</t>
  </si>
  <si>
    <t>10/2011</t>
  </si>
  <si>
    <t>6/2012</t>
  </si>
  <si>
    <t>QĐ số 2466/QĐ-UBND ngày 15/8/2016</t>
  </si>
  <si>
    <t xml:space="preserve">QĐ số 2713/QĐ-UBND ngày 05/10/2015 </t>
  </si>
  <si>
    <t>12/2014</t>
  </si>
  <si>
    <t>QĐ số 657/QĐ-UBND ngày 14/3/2016</t>
  </si>
  <si>
    <t>5/2013</t>
  </si>
  <si>
    <t>8/2015</t>
  </si>
  <si>
    <t>3Hoàn thành</t>
  </si>
  <si>
    <t>4Chuyển tiếp</t>
  </si>
  <si>
    <t>5KCM</t>
  </si>
  <si>
    <t>5/2015</t>
  </si>
  <si>
    <t>4/2016</t>
  </si>
  <si>
    <t>QĐ số 3576/QĐ-UBND ngày 10/12/2014</t>
  </si>
  <si>
    <t>QĐ số 2663/QĐ-UBND ngày 30/9/2014</t>
  </si>
  <si>
    <t>QĐ số 869/QĐ-UBND ngày 04/6/2015</t>
  </si>
  <si>
    <t>11/2013</t>
  </si>
  <si>
    <t>10/2014</t>
  </si>
  <si>
    <t>QĐ số 1496/QĐ-UBND ngày 08/6/2015</t>
  </si>
  <si>
    <t>2/2014</t>
  </si>
  <si>
    <t xml:space="preserve">QĐ số 3863/QĐ-UBND ngày 30/12/2015 </t>
  </si>
  <si>
    <t xml:space="preserve">QĐ số 252/QĐ-UBND ngày 30/1/2015 </t>
  </si>
  <si>
    <t>QĐ số 2157/QĐ-UBND ngày 05/8/2015</t>
  </si>
  <si>
    <t>4/2015</t>
  </si>
  <si>
    <t>QĐ số 658/QĐ-UBND ngày 14/3/2016</t>
  </si>
  <si>
    <t>Bố trí đủ 90% phần vốn đối ứng NS tỉnh</t>
  </si>
  <si>
    <t xml:space="preserve">Đã nghiệm thu, GT nghiệm thu </t>
  </si>
  <si>
    <t>Công trình tạm dừng triển khai</t>
  </si>
  <si>
    <t>QT tại QĐ 2509/QĐ-UBND ngày 16/10/2013</t>
  </si>
  <si>
    <t>Đã bố trí đủ vốn trong KH 2016 (theo giá trị QT tại QĐ 1962/QĐ-UBND ngày 22/7/2014: 7.310 trđ)</t>
  </si>
  <si>
    <t>QĐ 1962/QĐ-UBND ngày 22/7/2014</t>
  </si>
  <si>
    <t>Đã bố trí đủ vốn theo QT tại QĐ 2509/QĐ-UBND ngày 16/10/2013</t>
  </si>
  <si>
    <t>Đã bố trí đủ vốn trong KH 2016 (theo giá trị QT tại QĐ 3199/QĐ-UBND ngày 25/12/2013: 14.506 trđ)</t>
  </si>
  <si>
    <t>QĐ số 3199/QĐ-UBND ngày 25/12/2013</t>
  </si>
  <si>
    <t>Đã bố trí quá 10% TMĐT</t>
  </si>
  <si>
    <t>QĐ số 578/QĐ-UBND ngày 07/3/2016</t>
  </si>
  <si>
    <t>Bố trí đủ theo QT tại QĐ số 578/QĐ-UBND ngày 07/3/2016</t>
  </si>
  <si>
    <t>Bố trí quá 90%TMĐT</t>
  </si>
  <si>
    <t>TK 10% TMĐT</t>
  </si>
  <si>
    <t>Bố trí đủ vốn theo giá trị quyết toán tại QĐ số 1786/QĐ-UBND ngày 14/6/2016</t>
  </si>
  <si>
    <t>QĐ số 1786/QĐ-UBND ngày 14/6/2016</t>
  </si>
  <si>
    <t>QĐ 463/QĐ-UBND ngày 24/3/2016</t>
  </si>
  <si>
    <t>Bố trí đủ theo GT quyết toán tại QĐ số QĐ 463/QĐ-UBND ngày 24/3/2016</t>
  </si>
  <si>
    <t>QĐ 3301/QĐ-UBND ngày 18/11/2014</t>
  </si>
  <si>
    <t>Bố trí đủ vốn theo GT quyết toán tại QĐ 3301/QĐ-UBND ngày 18/11/2014</t>
  </si>
  <si>
    <t>7/2010</t>
  </si>
  <si>
    <t>QĐ 1632/QĐ-CT ngày 17/7/2012</t>
  </si>
  <si>
    <t>Bố trí đủ vốn theo GT quyết toán tại QĐ 1632/QĐ-UBND ngày 17/7/2012</t>
  </si>
  <si>
    <t>Chưa KC</t>
  </si>
  <si>
    <t>Chưa triển khai</t>
  </si>
  <si>
    <t>Biên bản kiểm toán</t>
  </si>
  <si>
    <t>2549/QĐ-UBND ngày 16/9/2015</t>
  </si>
  <si>
    <t>3005/QĐ-UBND ngày 27/10/2015</t>
  </si>
  <si>
    <t>2541/QĐ-UBND ngày 22/8/2016</t>
  </si>
  <si>
    <t>2651/QĐ-UBND ngày 30/8/2016</t>
  </si>
  <si>
    <t>2550/QĐ-UBND ngày 16/9/2015</t>
  </si>
  <si>
    <t>3006/QĐ-UBND ngày 27/10/2015</t>
  </si>
  <si>
    <t>Chưa hoàn thành</t>
  </si>
  <si>
    <t>QĐ số 3007/QĐ-UBND ngày 27/10/2015</t>
  </si>
  <si>
    <t>6/2014</t>
  </si>
  <si>
    <t>QĐ số 2538/QĐ-UBND ngày 22/8/2016</t>
  </si>
  <si>
    <t>8/2014</t>
  </si>
  <si>
    <t>Trạm kiểm lâm Trộ Mợng</t>
  </si>
  <si>
    <t>2019</t>
  </si>
  <si>
    <t>3525/QĐ-UBND ngày 31/10/2016</t>
  </si>
  <si>
    <t xml:space="preserve">Khu cứu hộ động vật, thực vật hoang dã và mở rộng vườn thực vật </t>
  </si>
  <si>
    <t xml:space="preserve">Hệ thống sàn đạo và điện chiếu sáng động Phong Nha </t>
  </si>
  <si>
    <t>2020</t>
  </si>
  <si>
    <t>12/2013</t>
  </si>
  <si>
    <t>7/2011</t>
  </si>
  <si>
    <t>Bố trí theo số nghiệm  thu 3.767trđ</t>
  </si>
  <si>
    <t>2827/QĐ-UBND ngày 13/10/2015</t>
  </si>
  <si>
    <t>3284/QĐ-UBND ngày 27/10/2016</t>
  </si>
  <si>
    <t>2809/QĐ-UBND ngày 13/10/2015</t>
  </si>
  <si>
    <t>2828/QĐ-UBND ngày 13/10/2015</t>
  </si>
  <si>
    <t>2900/QĐ-UBND ngày 16/10/2015</t>
  </si>
  <si>
    <t>2905/QĐ-UBND ngày 16/10/2015</t>
  </si>
  <si>
    <t>2889/QĐ-UBND ngày 16/10/2015</t>
  </si>
  <si>
    <t>2898/QĐ-UBND ngày 16/10/2015</t>
  </si>
  <si>
    <t>2829/QĐ-UBND ngày 13/10/2015</t>
  </si>
  <si>
    <t>3050/QĐ-UBND ngày 29/10/2015</t>
  </si>
  <si>
    <t>chưa</t>
  </si>
  <si>
    <t>Chưa</t>
  </si>
  <si>
    <t>QĐ số 2510/QĐ-UBND ngày 16/10/2013; 1959/QĐ-UBND ngày 22/7/2014</t>
  </si>
  <si>
    <t>Giá trị QT</t>
  </si>
  <si>
    <t xml:space="preserve">chưa </t>
  </si>
  <si>
    <t>NT đưa vào sử dụng</t>
  </si>
  <si>
    <t>QĐ số 1703/QĐ-UBND ngày 19/7/2013</t>
  </si>
  <si>
    <t>BB nghiệm thu</t>
  </si>
  <si>
    <t>QĐ số 2631/QĐ-UBND ngày 25/10/2013</t>
  </si>
  <si>
    <t>Không tiếp tục triển khai</t>
  </si>
  <si>
    <t>Số 2094/QĐ-UBND ngày 12/7/2016</t>
  </si>
  <si>
    <t>Đã bố trí đủ vốn theo QT số 2094/QĐ-UBND ngày 12/7/2016</t>
  </si>
  <si>
    <t>2989/QĐ-UBND ngày 28/9/2016</t>
  </si>
  <si>
    <t>Bố trí theo giá trị quyết toán tại QĐ số 2989/QĐ-UBND ngày 28/9/2016</t>
  </si>
  <si>
    <t>3111/QĐ-UBND ngày 10/10/2016</t>
  </si>
  <si>
    <t>Bố trí theo giá trị quyết toán tại QĐ số 3111/QĐ-UBND ngày 10/10/2016</t>
  </si>
  <si>
    <t>CBĐT năm 2016: 120trđ</t>
  </si>
  <si>
    <t>Dự án nợ đọng XDCB 153,137 tỷ đồng, cân đối NSTW trả 19 tỷ đồng, còn nợ 134 tỷ đồng, NSĐP dự kiến cân đối trả 50 tỷ đồng</t>
  </si>
  <si>
    <t>Bố trí 90% NSĐP</t>
  </si>
  <si>
    <t>Đã bố trí đủ vốn theo GT QT tại QĐ số 3980/QĐ-UBND ngày 26/11/2013</t>
  </si>
  <si>
    <t xml:space="preserve">Chưa </t>
  </si>
  <si>
    <t>3527/QĐ-UBND ngày 04/12/2014</t>
  </si>
  <si>
    <t>1688/QĐ-UBND ngày 27/6/2014</t>
  </si>
  <si>
    <t>4/2009</t>
  </si>
  <si>
    <t>9/2012</t>
  </si>
  <si>
    <t>Đã bố trí đủ theo GT QT tại QĐ 1688/QĐ-UBND ngày 27/6/2014</t>
  </si>
  <si>
    <t>2820/QĐ-UBND ngày 16/9/2016</t>
  </si>
  <si>
    <t>2015-2019</t>
  </si>
  <si>
    <t>02/2014</t>
  </si>
  <si>
    <t>Quyết toán tại QĐ số 3609/QĐ-UBND ngày 09/11/2016</t>
  </si>
  <si>
    <t>Quyết toán tại QĐ số 464/QĐ-UBND ngày 24/02/2016</t>
  </si>
  <si>
    <t>Nghiệm thu  hoàn thành</t>
  </si>
  <si>
    <t>Quyết toán tại Quyết định số 110/QĐ-UBND ngày 18/02/2016</t>
  </si>
  <si>
    <t>1/2016</t>
  </si>
  <si>
    <t>Quyết định số 1223/QĐ-UBND ngày 12/5/2015</t>
  </si>
  <si>
    <t>QĐ số 1357/QĐ-UBND ngày 28/5/2014</t>
  </si>
  <si>
    <t>6/2011</t>
  </si>
  <si>
    <t>Quyết toán tại QĐ 1555/QĐ-UBND ngày 1/6/2015</t>
  </si>
  <si>
    <t>Quyết toán tại QĐ 3558/QĐ-UBND ngày 9/12/2014</t>
  </si>
  <si>
    <t>Quyết toán tại QĐ 1552/QĐ-UBND ngày 11/6/2015</t>
  </si>
  <si>
    <t>Quyết toán tại QĐ 3003/QĐ-UBND ngày 27/10/2015</t>
  </si>
  <si>
    <t>8/2013</t>
  </si>
  <si>
    <t>Quyết toán tại QĐ 503/QĐ-UBND ngày 27/02/2015</t>
  </si>
  <si>
    <t>8/2011</t>
  </si>
  <si>
    <t>Quyết toán tại Quyết định số 3290/QĐ-UBND ngày 18/11/2015</t>
  </si>
  <si>
    <t>5//2014</t>
  </si>
  <si>
    <t>Quyết toán tại Quyết định số 1550/QĐ-UBND ngày 11/6/2015</t>
  </si>
  <si>
    <t>Quyết toán tại QĐ 504/QĐ-UBND ngày 27/2/2015</t>
  </si>
  <si>
    <t xml:space="preserve"> Quyết định số 3055/QĐ-UBND ngày 29/10/2014</t>
  </si>
  <si>
    <t xml:space="preserve"> Quyết định số 397/QĐ-UBND ngày 1/12/2015</t>
  </si>
  <si>
    <t xml:space="preserve"> Quyết định số 3286/QĐ-UBND ngày 18/11/2015</t>
  </si>
  <si>
    <t xml:space="preserve"> QĐ 1629/QĐ-UBND ngày 24/6/2014</t>
  </si>
  <si>
    <t xml:space="preserve"> Quyết định số 3879/QĐ-UBND ngày 31/12/2014</t>
  </si>
  <si>
    <t>Quyết toán tại Quyết định số 505/QĐ-UBND ngày 27/02/2015</t>
  </si>
  <si>
    <t xml:space="preserve"> Quyết định số 301/QĐ-UBND ngày 04/02/2015</t>
  </si>
  <si>
    <t>Thẩm tra phê duyệt duyết toán 164/STC-QT ngày 15/11/2016</t>
  </si>
  <si>
    <t>12/2015</t>
  </si>
  <si>
    <t xml:space="preserve">Nghiệm thu công trình hoàn thành tại BB số  </t>
  </si>
  <si>
    <t xml:space="preserve">Nghiệm thu hoàn thành </t>
  </si>
  <si>
    <t>Quyết toán tại QĐ số 3608/QĐ-UBND ngày 09/11/2016</t>
  </si>
  <si>
    <t>2901/QĐ-UBND ngày 16/10/2015</t>
  </si>
  <si>
    <t>2515/QĐ-UBND ngày 10/9/2015</t>
  </si>
  <si>
    <t>Trường tiểu học số 1 phường Ba Đồn (6 phòng)</t>
  </si>
  <si>
    <t>2667/QĐ-UBND ngày 29/09/2015</t>
  </si>
  <si>
    <t>3021/QĐ-UBND ngày 28/10/2015</t>
  </si>
  <si>
    <t>2534/QĐ-UBND ngày 15/09/2015</t>
  </si>
  <si>
    <t>2533/QĐ-UBND ngày 15/09/2015</t>
  </si>
  <si>
    <t>2880a/QĐ-UBND ngày 16/10/2015</t>
  </si>
  <si>
    <t>2665/QĐ-UBND ngày 29/09/2015</t>
  </si>
  <si>
    <t>2848/QĐ-UBND ngày 15/10/2015</t>
  </si>
  <si>
    <t>3082/QĐ-UBND ngày 30/10/2015</t>
  </si>
  <si>
    <t>3045/QĐ-UBND ngày 29/10/2015</t>
  </si>
  <si>
    <t>3081/QĐ-UBND ngày 30/10/2015</t>
  </si>
  <si>
    <t>3024/QĐ-UBND ngày 28/10/2015</t>
  </si>
  <si>
    <t>2432/QĐ-UBND ngày 12/08/2016</t>
  </si>
  <si>
    <t>2862/QĐ-UBND ngày 15/10/2015</t>
  </si>
  <si>
    <t>2514/QĐ-UBND ngày 10/09/2015</t>
  </si>
  <si>
    <t>2937/QĐ-UBND ngày 19/10/2015</t>
  </si>
  <si>
    <t>3025/QĐ-UBND ngày 28/10/2015</t>
  </si>
  <si>
    <t>3047/QĐ-UBND ngày 29/10/2015</t>
  </si>
  <si>
    <t>2433/QĐ-UBND ngày 12/08/2016</t>
  </si>
  <si>
    <t>2868/QĐ-UBND ngày 15/10/2015</t>
  </si>
  <si>
    <t>2912/QĐ-UBND ngày 16/10/2015</t>
  </si>
  <si>
    <t>3020/QĐ-UBND ngày 28/10/2015</t>
  </si>
  <si>
    <t>3129/QĐ-UBND ngày 11/10/2016</t>
  </si>
  <si>
    <t>3279/QĐ-UBND ngày 20/10/2016</t>
  </si>
  <si>
    <t>3297/QĐ-UBND ngày 21/10/2016</t>
  </si>
  <si>
    <t>3314/QĐ-UBND ngày 25/10/2016</t>
  </si>
  <si>
    <t>3298/QĐ-UBND ngày 21/10/2016</t>
  </si>
  <si>
    <t>3293/QĐ-UBND ngày 21/10/2016</t>
  </si>
  <si>
    <t>3368/QĐ-UBND ngày 26/10/2016</t>
  </si>
  <si>
    <t>2979/QĐ-UBND ngày 26/10/2015</t>
  </si>
  <si>
    <t>3326/QĐ-UBND ngày 25/10/2016</t>
  </si>
  <si>
    <t>3403/QĐ-UBND ngày 27/10/2016</t>
  </si>
  <si>
    <t>3462/QĐ-UBND ngày 28/10/2016</t>
  </si>
  <si>
    <t>3730/QĐ-UBND ngày 21/11/2016</t>
  </si>
  <si>
    <t>3112a/QĐ-UBND ngày 30/10/2015</t>
  </si>
  <si>
    <t>2810/QĐ-UBDN ngày 13/10/2015</t>
  </si>
  <si>
    <t>2807/QĐ-UBND ngày 13/10/2015</t>
  </si>
  <si>
    <t>3026/QĐ-UBND ngày 28/10/2015</t>
  </si>
  <si>
    <t>3054/QĐ-UBND ngày 29/10/2015</t>
  </si>
  <si>
    <t>2808/QĐ-UBND ngày 13/10/2015</t>
  </si>
  <si>
    <t>3051/QĐ-UBND ngày 29/10/2015</t>
  </si>
  <si>
    <t>3046/QĐ-UBND ngày 29/10/2015</t>
  </si>
  <si>
    <t>2822/QĐ-UBND ngày 13/10/2015</t>
  </si>
  <si>
    <t>2985/QĐ-UBND ngày 26/10/2015</t>
  </si>
  <si>
    <t>3086/QĐ-UBND ngày 30/10/2015</t>
  </si>
  <si>
    <t>3631a/QĐ-UBND ngày 10/11/2016</t>
  </si>
  <si>
    <t>3686/QĐ-UBND ngày 16/11/2016</t>
  </si>
  <si>
    <t>3563/QĐ-UBND ngày 04/11/2016</t>
  </si>
  <si>
    <t>3710/QĐ-UBND ngày 18/11/2016</t>
  </si>
  <si>
    <t>3715/QĐ-UBND ngày 18/11/2016</t>
  </si>
  <si>
    <t>3711/QĐ-UBND ngày 18/11/2016</t>
  </si>
  <si>
    <t>2867/QĐ-UBND ngày 15/10/2015</t>
  </si>
  <si>
    <t>3095a/QĐ-UBND ngày 30/10/2015</t>
  </si>
  <si>
    <t>3052/QĐ-UBND ngày 29/10/2015</t>
  </si>
  <si>
    <t>2983/QĐ-UBND ngày 26/10/2015</t>
  </si>
  <si>
    <t>2982/QĐ-UBND ngày 26/10/2015</t>
  </si>
  <si>
    <t>3236/QĐ-UBND ngày 11/11/2015</t>
  </si>
  <si>
    <t>3048/QĐ-UBND ngày 29/10/2015</t>
  </si>
  <si>
    <t>2989/QĐ-UBND ngày 26/10/2015</t>
  </si>
  <si>
    <t>2978/QĐ-UBND ngày 26/10/2015</t>
  </si>
  <si>
    <t>3027/QĐ-UBND ngày 28/10/2015</t>
  </si>
  <si>
    <t>2981/QĐ-UBND ngày 26/10/2015</t>
  </si>
  <si>
    <t>2895/QĐ-UBND ngày 16/10/2015</t>
  </si>
  <si>
    <t>2860/QĐ-UBND ngày 15/10/2015</t>
  </si>
  <si>
    <t>3713/QĐ-UBND ngày 18/11/2016</t>
  </si>
  <si>
    <t>3785/QĐ-UBND ngày 28/11/2016</t>
  </si>
  <si>
    <t>3712/QĐ-UBND ngày 18/11/2016</t>
  </si>
  <si>
    <t>3783/QĐ-UBND ngày 28/11/2016</t>
  </si>
  <si>
    <t>3784/QĐ-UBND ngày 28/11/2016</t>
  </si>
  <si>
    <t>Trạm y tế xã Quảng Sơn</t>
  </si>
  <si>
    <t>Đã sử dụng nguồn vốn thị xã</t>
  </si>
  <si>
    <t>Đã trùng danh mục ở trên</t>
  </si>
  <si>
    <t>QĐ số 2770/QĐ-UBND ngày 07/11/2012</t>
  </si>
  <si>
    <t>Dự án thuộc Chương trình ĐCĐC, chuyển qua Chương trình này để bố trí, mới điều chỉnh bổ sung hạng mục tháng 9/2016</t>
  </si>
  <si>
    <t>Bố trí quá 90% TMĐT</t>
  </si>
  <si>
    <t xml:space="preserve">QĐ số 3553/QĐ-UBND ngày 11/12/2015 </t>
  </si>
  <si>
    <t>Bố trí đủ 90% TMĐT</t>
  </si>
  <si>
    <t>QĐ số 1041/QĐ-UBND ngày 12/4/2016</t>
  </si>
  <si>
    <t>Xã biên giới</t>
  </si>
  <si>
    <t>Chuyển 11trđ đường phòng thủ và 24 triệu đồng từ gia cố cầu gỗ tạm</t>
  </si>
  <si>
    <t>Quyết toán - QĐ số 252/QĐ-UBND ngày 30/1/2015 là 5.926 trđ, đã bố trí 1 tỷ đồng nguồn DP NS tỉnh năm 2016</t>
  </si>
  <si>
    <t>Quyết toán - QĐ số 2157/QĐ-UBND ngày 05/8/2015 là 5.364 triệu đồng, còn thiếu 17trđ bố trí nhỏ lẻ</t>
  </si>
  <si>
    <t>Đã bố trí đủ vốn theo giá trị quyết toán (QĐ QT số 639/QĐ-UBND ngày 16/3/2015), năm 2016 đã bố trí vốn DP 300trđ</t>
  </si>
  <si>
    <t>Quyết toán - QĐ số 3863/QĐ-UBND ngày 30/12/2015 là 7.897 trđ, bố trí DP 2016 là 1,4 tỷ đồng</t>
  </si>
  <si>
    <t>QĐ số 1867/QĐ-UBND ngày 08/7/2015</t>
  </si>
  <si>
    <t>7/2013</t>
  </si>
  <si>
    <t>Điều chỉnh quy mô, tiến độ thực hiện dự án tháng 9/2016</t>
  </si>
  <si>
    <t>Dự án thực hiện hết gđ 1, tạm dừng triển khai gđ2</t>
  </si>
  <si>
    <t xml:space="preserve">Đã bố trí đủ theo GT quyết toán tại QĐ số </t>
  </si>
  <si>
    <t>Hỗ trợ DN + PPP</t>
  </si>
  <si>
    <t>CBĐT</t>
  </si>
  <si>
    <t>Giáo dục</t>
  </si>
  <si>
    <t>DN công ích</t>
  </si>
  <si>
    <t>DP</t>
  </si>
  <si>
    <t>Khu lưu niệm Đại tướng Võ Nguyên Giáp</t>
  </si>
  <si>
    <t>Khắc phục khẩn cấp tuyến đê kè thôn Tân Thượng, xã Quảng Hải, thị xã Ba Đồn</t>
  </si>
  <si>
    <t>3517/QĐ-UBND ngày 31/10/2016</t>
  </si>
  <si>
    <t>Quyết định phê duyệt QT 2746/QĐ 12/9/2016</t>
  </si>
  <si>
    <t>Trường mầm non Tân- Thhượng Trạch, xã Thượng Trạch (lồng ghép)</t>
  </si>
  <si>
    <t>2028/QĐ-CT ngày 29/8/2012</t>
  </si>
  <si>
    <t>ĐVT: Triệu đồng</t>
  </si>
  <si>
    <t>PHỤ LỤC 1: LĨNH VỰC KHOA HỌC CÔNG NGHỆ -   KẾ HOẠCH ĐẦU TƯ CÔNG TRUNG HẠN GIAI ĐOẠN 2016-2020</t>
  </si>
  <si>
    <t>5</t>
  </si>
  <si>
    <t>TỔNG CỘNG</t>
  </si>
  <si>
    <t>Bổ sung DM</t>
  </si>
  <si>
    <t>Nhà lớp học 2 tầng 6 phòng trường Mầm non Lộc Ninh</t>
  </si>
  <si>
    <t>3027/QĐ-UBND ngày 25/11/2010</t>
  </si>
  <si>
    <t>|Nhà lớp học 2 tầng 10 phòng Trường THCS Vạn Ninh</t>
  </si>
  <si>
    <t>QDĐC 1099/QĐ-UBND ngày 14/5/2013</t>
  </si>
  <si>
    <t>|Nhà lớp học 2 tầng 6 phòng trường THCS Hương Hóa</t>
  </si>
  <si>
    <t>QDĐ 2729/QĐ-UBND ngày 23/8/2016</t>
  </si>
  <si>
    <t xml:space="preserve">Xây dựng nhà 2 tầng phòng giáo dục thể chất, phòng âm nhạc, phòng làm việc của phó hiệu trưởng trường MN xã Quảng Liên </t>
  </si>
  <si>
    <t>4516/QĐ-UBND ngày 01/11/212</t>
  </si>
  <si>
    <t>Bổ sung DM, (Hỗ trợ theo ý kiến chỉ đạo của CT UBND tỉnh)</t>
  </si>
  <si>
    <t>Công trình nghiệm thu, bố trí 90% TMĐT</t>
  </si>
  <si>
    <t>Công trình đã QT</t>
  </si>
  <si>
    <t>CT đã QT</t>
  </si>
  <si>
    <t>Công trình chưa nghiệm thu</t>
  </si>
  <si>
    <t>CT nghiệm thu</t>
  </si>
  <si>
    <t>Chưa nghiệm thu</t>
  </si>
  <si>
    <t>CT Nghiệm thu</t>
  </si>
  <si>
    <t>CT Quyết toán</t>
  </si>
  <si>
    <t>Công trình nghiệm thu</t>
  </si>
  <si>
    <t>Nhà lớp học chức năng khiêm thư viên, phòng truyền thống Trường THPT Nguyễn Trãi</t>
  </si>
  <si>
    <t>3809/QĐ-UBND ngày 30/11/2016</t>
  </si>
  <si>
    <t>Nhà nội trú học sinh trường PT DTNT Quảng Ninh</t>
  </si>
  <si>
    <t>Đường ra biên giới từ bản Cà Roòng 2 đi cột mốc O4</t>
  </si>
  <si>
    <t>3134/QĐ-CT ngày 21/12/2012</t>
  </si>
  <si>
    <t>Trục đường chính Bắc-Nam rộng 60m, xã Bảo Ninh, TP. Đồng Hới (giai đoạn 1)</t>
  </si>
  <si>
    <t>2705/QĐ-UBND ngày 25/9/2009; 2622/QĐ-UBND ngày 25/10/2013</t>
  </si>
  <si>
    <t>Công trình đã quyết toán đề nghị bố trí đủ vốn (giá trị quyết toán tại QĐ số 2105/QĐ-UBND ngày 14/7/2016 là 167.816 triệu đồng)</t>
  </si>
  <si>
    <t>Đường ngập lụt Trung Trạch - Hoàn Lão - Hoàn Trạch, huyện Bố Trạch</t>
  </si>
  <si>
    <t>156/QĐ-UBND ngày 25/01/2010;
1440/QĐ-UBND ngày 21/6/2011</t>
  </si>
  <si>
    <t>Công trình đã quyết toán (giá trị quyết toán tại QĐ số 2108/QĐ-UBND ngày 14/7/2016 là 6.013 triệu đồng)</t>
  </si>
  <si>
    <t>Đường cứu hộ, cứu nạn các xã dọc sông Gianh, huyện Quảng Trạch</t>
  </si>
  <si>
    <t>1114/QĐ-CT ngày 19/5/2011 ;3936/QĐ-UBND ngày 19/02/2012</t>
  </si>
  <si>
    <t>Công trình chưa quyết toán (tạm dừng ở điểm dừng kỹ thuật), KLTH đến 30/6/2016 là
16.680triệu đồng</t>
  </si>
  <si>
    <t xml:space="preserve"> QĐ số 2108/QĐ-UBND ngày 14/7/2016</t>
  </si>
  <si>
    <t>Hỗ trợ đầu tư theo NĐ 210</t>
  </si>
  <si>
    <t>Hỗ trợ dđầu tư theo NĐ 210</t>
  </si>
  <si>
    <t>Đê bao Hói Sỏi từ Mỹ Trung đến cống Hói Sỏi huyện Quảng Nình</t>
  </si>
  <si>
    <t>TT</t>
  </si>
  <si>
    <t>I</t>
  </si>
  <si>
    <t>II</t>
  </si>
  <si>
    <t>Đường tránh lũ Cồn Rinh xã Vĩnh Ninh, huyện Quảng Nình</t>
  </si>
  <si>
    <t>2391/QĐ-UBND ngày 09/10/2012; 1130/QĐ-UBND ngày 27/4/2015</t>
  </si>
  <si>
    <t>Nâng cấp, sửa chữa ngầm tràn thôn Rồng xã Hồng Hóa</t>
  </si>
  <si>
    <t>1805/QĐ-UBND ngày 29/7/2011</t>
  </si>
  <si>
    <t>Công trình đã quyết toán (giá trị quyết toán tại QĐ số 1370/QĐ-UBND ngày 29/5/2014 là 5.373 triệu đồng)</t>
  </si>
  <si>
    <t>Sửa chữa, nâng cấp đường vào xã Hồng Thủy</t>
  </si>
  <si>
    <t xml:space="preserve"> 1661/QĐ-UBND ngày 14/7/2011;3531/QĐ-UBND ngày 30/12/2011</t>
  </si>
  <si>
    <t>Công trình đã quyết toán (giá trị quyết toán tại QĐ số 657/QĐ-UBND ngày 24/3/2014 là 16.980 triệu đồng)</t>
  </si>
  <si>
    <t>Đường cứu hộ cứu nạn các xã dọc sông Gianh, huyện Tuyên Hóa</t>
  </si>
  <si>
    <t xml:space="preserve">1254/QĐ-UBND
 ngày 7/6/2010; 
1114/QĐ-UBND ngày 19/5/2011 </t>
  </si>
  <si>
    <t>Công trình chưa quyết toán (tạm dừng ở điểm dừng kỹ thuật), KLTH đến 30/6/2016 là
15.592 triệu đồng</t>
  </si>
  <si>
    <t>Hỗ trợ du lịch bằng nguồn PNKB</t>
  </si>
  <si>
    <t>Trả nợ KCH KM</t>
  </si>
  <si>
    <t>Nhà lớp học bộ môn 2 tầng 6 phòng trường THCS Phong Thủy</t>
  </si>
  <si>
    <t xml:space="preserve">Sửa chữa, nâng cấp cụm hồ chứa nước Bàu Bàng - Khe Chè, xã Lý Trạch </t>
  </si>
  <si>
    <t>Giai đoạn 2017-2020</t>
  </si>
  <si>
    <t>272/QĐ, 27/01/2014</t>
  </si>
  <si>
    <t>Bố trí đủ vốn theo giá trị quyết toán (QĐ QT số 2987/QĐ-UBND ngày 28/9/2016)</t>
  </si>
  <si>
    <t>Công trình đã quyết toán đề nghị bố trí đủ vốn (giá trị quyết toán tại QĐ số 2419/QĐ-UBND ngày 01/9/2015 là 18.491 triệu đồng)</t>
  </si>
  <si>
    <t>QĐ số 262/QĐ-UBND ngày 20/3/2015</t>
  </si>
  <si>
    <t>Vốn đã bố trí đến hết 2016 là 5,655 tỷ đồng, trong đó nguồn SN kinh tế 500trđ, đã quá 90% TMĐT</t>
  </si>
  <si>
    <t>Vốn đã bố trí đến hết 2016 là 3,1 tỷ đồng, trong đó nguồn SN kinh tế 700trđ</t>
  </si>
  <si>
    <t>TX Ba Đồn</t>
  </si>
  <si>
    <t xml:space="preserve">Tổng số </t>
  </si>
  <si>
    <t>Trường Tiểu học Quảng Thạch  (6 phòng)</t>
  </si>
  <si>
    <t>III</t>
  </si>
  <si>
    <t>Chống thấm hồ chứa nước Long Đại</t>
  </si>
  <si>
    <t>340/QĐ_UBND ngày 13/4/2015</t>
  </si>
  <si>
    <t xml:space="preserve"> số 622/QĐ-UBND ngày 21/3/2013</t>
  </si>
  <si>
    <t>Dự án Đường Lý Nam Đế, phường Đồng Phú</t>
  </si>
  <si>
    <t>Cầu đi bộ nối giữa 2 bờ mương Phóng Thủy tại vị trí giao nhau giữa đường Dương Văn An và đường Phan Bội Châu</t>
  </si>
  <si>
    <t>2161/QĐ--UBND ngày 25/6/2015</t>
  </si>
  <si>
    <t>320/QĐ--UBND ngày 03/2/2015</t>
  </si>
  <si>
    <t>Đường GTNT nội vùng bản Cáo Chuối xã Lâm Hóa</t>
  </si>
  <si>
    <t>Sửa chữa nâng cấp cụm hồ huyện Quảng Ninh (hồ Điều Gà)</t>
  </si>
  <si>
    <t>1701/QĐ-UBND ngày 30/6/2014</t>
  </si>
  <si>
    <t>3518/QĐ-UBND ngày 31/10/2016</t>
  </si>
  <si>
    <t>QĐ số 1722/QĐ-UBND ngày 08/6/2016</t>
  </si>
  <si>
    <t>Kè chống xói lở Mỹ Thuỷ-Liên Thuỷ, huyện Lệ Thuỷ</t>
  </si>
  <si>
    <t>Kè chống xói lở sông Kiến Giang (Đoạn Phan Xá - Xuân Bồ)</t>
  </si>
  <si>
    <t>1852/QĐ-UBND
 ngày 3/8/2011;
3266/QĐ-UBND 
ngày 28/12/2012.</t>
  </si>
  <si>
    <t>2468/QĐ-UBND ngày 27/9/2011</t>
  </si>
  <si>
    <t>Phòng KT bổ sung</t>
  </si>
  <si>
    <t>Bãi chứa và xử lý rác thải thị trấn Đồng Lê, huyện Tuyên Hóa</t>
  </si>
  <si>
    <t>Trụ sở làm việc Đội quản lý thị trường số 4</t>
  </si>
  <si>
    <t>2778/QĐ-UBND ngày 25/10/2011; 1949/QĐ-CT ngày 21/8/2012</t>
  </si>
  <si>
    <t>3238/QĐ-UBND ngày 10/11/2009; 3195/QĐ-UBND ngày 09/11/2015</t>
  </si>
  <si>
    <t>254/QĐ-UBND ngày 29/01/2016</t>
  </si>
  <si>
    <t>3459/QĐ-UBND ngày 28/10/2016</t>
  </si>
  <si>
    <t>3404/QĐ-UBND ngày 26/11/2015</t>
  </si>
  <si>
    <t xml:space="preserve">Đầu tư nâng cấp, triển khai nhân rộng phần mềm một cửa liên thông và dịch vụ hành chính công tỉnh Quảng Bình </t>
  </si>
  <si>
    <t>2696/QĐ-UBND ngày 30/10/2013</t>
  </si>
  <si>
    <t>Xây dựng hệ thống cơ sở dữ liệu tiếp công dân và triển khai áp dụng phần mềm quản lý đơn thư khiếu nại, tố cáo phục vụ các cấp, các ngành tỉnh Quảng Bình</t>
  </si>
  <si>
    <t>194/TV-QT ngày 30/10/2015</t>
  </si>
  <si>
    <t>03/2015</t>
  </si>
  <si>
    <t>2652/QĐ-CT ngày 25/10/2012</t>
  </si>
  <si>
    <t>Hệ thống thông tin kinh tế, xã hội tỉnh Quảng Bình</t>
  </si>
  <si>
    <t>Hạ tầng cơ bản cho tăng trưởng toàn diện các tỉnh Nghệ An, Hà Tỉnh, Quảng Bình và Quảng Trị - Hợp phần tỉnh Quảng Bình (ADB)</t>
  </si>
  <si>
    <t>Dự án phát triển môi trường, hạ tầng đô thị để ứng phó với biến đổi khí hậu  thành phố Đồng Hới</t>
  </si>
  <si>
    <t>Dự án cấp nước sinh hoạt huyện Quảng Trạch HPII (Hungary)</t>
  </si>
  <si>
    <t>Xây dựng phòng học, khuôn viên, hàng rào, công trình cấp nước trường THPT Lê Quý Đôn</t>
  </si>
  <si>
    <t>MDA</t>
  </si>
  <si>
    <t>Số Quyết định, ngày/tháng/ năm</t>
  </si>
  <si>
    <t>Tổng số (tất cả các nguồn vốn)</t>
  </si>
  <si>
    <t>Trong đó: NS tỉnh</t>
  </si>
  <si>
    <t>2018</t>
  </si>
  <si>
    <t xml:space="preserve"> Nguồn bán trụ sở Sở TM&amp;DL cũ</t>
  </si>
  <si>
    <t>3496/QĐ-UBND ngày 28/10/2016</t>
  </si>
  <si>
    <t>Nhà tưởng niệm, lưu giữ hài cốt và nhà ở đoàn quy tập mộ liệt sỹ tại tỉnh Khăm Muộn, Cộng hòa Dân chủ nhân dân Lào thuộc Bộ Chỉ huy Quân sự tỉnh Quảng Bình</t>
  </si>
  <si>
    <t>Cộng hòa Dân chủ nhân dân Lào</t>
  </si>
  <si>
    <t>3521/QĐ-UBND ngày 31/10/2016</t>
  </si>
  <si>
    <t>Xin số QĐ</t>
  </si>
  <si>
    <t>Mới có QĐ CTĐT</t>
  </si>
  <si>
    <t>Bổ sung các hạng mục cho công trình cải tạo, sửa chữa Trụ sở TT dạy nghề và hỗ trợ nông dân tỉnh làm trụ sở làm việc Hội nông dân tỉnh</t>
  </si>
  <si>
    <t>Xây dựng trạm bơm và kênh dẫn nước Lòi Đình, xã Tân Thủy (NS tỉnh 1 tỷ đồng)</t>
  </si>
  <si>
    <t>Nâng cấp, sửa chữa Trụ sở làm việc cơ quan Huyện ủy Quảng Ninh</t>
  </si>
  <si>
    <t>1069/QĐ-UBND ngày 27/9/2016</t>
  </si>
  <si>
    <t>Huyện đã có QĐ CTĐT (Tỉnh hỗ trợ 1 phần)</t>
  </si>
  <si>
    <t>Sửa chữa đập Mũi Động, xã Dương Thủy</t>
  </si>
  <si>
    <t>Cải tạo Trụ sở làm việc Đảng ủy khối các cơ quan tỉnh</t>
  </si>
  <si>
    <t>3490/QĐ-UBND ngày 28/10/2016</t>
  </si>
  <si>
    <t>Cải tạo, sửa chữa khu giảng đường Trung tâm dịch vụ việc làm Quảng Bình.</t>
  </si>
  <si>
    <t>Đồng Hới</t>
  </si>
  <si>
    <t>Bê tông hóa đường GTNT xã Văn Hóa</t>
  </si>
  <si>
    <t>Khắc phục khẩn cấp tuyến đường ngập lụt nối từ đường tỉnh lộ 559 đi xã Quảng Hòa</t>
  </si>
  <si>
    <t>Đường Hà Thiệp - Bảo Ninh xã Võ Ninh, huyện Quảng Ninh (NS tỉnh hỗ trợ phần chi phí xây lắp 8.873 triệu đồng)</t>
  </si>
  <si>
    <t>2884/QĐ-UBND ngày 28/9/2016</t>
  </si>
  <si>
    <t>Kè chống sạt lở Khe Cát thôn Cừa Thôn và thôn Tân Hải xã Hải Ninh (GĐ 1)</t>
  </si>
  <si>
    <t>3806/QĐ-UBND ngày 30/11/2016</t>
  </si>
  <si>
    <t xml:space="preserve">Đường ngập lụt cứu hộ, cứu nạn từ Ba Trại đi xã Liên Trạch </t>
  </si>
  <si>
    <t>Bố Trạch</t>
  </si>
  <si>
    <t>3486/QĐ-UBND ngày 28/10/2016</t>
  </si>
  <si>
    <t>Tuyến kênh kết hợp đường tránh lũ thôn Thượng Thôn, xã Quảng Trung (giai đoạn 1: 5.899 triệu đồng)</t>
  </si>
  <si>
    <t>3150/QĐ-UBND ngày 12/10/2016</t>
  </si>
  <si>
    <t>3349/QĐ-UBND ngày 25/10/2016</t>
  </si>
  <si>
    <t>Đường tránh lũ bản Khe Dây đi bản Khe Ngang, xã Trường Xuân (NS tỉnh hỗ trợ chi phí XL: 4.137 triệu đồng)</t>
  </si>
  <si>
    <t>3223/QĐ-UBND ngày 17/10/2016</t>
  </si>
  <si>
    <t>Chợ thị trấn Nông trường Lệ Ninh</t>
  </si>
  <si>
    <t>3746/QĐ-UBND ngày 23/11/2016</t>
  </si>
  <si>
    <t>Đường, kè chống xói lở ven biển xã Cảnh Dương</t>
  </si>
  <si>
    <t>3866/QĐ-UBND ngày 02/12/2016</t>
  </si>
  <si>
    <t>3495/QĐ-UBND ngày 28/10/2016</t>
  </si>
  <si>
    <t>Dự án đầu tư xây dựng đường giao thông nội bộ khu kinh tế cửa khẩu Cha Lo</t>
  </si>
  <si>
    <t>3264/QĐ-UBND ngày 19/10/2016</t>
  </si>
  <si>
    <t>Dự án đầu tư xây dựng hệ thống giao thông trục chính trong khu kinh tế Hòn La</t>
  </si>
  <si>
    <t>3099/QĐ-UBND ngày 07/10/2016</t>
  </si>
  <si>
    <t>Đường liên xã Thuận Hóa-Kim Hóa huyện Tuyên Hóa</t>
  </si>
  <si>
    <t>Kè chống sạt lở bờ sông, xã Phong Hóa, huyện Tuyên Hóa</t>
  </si>
  <si>
    <t>Sửa chữa, cải tạo và mở rộng trụ sở Sở Tư pháp</t>
  </si>
  <si>
    <t>Dự án đầu tư xây dựng các tuyến đường giao thông khu công nghiệp Tây Bắc Quán Hàu</t>
  </si>
  <si>
    <t xml:space="preserve">Cầu máng Bưởi Rỏi </t>
  </si>
  <si>
    <t>Hệ thống xử lý nước thải của Nhà máy xử lý nước thải KCN cảng biển Hòn La</t>
  </si>
  <si>
    <t>Đường giao thông liên xã Nam Hóa - Thạch Hóa, Tuyên Hóa</t>
  </si>
  <si>
    <t>Nút giao thông giao cắt giữa QL1 với tuyến đường nối từ QL1 đi Bàu Sen</t>
  </si>
  <si>
    <t>Tuyến đường từ thôn Đức Thủy vào Nhà máy xử lý nước thải Đúc Ninh</t>
  </si>
  <si>
    <t>Ngầm tràn Hang Chinh xã Hóa Sơn</t>
  </si>
  <si>
    <t>Đường Mai Thủy - An Thủy, huyện Lệ Thủy</t>
  </si>
  <si>
    <t>Đầu tư xây dựng hạ tầng ứng dụng công nghệ thông tin tỉnh Quảng Bình giai đoạn 2016-2020</t>
  </si>
  <si>
    <t>Chợ trung tâm huyện lỵ mới huyện Quảng Trạch</t>
  </si>
  <si>
    <t>Kè chống xói lở thôn Vĩnh Phước xã Quảng Lộc</t>
  </si>
  <si>
    <t>Đường giao thông phường Quảng Thuận</t>
  </si>
  <si>
    <t>Đường cấp 3 Ninh Châu đi trạm bơm Rào Bạc</t>
  </si>
  <si>
    <t>Kênh tưới nước Hồ Vân Tiền</t>
  </si>
  <si>
    <t>Sửa chữa nâng cấp các tuyến đường từ nhà văn hóa đến nhà Dòng xã Quảng Phương</t>
  </si>
  <si>
    <t>Hệ thống điện chiếu sáng các tuyến đường thành phố Đồng Hới</t>
  </si>
  <si>
    <t>Nhà máy xử lý nước thải KCN Tây Bắc Đồng Hới</t>
  </si>
  <si>
    <t>Nhà máy xử lý nước thải KCN Bắc Đồng Hới</t>
  </si>
  <si>
    <t>Đường tránh lũ Duy Ninh, huyện Quảng Ninh</t>
  </si>
  <si>
    <t>Trường TH Quảng Phương B (2 tầng 6 phòng)</t>
  </si>
  <si>
    <t>Sửa chữa, nâng cấp đường dây trung thế, hạ thế, TBA 800kVA Cảng cá Sông Gianh</t>
  </si>
  <si>
    <t>5409a/ QĐ-UBND ngày 31/10/2016</t>
  </si>
  <si>
    <t>3443/QĐ-UBND ngày 28/10/2016</t>
  </si>
  <si>
    <t>3514/QĐ-UBND ngày 31/10/2016</t>
  </si>
  <si>
    <t>3513/QĐ-UBND ngày 30/10/2016</t>
  </si>
  <si>
    <t>Nạo vét cục bộ cửa sông Nhật Lệ đoạn từ km0+350 - km0+950 đảm bảo thông luồng phục vụ tàu cá ra vào</t>
  </si>
  <si>
    <t>Kè chống sạt lở khu dân cư dọc bờ sông Nan, thôn Linh Cận Sơn, xã Quảng Sơn (NS tỉnh hỗ trợ phần chi phí xây lắp 3.600 triệu đồng)</t>
  </si>
  <si>
    <t>2780/QĐ-UBND ngày 06//10/2014</t>
  </si>
  <si>
    <t>998/QĐ-UBND ngày 14//5/2009</t>
  </si>
  <si>
    <t>KH 2016-2020 đã thông qua tại NQ 11</t>
  </si>
  <si>
    <t>Lĩnh vực Khoa học công nghệ</t>
  </si>
  <si>
    <t>Lĩnh vực Giáo dục và Đào tạo</t>
  </si>
  <si>
    <t>Lĩnh vực Y tế</t>
  </si>
  <si>
    <t>Các dự án trọng điểm</t>
  </si>
  <si>
    <t>Các dự án thuộc các lĩnh vực khác</t>
  </si>
  <si>
    <t>An ninh-QP</t>
  </si>
  <si>
    <t>CÁC DỰ ÁN ĐIỀU CHỈNH</t>
  </si>
  <si>
    <t xml:space="preserve">Nông nghiệp và PTNT </t>
  </si>
  <si>
    <t>CÁC DỰ ÁN BỔ SUNG</t>
  </si>
  <si>
    <t>Dân dụng</t>
  </si>
  <si>
    <t>Hạ tầng kỹ thuật</t>
  </si>
  <si>
    <t>Giao thông</t>
  </si>
  <si>
    <t>Nhà tưởng niệm, lưu giữ hài cốt và nhà ở đoàn quy tập mộ liệt sỹ tại tỉnh Khăm Muộn, Cộng hòa Dân chủ nhân dân Lào thuộc Bộ Chỉ huy Quân sự tỉnh Quảng Bình (GĐ 2)</t>
  </si>
  <si>
    <t>Trường mầm non Quảng Tân</t>
  </si>
  <si>
    <t>Hạ tầng và đường vào khu di tích lịch sử Hang Lèn Hà, xã Thanh Hóa, huyện Tuyên Hóa</t>
  </si>
  <si>
    <t>Xây dựng Trụ sở làm việc Đội quản lý thị trường số 3</t>
  </si>
  <si>
    <t>Đường điện cao thế, trung thế và trạm biến áp từ Quốc lộ 1A đi vùng nuôi tôm trên cát, xã Trung Trạch</t>
  </si>
  <si>
    <t>Phát triển công nghệ thông tin trong hoạt động của các cơ quan Đảng, Mặt trận, đoàn thể tỉnh Quảng Bình giai đoạn 2017-2020</t>
  </si>
  <si>
    <t>Trường Tiểu học Bắc Dinh (6 phòng học) thị trấn nông trường Việt Trung</t>
  </si>
  <si>
    <t>Nhà phòng học Trường THPT Lệ Thủy</t>
  </si>
  <si>
    <t>Nhà Đa chức năng Trường THPT Quang Trung</t>
  </si>
  <si>
    <t>Mở rộng, nâng cấp Nhà huấn luyện Công an tỉnh</t>
  </si>
  <si>
    <t>Kè cửa sông biển Nhật Lệ, thành phố Đồng Hới</t>
  </si>
  <si>
    <t>Xây dựng Hạ tầng khu nghĩa địa phục vụ GPMB khu CN Tây Bắc Quán Hàu (GĐ 2 – khu B)</t>
  </si>
  <si>
    <t>Cải tạo, sửa chữa Phòng khám Đa khoa khu vực Hóa Tiến</t>
  </si>
  <si>
    <t>Cơ sở làm việc đội cảnh sát PCCC và CNCH Bắc Quảng Bình</t>
  </si>
  <si>
    <t>Tuyến điện chiếu sáng từ trạm thu phí Quán Hàu đến khu vực dự án Quần thể resort, biệt thự, nghỉ dưỡng và giải trí cao cấp FLC Quảng Bình</t>
  </si>
  <si>
    <t>Khu tái định cư thôn Tân Hải và thôn Xuân Hải – Cừa Thôn, xã Hải Ninh, huyện Quảng Ninh</t>
  </si>
  <si>
    <t>CNTT</t>
  </si>
  <si>
    <t>Nhà lớp học 2 tầng 6 phòng Trường  Tiểu học số 1 Quảng Hòa</t>
  </si>
  <si>
    <t>Trường Tiểu học số 1 Sen Thủy (6 phòng 2 tầng)</t>
  </si>
  <si>
    <t xml:space="preserve">Nhà lớp học 6 phòng trường Mầm non Lâm Trạch </t>
  </si>
  <si>
    <t>3780/QĐ-UBND ngày 31/10/2018</t>
  </si>
  <si>
    <t>3796/QĐ-UBND ngày 31/10/2018</t>
  </si>
  <si>
    <t>Tuyến đường trên đê Mỹ Cương, xã Đức Ninh</t>
  </si>
  <si>
    <t>Đường liên xã Võ Tân - Đại Hữu, huyện Quảng Ninh</t>
  </si>
  <si>
    <t>Nâng cấp tuyến đường ngập lụt nối thôn 2 và thôn 3, xã Trung Trạch</t>
  </si>
  <si>
    <t>Đường giao thông nông thôn xã Vạn Trạch</t>
  </si>
  <si>
    <t>Kè chống sạt lở bờ hữu sông Long Đại đoạn qua thôn Đồng Tư, xã Hiền Ninh, huyện Quảng Ninh</t>
  </si>
  <si>
    <t>Cầu Quy Hậu, xã Liên Thủy</t>
  </si>
  <si>
    <t>Kè chống sạt lở bờ tả sông Lý Hòa, đoạn qua thôn Nam Sơn, xã Phú Trạch</t>
  </si>
  <si>
    <t>Kè chống sạt lở Nam Hói Cùng</t>
  </si>
  <si>
    <t>3867/QĐ-UBND ngày 31/10/2018</t>
  </si>
  <si>
    <t>2756/QĐ-UBND ngày 21/8/2018</t>
  </si>
  <si>
    <t>3208/QĐ-UBND ngày 26/9/2018</t>
  </si>
  <si>
    <t>3863/QĐ-UBND ngày 31/10/2018</t>
  </si>
  <si>
    <t>3143/QĐ-UBND ngày 20/9/2018</t>
  </si>
  <si>
    <t>3707/QĐ-UBND ngày 30/10/2018</t>
  </si>
  <si>
    <t>3792/QĐ-UBND ngày 31/10/2018</t>
  </si>
  <si>
    <t>NQ KH năm
2018</t>
  </si>
  <si>
    <t>NQ KH năm
2020 (VB số 77 của HĐND tỉnh)</t>
  </si>
  <si>
    <t>Năm 2018</t>
  </si>
  <si>
    <t>Năm 2019</t>
  </si>
  <si>
    <t>Năm 2020</t>
  </si>
  <si>
    <t>Nhà lớp học bộ môn 2 tầng 4 phòng Trường THCS xã Tiến Hóa</t>
  </si>
  <si>
    <t xml:space="preserve">Nhà lớp học 6 phòng 2 tầng Trường tiểu học số 4 Sơn Trạch </t>
  </si>
  <si>
    <t>Trường Tiểu học xã Vạn Trạch (6 phòng) (Khu vực Chiến Thắng)</t>
  </si>
  <si>
    <t>Hạ tầng kỹ thuật Trường phổ thông dân tộc nội trú huyện Quảng Ninh</t>
  </si>
  <si>
    <t>Nhà lớp học 2 tầng 6 phòng Trường Tiểu học Quảng Liên</t>
  </si>
  <si>
    <t>Nhà lớp học 2 tầng 6 phòng Trường Tiểu học số 1 Ba Đồn</t>
  </si>
  <si>
    <t>Nhà lớp học 2 tầng 6 phòng Trường Tiểu học số 2 Cự Nẫm, huyện Bố Trạch</t>
  </si>
  <si>
    <t>Nhà hiệu bộ trường THCS Tân Ninh</t>
  </si>
  <si>
    <t>Nhà lớp học 2 tầng 8 phòng trường tiểu học Vạn Ninh cơ sở 2</t>
  </si>
  <si>
    <t>Trường MN 2 tầng 4 phòng thôn Áng Sơn xã Vạn Ninh</t>
  </si>
  <si>
    <t>Nhà lớp học 2 tầng 8 phòng TRường THCS xã Quảng Xuân</t>
  </si>
  <si>
    <t>Nhà lớp học 2 tầng 8 phòng Trường Tiểu học Quảng Thọ</t>
  </si>
  <si>
    <t>Dãy nhà 2 tầng 8 phòng Trường THCS xã Quảng Châu</t>
  </si>
  <si>
    <t xml:space="preserve">Nhà lớp học chức năng trường tiểu học xã Đức Trạch – KV2 </t>
  </si>
  <si>
    <t>Nhà lớp học 2 tầng 8 phòng Trung tâm giáo dục trẻ khuyết tật huyện Lệ Thủy</t>
  </si>
  <si>
    <t>Nhà lớp học bộ môn 2 tầng 4 phòng (điểm trường thôn Kim Nại) Trường mầm non An Ninh</t>
  </si>
  <si>
    <t>Xây dựng 6 phòng 2 tầng Trường Mầm non xã Quảng Liên</t>
  </si>
  <si>
    <t xml:space="preserve">Nhà lớp học 2 tầng 8 phòng Trường tiểu học số 4 Hưng Trạch </t>
  </si>
  <si>
    <t xml:space="preserve">Nhà chức năng 2 tầng 6 phòng trường THCS xã Trung Trạch </t>
  </si>
  <si>
    <t>Nhà hiệu bộ và khuôn viên Trường tiểu học Gia Ninh, xã Gia Ninh, huyện Quảng Ninh</t>
  </si>
  <si>
    <t>Nhà lớp học bộ môn 2 tầng 8 phòng học, Trường THCS xã Võ Ninh, huyện Quảng Ninh</t>
  </si>
  <si>
    <t>Nhà lớp học bộ môn 2 tầng 8 phòng học, Trường THCS xã Hàm Ninh</t>
  </si>
  <si>
    <t xml:space="preserve">Nhà lớp học chức năng, thư viện trường THCS xã Đồng Trạch </t>
  </si>
  <si>
    <t>Nhà lớp học 2 tầng 6 phòng Trường Mầm non Huyên Thủy, xã Thạch Hóa</t>
  </si>
  <si>
    <t>Nhà lớp học và các phòng chức năng 2 tầng 6 phòng trường MN xã Quảng Thủy</t>
  </si>
  <si>
    <t xml:space="preserve">Nhà hiệu bộ và các phòng chức năng trường THCS Sơn Trạch </t>
  </si>
  <si>
    <t>Nhà lớp học 2 tầng 8 phòng và HTKT Trường TH Sơn Thủy</t>
  </si>
  <si>
    <t>Xây dựng cơ sở 2 Trường trung cấp Y tế Quảng Bình (gđ1)</t>
  </si>
  <si>
    <t>Trường Tiểu học Hải Trạch</t>
  </si>
  <si>
    <t>Nhà lớp học, chức năng Trường Tiểu học Long Đại, xã Hiền Ninh</t>
  </si>
  <si>
    <t>Nhà lớp học 2 tầng 6 phòng trường Mầm non Cam Thủy (KV Mỹ Hòa)</t>
  </si>
  <si>
    <t>3819/QĐ-UBND ngày 31/10/2018</t>
  </si>
  <si>
    <t>3811/QĐ-UBND ngày 31/10/2018</t>
  </si>
  <si>
    <t>3808/QĐ-UBND ngày 31/10/2018</t>
  </si>
  <si>
    <t>3779/QĐ-UBND ngày 31/10/2018</t>
  </si>
  <si>
    <t>3820/QĐ-UBND ngày 31/10/2018</t>
  </si>
  <si>
    <t>3809/QĐ-UBND ngày 31/10/2018</t>
  </si>
  <si>
    <t>3879a/QĐ-UBND ngày 31/10/2018</t>
  </si>
  <si>
    <t>3800/QĐ-UBND ngày 31/10/2018</t>
  </si>
  <si>
    <t>3709/QĐ-UBND ngày 30/10/2018</t>
  </si>
  <si>
    <t>3772/QĐ-UBND ngày 31/10/2018</t>
  </si>
  <si>
    <t>3782/QĐ-UBND ngày 31/10/2018</t>
  </si>
  <si>
    <t>3874/QĐ-UBND ngày 31/10/2018</t>
  </si>
  <si>
    <t>3812/QĐ-UBND ngày 31/10/2018</t>
  </si>
  <si>
    <t>3807/QĐ-UBND ngày 31/10/2018</t>
  </si>
  <si>
    <t>3798/QĐ-UBND ngày 31/10/2018</t>
  </si>
  <si>
    <t>3875/QĐ-UBND ngày 31/10/2018</t>
  </si>
  <si>
    <t>3824/QĐ-UBND ngày 31/10/2018</t>
  </si>
  <si>
    <t>3813/QĐ-UBND ngày 31/10/2018</t>
  </si>
  <si>
    <t>3810/QĐ-UBND ngày 31/10/2018</t>
  </si>
  <si>
    <t>GD-ĐT</t>
  </si>
  <si>
    <t>Đường nối thôn Tân Hòa và Tân Thuận, xã Ngư Thủy Bắc, huyện Lệ Thủy</t>
  </si>
  <si>
    <t>Bê tông hóa đường nội thôn xã Quảng Châu</t>
  </si>
  <si>
    <t>Đường GTNT thôn Công Hòa xã Quảng Trung</t>
  </si>
  <si>
    <t>Đường lò vôi xã Vạn Ninh</t>
  </si>
  <si>
    <t>Sửa chữa đường sản xuất và dân sinh xã Cam Thủy</t>
  </si>
  <si>
    <t>Đường nội thôn xã Tiến Hóa, huyện Tuyên Hóa</t>
  </si>
  <si>
    <t>Nâng cấp, mở rộng đường liên xã từ thôn Tam Đa, xã Quảng Lưu đi tỉnh lộ 22B</t>
  </si>
  <si>
    <t>Đường từ thôn Hồng Giang xã Trường Thủy đi xã Văn Thủy</t>
  </si>
  <si>
    <t>Đường liên thôn xã Đại Trạch, huyện Bố Trạch</t>
  </si>
  <si>
    <t>Cống cửa ông Lao, xã Bắc Trạch, huyện Bố Trạch</t>
  </si>
  <si>
    <t>Đường giao thông liên thôn xã Nam Hóa</t>
  </si>
  <si>
    <t>Các tuyến đường liên thôn La Hà Nam đi La Hà Đông và tuyến đường La Hà Nam đi Văn Phú xã Quảng Văn</t>
  </si>
  <si>
    <t>Xây dựng khẩn cấp hệ thống kè bảo vệ tuyến đê Vùng Lùng, xã Tân Thủy</t>
  </si>
  <si>
    <t>Hệ thống kè bảo vệ tuyến đê Đập Bể, xã Lộc Thủy</t>
  </si>
  <si>
    <t>Hoàn thiện cầu Cà Roòng 2, xã Thượng Trạch</t>
  </si>
  <si>
    <t>Nâng cấp tuyến đường ngập lũ nối thôn Trung Thuận về thôn Nam Sơn, xã Phú Trạch</t>
  </si>
  <si>
    <t>Tuyến đường vượt lũ Ba Cồn đi thôn 5, xã Thạch Hóa</t>
  </si>
  <si>
    <t>Bê tông hóa các tuyến đường GTNT xã Phú Định, huyện Bố Trạch</t>
  </si>
  <si>
    <t xml:space="preserve">Đường giao thông từ xã Ngư Thủy Nam đi xã Ngư Thủy Trung </t>
  </si>
  <si>
    <t>Đường tránh lũ Long Đại - Hà Kiên</t>
  </si>
  <si>
    <t>Khắc phục, sửa chữa khẩn cấp một số tuyến đường xung yếu trên địa bàn xã Phù Hóa, huyện Quảng Trạch</t>
  </si>
  <si>
    <t>Kè chống sạt lở Hói Miệu</t>
  </si>
  <si>
    <t>Các tuyến đường nối trục N1 đến Trường Chính trị huyện Quảng Trạch</t>
  </si>
  <si>
    <t>Nâng cấp, cải tạo Bãi xử lý rác thải huyện Quảng Trạch – giai đoạn II</t>
  </si>
  <si>
    <t>Đường thôn Quy Hậu đi Quốc lộ 1A xã Liên Thủy</t>
  </si>
  <si>
    <t>Đường giao thông nông thôn tuyến từ thôn 6 đến thôn 2 xã Trung Trạch</t>
  </si>
  <si>
    <t>Đường giao thông nông thôn thôn Phúc Đồng, Phúc Khê, Thanh Sơn, Chày Lập xã Phúc Trạch</t>
  </si>
  <si>
    <t xml:space="preserve">Sửa chữa, nâng cấp đường từ thôn Bắc Hòa, xã Ngư Thủy Bắc đi xã Ngư Thủy Trung </t>
  </si>
  <si>
    <t>Đường giao thông trên địa bàn Phường Quảng Thọ</t>
  </si>
  <si>
    <t>Tuyến đường cứu hộ Sen Thủy đi xã Ngư Thủy Nam</t>
  </si>
  <si>
    <t>Đường từ Điện Thành Hoàng Vĩnh Lộc đến Cầu Chợ Ngang xã Quảng Lộc</t>
  </si>
  <si>
    <t>Khắc phục tuyến đường UBND xã thôn Bưởi Rõi xã Quảng Hợp</t>
  </si>
  <si>
    <t>Tuyến đường chính vào trung tâm thị trấn Quán Hàu, huyện Quảng Ninh</t>
  </si>
  <si>
    <t>Quảng trường biển xã Trung Trạch, huyện Bố Trạch</t>
  </si>
  <si>
    <t>Đền thờ Bác Hồ</t>
  </si>
  <si>
    <t>Đường từ bản Nà Lâm xã Trường Xuân đi xã Trường Sơn, huyện Quảng Ninh</t>
  </si>
  <si>
    <t>Hạ tầng kỹ thuật nối quy hoạch khu vực phía Đông ngã ba thị trấn Hoàn Lão ra biển Trung Trạch</t>
  </si>
  <si>
    <t>3873/QĐ-UBND ngày 31/10/2018</t>
  </si>
  <si>
    <t>3783/QĐ-UBND ngày 31/10/2018</t>
  </si>
  <si>
    <t>3777/QĐ-UBND ngày 31/10/2018</t>
  </si>
  <si>
    <t>3822/QĐ-UBND ngày 31/10/2018</t>
  </si>
  <si>
    <t>3787/QĐ-UBND ngày 31/10/2018</t>
  </si>
  <si>
    <t>3729/QĐ-UBND ngày 30/10/2018</t>
  </si>
  <si>
    <t>3781/QĐ-UBND ngày 31/10/2018</t>
  </si>
  <si>
    <t>3731/QĐ-UBND ngày 30/10/2018</t>
  </si>
  <si>
    <t>3737/QĐ-UBND ngày 30/10/2018</t>
  </si>
  <si>
    <t>3826/QĐ-UBND ngày 31/10/2018</t>
  </si>
  <si>
    <t>3785/QĐ-UBND ngày 31/10/2018</t>
  </si>
  <si>
    <t>3815/QĐ-UBND ngày 31/10/2018</t>
  </si>
  <si>
    <t>3814/QĐ-UBND ngày 31/10/2018</t>
  </si>
  <si>
    <t>3730/QĐ-UBND ngày 30/10/2018</t>
  </si>
  <si>
    <t>3790/QĐ-UBND ngày 31/10/2018</t>
  </si>
  <si>
    <t>3870/QĐ-UBND ngày 31/10/2018</t>
  </si>
  <si>
    <t>3733/QĐ-UBND ngày 30/10/2018</t>
  </si>
  <si>
    <t>3828/QĐ-UBND ngày 31/10/2018</t>
  </si>
  <si>
    <t>3829/QĐ-UBND ngày 31/10/2018</t>
  </si>
  <si>
    <t>3789/QĐ-UBND ngày 31/10/2018</t>
  </si>
  <si>
    <t>3784/QĐ-UBND ngày 31/10/2018</t>
  </si>
  <si>
    <t>3774/QĐ-UBND ngày 31/10/2018</t>
  </si>
  <si>
    <t>2282/QĐ-UBND ngày 11/7/2018</t>
  </si>
  <si>
    <t>3884/QĐ-UBND ngày 31/10/2018</t>
  </si>
  <si>
    <t>3778/QĐ-UBND ngày 31/10/2018</t>
  </si>
  <si>
    <t>3732/QĐ-UBND ngày 30/10/2018</t>
  </si>
  <si>
    <t>3865/QĐ-UBND ngày 31/10/2018</t>
  </si>
  <si>
    <t>3864/QĐ-UBND ngày 31/10/2018</t>
  </si>
  <si>
    <t>3856/QĐ-UBND ngày 31/10/2018</t>
  </si>
  <si>
    <t>Nông nghiệp</t>
  </si>
  <si>
    <t>2991/QĐ-UBND ngày 25/8/2017</t>
  </si>
  <si>
    <t>3668/QĐ-UBND ngày 18/10/2017</t>
  </si>
  <si>
    <t>2825/QĐ-UBND ngày 08/8/2017</t>
  </si>
  <si>
    <t>2143/QĐ-UBND ngày 19/6/2017</t>
  </si>
  <si>
    <t>3963/QĐ-UBND ngày 31/10/2017</t>
  </si>
  <si>
    <t>3893/QĐ-UBND ngày 30/10/2017</t>
  </si>
  <si>
    <t>3881/QĐ-UBND ngày 30/10/2017</t>
  </si>
  <si>
    <t>2556/QĐ-UBND ngày 17/7/2017</t>
  </si>
  <si>
    <t>Y tế</t>
  </si>
  <si>
    <t>3785/QĐ-UBND ngày 25/10/2017</t>
  </si>
  <si>
    <t>Lào</t>
  </si>
  <si>
    <t>3392/QĐ-UBND ngày 26/9/2017</t>
  </si>
  <si>
    <t>797/QĐ-UBND ngày 27/3/2015; 2599/QĐ-UBND ngày 21/7/2017</t>
  </si>
  <si>
    <t>Nội dung điều chỉnh</t>
  </si>
  <si>
    <t>Lĩnh vực Khoa học Công nghệ</t>
  </si>
  <si>
    <t>Xây dựng và áp dụng hệ thống ISO điện tử theo tiêu chuẩn TCVN 9001:2005 vào hoạt động của các cơ quan hành chính Nhà nước tỉnh Quảng Bình</t>
  </si>
  <si>
    <t>Đầu tư nâng cấp Trung tâm dữ liệu điện tử và phần mềm theo dõi thực hiện nhiệm vụ</t>
  </si>
  <si>
    <t>Đầu tư xây dựng Vườn thực nghiệm khoa học công nghệ và ứng dụng, phát triển công nghệ cao trong sản xuất và chế biến tại Trung tâm ứng dụng tiến bộ khoa học công nghệ</t>
  </si>
  <si>
    <t>3740/QĐ-UBND ngày 30/10/2018</t>
  </si>
  <si>
    <t>3719/QĐ-UBND ngày 30/10/2018</t>
  </si>
  <si>
    <t>3715/QĐ-UBND ngày 30/10/2018</t>
  </si>
  <si>
    <t>NQ KH năm
2019</t>
  </si>
  <si>
    <t>Trường Tiểu học xã Quảng Sơn (8 phòng)</t>
  </si>
  <si>
    <t>Nhà đa năng Trường THPT Trần Hưng Đạo</t>
  </si>
  <si>
    <t>3804/QĐ-UBND ngày 31/10/2018</t>
  </si>
  <si>
    <t>3786/QĐ-UBND ngày 31/10/2018</t>
  </si>
  <si>
    <t>3891/QĐ-UBND ngày 31/10/2018</t>
  </si>
  <si>
    <t>Nhà lớp học 6 phòng, cổng và hàng rào Trường Tiểu học số 1 xã An Ninh</t>
  </si>
  <si>
    <t xml:space="preserve">Nhà lớp học 2 tầng 8 phòng Trường Tiểu học Lộc Ninh </t>
  </si>
  <si>
    <t>Nhà hiệu bộ Trường Mầm non xã Nghĩa Ninh</t>
  </si>
  <si>
    <t>Nhà lớp học 2 tầng 8 phòng Trường Tiểu học Cồn Sẻ, xã Quảng Lộc</t>
  </si>
  <si>
    <t>Sửa chữa, nâng cấp khối nhà lớp học 3 tầng, 24 phòng Trường THPT Đồng Hới</t>
  </si>
  <si>
    <t>Trường Mầm non Bắc Lý ( Cụm Khu công nghiệp Tây Bắc Đồng Hới)</t>
  </si>
  <si>
    <t>XD mới Nhà đa chức năng Trường CĐ Kỹ thuật công nông nghiệp Quảng Bình</t>
  </si>
  <si>
    <t>3964/QĐ-UBND ngày 31/10/2017</t>
  </si>
  <si>
    <t>3876a/QĐ-UBND ngày 31/10/2018</t>
  </si>
  <si>
    <t>3773/QĐ-UBND ngày 31/10/2018</t>
  </si>
  <si>
    <t>3795/QĐ-UBND ngày 31/10/2018</t>
  </si>
  <si>
    <t>3884a/QĐ-UBND ngày 31/10/2018</t>
  </si>
  <si>
    <t>3806/QĐ-UBND ngày 31/10/2018</t>
  </si>
  <si>
    <t>2753/QĐ-UBDN ngày  20/8/2018</t>
  </si>
  <si>
    <t>Trung tâm Y tế huyện Quảng Trạch</t>
  </si>
  <si>
    <t>Trạm  Y tế phường Quảng Long</t>
  </si>
  <si>
    <t>3970a/QĐ-UBND ngày 31/10/2017</t>
  </si>
  <si>
    <t>2151/QĐ-UBND ngày 02/7/2018</t>
  </si>
  <si>
    <t>3776/QĐ-UBND ngày 31/10/2018</t>
  </si>
  <si>
    <t>3858/QĐ-UBND ngày 31/10/2018</t>
  </si>
  <si>
    <t>3890/QĐ-UBND ngày 31/10/2018</t>
  </si>
  <si>
    <t>3802/QĐ-UBND ngày 31/10/2018</t>
  </si>
  <si>
    <t>Đối ứng các dự án ODA</t>
  </si>
  <si>
    <t>Nâng cấp hệ thống đê, kè bảo vệ bờ sông và trồng rừng ngập mặn để ứng phó với biến đổi khí hậu các xã bãi ngang, cồn bãi thuộc thị xã Ba Đồn, tỉnh Quảng Bình</t>
  </si>
  <si>
    <t>Xây dựng củng cố đê, kè chống sạt lở cửa sông Nhật Lệ, thành phố Đồng Hới, tỉnh Quảng Bình</t>
  </si>
  <si>
    <t>Dự án Phát triển cơ sở hạ tầng du lịch hỗ trợ cho tăng trưởng toàn diện khu vực tiểu vùng Mê Công mở rộng - giai đoạn 2, Tiểu dự án tỉnh Quảng Bình</t>
  </si>
  <si>
    <t>3530/QĐ-UBND ngày 23/10/2018</t>
  </si>
  <si>
    <t>3355/QĐ-UBND ngày 10/10/2018</t>
  </si>
  <si>
    <t>3590/QĐ-UBND ngày 25/10/2018</t>
  </si>
  <si>
    <t>Trụ sở làm việc Thành ủy Đồng Hới</t>
  </si>
  <si>
    <t>Trụ sở làm việc HĐND và UBND Thành phố Đồng Hới</t>
  </si>
  <si>
    <t>Đ/chỉnh HT &gt;&gt; 2020
BSV 15 &gt;&gt; 43,0 tỷ</t>
  </si>
  <si>
    <t>Đ/chỉnh HT &gt;&gt; 2020
BSV 15 &gt;&gt; 43,5 tỷ</t>
  </si>
  <si>
    <t>Dự án Tượng đài Chủ tịch Hồ Chí Minh với nhân dân Quảng Bình</t>
  </si>
  <si>
    <t>Dự án Hạ tầng Quảng trường trung tâm</t>
  </si>
  <si>
    <t>3741/QĐ-UBND ngày 30/10/2018</t>
  </si>
  <si>
    <t>3557/QĐ-UBND ngày 24/10/2018</t>
  </si>
  <si>
    <t>Tách từ DA Quần thể Tượng đài</t>
  </si>
  <si>
    <t>3857/QĐ-UBND ngày 30/10/2017; 2855/QĐ-UBND ngày 28/6/2018</t>
  </si>
  <si>
    <t>NQ KH năm
2018 và 2019</t>
  </si>
  <si>
    <t>Đ/chỉnh TMĐT 3,7 &gt;&gt; 6,6 tỷ</t>
  </si>
  <si>
    <t>Dự án XD mới kho chứa hàng cứu trợ kết hợp Hội trường của UBMTTQ Việt Nam tỉnh Quảng Bình</t>
  </si>
  <si>
    <t>2636/QĐ-UBND ngày 25/7/2017</t>
  </si>
  <si>
    <t>Đ/chỉnh TMĐT 5,5 &gt;&gt; 7,7 tỷ</t>
  </si>
  <si>
    <t>Mở rộng đường liên 5 xã từ Quảng Long đi Quảng Phương</t>
  </si>
  <si>
    <t>3151/QĐ-UBND ngày 20/9/2017</t>
  </si>
  <si>
    <t>NQ KH năm 2019</t>
  </si>
  <si>
    <t>Đ/chỉnh NS Tỉnh 6,0 &gt;&gt; 13,1 tỷ</t>
  </si>
  <si>
    <t>BS vốn + NST 2019</t>
  </si>
  <si>
    <t>Trụ sở làm việc trung tâm Khuyến nông-Khuyến ngư tỉnh Quảng Bình</t>
  </si>
  <si>
    <t>Đường vào bản Khe Ngang</t>
  </si>
  <si>
    <t>Xây dựng cống và ngầm tràn bản Tân Ly, xã Lâm Thủy, huyện Lệ Thủy</t>
  </si>
  <si>
    <t>Nhà làm việc và Hội trường Đồn công an Lệ Ninh</t>
  </si>
  <si>
    <t>Đường GTNT liên xã Phong Thủy - Lộc Thủy</t>
  </si>
  <si>
    <t>Đường vào bản Đìu Đo xã Trường Sơn (GĐ2)</t>
  </si>
  <si>
    <t>Đường liên thôn Đồng Giang - Đại Sơn, xã Đồng Hóa</t>
  </si>
  <si>
    <t>Khắc phục khẩn cấp tuyến đường giao thông liên tổ dân phố, liên phường thuộc phường Quảng Phong, thị xã Ba Đồn</t>
  </si>
  <si>
    <t xml:space="preserve">3907a/QĐ-UBND ngày 31/10/2017 </t>
  </si>
  <si>
    <t>3952a/QĐ-UBND ngày 31/10/2017</t>
  </si>
  <si>
    <t>3953/QĐ-UBND ngày 31/10/2017</t>
  </si>
  <si>
    <t>3895/QĐ-UBND ngày 30/10/2017</t>
  </si>
  <si>
    <t>3936/QĐ-UBND ngày 30/10/2017</t>
  </si>
  <si>
    <t>3878a/QĐ-UBND ngày 30/10/2017</t>
  </si>
  <si>
    <t>3967/QĐ-UBND ngày 31/10/2017</t>
  </si>
  <si>
    <t>3506/QĐ-UBND ngày 05/10/2017</t>
  </si>
  <si>
    <t>2018: Vốn khác
BS DM + NST 2019</t>
  </si>
  <si>
    <t>Kè chống xói lở Khe Cát Dinh Thủy, xã Võ Ninh</t>
  </si>
  <si>
    <t>Đường liên thôn Tân Sơn - Tam Đăng, xã Sơn Hóa</t>
  </si>
  <si>
    <t>Đường giao thông liên thôn xã Quảng Trường, huyện Quảng Trạch</t>
  </si>
  <si>
    <t>Bê tông hóa đường liên thôn xã Cao Quảng</t>
  </si>
  <si>
    <t>Nâng cấp tuyến đường ngập lụt liên thôn xã Phong Hóa</t>
  </si>
  <si>
    <t>Nâng cấp sửa chữa hệ thống đường nội vùng tổ dân phố Trường Sơn, phường Quảng Long, thị xã Ba Đồn</t>
  </si>
  <si>
    <t>Sửa chữa đường Lộc Long – Hoành Vinh</t>
  </si>
  <si>
    <t>Đường tránh lũ Nguyệt Áng- Trường Dục, huyện Quảng Ninh</t>
  </si>
  <si>
    <t>Xây dựng Đập thôn 8 xã Quảng Thạch</t>
  </si>
  <si>
    <t>Sửa chữa, nâng cấp tuyến đường liên xã Quảng Thanh - Quảng Phương - Quảng Lưu - Quảng Tiến, huyện Quảng Trạch</t>
  </si>
  <si>
    <t>2311/QĐ-UBND ngày 13/7/2018</t>
  </si>
  <si>
    <t>3889/QĐ-UBND ngày 31/10/2018</t>
  </si>
  <si>
    <t>3833/QĐ-UBND ngày 31/10/2018</t>
  </si>
  <si>
    <t>3968/QĐ-UBND ngày 31/10/2017</t>
  </si>
  <si>
    <t>3888/QĐ-UBND ngày 31/10/2018</t>
  </si>
  <si>
    <t>3728/QĐ-UBND ngày 30/10/2018</t>
  </si>
  <si>
    <t>3224/QĐ-UBND ngày 27/9/2018</t>
  </si>
  <si>
    <t>3886/QĐ-UBND ngày 31/10/2018</t>
  </si>
  <si>
    <t>3869/QĐ-UBND ngày 31/10/2018</t>
  </si>
  <si>
    <t>3794/QĐ-UBND ngày 31/10/2018</t>
  </si>
  <si>
    <t>3727/QĐ-UBND ngày 30/10/2018</t>
  </si>
  <si>
    <t>3951/QĐ-UBND ngày 31/10/2017</t>
  </si>
  <si>
    <t>3788/QĐ-UBND ngày 31/10/2018</t>
  </si>
  <si>
    <t>3694/QĐ-UBND ngày 30/10/2018</t>
  </si>
  <si>
    <t>Dự án Tuyến đường ngoài hàng rào phía Nam dự án FLC nối từ đường tránh lũ BOT đến xã Hải Ninh</t>
  </si>
  <si>
    <t>Kè chống sạt lở bờ suối Khe Trẩy, đoạn qua Trạm Y tế xã Hoá Tiến</t>
  </si>
  <si>
    <t>Cải tạo, sửa chữa Trụ sở Hội Văn học Nghệ thuật tỉnh</t>
  </si>
  <si>
    <t>Khắc phục khẩn cấp Cầu Lim-Động Hương xã Phong Hóa</t>
  </si>
  <si>
    <t>Đê bao từ Mỹ Trung đến cống Hói Sỏi, huyện Quảng Ninh</t>
  </si>
  <si>
    <t>Nâng cấp tuyến đường từ thôn Sen Đông và tuyến đường từ thôn Xóm Phường đi thôn Thanh Sơn, xã Sen Thủy</t>
  </si>
  <si>
    <t>Nạo vét kênh và xây dựng bờ kè đoạn đuôi tràn hồ Đồng Sơn về vùng hạ lưu, phường Đồng Sơn</t>
  </si>
  <si>
    <t>Đường nối từ ngã 3 Khe Dong đến Quốc lộ 9C thuộc xã Kim Thủy</t>
  </si>
  <si>
    <t>Tuyến đường liên thôn Tùng Giang-Hạ Lý Tân Châu, xã Quảng Châu</t>
  </si>
  <si>
    <t>Kè hồ Trạm xã Phú Định</t>
  </si>
  <si>
    <t>Nhà văn hóa xã kết hợp hội trường và các phòng chức năng xã Đức Hóa</t>
  </si>
  <si>
    <t>Đường QL1A đi dự án FLC, huyện Quảng Ninh</t>
  </si>
  <si>
    <t>Sửa chữa, cải tạo Trụ sở Báo Quảng Bình</t>
  </si>
  <si>
    <t>Đường liên xã Thanh - Phương - Lưu đi trung tâm dân cư Tô Xá, xã Quảng Phương</t>
  </si>
  <si>
    <t>Xây dựng trụ sở làm việc của Hạt kiểm lâm huyện Quảng Trạch</t>
  </si>
  <si>
    <t>Đường GTNT xã Quảng Xuân, huyện Quảng Trạch</t>
  </si>
  <si>
    <t>Xây dựng đường GTNT các thôn xã Yên Hóa</t>
  </si>
  <si>
    <t>Kè chống sạt lở kết hợp ngăn mặn đồng Cồn Hoàng huyện Quảng Ninh (gd2)</t>
  </si>
  <si>
    <t>Nâng cấp tuyến đường trục chính thôn Vĩnh Lộc, xã Quảng Lộc</t>
  </si>
  <si>
    <t>Hội trường UBND xã Quảng Thủy</t>
  </si>
  <si>
    <t>Đường kết hợp kè xã Phú Thủy, huyện Lệ Thủy</t>
  </si>
  <si>
    <t>Đường tránh lũ Vĩnh Tuy 1,2,3,4 xã Vĩnh Ninh, huyện Quảng Ninh (giai đoạn 2)</t>
  </si>
  <si>
    <t xml:space="preserve">Đầu tư cứng hóa đường giao thông liên tổ DP, liên phường thuộc phường Quảng Phong </t>
  </si>
  <si>
    <t>Bê tông hóa đường giao thông nội vùng phường Quảng Phúc</t>
  </si>
  <si>
    <t>Sửa chữa nâng cấp đường giao thông từ thị trấn Đồng Lê đi xã Sơn Hóa</t>
  </si>
  <si>
    <t>Tuyến đường từ xã Yên Hóa đi xã Quy Hóa, huyện Minh Hóa (GĐ1)</t>
  </si>
  <si>
    <t>Trung tâm Bồi dưỡng Chính trị huyện Quảng Trạch</t>
  </si>
  <si>
    <t>Hạ tầng nghĩa trang xã Bảo Ninh (GĐ2)</t>
  </si>
  <si>
    <t>Đường tránh lũ Phúc Nhĩ – Kim Nại xã An Ninh, huyện Quảng Ninh</t>
  </si>
  <si>
    <t>Đường vào bản Nà Lâm, xã Trường Xuân, huyện Quảng Ninh</t>
  </si>
  <si>
    <t>Nâng cấp, sửa chữa Sân vận động thành phố Đồng Hới tại phường Đồng Sơn</t>
  </si>
  <si>
    <t>Khắc phục khẩn cấp tuyến đường từ xã Châu Hóa đi xã Cao Quảng, huyện Tuyên Hóa, đoạn từ Km3+260 đến Km6+943,59</t>
  </si>
  <si>
    <t>Nâng cấp, mở rộng tuyến đường giao thông từ cầu Quảng Hải đi các xã Quảng Lộc-Quảng Hòa-Quảng Minh-Quảng Sơn-Quảng Thủy, thị xã Ba Đồn</t>
  </si>
  <si>
    <t xml:space="preserve">3857a/QĐ-UBND ngày 31/10/2018 </t>
  </si>
  <si>
    <t>3861/QĐ-UBND ngày 31/10/2018</t>
  </si>
  <si>
    <t xml:space="preserve">3836/QĐ-UBND ngày 31/10/2018 </t>
  </si>
  <si>
    <t>3832/QĐ-UBND ngày 31/10/2018</t>
  </si>
  <si>
    <t xml:space="preserve">3859/QĐ-UBND ngày 31/10/2018 </t>
  </si>
  <si>
    <t>3834/QĐ-UBND ngày 31/10/2018</t>
  </si>
  <si>
    <t>3797/QĐ-UBND ngày 31/10/2018</t>
  </si>
  <si>
    <t>3881/QĐ-UBND ngày 31/10/2018</t>
  </si>
  <si>
    <t>3793/QĐ-UBND ngày 31/10/2018</t>
  </si>
  <si>
    <t>3854a/QĐ-UBND ngày 31/10/2018</t>
  </si>
  <si>
    <t>3520/QĐ-UBND ngày 23/10/2018</t>
  </si>
  <si>
    <t>3883/QĐ-UBND ngày 31/10/2018</t>
  </si>
  <si>
    <t>3823/QĐ-UBND ngày 31/10/2018</t>
  </si>
  <si>
    <t>3735/QĐ-UBND ngày 30/10/2018</t>
  </si>
  <si>
    <t xml:space="preserve">3890a/QĐ-UBND ngày 31/10/2018 </t>
  </si>
  <si>
    <t>3041/QĐ-UBND ngày 13/9/2018</t>
  </si>
  <si>
    <t>1834/QĐ-UBND ngày 05/6/2018</t>
  </si>
  <si>
    <t>3724/QĐ-UBND ngày 30/10/2018</t>
  </si>
  <si>
    <t>3801/QĐ-UBND ngày 31/10/2018</t>
  </si>
  <si>
    <t>3871/QĐ-UBND ngày 31/10/2018</t>
  </si>
  <si>
    <t>3670/QĐ-UBND ngày 29/10/2018</t>
  </si>
  <si>
    <t>3805/QĐ-UBND ngày 31/10/2018</t>
  </si>
  <si>
    <t>3791/QĐ-UBND ngày 31/10/2018</t>
  </si>
  <si>
    <t>3736/QĐ-UBND ngày 30/10/2018</t>
  </si>
  <si>
    <t>3725/QĐ-UBND ngày 30/10/2018</t>
  </si>
  <si>
    <t>3726/QĐ-UBND ngày 30/10/2018</t>
  </si>
  <si>
    <t>3830/QĐ-UBND ngày 31/10/2018</t>
  </si>
  <si>
    <t>3891a/QĐ-UBND ngày 31/10/2018</t>
  </si>
  <si>
    <t>3857/QĐ-UBND ngày 31/10/2018</t>
  </si>
  <si>
    <t xml:space="preserve">3856a/QĐ-UBND ngày 31/10/2018 </t>
  </si>
  <si>
    <t>3734/QĐ-UBND ngày 30/10/2018</t>
  </si>
  <si>
    <t>3862/QĐ-UBND ngày 31/10/2018</t>
  </si>
  <si>
    <t xml:space="preserve">3767/QĐ-UBND ngày 31/10/2018 </t>
  </si>
  <si>
    <t>3887/QĐ-UBND ngày 31/10/2018</t>
  </si>
  <si>
    <t>BS DM + NST 2019</t>
  </si>
  <si>
    <t>Bố trí 2 năm &lt;&lt;2000
BS DM + NST 2019</t>
  </si>
  <si>
    <t>BS Vốn + NST 2019</t>
  </si>
  <si>
    <t>BS Vốn 500 &gt;&gt;
NST 2019</t>
  </si>
  <si>
    <t>TMĐT 5,5 &gt;&gt; 8,6 tỷ
BS Vốn + NST 2019</t>
  </si>
  <si>
    <t>Trạm y tế xã Quảng Lộc</t>
  </si>
  <si>
    <t>Trạm Y tế xã Đức Trạch</t>
  </si>
  <si>
    <t>Hạ tầng kỹ thuật Trung tâm Y tế huyện Lệ Thuỷ</t>
  </si>
  <si>
    <t>3865/QĐ-UBND ngày 30/10/2017</t>
  </si>
  <si>
    <t>3885/QĐ-UBND ngày 31/10/2018</t>
  </si>
  <si>
    <t>3347/QĐ-UBND ngày 9/10/2018</t>
  </si>
  <si>
    <t>3889a/QĐ-UBND ngày 31/10/2018</t>
  </si>
  <si>
    <t>KCM 2020 &gt;&gt; 2019
BSV + NST 2019</t>
  </si>
  <si>
    <t xml:space="preserve">NQ KH năm
2018 </t>
  </si>
  <si>
    <t>Kiểm tra lại</t>
  </si>
  <si>
    <t>Chuyển DA về Bộ CT</t>
  </si>
  <si>
    <t>3723/QĐ-UBND ngày 30/10/2018</t>
  </si>
  <si>
    <t>3741a/QĐ-UBND ngày 30/10/2018</t>
  </si>
  <si>
    <t>3955/QĐ-UBND ngày 31/10/2017</t>
  </si>
  <si>
    <t>3835/QĐ-UBND ngày 31/10/2018</t>
  </si>
  <si>
    <t>3743/QĐ-UBND ngày 30/10/2018</t>
  </si>
  <si>
    <t>3866/QĐ-UBND ngày 31/10/2018</t>
  </si>
  <si>
    <t>3742/QĐ-UBND ngày 30/10/2018</t>
  </si>
  <si>
    <t>3860/QĐ-UBND ngày 31/10/2018</t>
  </si>
  <si>
    <t>3871a/QĐ-UBND ngày 31/10/2018</t>
  </si>
  <si>
    <t>3724a/QĐ-UBND ngày 30/10/2018</t>
  </si>
  <si>
    <t>3878a/QĐ-UBND ngày 31/10/2018</t>
  </si>
  <si>
    <t>3744/QĐ-UBND ngày 30/10/2018</t>
  </si>
  <si>
    <t>3771/QĐ-UBND ngày 31/10/2018</t>
  </si>
  <si>
    <t>3764/QĐ-UBND ngày 31/10/2018</t>
  </si>
  <si>
    <t>3868/QĐ-UBND ngày 31/10/2018</t>
  </si>
  <si>
    <t>3957/QĐ-UBND ngày 30/10/2017</t>
  </si>
  <si>
    <t>3975/QĐ-UBND ngày 31/10/2017</t>
  </si>
  <si>
    <t>3854/QĐ-UBND ngày 30/10/2017</t>
  </si>
  <si>
    <t>3846/QĐ-UBND ngày 30/10/2017</t>
  </si>
  <si>
    <t>534/QĐ-UBND ngày 14/6/2017</t>
  </si>
  <si>
    <t>3533/QĐ-UBND ngày 23/10/2018</t>
  </si>
  <si>
    <t>3885a/QĐ-UBND ngày 31/10/2018</t>
  </si>
  <si>
    <t>3668/QĐ-UBND ngày 29/10/2018</t>
  </si>
  <si>
    <t>3738/QĐ-UBND ngày 30/10/2018</t>
  </si>
  <si>
    <t>Danh mục nguồn vốn</t>
  </si>
  <si>
    <t>KH ĐTC 2016-2020
(NQ 11)</t>
  </si>
  <si>
    <t>KH ĐTC 2016-2020
(Điều chỉnh)</t>
  </si>
  <si>
    <t>Tăng (+)
Giảm (-)</t>
  </si>
  <si>
    <t>Vốn do tỉnh phân bổ</t>
  </si>
  <si>
    <t>Vốn tập trung trong nước</t>
  </si>
  <si>
    <t>Nguồn thu cấp quyền sử dụng đất</t>
  </si>
  <si>
    <t>Nguồn Xổ số kiến thiết</t>
  </si>
  <si>
    <t>Phí sử dụng công trình kết cấu hạ tầng trong khu vực cửa khẩu Cha Lo đối với phương tiện vận tải chở hàng hóa ra vào cửa khẩu tỉnh Quảng Bình để lại cho đầu tư</t>
  </si>
  <si>
    <t>Phí tham quan danh lam thắng cảnh khu vực Phong Nha để lại cho đầu tư</t>
  </si>
  <si>
    <t>Các nguồn bổ sung năm 2017</t>
  </si>
  <si>
    <t>Vốn do huyện, thị xã, thành phố phân bổ</t>
  </si>
  <si>
    <t>Chi tiết theo từng huyện, thị xã, thành phố</t>
  </si>
  <si>
    <t>UBND Tp Đồng Hới</t>
  </si>
  <si>
    <t>UBND thị xã Ba Đồn</t>
  </si>
  <si>
    <t>UBND huyện Minh Hóa</t>
  </si>
  <si>
    <t>UBND huyện Tuyên Hóa</t>
  </si>
  <si>
    <t>UBND huyện Quảng Trạch</t>
  </si>
  <si>
    <t>UBND huyện Bố Trạch</t>
  </si>
  <si>
    <t>UBND huyện Quảng Ninh</t>
  </si>
  <si>
    <t>UBND huyện Lệ Thủy</t>
  </si>
  <si>
    <t>Cấp tỉnh</t>
  </si>
  <si>
    <t>Cấp huyện</t>
  </si>
  <si>
    <t>Vốn trả nợ gốc (Bội thu ngân sách địa phương)</t>
  </si>
  <si>
    <t>Các nguồn thu để lại chưa đưa vào cân đối ngân sách (Nguồn thu phí Phong Nha-Cha Lo)</t>
  </si>
  <si>
    <t>Phương án phân bổ</t>
  </si>
  <si>
    <t>KẾ HOẠCH ĐẦU TƯ CÔNG TRUNG HẠN 5 NĂM 2016-2020
CỦA TỈNH QUẢNG BÌNH (NGUỒN VỐN NGÂN SÁCH TỈNH QUẢN LÝ)</t>
  </si>
  <si>
    <t>TỔNG VỐN DO TỈNH PHÂN BỔ</t>
  </si>
  <si>
    <t>Phân bổ các lĩnh vực theo quy định</t>
  </si>
  <si>
    <t>Lĩnh vực Giáo dục - Đào tạo</t>
  </si>
  <si>
    <t>Lĩnh vực Khoa học - Công nghệ</t>
  </si>
  <si>
    <t>NSTT và thu CQSDĐ</t>
  </si>
  <si>
    <t>Đầu tư hạ tầng KKT Cửa khẩu Cha Lo và các xã thuộc KKT</t>
  </si>
  <si>
    <t>Đầu tư các công trình tại VQG PN-KB</t>
  </si>
  <si>
    <t>Phân bổ các nhiệm vụ theo thứ tự ưu tiên</t>
  </si>
  <si>
    <t>Trả nợ XDCB</t>
  </si>
  <si>
    <t>Các dự án đã có trong NQ 108</t>
  </si>
  <si>
    <t>Các dự án rà soát bổ sung</t>
  </si>
  <si>
    <t>Trả nợ nhỏ lẻ các dự án hoàn thành, quyết toán hàng năm</t>
  </si>
  <si>
    <t>Phân bổ cho các dự án hoàn thành quyết toán năm 2015, 2016</t>
  </si>
  <si>
    <t>Vốn đối ứng các dự án ODA</t>
  </si>
  <si>
    <t>Hỗ trợ DN theo các chính sách ưu đãi của tỉnh và hỗ trợ các dự án PPP (đối tác công tư)</t>
  </si>
  <si>
    <t>Dự án đã có trong Nghị quyết 108</t>
  </si>
  <si>
    <t>Bổ sung hỗ trợ FLC</t>
  </si>
  <si>
    <t>Bổ sung hỗ trợ du lịch</t>
  </si>
  <si>
    <t>Hỗ trợ ưu đãi đầu tư theo Nghị định 210/2013/NĐ-CP</t>
  </si>
  <si>
    <t>Hỗ trợ cho các DN cung cấp hàng hóa, dịch vụ công ích</t>
  </si>
  <si>
    <t>Chuẩn bị đầu tư</t>
  </si>
  <si>
    <t>Chương trình theo QĐ 755 (Chương trình 134 kéo dài)</t>
  </si>
  <si>
    <t>Chương trình ĐTPT tuyến biên giới (CT 160)</t>
  </si>
  <si>
    <t>Chương trình di dân, định canh định cư</t>
  </si>
  <si>
    <t>Chương trình hỗ trợ nhà ở phòng chống bão lụt</t>
  </si>
  <si>
    <t>Phân bổ cho các công trình chuyển tiếp, khởi công mới theo thứ tự ưu tiên</t>
  </si>
  <si>
    <t>Các công trình trọng điểm</t>
  </si>
  <si>
    <t>Trung tâm Văn hóa tỉnh</t>
  </si>
  <si>
    <t>Hạ tầng kỹ thuật Trung tâm VHTT tỉnh</t>
  </si>
  <si>
    <t>Huyện ủy Quảng Trạch</t>
  </si>
  <si>
    <t>Trụ sở UBND TP Đồng Hới</t>
  </si>
  <si>
    <t>Trụ sở Thành ủy Đồng Hới</t>
  </si>
  <si>
    <t>Các dự án chuyển tiếp sang 2016-2020</t>
  </si>
  <si>
    <t>Các dự án khởi công mới 2017</t>
  </si>
  <si>
    <t>Các dự án khởi công mới 2016</t>
  </si>
  <si>
    <t>DA ĐÃ CÓ TRONG KH ĐTC TRUNG HẠN</t>
  </si>
  <si>
    <t>DA ĐÃ CÓ TRONG KH ĐTC TRUNG HẠN (Điều chỉnh)</t>
  </si>
  <si>
    <t>DA CHƯA CÓ TRONG KH ĐTC TRUNG HẠN (Bổ sung)</t>
  </si>
  <si>
    <t>CÁC DỰ ÁN KHỞI CÔNG MỚI ĐÃ CÓ TRONG KH ĐTC TRUNG HẠN</t>
  </si>
  <si>
    <t xml:space="preserve">DA ĐÃ CÓ TRONG KH ĐTC TRUNG HẠN </t>
  </si>
  <si>
    <t>KH 2016-2020 điều chỉnh</t>
  </si>
  <si>
    <t>Chênh lệch</t>
  </si>
  <si>
    <t>A</t>
  </si>
  <si>
    <t>B</t>
  </si>
  <si>
    <t>C</t>
  </si>
  <si>
    <t>KH 2016-2020 điểu chỉnh</t>
  </si>
  <si>
    <t>DA ĐÃ CÓ TRONG KH ĐTC TRUNG HẠN (Bổ sung)</t>
  </si>
  <si>
    <t>Cha Lo</t>
  </si>
  <si>
    <t>PNKB</t>
  </si>
  <si>
    <t>No XDCB</t>
  </si>
  <si>
    <t>Hoan thanh</t>
  </si>
  <si>
    <t>ODA</t>
  </si>
  <si>
    <t>PCNST</t>
  </si>
  <si>
    <t>Trong điểm</t>
  </si>
  <si>
    <t xml:space="preserve"> KCM 2016-2020</t>
  </si>
  <si>
    <t xml:space="preserve">Chuyển tiếp </t>
  </si>
  <si>
    <t>KHCN</t>
  </si>
  <si>
    <t>dự phòng</t>
  </si>
  <si>
    <t>Các nguồn vốn cân đối ngân sách tỉnh</t>
  </si>
  <si>
    <t>Tổng nguồn đã thông qua</t>
  </si>
  <si>
    <t>Tổng nguồn đã điều chỉnh</t>
  </si>
  <si>
    <t>Các dự án khởi công mới 2016-2020</t>
  </si>
  <si>
    <t>a</t>
  </si>
  <si>
    <t>b</t>
  </si>
  <si>
    <t>c</t>
  </si>
  <si>
    <t>Năm 2017 đ/c</t>
  </si>
  <si>
    <t>Năm 2018 đ/c</t>
  </si>
  <si>
    <t>Năm 2016 đ/c</t>
  </si>
  <si>
    <t>Chỉnh sửa thông tin</t>
  </si>
  <si>
    <t>Đề nghị bỏ danh mục vì công trình tạm dừng triển khai</t>
  </si>
  <si>
    <t>Bôi vàng là chỉnh sửa thông tin</t>
  </si>
  <si>
    <t>Bôi xanh lá cây đề nghị bỏ công trình</t>
  </si>
  <si>
    <t>Bôi tím là bổ sung công trình</t>
  </si>
  <si>
    <t>Đầu tư mua sắm trang thiết bị phòng dựng truyền hình và phục vụ công tác thông tin, truyền thông và thống kê khoa học và công nghệ</t>
  </si>
  <si>
    <t>3227/QĐ-UBND ngày 14/9/2017</t>
  </si>
  <si>
    <t>Đầu tư tăng cường thiết bị lĩnh vực khoa học và Công nghệ</t>
  </si>
  <si>
    <r>
      <t>Điều chỉnh tên công trình:</t>
    </r>
    <r>
      <rPr>
        <b/>
        <sz val="12"/>
        <color rgb="FFFF0000"/>
        <rFont val="Times New Roman"/>
        <family val="1"/>
      </rPr>
      <t xml:space="preserve"> Đầu tư (tăng cường) thiết bị lĩnh vực khoa học và Công nghệ</t>
    </r>
  </si>
  <si>
    <t>Đầu tư tăng cường tiềm lực khoa học và công nghệ</t>
  </si>
  <si>
    <t>2016
(QĐ 3880)</t>
  </si>
  <si>
    <t>2016 đ/c</t>
  </si>
  <si>
    <t>2017
(QĐ 4230)</t>
  </si>
  <si>
    <t>2017 đ/c, dự phòng ĐTC (QĐ 4765, 4763)</t>
  </si>
  <si>
    <t>2018 đ/c
(QĐ 4000, 2460)</t>
  </si>
  <si>
    <t>Cải tạo, sửa chữa Phòng khám đa khoa khu vực Hóa Tiến</t>
  </si>
  <si>
    <t>Khối nhà điều trị người bệnh nội trú-Bệnh viện đa khoa khu vực Bắc Quảng Bình</t>
  </si>
  <si>
    <t>Trạm Y tế Quảng Lộc</t>
  </si>
  <si>
    <t>Hạ tầng kỹ thuật Trung tâm Y tế huyện Lệ Thủy</t>
  </si>
  <si>
    <t>Trạm Y tế phường Ba Đồn</t>
  </si>
  <si>
    <t>Trạm Y tế xã Trung Trạch</t>
  </si>
  <si>
    <t>Trạm Y tế xã Đồng Trạch</t>
  </si>
  <si>
    <t>Nhà điều trị và hạ tầng kỹ thuật bênh viện đa khoa huyện Lệ Thủy</t>
  </si>
  <si>
    <t>2021</t>
  </si>
  <si>
    <t>3445/QĐ-UBND ngày 28/10/2016</t>
  </si>
  <si>
    <t>Điều chỉnh
TMĐT</t>
  </si>
  <si>
    <t>Điều chỉnh năm khởi công từ năm 2018 sang năm 2019 KC, ngân sách tỉnh 1,800 trđ</t>
  </si>
  <si>
    <t>Điều chỉnh TMĐT và năm khởi công từ năm 2020 sang năm 2019 KC</t>
  </si>
  <si>
    <t>3803/QĐ-UBND ngày 31/10/2018</t>
  </si>
  <si>
    <t>3949/QĐ-UBND ngày 31/10/2017</t>
  </si>
  <si>
    <t>3867/QĐ-UBND ngày 30/10/2017</t>
  </si>
  <si>
    <t>3954/QĐ-UBND ngày 31/10/2017</t>
  </si>
  <si>
    <t>Điều chỉnh TMĐT tăng lên 8.600 trđ</t>
  </si>
  <si>
    <t>Đề nghị bỏ danh mục, vì chưa phê duyệt chủ trương đầu tư</t>
  </si>
  <si>
    <t>Điều chỉnh NS tỉnh 3300 trđ</t>
  </si>
  <si>
    <t>Điều chỉnh năm khởi công sang năm 2019; nguồn vốn NS tỉnh 1.800 trđ</t>
  </si>
  <si>
    <t>Điều chỉnh tên dự án: Trung tâm chữa trị - nuôi dưỡng đối tượng tâm thần (giai đoạn 1)  thành "Trung tâm chăm sóc phục hồi chức năng cho người tâm thần"</t>
  </si>
  <si>
    <t>Trung tâm chăm sóc phục hồi chức năng cho người tâm thần</t>
  </si>
  <si>
    <t>2019 đ/c</t>
  </si>
  <si>
    <t>Điều chỉnh lại ngân sách tỉnh: 2.400 trđồng; giai đoạn 2018-2020: 2.400 trđồng</t>
  </si>
  <si>
    <t xml:space="preserve">Đề nghị bỏ danh mục </t>
  </si>
  <si>
    <t>Điều chỉnh lại TMĐT từ 3,200 trđ thành 4,800 trđông</t>
  </si>
  <si>
    <t>Đề nghị bỏ danh mục</t>
  </si>
  <si>
    <t>Điều chỉnh năm khởi công từ 2019 sang 2018 KC</t>
  </si>
  <si>
    <t>Đề nghị bỏ danh mục, vì chưa được phê duyệt chủ trương đầu tư</t>
  </si>
  <si>
    <t>Điều chỉnh TMĐT</t>
  </si>
  <si>
    <t>Điều chỉnh NS tỉnh: 2400</t>
  </si>
  <si>
    <t>Điều chỉnh năm KC từ 2020 sang 2019</t>
  </si>
  <si>
    <t>Đề nghị chuyển sang giai đoạn 2021-2025 (vì được đầu tư từ nguồn sự nghiệp năm 2018)</t>
  </si>
  <si>
    <t>Điều chỉnh năm KC từ năm 2019 sang năm 2018 KC</t>
  </si>
  <si>
    <t>Chưa được phê duyệt CTĐT (đề nghị bỏ danh mục)</t>
  </si>
  <si>
    <t>Đề nghị bỏ danh mục công trình (Chưa phê duyệt CTĐT)</t>
  </si>
  <si>
    <t>Điều chỉnh năm khởi công từ năm 2020 sang năm 2019 KC</t>
  </si>
  <si>
    <t>Đề nghị bỏ danh mục công trình (vì trường giải thể và chưa phê duyệt CTĐT)</t>
  </si>
  <si>
    <t xml:space="preserve">Đề nghị bỏ danh mục công trình </t>
  </si>
  <si>
    <t>Nhà đa năng trường THPT Phan Bội Châu, huyện Tuyên Hóa</t>
  </si>
  <si>
    <t>Hệ thống thoát nước và sân đường nội bộ trường THPT Tuyên Hóa</t>
  </si>
  <si>
    <t>Nhà Đa năng trường THPT Lê Trực, huyện Tuyên Hóa</t>
  </si>
  <si>
    <t>Nhà vệ sinh và đường chạy môn học giáo dục thể chất trường THPT Quang Trung, xã Quảng Phú</t>
  </si>
  <si>
    <t>Nhà lớp học 2 tầng 8 phòng và nhà vệ sinh của học sinh, giáo viên trường THPT Quảng Ninh</t>
  </si>
  <si>
    <t>Khu nhà bán trú cho học sinh dân tộc (20 phòng) và trang thiết bị nội thất phục vụ nhu cầu bán trú cho học sinh dân tộc Trường THCS&amp;THPT Hóa Tiến</t>
  </si>
  <si>
    <t>Nhà lớp học trường THPT Phan Đình Phùng</t>
  </si>
  <si>
    <t>Nhà thi đấu đa năng Trường THPT Trần Phú</t>
  </si>
  <si>
    <t>Nhà lớp học 10 phòng Trường THPT Lê Hồng Phong</t>
  </si>
  <si>
    <t>Nhà thư viện, hội trường, văn phòng trường THPT Nguyễn Chí Thanh</t>
  </si>
  <si>
    <t>Nhà thi đấu đa năng Trường THPT Nguyễn Chí Thanh</t>
  </si>
  <si>
    <t>Nhà hiệu bộ trường PTDT Nội trú tỉnh</t>
  </si>
  <si>
    <t>Nhà đa năng Trường THCS&amp;THPT Việt Trung</t>
  </si>
  <si>
    <t>Nhà đa chức năng, sân, bếp ăn và khuôn viên Trường mầm non Quảng Minh (Điểm chính)</t>
  </si>
  <si>
    <t>Nhà lớp học 6 phòng 2 tầng trường mầm non thôn Hà Tiến xã Quảng Tiến</t>
  </si>
  <si>
    <t>Nhà lớp học 2 tầng 8 phòng Truường Mầm non Ba Đồn</t>
  </si>
  <si>
    <t>Nhà lớp học 2 tầng 8 phòng Trường Tiểu học Mai Thủy</t>
  </si>
  <si>
    <t>Nhà hiệu bộ, chức năng và khuôn viên Trường Tiểu học số 2 An Ninh</t>
  </si>
  <si>
    <t>4003/QĐ-UBND ngày 22/10/2019</t>
  </si>
  <si>
    <t>4004/QĐ-UBND ngày 22/10/2019</t>
  </si>
  <si>
    <t>4006/QĐ-UBND ngày 22/10/2019</t>
  </si>
  <si>
    <t>4261/QĐ-UBND ngày 31/10/2019</t>
  </si>
  <si>
    <t>2820/QĐ-UBND ngày 19/7/2019</t>
  </si>
  <si>
    <t>3869/QĐ-UBND ngày 14/10/2019</t>
  </si>
  <si>
    <t>4002/QĐ-UBND ngày 22/10/2019</t>
  </si>
  <si>
    <t>3644/QĐ-UBND ngày 29/10/2018</t>
  </si>
  <si>
    <t>2915/QĐ-UBND ngày 30/7/2019</t>
  </si>
  <si>
    <t>3958/QĐ-UBND ngày 31/10/2017</t>
  </si>
  <si>
    <t>3843/QĐ-UBND ngày 30/10/2017</t>
  </si>
  <si>
    <t>3892/QĐ-UBND ngày 30/10/2017</t>
  </si>
  <si>
    <t>3523/QĐ-UBND ngày 5/10/2017</t>
  </si>
  <si>
    <t>3856/QĐ-UBND ngày 30/10/2017</t>
  </si>
  <si>
    <t>3841/QĐ-UBND ngày 30/10/2017</t>
  </si>
  <si>
    <t>3974/QĐ-UBND ngày 31/10/2017</t>
  </si>
  <si>
    <t>3430/QĐ-UBND ngày29/9/2017</t>
  </si>
  <si>
    <t>3950/QĐ-UBND ngày 31/10/2017</t>
  </si>
  <si>
    <t>3962/QĐ-UBND ngày31/10/2017</t>
  </si>
  <si>
    <t>3934/QĐ-UBND ngày 30/10/2017</t>
  </si>
  <si>
    <t>3529/QĐ-UBND ngày 6/10/2017</t>
  </si>
  <si>
    <t>3645/QĐ-UBND ngày 16/10/2017</t>
  </si>
  <si>
    <t>3944/QĐ-UBND ngày 31/10/2017</t>
  </si>
  <si>
    <t>3429/QĐ-UBND ngày 29/9/2017</t>
  </si>
  <si>
    <t>3118/QĐ-UBND ngày 5/9/2017</t>
  </si>
  <si>
    <t>3859/QĐ-UBND ngày 30/10/2017</t>
  </si>
  <si>
    <t>3930/QĐ-UBND ngày 30/10/2017</t>
  </si>
  <si>
    <t>3769/QĐ-UBND ngày 25/10/2017</t>
  </si>
  <si>
    <t>3830a/QĐ-UBND ngày 27/10/2017</t>
  </si>
  <si>
    <t>3566/QĐ-UBND ngày 9/7/2017</t>
  </si>
  <si>
    <t>3845/QĐ-UBND ngày 30/10/2017</t>
  </si>
  <si>
    <t>3947/QĐ-UBND ngày 31/10/2017</t>
  </si>
  <si>
    <t>3397/QĐ-UBND ngày 27/9/2017</t>
  </si>
  <si>
    <t>3646/QĐ-UBND ngày 16/10/2017</t>
  </si>
  <si>
    <t>3926/QĐ-UBND ngày 30/10/2017</t>
  </si>
  <si>
    <t>3688/QĐ-UBND ngày 19/10/2017</t>
  </si>
  <si>
    <t>3946/QĐ-UBND ngày 31/10/2017</t>
  </si>
  <si>
    <t>3744/QĐ-UBND ngày 23/10/2017</t>
  </si>
  <si>
    <t>3002/QĐ-UBND ngày 25/10/2014</t>
  </si>
  <si>
    <t>3679/QĐ-UBND ngày 29/10/2018</t>
  </si>
  <si>
    <t>3681/QĐ-UBND ngày 29/10/2018</t>
  </si>
  <si>
    <t>3818/QĐ-UBND ngày 31/10/2018</t>
  </si>
  <si>
    <t>3445/QĐ-UBND ngày 17/10/2018</t>
  </si>
  <si>
    <t>3625/QĐ-UBND ngày 26/10/2018</t>
  </si>
  <si>
    <t>3766/QĐ-UBND ngày 31/10/2018</t>
  </si>
  <si>
    <t>3827/QĐ-UBND ngày 31/10/2018</t>
  </si>
  <si>
    <t>3775/QĐ-UBND ngày 31/10/2018</t>
  </si>
  <si>
    <t>3765/QĐ-UBND ngày 31/10/2018</t>
  </si>
  <si>
    <t>3117/QĐ-UBND ngày 5/9/2017</t>
  </si>
  <si>
    <t>3825/QĐ-UBND ngày 31/10/2018</t>
  </si>
  <si>
    <t>3167/QĐ-UBND ngày 24/9/2018</t>
  </si>
  <si>
    <t>3624/QĐ-UBND ngày 26/10/2018</t>
  </si>
  <si>
    <t>3346/QĐ-UBND ngày 24/9/2018</t>
  </si>
  <si>
    <t>3716/QĐ-UBND ngày 30/10/2018</t>
  </si>
  <si>
    <t>3857a/QĐ-UBND ngày 31/10/2018</t>
  </si>
  <si>
    <t>3241/QĐ-UBND ngày 18/9/2017</t>
  </si>
  <si>
    <t>Nhà phòng học trường THPT Lệ Thủy</t>
  </si>
  <si>
    <t>Đổi tên dự án: Nhà hiệu bộ - Trường Tiểu học Lộc Ninh cơ sở 2 sang Nhà lớp học 2 tầng 8 phòng trường TH Lộc Ninh</t>
  </si>
  <si>
    <t>Đổi tên dự án: Trường Tiểu học xã Vạn Trạch (6 phòng)sang Trường TH xã Vạn Trạch (6 phòng) (Khu vực Thống nhất)</t>
  </si>
  <si>
    <t>Trường Tiểu học xã Vạn Trạch (6 phòng) (Khu vực Thống Nhất)</t>
  </si>
  <si>
    <t xml:space="preserve">Trường THPT Trần Phú (6 phòng) </t>
  </si>
  <si>
    <t>Trường THPT số 3 Bố Trạch (6 phòng học) sang (nay Trường THPT Trần Phú)</t>
  </si>
  <si>
    <t>Điều chỉnh tên công trình: Nhà lớp học 10 phòng Trường THPT Lương Thế Vinh sang Nhà lớp học 12 phòng Trường THPT Lương Thế Vinh" và điều chỉnh TMĐT: 5.890 trđ</t>
  </si>
  <si>
    <t>Nhà lớp học 12 phòng Trường THPT Lương Thế Vinh</t>
  </si>
  <si>
    <t>Đổi tên dự án: Trường Trung học cơ sở xã Nghĩa Ninh (2 tầng 6 phòng) sang Nhà hiệu bộ trường Mầm non xã Nghĩa Ninh</t>
  </si>
  <si>
    <t>Đổi tên dự án:Nhà lớp học 8 phòng Trường THPT Đồng Hới sang Sửa chữa, nâng cấp khối nhà lớp học 3 tầng, 24 phòng Trường THPT Đồng Hới</t>
  </si>
  <si>
    <t xml:space="preserve">Nhà thi đấu đa chức năng  trường THPT Ngô Quyền (trước đây là Trường THPT số 5 Bố Trạch) </t>
  </si>
  <si>
    <t>Đồi tên danh mụcNhà thi đấu đa chức năng  trường Số 5 Bố Trạch sang "Nhà thi đầu đa chức năng trường THPT Ngô Quyền (trước đây đây là TRường THPT số 5 Bố Trạch)</t>
  </si>
  <si>
    <t xml:space="preserve">Trường Tiểu học xã Quảng Sơn (8 phòng) </t>
  </si>
  <si>
    <t>Điều chỉnh năm KC từ 2020 sang 2019; tên dự án:Xây dựng 8 phòng trường TH xã Quảng Sơn sang Trường Tiểu học xã Quảng Sơn (8 phòng)</t>
  </si>
  <si>
    <t>Đổi tên Dự án: Trường THCS Thị trấn Lệ Ninh (8 phòng 2 tầng) sang Nhà lớp học 2 tầng 8 phòng trường THCS Thị trấn Nông trường Lệ Ninh, điều chỉnh năm KC 2018</t>
  </si>
  <si>
    <t>Nhà lớp học 2 tầng 8 phòng Trường THCS Thị trấn nông trường Lệ Ninh</t>
  </si>
  <si>
    <t>Đổi tên danh mục công trình Xây dựng trường Tiểu học số 1 xã An Ninh  sang Nhà lớp học 6 phòng, cổng và hàng rào Trường Tiểu học số 1 xã An Ninh, năm khởi công từ năm 2020 sang năm 2018 KC</t>
  </si>
  <si>
    <t>Điều chỉnh tên công trình: Trường Mầm non Sơn Trạch thôn Na (4 phòng) sang "Nhà lớp học 6 phòng 2 tầng trường Tiểu học số 4 Sơn Trạch"</t>
  </si>
  <si>
    <t>Điều chỉnh tên công trình:Nhà lớp học 2 tầng 8 phòng trường TH Long Đại xã Hiền Ninh, huyện Quảng Ninh sang "Nhà lớp học, chức năng Trường Tiểu học Long Đại, xã Hiền Ninh", điều chỉnh năm khởi công từ năm 2020 thành 2019 KC</t>
  </si>
  <si>
    <t>Nguồn xổ số năm 2018
có bố trí trả nợ XDCB (268 triệu) và chuyển tiếp (155 triệu) 423 triệu đồng</t>
  </si>
  <si>
    <t>KH ĐTC
2016-2020 (Điều chỉnh) theo từng sheet</t>
  </si>
  <si>
    <t>Kế hoạch theo các Nghị quyết hàng năm</t>
  </si>
  <si>
    <t>2016 
(QĐ 3880)</t>
  </si>
  <si>
    <t>2017 
(QĐ 4230)</t>
  </si>
  <si>
    <t>2017 đ/c, DP ĐTC (QĐ 1843, 2188, 2725, 4486)</t>
  </si>
  <si>
    <t>2018
(QĐ 4859)</t>
  </si>
  <si>
    <t>Nhà văn hóa cộng đồng xã Tân Trạch (hỗ trợ)</t>
  </si>
  <si>
    <t>2017 đ/c</t>
  </si>
  <si>
    <t>2018 đ/c</t>
  </si>
  <si>
    <t>2016 đ/c
(QĐ 1426)</t>
  </si>
  <si>
    <t>2018
(QĐ 4850)</t>
  </si>
  <si>
    <t>2018 đ/c
(QĐ 4000, 2460,4508)</t>
  </si>
  <si>
    <t>2019
(QĐ 4709)</t>
  </si>
  <si>
    <t>Tuyến đường liên xã Quảng Xuân- Quảng Hưng, huyện Quảng Trạch</t>
  </si>
  <si>
    <t>2017 
(QĐ 4230, 1483,2953)</t>
  </si>
  <si>
    <t>2017 đ/c, DP ĐTC, CBĐT (QĐ 1152, 3478)</t>
  </si>
  <si>
    <t>2018 đ/c
(QĐ 4000, 2460, 4508, 4578, 4336,4614)</t>
  </si>
  <si>
    <t>2019 đ/c (QĐ 3465, 2219)</t>
  </si>
  <si>
    <t>Sửa chữa, nâng cấp hệ thống cấp nước đập Ồ Ồ xã Vạn Ninh</t>
  </si>
  <si>
    <t>3830a/QĐ-UBND ngày 31/10/2018</t>
  </si>
  <si>
    <t>3132/QĐ-UBND ngày 19/9/2018</t>
  </si>
  <si>
    <t>Đường GTNT xã Ngư Thủy Trung giai đoạn II</t>
  </si>
  <si>
    <t>Đường GTNT thôn Phú Xuân, xã Quảng Phú</t>
  </si>
  <si>
    <t>Đường từ cầu nối tuyến bê tông trục chính xã Quảng Hải</t>
  </si>
  <si>
    <t>Đường bê tông thôn Vĩnh Lộc xã Quảng Lộc</t>
  </si>
  <si>
    <t>Nạo vét âu thuyền khu neo đậu tránh trú bão cho tàu cá cửa Gianh</t>
  </si>
  <si>
    <t>4663/QĐ-UBND ngày 31/10/2016</t>
  </si>
  <si>
    <t>3308/QĐ-UBND ngày 31/10/2016</t>
  </si>
  <si>
    <t>2258/QĐ-UBND ngày 28/11/2017</t>
  </si>
  <si>
    <t>Khắc phục lầy lội 2 tuyến đường hạ tầng từ đường lên 5 xã đi trung tâm huyện lỵ mới Quảng Trạch</t>
  </si>
  <si>
    <t>Nâng cấp mở rộng tuyến đường nối từ đường Hồ Chí Minh đến khu hạ tầng di tích lịch sử cấp Quốc gia hang Lèn Hà, xã Thanh Hóa, huyện Tuyến Hóa</t>
  </si>
  <si>
    <t>Đường tránh lũ kết hợp di dân sau hồ Rào Đá, xã Trường Xuân</t>
  </si>
  <si>
    <t>Bê tông hệ thống đường, cầu bản xã Châu Hóa, huyện Tuyên Hóa</t>
  </si>
  <si>
    <t>Xây dựng tuyến đường Tùng – Châu – Hợp đoạn từ thôn Lý Nguyên xã Quảng Châu đến xã Quảng Hợp</t>
  </si>
  <si>
    <t>Sửa chữa nâng cấp đường GTNT Bắc Minh Lệ xã Quảng Minh</t>
  </si>
  <si>
    <t>Cầu BTCT và đường hai đầu cầu từ xã Quảng Lộc đi trung tâm cụm các xã vùng Nam</t>
  </si>
  <si>
    <t>Đường vượt lũ thôn Hà Sơn, xã Quảng Sơn</t>
  </si>
  <si>
    <t>Đường bê tông thôn Vĩnh Phước Nam xã Quảng Lộc</t>
  </si>
  <si>
    <t>Đường kết hợp kè chống ngập lụt tại địa bàn xã Hồng Thủy, huyện Lệ Thủy (giai đoạn 2)</t>
  </si>
  <si>
    <t>Ngầm tràn thôn 3 Thanh Long xã Quy Hóa</t>
  </si>
  <si>
    <t>Tuyến đường chống ngập lụt và CHCN xã Quảng Hải</t>
  </si>
  <si>
    <t>Đường ngăn cản lửa và PCCC rừng phòng hộ ven biển Hải Ninh, Gia Ninh và Võ Ninh, huyện Quảng Ninh</t>
  </si>
  <si>
    <t>3620/QĐ-UBND ngày 25/9/2019</t>
  </si>
  <si>
    <t>3403/QĐ-UBND ngày 06/9/2019</t>
  </si>
  <si>
    <t>3891/QĐ-UBND ngày 15/10/2019</t>
  </si>
  <si>
    <t>3800/QĐ-UBND ngày 07/10/2019</t>
  </si>
  <si>
    <t>4066/QĐ-UBND ngày 28/10/2019</t>
  </si>
  <si>
    <t>4232/QĐ-UBND ngày 30/10/2019</t>
  </si>
  <si>
    <t>3882/QĐ-UBND ngày 14/10/2019</t>
  </si>
  <si>
    <t>Hạ tầng công viên thị trấn Kiến Giang huyện Lệ Thủy</t>
  </si>
  <si>
    <t>Bôi đỏ kiểm tra thêm tại các QĐ đ/c</t>
  </si>
  <si>
    <t>3851/QĐ-UBND ngày 30/10/2017</t>
  </si>
  <si>
    <t>Bôi vàng là chỉnh sửa thông tin, chữ đỏ là trùng danh mục</t>
  </si>
  <si>
    <t>Đường cứu hộ, cứu nạn dọc sông Gianh xã Quảng Tiên</t>
  </si>
  <si>
    <t>Bê tông hóa các tuyến đường vùng Cố Bà về Bãi Nghè xã Quảng Thủy</t>
  </si>
  <si>
    <t>Các tuyến đường giao thông xã Quảng Trung</t>
  </si>
  <si>
    <t>Các tuyến đường giao thông xã Lương Ninh</t>
  </si>
  <si>
    <t>Tuyến đường từ thôn Hoàng Viễn đi xã Ngân Thủy</t>
  </si>
  <si>
    <t>Đường kết hợp kè chống xói lở ven biển xã Cảnh Dương (giai đoạn 2)</t>
  </si>
  <si>
    <t>Kiên cố hóa đường bê tông Nam thôn Vĩnh Lộc</t>
  </si>
  <si>
    <t>Đường liên thôn Xuân Dục 1 - Xuân Dục 4, xã Xuân Ninh</t>
  </si>
  <si>
    <t>Xây dựng cầu Sông Trước, xã Tây Trạch, huyện Bố Trạch</t>
  </si>
  <si>
    <t>Đường GTNT xã Minh Hóa, huyện Minh Hóa</t>
  </si>
  <si>
    <t>Dự án phát triển giáo dục Trung học giai đoạn 2 tỉnh Quảng Bình</t>
  </si>
  <si>
    <t>Dự án đầu tư xây dựng và phát triển hệ thống cung ứng dịch vụ y tế tuyến cơ sở</t>
  </si>
  <si>
    <t>NQ KH năm
2020</t>
  </si>
  <si>
    <t>1119/QĐ-UBND ngày 29/3/2019</t>
  </si>
  <si>
    <t>4439/QĐ-UBND ngày 19/12/2018</t>
  </si>
  <si>
    <t>2856/QĐ-UBND ngày 28/08/2018</t>
  </si>
  <si>
    <t>4742/QĐ-UBND ngày 31/12/\2018</t>
  </si>
  <si>
    <t>Nhà lớp học 2 tầng, 8 phòng trường THCS Ngư Thủy Bắc</t>
  </si>
  <si>
    <t>Nhà lớp học 6 phòng học Trường Tiểu học Ngư Thủy Nam</t>
  </si>
  <si>
    <t>Đường bê tông từ quốc lộ 1A đi xóm Phường, xóm Đồn, Nồm.</t>
  </si>
  <si>
    <t>Hỗ trợ các xã giai đoạn 2017-2020 không thuộc danh mục các xã ĐBKK vùng bãi ngang, ven biển và hải đảo</t>
  </si>
  <si>
    <t>2017</t>
  </si>
  <si>
    <t xml:space="preserve">4402/QĐ-UBND ngày 15/6/2015 </t>
  </si>
  <si>
    <t xml:space="preserve">3345/QĐ-UBND ngày 20/11/2015 </t>
  </si>
  <si>
    <t>Dự phòng cân đối NSĐP</t>
  </si>
  <si>
    <t>Các dự án khởi công mới giai đoạn 2018-2020</t>
  </si>
  <si>
    <t>Hạ tầng khuôn viên tổ chức hội chợ tỉnh Quảng Bình</t>
  </si>
  <si>
    <t xml:space="preserve">Hạ tầng xung quanh Nghĩa trang xã Đức Ninh, TP Đồng Hới </t>
  </si>
  <si>
    <t>Khắc phục khẩn cấp đường nội thị, thị trấn Đồng Lê</t>
  </si>
  <si>
    <t xml:space="preserve">Tuyền đường nối từ phía Nam hồ Bàu Mây nối với tuyến đường liên xã Quảng Phương </t>
  </si>
  <si>
    <t>Nhà ở công vụ và nâng cấp khuôn viên công an huyện Lệ Thủy</t>
  </si>
  <si>
    <t>Nhà ăn, nhà ở thường trực cán bộ chiến sỹ Công an tỉnh</t>
  </si>
  <si>
    <t>Xây dựng cầu kiểm soát cửa sông Roòn</t>
  </si>
  <si>
    <t>Tuyến đường chính từ Quốc lộ 12A đi vùng Nam, đoạn từ xã Quảng Lộc đi cụm trung tâm các xã vùng Nam, thị xã Ba Đồn</t>
  </si>
  <si>
    <t>Hội trường và Nhà làm việc UBND xã Quảng Phú</t>
  </si>
  <si>
    <t>Đường tránh lụt thôn Xuân Hạ, xã Văn Hóa</t>
  </si>
  <si>
    <t>Đầu tư nâng cấp, hạ tầng chính quyền điện tử tỉnh Quảng Bình năm 2020</t>
  </si>
  <si>
    <t>Xây dựng hệ thống cơ sở dữ liệu tiếp nhận, xử lý phản ánh, kiến nghị của tổ chức cá nhân</t>
  </si>
  <si>
    <t>Nhà đa năng trường THPT Lê Lợi</t>
  </si>
  <si>
    <t>Nhà lớp học 6 phòng 3 tầng, Trường Mầm non xã Cảnh Dương</t>
  </si>
  <si>
    <t>Trường Mầm non xã Phong Thủy (khu vực Đại Phong)</t>
  </si>
  <si>
    <t>Nhà đa chức năng trường THPT Phan Đình Phùng</t>
  </si>
  <si>
    <t>3301/QĐ-UBND ngày 30/8/2019</t>
  </si>
  <si>
    <t>3447/QĐ-UBND ngày 10/9/2019</t>
  </si>
  <si>
    <t>Đường giao thông liên thôn Tuyến thôn Trằm Mé đi thôn Na xã Sơn Trạch</t>
  </si>
  <si>
    <t>4226/QĐ-UBND
ngày 30/10/2019</t>
  </si>
  <si>
    <t>Nhà lớp học 2 tầng 6 phòng trường tiểu học Quảng Minh A (điểm trường Minh Tiến)</t>
  </si>
  <si>
    <t>4221/QĐ-UBND ngày 30/10/2019</t>
  </si>
  <si>
    <t>4215/QĐ-UBND ngày 30/10/2019</t>
  </si>
  <si>
    <t>4202/QĐ-UBND ngày 30/10/2019</t>
  </si>
  <si>
    <t>4200/QĐ-UBND ngày 30/10/2019</t>
  </si>
  <si>
    <t>4191/QĐ-UBND ngày 30/10/2019</t>
  </si>
  <si>
    <t>Cải tạo và nâng cấp Nhà giảng đường
A3 Trường Đại học Quảng Bình</t>
  </si>
  <si>
    <t>4196/QĐ-UBND ngày 30/10/2018</t>
  </si>
  <si>
    <t>4157/QĐ-UBND ngày 30/10/2019</t>
  </si>
  <si>
    <t>Đường tránh lũ kết đê bao ngăn mặn thông Quảng Xá, xã Tân Ninh</t>
  </si>
  <si>
    <t>PHỤ LỤC 1:
CƠ CẤU NGUỒN VỐN</t>
  </si>
  <si>
    <t>KẾ HOẠCH ĐẦU TƯ CÔNG TRUNG HẠN 5 NĂM 2016-2020 VÀ TRẢ NỢ GỐC
CỦA TỈNH QUẢNG BÌNH (NGUỒN VỐN NGÂN SÁCH TỈNH QUẢN LÝ)</t>
  </si>
  <si>
    <t>TỔNG VỐN DO HUYỆN, THỊ XÃ, THÀNH PHỐ PHÂN BỔ</t>
  </si>
  <si>
    <t>Đổi tên danh mục với đập Bưởi thôn 1</t>
  </si>
  <si>
    <t>Không triển khai</t>
  </si>
  <si>
    <t>Kế hoạch theo các Sheet</t>
  </si>
  <si>
    <t>Kế hoạch theo các sheet</t>
  </si>
  <si>
    <t>Nguồn dự phòng năm 2017 sử dụng bố trí cho các công trình và bù hụt nguồn đất</t>
  </si>
  <si>
    <t>ĐVT: triệu đồng</t>
  </si>
  <si>
    <t>4160/QĐ-UBND ngày 30/10/2019</t>
  </si>
  <si>
    <t>4102/QĐ-UBND ngày 29/10/2019</t>
  </si>
  <si>
    <t>4162/QĐ-UBND ngày 30/10/2019</t>
  </si>
  <si>
    <t>(Kèm theo Nghị quyết số……./NQ-HĐND ngày ……./12/2019 của Hội đồng nhân dân tỉnh)</t>
  </si>
  <si>
    <t>PHỤ LỤC 03: PHÂN BỔ CHI TIẾT CÁC LĨNH VỰC ĐIỀU CHỈNH
KẾ HOẠCH ĐẦU TƯ CÔNG  TRUNG HẠN 5 NĂM 2016- 2020 CỦA TỈNH QUẢNG BÌNH (NGUỒN NGÂN SÁCH TỈNH QUẢN LÝ)</t>
  </si>
  <si>
    <t>(Kèm theo Nghị quyết số……./NQ-HĐND ngày ……./12/2019
của Hội đồng nhân dân tỉnh)</t>
  </si>
  <si>
    <t>Phụ lục 3.1: Lĩnh vực Khoa học công nghệ</t>
  </si>
  <si>
    <t>Phụ lục 3.2: Lĩnh vực Giáo dục đào tạo</t>
  </si>
  <si>
    <t>Phụ lục 3.3: Lĩnh vực Y tế</t>
  </si>
  <si>
    <t>PHỤ LỤC 3.1: LĨNH VỰC KHOA HỌC CÔNG NGHỆ</t>
  </si>
  <si>
    <t>Phụ lục 3.4: Đầu tư hạ tầng Khu Kinh tế cửa khẩu Cha Lo</t>
  </si>
  <si>
    <t>Phụ lục 3.5: Đầu tư các công trình tại Vườn Quốc gia Phong Nha – Kẻ Bàng</t>
  </si>
  <si>
    <t>Phụ lục 3.6: Trả nợ xây dựng cơ bản</t>
  </si>
  <si>
    <t>Phụ lục 3.7: Các dự án hoàn thành, quyết toán 2015, 2016</t>
  </si>
  <si>
    <t>Phụ lục 3.8: Đối ứng các dự án ODA</t>
  </si>
  <si>
    <t>Phụ lục 3.9: Các Chương trình mục tiêu phân cấp về ngân sách cấp tỉnh</t>
  </si>
  <si>
    <t>Phụ lục 3.10: Các công trình trọng điểm</t>
  </si>
  <si>
    <t>Phụ lục 3.11: Các dự án chuyển tiếp</t>
  </si>
  <si>
    <t>Phụ lục 3.12: Các dự án khởi công mới</t>
  </si>
  <si>
    <t>PHỤ LỤC 3.2: LĨNH VỰC GIÁO DỤC VÀ ĐÀO TẠO</t>
  </si>
  <si>
    <t>PHỤ LỤC 3.3: LĨNH VỰC Y TẾ</t>
  </si>
  <si>
    <t>PHỤ LỤC 3.6: TRẢ NỢ XÂY DỰNG CƠ BẢN</t>
  </si>
  <si>
    <t>PHỤ LỤC 3.8: ĐỐI ỨNG CÁC DỰ ÁN ODA</t>
  </si>
  <si>
    <t>PHỤ LỤC 3.4: ĐẦU TƯ HẠ TẦNG KHU KINH TẾ CỬA KHẨU CHA LO</t>
  </si>
  <si>
    <t>PHỤ LỤC 3.5: ĐẦU TƯ CÁC CÔNG TRÌNH TẠI VQG PHONG NHA-KẺ BÀNG</t>
  </si>
  <si>
    <t>PHỤ LỤC 3.7: CÁC DỰ ÁN HOÀN THÀNH, QUYẾT TOÁN NĂM 2015, 2016</t>
  </si>
  <si>
    <t>PHỤ LỤC 3.9: CÁC CHƯƠNG TRÌNH MỤC TIÊU PHÂN CẤP VỀ NGÂN SÁCH TỈNH</t>
  </si>
  <si>
    <t xml:space="preserve">PHỤ LỤC 3.11: CÁC DỰ ÁN CHUYỂN TIẾP </t>
  </si>
  <si>
    <t>PHỤ LỤC 3.10: CÁC CÔNG TRÌNH TRỌNG ĐIỂM</t>
  </si>
  <si>
    <t>PHỤ LỤC 3.12: CÁC DỰ ÁN KHỞI CÔNG MỚI</t>
  </si>
  <si>
    <t>NQ KH năm 2020</t>
  </si>
  <si>
    <t>4229/QĐ-UBND
ngày 30/10/2019</t>
  </si>
  <si>
    <t>4231/QĐ-UBND
ngày 30/10/2019</t>
  </si>
  <si>
    <t>4230/QĐ-UBND
ngày 30/10/2019</t>
  </si>
  <si>
    <t>3711/QĐ-UBND
ngày 30/10/2018</t>
  </si>
  <si>
    <t>4224/QĐ-UBND ngày 30/10/2019</t>
  </si>
  <si>
    <t>4234/QĐ-UBND ngày 30/10/2019</t>
  </si>
  <si>
    <t>4233/QĐ-UBND ngày 30/10/2019</t>
  </si>
  <si>
    <t xml:space="preserve">3145/QĐ-UBND ngày 20/10/2015 </t>
  </si>
  <si>
    <t xml:space="preserve">3120/QĐ-UBND ngày 20/10/2015 </t>
  </si>
  <si>
    <t>3611/QĐ-UBND ngày 26/10/2018</t>
  </si>
  <si>
    <t>4172/QĐ-UBND ngày 30/10/2019</t>
  </si>
  <si>
    <t>4103/QĐ-UBND ngày 29/10/2019</t>
  </si>
  <si>
    <t>Nhà lớp học 2 tầng 10 phòng Trường THCS Hải Ninh</t>
  </si>
  <si>
    <t>Dự phòng ĐTC 2017</t>
  </si>
  <si>
    <t xml:space="preserve">Nguồn hỗ trợ FLC và ND bố trí các công trình, phải trừ thêm 11982 bố trí cho Kè sông biển NL năm 2017 </t>
  </si>
  <si>
    <t>4176/QĐ-UBND ngày 30/10/2019</t>
  </si>
  <si>
    <t>Caải tạo, sửa chữa khu giảng đường Trung tâm dịch vụ việc làm Quảng Bình</t>
  </si>
  <si>
    <t>4188/QĐ-UBND ngày 30/10/2019</t>
  </si>
  <si>
    <t>4182/QĐ-UBND ngày 30/10/2019</t>
  </si>
  <si>
    <t>Cải tạo, nâng cấp đường giao thông đoạn từ đường Phan Đình Phùng rẽ vào Nhà máy phân loại, xử lý rác thải, sản xuất biogas và phân bón khoáng hữu cơ đến Quốc lộ 1A</t>
  </si>
  <si>
    <t>4158/QĐ-UBND ngày 30/10/2019</t>
  </si>
  <si>
    <t>4166/QĐ-UBND ngày 30/10/2019</t>
  </si>
  <si>
    <t>Tuyến đường từ thị trấn Quy Đạt đi xã Xuân Hóa, huyện Minh Hóa (giai đoạn 1)</t>
  </si>
  <si>
    <t>2377/QĐ-UBND ngày 20/7/2018</t>
  </si>
  <si>
    <t>Đối ứng thực hiện Chương trình hỗ trợ người có công với cách mạng về nhà ở (5% hỗ trợ từ NSĐP)</t>
  </si>
  <si>
    <t>PHỤ LỤC 2: PHƯƠNG ÁN PHÂN BỔ, ĐIỀU CHỈNH</t>
  </si>
  <si>
    <t>Đối ứng các xã bãi ngang bị loại khỏi danh mục TƯ hỗ trợ</t>
  </si>
  <si>
    <t>4221/QĐ-UBND ngày 3/12/2018</t>
  </si>
  <si>
    <t>4192/QĐ-UBND ngày 30/10/2019</t>
  </si>
  <si>
    <t>4100/QĐ-UBND ngày 29/10/2019</t>
  </si>
  <si>
    <t>4105/QĐ-UBND ngày 29/10/2019</t>
  </si>
  <si>
    <t>4142/QĐ-UBND ngày 30/10/2019</t>
  </si>
  <si>
    <t>4140/QĐ-UBND ngày 30/10/2019</t>
  </si>
  <si>
    <t>3609/QĐ-UBND ngày 26/10/2018</t>
  </si>
  <si>
    <t>4299/QĐ-UBND ngày 31/10/2019</t>
  </si>
  <si>
    <t>4138/QĐ-UBND ngày 30/10/2019</t>
  </si>
  <si>
    <t>4203/QĐ-UBND ngày 30/10/2019</t>
  </si>
  <si>
    <t>4197/QĐ-UBND ngày 30/10/2019</t>
  </si>
  <si>
    <t>4139/QĐ-UBND ngày 30/10/2019</t>
  </si>
  <si>
    <t>4145/QĐ-UBND ngày 30/10/2019</t>
  </si>
  <si>
    <t>4184/QĐ-UBND ngày 30/10/2019</t>
  </si>
  <si>
    <t>4104/QĐ-UBND ngày 29/10/2019</t>
  </si>
  <si>
    <t>4208/QĐ-UBND ngày 30/10/2019</t>
  </si>
  <si>
    <t>4205/QĐ-UBND ngày 30/10/2019</t>
  </si>
  <si>
    <t>4074/QĐ-UBND ngày 28/10/2019</t>
  </si>
  <si>
    <t>1016/QĐ-UBND
ngày 21/3/2019</t>
  </si>
  <si>
    <t>4174/QĐ-UBND ngày 30/10/2019</t>
  </si>
  <si>
    <t>4170/QĐ-UBND ngày 30/10/2019</t>
  </si>
  <si>
    <t>4168/QĐ-UBND ngày 30/10/2019</t>
  </si>
  <si>
    <t>4154/QĐ-UBND ngày 30/10/2019</t>
  </si>
  <si>
    <t>4146/QĐ-UBND ngày 30/10/2019</t>
  </si>
  <si>
    <t>Đường phát triển kinh tế kết nối hạ tầng giao thông từ cầu Minh Lệ đi ga Ngân Sơn</t>
  </si>
  <si>
    <t>4101/QĐ-UBND ngày 29/10/2019</t>
  </si>
  <si>
    <t>4186/QĐ-UBND ngày 30/10/2019</t>
  </si>
  <si>
    <t>Sửa chữa, nâng cấp tuyến đường dọc bờ sông Kiến Giang đoạn từ cầu Phong Xuân đi di tích lịch sử chiến thắng Xuân Bồ, xã Xuân Thủy, huyện Lệ Thủy</t>
  </si>
  <si>
    <t>4143/QĐ-UBND ngày 30/10/2019</t>
  </si>
  <si>
    <t>4055/QĐ-UBND ngày 28/10/2019</t>
  </si>
  <si>
    <t>4144/QĐ-UIBND ngày 30/10/2019</t>
  </si>
  <si>
    <t>Phân bổ cho các CTMT phân cấp về NS tỉnh</t>
  </si>
  <si>
    <t>3890/QĐ-UBND ngày 20/10/2016</t>
  </si>
  <si>
    <t>4106/QĐ-UBND ngày 29/10/2019</t>
  </si>
  <si>
    <t>4147/QĐ-UBND ngày 30/10/2019</t>
  </si>
  <si>
    <t>Đường tránh sau khu du lịch núi Thần Đinh xã Trường Xuân, huyện Quảng Ninh</t>
  </si>
  <si>
    <t>Kè chống sạt lở hói Xuân Hồi- Đông Thành xã Liên Thủy, huyện Lệ Thủy</t>
  </si>
  <si>
    <t>4151/QĐ-UBND ngày 30/10/2019</t>
  </si>
  <si>
    <t>4149/QĐ-UBND ngày 30/10/2019</t>
  </si>
  <si>
    <t>4236/QĐ-UBND ngày 30/10/2019</t>
  </si>
  <si>
    <t>4023a/QĐ-UBND ngày 24/10/2019</t>
  </si>
  <si>
    <t>3470/QĐ-UBND ngày 12/9/2019</t>
  </si>
  <si>
    <t>4137/QĐ-UBND
ngày 26/11/2018</t>
  </si>
  <si>
    <t>4234/QĐ-UBND
ngày 04/12/2018</t>
  </si>
  <si>
    <t>3791/QĐ-UBND ngày 07/10/2019</t>
  </si>
  <si>
    <t>4137/QĐ-UBND ngày 30/10/2019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</si>
</sst>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 _€_-;\-* #,##0\ _€_-;_-* &quot;-&quot;\ _€_-;_-@_-"/>
    <numFmt numFmtId="165" formatCode="_-* #,##0.00\ _€_-;\-* #,##0.00\ _€_-;_-* &quot;-&quot;??\ _€_-;_-@_-"/>
    <numFmt numFmtId="166" formatCode="_(* #,##0_);_(* \(#,##0\);_(* &quot;-&quot;_);_(@_)"/>
    <numFmt numFmtId="167" formatCode="_(* #,##0.00_);_(* \(#,##0.00\);_(* &quot;-&quot;??_);_(@_)"/>
    <numFmt numFmtId="168" formatCode="_-* #,##0.00_-;\-* #,##0.00_-;_-* &quot;-&quot;??_-;_-@_-"/>
    <numFmt numFmtId="169" formatCode="_(* #,##0_);_(* \(#,##0\);_(* &quot;-&quot;??_);_(@_)"/>
    <numFmt numFmtId="170" formatCode="_(* #.##0.00_);_(* \(#.##0.00\);_(* &quot;-&quot;??_);_(@_)"/>
    <numFmt numFmtId="171" formatCode="#,##0\ _."/>
    <numFmt numFmtId="172" formatCode="_-* #,##0\ _€_-;\-* #,##0\ _€_-;_-* &quot;-&quot;??\ _€_-;_-@_-"/>
    <numFmt numFmtId="173" formatCode="#\ ##0"/>
    <numFmt numFmtId="174" formatCode="_ * #,##0_ ;_ * \-#,##0_ ;_ * &quot;-&quot;??_ ;_ @_ "/>
    <numFmt numFmtId="175" formatCode="0.0%"/>
    <numFmt numFmtId="176" formatCode="_-* #,##0.00\ _V_N_D_-;\-* #,##0.00\ _V_N_D_-;_-* &quot;-&quot;??\ _V_N_D_-;_-@_-"/>
    <numFmt numFmtId="177" formatCode="_-* #,##0_-;\-* #,##0_-;_-* &quot;-&quot;??_-;_-@_-"/>
    <numFmt numFmtId="178" formatCode="_-* #,##0.000_-;\-* #,##0.000_-;_-* &quot;-&quot;??_-;_-@_-"/>
    <numFmt numFmtId="179" formatCode="_(* #,##0.000_);_(* \(#,##0.000\);_(* &quot;-&quot;??_);_(@_)"/>
    <numFmt numFmtId="180" formatCode="yyyy"/>
    <numFmt numFmtId="181" formatCode="_(* #.0.;_(* \(#.0.;_(* &quot;-&quot;??_);_(@_ⴆ"/>
    <numFmt numFmtId="182" formatCode="#,##0.0"/>
    <numFmt numFmtId="183" formatCode="00000"/>
  </numFmts>
  <fonts count="98">
    <font>
      <sz val="12"/>
      <color theme="1"/>
      <name val="Times New Roman"/>
      <family val="2"/>
    </font>
    <font>
      <sz val="11"/>
      <color theme="1"/>
      <name val="Calibri"/>
      <family val="2"/>
      <scheme val="minor"/>
    </font>
    <font>
      <sz val="11"/>
      <color theme="1"/>
      <name val="Calibri"/>
      <family val="2"/>
      <scheme val="minor"/>
    </font>
    <font>
      <sz val="12"/>
      <color theme="1"/>
      <name val="Times New Roman"/>
      <family val="2"/>
    </font>
    <font>
      <sz val="12"/>
      <name val="VNtimes new roman"/>
      <family val="2"/>
    </font>
    <font>
      <b/>
      <sz val="10"/>
      <name val="Times New Roman"/>
      <family val="1"/>
      <charset val="163"/>
    </font>
    <font>
      <b/>
      <sz val="10"/>
      <name val="Times New Roman"/>
      <family val="1"/>
    </font>
    <font>
      <sz val="10"/>
      <name val="Times New Roman"/>
      <family val="1"/>
      <charset val="163"/>
    </font>
    <font>
      <sz val="11"/>
      <color indexed="8"/>
      <name val="Calibri"/>
      <family val="2"/>
    </font>
    <font>
      <sz val="10"/>
      <name val="Arial"/>
      <family val="2"/>
    </font>
    <font>
      <sz val="10"/>
      <name val="Times New Roman"/>
      <family val="1"/>
    </font>
    <font>
      <sz val="10"/>
      <name val="Calibri"/>
      <family val="2"/>
    </font>
    <font>
      <sz val="12"/>
      <name val="Times New Roman"/>
      <family val="1"/>
    </font>
    <font>
      <sz val="12"/>
      <color indexed="8"/>
      <name val="Times New Roman"/>
      <family val="2"/>
    </font>
    <font>
      <sz val="11"/>
      <color indexed="8"/>
      <name val="Arial"/>
      <family val="2"/>
    </font>
    <font>
      <b/>
      <sz val="10"/>
      <name val="Arial"/>
      <family val="2"/>
    </font>
    <font>
      <i/>
      <sz val="10"/>
      <name val="Times New Roman"/>
      <family val="1"/>
    </font>
    <font>
      <sz val="14"/>
      <name val=".VnTime"/>
      <family val="2"/>
    </font>
    <font>
      <sz val="14"/>
      <name val="Times New Roman"/>
      <family val="1"/>
    </font>
    <font>
      <b/>
      <i/>
      <sz val="10"/>
      <name val="Times New Roman"/>
      <family val="1"/>
    </font>
    <font>
      <sz val="10"/>
      <name val="Times New Roman"/>
      <family val="2"/>
    </font>
    <font>
      <sz val="12"/>
      <name val=".vnTime"/>
      <family val="2"/>
    </font>
    <font>
      <b/>
      <sz val="12"/>
      <name val="Times New Roman"/>
      <family val="1"/>
    </font>
    <font>
      <sz val="12"/>
      <name val="VNtimes new roman"/>
      <family val="2"/>
    </font>
    <font>
      <sz val="10"/>
      <color rgb="FFFF0000"/>
      <name val="Times New Roman"/>
      <family val="1"/>
    </font>
    <font>
      <b/>
      <sz val="10"/>
      <color rgb="FFFF0000"/>
      <name val="Times New Roman"/>
      <family val="1"/>
    </font>
    <font>
      <b/>
      <i/>
      <sz val="10"/>
      <color rgb="FFFF0000"/>
      <name val="Times New Roman"/>
      <family val="1"/>
    </font>
    <font>
      <b/>
      <sz val="18"/>
      <name val="Times New Roman"/>
      <family val="1"/>
    </font>
    <font>
      <b/>
      <sz val="13"/>
      <name val="Times New Roman"/>
      <family val="1"/>
      <charset val="163"/>
    </font>
    <font>
      <sz val="13"/>
      <name val="Times New Roman"/>
      <family val="1"/>
      <charset val="163"/>
    </font>
    <font>
      <sz val="13"/>
      <color rgb="FFFF0000"/>
      <name val="Times New Roman"/>
      <family val="1"/>
      <charset val="163"/>
    </font>
    <font>
      <b/>
      <i/>
      <sz val="13"/>
      <color rgb="FFFF0000"/>
      <name val="Times New Roman"/>
      <family val="1"/>
      <charset val="163"/>
    </font>
    <font>
      <b/>
      <sz val="13"/>
      <color rgb="FFFF0000"/>
      <name val="Times New Roman"/>
      <family val="1"/>
      <charset val="163"/>
    </font>
    <font>
      <b/>
      <i/>
      <sz val="13"/>
      <name val="Times New Roman"/>
      <family val="1"/>
      <charset val="163"/>
    </font>
    <font>
      <i/>
      <sz val="13"/>
      <name val="Times New Roman"/>
      <family val="1"/>
      <charset val="163"/>
    </font>
    <font>
      <sz val="13"/>
      <name val="Times New Roman"/>
      <family val="1"/>
    </font>
    <font>
      <b/>
      <sz val="13"/>
      <name val="Times New Roman"/>
      <family val="1"/>
    </font>
    <font>
      <sz val="12"/>
      <name val="Times New Roman"/>
      <family val="1"/>
      <charset val="163"/>
    </font>
    <font>
      <sz val="11"/>
      <name val="Times New Roman"/>
      <family val="1"/>
      <charset val="163"/>
    </font>
    <font>
      <sz val="11"/>
      <name val="Times New Roman"/>
      <family val="1"/>
    </font>
    <font>
      <b/>
      <sz val="11"/>
      <name val="Times New Roman"/>
      <family val="1"/>
    </font>
    <font>
      <sz val="11"/>
      <color rgb="FFFF0000"/>
      <name val="Times New Roman"/>
      <family val="1"/>
    </font>
    <font>
      <b/>
      <sz val="11"/>
      <color rgb="FFFF0000"/>
      <name val="Times New Roman"/>
      <family val="1"/>
    </font>
    <font>
      <b/>
      <i/>
      <sz val="11"/>
      <color rgb="FFFF0000"/>
      <name val="Times New Roman"/>
      <family val="1"/>
    </font>
    <font>
      <b/>
      <i/>
      <sz val="11"/>
      <name val="Times New Roman"/>
      <family val="1"/>
    </font>
    <font>
      <sz val="11"/>
      <name val="Arial"/>
      <family val="2"/>
    </font>
    <font>
      <i/>
      <sz val="11"/>
      <color rgb="FFFF0000"/>
      <name val="Times New Roman"/>
      <family val="1"/>
    </font>
    <font>
      <sz val="11"/>
      <color rgb="FFFF0000"/>
      <name val="Times New Roman"/>
      <family val="1"/>
      <charset val="163"/>
    </font>
    <font>
      <sz val="11"/>
      <color rgb="FFFF0000"/>
      <name val="Calibri"/>
      <family val="2"/>
    </font>
    <font>
      <sz val="11"/>
      <name val="Calibri"/>
      <family val="2"/>
    </font>
    <font>
      <b/>
      <sz val="11"/>
      <name val="Arial"/>
      <family val="2"/>
    </font>
    <font>
      <b/>
      <sz val="11"/>
      <name val="Times New Roman"/>
      <family val="1"/>
      <charset val="163"/>
    </font>
    <font>
      <i/>
      <sz val="11"/>
      <name val="Times New Roman"/>
      <family val="1"/>
    </font>
    <font>
      <b/>
      <i/>
      <sz val="11"/>
      <name val="Times New Roman"/>
      <family val="1"/>
      <charset val="163"/>
    </font>
    <font>
      <i/>
      <sz val="11"/>
      <name val="Times New Roman"/>
      <family val="1"/>
      <charset val="163"/>
    </font>
    <font>
      <sz val="11"/>
      <name val="Times New Roman"/>
      <family val="2"/>
    </font>
    <font>
      <i/>
      <sz val="12"/>
      <name val="Times New Roman"/>
      <family val="1"/>
    </font>
    <font>
      <b/>
      <i/>
      <sz val="12"/>
      <name val="Times New Roman"/>
      <family val="1"/>
    </font>
    <font>
      <i/>
      <sz val="12"/>
      <name val="Times New Roman"/>
      <family val="1"/>
      <charset val="163"/>
    </font>
    <font>
      <sz val="12"/>
      <color theme="0"/>
      <name val="Times New Roman"/>
      <family val="1"/>
    </font>
    <font>
      <sz val="9"/>
      <color indexed="10"/>
      <name val="Times New Roman"/>
      <family val="1"/>
    </font>
    <font>
      <sz val="12"/>
      <name val="Times New Roman"/>
      <family val="2"/>
    </font>
    <font>
      <b/>
      <sz val="12"/>
      <name val="Times New Roman"/>
      <family val="2"/>
    </font>
    <font>
      <b/>
      <sz val="12"/>
      <name val="Times New Roman"/>
      <family val="1"/>
      <charset val="163"/>
    </font>
    <font>
      <sz val="12"/>
      <color rgb="FFFF0000"/>
      <name val="Times New Roman"/>
      <family val="1"/>
    </font>
    <font>
      <sz val="12"/>
      <name val="Calibri"/>
      <family val="2"/>
    </font>
    <font>
      <b/>
      <sz val="12"/>
      <color rgb="FFFF0000"/>
      <name val="Times New Roman"/>
      <family val="1"/>
    </font>
    <font>
      <sz val="10"/>
      <color theme="1"/>
      <name val="Times New Roman"/>
      <family val="1"/>
    </font>
    <font>
      <b/>
      <sz val="10"/>
      <color theme="1"/>
      <name val="Times New Roman"/>
      <family val="1"/>
    </font>
    <font>
      <b/>
      <sz val="12"/>
      <color theme="1"/>
      <name val="Times New Roman"/>
      <family val="1"/>
    </font>
    <font>
      <sz val="12"/>
      <color theme="1"/>
      <name val="Times New Roman"/>
      <family val="1"/>
    </font>
    <font>
      <b/>
      <sz val="12"/>
      <name val="Arial"/>
      <family val="2"/>
    </font>
    <font>
      <sz val="12"/>
      <color indexed="10"/>
      <name val="Times New Roman"/>
      <family val="1"/>
    </font>
    <font>
      <sz val="12"/>
      <color theme="0"/>
      <name val="Times New Roman"/>
      <family val="2"/>
    </font>
    <font>
      <b/>
      <sz val="11"/>
      <color rgb="FFFF0000"/>
      <name val="Times New Roman"/>
      <family val="1"/>
      <charset val="163"/>
    </font>
    <font>
      <i/>
      <sz val="12"/>
      <name val="Times New Roman"/>
      <family val="2"/>
    </font>
    <font>
      <sz val="12"/>
      <color theme="1"/>
      <name val="Times New Roman"/>
      <family val="1"/>
      <charset val="163"/>
    </font>
    <font>
      <b/>
      <sz val="14"/>
      <name val="Times New Roman"/>
      <family val="1"/>
    </font>
    <font>
      <sz val="11"/>
      <color indexed="8"/>
      <name val="Times New Roman"/>
      <family val="2"/>
    </font>
    <font>
      <sz val="10"/>
      <name val="MS Sans Serif"/>
      <family val="2"/>
    </font>
    <font>
      <sz val="11"/>
      <color indexed="8"/>
      <name val="Helvetica Neue"/>
    </font>
    <font>
      <b/>
      <i/>
      <sz val="12"/>
      <color theme="1"/>
      <name val="Times New Roman"/>
      <family val="1"/>
    </font>
    <font>
      <sz val="12"/>
      <color rgb="FFC00000"/>
      <name val="Times New Roman"/>
      <family val="1"/>
    </font>
    <font>
      <sz val="12"/>
      <color rgb="FF7030A0"/>
      <name val="Times New Roman"/>
      <family val="1"/>
    </font>
    <font>
      <i/>
      <sz val="12"/>
      <color theme="1"/>
      <name val="Times New Roman"/>
      <family val="1"/>
    </font>
    <font>
      <b/>
      <sz val="12"/>
      <color rgb="FFFF0000"/>
      <name val="Times New Roman"/>
      <family val="2"/>
    </font>
    <font>
      <b/>
      <sz val="12"/>
      <color rgb="FFFF0000"/>
      <name val="Times New Roman"/>
      <family val="1"/>
      <charset val="163"/>
    </font>
    <font>
      <sz val="12"/>
      <color rgb="FFFF0000"/>
      <name val="Times New Roman"/>
      <family val="1"/>
      <charset val="163"/>
    </font>
    <font>
      <b/>
      <sz val="10"/>
      <color rgb="FFFF0000"/>
      <name val="Times New Roman"/>
      <family val="1"/>
      <charset val="163"/>
    </font>
    <font>
      <b/>
      <sz val="13"/>
      <color rgb="FFFF0000"/>
      <name val="Times New Roman"/>
      <family val="1"/>
    </font>
    <font>
      <sz val="13"/>
      <color rgb="FFFF0000"/>
      <name val="Times New Roman"/>
      <family val="1"/>
    </font>
    <font>
      <sz val="10"/>
      <color rgb="FFFF0000"/>
      <name val="Times New Roman"/>
      <family val="2"/>
    </font>
    <font>
      <b/>
      <i/>
      <sz val="12"/>
      <color rgb="FFFF0000"/>
      <name val="Times New Roman"/>
      <family val="1"/>
    </font>
    <font>
      <sz val="12"/>
      <color rgb="FFFF0000"/>
      <name val="Times New Roman"/>
      <family val="2"/>
    </font>
    <font>
      <i/>
      <sz val="13"/>
      <name val="Times New Roman"/>
      <family val="1"/>
    </font>
    <font>
      <b/>
      <sz val="16"/>
      <color theme="1"/>
      <name val="Times New Roman"/>
      <family val="1"/>
    </font>
    <font>
      <i/>
      <sz val="16"/>
      <color theme="1"/>
      <name val="Times New Roman"/>
      <family val="1"/>
    </font>
    <font>
      <i/>
      <sz val="13"/>
      <color theme="1"/>
      <name val="Times New Roman"/>
      <family val="1"/>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95">
    <xf numFmtId="0" fontId="0" fillId="0" borderId="0"/>
    <xf numFmtId="167" fontId="3" fillId="0" borderId="0" applyFont="0" applyFill="0" applyBorder="0" applyAlignment="0" applyProtection="0"/>
    <xf numFmtId="0" fontId="4" fillId="0" borderId="0"/>
    <xf numFmtId="167" fontId="4" fillId="0" borderId="0" applyFont="0" applyFill="0" applyBorder="0" applyAlignment="0" applyProtection="0"/>
    <xf numFmtId="0" fontId="8" fillId="0" borderId="0"/>
    <xf numFmtId="0" fontId="9" fillId="0" borderId="0"/>
    <xf numFmtId="0" fontId="9" fillId="0" borderId="0"/>
    <xf numFmtId="0" fontId="9" fillId="0" borderId="0"/>
    <xf numFmtId="0" fontId="4" fillId="0" borderId="0" applyProtection="0"/>
    <xf numFmtId="0" fontId="9" fillId="0" borderId="0" applyProtection="0"/>
    <xf numFmtId="167" fontId="8" fillId="0" borderId="0" applyProtection="0"/>
    <xf numFmtId="0" fontId="9" fillId="0" borderId="0" applyProtection="0"/>
    <xf numFmtId="0" fontId="9" fillId="0" borderId="0" applyProtection="0"/>
    <xf numFmtId="0" fontId="9" fillId="0" borderId="0" applyProtection="0"/>
    <xf numFmtId="0" fontId="4" fillId="0" borderId="0" applyProtection="0"/>
    <xf numFmtId="165" fontId="8" fillId="0" borderId="0" applyFont="0" applyFill="0" applyBorder="0" applyAlignment="0" applyProtection="0"/>
    <xf numFmtId="0" fontId="8" fillId="0" borderId="0"/>
    <xf numFmtId="0" fontId="9" fillId="0" borderId="0"/>
    <xf numFmtId="168" fontId="8" fillId="0" borderId="0" applyFont="0" applyFill="0" applyBorder="0" applyAlignment="0" applyProtection="0"/>
    <xf numFmtId="0" fontId="8" fillId="0" borderId="0"/>
    <xf numFmtId="0" fontId="9" fillId="0" borderId="0"/>
    <xf numFmtId="0" fontId="4" fillId="0" borderId="0"/>
    <xf numFmtId="167" fontId="4" fillId="0" borderId="0" applyFont="0" applyFill="0" applyBorder="0" applyAlignment="0" applyProtection="0"/>
    <xf numFmtId="0" fontId="4"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8" fillId="0" borderId="0"/>
    <xf numFmtId="0" fontId="10" fillId="0" borderId="0"/>
    <xf numFmtId="165" fontId="8" fillId="0" borderId="0" applyFont="0" applyFill="0" applyBorder="0" applyAlignment="0" applyProtection="0"/>
    <xf numFmtId="0" fontId="13" fillId="0" borderId="0"/>
    <xf numFmtId="0" fontId="14" fillId="0" borderId="0"/>
    <xf numFmtId="0" fontId="9" fillId="0" borderId="0" applyFont="0" applyFill="0" applyBorder="0" applyAlignment="0" applyProtection="0">
      <alignment vertical="center"/>
    </xf>
    <xf numFmtId="0" fontId="9" fillId="0" borderId="0">
      <alignment vertical="center"/>
    </xf>
    <xf numFmtId="0" fontId="17" fillId="0" borderId="0"/>
    <xf numFmtId="176" fontId="9" fillId="0" borderId="0" applyFont="0" applyFill="0" applyBorder="0" applyAlignment="0" applyProtection="0"/>
    <xf numFmtId="0" fontId="9" fillId="0" borderId="0"/>
    <xf numFmtId="170" fontId="8" fillId="0" borderId="0" applyFont="0" applyFill="0" applyBorder="0" applyAlignment="0" applyProtection="0"/>
    <xf numFmtId="165" fontId="4" fillId="0" borderId="0" applyFont="0" applyFill="0" applyBorder="0" applyAlignment="0" applyProtection="0">
      <alignment vertical="center"/>
    </xf>
    <xf numFmtId="165" fontId="9" fillId="0" borderId="0" applyFont="0" applyFill="0" applyBorder="0" applyAlignment="0" applyProtection="0"/>
    <xf numFmtId="167" fontId="8" fillId="0" borderId="0" applyFont="0" applyFill="0" applyBorder="0" applyAlignment="0" applyProtection="0"/>
    <xf numFmtId="0" fontId="8" fillId="0" borderId="0"/>
    <xf numFmtId="0" fontId="12" fillId="0" borderId="0"/>
    <xf numFmtId="165" fontId="21" fillId="0" borderId="0" applyFont="0" applyFill="0" applyBorder="0" applyAlignment="0" applyProtection="0"/>
    <xf numFmtId="0" fontId="2" fillId="0" borderId="0"/>
    <xf numFmtId="167" fontId="8" fillId="0" borderId="0" applyFont="0" applyFill="0" applyBorder="0" applyAlignment="0" applyProtection="0"/>
    <xf numFmtId="168" fontId="2" fillId="0" borderId="0" applyFont="0" applyFill="0" applyBorder="0" applyAlignment="0" applyProtection="0"/>
    <xf numFmtId="167" fontId="23" fillId="0" borderId="0" applyFont="0" applyFill="0" applyBorder="0" applyAlignment="0" applyProtection="0"/>
    <xf numFmtId="0" fontId="8" fillId="0" borderId="0"/>
    <xf numFmtId="0" fontId="12" fillId="0" borderId="0"/>
    <xf numFmtId="0" fontId="8" fillId="0" borderId="0"/>
    <xf numFmtId="0" fontId="8" fillId="0" borderId="0"/>
    <xf numFmtId="0" fontId="23" fillId="0" borderId="0"/>
    <xf numFmtId="0" fontId="1" fillId="0" borderId="0"/>
    <xf numFmtId="167" fontId="8" fillId="0" borderId="0" applyFont="0" applyFill="0" applyBorder="0" applyAlignment="0" applyProtection="0">
      <alignment vertical="center"/>
    </xf>
    <xf numFmtId="0" fontId="9" fillId="0" borderId="0"/>
    <xf numFmtId="0" fontId="8" fillId="0" borderId="0"/>
    <xf numFmtId="0" fontId="9" fillId="0" borderId="0"/>
    <xf numFmtId="0" fontId="8" fillId="0" borderId="0"/>
    <xf numFmtId="0" fontId="12" fillId="0" borderId="0"/>
    <xf numFmtId="165"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 fillId="0" borderId="0" applyFont="0" applyFill="0" applyBorder="0" applyAlignment="0" applyProtection="0"/>
    <xf numFmtId="165" fontId="12" fillId="0" borderId="0" applyFont="0" applyFill="0" applyBorder="0" applyAlignment="0" applyProtection="0"/>
    <xf numFmtId="0" fontId="8" fillId="0" borderId="0"/>
    <xf numFmtId="0" fontId="78" fillId="0" borderId="0"/>
    <xf numFmtId="0" fontId="79" fillId="0" borderId="0"/>
    <xf numFmtId="0" fontId="8" fillId="0" borderId="0"/>
    <xf numFmtId="0" fontId="8" fillId="0" borderId="0"/>
    <xf numFmtId="0" fontId="8" fillId="0" borderId="0" applyProtection="0"/>
    <xf numFmtId="0" fontId="8" fillId="0" borderId="0"/>
    <xf numFmtId="0" fontId="9" fillId="0" borderId="0"/>
    <xf numFmtId="0" fontId="9" fillId="0" borderId="0"/>
    <xf numFmtId="0" fontId="80" fillId="0" borderId="0" applyNumberFormat="0" applyFill="0" applyBorder="0" applyProtection="0">
      <alignment vertical="top"/>
    </xf>
    <xf numFmtId="0" fontId="21" fillId="0" borderId="0"/>
    <xf numFmtId="0" fontId="8"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12" fillId="0" borderId="0"/>
    <xf numFmtId="0" fontId="21" fillId="0" borderId="0"/>
    <xf numFmtId="0" fontId="1" fillId="0" borderId="0"/>
    <xf numFmtId="168" fontId="1" fillId="0" borderId="0" applyFont="0" applyFill="0" applyBorder="0" applyAlignment="0" applyProtection="0"/>
    <xf numFmtId="167" fontId="4" fillId="0" borderId="0" applyFont="0" applyFill="0" applyBorder="0" applyAlignment="0" applyProtection="0"/>
    <xf numFmtId="0" fontId="4" fillId="0" borderId="0"/>
  </cellStyleXfs>
  <cellXfs count="2378">
    <xf numFmtId="0" fontId="0" fillId="0" borderId="0" xfId="0"/>
    <xf numFmtId="0" fontId="6" fillId="0" borderId="0" xfId="2" applyNumberFormat="1" applyFont="1" applyFill="1" applyBorder="1" applyAlignment="1">
      <alignment horizontal="center" vertical="center" wrapText="1"/>
    </xf>
    <xf numFmtId="1" fontId="10" fillId="0" borderId="0" xfId="7" applyNumberFormat="1" applyFont="1" applyFill="1" applyBorder="1" applyAlignment="1">
      <alignment vertical="center"/>
    </xf>
    <xf numFmtId="0" fontId="11" fillId="0" borderId="0" xfId="0" applyNumberFormat="1" applyFont="1" applyFill="1" applyBorder="1" applyAlignment="1"/>
    <xf numFmtId="0" fontId="6" fillId="0" borderId="0" xfId="0" applyNumberFormat="1" applyFont="1" applyFill="1" applyAlignment="1">
      <alignment horizontal="center" vertical="center" wrapText="1"/>
    </xf>
    <xf numFmtId="0" fontId="5" fillId="0" borderId="0" xfId="2" applyNumberFormat="1" applyFont="1" applyFill="1" applyBorder="1" applyAlignment="1">
      <alignment horizontal="center" vertical="center" wrapText="1"/>
    </xf>
    <xf numFmtId="0" fontId="7" fillId="0" borderId="0" xfId="2" applyNumberFormat="1" applyFont="1" applyFill="1" applyBorder="1" applyAlignment="1">
      <alignment horizontal="center" vertical="center" wrapText="1"/>
    </xf>
    <xf numFmtId="0" fontId="7" fillId="0" borderId="0" xfId="2" applyNumberFormat="1" applyFont="1" applyFill="1" applyAlignment="1">
      <alignment horizontal="center" vertical="center" wrapText="1"/>
    </xf>
    <xf numFmtId="0" fontId="15" fillId="0" borderId="0" xfId="4" applyFont="1" applyFill="1" applyAlignment="1">
      <alignment vertical="center"/>
    </xf>
    <xf numFmtId="0" fontId="9" fillId="0" borderId="0" xfId="4" applyFont="1" applyFill="1" applyAlignment="1">
      <alignment vertical="center"/>
    </xf>
    <xf numFmtId="1" fontId="10" fillId="0" borderId="0" xfId="7" applyNumberFormat="1" applyFont="1" applyFill="1" applyAlignment="1">
      <alignment vertical="center"/>
    </xf>
    <xf numFmtId="1" fontId="16" fillId="0" borderId="0" xfId="7" applyNumberFormat="1" applyFont="1" applyFill="1" applyAlignment="1">
      <alignment vertical="center"/>
    </xf>
    <xf numFmtId="166" fontId="10" fillId="0" borderId="0" xfId="7" applyNumberFormat="1" applyFont="1" applyFill="1" applyAlignment="1">
      <alignment vertical="center"/>
    </xf>
    <xf numFmtId="0" fontId="11" fillId="0" borderId="0" xfId="0" applyFont="1" applyFill="1"/>
    <xf numFmtId="1" fontId="19" fillId="0" borderId="0" xfId="7" applyNumberFormat="1" applyFont="1" applyFill="1" applyAlignment="1">
      <alignment vertical="center"/>
    </xf>
    <xf numFmtId="1" fontId="6" fillId="0" borderId="0" xfId="7" applyNumberFormat="1" applyFont="1" applyFill="1" applyAlignment="1">
      <alignment vertical="center"/>
    </xf>
    <xf numFmtId="166" fontId="6" fillId="0" borderId="0" xfId="7" applyNumberFormat="1" applyFont="1" applyFill="1" applyAlignment="1">
      <alignment vertical="center"/>
    </xf>
    <xf numFmtId="0" fontId="7" fillId="0" borderId="0" xfId="0" applyFont="1" applyFill="1"/>
    <xf numFmtId="0" fontId="18" fillId="0" borderId="0" xfId="4" applyFont="1" applyFill="1" applyAlignment="1">
      <alignment vertical="center"/>
    </xf>
    <xf numFmtId="0" fontId="10" fillId="0" borderId="0" xfId="4" applyFont="1" applyFill="1" applyAlignment="1">
      <alignment vertical="center"/>
    </xf>
    <xf numFmtId="0" fontId="10" fillId="0" borderId="0" xfId="0" applyNumberFormat="1" applyFont="1" applyFill="1" applyAlignment="1">
      <alignment horizontal="center" vertical="center" wrapText="1"/>
    </xf>
    <xf numFmtId="0" fontId="10" fillId="0" borderId="0" xfId="0" applyNumberFormat="1" applyFont="1" applyFill="1" applyBorder="1" applyAlignment="1">
      <alignment horizontal="center" vertical="center" wrapText="1"/>
    </xf>
    <xf numFmtId="0" fontId="6" fillId="0" borderId="0" xfId="0" applyNumberFormat="1" applyFont="1" applyFill="1" applyBorder="1" applyAlignment="1">
      <alignment horizontal="left" vertical="center" wrapText="1"/>
    </xf>
    <xf numFmtId="0" fontId="10" fillId="0" borderId="0" xfId="0" quotePrefix="1" applyNumberFormat="1" applyFont="1" applyFill="1" applyBorder="1" applyAlignment="1">
      <alignment horizontal="center" vertical="top" wrapText="1"/>
    </xf>
    <xf numFmtId="0" fontId="10" fillId="0" borderId="0" xfId="0" applyFont="1" applyFill="1" applyBorder="1" applyAlignment="1">
      <alignment vertical="top" wrapText="1"/>
    </xf>
    <xf numFmtId="0" fontId="10" fillId="0" borderId="0" xfId="0" applyFont="1" applyFill="1" applyBorder="1" applyAlignment="1">
      <alignment horizontal="center" vertical="top" wrapText="1"/>
    </xf>
    <xf numFmtId="49" fontId="10" fillId="0" borderId="0" xfId="0" applyNumberFormat="1" applyFont="1" applyFill="1" applyBorder="1" applyAlignment="1">
      <alignment horizontal="center" vertical="top" wrapText="1"/>
    </xf>
    <xf numFmtId="14" fontId="10" fillId="0" borderId="0" xfId="0" applyNumberFormat="1" applyFont="1" applyFill="1" applyBorder="1" applyAlignment="1">
      <alignment horizontal="center" vertical="top" wrapText="1"/>
    </xf>
    <xf numFmtId="3" fontId="10" fillId="0" borderId="0" xfId="1" applyNumberFormat="1" applyFont="1" applyFill="1" applyBorder="1" applyAlignment="1">
      <alignment horizontal="right" vertical="top" wrapText="1"/>
    </xf>
    <xf numFmtId="3" fontId="10" fillId="0" borderId="0" xfId="1" applyNumberFormat="1" applyFont="1" applyFill="1" applyBorder="1" applyAlignment="1">
      <alignment horizontal="right" vertical="center" wrapText="1"/>
    </xf>
    <xf numFmtId="3" fontId="10" fillId="0" borderId="0" xfId="7" applyNumberFormat="1" applyFont="1" applyFill="1" applyBorder="1" applyAlignment="1">
      <alignment vertical="center" wrapText="1"/>
    </xf>
    <xf numFmtId="0" fontId="20" fillId="0" borderId="0" xfId="0" applyFont="1" applyFill="1" applyBorder="1"/>
    <xf numFmtId="0" fontId="20" fillId="0" borderId="0" xfId="0" applyFont="1" applyFill="1" applyBorder="1" applyAlignment="1">
      <alignment horizontal="left"/>
    </xf>
    <xf numFmtId="49" fontId="20" fillId="0" borderId="0" xfId="0" applyNumberFormat="1" applyFont="1" applyFill="1" applyBorder="1"/>
    <xf numFmtId="180" fontId="20" fillId="0" borderId="0" xfId="0" applyNumberFormat="1" applyFont="1" applyFill="1" applyBorder="1"/>
    <xf numFmtId="0" fontId="10" fillId="0" borderId="0" xfId="0" applyFont="1" applyFill="1" applyBorder="1"/>
    <xf numFmtId="0" fontId="6" fillId="0" borderId="0" xfId="0" applyFont="1" applyFill="1" applyBorder="1" applyAlignment="1">
      <alignment vertical="center"/>
    </xf>
    <xf numFmtId="0" fontId="6" fillId="0" borderId="0" xfId="0" applyFont="1" applyFill="1" applyBorder="1" applyAlignment="1">
      <alignment horizontal="left" vertical="center"/>
    </xf>
    <xf numFmtId="0" fontId="20" fillId="0" borderId="0" xfId="0" applyFont="1" applyFill="1" applyBorder="1" applyAlignment="1">
      <alignment horizontal="right"/>
    </xf>
    <xf numFmtId="0" fontId="5" fillId="2" borderId="0" xfId="2" applyNumberFormat="1" applyFont="1" applyFill="1" applyBorder="1" applyAlignment="1">
      <alignment horizontal="center" vertical="center" wrapText="1"/>
    </xf>
    <xf numFmtId="0" fontId="15" fillId="2" borderId="0" xfId="4" applyFont="1" applyFill="1" applyAlignment="1">
      <alignment vertical="center"/>
    </xf>
    <xf numFmtId="1" fontId="19" fillId="2" borderId="0" xfId="7" applyNumberFormat="1" applyFont="1" applyFill="1" applyAlignment="1">
      <alignment vertical="center"/>
    </xf>
    <xf numFmtId="166" fontId="6" fillId="2" borderId="0" xfId="7" applyNumberFormat="1" applyFont="1" applyFill="1" applyAlignment="1">
      <alignment vertical="center"/>
    </xf>
    <xf numFmtId="0" fontId="10" fillId="2" borderId="0" xfId="0" applyNumberFormat="1" applyFont="1" applyFill="1" applyBorder="1" applyAlignment="1">
      <alignment horizontal="center" vertical="center" wrapText="1"/>
    </xf>
    <xf numFmtId="1" fontId="10" fillId="2" borderId="0" xfId="5" applyNumberFormat="1" applyFont="1" applyFill="1" applyBorder="1" applyAlignment="1">
      <alignment vertical="center"/>
    </xf>
    <xf numFmtId="0" fontId="10" fillId="2" borderId="0" xfId="0" applyNumberFormat="1" applyFont="1" applyFill="1" applyAlignment="1">
      <alignment horizontal="center" vertical="center" wrapText="1"/>
    </xf>
    <xf numFmtId="0" fontId="11" fillId="2" borderId="0" xfId="0" applyNumberFormat="1" applyFont="1" applyFill="1" applyBorder="1" applyAlignment="1"/>
    <xf numFmtId="0" fontId="11" fillId="2" borderId="0" xfId="0" applyFont="1" applyFill="1"/>
    <xf numFmtId="169" fontId="20" fillId="0" borderId="0" xfId="0" applyNumberFormat="1" applyFont="1" applyFill="1" applyBorder="1"/>
    <xf numFmtId="169" fontId="20" fillId="0" borderId="0" xfId="0" applyNumberFormat="1" applyFont="1" applyFill="1" applyBorder="1" applyAlignment="1">
      <alignment horizontal="left"/>
    </xf>
    <xf numFmtId="0" fontId="7" fillId="2" borderId="0" xfId="2" applyNumberFormat="1" applyFont="1" applyFill="1" applyAlignment="1">
      <alignment horizontal="center" vertical="center" wrapText="1"/>
    </xf>
    <xf numFmtId="0" fontId="24" fillId="0" borderId="0" xfId="0" applyNumberFormat="1" applyFont="1" applyFill="1" applyAlignment="1">
      <alignment horizontal="center" vertical="center" wrapText="1"/>
    </xf>
    <xf numFmtId="0" fontId="24" fillId="2" borderId="0" xfId="0" applyNumberFormat="1" applyFont="1" applyFill="1" applyAlignment="1">
      <alignment horizontal="center" vertical="center" wrapText="1"/>
    </xf>
    <xf numFmtId="0" fontId="25" fillId="0" borderId="0" xfId="0" applyNumberFormat="1" applyFont="1" applyFill="1" applyAlignment="1">
      <alignment horizontal="center" vertical="center" wrapText="1"/>
    </xf>
    <xf numFmtId="0" fontId="25" fillId="2" borderId="0" xfId="0" applyNumberFormat="1" applyFont="1" applyFill="1" applyAlignment="1">
      <alignment horizontal="center" vertical="center" wrapText="1"/>
    </xf>
    <xf numFmtId="1" fontId="25" fillId="0" borderId="0" xfId="7" applyNumberFormat="1" applyFont="1" applyFill="1" applyAlignment="1">
      <alignment vertical="center"/>
    </xf>
    <xf numFmtId="1" fontId="26" fillId="0" borderId="0" xfId="7" applyNumberFormat="1" applyFont="1" applyFill="1" applyAlignment="1">
      <alignment vertical="center"/>
    </xf>
    <xf numFmtId="169" fontId="28" fillId="0" borderId="1" xfId="3" applyNumberFormat="1" applyFont="1" applyFill="1" applyBorder="1" applyAlignment="1">
      <alignment horizontal="center" vertical="center" wrapText="1"/>
    </xf>
    <xf numFmtId="169" fontId="28" fillId="0" borderId="1" xfId="1" applyNumberFormat="1" applyFont="1" applyFill="1" applyBorder="1" applyAlignment="1">
      <alignment horizontal="center" vertical="center" wrapText="1"/>
    </xf>
    <xf numFmtId="0" fontId="28" fillId="0" borderId="1" xfId="2" applyNumberFormat="1" applyFont="1" applyFill="1" applyBorder="1" applyAlignment="1">
      <alignment horizontal="left" vertical="center" wrapText="1"/>
    </xf>
    <xf numFmtId="0" fontId="29" fillId="0" borderId="1" xfId="5" applyNumberFormat="1" applyFont="1" applyFill="1" applyBorder="1" applyAlignment="1">
      <alignment horizontal="center" vertical="center"/>
    </xf>
    <xf numFmtId="1" fontId="29" fillId="0" borderId="1" xfId="5" applyNumberFormat="1" applyFont="1" applyFill="1" applyBorder="1" applyAlignment="1">
      <alignment horizontal="left" vertical="center" wrapText="1"/>
    </xf>
    <xf numFmtId="1" fontId="29" fillId="0" borderId="1" xfId="7" applyNumberFormat="1" applyFont="1" applyFill="1" applyBorder="1" applyAlignment="1">
      <alignment horizontal="center" vertical="center"/>
    </xf>
    <xf numFmtId="0" fontId="29" fillId="0" borderId="1" xfId="2" applyNumberFormat="1" applyFont="1" applyFill="1" applyBorder="1" applyAlignment="1">
      <alignment horizontal="center" vertical="center" wrapText="1"/>
    </xf>
    <xf numFmtId="0" fontId="29" fillId="0" borderId="1" xfId="5" applyNumberFormat="1" applyFont="1" applyFill="1" applyBorder="1" applyAlignment="1">
      <alignment horizontal="center" vertical="center" wrapText="1"/>
    </xf>
    <xf numFmtId="169" fontId="29" fillId="0" borderId="1" xfId="1" applyNumberFormat="1" applyFont="1" applyFill="1" applyBorder="1" applyAlignment="1">
      <alignment horizontal="right" vertical="center"/>
    </xf>
    <xf numFmtId="0" fontId="29" fillId="0" borderId="1" xfId="0" applyFont="1" applyFill="1" applyBorder="1" applyAlignment="1">
      <alignment vertical="center"/>
    </xf>
    <xf numFmtId="0" fontId="29" fillId="0" borderId="1" xfId="0" applyFont="1" applyFill="1" applyBorder="1" applyAlignment="1">
      <alignment horizontal="left"/>
    </xf>
    <xf numFmtId="0" fontId="29" fillId="2" borderId="1" xfId="5" applyNumberFormat="1" applyFont="1" applyFill="1" applyBorder="1" applyAlignment="1">
      <alignment horizontal="center" vertical="center"/>
    </xf>
    <xf numFmtId="1" fontId="29" fillId="2" borderId="1" xfId="5" applyNumberFormat="1" applyFont="1" applyFill="1" applyBorder="1" applyAlignment="1">
      <alignment horizontal="left" vertical="center" wrapText="1"/>
    </xf>
    <xf numFmtId="1" fontId="29" fillId="2" borderId="1" xfId="7" applyNumberFormat="1" applyFont="1" applyFill="1" applyBorder="1" applyAlignment="1">
      <alignment horizontal="center" vertical="center"/>
    </xf>
    <xf numFmtId="170" fontId="29" fillId="2" borderId="1" xfId="0" applyNumberFormat="1" applyFont="1" applyFill="1" applyBorder="1" applyAlignment="1">
      <alignment horizontal="center" vertical="center" wrapText="1"/>
    </xf>
    <xf numFmtId="0" fontId="29" fillId="2" borderId="1" xfId="2" applyNumberFormat="1" applyFont="1" applyFill="1" applyBorder="1" applyAlignment="1">
      <alignment horizontal="center" vertical="center" wrapText="1"/>
    </xf>
    <xf numFmtId="0" fontId="29" fillId="2" borderId="1" xfId="5" applyNumberFormat="1" applyFont="1" applyFill="1" applyBorder="1" applyAlignment="1">
      <alignment horizontal="center" vertical="center" wrapText="1"/>
    </xf>
    <xf numFmtId="169" fontId="29" fillId="2" borderId="1" xfId="1" applyNumberFormat="1" applyFont="1" applyFill="1" applyBorder="1" applyAlignment="1">
      <alignment horizontal="right" vertical="center"/>
    </xf>
    <xf numFmtId="0" fontId="29" fillId="2" borderId="1" xfId="0" applyFont="1" applyFill="1" applyBorder="1" applyAlignment="1">
      <alignment vertical="center"/>
    </xf>
    <xf numFmtId="169" fontId="29" fillId="2" borderId="1" xfId="0" quotePrefix="1" applyNumberFormat="1" applyFont="1" applyFill="1" applyBorder="1" applyAlignment="1">
      <alignment horizontal="left" vertical="center" wrapText="1"/>
    </xf>
    <xf numFmtId="0" fontId="29" fillId="0" borderId="1" xfId="0" applyFont="1" applyFill="1" applyBorder="1" applyAlignment="1">
      <alignment horizontal="left" vertical="center" wrapText="1"/>
    </xf>
    <xf numFmtId="169" fontId="29" fillId="0" borderId="1" xfId="0" applyNumberFormat="1" applyFont="1" applyFill="1" applyBorder="1" applyAlignment="1">
      <alignment horizontal="left" vertical="center" wrapText="1"/>
    </xf>
    <xf numFmtId="170" fontId="29" fillId="0" borderId="1" xfId="0" applyNumberFormat="1" applyFont="1" applyFill="1" applyBorder="1" applyAlignment="1">
      <alignment horizontal="center" vertical="center" wrapText="1"/>
    </xf>
    <xf numFmtId="0" fontId="29" fillId="0" borderId="1" xfId="5" quotePrefix="1" applyNumberFormat="1" applyFont="1" applyFill="1" applyBorder="1" applyAlignment="1">
      <alignment horizontal="center" vertical="center" wrapText="1"/>
    </xf>
    <xf numFmtId="167" fontId="29" fillId="0" borderId="1" xfId="1" applyFont="1" applyFill="1" applyBorder="1" applyAlignment="1">
      <alignment horizontal="left" vertical="center" wrapText="1"/>
    </xf>
    <xf numFmtId="3" fontId="29" fillId="0" borderId="1" xfId="0" applyNumberFormat="1" applyFont="1" applyFill="1" applyBorder="1" applyAlignment="1">
      <alignment vertical="center" wrapText="1"/>
    </xf>
    <xf numFmtId="169" fontId="29" fillId="0" borderId="1" xfId="1" applyNumberFormat="1" applyFont="1" applyFill="1" applyBorder="1" applyAlignment="1">
      <alignment horizontal="right" vertical="center" wrapText="1"/>
    </xf>
    <xf numFmtId="3" fontId="29" fillId="0" borderId="1" xfId="1" applyNumberFormat="1" applyFont="1" applyFill="1" applyBorder="1" applyAlignment="1">
      <alignment horizontal="right" vertical="center" wrapText="1"/>
    </xf>
    <xf numFmtId="0" fontId="29" fillId="0" borderId="1" xfId="2" applyFont="1" applyFill="1" applyBorder="1" applyAlignment="1">
      <alignment horizontal="left" vertical="center" wrapText="1"/>
    </xf>
    <xf numFmtId="49" fontId="29" fillId="2" borderId="1" xfId="0" applyNumberFormat="1" applyFont="1" applyFill="1" applyBorder="1" applyAlignment="1">
      <alignment horizontal="left" vertical="center" wrapText="1"/>
    </xf>
    <xf numFmtId="1" fontId="29" fillId="2" borderId="1" xfId="7" applyNumberFormat="1" applyFont="1" applyFill="1" applyBorder="1" applyAlignment="1">
      <alignment horizontal="center" vertical="center" wrapText="1"/>
    </xf>
    <xf numFmtId="167" fontId="29" fillId="2" borderId="1" xfId="1" applyFont="1" applyFill="1" applyBorder="1" applyAlignment="1">
      <alignment horizontal="left" vertical="center" wrapText="1"/>
    </xf>
    <xf numFmtId="169" fontId="29" fillId="2" borderId="1" xfId="1" applyNumberFormat="1" applyFont="1" applyFill="1" applyBorder="1" applyAlignment="1">
      <alignment horizontal="center" vertical="center" wrapText="1"/>
    </xf>
    <xf numFmtId="3" fontId="29" fillId="2" borderId="1" xfId="1" applyNumberFormat="1" applyFont="1" applyFill="1" applyBorder="1" applyAlignment="1">
      <alignment horizontal="right" vertical="center" wrapText="1"/>
    </xf>
    <xf numFmtId="169" fontId="29" fillId="2" borderId="1" xfId="0" applyNumberFormat="1" applyFont="1" applyFill="1" applyBorder="1" applyAlignment="1">
      <alignment horizontal="left" vertical="center" wrapText="1"/>
    </xf>
    <xf numFmtId="49" fontId="29" fillId="0" borderId="1" xfId="0" applyNumberFormat="1" applyFont="1" applyFill="1" applyBorder="1" applyAlignment="1">
      <alignment horizontal="left" vertical="center" wrapText="1"/>
    </xf>
    <xf numFmtId="169" fontId="29" fillId="0" borderId="1" xfId="1" applyNumberFormat="1" applyFont="1" applyFill="1" applyBorder="1" applyAlignment="1">
      <alignment horizontal="center" vertical="center" wrapText="1"/>
    </xf>
    <xf numFmtId="0" fontId="29" fillId="0" borderId="1" xfId="6" applyFont="1" applyFill="1" applyBorder="1" applyAlignment="1">
      <alignment horizontal="left" wrapText="1"/>
    </xf>
    <xf numFmtId="3" fontId="29" fillId="0" borderId="1" xfId="0" applyNumberFormat="1" applyFont="1" applyFill="1" applyBorder="1" applyAlignment="1">
      <alignment horizontal="right" vertical="center" wrapText="1"/>
    </xf>
    <xf numFmtId="169" fontId="29" fillId="0" borderId="1" xfId="0" quotePrefix="1" applyNumberFormat="1" applyFont="1" applyFill="1" applyBorder="1" applyAlignment="1">
      <alignment horizontal="left" vertical="center" wrapText="1"/>
    </xf>
    <xf numFmtId="14" fontId="29" fillId="0" borderId="1" xfId="0" applyNumberFormat="1" applyFont="1" applyFill="1" applyBorder="1" applyAlignment="1">
      <alignment horizontal="center" vertical="center" wrapText="1"/>
    </xf>
    <xf numFmtId="1" fontId="29" fillId="0" borderId="1" xfId="7" applyNumberFormat="1" applyFont="1" applyFill="1" applyBorder="1" applyAlignment="1">
      <alignment horizontal="left" vertical="center" wrapText="1"/>
    </xf>
    <xf numFmtId="0" fontId="29" fillId="0" borderId="1" xfId="0" applyNumberFormat="1" applyFont="1" applyFill="1" applyBorder="1" applyAlignment="1">
      <alignment horizontal="left" vertical="center" wrapText="1"/>
    </xf>
    <xf numFmtId="0" fontId="29" fillId="0" borderId="1" xfId="0" applyNumberFormat="1" applyFont="1" applyFill="1" applyBorder="1" applyAlignment="1">
      <alignment horizontal="right" vertical="center" wrapText="1"/>
    </xf>
    <xf numFmtId="0" fontId="29" fillId="0" borderId="1" xfId="0" applyNumberFormat="1" applyFont="1" applyFill="1" applyBorder="1" applyAlignment="1">
      <alignment horizontal="center" vertical="center" wrapText="1"/>
    </xf>
    <xf numFmtId="169" fontId="29" fillId="0" borderId="1" xfId="0" applyNumberFormat="1" applyFont="1" applyFill="1" applyBorder="1" applyAlignment="1">
      <alignment horizontal="center" vertical="center" wrapText="1"/>
    </xf>
    <xf numFmtId="0" fontId="29" fillId="0" borderId="1" xfId="0" quotePrefix="1" applyNumberFormat="1" applyFont="1" applyFill="1" applyBorder="1" applyAlignment="1">
      <alignment horizontal="left" vertical="center" wrapText="1"/>
    </xf>
    <xf numFmtId="164" fontId="29" fillId="0" borderId="1" xfId="0" applyNumberFormat="1" applyFont="1" applyFill="1" applyBorder="1" applyAlignment="1">
      <alignment horizontal="right" vertical="center" wrapText="1"/>
    </xf>
    <xf numFmtId="1" fontId="29" fillId="0" borderId="1" xfId="7"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30" fillId="2" borderId="1" xfId="5" applyNumberFormat="1" applyFont="1" applyFill="1" applyBorder="1" applyAlignment="1">
      <alignment horizontal="center" vertical="center"/>
    </xf>
    <xf numFmtId="0" fontId="30" fillId="2" borderId="1" xfId="0" applyNumberFormat="1" applyFont="1" applyFill="1" applyBorder="1" applyAlignment="1">
      <alignment horizontal="left" vertical="center" wrapText="1"/>
    </xf>
    <xf numFmtId="169" fontId="30" fillId="2" borderId="1" xfId="1" applyNumberFormat="1" applyFont="1" applyFill="1" applyBorder="1" applyAlignment="1">
      <alignment horizontal="center" vertical="center" wrapText="1"/>
    </xf>
    <xf numFmtId="0" fontId="30" fillId="2" borderId="1" xfId="0" applyNumberFormat="1" applyFont="1" applyFill="1" applyBorder="1" applyAlignment="1">
      <alignment horizontal="center" vertical="center" wrapText="1"/>
    </xf>
    <xf numFmtId="0" fontId="30" fillId="2" borderId="1" xfId="2" applyNumberFormat="1" applyFont="1" applyFill="1" applyBorder="1" applyAlignment="1">
      <alignment horizontal="center" vertical="center" wrapText="1"/>
    </xf>
    <xf numFmtId="0" fontId="30" fillId="2" borderId="1" xfId="5" applyNumberFormat="1" applyFont="1" applyFill="1" applyBorder="1" applyAlignment="1">
      <alignment horizontal="center" vertical="center" wrapText="1"/>
    </xf>
    <xf numFmtId="0" fontId="30" fillId="2" borderId="1" xfId="0" quotePrefix="1" applyNumberFormat="1" applyFont="1" applyFill="1" applyBorder="1" applyAlignment="1">
      <alignment horizontal="left" vertical="center" wrapText="1"/>
    </xf>
    <xf numFmtId="169" fontId="30" fillId="2" borderId="1" xfId="1" applyNumberFormat="1" applyFont="1" applyFill="1" applyBorder="1" applyAlignment="1">
      <alignment horizontal="left" vertical="center" wrapText="1"/>
    </xf>
    <xf numFmtId="167" fontId="30" fillId="2" borderId="1" xfId="1" applyFont="1" applyFill="1" applyBorder="1" applyAlignment="1">
      <alignment horizontal="left" vertical="center" wrapText="1"/>
    </xf>
    <xf numFmtId="169" fontId="30" fillId="2" borderId="1" xfId="1" applyNumberFormat="1" applyFont="1" applyFill="1" applyBorder="1" applyAlignment="1">
      <alignment horizontal="right" vertical="center"/>
    </xf>
    <xf numFmtId="169" fontId="30" fillId="2" borderId="1" xfId="1" applyNumberFormat="1" applyFont="1" applyFill="1" applyBorder="1" applyAlignment="1">
      <alignment horizontal="right" vertical="center" wrapText="1"/>
    </xf>
    <xf numFmtId="169" fontId="30" fillId="2" borderId="1" xfId="1" quotePrefix="1" applyNumberFormat="1" applyFont="1" applyFill="1" applyBorder="1" applyAlignment="1">
      <alignment horizontal="left" vertical="center" wrapText="1"/>
    </xf>
    <xf numFmtId="169" fontId="29" fillId="0" borderId="1" xfId="1" quotePrefix="1" applyNumberFormat="1" applyFont="1" applyFill="1" applyBorder="1" applyAlignment="1">
      <alignment horizontal="left" vertical="center" wrapText="1"/>
    </xf>
    <xf numFmtId="0" fontId="30" fillId="0" borderId="1" xfId="5" applyNumberFormat="1" applyFont="1" applyFill="1" applyBorder="1" applyAlignment="1">
      <alignment horizontal="center" vertical="center"/>
    </xf>
    <xf numFmtId="0" fontId="30" fillId="0" borderId="1" xfId="0" applyNumberFormat="1" applyFont="1" applyFill="1" applyBorder="1" applyAlignment="1">
      <alignment horizontal="left" vertical="center" wrapText="1"/>
    </xf>
    <xf numFmtId="169" fontId="30" fillId="0" borderId="1" xfId="1" applyNumberFormat="1"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0" fontId="30" fillId="0" borderId="1" xfId="2" applyFont="1" applyFill="1" applyBorder="1" applyAlignment="1">
      <alignment horizontal="center" vertical="center" wrapText="1"/>
    </xf>
    <xf numFmtId="0" fontId="30" fillId="0" borderId="1" xfId="5" applyNumberFormat="1" applyFont="1" applyFill="1" applyBorder="1" applyAlignment="1">
      <alignment horizontal="center" vertical="center" wrapText="1"/>
    </xf>
    <xf numFmtId="0" fontId="30" fillId="0" borderId="1" xfId="0" quotePrefix="1" applyNumberFormat="1" applyFont="1" applyFill="1" applyBorder="1" applyAlignment="1">
      <alignment horizontal="left" vertical="center" wrapText="1"/>
    </xf>
    <xf numFmtId="169" fontId="30" fillId="0" borderId="1" xfId="1" applyNumberFormat="1" applyFont="1" applyFill="1" applyBorder="1" applyAlignment="1">
      <alignment horizontal="left" vertical="center" wrapText="1"/>
    </xf>
    <xf numFmtId="0" fontId="30" fillId="0" borderId="1" xfId="2" applyNumberFormat="1" applyFont="1" applyFill="1" applyBorder="1" applyAlignment="1">
      <alignment horizontal="center" vertical="center" wrapText="1"/>
    </xf>
    <xf numFmtId="1" fontId="30" fillId="0" borderId="1" xfId="7" applyNumberFormat="1" applyFont="1" applyFill="1" applyBorder="1" applyAlignment="1">
      <alignment horizontal="center" vertical="center" wrapText="1"/>
    </xf>
    <xf numFmtId="167" fontId="30" fillId="0" borderId="1" xfId="1" applyFont="1" applyFill="1" applyBorder="1" applyAlignment="1">
      <alignment horizontal="left" vertical="center" wrapText="1"/>
    </xf>
    <xf numFmtId="0" fontId="30" fillId="0" borderId="1" xfId="5" quotePrefix="1" applyNumberFormat="1" applyFont="1" applyFill="1" applyBorder="1" applyAlignment="1">
      <alignment horizontal="center" vertical="center" wrapText="1"/>
    </xf>
    <xf numFmtId="169" fontId="30" fillId="0" borderId="1" xfId="1" applyNumberFormat="1" applyFont="1" applyFill="1" applyBorder="1" applyAlignment="1">
      <alignment horizontal="right" vertical="center"/>
    </xf>
    <xf numFmtId="169" fontId="30" fillId="0" borderId="1" xfId="1" applyNumberFormat="1" applyFont="1" applyFill="1" applyBorder="1" applyAlignment="1">
      <alignment horizontal="right" vertical="center" wrapText="1"/>
    </xf>
    <xf numFmtId="169" fontId="30" fillId="0" borderId="1" xfId="1" quotePrefix="1" applyNumberFormat="1" applyFont="1" applyFill="1" applyBorder="1" applyAlignment="1">
      <alignment horizontal="left" vertical="center" wrapText="1"/>
    </xf>
    <xf numFmtId="169" fontId="29" fillId="0" borderId="1" xfId="1" applyNumberFormat="1" applyFont="1" applyFill="1" applyBorder="1" applyAlignment="1">
      <alignment horizontal="left" vertical="center" wrapText="1"/>
    </xf>
    <xf numFmtId="167" fontId="30" fillId="0" borderId="1" xfId="1" quotePrefix="1" applyFont="1" applyFill="1" applyBorder="1" applyAlignment="1">
      <alignment horizontal="left" vertical="center" wrapText="1"/>
    </xf>
    <xf numFmtId="167" fontId="30" fillId="0" borderId="1" xfId="1" applyFont="1" applyFill="1" applyBorder="1" applyAlignment="1">
      <alignment horizontal="center" vertical="center" wrapText="1"/>
    </xf>
    <xf numFmtId="167" fontId="29" fillId="0" borderId="1" xfId="1" applyFont="1" applyFill="1" applyBorder="1" applyAlignment="1">
      <alignment horizontal="center" vertical="center" wrapText="1"/>
    </xf>
    <xf numFmtId="0" fontId="29" fillId="0" borderId="1" xfId="2" applyFont="1" applyFill="1" applyBorder="1" applyAlignment="1">
      <alignment horizontal="center" vertical="center" wrapText="1"/>
    </xf>
    <xf numFmtId="167" fontId="29" fillId="0" borderId="1" xfId="1" quotePrefix="1" applyFont="1" applyFill="1" applyBorder="1" applyAlignment="1">
      <alignment horizontal="left" vertical="center" wrapText="1"/>
    </xf>
    <xf numFmtId="1" fontId="30" fillId="0" borderId="1" xfId="7" applyNumberFormat="1" applyFont="1" applyFill="1" applyBorder="1" applyAlignment="1">
      <alignment horizontal="left" vertical="center" wrapText="1"/>
    </xf>
    <xf numFmtId="170" fontId="30" fillId="0" borderId="1" xfId="0" applyNumberFormat="1" applyFont="1" applyFill="1" applyBorder="1" applyAlignment="1">
      <alignment horizontal="center" vertical="center" wrapText="1"/>
    </xf>
    <xf numFmtId="3" fontId="30" fillId="0" borderId="1" xfId="7" applyNumberFormat="1" applyFont="1" applyFill="1" applyBorder="1" applyAlignment="1">
      <alignment horizontal="center" vertical="center" wrapText="1"/>
    </xf>
    <xf numFmtId="0" fontId="30" fillId="0" borderId="1" xfId="0" applyFont="1" applyFill="1" applyBorder="1" applyAlignment="1">
      <alignment horizontal="left" vertical="center" wrapText="1"/>
    </xf>
    <xf numFmtId="3" fontId="30" fillId="0" borderId="1" xfId="7" applyNumberFormat="1" applyFont="1" applyFill="1" applyBorder="1" applyAlignment="1">
      <alignment horizontal="right" vertical="center"/>
    </xf>
    <xf numFmtId="3" fontId="30" fillId="0" borderId="1" xfId="7" applyNumberFormat="1" applyFont="1" applyFill="1" applyBorder="1" applyAlignment="1">
      <alignment horizontal="right" vertical="center" wrapText="1"/>
    </xf>
    <xf numFmtId="3" fontId="30" fillId="0" borderId="1" xfId="0" applyNumberFormat="1" applyFont="1" applyFill="1" applyBorder="1" applyAlignment="1">
      <alignment horizontal="right" vertical="center" wrapText="1"/>
    </xf>
    <xf numFmtId="1" fontId="31" fillId="0" borderId="1" xfId="7" applyNumberFormat="1" applyFont="1" applyFill="1" applyBorder="1" applyAlignment="1">
      <alignment vertical="center"/>
    </xf>
    <xf numFmtId="3" fontId="30" fillId="0" borderId="1" xfId="39" applyNumberFormat="1" applyFont="1" applyFill="1" applyBorder="1" applyAlignment="1">
      <alignment horizontal="right" vertical="center"/>
    </xf>
    <xf numFmtId="3" fontId="32" fillId="0" borderId="1" xfId="39" applyNumberFormat="1" applyFont="1" applyFill="1" applyBorder="1" applyAlignment="1">
      <alignment horizontal="right" vertical="center"/>
    </xf>
    <xf numFmtId="3" fontId="32" fillId="0" borderId="1" xfId="4" applyNumberFormat="1" applyFont="1" applyFill="1" applyBorder="1" applyAlignment="1">
      <alignment horizontal="right" vertical="center"/>
    </xf>
    <xf numFmtId="166" fontId="32" fillId="0" borderId="1" xfId="7" applyNumberFormat="1" applyFont="1" applyFill="1" applyBorder="1" applyAlignment="1">
      <alignment horizontal="left" vertical="center" wrapText="1"/>
    </xf>
    <xf numFmtId="3" fontId="29" fillId="0" borderId="1" xfId="7" applyNumberFormat="1" applyFont="1" applyFill="1" applyBorder="1" applyAlignment="1">
      <alignment horizontal="center" vertical="center" wrapText="1"/>
    </xf>
    <xf numFmtId="3" fontId="29" fillId="0" borderId="1" xfId="7" applyNumberFormat="1" applyFont="1" applyFill="1" applyBorder="1" applyAlignment="1">
      <alignment horizontal="right" vertical="center"/>
    </xf>
    <xf numFmtId="3" fontId="29" fillId="0" borderId="1" xfId="7" applyNumberFormat="1" applyFont="1" applyFill="1" applyBorder="1" applyAlignment="1">
      <alignment horizontal="right" vertical="center" wrapText="1"/>
    </xf>
    <xf numFmtId="1" fontId="29" fillId="0" borderId="1" xfId="7" applyNumberFormat="1" applyFont="1" applyFill="1" applyBorder="1" applyAlignment="1">
      <alignment vertical="center"/>
    </xf>
    <xf numFmtId="1" fontId="33" fillId="0" borderId="1" xfId="7" applyNumberFormat="1" applyFont="1" applyFill="1" applyBorder="1" applyAlignment="1">
      <alignment vertical="center"/>
    </xf>
    <xf numFmtId="3" fontId="29" fillId="0" borderId="1" xfId="39" applyNumberFormat="1" applyFont="1" applyFill="1" applyBorder="1" applyAlignment="1">
      <alignment horizontal="right" vertical="center"/>
    </xf>
    <xf numFmtId="3" fontId="28" fillId="0" borderId="1" xfId="39" applyNumberFormat="1" applyFont="1" applyFill="1" applyBorder="1" applyAlignment="1">
      <alignment horizontal="right" vertical="center"/>
    </xf>
    <xf numFmtId="3" fontId="29" fillId="0" borderId="1" xfId="4" applyNumberFormat="1" applyFont="1" applyFill="1" applyBorder="1" applyAlignment="1">
      <alignment horizontal="right" vertical="center"/>
    </xf>
    <xf numFmtId="166" fontId="28" fillId="0" borderId="1" xfId="7" applyNumberFormat="1" applyFont="1" applyFill="1" applyBorder="1" applyAlignment="1">
      <alignment horizontal="left" vertical="center" wrapText="1"/>
    </xf>
    <xf numFmtId="0" fontId="29" fillId="0" borderId="1" xfId="0" quotePrefix="1" applyFont="1" applyFill="1" applyBorder="1" applyAlignment="1">
      <alignment horizontal="left" vertical="center" wrapText="1"/>
    </xf>
    <xf numFmtId="3" fontId="28" fillId="0" borderId="1" xfId="4" applyNumberFormat="1" applyFont="1" applyFill="1" applyBorder="1" applyAlignment="1">
      <alignment horizontal="right" vertical="center"/>
    </xf>
    <xf numFmtId="169" fontId="29" fillId="2" borderId="1" xfId="1" applyNumberFormat="1" applyFont="1" applyFill="1" applyBorder="1" applyAlignment="1">
      <alignment horizontal="left" vertical="center" wrapText="1"/>
    </xf>
    <xf numFmtId="0" fontId="29" fillId="2" borderId="1" xfId="0" applyNumberFormat="1" applyFont="1" applyFill="1" applyBorder="1" applyAlignment="1">
      <alignment horizontal="center" vertical="center" wrapText="1"/>
    </xf>
    <xf numFmtId="167" fontId="29" fillId="2" borderId="1" xfId="1" applyFont="1" applyFill="1" applyBorder="1" applyAlignment="1">
      <alignment horizontal="center" vertical="center" wrapText="1"/>
    </xf>
    <xf numFmtId="0" fontId="29" fillId="2" borderId="1" xfId="5" quotePrefix="1" applyNumberFormat="1" applyFont="1" applyFill="1" applyBorder="1" applyAlignment="1">
      <alignment horizontal="center" vertical="center" wrapText="1"/>
    </xf>
    <xf numFmtId="169" fontId="29" fillId="2" borderId="1" xfId="1" applyNumberFormat="1" applyFont="1" applyFill="1" applyBorder="1" applyAlignment="1">
      <alignment horizontal="right" vertical="center" wrapText="1"/>
    </xf>
    <xf numFmtId="1" fontId="29" fillId="2" borderId="1" xfId="0" applyNumberFormat="1" applyFont="1" applyFill="1" applyBorder="1" applyAlignment="1">
      <alignment horizontal="left" vertical="center" wrapText="1"/>
    </xf>
    <xf numFmtId="171" fontId="29" fillId="0" borderId="1" xfId="0" applyNumberFormat="1" applyFont="1" applyFill="1" applyBorder="1" applyAlignment="1">
      <alignment horizontal="left" vertical="center" wrapText="1"/>
    </xf>
    <xf numFmtId="179" fontId="29" fillId="0" borderId="1" xfId="1" applyNumberFormat="1" applyFont="1" applyFill="1" applyBorder="1" applyAlignment="1">
      <alignment horizontal="center" vertical="center" wrapText="1"/>
    </xf>
    <xf numFmtId="169" fontId="29" fillId="0" borderId="1" xfId="2" applyNumberFormat="1" applyFont="1" applyFill="1" applyBorder="1" applyAlignment="1">
      <alignment horizontal="center" vertical="center" wrapText="1"/>
    </xf>
    <xf numFmtId="0" fontId="29" fillId="0" borderId="0" xfId="0" quotePrefix="1" applyNumberFormat="1" applyFont="1" applyFill="1" applyAlignment="1">
      <alignment horizontal="center" vertical="center" wrapText="1"/>
    </xf>
    <xf numFmtId="169" fontId="29" fillId="0" borderId="1" xfId="1" quotePrefix="1" applyNumberFormat="1" applyFont="1" applyFill="1" applyBorder="1" applyAlignment="1">
      <alignment horizontal="right" vertical="center" wrapText="1"/>
    </xf>
    <xf numFmtId="169" fontId="28" fillId="0" borderId="1" xfId="1" applyNumberFormat="1" applyFont="1" applyFill="1" applyBorder="1" applyAlignment="1">
      <alignment horizontal="right" vertical="center" wrapText="1"/>
    </xf>
    <xf numFmtId="3" fontId="29" fillId="0" borderId="1" xfId="0" applyNumberFormat="1" applyFont="1" applyFill="1" applyBorder="1" applyAlignment="1">
      <alignment horizontal="left" vertical="center" wrapText="1"/>
    </xf>
    <xf numFmtId="1" fontId="29" fillId="0" borderId="1" xfId="0" applyNumberFormat="1" applyFont="1" applyFill="1" applyBorder="1" applyAlignment="1">
      <alignment horizontal="left" vertical="center" wrapText="1"/>
    </xf>
    <xf numFmtId="171" fontId="29" fillId="0" borderId="1" xfId="0" applyNumberFormat="1" applyFont="1" applyFill="1" applyBorder="1" applyAlignment="1">
      <alignment horizontal="center" vertical="center" wrapText="1"/>
    </xf>
    <xf numFmtId="3" fontId="29" fillId="0" borderId="1" xfId="0" applyNumberFormat="1" applyFont="1" applyFill="1" applyBorder="1" applyAlignment="1">
      <alignment horizontal="center" vertical="center"/>
    </xf>
    <xf numFmtId="0" fontId="29" fillId="0" borderId="1" xfId="2" applyNumberFormat="1" applyFont="1" applyFill="1" applyBorder="1" applyAlignment="1">
      <alignment horizontal="left" vertical="center" wrapText="1"/>
    </xf>
    <xf numFmtId="169" fontId="29" fillId="0" borderId="1" xfId="1" quotePrefix="1" applyNumberFormat="1" applyFont="1" applyFill="1" applyBorder="1" applyAlignment="1">
      <alignment horizontal="center" vertical="center" wrapText="1"/>
    </xf>
    <xf numFmtId="0" fontId="29" fillId="0" borderId="1" xfId="37" applyFont="1" applyFill="1" applyBorder="1" applyAlignment="1">
      <alignment horizontal="left" vertical="center" wrapText="1"/>
    </xf>
    <xf numFmtId="3" fontId="29" fillId="0" borderId="1" xfId="35" applyNumberFormat="1" applyFont="1" applyFill="1" applyBorder="1" applyAlignment="1">
      <alignment horizontal="left" vertical="center" wrapText="1"/>
    </xf>
    <xf numFmtId="171" fontId="29" fillId="0" borderId="1" xfId="0" quotePrefix="1" applyNumberFormat="1" applyFont="1" applyFill="1" applyBorder="1" applyAlignment="1">
      <alignment horizontal="left" vertical="center" wrapText="1"/>
    </xf>
    <xf numFmtId="169" fontId="29" fillId="0" borderId="1" xfId="1" applyNumberFormat="1" applyFont="1" applyFill="1" applyBorder="1" applyAlignment="1">
      <alignment vertical="center"/>
    </xf>
    <xf numFmtId="169" fontId="28" fillId="0" borderId="1" xfId="1" quotePrefix="1" applyNumberFormat="1" applyFont="1" applyFill="1" applyBorder="1" applyAlignment="1">
      <alignment horizontal="left" vertical="center" wrapText="1"/>
    </xf>
    <xf numFmtId="1" fontId="29" fillId="0" borderId="1" xfId="7" quotePrefix="1" applyNumberFormat="1" applyFont="1" applyFill="1" applyBorder="1" applyAlignment="1">
      <alignment horizontal="left" vertical="center" wrapText="1"/>
    </xf>
    <xf numFmtId="0" fontId="29" fillId="0" borderId="0" xfId="0" applyNumberFormat="1" applyFont="1" applyFill="1" applyAlignment="1">
      <alignment horizontal="center" vertical="center" wrapText="1"/>
    </xf>
    <xf numFmtId="0" fontId="28" fillId="0" borderId="0" xfId="0" applyNumberFormat="1" applyFont="1" applyFill="1" applyAlignment="1">
      <alignment horizontal="center" vertical="center" wrapText="1"/>
    </xf>
    <xf numFmtId="1" fontId="34" fillId="0" borderId="0" xfId="7" applyNumberFormat="1" applyFont="1" applyFill="1" applyAlignment="1">
      <alignment vertical="center"/>
    </xf>
    <xf numFmtId="49" fontId="29" fillId="3" borderId="1" xfId="1" applyNumberFormat="1" applyFont="1" applyFill="1" applyBorder="1" applyAlignment="1">
      <alignment horizontal="center" vertical="center" wrapText="1"/>
    </xf>
    <xf numFmtId="49" fontId="29" fillId="3" borderId="1" xfId="1" quotePrefix="1" applyNumberFormat="1" applyFont="1" applyFill="1" applyBorder="1" applyAlignment="1">
      <alignment horizontal="center" vertical="center" wrapText="1"/>
    </xf>
    <xf numFmtId="169" fontId="28" fillId="0" borderId="1" xfId="1" quotePrefix="1" applyNumberFormat="1" applyFont="1" applyFill="1" applyBorder="1" applyAlignment="1">
      <alignment horizontal="center" vertical="center" wrapText="1"/>
    </xf>
    <xf numFmtId="167" fontId="29" fillId="0" borderId="1" xfId="1" applyNumberFormat="1" applyFont="1" applyFill="1" applyBorder="1" applyAlignment="1">
      <alignment horizontal="center" vertical="center" wrapText="1"/>
    </xf>
    <xf numFmtId="169" fontId="29" fillId="0" borderId="1" xfId="1" applyNumberFormat="1" applyFont="1" applyFill="1" applyBorder="1" applyAlignment="1">
      <alignment horizontal="left" vertical="center"/>
    </xf>
    <xf numFmtId="0" fontId="28" fillId="0" borderId="1" xfId="0" applyNumberFormat="1" applyFont="1" applyFill="1" applyBorder="1" applyAlignment="1">
      <alignment horizontal="center" vertical="center" wrapText="1"/>
    </xf>
    <xf numFmtId="1" fontId="29" fillId="0" borderId="1" xfId="11" applyNumberFormat="1" applyFont="1" applyFill="1" applyBorder="1" applyAlignment="1">
      <alignment horizontal="left" vertical="center" wrapText="1"/>
    </xf>
    <xf numFmtId="16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1" fontId="29" fillId="0" borderId="1" xfId="9" applyNumberFormat="1" applyFont="1" applyFill="1" applyBorder="1" applyAlignment="1">
      <alignment horizontal="center" vertical="center" wrapText="1"/>
    </xf>
    <xf numFmtId="49" fontId="29" fillId="0" borderId="1" xfId="5" applyNumberFormat="1" applyFont="1" applyFill="1" applyBorder="1" applyAlignment="1">
      <alignment horizontal="center" vertical="center" wrapText="1"/>
    </xf>
    <xf numFmtId="1" fontId="29" fillId="0" borderId="1" xfId="7" applyNumberFormat="1" applyFont="1" applyFill="1" applyBorder="1" applyAlignment="1">
      <alignment vertical="center" wrapText="1"/>
    </xf>
    <xf numFmtId="169" fontId="29" fillId="0" borderId="1" xfId="10" applyNumberFormat="1" applyFont="1" applyFill="1" applyBorder="1" applyAlignment="1">
      <alignment horizontal="right" vertical="center" wrapText="1"/>
    </xf>
    <xf numFmtId="169" fontId="29" fillId="0" borderId="1" xfId="10" applyNumberFormat="1" applyFont="1" applyFill="1" applyBorder="1" applyAlignment="1">
      <alignment horizontal="left" vertical="center" wrapText="1"/>
    </xf>
    <xf numFmtId="0" fontId="29" fillId="0" borderId="1" xfId="0" applyFont="1" applyFill="1" applyBorder="1" applyAlignment="1">
      <alignment horizontal="center" vertical="center"/>
    </xf>
    <xf numFmtId="0" fontId="29" fillId="0" borderId="1" xfId="8" applyNumberFormat="1" applyFont="1" applyFill="1" applyBorder="1" applyAlignment="1">
      <alignment vertical="center" wrapText="1"/>
    </xf>
    <xf numFmtId="1" fontId="29" fillId="2" borderId="1" xfId="11" applyNumberFormat="1" applyFont="1" applyFill="1" applyBorder="1" applyAlignment="1">
      <alignment horizontal="left" vertical="center" wrapText="1"/>
    </xf>
    <xf numFmtId="169" fontId="29" fillId="2" borderId="1" xfId="0" applyNumberFormat="1" applyFont="1" applyFill="1" applyBorder="1" applyAlignment="1">
      <alignment horizontal="center" vertical="center"/>
    </xf>
    <xf numFmtId="0" fontId="29" fillId="2" borderId="1" xfId="0" applyNumberFormat="1" applyFont="1" applyFill="1" applyBorder="1" applyAlignment="1">
      <alignment horizontal="center" vertical="center"/>
    </xf>
    <xf numFmtId="1" fontId="29" fillId="2" borderId="1" xfId="9" applyNumberFormat="1" applyFont="1" applyFill="1" applyBorder="1" applyAlignment="1">
      <alignment horizontal="center" vertical="center" wrapText="1"/>
    </xf>
    <xf numFmtId="49" fontId="29" fillId="2" borderId="1" xfId="5" applyNumberFormat="1" applyFont="1" applyFill="1" applyBorder="1" applyAlignment="1">
      <alignment horizontal="center" vertical="center" wrapText="1"/>
    </xf>
    <xf numFmtId="1" fontId="29" fillId="2" borderId="1" xfId="7" applyNumberFormat="1" applyFont="1" applyFill="1" applyBorder="1" applyAlignment="1">
      <alignment vertical="center" wrapText="1"/>
    </xf>
    <xf numFmtId="3" fontId="29" fillId="2" borderId="1" xfId="0" applyNumberFormat="1" applyFont="1" applyFill="1" applyBorder="1" applyAlignment="1">
      <alignment horizontal="right" vertical="center" wrapText="1"/>
    </xf>
    <xf numFmtId="169" fontId="29" fillId="2" borderId="1" xfId="10" applyNumberFormat="1" applyFont="1" applyFill="1" applyBorder="1" applyAlignment="1">
      <alignment horizontal="right" vertical="center" wrapText="1"/>
    </xf>
    <xf numFmtId="169" fontId="29" fillId="2" borderId="1" xfId="10" applyNumberFormat="1" applyFont="1" applyFill="1" applyBorder="1" applyAlignment="1">
      <alignment horizontal="left" vertical="center" wrapText="1"/>
    </xf>
    <xf numFmtId="0" fontId="29" fillId="2" borderId="1" xfId="0" applyNumberFormat="1" applyFont="1" applyFill="1" applyBorder="1" applyAlignment="1">
      <alignment horizontal="left" vertical="center" wrapText="1"/>
    </xf>
    <xf numFmtId="49" fontId="29" fillId="2" borderId="1" xfId="5" quotePrefix="1" applyNumberFormat="1" applyFont="1" applyFill="1" applyBorder="1" applyAlignment="1">
      <alignment horizontal="center" vertical="center" wrapText="1"/>
    </xf>
    <xf numFmtId="49" fontId="29" fillId="2" borderId="1" xfId="11" applyNumberFormat="1" applyFont="1" applyFill="1" applyBorder="1" applyAlignment="1">
      <alignment vertical="center" wrapText="1"/>
    </xf>
    <xf numFmtId="0" fontId="29" fillId="2" borderId="1" xfId="8" applyNumberFormat="1" applyFont="1" applyFill="1" applyBorder="1" applyAlignment="1">
      <alignment horizontal="left" vertical="center" wrapText="1"/>
    </xf>
    <xf numFmtId="0" fontId="29" fillId="2" borderId="1" xfId="0" applyFont="1" applyFill="1" applyBorder="1" applyAlignment="1">
      <alignment horizontal="center" vertical="center"/>
    </xf>
    <xf numFmtId="0" fontId="29" fillId="2" borderId="1" xfId="8" applyNumberFormat="1" applyFont="1" applyFill="1" applyBorder="1" applyAlignment="1">
      <alignment vertical="center" wrapText="1"/>
    </xf>
    <xf numFmtId="0" fontId="29" fillId="2" borderId="1" xfId="0" applyFont="1" applyFill="1" applyBorder="1" applyAlignment="1">
      <alignment horizontal="left" vertical="center"/>
    </xf>
    <xf numFmtId="0" fontId="29" fillId="2" borderId="1" xfId="0" applyFont="1" applyFill="1" applyBorder="1" applyAlignment="1">
      <alignment vertical="center" wrapText="1"/>
    </xf>
    <xf numFmtId="3" fontId="29" fillId="2" borderId="1" xfId="0" applyNumberFormat="1" applyFont="1" applyFill="1" applyBorder="1" applyAlignment="1">
      <alignment horizontal="right" vertical="center"/>
    </xf>
    <xf numFmtId="0" fontId="29" fillId="2" borderId="1" xfId="0" applyFont="1" applyFill="1" applyBorder="1" applyAlignment="1">
      <alignment horizontal="right" vertical="center"/>
    </xf>
    <xf numFmtId="3" fontId="29" fillId="2" borderId="1" xfId="1" applyNumberFormat="1" applyFont="1" applyFill="1" applyBorder="1" applyAlignment="1">
      <alignment horizontal="right" vertical="center"/>
    </xf>
    <xf numFmtId="3" fontId="29" fillId="2" borderId="1" xfId="9" applyNumberFormat="1" applyFont="1" applyFill="1" applyBorder="1" applyAlignment="1">
      <alignment horizontal="right" vertical="center"/>
    </xf>
    <xf numFmtId="169" fontId="29" fillId="0" borderId="1" xfId="11" applyNumberFormat="1" applyFont="1" applyFill="1" applyBorder="1" applyAlignment="1">
      <alignment horizontal="left" vertical="center" wrapText="1"/>
    </xf>
    <xf numFmtId="169" fontId="29" fillId="2" borderId="1" xfId="11" applyNumberFormat="1" applyFont="1" applyFill="1" applyBorder="1" applyAlignment="1">
      <alignment horizontal="left" vertical="center" wrapText="1"/>
    </xf>
    <xf numFmtId="3" fontId="29" fillId="0" borderId="1" xfId="35" applyNumberFormat="1" applyFont="1" applyFill="1" applyBorder="1" applyAlignment="1">
      <alignment horizontal="right" vertical="center" wrapText="1"/>
    </xf>
    <xf numFmtId="1" fontId="29" fillId="0" borderId="1" xfId="12" applyNumberFormat="1" applyFont="1" applyFill="1" applyBorder="1" applyAlignment="1">
      <alignment horizontal="left" vertical="center" wrapText="1"/>
    </xf>
    <xf numFmtId="1" fontId="29" fillId="0" borderId="1" xfId="12" applyNumberFormat="1" applyFont="1" applyFill="1" applyBorder="1" applyAlignment="1">
      <alignment vertical="center" wrapText="1"/>
    </xf>
    <xf numFmtId="3" fontId="29" fillId="0" borderId="1" xfId="12" applyNumberFormat="1" applyFont="1" applyFill="1" applyBorder="1" applyAlignment="1">
      <alignment horizontal="right" vertical="center"/>
    </xf>
    <xf numFmtId="1" fontId="29" fillId="0" borderId="1" xfId="9" applyNumberFormat="1" applyFont="1" applyFill="1" applyBorder="1" applyAlignment="1">
      <alignment horizontal="left" vertical="center" wrapText="1"/>
    </xf>
    <xf numFmtId="0" fontId="29" fillId="0" borderId="1" xfId="8" applyNumberFormat="1" applyFont="1" applyFill="1" applyBorder="1" applyAlignment="1">
      <alignment horizontal="left" vertical="center" wrapText="1"/>
    </xf>
    <xf numFmtId="0" fontId="29" fillId="0" borderId="1" xfId="8" applyNumberFormat="1" applyFont="1" applyFill="1" applyBorder="1" applyAlignment="1">
      <alignment horizontal="center" vertical="center" wrapText="1"/>
    </xf>
    <xf numFmtId="169" fontId="29" fillId="0" borderId="1" xfId="8" applyNumberFormat="1" applyFont="1" applyFill="1" applyBorder="1" applyAlignment="1">
      <alignment horizontal="left" vertical="center" wrapText="1"/>
    </xf>
    <xf numFmtId="169" fontId="29" fillId="0" borderId="1" xfId="10" applyNumberFormat="1" applyFont="1" applyFill="1" applyBorder="1" applyAlignment="1">
      <alignment horizontal="right" vertical="center"/>
    </xf>
    <xf numFmtId="168" fontId="29" fillId="0" borderId="1" xfId="1" applyNumberFormat="1" applyFont="1" applyFill="1" applyBorder="1" applyAlignment="1">
      <alignment horizontal="center" vertical="center" wrapText="1"/>
    </xf>
    <xf numFmtId="169" fontId="29" fillId="2" borderId="1" xfId="8" applyNumberFormat="1" applyFont="1" applyFill="1" applyBorder="1" applyAlignment="1">
      <alignment horizontal="left" vertical="center" wrapText="1"/>
    </xf>
    <xf numFmtId="168" fontId="29" fillId="2" borderId="1" xfId="1" applyNumberFormat="1" applyFont="1" applyFill="1" applyBorder="1" applyAlignment="1">
      <alignment horizontal="center" vertical="center" wrapText="1"/>
    </xf>
    <xf numFmtId="169" fontId="28" fillId="2" borderId="1" xfId="10" applyNumberFormat="1" applyFont="1" applyFill="1" applyBorder="1" applyAlignment="1">
      <alignment horizontal="right" vertical="center"/>
    </xf>
    <xf numFmtId="171" fontId="29" fillId="0" borderId="1" xfId="8" quotePrefix="1" applyNumberFormat="1" applyFont="1" applyFill="1" applyBorder="1" applyAlignment="1">
      <alignment vertical="center" wrapText="1"/>
    </xf>
    <xf numFmtId="3" fontId="29" fillId="0" borderId="1" xfId="1" applyNumberFormat="1" applyFont="1" applyFill="1" applyBorder="1" applyAlignment="1">
      <alignment horizontal="right" vertical="center"/>
    </xf>
    <xf numFmtId="3" fontId="29" fillId="0" borderId="1" xfId="9" applyNumberFormat="1" applyFont="1" applyFill="1" applyBorder="1" applyAlignment="1">
      <alignment horizontal="right" vertical="center"/>
    </xf>
    <xf numFmtId="0" fontId="29" fillId="0" borderId="1" xfId="0" applyFont="1" applyFill="1" applyBorder="1" applyAlignment="1">
      <alignment vertical="center" wrapText="1"/>
    </xf>
    <xf numFmtId="3" fontId="29" fillId="0" borderId="1" xfId="0" applyNumberFormat="1" applyFont="1" applyFill="1" applyBorder="1" applyAlignment="1">
      <alignment horizontal="right" vertical="center"/>
    </xf>
    <xf numFmtId="0" fontId="29" fillId="0" borderId="1" xfId="0" applyFont="1" applyFill="1" applyBorder="1" applyAlignment="1">
      <alignment horizontal="right" vertical="center"/>
    </xf>
    <xf numFmtId="0" fontId="29" fillId="0" borderId="1" xfId="0" applyFont="1" applyFill="1" applyBorder="1" applyAlignment="1">
      <alignment horizontal="left" vertical="center"/>
    </xf>
    <xf numFmtId="0" fontId="29" fillId="0" borderId="1" xfId="0" applyFont="1" applyFill="1" applyBorder="1" applyAlignment="1">
      <alignment wrapText="1"/>
    </xf>
    <xf numFmtId="3" fontId="29" fillId="0" borderId="1" xfId="0" applyNumberFormat="1" applyFont="1" applyFill="1" applyBorder="1" applyAlignment="1">
      <alignment horizontal="left" vertical="center"/>
    </xf>
    <xf numFmtId="0" fontId="29" fillId="0" borderId="1" xfId="0" applyFont="1" applyFill="1" applyBorder="1" applyAlignment="1">
      <alignment horizontal="left" wrapText="1"/>
    </xf>
    <xf numFmtId="1" fontId="29" fillId="0" borderId="1" xfId="13" applyNumberFormat="1" applyFont="1" applyFill="1" applyBorder="1" applyAlignment="1">
      <alignment horizontal="left" vertical="center" wrapText="1"/>
    </xf>
    <xf numFmtId="0" fontId="29" fillId="0" borderId="1" xfId="4" applyNumberFormat="1" applyFont="1" applyFill="1" applyBorder="1" applyAlignment="1">
      <alignment horizontal="right" vertical="center" wrapText="1"/>
    </xf>
    <xf numFmtId="0" fontId="29" fillId="0" borderId="1" xfId="4" applyNumberFormat="1" applyFont="1" applyFill="1" applyBorder="1" applyAlignment="1">
      <alignment vertical="center" wrapText="1"/>
    </xf>
    <xf numFmtId="0" fontId="29" fillId="0" borderId="1" xfId="14" applyNumberFormat="1" applyFont="1" applyFill="1" applyBorder="1" applyAlignment="1">
      <alignment horizontal="left" vertical="center" wrapText="1"/>
    </xf>
    <xf numFmtId="0" fontId="29" fillId="0" borderId="1" xfId="4" applyNumberFormat="1" applyFont="1" applyFill="1" applyBorder="1" applyAlignment="1">
      <alignment horizontal="left" vertical="center" wrapText="1"/>
    </xf>
    <xf numFmtId="166" fontId="29" fillId="0" borderId="1" xfId="31" applyNumberFormat="1" applyFont="1" applyFill="1" applyBorder="1" applyAlignment="1">
      <alignment horizontal="left" vertical="center" wrapText="1"/>
    </xf>
    <xf numFmtId="0" fontId="29" fillId="0" borderId="1" xfId="2" quotePrefix="1" applyFont="1" applyFill="1" applyBorder="1" applyAlignment="1">
      <alignment horizontal="left" vertical="center" wrapText="1"/>
    </xf>
    <xf numFmtId="3" fontId="29" fillId="0" borderId="1" xfId="2" applyNumberFormat="1" applyFont="1" applyFill="1" applyBorder="1" applyAlignment="1">
      <alignment vertical="center" wrapText="1"/>
    </xf>
    <xf numFmtId="3" fontId="29" fillId="0" borderId="1" xfId="3" applyNumberFormat="1" applyFont="1" applyFill="1" applyBorder="1" applyAlignment="1">
      <alignment horizontal="right" vertical="center"/>
    </xf>
    <xf numFmtId="169" fontId="29" fillId="0" borderId="1" xfId="3" applyNumberFormat="1" applyFont="1" applyFill="1" applyBorder="1" applyAlignment="1">
      <alignment horizontal="center" vertical="center" wrapText="1"/>
    </xf>
    <xf numFmtId="3" fontId="29" fillId="0" borderId="1" xfId="23" applyNumberFormat="1" applyFont="1" applyFill="1" applyBorder="1" applyAlignment="1">
      <alignment horizontal="right" vertical="center" wrapText="1"/>
    </xf>
    <xf numFmtId="167" fontId="29" fillId="0" borderId="1" xfId="3" quotePrefix="1" applyFont="1" applyFill="1" applyBorder="1" applyAlignment="1">
      <alignment horizontal="left" vertical="center" wrapText="1"/>
    </xf>
    <xf numFmtId="167" fontId="29" fillId="0" borderId="1" xfId="3" applyFont="1" applyFill="1" applyBorder="1" applyAlignment="1">
      <alignment horizontal="left" vertical="center" wrapText="1"/>
    </xf>
    <xf numFmtId="0" fontId="29" fillId="0" borderId="1" xfId="4" applyFont="1" applyFill="1" applyBorder="1" applyAlignment="1">
      <alignment horizontal="center" vertical="center"/>
    </xf>
    <xf numFmtId="167" fontId="34" fillId="0" borderId="1" xfId="18" applyNumberFormat="1" applyFont="1" applyFill="1" applyBorder="1" applyAlignment="1">
      <alignment horizontal="left" vertical="center" wrapText="1"/>
    </xf>
    <xf numFmtId="3" fontId="29" fillId="0" borderId="1" xfId="18" applyNumberFormat="1" applyFont="1" applyFill="1" applyBorder="1" applyAlignment="1">
      <alignment horizontal="right" vertical="center"/>
    </xf>
    <xf numFmtId="3" fontId="29" fillId="0" borderId="1" xfId="18" applyNumberFormat="1" applyFont="1" applyFill="1" applyBorder="1" applyAlignment="1">
      <alignment horizontal="left" vertical="center" wrapText="1"/>
    </xf>
    <xf numFmtId="167" fontId="29" fillId="0" borderId="1" xfId="18" quotePrefix="1" applyNumberFormat="1" applyFont="1" applyFill="1" applyBorder="1" applyAlignment="1">
      <alignment horizontal="left" vertical="center" wrapText="1"/>
    </xf>
    <xf numFmtId="1" fontId="29" fillId="0" borderId="1" xfId="7" applyNumberFormat="1" applyFont="1" applyFill="1" applyBorder="1" applyAlignment="1">
      <alignment horizontal="right" vertical="center" wrapText="1"/>
    </xf>
    <xf numFmtId="0" fontId="29" fillId="0" borderId="1" xfId="28" quotePrefix="1" applyFont="1" applyFill="1" applyBorder="1" applyAlignment="1">
      <alignment horizontal="left" vertical="center" wrapText="1"/>
    </xf>
    <xf numFmtId="169" fontId="29" fillId="0" borderId="1" xfId="15" applyNumberFormat="1" applyFont="1" applyFill="1" applyBorder="1" applyAlignment="1">
      <alignment horizontal="right" vertical="center"/>
    </xf>
    <xf numFmtId="164" fontId="29" fillId="0" borderId="1" xfId="26" applyNumberFormat="1" applyFont="1" applyFill="1" applyBorder="1" applyAlignment="1">
      <alignment horizontal="right" vertical="center" wrapText="1"/>
    </xf>
    <xf numFmtId="0" fontId="29" fillId="0" borderId="1" xfId="28" applyFont="1" applyFill="1" applyBorder="1" applyAlignment="1">
      <alignment horizontal="left" vertical="center" wrapText="1"/>
    </xf>
    <xf numFmtId="169" fontId="29" fillId="0" borderId="1" xfId="7" applyNumberFormat="1" applyFont="1" applyFill="1" applyBorder="1" applyAlignment="1">
      <alignment horizontal="right" vertical="center" wrapText="1"/>
    </xf>
    <xf numFmtId="17" fontId="29" fillId="0" borderId="1" xfId="5" quotePrefix="1" applyNumberFormat="1" applyFont="1" applyFill="1" applyBorder="1" applyAlignment="1">
      <alignment horizontal="center" vertical="center" wrapText="1"/>
    </xf>
    <xf numFmtId="3" fontId="29" fillId="0" borderId="1" xfId="35" applyNumberFormat="1" applyFont="1" applyFill="1" applyBorder="1" applyAlignment="1">
      <alignment horizontal="center" vertical="center" wrapText="1"/>
    </xf>
    <xf numFmtId="164" fontId="29" fillId="0" borderId="1" xfId="26" applyNumberFormat="1" applyFont="1" applyFill="1" applyBorder="1" applyAlignment="1">
      <alignment horizontal="left" vertical="center" wrapText="1"/>
    </xf>
    <xf numFmtId="164" fontId="29" fillId="0" borderId="1" xfId="26" applyNumberFormat="1" applyFont="1" applyFill="1" applyBorder="1" applyAlignment="1">
      <alignment horizontal="center" vertical="center" wrapText="1"/>
    </xf>
    <xf numFmtId="3" fontId="29" fillId="0" borderId="1" xfId="22" applyNumberFormat="1" applyFont="1" applyFill="1" applyBorder="1" applyAlignment="1">
      <alignment horizontal="right" vertical="center" wrapText="1"/>
    </xf>
    <xf numFmtId="3" fontId="29" fillId="0" borderId="1" xfId="22" applyNumberFormat="1" applyFont="1" applyFill="1" applyBorder="1" applyAlignment="1">
      <alignment horizontal="right" vertical="center"/>
    </xf>
    <xf numFmtId="1" fontId="29" fillId="0" borderId="1" xfId="20" applyNumberFormat="1" applyFont="1" applyFill="1" applyBorder="1" applyAlignment="1">
      <alignment horizontal="left" vertical="center" wrapText="1"/>
    </xf>
    <xf numFmtId="169" fontId="29" fillId="0" borderId="1" xfId="22" applyNumberFormat="1" applyFont="1" applyFill="1" applyBorder="1" applyAlignment="1">
      <alignment horizontal="left" vertical="center" wrapText="1"/>
    </xf>
    <xf numFmtId="0" fontId="29" fillId="0" borderId="1" xfId="23" applyFont="1" applyFill="1" applyBorder="1" applyAlignment="1">
      <alignment horizontal="left" vertical="center" wrapText="1"/>
    </xf>
    <xf numFmtId="0" fontId="29" fillId="0" borderId="1" xfId="23" applyNumberFormat="1" applyFont="1" applyFill="1" applyBorder="1" applyAlignment="1">
      <alignment horizontal="left" vertical="center" wrapText="1"/>
    </xf>
    <xf numFmtId="3" fontId="29" fillId="0" borderId="1" xfId="20" applyNumberFormat="1" applyFont="1" applyFill="1" applyBorder="1" applyAlignment="1">
      <alignment horizontal="left" vertical="center" wrapText="1"/>
    </xf>
    <xf numFmtId="3" fontId="29" fillId="0" borderId="1" xfId="20" applyNumberFormat="1" applyFont="1" applyFill="1" applyBorder="1" applyAlignment="1">
      <alignment horizontal="right" vertical="center" wrapText="1"/>
    </xf>
    <xf numFmtId="0" fontId="29" fillId="0" borderId="1" xfId="20" applyNumberFormat="1" applyFont="1" applyFill="1" applyBorder="1" applyAlignment="1">
      <alignment horizontal="center" vertical="center" wrapText="1"/>
    </xf>
    <xf numFmtId="169" fontId="29" fillId="0" borderId="1" xfId="22" quotePrefix="1" applyNumberFormat="1" applyFont="1" applyFill="1" applyBorder="1" applyAlignment="1">
      <alignment horizontal="left" vertical="center" wrapText="1"/>
    </xf>
    <xf numFmtId="1" fontId="29" fillId="0" borderId="1" xfId="20" applyNumberFormat="1" applyFont="1" applyFill="1" applyBorder="1" applyAlignment="1">
      <alignment horizontal="right" vertical="center" wrapText="1"/>
    </xf>
    <xf numFmtId="166" fontId="29" fillId="0" borderId="1" xfId="27" applyNumberFormat="1" applyFont="1" applyFill="1" applyBorder="1" applyAlignment="1">
      <alignment horizontal="left" vertical="center" wrapText="1"/>
    </xf>
    <xf numFmtId="166" fontId="29" fillId="0" borderId="1" xfId="27" applyNumberFormat="1" applyFont="1" applyFill="1" applyBorder="1" applyAlignment="1">
      <alignment horizontal="right" vertical="center" wrapText="1"/>
    </xf>
    <xf numFmtId="166" fontId="29" fillId="0" borderId="1" xfId="27" quotePrefix="1" applyNumberFormat="1" applyFont="1" applyFill="1" applyBorder="1" applyAlignment="1">
      <alignment horizontal="left" vertical="center" wrapText="1"/>
    </xf>
    <xf numFmtId="166" fontId="29" fillId="0" borderId="1" xfId="7" applyNumberFormat="1" applyFont="1" applyFill="1" applyBorder="1" applyAlignment="1">
      <alignment horizontal="left" vertical="center" wrapText="1"/>
    </xf>
    <xf numFmtId="166" fontId="29" fillId="0" borderId="1" xfId="7" applyNumberFormat="1" applyFont="1" applyFill="1" applyBorder="1" applyAlignment="1">
      <alignment horizontal="right" vertical="center" wrapText="1"/>
    </xf>
    <xf numFmtId="166" fontId="29" fillId="0" borderId="1" xfId="7" applyNumberFormat="1" applyFont="1" applyFill="1" applyBorder="1" applyAlignment="1">
      <alignment horizontal="right" vertical="center"/>
    </xf>
    <xf numFmtId="169" fontId="29" fillId="0" borderId="1" xfId="4" applyNumberFormat="1" applyFont="1" applyFill="1" applyBorder="1" applyAlignment="1">
      <alignment horizontal="center" vertical="center" wrapText="1"/>
    </xf>
    <xf numFmtId="166" fontId="29" fillId="2" borderId="1" xfId="27" applyNumberFormat="1" applyFont="1" applyFill="1" applyBorder="1" applyAlignment="1">
      <alignment horizontal="left" vertical="center" wrapText="1"/>
    </xf>
    <xf numFmtId="166" fontId="29" fillId="2" borderId="1" xfId="27" applyNumberFormat="1" applyFont="1" applyFill="1" applyBorder="1" applyAlignment="1">
      <alignment horizontal="right" vertical="center" wrapText="1"/>
    </xf>
    <xf numFmtId="166" fontId="29" fillId="2" borderId="1" xfId="7" quotePrefix="1" applyNumberFormat="1" applyFont="1" applyFill="1" applyBorder="1" applyAlignment="1">
      <alignment horizontal="left" vertical="center" wrapText="1"/>
    </xf>
    <xf numFmtId="0" fontId="29" fillId="2" borderId="1" xfId="2" applyFont="1" applyFill="1" applyBorder="1" applyAlignment="1">
      <alignment horizontal="left" vertical="center" wrapText="1"/>
    </xf>
    <xf numFmtId="166" fontId="29" fillId="0" borderId="1" xfId="31" applyNumberFormat="1" applyFont="1" applyFill="1" applyBorder="1" applyAlignment="1">
      <alignment horizontal="right" vertical="center" wrapText="1"/>
    </xf>
    <xf numFmtId="166" fontId="29" fillId="2" borderId="1" xfId="31" applyNumberFormat="1" applyFont="1" applyFill="1" applyBorder="1" applyAlignment="1">
      <alignment horizontal="left" vertical="center" wrapText="1"/>
    </xf>
    <xf numFmtId="1" fontId="29" fillId="0" borderId="1" xfId="27" applyNumberFormat="1" applyFont="1" applyFill="1" applyBorder="1" applyAlignment="1">
      <alignment horizontal="center" vertical="center" wrapText="1"/>
    </xf>
    <xf numFmtId="1" fontId="29" fillId="0" borderId="1" xfId="27" applyNumberFormat="1" applyFont="1" applyFill="1" applyBorder="1" applyAlignment="1">
      <alignment horizontal="left" vertical="center" wrapText="1"/>
    </xf>
    <xf numFmtId="166" fontId="29" fillId="0" borderId="1" xfId="31" applyNumberFormat="1" applyFont="1" applyFill="1" applyBorder="1" applyAlignment="1">
      <alignment horizontal="center" vertical="center" wrapText="1"/>
    </xf>
    <xf numFmtId="167" fontId="29" fillId="0" borderId="1" xfId="22" applyFont="1" applyFill="1" applyBorder="1" applyAlignment="1">
      <alignment horizontal="left" vertical="center" wrapText="1"/>
    </xf>
    <xf numFmtId="167" fontId="29" fillId="0" borderId="1" xfId="22" applyFont="1" applyFill="1" applyBorder="1" applyAlignment="1">
      <alignment horizontal="right" vertical="center" wrapText="1"/>
    </xf>
    <xf numFmtId="0" fontId="29" fillId="0" borderId="1" xfId="0" applyFont="1" applyFill="1" applyBorder="1" applyAlignment="1">
      <alignment horizontal="right" vertical="center" wrapText="1"/>
    </xf>
    <xf numFmtId="49" fontId="29" fillId="0" borderId="1" xfId="2" applyNumberFormat="1" applyFont="1" applyFill="1" applyBorder="1" applyAlignment="1">
      <alignment horizontal="left" vertical="center" wrapText="1"/>
    </xf>
    <xf numFmtId="49" fontId="29" fillId="0" borderId="1" xfId="2" applyNumberFormat="1" applyFont="1" applyFill="1" applyBorder="1" applyAlignment="1">
      <alignment horizontal="right" vertical="center" wrapText="1"/>
    </xf>
    <xf numFmtId="166" fontId="29" fillId="0" borderId="1" xfId="27" applyNumberFormat="1" applyFont="1" applyFill="1" applyBorder="1" applyAlignment="1">
      <alignment horizontal="center" vertical="center" wrapText="1"/>
    </xf>
    <xf numFmtId="166" fontId="29" fillId="0" borderId="1" xfId="19" quotePrefix="1" applyNumberFormat="1" applyFont="1" applyFill="1" applyBorder="1" applyAlignment="1">
      <alignment horizontal="left" vertical="center" wrapText="1"/>
    </xf>
    <xf numFmtId="165" fontId="29" fillId="0" borderId="1" xfId="42" applyFont="1" applyFill="1" applyBorder="1" applyAlignment="1">
      <alignment horizontal="left" vertical="center" wrapText="1"/>
    </xf>
    <xf numFmtId="172" fontId="29" fillId="0" borderId="1" xfId="42" applyNumberFormat="1" applyFont="1" applyFill="1" applyBorder="1" applyAlignment="1">
      <alignment horizontal="right" vertical="center" wrapText="1"/>
    </xf>
    <xf numFmtId="0" fontId="29" fillId="0" borderId="1" xfId="7" applyNumberFormat="1" applyFont="1" applyFill="1" applyBorder="1" applyAlignment="1">
      <alignment horizontal="left" vertical="center" wrapText="1"/>
    </xf>
    <xf numFmtId="1" fontId="29" fillId="2" borderId="1" xfId="25" applyNumberFormat="1" applyFont="1" applyFill="1" applyBorder="1" applyAlignment="1">
      <alignment horizontal="left" vertical="center" wrapText="1"/>
    </xf>
    <xf numFmtId="169" fontId="29" fillId="2" borderId="1" xfId="11" applyNumberFormat="1" applyFont="1" applyFill="1" applyBorder="1" applyAlignment="1">
      <alignment horizontal="right" vertical="center" wrapText="1"/>
    </xf>
    <xf numFmtId="169" fontId="29" fillId="2" borderId="1" xfId="22" applyNumberFormat="1" applyFont="1" applyFill="1" applyBorder="1" applyAlignment="1">
      <alignment horizontal="left" vertical="center" wrapText="1"/>
    </xf>
    <xf numFmtId="3" fontId="29" fillId="2" borderId="1" xfId="22" applyNumberFormat="1" applyFont="1" applyFill="1" applyBorder="1" applyAlignment="1">
      <alignment horizontal="right" vertical="center"/>
    </xf>
    <xf numFmtId="3" fontId="29" fillId="2" borderId="1" xfId="23" applyNumberFormat="1" applyFont="1" applyFill="1" applyBorder="1" applyAlignment="1">
      <alignment horizontal="right" vertical="center" wrapText="1"/>
    </xf>
    <xf numFmtId="169" fontId="29" fillId="2" borderId="1" xfId="3" applyNumberFormat="1" applyFont="1" applyFill="1" applyBorder="1" applyAlignment="1">
      <alignment horizontal="center" vertical="center" wrapText="1"/>
    </xf>
    <xf numFmtId="3" fontId="29" fillId="0" borderId="1" xfId="30" applyNumberFormat="1" applyFont="1" applyFill="1" applyBorder="1" applyAlignment="1">
      <alignment horizontal="right" vertical="center" wrapText="1"/>
    </xf>
    <xf numFmtId="173" fontId="29" fillId="0" borderId="1" xfId="23" applyNumberFormat="1" applyFont="1" applyFill="1" applyBorder="1" applyAlignment="1">
      <alignment horizontal="right" vertical="center" wrapText="1"/>
    </xf>
    <xf numFmtId="169" fontId="29" fillId="0" borderId="1" xfId="11" applyNumberFormat="1" applyFont="1" applyFill="1" applyBorder="1" applyAlignment="1">
      <alignment horizontal="right" vertical="center" wrapText="1"/>
    </xf>
    <xf numFmtId="49" fontId="29" fillId="0" borderId="1" xfId="11" applyNumberFormat="1" applyFont="1" applyFill="1" applyBorder="1" applyAlignment="1">
      <alignment horizontal="left" vertical="center" wrapText="1"/>
    </xf>
    <xf numFmtId="164" fontId="29" fillId="0" borderId="1" xfId="23" applyNumberFormat="1" applyFont="1" applyFill="1" applyBorder="1" applyAlignment="1">
      <alignment horizontal="right" vertical="center" wrapText="1"/>
    </xf>
    <xf numFmtId="3" fontId="29" fillId="0" borderId="1" xfId="30" applyNumberFormat="1" applyFont="1" applyFill="1" applyBorder="1" applyAlignment="1">
      <alignment horizontal="left" vertical="center" wrapText="1"/>
    </xf>
    <xf numFmtId="3" fontId="29" fillId="0" borderId="1" xfId="30" applyNumberFormat="1" applyFont="1" applyFill="1" applyBorder="1" applyAlignment="1">
      <alignment horizontal="right" vertical="center"/>
    </xf>
    <xf numFmtId="1" fontId="29" fillId="0" borderId="1" xfId="25" applyNumberFormat="1" applyFont="1" applyFill="1" applyBorder="1" applyAlignment="1">
      <alignment horizontal="left" vertical="center" wrapText="1"/>
    </xf>
    <xf numFmtId="169" fontId="29" fillId="0" borderId="1" xfId="22" applyNumberFormat="1" applyFont="1" applyFill="1" applyBorder="1" applyAlignment="1">
      <alignment horizontal="right" vertical="center"/>
    </xf>
    <xf numFmtId="49" fontId="29" fillId="0" borderId="1" xfId="11" applyNumberFormat="1" applyFont="1" applyFill="1" applyBorder="1" applyAlignment="1">
      <alignment vertical="center" wrapText="1"/>
    </xf>
    <xf numFmtId="1" fontId="29" fillId="2" borderId="1" xfId="25" applyNumberFormat="1" applyFont="1" applyFill="1" applyBorder="1" applyAlignment="1">
      <alignment horizontal="right" vertical="center" wrapText="1"/>
    </xf>
    <xf numFmtId="0" fontId="29" fillId="2" borderId="1" xfId="2" applyFont="1" applyFill="1" applyBorder="1" applyAlignment="1">
      <alignment horizontal="center" vertical="center" wrapText="1"/>
    </xf>
    <xf numFmtId="169" fontId="29" fillId="2" borderId="1" xfId="22" applyNumberFormat="1" applyFont="1" applyFill="1" applyBorder="1" applyAlignment="1">
      <alignment vertical="center" wrapText="1"/>
    </xf>
    <xf numFmtId="169" fontId="29" fillId="2" borderId="1" xfId="22" applyNumberFormat="1" applyFont="1" applyFill="1" applyBorder="1" applyAlignment="1">
      <alignment horizontal="right" vertical="center"/>
    </xf>
    <xf numFmtId="3" fontId="29" fillId="0" borderId="1" xfId="32" applyNumberFormat="1" applyFont="1" applyFill="1" applyBorder="1" applyAlignment="1">
      <alignment horizontal="left" vertical="center" wrapText="1"/>
    </xf>
    <xf numFmtId="3" fontId="29" fillId="0" borderId="1" xfId="32" applyNumberFormat="1" applyFont="1" applyFill="1" applyBorder="1" applyAlignment="1">
      <alignment horizontal="right" vertical="center" wrapText="1"/>
    </xf>
    <xf numFmtId="49" fontId="29" fillId="0" borderId="1" xfId="30" applyNumberFormat="1" applyFont="1" applyFill="1" applyBorder="1" applyAlignment="1">
      <alignment vertical="center" wrapText="1"/>
    </xf>
    <xf numFmtId="172" fontId="29" fillId="0" borderId="1" xfId="22" applyNumberFormat="1" applyFont="1" applyFill="1" applyBorder="1" applyAlignment="1">
      <alignment horizontal="right" vertical="center" wrapText="1"/>
    </xf>
    <xf numFmtId="49" fontId="29" fillId="2" borderId="1" xfId="23" applyNumberFormat="1" applyFont="1" applyFill="1" applyBorder="1" applyAlignment="1">
      <alignment horizontal="left" vertical="center" wrapText="1"/>
    </xf>
    <xf numFmtId="0" fontId="29" fillId="2" borderId="1" xfId="23" applyNumberFormat="1" applyFont="1" applyFill="1" applyBorder="1" applyAlignment="1">
      <alignment horizontal="left" vertical="center" wrapText="1"/>
    </xf>
    <xf numFmtId="1" fontId="29" fillId="2" borderId="1" xfId="25" applyNumberFormat="1" applyFont="1" applyFill="1" applyBorder="1" applyAlignment="1">
      <alignment horizontal="center" vertical="center" wrapText="1"/>
    </xf>
    <xf numFmtId="0" fontId="29" fillId="2" borderId="1" xfId="23" applyFont="1" applyFill="1" applyBorder="1" applyAlignment="1">
      <alignment horizontal="left" vertical="center" wrapText="1"/>
    </xf>
    <xf numFmtId="169" fontId="29" fillId="0" borderId="1" xfId="30" applyNumberFormat="1" applyFont="1" applyFill="1" applyBorder="1" applyAlignment="1">
      <alignment horizontal="left" vertical="center" wrapText="1"/>
    </xf>
    <xf numFmtId="3" fontId="29" fillId="0" borderId="1" xfId="30" applyNumberFormat="1" applyFont="1" applyFill="1" applyBorder="1" applyAlignment="1">
      <alignment vertical="center" wrapText="1"/>
    </xf>
    <xf numFmtId="1" fontId="29" fillId="0" borderId="1" xfId="11" applyNumberFormat="1" applyFont="1" applyFill="1" applyBorder="1" applyAlignment="1">
      <alignment horizontal="right" vertical="center" wrapText="1"/>
    </xf>
    <xf numFmtId="3" fontId="29" fillId="0" borderId="1" xfId="2" applyNumberFormat="1" applyFont="1" applyFill="1" applyBorder="1" applyAlignment="1">
      <alignment horizontal="right" vertical="center" wrapText="1"/>
    </xf>
    <xf numFmtId="3" fontId="29" fillId="0" borderId="1" xfId="3" applyNumberFormat="1" applyFont="1" applyFill="1" applyBorder="1" applyAlignment="1">
      <alignment horizontal="right" vertical="center" wrapText="1"/>
    </xf>
    <xf numFmtId="1" fontId="29" fillId="0" borderId="1" xfId="11" applyNumberFormat="1" applyFont="1" applyFill="1" applyBorder="1" applyAlignment="1">
      <alignment horizontal="center" vertical="center" wrapText="1"/>
    </xf>
    <xf numFmtId="1" fontId="29" fillId="0" borderId="1" xfId="11" applyNumberFormat="1" applyFont="1" applyFill="1" applyBorder="1" applyAlignment="1">
      <alignment vertical="center" wrapText="1"/>
    </xf>
    <xf numFmtId="169" fontId="29" fillId="0" borderId="1" xfId="3" applyNumberFormat="1" applyFont="1" applyFill="1" applyBorder="1" applyAlignment="1">
      <alignment horizontal="right" vertical="center" wrapText="1"/>
    </xf>
    <xf numFmtId="169" fontId="29" fillId="0" borderId="1" xfId="3" applyNumberFormat="1" applyFont="1" applyFill="1" applyBorder="1" applyAlignment="1">
      <alignment horizontal="right" vertical="center"/>
    </xf>
    <xf numFmtId="164" fontId="29" fillId="0" borderId="1" xfId="24" applyNumberFormat="1" applyFont="1" applyFill="1" applyBorder="1" applyAlignment="1">
      <alignment horizontal="left" vertical="center" wrapText="1"/>
    </xf>
    <xf numFmtId="164" fontId="29" fillId="0" borderId="1" xfId="24" applyNumberFormat="1" applyFont="1" applyFill="1" applyBorder="1" applyAlignment="1">
      <alignment horizontal="right" vertical="center" wrapText="1"/>
    </xf>
    <xf numFmtId="1" fontId="29" fillId="0" borderId="1" xfId="25" applyNumberFormat="1" applyFont="1" applyFill="1" applyBorder="1" applyAlignment="1">
      <alignment horizontal="right" vertical="center" wrapText="1"/>
    </xf>
    <xf numFmtId="1" fontId="29" fillId="0" borderId="1" xfId="25" applyNumberFormat="1" applyFont="1" applyFill="1" applyBorder="1" applyAlignment="1">
      <alignment horizontal="center" vertical="center" wrapText="1"/>
    </xf>
    <xf numFmtId="17" fontId="29" fillId="2" borderId="1" xfId="5" quotePrefix="1" applyNumberFormat="1" applyFont="1" applyFill="1" applyBorder="1" applyAlignment="1">
      <alignment horizontal="center" vertical="center" wrapText="1"/>
    </xf>
    <xf numFmtId="49" fontId="29" fillId="0" borderId="1" xfId="23" applyNumberFormat="1" applyFont="1" applyFill="1" applyBorder="1" applyAlignment="1">
      <alignment horizontal="left" vertical="center" wrapText="1"/>
    </xf>
    <xf numFmtId="3" fontId="29" fillId="0" borderId="1" xfId="2" applyNumberFormat="1" applyFont="1" applyFill="1" applyBorder="1" applyAlignment="1">
      <alignment horizontal="left" vertical="center" wrapText="1"/>
    </xf>
    <xf numFmtId="169" fontId="29" fillId="0" borderId="1" xfId="3" quotePrefix="1" applyNumberFormat="1" applyFont="1" applyFill="1" applyBorder="1" applyAlignment="1">
      <alignment vertical="center" wrapText="1"/>
    </xf>
    <xf numFmtId="167" fontId="29" fillId="2" borderId="1" xfId="3" quotePrefix="1" applyFont="1" applyFill="1" applyBorder="1" applyAlignment="1">
      <alignment vertical="center" wrapText="1"/>
    </xf>
    <xf numFmtId="169" fontId="29" fillId="2" borderId="1" xfId="3" applyNumberFormat="1" applyFont="1" applyFill="1" applyBorder="1" applyAlignment="1">
      <alignment vertical="center" wrapText="1"/>
    </xf>
    <xf numFmtId="169" fontId="29" fillId="2" borderId="1" xfId="3" applyNumberFormat="1" applyFont="1" applyFill="1" applyBorder="1" applyAlignment="1">
      <alignment horizontal="right" vertical="center"/>
    </xf>
    <xf numFmtId="1" fontId="29" fillId="2" borderId="1" xfId="7" applyNumberFormat="1" applyFont="1" applyFill="1" applyBorder="1" applyAlignment="1">
      <alignment horizontal="left" vertical="center" wrapText="1"/>
    </xf>
    <xf numFmtId="1" fontId="29" fillId="2" borderId="1" xfId="7" applyNumberFormat="1" applyFont="1" applyFill="1" applyBorder="1" applyAlignment="1">
      <alignment horizontal="right" vertical="center" wrapText="1"/>
    </xf>
    <xf numFmtId="169" fontId="29" fillId="2" borderId="1" xfId="3" applyNumberFormat="1" applyFont="1" applyFill="1" applyBorder="1" applyAlignment="1">
      <alignment horizontal="right" vertical="center" wrapText="1"/>
    </xf>
    <xf numFmtId="169" fontId="29" fillId="0" borderId="1" xfId="3" applyNumberFormat="1" applyFont="1" applyFill="1" applyBorder="1" applyAlignment="1">
      <alignment vertical="center" wrapText="1"/>
    </xf>
    <xf numFmtId="3" fontId="29" fillId="0" borderId="1" xfId="29" applyNumberFormat="1" applyFont="1" applyFill="1" applyBorder="1" applyAlignment="1">
      <alignment horizontal="left" vertical="center" wrapText="1"/>
    </xf>
    <xf numFmtId="1" fontId="29" fillId="0" borderId="1" xfId="7" quotePrefix="1" applyNumberFormat="1" applyFont="1" applyFill="1" applyBorder="1" applyAlignment="1">
      <alignment vertical="center" wrapText="1"/>
    </xf>
    <xf numFmtId="0" fontId="29" fillId="0" borderId="1" xfId="2" applyFont="1" applyFill="1" applyBorder="1" applyAlignment="1">
      <alignment horizontal="left" vertical="center"/>
    </xf>
    <xf numFmtId="0" fontId="29" fillId="0" borderId="1" xfId="2" applyFont="1" applyFill="1" applyBorder="1" applyAlignment="1">
      <alignment horizontal="right" vertical="center"/>
    </xf>
    <xf numFmtId="164" fontId="29" fillId="0" borderId="1" xfId="2" applyNumberFormat="1" applyFont="1" applyFill="1" applyBorder="1" applyAlignment="1">
      <alignment vertical="center" wrapText="1"/>
    </xf>
    <xf numFmtId="169" fontId="29" fillId="0" borderId="1" xfId="33" applyNumberFormat="1" applyFont="1" applyFill="1" applyBorder="1" applyAlignment="1">
      <alignment vertical="center" wrapText="1"/>
    </xf>
    <xf numFmtId="3" fontId="29" fillId="0" borderId="1" xfId="33" applyNumberFormat="1" applyFont="1" applyFill="1" applyBorder="1" applyAlignment="1">
      <alignment horizontal="right" vertical="center"/>
    </xf>
    <xf numFmtId="169" fontId="29" fillId="0" borderId="1" xfId="33" applyNumberFormat="1" applyFont="1" applyFill="1" applyBorder="1" applyAlignment="1">
      <alignment horizontal="right" vertical="center"/>
    </xf>
    <xf numFmtId="169" fontId="29" fillId="0" borderId="1" xfId="3" applyNumberFormat="1" applyFont="1" applyFill="1" applyBorder="1" applyAlignment="1">
      <alignment horizontal="left" vertical="center" wrapText="1"/>
    </xf>
    <xf numFmtId="1" fontId="29" fillId="2" borderId="1" xfId="20" applyNumberFormat="1" applyFont="1" applyFill="1" applyBorder="1" applyAlignment="1">
      <alignment horizontal="left" vertical="center" wrapText="1"/>
    </xf>
    <xf numFmtId="1" fontId="29" fillId="2" borderId="1" xfId="20" applyNumberFormat="1" applyFont="1" applyFill="1" applyBorder="1" applyAlignment="1">
      <alignment horizontal="right" vertical="center" wrapText="1"/>
    </xf>
    <xf numFmtId="169" fontId="29" fillId="0" borderId="1" xfId="22" applyNumberFormat="1" applyFont="1" applyFill="1" applyBorder="1" applyAlignment="1">
      <alignment horizontal="center" vertical="center" wrapText="1"/>
    </xf>
    <xf numFmtId="3" fontId="29" fillId="0" borderId="1" xfId="27" applyNumberFormat="1" applyFont="1" applyFill="1" applyBorder="1" applyAlignment="1">
      <alignment horizontal="right" vertical="center"/>
    </xf>
    <xf numFmtId="1" fontId="30" fillId="2" borderId="1" xfId="7" applyNumberFormat="1" applyFont="1" applyFill="1" applyBorder="1" applyAlignment="1">
      <alignment horizontal="center" vertical="center" wrapText="1"/>
    </xf>
    <xf numFmtId="0" fontId="30" fillId="2" borderId="1" xfId="5" quotePrefix="1" applyNumberFormat="1" applyFont="1" applyFill="1" applyBorder="1" applyAlignment="1">
      <alignment horizontal="center" vertical="center" wrapText="1"/>
    </xf>
    <xf numFmtId="167" fontId="30" fillId="2" borderId="1" xfId="1" quotePrefix="1" applyFont="1" applyFill="1" applyBorder="1" applyAlignment="1">
      <alignment horizontal="left" vertical="center" wrapText="1"/>
    </xf>
    <xf numFmtId="0" fontId="29" fillId="0" borderId="1" xfId="19" quotePrefix="1" applyNumberFormat="1" applyFont="1" applyFill="1" applyBorder="1" applyAlignment="1">
      <alignment horizontal="left" vertical="center" wrapText="1"/>
    </xf>
    <xf numFmtId="49" fontId="29" fillId="0" borderId="1" xfId="5" quotePrefix="1" applyNumberFormat="1" applyFont="1" applyFill="1" applyBorder="1" applyAlignment="1">
      <alignment horizontal="center" vertical="center" wrapText="1"/>
    </xf>
    <xf numFmtId="0" fontId="29" fillId="0" borderId="1" xfId="0" applyNumberFormat="1" applyFont="1" applyFill="1" applyBorder="1" applyAlignment="1">
      <alignment vertical="center" wrapText="1"/>
    </xf>
    <xf numFmtId="167" fontId="29" fillId="0" borderId="1" xfId="22" applyFont="1" applyFill="1" applyBorder="1" applyAlignment="1">
      <alignment horizontal="center" vertical="center" wrapText="1"/>
    </xf>
    <xf numFmtId="166" fontId="29" fillId="0" borderId="1" xfId="7" quotePrefix="1" applyNumberFormat="1" applyFont="1" applyFill="1" applyBorder="1" applyAlignment="1">
      <alignment horizontal="left" vertical="center" wrapText="1"/>
    </xf>
    <xf numFmtId="165" fontId="29" fillId="0" borderId="1" xfId="3" applyNumberFormat="1" applyFont="1" applyFill="1" applyBorder="1" applyAlignment="1">
      <alignment horizontal="left" vertical="center" wrapText="1"/>
    </xf>
    <xf numFmtId="165" fontId="29" fillId="0" borderId="1" xfId="3" applyNumberFormat="1" applyFont="1" applyFill="1" applyBorder="1" applyAlignment="1">
      <alignment horizontal="right" vertical="center" wrapText="1"/>
    </xf>
    <xf numFmtId="165" fontId="29" fillId="0" borderId="1" xfId="3" applyNumberFormat="1" applyFont="1" applyFill="1" applyBorder="1" applyAlignment="1">
      <alignment horizontal="center" vertical="center" wrapText="1"/>
    </xf>
    <xf numFmtId="0" fontId="29" fillId="0" borderId="1" xfId="2" quotePrefix="1" applyNumberFormat="1" applyFont="1" applyFill="1" applyBorder="1" applyAlignment="1">
      <alignment horizontal="left" vertical="center" wrapText="1"/>
    </xf>
    <xf numFmtId="0" fontId="29" fillId="0" borderId="1" xfId="4" applyFont="1" applyFill="1" applyBorder="1" applyAlignment="1">
      <alignment horizontal="left" vertical="center" wrapText="1"/>
    </xf>
    <xf numFmtId="0" fontId="29" fillId="0" borderId="1" xfId="4" applyFont="1" applyFill="1" applyBorder="1" applyAlignment="1">
      <alignment horizontal="right" vertical="center" wrapText="1"/>
    </xf>
    <xf numFmtId="3" fontId="29" fillId="0" borderId="1" xfId="37" applyNumberFormat="1" applyFont="1" applyFill="1" applyBorder="1" applyAlignment="1">
      <alignment horizontal="left" vertical="center" wrapText="1"/>
    </xf>
    <xf numFmtId="166" fontId="29" fillId="0" borderId="1" xfId="45" applyNumberFormat="1" applyFont="1" applyFill="1" applyBorder="1" applyAlignment="1">
      <alignment horizontal="left" vertical="center" wrapText="1"/>
    </xf>
    <xf numFmtId="166" fontId="29" fillId="0" borderId="1" xfId="45" applyNumberFormat="1" applyFont="1" applyFill="1" applyBorder="1" applyAlignment="1">
      <alignment horizontal="right" vertical="center" wrapText="1"/>
    </xf>
    <xf numFmtId="177" fontId="29" fillId="0" borderId="1" xfId="18" applyNumberFormat="1" applyFont="1" applyFill="1" applyBorder="1" applyAlignment="1">
      <alignment horizontal="right" vertical="center" wrapText="1"/>
    </xf>
    <xf numFmtId="177" fontId="29" fillId="0" borderId="1" xfId="18" applyNumberFormat="1" applyFont="1" applyFill="1" applyBorder="1" applyAlignment="1">
      <alignment horizontal="right" vertical="center"/>
    </xf>
    <xf numFmtId="0" fontId="29" fillId="0" borderId="1" xfId="46" applyFont="1" applyFill="1" applyBorder="1" applyAlignment="1">
      <alignment horizontal="left" vertical="center" wrapText="1"/>
    </xf>
    <xf numFmtId="166" fontId="29" fillId="0" borderId="1" xfId="45" applyNumberFormat="1" applyFont="1" applyFill="1" applyBorder="1" applyAlignment="1">
      <alignment horizontal="center" vertical="center" wrapText="1"/>
    </xf>
    <xf numFmtId="166" fontId="29" fillId="2" borderId="1" xfId="31" applyNumberFormat="1" applyFont="1" applyFill="1" applyBorder="1" applyAlignment="1">
      <alignment horizontal="right" vertical="center" wrapText="1"/>
    </xf>
    <xf numFmtId="167" fontId="29" fillId="2" borderId="1" xfId="3" quotePrefix="1" applyFont="1" applyFill="1" applyBorder="1" applyAlignment="1">
      <alignment horizontal="left" vertical="center" wrapText="1"/>
    </xf>
    <xf numFmtId="3" fontId="29" fillId="2" borderId="1" xfId="3" applyNumberFormat="1" applyFont="1" applyFill="1" applyBorder="1" applyAlignment="1">
      <alignment horizontal="right" vertical="center"/>
    </xf>
    <xf numFmtId="169" fontId="28" fillId="2" borderId="1" xfId="3" applyNumberFormat="1" applyFont="1" applyFill="1" applyBorder="1" applyAlignment="1">
      <alignment horizontal="center" vertical="center" wrapText="1"/>
    </xf>
    <xf numFmtId="0" fontId="29" fillId="2" borderId="1" xfId="2" applyNumberFormat="1" applyFont="1" applyFill="1" applyBorder="1" applyAlignment="1">
      <alignment horizontal="left" vertical="center" wrapText="1"/>
    </xf>
    <xf numFmtId="0" fontId="29" fillId="2" borderId="1" xfId="0" applyFont="1" applyFill="1" applyBorder="1" applyAlignment="1">
      <alignment horizontal="right" vertical="center" wrapText="1"/>
    </xf>
    <xf numFmtId="166" fontId="29" fillId="0" borderId="1" xfId="16" applyNumberFormat="1" applyFont="1" applyFill="1" applyBorder="1" applyAlignment="1">
      <alignment horizontal="center" vertical="center" wrapText="1"/>
    </xf>
    <xf numFmtId="169" fontId="29" fillId="0" borderId="1" xfId="17" applyNumberFormat="1" applyFont="1" applyFill="1" applyBorder="1" applyAlignment="1">
      <alignment vertical="center" wrapText="1"/>
    </xf>
    <xf numFmtId="169" fontId="29" fillId="0" borderId="1" xfId="0" applyNumberFormat="1" applyFont="1" applyFill="1" applyBorder="1" applyAlignment="1">
      <alignment horizontal="right" vertical="center" wrapText="1"/>
    </xf>
    <xf numFmtId="169" fontId="29" fillId="0" borderId="1" xfId="43" quotePrefix="1" applyNumberFormat="1" applyFont="1" applyFill="1" applyBorder="1" applyAlignment="1">
      <alignment horizontal="left" vertical="center" wrapText="1"/>
    </xf>
    <xf numFmtId="166" fontId="29" fillId="0" borderId="1" xfId="16" applyNumberFormat="1" applyFont="1" applyFill="1" applyBorder="1" applyAlignment="1">
      <alignment horizontal="left" vertical="center" wrapText="1"/>
    </xf>
    <xf numFmtId="166" fontId="29" fillId="0" borderId="1" xfId="16" applyNumberFormat="1" applyFont="1" applyFill="1" applyBorder="1" applyAlignment="1">
      <alignment horizontal="right" vertical="center" wrapText="1"/>
    </xf>
    <xf numFmtId="166" fontId="29" fillId="0" borderId="1" xfId="16" quotePrefix="1" applyNumberFormat="1" applyFont="1" applyFill="1" applyBorder="1" applyAlignment="1">
      <alignment horizontal="left" vertical="center" wrapText="1"/>
    </xf>
    <xf numFmtId="166" fontId="29" fillId="0" borderId="1" xfId="7" applyNumberFormat="1" applyFont="1" applyFill="1" applyBorder="1" applyAlignment="1">
      <alignment horizontal="center" vertical="center"/>
    </xf>
    <xf numFmtId="166" fontId="29" fillId="0" borderId="1" xfId="7" applyNumberFormat="1" applyFont="1" applyFill="1" applyBorder="1" applyAlignment="1">
      <alignment vertical="center"/>
    </xf>
    <xf numFmtId="166" fontId="28" fillId="0" borderId="1" xfId="7" applyNumberFormat="1" applyFont="1" applyFill="1" applyBorder="1" applyAlignment="1">
      <alignment horizontal="right" vertical="center"/>
    </xf>
    <xf numFmtId="166" fontId="28" fillId="0" borderId="1" xfId="7" applyNumberFormat="1" applyFont="1" applyFill="1" applyBorder="1" applyAlignment="1">
      <alignment vertical="center"/>
    </xf>
    <xf numFmtId="0" fontId="29" fillId="0" borderId="1" xfId="40" applyFont="1" applyFill="1" applyBorder="1" applyAlignment="1">
      <alignment horizontal="left" vertical="center" wrapText="1"/>
    </xf>
    <xf numFmtId="0" fontId="29" fillId="0" borderId="1" xfId="37" applyFont="1" applyFill="1" applyBorder="1" applyAlignment="1">
      <alignment horizontal="center" vertical="center" wrapText="1"/>
    </xf>
    <xf numFmtId="169" fontId="29" fillId="0" borderId="1" xfId="44" quotePrefix="1" applyNumberFormat="1" applyFont="1" applyFill="1" applyBorder="1" applyAlignment="1">
      <alignment horizontal="left" vertical="center" wrapText="1"/>
    </xf>
    <xf numFmtId="169" fontId="29" fillId="0" borderId="1" xfId="44" applyNumberFormat="1" applyFont="1" applyFill="1" applyBorder="1" applyAlignment="1">
      <alignment horizontal="right" vertical="center"/>
    </xf>
    <xf numFmtId="177" fontId="28" fillId="0" borderId="1" xfId="18" applyNumberFormat="1" applyFont="1" applyFill="1" applyBorder="1" applyAlignment="1">
      <alignment horizontal="center" vertical="center" wrapText="1"/>
    </xf>
    <xf numFmtId="177" fontId="29" fillId="0" borderId="1" xfId="18" applyNumberFormat="1" applyFont="1" applyFill="1" applyBorder="1" applyAlignment="1">
      <alignment horizontal="center" vertical="center" wrapText="1"/>
    </xf>
    <xf numFmtId="178" fontId="29" fillId="0" borderId="1" xfId="18" applyNumberFormat="1" applyFont="1" applyFill="1" applyBorder="1" applyAlignment="1">
      <alignment horizontal="center" vertical="center" wrapText="1"/>
    </xf>
    <xf numFmtId="180" fontId="29" fillId="0" borderId="1" xfId="5" applyNumberFormat="1" applyFont="1" applyFill="1" applyBorder="1" applyAlignment="1">
      <alignment horizontal="center" vertical="center" wrapText="1"/>
    </xf>
    <xf numFmtId="49" fontId="28" fillId="0" borderId="1" xfId="2" applyNumberFormat="1" applyFont="1" applyFill="1" applyBorder="1" applyAlignment="1">
      <alignment horizontal="left" vertical="center" wrapText="1"/>
    </xf>
    <xf numFmtId="3" fontId="28" fillId="0" borderId="1" xfId="3" applyNumberFormat="1" applyFont="1" applyFill="1" applyBorder="1" applyAlignment="1">
      <alignment horizontal="right" vertical="center"/>
    </xf>
    <xf numFmtId="164" fontId="29" fillId="0" borderId="1" xfId="2" applyNumberFormat="1" applyFont="1" applyFill="1" applyBorder="1" applyAlignment="1">
      <alignment horizontal="left" vertical="center" wrapText="1"/>
    </xf>
    <xf numFmtId="49" fontId="29" fillId="0" borderId="1" xfId="34" applyNumberFormat="1" applyFont="1" applyFill="1" applyBorder="1" applyAlignment="1">
      <alignment horizontal="left" vertical="center" wrapText="1"/>
    </xf>
    <xf numFmtId="49" fontId="29" fillId="0" borderId="1" xfId="2" applyNumberFormat="1" applyFont="1" applyFill="1" applyBorder="1" applyAlignment="1">
      <alignment vertical="center" wrapText="1"/>
    </xf>
    <xf numFmtId="1" fontId="29" fillId="2" borderId="1" xfId="11" applyNumberFormat="1" applyFont="1" applyFill="1" applyBorder="1" applyAlignment="1">
      <alignment horizontal="right" vertical="center" wrapText="1"/>
    </xf>
    <xf numFmtId="1" fontId="29" fillId="2" borderId="1" xfId="11" applyNumberFormat="1" applyFont="1" applyFill="1" applyBorder="1" applyAlignment="1">
      <alignment horizontal="center" vertical="center" wrapText="1"/>
    </xf>
    <xf numFmtId="164" fontId="29" fillId="2" borderId="1" xfId="2" applyNumberFormat="1" applyFont="1" applyFill="1" applyBorder="1" applyAlignment="1">
      <alignment vertical="center" wrapText="1"/>
    </xf>
    <xf numFmtId="3" fontId="29" fillId="2" borderId="1" xfId="2" applyNumberFormat="1" applyFont="1" applyFill="1" applyBorder="1" applyAlignment="1">
      <alignment horizontal="right" vertical="center" wrapText="1"/>
    </xf>
    <xf numFmtId="169" fontId="29" fillId="0" borderId="1" xfId="18" applyNumberFormat="1" applyFont="1" applyFill="1" applyBorder="1" applyAlignment="1">
      <alignment horizontal="right" vertical="center"/>
    </xf>
    <xf numFmtId="3" fontId="29" fillId="0" borderId="1" xfId="7" applyNumberFormat="1" applyFont="1" applyFill="1" applyBorder="1" applyAlignment="1">
      <alignment vertical="center" wrapText="1"/>
    </xf>
    <xf numFmtId="0" fontId="28" fillId="0" borderId="1" xfId="40" applyFont="1" applyFill="1" applyBorder="1" applyAlignment="1">
      <alignment horizontal="left" vertical="center" wrapText="1"/>
    </xf>
    <xf numFmtId="3" fontId="29" fillId="0" borderId="1" xfId="37" applyNumberFormat="1" applyFont="1" applyFill="1" applyBorder="1" applyAlignment="1">
      <alignment horizontal="right" vertical="center" wrapText="1"/>
    </xf>
    <xf numFmtId="177" fontId="29" fillId="0" borderId="1" xfId="18" applyNumberFormat="1" applyFont="1" applyFill="1" applyBorder="1" applyAlignment="1">
      <alignment vertical="center"/>
    </xf>
    <xf numFmtId="3" fontId="29" fillId="0" borderId="1" xfId="40" applyNumberFormat="1" applyFont="1" applyFill="1" applyBorder="1" applyAlignment="1">
      <alignment vertical="center" wrapText="1"/>
    </xf>
    <xf numFmtId="3" fontId="29" fillId="0" borderId="1" xfId="41" applyNumberFormat="1" applyFont="1" applyFill="1" applyBorder="1" applyAlignment="1">
      <alignment horizontal="right" vertical="center" wrapText="1"/>
    </xf>
    <xf numFmtId="3" fontId="29" fillId="0" borderId="1" xfId="38" applyNumberFormat="1" applyFont="1" applyFill="1" applyBorder="1" applyAlignment="1">
      <alignment vertical="center" wrapText="1"/>
    </xf>
    <xf numFmtId="0" fontId="29" fillId="0" borderId="1" xfId="2" quotePrefix="1" applyNumberFormat="1" applyFont="1" applyFill="1" applyBorder="1" applyAlignment="1">
      <alignment vertical="center" wrapText="1"/>
    </xf>
    <xf numFmtId="167" fontId="29" fillId="0" borderId="1" xfId="3" quotePrefix="1" applyFont="1" applyFill="1" applyBorder="1" applyAlignment="1">
      <alignment vertical="center" wrapText="1"/>
    </xf>
    <xf numFmtId="3" fontId="29" fillId="0" borderId="1" xfId="38" applyNumberFormat="1" applyFont="1" applyFill="1" applyBorder="1" applyAlignment="1">
      <alignment horizontal="right" vertical="center" wrapText="1"/>
    </xf>
    <xf numFmtId="0" fontId="29" fillId="0" borderId="1" xfId="2" applyNumberFormat="1" applyFont="1" applyFill="1" applyBorder="1" applyAlignment="1">
      <alignment vertical="center" wrapText="1"/>
    </xf>
    <xf numFmtId="171" fontId="29" fillId="0" borderId="1" xfId="2" applyNumberFormat="1" applyFont="1" applyFill="1" applyBorder="1" applyAlignment="1">
      <alignment vertical="center" wrapText="1"/>
    </xf>
    <xf numFmtId="3" fontId="29" fillId="0" borderId="1" xfId="7" applyNumberFormat="1" applyFont="1" applyFill="1" applyBorder="1" applyAlignment="1">
      <alignment horizontal="left" vertical="center"/>
    </xf>
    <xf numFmtId="169" fontId="29" fillId="0" borderId="1" xfId="10" applyNumberFormat="1" applyFont="1" applyFill="1" applyBorder="1" applyAlignment="1">
      <alignment vertical="center" wrapText="1"/>
    </xf>
    <xf numFmtId="166" fontId="29" fillId="0" borderId="1" xfId="19" applyNumberFormat="1" applyFont="1" applyFill="1" applyBorder="1" applyAlignment="1">
      <alignment horizontal="left" vertical="center" wrapText="1"/>
    </xf>
    <xf numFmtId="166" fontId="29" fillId="0" borderId="1" xfId="19" applyNumberFormat="1" applyFont="1" applyFill="1" applyBorder="1" applyAlignment="1">
      <alignment horizontal="right" vertical="center" wrapText="1"/>
    </xf>
    <xf numFmtId="166" fontId="29" fillId="0" borderId="1" xfId="19" applyNumberFormat="1" applyFont="1" applyFill="1" applyBorder="1" applyAlignment="1">
      <alignment vertical="center" wrapText="1"/>
    </xf>
    <xf numFmtId="164" fontId="29" fillId="0" borderId="1" xfId="21" applyNumberFormat="1" applyFont="1" applyFill="1" applyBorder="1" applyAlignment="1">
      <alignment vertical="center" wrapText="1"/>
    </xf>
    <xf numFmtId="3" fontId="29" fillId="0" borderId="1" xfId="7" applyNumberFormat="1" applyFont="1" applyFill="1" applyBorder="1" applyAlignment="1">
      <alignment horizontal="left" vertical="center" wrapText="1"/>
    </xf>
    <xf numFmtId="3" fontId="29" fillId="0" borderId="1" xfId="4" applyNumberFormat="1" applyFont="1" applyFill="1" applyBorder="1" applyAlignment="1">
      <alignment horizontal="center" vertical="center"/>
    </xf>
    <xf numFmtId="0" fontId="29" fillId="0" borderId="1" xfId="2" applyNumberFormat="1" applyFont="1" applyFill="1" applyBorder="1" applyAlignment="1">
      <alignment horizontal="right" vertical="center" wrapText="1"/>
    </xf>
    <xf numFmtId="0" fontId="29" fillId="0" borderId="1" xfId="40" applyFont="1" applyFill="1" applyBorder="1" applyAlignment="1">
      <alignment horizontal="right" vertical="center" wrapText="1"/>
    </xf>
    <xf numFmtId="3" fontId="29" fillId="0" borderId="1" xfId="7" quotePrefix="1" applyNumberFormat="1" applyFont="1" applyFill="1" applyBorder="1" applyAlignment="1">
      <alignment horizontal="left" vertical="center" wrapText="1"/>
    </xf>
    <xf numFmtId="166" fontId="29" fillId="0" borderId="1" xfId="7" applyNumberFormat="1" applyFont="1" applyFill="1" applyBorder="1" applyAlignment="1">
      <alignment vertical="center" wrapText="1"/>
    </xf>
    <xf numFmtId="0" fontId="29" fillId="0" borderId="1" xfId="0" applyFont="1" applyFill="1" applyBorder="1"/>
    <xf numFmtId="0" fontId="29" fillId="0" borderId="1" xfId="0" applyFont="1" applyFill="1" applyBorder="1" applyAlignment="1">
      <alignment horizontal="right"/>
    </xf>
    <xf numFmtId="49" fontId="29" fillId="0" borderId="1" xfId="0" applyNumberFormat="1" applyFont="1" applyFill="1" applyBorder="1"/>
    <xf numFmtId="181" fontId="29" fillId="0" borderId="1" xfId="0" quotePrefix="1" applyNumberFormat="1" applyFont="1" applyFill="1" applyBorder="1" applyAlignment="1">
      <alignment horizontal="center" vertical="center" wrapText="1"/>
    </xf>
    <xf numFmtId="0" fontId="35" fillId="0" borderId="1" xfId="2" applyNumberFormat="1" applyFont="1" applyFill="1" applyBorder="1" applyAlignment="1">
      <alignment horizontal="center" vertical="center" wrapText="1"/>
    </xf>
    <xf numFmtId="0" fontId="35" fillId="0" borderId="4" xfId="2" applyNumberFormat="1" applyFont="1" applyFill="1" applyBorder="1" applyAlignment="1">
      <alignment horizontal="center" vertical="center" wrapText="1"/>
    </xf>
    <xf numFmtId="0" fontId="36" fillId="0" borderId="1" xfId="2" applyNumberFormat="1" applyFont="1" applyFill="1" applyBorder="1" applyAlignment="1">
      <alignment horizontal="left" vertical="center" wrapText="1"/>
    </xf>
    <xf numFmtId="169" fontId="36" fillId="0" borderId="1" xfId="2" applyNumberFormat="1" applyFont="1" applyFill="1" applyBorder="1" applyAlignment="1">
      <alignment horizontal="center" vertical="center" wrapText="1"/>
    </xf>
    <xf numFmtId="0" fontId="36" fillId="0" borderId="1" xfId="2" applyNumberFormat="1" applyFont="1" applyFill="1" applyBorder="1" applyAlignment="1">
      <alignment horizontal="center" vertical="center" wrapText="1"/>
    </xf>
    <xf numFmtId="1" fontId="36" fillId="0" borderId="1" xfId="7" applyNumberFormat="1" applyFont="1" applyFill="1" applyBorder="1" applyAlignment="1">
      <alignment horizontal="center" vertical="center"/>
    </xf>
    <xf numFmtId="169" fontId="36" fillId="0" borderId="1" xfId="1" applyNumberFormat="1" applyFont="1" applyFill="1" applyBorder="1" applyAlignment="1">
      <alignment horizontal="center" vertical="center" wrapText="1"/>
    </xf>
    <xf numFmtId="170" fontId="36" fillId="0" borderId="1" xfId="0" applyNumberFormat="1" applyFont="1" applyFill="1" applyBorder="1" applyAlignment="1">
      <alignment horizontal="center" vertical="center" wrapText="1"/>
    </xf>
    <xf numFmtId="169" fontId="36" fillId="0" borderId="1" xfId="1" quotePrefix="1" applyNumberFormat="1" applyFont="1" applyFill="1" applyBorder="1" applyAlignment="1">
      <alignment horizontal="center" vertical="center" wrapText="1"/>
    </xf>
    <xf numFmtId="0" fontId="38" fillId="4" borderId="1" xfId="5" applyNumberFormat="1" applyFont="1" applyFill="1" applyBorder="1" applyAlignment="1">
      <alignment horizontal="center" vertical="center"/>
    </xf>
    <xf numFmtId="1" fontId="38" fillId="4" borderId="1" xfId="5" applyNumberFormat="1" applyFont="1" applyFill="1" applyBorder="1" applyAlignment="1">
      <alignment horizontal="left" vertical="center" wrapText="1"/>
    </xf>
    <xf numFmtId="1" fontId="38" fillId="4" borderId="1" xfId="7" applyNumberFormat="1" applyFont="1" applyFill="1" applyBorder="1" applyAlignment="1">
      <alignment horizontal="center" vertical="center"/>
    </xf>
    <xf numFmtId="170" fontId="38" fillId="4" borderId="1" xfId="0" applyNumberFormat="1" applyFont="1" applyFill="1" applyBorder="1" applyAlignment="1">
      <alignment horizontal="center" vertical="center" wrapText="1"/>
    </xf>
    <xf numFmtId="0" fontId="38" fillId="4" borderId="1" xfId="2" applyNumberFormat="1" applyFont="1" applyFill="1" applyBorder="1" applyAlignment="1">
      <alignment horizontal="center" vertical="center" wrapText="1"/>
    </xf>
    <xf numFmtId="0" fontId="38" fillId="4" borderId="1" xfId="5" applyNumberFormat="1" applyFont="1" applyFill="1" applyBorder="1" applyAlignment="1">
      <alignment horizontal="center" vertical="center" wrapText="1"/>
    </xf>
    <xf numFmtId="169" fontId="38" fillId="4" borderId="1" xfId="1" applyNumberFormat="1" applyFont="1" applyFill="1" applyBorder="1" applyAlignment="1">
      <alignment horizontal="right" vertical="center"/>
    </xf>
    <xf numFmtId="0" fontId="38" fillId="4" borderId="1" xfId="0" applyFont="1" applyFill="1" applyBorder="1" applyAlignment="1">
      <alignment vertical="center"/>
    </xf>
    <xf numFmtId="0" fontId="38" fillId="4" borderId="1" xfId="0" applyFont="1" applyFill="1" applyBorder="1" applyAlignment="1">
      <alignment horizontal="left"/>
    </xf>
    <xf numFmtId="1" fontId="39" fillId="4" borderId="0" xfId="7" applyNumberFormat="1" applyFont="1" applyFill="1" applyBorder="1" applyAlignment="1">
      <alignment vertical="center"/>
    </xf>
    <xf numFmtId="169" fontId="38" fillId="4" borderId="1" xfId="0" quotePrefix="1" applyNumberFormat="1" applyFont="1" applyFill="1" applyBorder="1" applyAlignment="1">
      <alignment horizontal="left" vertical="center" wrapText="1"/>
    </xf>
    <xf numFmtId="1" fontId="39" fillId="4" borderId="0" xfId="5" applyNumberFormat="1" applyFont="1" applyFill="1" applyBorder="1" applyAlignment="1">
      <alignment vertical="center"/>
    </xf>
    <xf numFmtId="0" fontId="38" fillId="4" borderId="1" xfId="0" applyFont="1" applyFill="1" applyBorder="1" applyAlignment="1">
      <alignment horizontal="left" vertical="center" wrapText="1"/>
    </xf>
    <xf numFmtId="169" fontId="38" fillId="4" borderId="1" xfId="0" applyNumberFormat="1" applyFont="1" applyFill="1" applyBorder="1" applyAlignment="1">
      <alignment horizontal="left" vertical="center" wrapText="1"/>
    </xf>
    <xf numFmtId="0" fontId="38" fillId="4" borderId="1" xfId="5" quotePrefix="1" applyNumberFormat="1" applyFont="1" applyFill="1" applyBorder="1" applyAlignment="1">
      <alignment horizontal="center" vertical="center" wrapText="1"/>
    </xf>
    <xf numFmtId="167" fontId="38" fillId="4" borderId="1" xfId="1" applyFont="1" applyFill="1" applyBorder="1" applyAlignment="1">
      <alignment horizontal="left" vertical="center" wrapText="1"/>
    </xf>
    <xf numFmtId="3" fontId="38" fillId="4" borderId="1" xfId="0" applyNumberFormat="1" applyFont="1" applyFill="1" applyBorder="1" applyAlignment="1">
      <alignment vertical="center" wrapText="1"/>
    </xf>
    <xf numFmtId="169" fontId="38" fillId="4" borderId="1" xfId="1" applyNumberFormat="1" applyFont="1" applyFill="1" applyBorder="1" applyAlignment="1">
      <alignment horizontal="right" vertical="center" wrapText="1"/>
    </xf>
    <xf numFmtId="3" fontId="38" fillId="4" borderId="1" xfId="1" applyNumberFormat="1" applyFont="1" applyFill="1" applyBorder="1" applyAlignment="1">
      <alignment horizontal="right" vertical="center" wrapText="1"/>
    </xf>
    <xf numFmtId="0" fontId="38" fillId="4" borderId="1" xfId="2" applyFont="1" applyFill="1" applyBorder="1" applyAlignment="1">
      <alignment horizontal="left" vertical="center" wrapText="1"/>
    </xf>
    <xf numFmtId="0" fontId="39" fillId="4" borderId="0" xfId="0" applyNumberFormat="1" applyFont="1" applyFill="1" applyBorder="1" applyAlignment="1">
      <alignment horizontal="center" vertical="center" wrapText="1"/>
    </xf>
    <xf numFmtId="49" fontId="38" fillId="4" borderId="1" xfId="0" applyNumberFormat="1" applyFont="1" applyFill="1" applyBorder="1" applyAlignment="1">
      <alignment horizontal="left" vertical="center" wrapText="1"/>
    </xf>
    <xf numFmtId="1" fontId="38" fillId="4" borderId="1" xfId="7" applyNumberFormat="1" applyFont="1" applyFill="1" applyBorder="1" applyAlignment="1">
      <alignment horizontal="center" vertical="center" wrapText="1"/>
    </xf>
    <xf numFmtId="169" fontId="38" fillId="4" borderId="1" xfId="1" applyNumberFormat="1" applyFont="1" applyFill="1" applyBorder="1" applyAlignment="1">
      <alignment horizontal="center" vertical="center" wrapText="1"/>
    </xf>
    <xf numFmtId="0" fontId="38" fillId="4" borderId="1" xfId="6" applyFont="1" applyFill="1" applyBorder="1" applyAlignment="1">
      <alignment horizontal="left" wrapText="1"/>
    </xf>
    <xf numFmtId="3" fontId="38" fillId="4" borderId="1" xfId="0" applyNumberFormat="1" applyFont="1" applyFill="1" applyBorder="1" applyAlignment="1">
      <alignment horizontal="right" vertical="center" wrapText="1"/>
    </xf>
    <xf numFmtId="14" fontId="38" fillId="4" borderId="1" xfId="0" applyNumberFormat="1" applyFont="1" applyFill="1" applyBorder="1" applyAlignment="1">
      <alignment horizontal="center" vertical="center" wrapText="1"/>
    </xf>
    <xf numFmtId="1" fontId="38" fillId="4" borderId="1" xfId="7" applyNumberFormat="1" applyFont="1" applyFill="1" applyBorder="1" applyAlignment="1">
      <alignment horizontal="left" vertical="center" wrapText="1"/>
    </xf>
    <xf numFmtId="0" fontId="40" fillId="4" borderId="0" xfId="0" applyNumberFormat="1" applyFont="1" applyFill="1" applyBorder="1" applyAlignment="1">
      <alignment horizontal="left" vertical="center" wrapText="1"/>
    </xf>
    <xf numFmtId="0" fontId="39" fillId="4" borderId="0" xfId="0" quotePrefix="1" applyNumberFormat="1" applyFont="1" applyFill="1" applyBorder="1" applyAlignment="1">
      <alignment horizontal="center" vertical="top" wrapText="1"/>
    </xf>
    <xf numFmtId="0" fontId="39" fillId="4" borderId="0" xfId="0" applyFont="1" applyFill="1" applyBorder="1" applyAlignment="1">
      <alignment vertical="top" wrapText="1"/>
    </xf>
    <xf numFmtId="0" fontId="39" fillId="4" borderId="0" xfId="0" applyFont="1" applyFill="1" applyBorder="1" applyAlignment="1">
      <alignment horizontal="center" vertical="top" wrapText="1"/>
    </xf>
    <xf numFmtId="49" fontId="39" fillId="4" borderId="0" xfId="0" applyNumberFormat="1" applyFont="1" applyFill="1" applyBorder="1" applyAlignment="1">
      <alignment horizontal="center" vertical="top" wrapText="1"/>
    </xf>
    <xf numFmtId="14" fontId="39" fillId="4" borderId="0" xfId="0" applyNumberFormat="1" applyFont="1" applyFill="1" applyBorder="1" applyAlignment="1">
      <alignment horizontal="center" vertical="top" wrapText="1"/>
    </xf>
    <xf numFmtId="3" fontId="39" fillId="4" borderId="0" xfId="1" applyNumberFormat="1" applyFont="1" applyFill="1" applyBorder="1" applyAlignment="1">
      <alignment horizontal="right" vertical="top" wrapText="1"/>
    </xf>
    <xf numFmtId="3" fontId="39" fillId="4" borderId="0" xfId="1" applyNumberFormat="1" applyFont="1" applyFill="1" applyBorder="1" applyAlignment="1">
      <alignment horizontal="right" vertical="center" wrapText="1"/>
    </xf>
    <xf numFmtId="0" fontId="38" fillId="4" borderId="1" xfId="0" applyNumberFormat="1" applyFont="1" applyFill="1" applyBorder="1" applyAlignment="1">
      <alignment horizontal="left" vertical="center" wrapText="1"/>
    </xf>
    <xf numFmtId="0" fontId="38" fillId="4" borderId="1" xfId="0" applyNumberFormat="1" applyFont="1" applyFill="1" applyBorder="1" applyAlignment="1">
      <alignment horizontal="right" vertical="center" wrapText="1"/>
    </xf>
    <xf numFmtId="0" fontId="38" fillId="4" borderId="1" xfId="0" applyNumberFormat="1" applyFont="1" applyFill="1" applyBorder="1" applyAlignment="1">
      <alignment horizontal="center" vertical="center" wrapText="1"/>
    </xf>
    <xf numFmtId="169" fontId="38" fillId="4" borderId="1" xfId="0" applyNumberFormat="1" applyFont="1" applyFill="1" applyBorder="1" applyAlignment="1">
      <alignment horizontal="center" vertical="center" wrapText="1"/>
    </xf>
    <xf numFmtId="0" fontId="38" fillId="4" borderId="1" xfId="0" quotePrefix="1" applyNumberFormat="1" applyFont="1" applyFill="1" applyBorder="1" applyAlignment="1">
      <alignment horizontal="left" vertical="center" wrapText="1"/>
    </xf>
    <xf numFmtId="164" fontId="38" fillId="4" borderId="1" xfId="0" applyNumberFormat="1" applyFont="1" applyFill="1" applyBorder="1" applyAlignment="1">
      <alignment horizontal="right" vertical="center" wrapText="1"/>
    </xf>
    <xf numFmtId="0" fontId="38" fillId="4" borderId="1" xfId="0" applyFont="1" applyFill="1" applyBorder="1" applyAlignment="1">
      <alignment horizontal="center" vertical="center" wrapText="1"/>
    </xf>
    <xf numFmtId="169" fontId="41" fillId="4" borderId="1" xfId="1" applyNumberFormat="1" applyFont="1" applyFill="1" applyBorder="1" applyAlignment="1">
      <alignment horizontal="center" vertical="center" wrapText="1"/>
    </xf>
    <xf numFmtId="169" fontId="41" fillId="4" borderId="1" xfId="1" applyNumberFormat="1" applyFont="1" applyFill="1" applyBorder="1" applyAlignment="1">
      <alignment horizontal="right" vertical="center" wrapText="1"/>
    </xf>
    <xf numFmtId="0" fontId="39" fillId="4" borderId="1" xfId="5" applyNumberFormat="1" applyFont="1" applyFill="1" applyBorder="1" applyAlignment="1">
      <alignment horizontal="center" vertical="center"/>
    </xf>
    <xf numFmtId="169" fontId="39" fillId="4" borderId="1" xfId="1" applyNumberFormat="1" applyFont="1" applyFill="1" applyBorder="1" applyAlignment="1">
      <alignment horizontal="center" vertical="center" wrapText="1"/>
    </xf>
    <xf numFmtId="0" fontId="39" fillId="4" borderId="1" xfId="0" applyNumberFormat="1" applyFont="1" applyFill="1" applyBorder="1" applyAlignment="1">
      <alignment horizontal="center" vertical="center" wrapText="1"/>
    </xf>
    <xf numFmtId="0" fontId="39" fillId="4" borderId="1" xfId="5" applyNumberFormat="1" applyFont="1" applyFill="1" applyBorder="1" applyAlignment="1">
      <alignment horizontal="center" vertical="center" wrapText="1"/>
    </xf>
    <xf numFmtId="169" fontId="39" fillId="4" borderId="1" xfId="1" applyNumberFormat="1" applyFont="1" applyFill="1" applyBorder="1" applyAlignment="1">
      <alignment horizontal="right" vertical="center" wrapText="1"/>
    </xf>
    <xf numFmtId="0" fontId="40" fillId="4" borderId="0" xfId="0" applyNumberFormat="1" applyFont="1" applyFill="1" applyAlignment="1">
      <alignment horizontal="center" vertical="center" wrapText="1"/>
    </xf>
    <xf numFmtId="0" fontId="38" fillId="4" borderId="1" xfId="2" applyFont="1" applyFill="1" applyBorder="1" applyAlignment="1">
      <alignment horizontal="center" vertical="center" wrapText="1"/>
    </xf>
    <xf numFmtId="0" fontId="39" fillId="4" borderId="1" xfId="5" quotePrefix="1" applyNumberFormat="1" applyFont="1" applyFill="1" applyBorder="1" applyAlignment="1">
      <alignment horizontal="center" vertical="center" wrapText="1"/>
    </xf>
    <xf numFmtId="0" fontId="39" fillId="4" borderId="1" xfId="0" applyFont="1" applyFill="1" applyBorder="1" applyAlignment="1">
      <alignment horizontal="left" vertical="center" wrapText="1"/>
    </xf>
    <xf numFmtId="170" fontId="39" fillId="4" borderId="1" xfId="0" applyNumberFormat="1" applyFont="1" applyFill="1" applyBorder="1" applyAlignment="1">
      <alignment horizontal="center" vertical="center" wrapText="1"/>
    </xf>
    <xf numFmtId="1" fontId="39" fillId="4" borderId="1" xfId="7" applyNumberFormat="1" applyFont="1" applyFill="1" applyBorder="1" applyAlignment="1">
      <alignment horizontal="left" vertical="center" wrapText="1"/>
    </xf>
    <xf numFmtId="3" fontId="39" fillId="4" borderId="1" xfId="0" applyNumberFormat="1" applyFont="1" applyFill="1" applyBorder="1" applyAlignment="1">
      <alignment horizontal="right" vertical="center" wrapText="1"/>
    </xf>
    <xf numFmtId="14" fontId="39" fillId="4" borderId="1" xfId="0" applyNumberFormat="1" applyFont="1" applyFill="1" applyBorder="1" applyAlignment="1">
      <alignment horizontal="center" vertical="center" wrapText="1"/>
    </xf>
    <xf numFmtId="3" fontId="39" fillId="4" borderId="1" xfId="4" applyNumberFormat="1" applyFont="1" applyFill="1" applyBorder="1" applyAlignment="1">
      <alignment horizontal="right" vertical="center"/>
    </xf>
    <xf numFmtId="169" fontId="42" fillId="4" borderId="1" xfId="1" quotePrefix="1" applyNumberFormat="1" applyFont="1" applyFill="1" applyBorder="1" applyAlignment="1">
      <alignment horizontal="left" vertical="center" wrapText="1"/>
    </xf>
    <xf numFmtId="1" fontId="39" fillId="4" borderId="1" xfId="11" applyNumberFormat="1" applyFont="1" applyFill="1" applyBorder="1" applyAlignment="1">
      <alignment horizontal="left" vertical="center" wrapText="1"/>
    </xf>
    <xf numFmtId="169" fontId="39" fillId="4" borderId="1" xfId="0" applyNumberFormat="1" applyFont="1" applyFill="1" applyBorder="1" applyAlignment="1">
      <alignment horizontal="center" vertical="center"/>
    </xf>
    <xf numFmtId="1" fontId="39" fillId="4" borderId="1" xfId="7" applyNumberFormat="1" applyFont="1" applyFill="1" applyBorder="1" applyAlignment="1">
      <alignment horizontal="center" vertical="center"/>
    </xf>
    <xf numFmtId="0" fontId="39" fillId="4" borderId="1" xfId="0" applyNumberFormat="1" applyFont="1" applyFill="1" applyBorder="1" applyAlignment="1">
      <alignment horizontal="center" vertical="center"/>
    </xf>
    <xf numFmtId="1" fontId="39" fillId="4" borderId="1" xfId="9" applyNumberFormat="1" applyFont="1" applyFill="1" applyBorder="1" applyAlignment="1">
      <alignment horizontal="center" vertical="center" wrapText="1"/>
    </xf>
    <xf numFmtId="49" fontId="39" fillId="4" borderId="1" xfId="5" applyNumberFormat="1" applyFont="1" applyFill="1" applyBorder="1" applyAlignment="1">
      <alignment horizontal="center" vertical="center" wrapText="1"/>
    </xf>
    <xf numFmtId="1" fontId="38" fillId="4" borderId="1" xfId="7" applyNumberFormat="1" applyFont="1" applyFill="1" applyBorder="1" applyAlignment="1">
      <alignment vertical="center" wrapText="1"/>
    </xf>
    <xf numFmtId="169" fontId="39" fillId="4" borderId="1" xfId="10" applyNumberFormat="1" applyFont="1" applyFill="1" applyBorder="1" applyAlignment="1">
      <alignment horizontal="right" vertical="center" wrapText="1"/>
    </xf>
    <xf numFmtId="169" fontId="39" fillId="4" borderId="1" xfId="10" applyNumberFormat="1" applyFont="1" applyFill="1" applyBorder="1" applyAlignment="1">
      <alignment horizontal="left" vertical="center" wrapText="1"/>
    </xf>
    <xf numFmtId="0" fontId="49" fillId="4" borderId="0" xfId="0" applyNumberFormat="1" applyFont="1" applyFill="1" applyBorder="1" applyAlignment="1"/>
    <xf numFmtId="0" fontId="39" fillId="4" borderId="1" xfId="0" applyNumberFormat="1" applyFont="1" applyFill="1" applyBorder="1" applyAlignment="1">
      <alignment horizontal="left" vertical="center" wrapText="1"/>
    </xf>
    <xf numFmtId="169" fontId="39" fillId="4" borderId="1" xfId="0" applyNumberFormat="1" applyFont="1" applyFill="1" applyBorder="1" applyAlignment="1">
      <alignment horizontal="left" vertical="center" wrapText="1"/>
    </xf>
    <xf numFmtId="0" fontId="39" fillId="4" borderId="1" xfId="0" applyFont="1" applyFill="1" applyBorder="1" applyAlignment="1">
      <alignment horizontal="center" vertical="center"/>
    </xf>
    <xf numFmtId="0" fontId="39" fillId="4" borderId="1" xfId="8" applyNumberFormat="1" applyFont="1" applyFill="1" applyBorder="1" applyAlignment="1">
      <alignment vertical="center" wrapText="1"/>
    </xf>
    <xf numFmtId="169" fontId="40" fillId="4" borderId="1" xfId="1" applyNumberFormat="1" applyFont="1" applyFill="1" applyBorder="1" applyAlignment="1">
      <alignment horizontal="right" vertical="center" wrapText="1"/>
    </xf>
    <xf numFmtId="0" fontId="49" fillId="4" borderId="0" xfId="0" applyFont="1" applyFill="1"/>
    <xf numFmtId="49" fontId="39" fillId="4" borderId="1" xfId="5" quotePrefix="1" applyNumberFormat="1" applyFont="1" applyFill="1" applyBorder="1" applyAlignment="1">
      <alignment horizontal="center" vertical="center" wrapText="1"/>
    </xf>
    <xf numFmtId="49" fontId="39" fillId="4" borderId="1" xfId="11" applyNumberFormat="1" applyFont="1" applyFill="1" applyBorder="1" applyAlignment="1">
      <alignment vertical="center" wrapText="1"/>
    </xf>
    <xf numFmtId="0" fontId="39" fillId="4" borderId="1" xfId="8" applyNumberFormat="1" applyFont="1" applyFill="1" applyBorder="1" applyAlignment="1">
      <alignment horizontal="left" vertical="center" wrapText="1"/>
    </xf>
    <xf numFmtId="0" fontId="39" fillId="4" borderId="1" xfId="0" applyFont="1" applyFill="1" applyBorder="1" applyAlignment="1">
      <alignment horizontal="left" vertical="center"/>
    </xf>
    <xf numFmtId="0" fontId="39" fillId="4" borderId="1" xfId="0" applyFont="1" applyFill="1" applyBorder="1" applyAlignment="1">
      <alignment vertical="center" wrapText="1"/>
    </xf>
    <xf numFmtId="3" fontId="39" fillId="4" borderId="1" xfId="0" applyNumberFormat="1" applyFont="1" applyFill="1" applyBorder="1" applyAlignment="1">
      <alignment horizontal="right" vertical="center"/>
    </xf>
    <xf numFmtId="0" fontId="39" fillId="4" borderId="1" xfId="0" applyFont="1" applyFill="1" applyBorder="1" applyAlignment="1">
      <alignment horizontal="right" vertical="center"/>
    </xf>
    <xf numFmtId="1" fontId="39" fillId="4" borderId="1" xfId="7" applyNumberFormat="1" applyFont="1" applyFill="1" applyBorder="1" applyAlignment="1">
      <alignment vertical="center" wrapText="1"/>
    </xf>
    <xf numFmtId="3" fontId="39" fillId="4" borderId="1" xfId="1" applyNumberFormat="1" applyFont="1" applyFill="1" applyBorder="1" applyAlignment="1">
      <alignment horizontal="right" vertical="center"/>
    </xf>
    <xf numFmtId="3" fontId="39" fillId="4" borderId="1" xfId="9" applyNumberFormat="1" applyFont="1" applyFill="1" applyBorder="1" applyAlignment="1">
      <alignment horizontal="right" vertical="center"/>
    </xf>
    <xf numFmtId="169" fontId="39" fillId="4" borderId="1" xfId="11" applyNumberFormat="1" applyFont="1" applyFill="1" applyBorder="1" applyAlignment="1">
      <alignment horizontal="left" vertical="center" wrapText="1"/>
    </xf>
    <xf numFmtId="1" fontId="39" fillId="4" borderId="1" xfId="12" applyNumberFormat="1" applyFont="1" applyFill="1" applyBorder="1" applyAlignment="1">
      <alignment horizontal="left" vertical="center" wrapText="1"/>
    </xf>
    <xf numFmtId="1" fontId="39" fillId="4" borderId="1" xfId="12" applyNumberFormat="1" applyFont="1" applyFill="1" applyBorder="1" applyAlignment="1">
      <alignment vertical="center" wrapText="1"/>
    </xf>
    <xf numFmtId="3" fontId="39" fillId="4" borderId="1" xfId="12" applyNumberFormat="1" applyFont="1" applyFill="1" applyBorder="1" applyAlignment="1">
      <alignment horizontal="right" vertical="center"/>
    </xf>
    <xf numFmtId="1" fontId="39" fillId="4" borderId="1" xfId="9" applyNumberFormat="1" applyFont="1" applyFill="1" applyBorder="1" applyAlignment="1">
      <alignment horizontal="left" vertical="center" wrapText="1"/>
    </xf>
    <xf numFmtId="0" fontId="39" fillId="4" borderId="1" xfId="8" applyNumberFormat="1" applyFont="1" applyFill="1" applyBorder="1" applyAlignment="1">
      <alignment horizontal="center" vertical="center" wrapText="1"/>
    </xf>
    <xf numFmtId="169" fontId="39" fillId="4" borderId="1" xfId="8" applyNumberFormat="1" applyFont="1" applyFill="1" applyBorder="1" applyAlignment="1">
      <alignment horizontal="left" vertical="center" wrapText="1"/>
    </xf>
    <xf numFmtId="169" fontId="39" fillId="4" borderId="1" xfId="10" applyNumberFormat="1" applyFont="1" applyFill="1" applyBorder="1" applyAlignment="1">
      <alignment horizontal="right" vertical="center"/>
    </xf>
    <xf numFmtId="168" fontId="39" fillId="4" borderId="1" xfId="1" applyNumberFormat="1" applyFont="1" applyFill="1" applyBorder="1" applyAlignment="1">
      <alignment horizontal="center" vertical="center" wrapText="1"/>
    </xf>
    <xf numFmtId="169" fontId="40" fillId="4" borderId="1" xfId="10" applyNumberFormat="1" applyFont="1" applyFill="1" applyBorder="1" applyAlignment="1">
      <alignment horizontal="right" vertical="center"/>
    </xf>
    <xf numFmtId="171" fontId="39" fillId="4" borderId="1" xfId="8" quotePrefix="1" applyNumberFormat="1" applyFont="1" applyFill="1" applyBorder="1" applyAlignment="1">
      <alignment vertical="center" wrapText="1"/>
    </xf>
    <xf numFmtId="171" fontId="39" fillId="4" borderId="1" xfId="0" applyNumberFormat="1" applyFont="1" applyFill="1" applyBorder="1" applyAlignment="1">
      <alignment horizontal="center" vertical="center" wrapText="1"/>
    </xf>
    <xf numFmtId="0" fontId="39" fillId="4" borderId="1" xfId="0" applyFont="1" applyFill="1" applyBorder="1" applyAlignment="1">
      <alignment wrapText="1"/>
    </xf>
    <xf numFmtId="3" fontId="39" fillId="4" borderId="1" xfId="0" applyNumberFormat="1" applyFont="1" applyFill="1" applyBorder="1" applyAlignment="1">
      <alignment horizontal="left" vertical="center"/>
    </xf>
    <xf numFmtId="0" fontId="39" fillId="4" borderId="1" xfId="0" applyFont="1" applyFill="1" applyBorder="1" applyAlignment="1">
      <alignment horizontal="left" wrapText="1"/>
    </xf>
    <xf numFmtId="0" fontId="49" fillId="4" borderId="1" xfId="0" applyNumberFormat="1" applyFont="1" applyFill="1" applyBorder="1" applyAlignment="1">
      <alignment horizontal="center" vertical="center"/>
    </xf>
    <xf numFmtId="1" fontId="39" fillId="4" borderId="1" xfId="13" applyNumberFormat="1" applyFont="1" applyFill="1" applyBorder="1" applyAlignment="1">
      <alignment horizontal="left" vertical="center" wrapText="1"/>
    </xf>
    <xf numFmtId="0" fontId="39" fillId="4" borderId="1" xfId="4" applyNumberFormat="1" applyFont="1" applyFill="1" applyBorder="1" applyAlignment="1">
      <alignment horizontal="right" vertical="center" wrapText="1"/>
    </xf>
    <xf numFmtId="0" fontId="39" fillId="4" borderId="1" xfId="4" applyNumberFormat="1" applyFont="1" applyFill="1" applyBorder="1" applyAlignment="1">
      <alignment vertical="center" wrapText="1"/>
    </xf>
    <xf numFmtId="0" fontId="39" fillId="4" borderId="1" xfId="14" applyNumberFormat="1" applyFont="1" applyFill="1" applyBorder="1" applyAlignment="1">
      <alignment horizontal="left" vertical="center" wrapText="1"/>
    </xf>
    <xf numFmtId="0" fontId="39" fillId="4" borderId="1" xfId="4" applyNumberFormat="1" applyFont="1" applyFill="1" applyBorder="1" applyAlignment="1">
      <alignment horizontal="left" vertical="center" wrapText="1"/>
    </xf>
    <xf numFmtId="166" fontId="38" fillId="4" borderId="1" xfId="31" applyNumberFormat="1" applyFont="1" applyFill="1" applyBorder="1" applyAlignment="1">
      <alignment horizontal="left" vertical="center" wrapText="1"/>
    </xf>
    <xf numFmtId="0" fontId="39" fillId="4" borderId="1" xfId="2" applyNumberFormat="1" applyFont="1" applyFill="1" applyBorder="1" applyAlignment="1">
      <alignment horizontal="center" vertical="center" wrapText="1"/>
    </xf>
    <xf numFmtId="0" fontId="38" fillId="4" borderId="1" xfId="2" quotePrefix="1" applyFont="1" applyFill="1" applyBorder="1" applyAlignment="1">
      <alignment horizontal="left" vertical="center" wrapText="1"/>
    </xf>
    <xf numFmtId="3" fontId="38" fillId="4" borderId="1" xfId="2" applyNumberFormat="1" applyFont="1" applyFill="1" applyBorder="1" applyAlignment="1">
      <alignment vertical="center" wrapText="1"/>
    </xf>
    <xf numFmtId="3" fontId="38" fillId="4" borderId="1" xfId="3" applyNumberFormat="1" applyFont="1" applyFill="1" applyBorder="1" applyAlignment="1">
      <alignment horizontal="right" vertical="center"/>
    </xf>
    <xf numFmtId="169" fontId="38" fillId="4" borderId="1" xfId="3" applyNumberFormat="1" applyFont="1" applyFill="1" applyBorder="1" applyAlignment="1">
      <alignment horizontal="center" vertical="center" wrapText="1"/>
    </xf>
    <xf numFmtId="3" fontId="38" fillId="4" borderId="1" xfId="23" applyNumberFormat="1" applyFont="1" applyFill="1" applyBorder="1" applyAlignment="1">
      <alignment horizontal="right" vertical="center" wrapText="1"/>
    </xf>
    <xf numFmtId="0" fontId="38" fillId="4" borderId="1" xfId="2" applyNumberFormat="1" applyFont="1" applyFill="1" applyBorder="1" applyAlignment="1">
      <alignment horizontal="left" vertical="center" wrapText="1"/>
    </xf>
    <xf numFmtId="0" fontId="51" fillId="4" borderId="0" xfId="2" applyNumberFormat="1" applyFont="1" applyFill="1" applyBorder="1" applyAlignment="1">
      <alignment horizontal="center" vertical="center" wrapText="1"/>
    </xf>
    <xf numFmtId="167" fontId="38" fillId="4" borderId="1" xfId="3" quotePrefix="1" applyFont="1" applyFill="1" applyBorder="1" applyAlignment="1">
      <alignment horizontal="left" vertical="center" wrapText="1"/>
    </xf>
    <xf numFmtId="167" fontId="38" fillId="4" borderId="1" xfId="3" applyFont="1" applyFill="1" applyBorder="1" applyAlignment="1">
      <alignment horizontal="left" vertical="center" wrapText="1"/>
    </xf>
    <xf numFmtId="0" fontId="39" fillId="4" borderId="1" xfId="4" applyFont="1" applyFill="1" applyBorder="1" applyAlignment="1">
      <alignment horizontal="center" vertical="center"/>
    </xf>
    <xf numFmtId="167" fontId="52" fillId="4" borderId="1" xfId="18" applyNumberFormat="1" applyFont="1" applyFill="1" applyBorder="1" applyAlignment="1">
      <alignment horizontal="left" vertical="center" wrapText="1"/>
    </xf>
    <xf numFmtId="3" fontId="39" fillId="4" borderId="1" xfId="18" applyNumberFormat="1" applyFont="1" applyFill="1" applyBorder="1" applyAlignment="1">
      <alignment horizontal="right" vertical="center"/>
    </xf>
    <xf numFmtId="3" fontId="39" fillId="4" borderId="1" xfId="18" applyNumberFormat="1" applyFont="1" applyFill="1" applyBorder="1" applyAlignment="1">
      <alignment horizontal="left" vertical="center" wrapText="1"/>
    </xf>
    <xf numFmtId="0" fontId="39" fillId="4" borderId="0" xfId="4" applyFont="1" applyFill="1" applyAlignment="1">
      <alignment vertical="center"/>
    </xf>
    <xf numFmtId="167" fontId="39" fillId="4" borderId="1" xfId="18" quotePrefix="1" applyNumberFormat="1" applyFont="1" applyFill="1" applyBorder="1" applyAlignment="1">
      <alignment horizontal="left" vertical="center" wrapText="1"/>
    </xf>
    <xf numFmtId="1" fontId="38" fillId="4" borderId="1" xfId="7" applyNumberFormat="1" applyFont="1" applyFill="1" applyBorder="1" applyAlignment="1">
      <alignment horizontal="right" vertical="center" wrapText="1"/>
    </xf>
    <xf numFmtId="0" fontId="38" fillId="4" borderId="1" xfId="28" quotePrefix="1" applyFont="1" applyFill="1" applyBorder="1" applyAlignment="1">
      <alignment horizontal="left" vertical="center" wrapText="1"/>
    </xf>
    <xf numFmtId="169" fontId="38" fillId="4" borderId="1" xfId="15" applyNumberFormat="1" applyFont="1" applyFill="1" applyBorder="1" applyAlignment="1">
      <alignment horizontal="right" vertical="center"/>
    </xf>
    <xf numFmtId="164" fontId="38" fillId="4" borderId="1" xfId="26" applyNumberFormat="1" applyFont="1" applyFill="1" applyBorder="1" applyAlignment="1">
      <alignment horizontal="right" vertical="center" wrapText="1"/>
    </xf>
    <xf numFmtId="0" fontId="38" fillId="4" borderId="1" xfId="28" applyFont="1" applyFill="1" applyBorder="1" applyAlignment="1">
      <alignment horizontal="left" vertical="center" wrapText="1"/>
    </xf>
    <xf numFmtId="169" fontId="38" fillId="4" borderId="1" xfId="7" applyNumberFormat="1" applyFont="1" applyFill="1" applyBorder="1" applyAlignment="1">
      <alignment horizontal="right" vertical="center" wrapText="1"/>
    </xf>
    <xf numFmtId="17" fontId="39" fillId="4" borderId="1" xfId="5" quotePrefix="1" applyNumberFormat="1" applyFont="1" applyFill="1" applyBorder="1" applyAlignment="1">
      <alignment horizontal="center" vertical="center" wrapText="1"/>
    </xf>
    <xf numFmtId="3" fontId="39" fillId="4" borderId="1" xfId="22" applyNumberFormat="1" applyFont="1" applyFill="1" applyBorder="1" applyAlignment="1">
      <alignment horizontal="right" vertical="center"/>
    </xf>
    <xf numFmtId="3" fontId="39" fillId="4" borderId="1" xfId="23" applyNumberFormat="1" applyFont="1" applyFill="1" applyBorder="1" applyAlignment="1">
      <alignment horizontal="right" vertical="center" wrapText="1"/>
    </xf>
    <xf numFmtId="169" fontId="39" fillId="4" borderId="1" xfId="1" applyNumberFormat="1" applyFont="1" applyFill="1" applyBorder="1" applyAlignment="1">
      <alignment horizontal="right" vertical="center"/>
    </xf>
    <xf numFmtId="0" fontId="39" fillId="4" borderId="1" xfId="2" applyFont="1" applyFill="1" applyBorder="1" applyAlignment="1">
      <alignment horizontal="left" vertical="center" wrapText="1"/>
    </xf>
    <xf numFmtId="0" fontId="40" fillId="4" borderId="0" xfId="2" applyNumberFormat="1" applyFont="1" applyFill="1" applyBorder="1" applyAlignment="1">
      <alignment horizontal="center" vertical="center" wrapText="1"/>
    </xf>
    <xf numFmtId="1" fontId="39" fillId="4" borderId="1" xfId="20" applyNumberFormat="1" applyFont="1" applyFill="1" applyBorder="1" applyAlignment="1">
      <alignment horizontal="left" vertical="center" wrapText="1"/>
    </xf>
    <xf numFmtId="0" fontId="39" fillId="4" borderId="0" xfId="2" applyNumberFormat="1" applyFont="1" applyFill="1" applyBorder="1" applyAlignment="1">
      <alignment horizontal="center" vertical="center" wrapText="1"/>
    </xf>
    <xf numFmtId="169" fontId="39" fillId="4" borderId="1" xfId="22" quotePrefix="1" applyNumberFormat="1" applyFont="1" applyFill="1" applyBorder="1" applyAlignment="1">
      <alignment horizontal="left" vertical="center" wrapText="1"/>
    </xf>
    <xf numFmtId="166" fontId="38" fillId="2" borderId="1" xfId="27" applyNumberFormat="1" applyFont="1" applyFill="1" applyBorder="1" applyAlignment="1">
      <alignment horizontal="left" vertical="center" wrapText="1"/>
    </xf>
    <xf numFmtId="166" fontId="38" fillId="2" borderId="1" xfId="27" applyNumberFormat="1" applyFont="1" applyFill="1" applyBorder="1" applyAlignment="1">
      <alignment horizontal="right" vertical="center" wrapText="1"/>
    </xf>
    <xf numFmtId="0" fontId="39" fillId="4" borderId="0" xfId="2" applyNumberFormat="1" applyFont="1" applyFill="1" applyAlignment="1">
      <alignment horizontal="center" vertical="center" wrapText="1"/>
    </xf>
    <xf numFmtId="1" fontId="38" fillId="2" borderId="1" xfId="25" applyNumberFormat="1" applyFont="1" applyFill="1" applyBorder="1" applyAlignment="1">
      <alignment horizontal="left" vertical="center" wrapText="1"/>
    </xf>
    <xf numFmtId="169" fontId="38" fillId="2" borderId="1" xfId="11" applyNumberFormat="1" applyFont="1" applyFill="1" applyBorder="1" applyAlignment="1">
      <alignment horizontal="right" vertical="center" wrapText="1"/>
    </xf>
    <xf numFmtId="1" fontId="38" fillId="2" borderId="1" xfId="25" applyNumberFormat="1" applyFont="1" applyFill="1" applyBorder="1" applyAlignment="1">
      <alignment horizontal="right" vertical="center" wrapText="1"/>
    </xf>
    <xf numFmtId="1" fontId="38" fillId="2" borderId="1" xfId="11" applyNumberFormat="1" applyFont="1" applyFill="1" applyBorder="1" applyAlignment="1">
      <alignment horizontal="left" vertical="center" wrapText="1"/>
    </xf>
    <xf numFmtId="3" fontId="38" fillId="4" borderId="1" xfId="2" applyNumberFormat="1" applyFont="1" applyFill="1" applyBorder="1" applyAlignment="1">
      <alignment horizontal="right" vertical="center" wrapText="1"/>
    </xf>
    <xf numFmtId="0" fontId="38" fillId="2" borderId="1" xfId="2" applyFont="1" applyFill="1" applyBorder="1" applyAlignment="1">
      <alignment horizontal="left" vertical="center" wrapText="1"/>
    </xf>
    <xf numFmtId="1" fontId="38" fillId="2" borderId="1" xfId="7" applyNumberFormat="1" applyFont="1" applyFill="1" applyBorder="1" applyAlignment="1">
      <alignment horizontal="left" vertical="center" wrapText="1"/>
    </xf>
    <xf numFmtId="1" fontId="38" fillId="2" borderId="1" xfId="7" applyNumberFormat="1" applyFont="1" applyFill="1" applyBorder="1" applyAlignment="1">
      <alignment horizontal="right" vertical="center" wrapText="1"/>
    </xf>
    <xf numFmtId="169" fontId="51" fillId="4" borderId="1" xfId="3" applyNumberFormat="1" applyFont="1" applyFill="1" applyBorder="1" applyAlignment="1">
      <alignment horizontal="center" vertical="center" wrapText="1"/>
    </xf>
    <xf numFmtId="0" fontId="39" fillId="4" borderId="1" xfId="5" applyNumberFormat="1" applyFont="1" applyFill="1" applyBorder="1" applyAlignment="1">
      <alignment horizontal="left" vertical="center" wrapText="1"/>
    </xf>
    <xf numFmtId="169" fontId="38" fillId="4" borderId="1" xfId="3" applyNumberFormat="1" applyFont="1" applyFill="1" applyBorder="1" applyAlignment="1">
      <alignment horizontal="left" vertical="center" wrapText="1"/>
    </xf>
    <xf numFmtId="169" fontId="51" fillId="4" borderId="1" xfId="1" applyNumberFormat="1" applyFont="1" applyFill="1" applyBorder="1" applyAlignment="1">
      <alignment horizontal="center" vertical="center" wrapText="1"/>
    </xf>
    <xf numFmtId="1" fontId="38" fillId="2" borderId="1" xfId="20" applyNumberFormat="1" applyFont="1" applyFill="1" applyBorder="1" applyAlignment="1">
      <alignment horizontal="left" vertical="center" wrapText="1"/>
    </xf>
    <xf numFmtId="1" fontId="38" fillId="2" borderId="1" xfId="20" applyNumberFormat="1" applyFont="1" applyFill="1" applyBorder="1" applyAlignment="1">
      <alignment horizontal="right" vertical="center" wrapText="1"/>
    </xf>
    <xf numFmtId="1" fontId="38" fillId="4" borderId="1" xfId="20" applyNumberFormat="1" applyFont="1" applyFill="1" applyBorder="1" applyAlignment="1">
      <alignment horizontal="left" vertical="center" wrapText="1"/>
    </xf>
    <xf numFmtId="169" fontId="39" fillId="4" borderId="1" xfId="22" applyNumberFormat="1" applyFont="1" applyFill="1" applyBorder="1" applyAlignment="1">
      <alignment horizontal="center" vertical="center" wrapText="1"/>
    </xf>
    <xf numFmtId="3" fontId="39" fillId="4" borderId="1" xfId="27" applyNumberFormat="1" applyFont="1" applyFill="1" applyBorder="1" applyAlignment="1">
      <alignment horizontal="right" vertical="center"/>
    </xf>
    <xf numFmtId="166" fontId="38" fillId="4" borderId="1" xfId="27" applyNumberFormat="1" applyFont="1" applyFill="1" applyBorder="1" applyAlignment="1">
      <alignment horizontal="right" vertical="center" wrapText="1"/>
    </xf>
    <xf numFmtId="0" fontId="38" fillId="4" borderId="1" xfId="19" quotePrefix="1" applyNumberFormat="1" applyFont="1" applyFill="1" applyBorder="1" applyAlignment="1">
      <alignment horizontal="left" vertical="center" wrapText="1"/>
    </xf>
    <xf numFmtId="166" fontId="38" fillId="2" borderId="1" xfId="31" applyNumberFormat="1" applyFont="1" applyFill="1" applyBorder="1" applyAlignment="1">
      <alignment horizontal="left" vertical="center" wrapText="1"/>
    </xf>
    <xf numFmtId="166" fontId="38" fillId="2" borderId="1" xfId="31" applyNumberFormat="1" applyFont="1" applyFill="1" applyBorder="1" applyAlignment="1">
      <alignment horizontal="right" vertical="center" wrapText="1"/>
    </xf>
    <xf numFmtId="0" fontId="38" fillId="2" borderId="1" xfId="0" applyFont="1" applyFill="1" applyBorder="1" applyAlignment="1">
      <alignment horizontal="right" vertical="center" wrapText="1"/>
    </xf>
    <xf numFmtId="1" fontId="38" fillId="2" borderId="1" xfId="11" applyNumberFormat="1" applyFont="1" applyFill="1" applyBorder="1" applyAlignment="1">
      <alignment horizontal="right" vertical="center" wrapText="1"/>
    </xf>
    <xf numFmtId="169" fontId="41" fillId="2" borderId="1" xfId="1" applyNumberFormat="1" applyFont="1" applyFill="1" applyBorder="1" applyAlignment="1">
      <alignment horizontal="center" vertical="center" wrapText="1"/>
    </xf>
    <xf numFmtId="0" fontId="20" fillId="2" borderId="0" xfId="0" applyFont="1" applyFill="1" applyBorder="1"/>
    <xf numFmtId="0" fontId="20" fillId="2" borderId="0" xfId="0" applyFont="1" applyFill="1" applyBorder="1" applyAlignment="1">
      <alignment horizontal="left"/>
    </xf>
    <xf numFmtId="0" fontId="20" fillId="2" borderId="0" xfId="0" applyFont="1" applyFill="1" applyBorder="1" applyAlignment="1">
      <alignment horizontal="right"/>
    </xf>
    <xf numFmtId="0" fontId="10" fillId="2" borderId="0" xfId="0" applyFont="1" applyFill="1" applyBorder="1"/>
    <xf numFmtId="180" fontId="20" fillId="2" borderId="0" xfId="0" applyNumberFormat="1" applyFont="1" applyFill="1" applyBorder="1"/>
    <xf numFmtId="49" fontId="20" fillId="2" borderId="0" xfId="0" applyNumberFormat="1" applyFont="1" applyFill="1" applyBorder="1"/>
    <xf numFmtId="169" fontId="20" fillId="2" borderId="0" xfId="0" applyNumberFormat="1" applyFont="1" applyFill="1" applyBorder="1"/>
    <xf numFmtId="0" fontId="6" fillId="2" borderId="0" xfId="0" applyFont="1" applyFill="1" applyBorder="1" applyAlignment="1">
      <alignment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180" fontId="6" fillId="2" borderId="0" xfId="0" applyNumberFormat="1" applyFont="1" applyFill="1" applyBorder="1" applyAlignment="1">
      <alignment vertical="center"/>
    </xf>
    <xf numFmtId="49" fontId="6" fillId="2" borderId="0" xfId="0" applyNumberFormat="1" applyFont="1" applyFill="1" applyBorder="1" applyAlignment="1">
      <alignment vertical="center"/>
    </xf>
    <xf numFmtId="169" fontId="22" fillId="2" borderId="0" xfId="1" applyNumberFormat="1" applyFont="1" applyFill="1" applyBorder="1" applyAlignment="1">
      <alignment vertical="center"/>
    </xf>
    <xf numFmtId="0" fontId="6" fillId="2" borderId="0" xfId="2" applyNumberFormat="1" applyFont="1" applyFill="1" applyBorder="1" applyAlignment="1">
      <alignment horizontal="center" vertical="center" wrapText="1"/>
    </xf>
    <xf numFmtId="169" fontId="28" fillId="2" borderId="2" xfId="3" applyNumberFormat="1" applyFont="1" applyFill="1" applyBorder="1" applyAlignment="1">
      <alignment vertical="center" wrapText="1"/>
    </xf>
    <xf numFmtId="0" fontId="41" fillId="2" borderId="1" xfId="5" applyNumberFormat="1" applyFont="1" applyFill="1" applyBorder="1" applyAlignment="1">
      <alignment horizontal="center" vertical="center"/>
    </xf>
    <xf numFmtId="0" fontId="41" fillId="2" borderId="1" xfId="2" applyNumberFormat="1" applyFont="1" applyFill="1" applyBorder="1" applyAlignment="1">
      <alignment horizontal="center" vertical="center" wrapText="1"/>
    </xf>
    <xf numFmtId="0" fontId="41" fillId="2" borderId="1" xfId="5" applyNumberFormat="1" applyFont="1" applyFill="1" applyBorder="1" applyAlignment="1">
      <alignment horizontal="center" vertical="center" wrapText="1"/>
    </xf>
    <xf numFmtId="169" fontId="41" fillId="2" borderId="1" xfId="1" applyNumberFormat="1" applyFont="1" applyFill="1" applyBorder="1" applyAlignment="1">
      <alignment horizontal="right" vertical="center" wrapText="1"/>
    </xf>
    <xf numFmtId="0" fontId="42" fillId="2" borderId="0" xfId="0" applyNumberFormat="1" applyFont="1" applyFill="1" applyAlignment="1">
      <alignment horizontal="center" vertical="center" wrapText="1"/>
    </xf>
    <xf numFmtId="0" fontId="39" fillId="2" borderId="1" xfId="5" applyNumberFormat="1" applyFont="1" applyFill="1" applyBorder="1" applyAlignment="1">
      <alignment horizontal="center" vertical="center"/>
    </xf>
    <xf numFmtId="169" fontId="39" fillId="2" borderId="1" xfId="1" applyNumberFormat="1" applyFont="1" applyFill="1" applyBorder="1" applyAlignment="1">
      <alignment horizontal="center" vertical="center" wrapText="1"/>
    </xf>
    <xf numFmtId="0" fontId="39" fillId="2" borderId="1" xfId="0" applyNumberFormat="1" applyFont="1" applyFill="1" applyBorder="1" applyAlignment="1">
      <alignment horizontal="center" vertical="center" wrapText="1"/>
    </xf>
    <xf numFmtId="0" fontId="38" fillId="2" borderId="1" xfId="2" applyNumberFormat="1" applyFont="1" applyFill="1" applyBorder="1" applyAlignment="1">
      <alignment horizontal="center" vertical="center" wrapText="1"/>
    </xf>
    <xf numFmtId="0" fontId="39" fillId="2" borderId="1" xfId="5" applyNumberFormat="1" applyFont="1" applyFill="1" applyBorder="1" applyAlignment="1">
      <alignment horizontal="center" vertical="center" wrapText="1"/>
    </xf>
    <xf numFmtId="169" fontId="39" fillId="2" borderId="1" xfId="1" applyNumberFormat="1" applyFont="1" applyFill="1" applyBorder="1" applyAlignment="1">
      <alignment horizontal="right" vertical="center" wrapText="1"/>
    </xf>
    <xf numFmtId="0" fontId="40" fillId="2" borderId="0" xfId="0" applyNumberFormat="1" applyFont="1" applyFill="1" applyAlignment="1">
      <alignment horizontal="center" vertical="center" wrapText="1"/>
    </xf>
    <xf numFmtId="0" fontId="38" fillId="2" borderId="1" xfId="2" applyFont="1" applyFill="1" applyBorder="1" applyAlignment="1">
      <alignment horizontal="center" vertical="center" wrapText="1"/>
    </xf>
    <xf numFmtId="0" fontId="39" fillId="2" borderId="1" xfId="5" quotePrefix="1" applyNumberFormat="1" applyFont="1" applyFill="1" applyBorder="1" applyAlignment="1">
      <alignment horizontal="center" vertical="center" wrapText="1"/>
    </xf>
    <xf numFmtId="1" fontId="41" fillId="2" borderId="1" xfId="7" applyNumberFormat="1" applyFont="1" applyFill="1" applyBorder="1" applyAlignment="1">
      <alignment horizontal="left" vertical="center" wrapText="1"/>
    </xf>
    <xf numFmtId="170" fontId="41" fillId="2" borderId="1" xfId="0" applyNumberFormat="1" applyFont="1" applyFill="1" applyBorder="1" applyAlignment="1">
      <alignment horizontal="center" vertical="center" wrapText="1"/>
    </xf>
    <xf numFmtId="3" fontId="41" fillId="2" borderId="1" xfId="7" applyNumberFormat="1" applyFont="1" applyFill="1" applyBorder="1" applyAlignment="1">
      <alignment horizontal="center" vertical="center" wrapText="1"/>
    </xf>
    <xf numFmtId="0" fontId="41" fillId="2" borderId="1" xfId="0" applyFont="1" applyFill="1" applyBorder="1" applyAlignment="1">
      <alignment horizontal="left" vertical="center" wrapText="1"/>
    </xf>
    <xf numFmtId="3" fontId="41" fillId="2" borderId="1" xfId="7" applyNumberFormat="1" applyFont="1" applyFill="1" applyBorder="1" applyAlignment="1">
      <alignment horizontal="right" vertical="center"/>
    </xf>
    <xf numFmtId="3" fontId="41" fillId="2" borderId="1" xfId="7" applyNumberFormat="1" applyFont="1" applyFill="1" applyBorder="1" applyAlignment="1">
      <alignment horizontal="right" vertical="center" wrapText="1"/>
    </xf>
    <xf numFmtId="3" fontId="41" fillId="2" borderId="1" xfId="0" applyNumberFormat="1" applyFont="1" applyFill="1" applyBorder="1" applyAlignment="1">
      <alignment horizontal="right" vertical="center" wrapText="1"/>
    </xf>
    <xf numFmtId="1" fontId="43" fillId="2" borderId="1" xfId="7" applyNumberFormat="1" applyFont="1" applyFill="1" applyBorder="1" applyAlignment="1">
      <alignment vertical="center"/>
    </xf>
    <xf numFmtId="3" fontId="41" fillId="2" borderId="1" xfId="39" applyNumberFormat="1" applyFont="1" applyFill="1" applyBorder="1" applyAlignment="1">
      <alignment horizontal="right" vertical="center"/>
    </xf>
    <xf numFmtId="3" fontId="42" fillId="2" borderId="1" xfId="39" applyNumberFormat="1" applyFont="1" applyFill="1" applyBorder="1" applyAlignment="1">
      <alignment horizontal="right" vertical="center"/>
    </xf>
    <xf numFmtId="3" fontId="42" fillId="2" borderId="1" xfId="4" applyNumberFormat="1" applyFont="1" applyFill="1" applyBorder="1" applyAlignment="1">
      <alignment horizontal="right" vertical="center"/>
    </xf>
    <xf numFmtId="166" fontId="42" fillId="2" borderId="1" xfId="7" applyNumberFormat="1" applyFont="1" applyFill="1" applyBorder="1" applyAlignment="1">
      <alignment horizontal="left" vertical="center" wrapText="1"/>
    </xf>
    <xf numFmtId="1" fontId="42" fillId="2" borderId="0" xfId="7" applyNumberFormat="1" applyFont="1" applyFill="1" applyAlignment="1">
      <alignment vertical="center"/>
    </xf>
    <xf numFmtId="3" fontId="42" fillId="2" borderId="0" xfId="7" applyNumberFormat="1" applyFont="1" applyFill="1" applyBorder="1" applyAlignment="1">
      <alignment vertical="center" wrapText="1"/>
    </xf>
    <xf numFmtId="1" fontId="43" fillId="2" borderId="0" xfId="7" applyNumberFormat="1" applyFont="1" applyFill="1" applyAlignment="1">
      <alignment vertical="center"/>
    </xf>
    <xf numFmtId="169" fontId="41" fillId="2" borderId="1" xfId="1" quotePrefix="1" applyNumberFormat="1" applyFont="1" applyFill="1" applyBorder="1" applyAlignment="1">
      <alignment horizontal="right" vertical="center" wrapText="1"/>
    </xf>
    <xf numFmtId="169" fontId="41" fillId="2" borderId="1" xfId="1" applyNumberFormat="1" applyFont="1" applyFill="1" applyBorder="1" applyAlignment="1">
      <alignment vertical="center"/>
    </xf>
    <xf numFmtId="169" fontId="42" fillId="2" borderId="1" xfId="1" applyNumberFormat="1" applyFont="1" applyFill="1" applyBorder="1" applyAlignment="1">
      <alignment horizontal="center" vertical="center" wrapText="1"/>
    </xf>
    <xf numFmtId="0" fontId="10" fillId="2" borderId="0" xfId="0" applyFont="1" applyFill="1" applyBorder="1" applyAlignment="1">
      <alignment horizontal="left"/>
    </xf>
    <xf numFmtId="180" fontId="10" fillId="2" borderId="0" xfId="0" applyNumberFormat="1" applyFont="1" applyFill="1" applyBorder="1"/>
    <xf numFmtId="49" fontId="10" fillId="2" borderId="0" xfId="0" applyNumberFormat="1" applyFont="1" applyFill="1" applyBorder="1"/>
    <xf numFmtId="169" fontId="10" fillId="2" borderId="0" xfId="0" applyNumberFormat="1" applyFont="1" applyFill="1" applyBorder="1"/>
    <xf numFmtId="3" fontId="10" fillId="2" borderId="0" xfId="0" applyNumberFormat="1" applyFont="1" applyFill="1" applyBorder="1"/>
    <xf numFmtId="0" fontId="39" fillId="0" borderId="1" xfId="5" applyNumberFormat="1" applyFont="1" applyFill="1" applyBorder="1" applyAlignment="1">
      <alignment horizontal="center" vertical="center"/>
    </xf>
    <xf numFmtId="0" fontId="39" fillId="0" borderId="1" xfId="2" applyNumberFormat="1" applyFont="1" applyFill="1" applyBorder="1" applyAlignment="1">
      <alignment horizontal="center" vertical="center" wrapText="1"/>
    </xf>
    <xf numFmtId="170" fontId="39" fillId="0" borderId="1" xfId="0" applyNumberFormat="1" applyFont="1" applyFill="1" applyBorder="1" applyAlignment="1">
      <alignment horizontal="center" vertical="center" wrapText="1"/>
    </xf>
    <xf numFmtId="0" fontId="39" fillId="0" borderId="1" xfId="5" quotePrefix="1" applyNumberFormat="1" applyFont="1" applyFill="1" applyBorder="1" applyAlignment="1">
      <alignment horizontal="center" vertical="center" wrapText="1"/>
    </xf>
    <xf numFmtId="0" fontId="39" fillId="0" borderId="1" xfId="5" applyNumberFormat="1" applyFont="1" applyFill="1" applyBorder="1" applyAlignment="1">
      <alignment horizontal="center" vertical="center" wrapText="1"/>
    </xf>
    <xf numFmtId="0" fontId="39" fillId="0" borderId="1" xfId="23" applyFont="1" applyFill="1" applyBorder="1" applyAlignment="1">
      <alignment horizontal="left" vertical="center" wrapText="1"/>
    </xf>
    <xf numFmtId="1" fontId="39" fillId="0" borderId="1" xfId="27" applyNumberFormat="1" applyFont="1" applyFill="1" applyBorder="1" applyAlignment="1">
      <alignment horizontal="center" vertical="center" wrapText="1"/>
    </xf>
    <xf numFmtId="1" fontId="39" fillId="0" borderId="1" xfId="27" applyNumberFormat="1" applyFont="1" applyFill="1" applyBorder="1" applyAlignment="1">
      <alignment horizontal="left" vertical="center" wrapText="1"/>
    </xf>
    <xf numFmtId="0" fontId="39" fillId="0" borderId="1" xfId="2" applyFont="1" applyFill="1" applyBorder="1" applyAlignment="1">
      <alignment horizontal="left" vertical="center" wrapText="1"/>
    </xf>
    <xf numFmtId="166" fontId="39" fillId="0" borderId="1" xfId="31" applyNumberFormat="1" applyFont="1" applyFill="1" applyBorder="1" applyAlignment="1">
      <alignment horizontal="left" vertical="center" wrapText="1"/>
    </xf>
    <xf numFmtId="166" fontId="39" fillId="0" borderId="1" xfId="31" applyNumberFormat="1" applyFont="1" applyFill="1" applyBorder="1" applyAlignment="1">
      <alignment horizontal="center" vertical="center" wrapText="1"/>
    </xf>
    <xf numFmtId="49" fontId="39" fillId="0" borderId="1" xfId="2" applyNumberFormat="1" applyFont="1" applyFill="1" applyBorder="1" applyAlignment="1">
      <alignment horizontal="left" vertical="center" wrapText="1"/>
    </xf>
    <xf numFmtId="166" fontId="39" fillId="0" borderId="1" xfId="27" applyNumberFormat="1" applyFont="1" applyFill="1" applyBorder="1" applyAlignment="1">
      <alignment horizontal="left" vertical="center" wrapText="1"/>
    </xf>
    <xf numFmtId="1" fontId="39" fillId="0" borderId="1" xfId="7" applyNumberFormat="1" applyFont="1" applyFill="1" applyBorder="1" applyAlignment="1">
      <alignment horizontal="center" vertical="center" wrapText="1"/>
    </xf>
    <xf numFmtId="0" fontId="39" fillId="0" borderId="1" xfId="7" applyNumberFormat="1" applyFont="1" applyFill="1" applyBorder="1" applyAlignment="1">
      <alignment horizontal="left" vertical="center" wrapText="1"/>
    </xf>
    <xf numFmtId="1" fontId="39" fillId="0" borderId="1" xfId="20" applyNumberFormat="1" applyFont="1" applyFill="1" applyBorder="1" applyAlignment="1">
      <alignment horizontal="left" vertical="center" wrapText="1"/>
    </xf>
    <xf numFmtId="1" fontId="39" fillId="0" borderId="1" xfId="7" applyNumberFormat="1" applyFont="1" applyFill="1" applyBorder="1" applyAlignment="1">
      <alignment horizontal="center" vertical="center"/>
    </xf>
    <xf numFmtId="169" fontId="39" fillId="0" borderId="1" xfId="22" applyNumberFormat="1" applyFont="1" applyFill="1" applyBorder="1" applyAlignment="1">
      <alignment horizontal="center" vertical="center" wrapText="1"/>
    </xf>
    <xf numFmtId="169" fontId="39" fillId="0" borderId="1" xfId="22" quotePrefix="1" applyNumberFormat="1" applyFont="1" applyFill="1" applyBorder="1" applyAlignment="1">
      <alignment horizontal="left" vertical="center" wrapText="1"/>
    </xf>
    <xf numFmtId="167" fontId="39" fillId="0" borderId="1" xfId="22" applyFont="1" applyFill="1" applyBorder="1" applyAlignment="1">
      <alignment horizontal="left" vertical="center" wrapText="1"/>
    </xf>
    <xf numFmtId="0" fontId="39" fillId="0" borderId="1" xfId="2" applyFont="1" applyFill="1" applyBorder="1" applyAlignment="1">
      <alignment horizontal="center" vertical="center" wrapText="1"/>
    </xf>
    <xf numFmtId="167" fontId="39" fillId="0" borderId="1" xfId="22" applyFont="1" applyFill="1" applyBorder="1" applyAlignment="1">
      <alignment horizontal="center" vertical="center" wrapText="1"/>
    </xf>
    <xf numFmtId="166" fontId="39" fillId="0" borderId="1" xfId="7" quotePrefix="1" applyNumberFormat="1" applyFont="1" applyFill="1" applyBorder="1" applyAlignment="1">
      <alignment horizontal="left" vertical="center" wrapText="1"/>
    </xf>
    <xf numFmtId="165" fontId="39" fillId="0" borderId="1" xfId="3" applyNumberFormat="1" applyFont="1" applyFill="1" applyBorder="1" applyAlignment="1">
      <alignment horizontal="left" vertical="center" wrapText="1"/>
    </xf>
    <xf numFmtId="165" fontId="39" fillId="0" borderId="1" xfId="3" applyNumberFormat="1" applyFont="1" applyFill="1" applyBorder="1" applyAlignment="1">
      <alignment horizontal="center" vertical="center" wrapText="1"/>
    </xf>
    <xf numFmtId="0" fontId="39" fillId="0" borderId="1" xfId="2" quotePrefix="1" applyNumberFormat="1" applyFont="1" applyFill="1" applyBorder="1" applyAlignment="1">
      <alignment horizontal="left" vertical="center" wrapText="1"/>
    </xf>
    <xf numFmtId="0" fontId="39" fillId="0" borderId="1" xfId="2" quotePrefix="1" applyFont="1" applyFill="1" applyBorder="1" applyAlignment="1">
      <alignment horizontal="left" vertical="center" wrapText="1"/>
    </xf>
    <xf numFmtId="169" fontId="39" fillId="0" borderId="1" xfId="22" applyNumberFormat="1" applyFont="1" applyFill="1" applyBorder="1" applyAlignment="1">
      <alignment horizontal="left" vertical="center" wrapText="1"/>
    </xf>
    <xf numFmtId="1" fontId="39" fillId="0" borderId="1" xfId="7" applyNumberFormat="1" applyFont="1" applyFill="1" applyBorder="1" applyAlignment="1">
      <alignment horizontal="left" vertical="center" wrapText="1"/>
    </xf>
    <xf numFmtId="0" fontId="39" fillId="0" borderId="1" xfId="2" applyNumberFormat="1" applyFont="1" applyFill="1" applyBorder="1" applyAlignment="1">
      <alignment horizontal="left" vertical="center" wrapText="1"/>
    </xf>
    <xf numFmtId="0" fontId="39" fillId="0" borderId="1" xfId="19" quotePrefix="1" applyNumberFormat="1" applyFont="1" applyFill="1" applyBorder="1" applyAlignment="1">
      <alignment horizontal="left" vertical="center" wrapText="1"/>
    </xf>
    <xf numFmtId="0" fontId="38" fillId="2" borderId="1" xfId="5" applyNumberFormat="1" applyFont="1" applyFill="1" applyBorder="1" applyAlignment="1">
      <alignment horizontal="center" vertical="center"/>
    </xf>
    <xf numFmtId="3" fontId="38" fillId="2" borderId="1" xfId="35" applyNumberFormat="1" applyFont="1" applyFill="1" applyBorder="1" applyAlignment="1">
      <alignment horizontal="center" vertical="center" wrapText="1"/>
    </xf>
    <xf numFmtId="170" fontId="38" fillId="2" borderId="1" xfId="0" applyNumberFormat="1" applyFont="1" applyFill="1" applyBorder="1" applyAlignment="1">
      <alignment horizontal="center" vertical="center" wrapText="1"/>
    </xf>
    <xf numFmtId="0" fontId="38" fillId="2" borderId="1" xfId="5" applyNumberFormat="1" applyFont="1" applyFill="1" applyBorder="1" applyAlignment="1">
      <alignment horizontal="center" vertical="center" wrapText="1"/>
    </xf>
    <xf numFmtId="0" fontId="38" fillId="2" borderId="1" xfId="2" quotePrefix="1" applyNumberFormat="1" applyFont="1" applyFill="1" applyBorder="1" applyAlignment="1">
      <alignment vertical="center" wrapText="1"/>
    </xf>
    <xf numFmtId="166" fontId="39" fillId="2" borderId="1" xfId="31" applyNumberFormat="1" applyFont="1" applyFill="1" applyBorder="1" applyAlignment="1">
      <alignment horizontal="left" vertical="center" wrapText="1"/>
    </xf>
    <xf numFmtId="0" fontId="39" fillId="2" borderId="1" xfId="2" applyNumberFormat="1" applyFont="1" applyFill="1" applyBorder="1" applyAlignment="1">
      <alignment horizontal="center" vertical="center" wrapText="1"/>
    </xf>
    <xf numFmtId="170" fontId="39" fillId="2" borderId="1" xfId="0" applyNumberFormat="1" applyFont="1" applyFill="1" applyBorder="1" applyAlignment="1">
      <alignment horizontal="center" vertical="center" wrapText="1"/>
    </xf>
    <xf numFmtId="166" fontId="39" fillId="2" borderId="1" xfId="31" applyNumberFormat="1" applyFont="1" applyFill="1" applyBorder="1" applyAlignment="1">
      <alignment horizontal="center" vertical="center" wrapText="1"/>
    </xf>
    <xf numFmtId="0" fontId="39" fillId="2" borderId="1" xfId="2" applyFont="1" applyFill="1" applyBorder="1" applyAlignment="1">
      <alignment horizontal="left" vertical="center" wrapText="1"/>
    </xf>
    <xf numFmtId="0" fontId="39" fillId="2" borderId="1" xfId="2" applyFont="1" applyFill="1" applyBorder="1" applyAlignment="1">
      <alignment horizontal="center" vertical="center" wrapText="1"/>
    </xf>
    <xf numFmtId="3" fontId="28" fillId="2" borderId="1" xfId="3" applyNumberFormat="1" applyFont="1" applyFill="1" applyBorder="1" applyAlignment="1">
      <alignment horizontal="center" vertical="center" wrapText="1"/>
    </xf>
    <xf numFmtId="169" fontId="28" fillId="2" borderId="1" xfId="3" applyNumberFormat="1" applyFont="1" applyFill="1" applyBorder="1" applyAlignment="1">
      <alignment horizontal="center" vertical="center" wrapText="1"/>
    </xf>
    <xf numFmtId="180" fontId="28" fillId="2" borderId="1" xfId="2" applyNumberFormat="1" applyFont="1" applyFill="1" applyBorder="1" applyAlignment="1">
      <alignment horizontal="center" vertical="center" wrapText="1"/>
    </xf>
    <xf numFmtId="49" fontId="28" fillId="2" borderId="1" xfId="2" applyNumberFormat="1" applyFont="1" applyFill="1" applyBorder="1" applyAlignment="1">
      <alignment horizontal="center" vertical="center" wrapText="1"/>
    </xf>
    <xf numFmtId="0" fontId="28" fillId="2" borderId="1" xfId="2" applyNumberFormat="1" applyFont="1" applyFill="1" applyBorder="1" applyAlignment="1">
      <alignment horizontal="left" vertical="center" wrapText="1"/>
    </xf>
    <xf numFmtId="169" fontId="19" fillId="2" borderId="0" xfId="0" applyNumberFormat="1" applyFont="1" applyFill="1" applyBorder="1" applyAlignment="1">
      <alignment horizontal="right" vertical="center"/>
    </xf>
    <xf numFmtId="0" fontId="19" fillId="2" borderId="0" xfId="0" applyFont="1" applyFill="1" applyBorder="1" applyAlignment="1">
      <alignment horizontal="right" vertical="center"/>
    </xf>
    <xf numFmtId="0" fontId="28" fillId="2" borderId="1" xfId="2" applyNumberFormat="1" applyFont="1" applyFill="1" applyBorder="1" applyAlignment="1">
      <alignment horizontal="center" vertical="center" wrapText="1"/>
    </xf>
    <xf numFmtId="0" fontId="28" fillId="2" borderId="4" xfId="2" applyNumberFormat="1" applyFont="1" applyFill="1" applyBorder="1" applyAlignment="1">
      <alignment horizontal="center" vertical="center" wrapText="1"/>
    </xf>
    <xf numFmtId="169" fontId="28" fillId="2" borderId="1" xfId="1" applyNumberFormat="1" applyFont="1" applyFill="1" applyBorder="1" applyAlignment="1">
      <alignment horizontal="center" vertical="center" wrapText="1"/>
    </xf>
    <xf numFmtId="169" fontId="29" fillId="2" borderId="1" xfId="3" applyNumberFormat="1" applyFont="1" applyFill="1" applyBorder="1" applyAlignment="1">
      <alignment horizontal="left" vertical="center"/>
    </xf>
    <xf numFmtId="0" fontId="61" fillId="0" borderId="0" xfId="0" applyFont="1" applyFill="1"/>
    <xf numFmtId="0" fontId="62" fillId="0" borderId="0" xfId="0" applyFont="1" applyFill="1"/>
    <xf numFmtId="0" fontId="61" fillId="0" borderId="0" xfId="0" applyFont="1" applyFill="1" applyAlignment="1">
      <alignment horizontal="center"/>
    </xf>
    <xf numFmtId="0" fontId="36" fillId="2" borderId="1" xfId="2" applyNumberFormat="1" applyFont="1" applyFill="1" applyBorder="1" applyAlignment="1">
      <alignment horizontal="left" vertical="center" wrapText="1"/>
    </xf>
    <xf numFmtId="167" fontId="39" fillId="4" borderId="1" xfId="1" applyFont="1" applyFill="1" applyBorder="1" applyAlignment="1">
      <alignment horizontal="left" vertical="center" wrapText="1"/>
    </xf>
    <xf numFmtId="0" fontId="10" fillId="3" borderId="0" xfId="0" applyFont="1" applyFill="1" applyBorder="1"/>
    <xf numFmtId="0" fontId="6" fillId="3" borderId="0" xfId="0" applyFont="1" applyFill="1" applyBorder="1" applyAlignment="1">
      <alignment vertical="center"/>
    </xf>
    <xf numFmtId="0" fontId="6" fillId="3" borderId="0" xfId="2" applyNumberFormat="1" applyFont="1" applyFill="1" applyBorder="1" applyAlignment="1">
      <alignment horizontal="center" vertical="center" wrapText="1"/>
    </xf>
    <xf numFmtId="0" fontId="22" fillId="3" borderId="0" xfId="2" applyNumberFormat="1" applyFont="1" applyFill="1" applyBorder="1" applyAlignment="1">
      <alignment horizontal="center" vertical="center" wrapText="1"/>
    </xf>
    <xf numFmtId="169" fontId="22" fillId="3" borderId="2" xfId="3" applyNumberFormat="1" applyFont="1" applyFill="1" applyBorder="1" applyAlignment="1">
      <alignment vertical="center" wrapText="1"/>
    </xf>
    <xf numFmtId="0" fontId="22" fillId="3" borderId="1" xfId="2" applyNumberFormat="1" applyFont="1" applyFill="1" applyBorder="1" applyAlignment="1">
      <alignment horizontal="center" vertical="center" wrapText="1"/>
    </xf>
    <xf numFmtId="0" fontId="22" fillId="3" borderId="1" xfId="2" applyNumberFormat="1" applyFont="1" applyFill="1" applyBorder="1" applyAlignment="1">
      <alignment horizontal="left" vertical="center" wrapText="1"/>
    </xf>
    <xf numFmtId="169" fontId="22" fillId="3" borderId="2" xfId="3" applyNumberFormat="1" applyFont="1" applyFill="1" applyBorder="1" applyAlignment="1">
      <alignment horizontal="center" vertical="center" wrapText="1"/>
    </xf>
    <xf numFmtId="0" fontId="12" fillId="3" borderId="1" xfId="2" applyNumberFormat="1" applyFont="1" applyFill="1" applyBorder="1" applyAlignment="1">
      <alignment horizontal="center" vertical="center" wrapText="1"/>
    </xf>
    <xf numFmtId="169" fontId="12" fillId="3" borderId="1" xfId="1" applyNumberFormat="1" applyFont="1" applyFill="1" applyBorder="1" applyAlignment="1">
      <alignment horizontal="right" vertical="center"/>
    </xf>
    <xf numFmtId="0" fontId="12" fillId="3" borderId="1" xfId="0" applyFont="1" applyFill="1" applyBorder="1" applyAlignment="1">
      <alignment horizontal="left"/>
    </xf>
    <xf numFmtId="0" fontId="12" fillId="3" borderId="1" xfId="0" applyFont="1" applyFill="1" applyBorder="1" applyAlignment="1">
      <alignment horizontal="left" vertical="center" wrapText="1"/>
    </xf>
    <xf numFmtId="0" fontId="20" fillId="3" borderId="0" xfId="0" applyFont="1" applyFill="1" applyBorder="1"/>
    <xf numFmtId="0" fontId="20" fillId="3" borderId="0" xfId="0" applyFont="1" applyFill="1" applyBorder="1" applyAlignment="1">
      <alignment horizontal="left"/>
    </xf>
    <xf numFmtId="0" fontId="20" fillId="3" borderId="0" xfId="0" applyFont="1" applyFill="1" applyBorder="1" applyAlignment="1">
      <alignment horizontal="right"/>
    </xf>
    <xf numFmtId="180" fontId="20" fillId="3" borderId="0" xfId="0" applyNumberFormat="1" applyFont="1" applyFill="1" applyBorder="1"/>
    <xf numFmtId="49" fontId="20" fillId="3" borderId="0" xfId="0" applyNumberFormat="1" applyFont="1" applyFill="1" applyBorder="1"/>
    <xf numFmtId="0" fontId="12" fillId="3" borderId="1" xfId="0" applyFont="1" applyFill="1" applyBorder="1" applyAlignment="1">
      <alignment horizontal="center" vertical="center"/>
    </xf>
    <xf numFmtId="169" fontId="37" fillId="3" borderId="1" xfId="0" quotePrefix="1" applyNumberFormat="1" applyFont="1" applyFill="1" applyBorder="1" applyAlignment="1">
      <alignment horizontal="left" vertical="center" wrapText="1"/>
    </xf>
    <xf numFmtId="0" fontId="37" fillId="3" borderId="1" xfId="2" applyNumberFormat="1" applyFont="1" applyFill="1" applyBorder="1" applyAlignment="1">
      <alignment horizontal="center" vertical="center" wrapText="1"/>
    </xf>
    <xf numFmtId="169" fontId="63" fillId="3" borderId="2" xfId="3" applyNumberFormat="1" applyFont="1" applyFill="1" applyBorder="1" applyAlignment="1">
      <alignment horizontal="center" vertical="center" wrapText="1"/>
    </xf>
    <xf numFmtId="169" fontId="66" fillId="3" borderId="1" xfId="1" applyNumberFormat="1" applyFont="1" applyFill="1" applyBorder="1" applyAlignment="1">
      <alignment horizontal="center" vertical="center" wrapText="1"/>
    </xf>
    <xf numFmtId="0" fontId="70" fillId="3" borderId="1" xfId="5" applyNumberFormat="1" applyFont="1" applyFill="1" applyBorder="1" applyAlignment="1">
      <alignment horizontal="center" vertical="center"/>
    </xf>
    <xf numFmtId="0" fontId="70" fillId="3" borderId="1" xfId="2" applyNumberFormat="1" applyFont="1" applyFill="1" applyBorder="1" applyAlignment="1">
      <alignment horizontal="center" vertical="center" wrapText="1"/>
    </xf>
    <xf numFmtId="1" fontId="70" fillId="3" borderId="1" xfId="7" applyNumberFormat="1" applyFont="1" applyFill="1" applyBorder="1" applyAlignment="1">
      <alignment horizontal="center" vertical="center"/>
    </xf>
    <xf numFmtId="0" fontId="70" fillId="3" borderId="1" xfId="5" applyNumberFormat="1" applyFont="1" applyFill="1" applyBorder="1" applyAlignment="1">
      <alignment horizontal="center" vertical="center" wrapText="1"/>
    </xf>
    <xf numFmtId="169" fontId="70" fillId="3" borderId="1" xfId="1" applyNumberFormat="1" applyFont="1" applyFill="1" applyBorder="1" applyAlignment="1">
      <alignment horizontal="center" vertical="center" wrapText="1"/>
    </xf>
    <xf numFmtId="1" fontId="70" fillId="3" borderId="1" xfId="7" applyNumberFormat="1" applyFont="1" applyFill="1" applyBorder="1" applyAlignment="1">
      <alignment horizontal="left" vertical="center" wrapText="1"/>
    </xf>
    <xf numFmtId="1" fontId="70" fillId="3" borderId="1" xfId="7" applyNumberFormat="1" applyFont="1" applyFill="1" applyBorder="1" applyAlignment="1">
      <alignment horizontal="right" vertical="center" wrapText="1"/>
    </xf>
    <xf numFmtId="1" fontId="70" fillId="3" borderId="1" xfId="20" applyNumberFormat="1" applyFont="1" applyFill="1" applyBorder="1" applyAlignment="1">
      <alignment horizontal="left" vertical="center" wrapText="1"/>
    </xf>
    <xf numFmtId="167" fontId="70" fillId="3" borderId="1" xfId="1" applyFont="1" applyFill="1" applyBorder="1" applyAlignment="1">
      <alignment horizontal="center" vertical="center" wrapText="1"/>
    </xf>
    <xf numFmtId="0" fontId="70" fillId="3" borderId="1" xfId="2" applyFont="1" applyFill="1" applyBorder="1" applyAlignment="1">
      <alignment horizontal="left" vertical="center" wrapText="1"/>
    </xf>
    <xf numFmtId="169" fontId="70" fillId="3" borderId="1" xfId="22" quotePrefix="1" applyNumberFormat="1" applyFont="1" applyFill="1" applyBorder="1" applyAlignment="1">
      <alignment horizontal="left" vertical="center" wrapText="1"/>
    </xf>
    <xf numFmtId="1" fontId="70" fillId="3" borderId="1" xfId="7" applyNumberFormat="1" applyFont="1" applyFill="1" applyBorder="1" applyAlignment="1">
      <alignment horizontal="center" vertical="center" wrapText="1"/>
    </xf>
    <xf numFmtId="1" fontId="70" fillId="3" borderId="1" xfId="20" applyNumberFormat="1" applyFont="1" applyFill="1" applyBorder="1" applyAlignment="1">
      <alignment horizontal="right" vertical="center" wrapText="1"/>
    </xf>
    <xf numFmtId="170" fontId="70" fillId="3" borderId="1" xfId="0" applyNumberFormat="1" applyFont="1" applyFill="1" applyBorder="1" applyAlignment="1">
      <alignment horizontal="center" vertical="center" wrapText="1"/>
    </xf>
    <xf numFmtId="49" fontId="70" fillId="3" borderId="1" xfId="5" applyNumberFormat="1" applyFont="1" applyFill="1" applyBorder="1" applyAlignment="1">
      <alignment horizontal="center" vertical="center" wrapText="1"/>
    </xf>
    <xf numFmtId="180" fontId="70" fillId="3" borderId="1" xfId="5" applyNumberFormat="1" applyFont="1" applyFill="1" applyBorder="1" applyAlignment="1">
      <alignment horizontal="center" vertical="center" wrapText="1"/>
    </xf>
    <xf numFmtId="169" fontId="22" fillId="3" borderId="1" xfId="1" applyNumberFormat="1" applyFont="1" applyFill="1" applyBorder="1" applyAlignment="1">
      <alignment vertical="center"/>
    </xf>
    <xf numFmtId="0" fontId="12" fillId="3" borderId="0" xfId="0" applyFont="1" applyFill="1" applyBorder="1"/>
    <xf numFmtId="0" fontId="12" fillId="3" borderId="0" xfId="0" applyFont="1" applyFill="1" applyBorder="1" applyAlignment="1">
      <alignment horizontal="left"/>
    </xf>
    <xf numFmtId="0" fontId="12" fillId="3" borderId="0" xfId="0" applyFont="1" applyFill="1" applyBorder="1" applyAlignment="1">
      <alignment horizontal="right"/>
    </xf>
    <xf numFmtId="180" fontId="12" fillId="3" borderId="0" xfId="0" applyNumberFormat="1" applyFont="1" applyFill="1" applyBorder="1"/>
    <xf numFmtId="49" fontId="12" fillId="3" borderId="0" xfId="0" applyNumberFormat="1" applyFont="1" applyFill="1" applyBorder="1"/>
    <xf numFmtId="169" fontId="63" fillId="3" borderId="2" xfId="3" applyNumberFormat="1" applyFont="1" applyFill="1" applyBorder="1" applyAlignment="1">
      <alignment vertical="center" wrapText="1"/>
    </xf>
    <xf numFmtId="169" fontId="63" fillId="3" borderId="2" xfId="1" applyNumberFormat="1" applyFont="1" applyFill="1" applyBorder="1" applyAlignment="1">
      <alignment horizontal="center" vertical="center" wrapText="1"/>
    </xf>
    <xf numFmtId="0" fontId="63" fillId="3" borderId="1" xfId="2" applyNumberFormat="1" applyFont="1" applyFill="1" applyBorder="1" applyAlignment="1">
      <alignment horizontal="center" vertical="center" wrapText="1"/>
    </xf>
    <xf numFmtId="0" fontId="63" fillId="3" borderId="1" xfId="2" applyNumberFormat="1" applyFont="1" applyFill="1" applyBorder="1" applyAlignment="1">
      <alignment horizontal="left" vertical="center" wrapText="1"/>
    </xf>
    <xf numFmtId="0" fontId="63" fillId="3" borderId="4" xfId="2" applyNumberFormat="1" applyFont="1" applyFill="1" applyBorder="1" applyAlignment="1">
      <alignment horizontal="center" vertical="center" wrapText="1"/>
    </xf>
    <xf numFmtId="180" fontId="63" fillId="3" borderId="1" xfId="2" applyNumberFormat="1" applyFont="1" applyFill="1" applyBorder="1" applyAlignment="1">
      <alignment horizontal="center" vertical="center" wrapText="1"/>
    </xf>
    <xf numFmtId="49" fontId="63" fillId="3" borderId="1" xfId="2" applyNumberFormat="1" applyFont="1" applyFill="1" applyBorder="1" applyAlignment="1">
      <alignment horizontal="center" vertical="center" wrapText="1"/>
    </xf>
    <xf numFmtId="169" fontId="63" fillId="3" borderId="1" xfId="1" applyNumberFormat="1" applyFont="1" applyFill="1" applyBorder="1" applyAlignment="1">
      <alignment vertical="center"/>
    </xf>
    <xf numFmtId="169" fontId="37" fillId="3" borderId="1" xfId="3" applyNumberFormat="1" applyFont="1" applyFill="1" applyBorder="1" applyAlignment="1">
      <alignment horizontal="left" vertical="center"/>
    </xf>
    <xf numFmtId="0" fontId="37" fillId="3" borderId="1" xfId="5" applyNumberFormat="1" applyFont="1" applyFill="1" applyBorder="1" applyAlignment="1">
      <alignment horizontal="center" vertical="center"/>
    </xf>
    <xf numFmtId="166" fontId="37" fillId="3" borderId="1" xfId="7" applyNumberFormat="1" applyFont="1" applyFill="1" applyBorder="1" applyAlignment="1">
      <alignment horizontal="left" vertical="center" wrapText="1"/>
    </xf>
    <xf numFmtId="166" fontId="37" fillId="3" borderId="1" xfId="7" applyNumberFormat="1" applyFont="1" applyFill="1" applyBorder="1" applyAlignment="1">
      <alignment horizontal="right" vertical="center" wrapText="1"/>
    </xf>
    <xf numFmtId="170" fontId="37" fillId="3" borderId="1" xfId="0" applyNumberFormat="1" applyFont="1" applyFill="1" applyBorder="1" applyAlignment="1">
      <alignment horizontal="center" vertical="center" wrapText="1"/>
    </xf>
    <xf numFmtId="0" fontId="37" fillId="3" borderId="1" xfId="5" applyNumberFormat="1" applyFont="1" applyFill="1" applyBorder="1" applyAlignment="1">
      <alignment horizontal="center" vertical="center" wrapText="1"/>
    </xf>
    <xf numFmtId="1" fontId="37" fillId="3" borderId="1" xfId="7" applyNumberFormat="1" applyFont="1" applyFill="1" applyBorder="1" applyAlignment="1">
      <alignment horizontal="left" vertical="center" wrapText="1"/>
    </xf>
    <xf numFmtId="0" fontId="37" fillId="3" borderId="1" xfId="37" applyFont="1" applyFill="1" applyBorder="1" applyAlignment="1">
      <alignment horizontal="center" vertical="center" wrapText="1"/>
    </xf>
    <xf numFmtId="0" fontId="37" fillId="3" borderId="1" xfId="4" applyFont="1" applyFill="1" applyBorder="1" applyAlignment="1">
      <alignment horizontal="left" vertical="center" wrapText="1"/>
    </xf>
    <xf numFmtId="0" fontId="37" fillId="3" borderId="1" xfId="40" applyFont="1" applyFill="1" applyBorder="1" applyAlignment="1">
      <alignment horizontal="left" vertical="center" wrapText="1"/>
    </xf>
    <xf numFmtId="0" fontId="37" fillId="3" borderId="1" xfId="2" applyFont="1" applyFill="1" applyBorder="1" applyAlignment="1">
      <alignment horizontal="center" vertical="center" wrapText="1"/>
    </xf>
    <xf numFmtId="14" fontId="37" fillId="3" borderId="1" xfId="0" applyNumberFormat="1" applyFont="1" applyFill="1" applyBorder="1" applyAlignment="1">
      <alignment horizontal="center" vertical="center" wrapText="1"/>
    </xf>
    <xf numFmtId="3" fontId="37" fillId="3" borderId="1" xfId="7" applyNumberFormat="1" applyFont="1" applyFill="1" applyBorder="1" applyAlignment="1">
      <alignment horizontal="left" vertical="center"/>
    </xf>
    <xf numFmtId="0" fontId="22" fillId="3" borderId="0" xfId="0" applyFont="1" applyFill="1" applyBorder="1" applyAlignment="1">
      <alignment vertical="center"/>
    </xf>
    <xf numFmtId="169" fontId="22" fillId="3" borderId="2" xfId="1" applyNumberFormat="1" applyFont="1" applyFill="1" applyBorder="1" applyAlignment="1">
      <alignment horizontal="center" vertical="center" wrapText="1"/>
    </xf>
    <xf numFmtId="0" fontId="12" fillId="3" borderId="4" xfId="2" applyNumberFormat="1" applyFont="1" applyFill="1" applyBorder="1" applyAlignment="1">
      <alignment horizontal="center" vertical="center" wrapText="1"/>
    </xf>
    <xf numFmtId="3" fontId="70" fillId="3" borderId="1" xfId="7" applyNumberFormat="1" applyFont="1" applyFill="1" applyBorder="1" applyAlignment="1">
      <alignment horizontal="center" vertical="center" wrapText="1"/>
    </xf>
    <xf numFmtId="0" fontId="70" fillId="3" borderId="1" xfId="0" applyFont="1" applyFill="1" applyBorder="1" applyAlignment="1">
      <alignment horizontal="left" vertical="center" wrapText="1"/>
    </xf>
    <xf numFmtId="166" fontId="69" fillId="3" borderId="1" xfId="7" applyNumberFormat="1" applyFont="1" applyFill="1" applyBorder="1" applyAlignment="1">
      <alignment horizontal="left" vertical="center" wrapText="1"/>
    </xf>
    <xf numFmtId="0" fontId="70" fillId="3" borderId="1" xfId="0" quotePrefix="1" applyFont="1" applyFill="1" applyBorder="1" applyAlignment="1">
      <alignment horizontal="left" vertical="center" wrapText="1"/>
    </xf>
    <xf numFmtId="0" fontId="70" fillId="3" borderId="1" xfId="0" applyFont="1" applyFill="1" applyBorder="1" applyAlignment="1">
      <alignment horizontal="right" vertical="center" wrapText="1"/>
    </xf>
    <xf numFmtId="169" fontId="70" fillId="3" borderId="1" xfId="22" applyNumberFormat="1" applyFont="1" applyFill="1" applyBorder="1" applyAlignment="1">
      <alignment horizontal="center" vertical="center" wrapText="1"/>
    </xf>
    <xf numFmtId="166" fontId="70" fillId="3" borderId="1" xfId="7" applyNumberFormat="1" applyFont="1" applyFill="1" applyBorder="1" applyAlignment="1">
      <alignment horizontal="left" vertical="center" wrapText="1"/>
    </xf>
    <xf numFmtId="1" fontId="70" fillId="3" borderId="1" xfId="7" quotePrefix="1" applyNumberFormat="1" applyFont="1" applyFill="1" applyBorder="1" applyAlignment="1">
      <alignment horizontal="left" vertical="center" wrapText="1"/>
    </xf>
    <xf numFmtId="0" fontId="70" fillId="3" borderId="1" xfId="0" applyNumberFormat="1" applyFont="1" applyFill="1" applyBorder="1" applyAlignment="1">
      <alignment horizontal="left" vertical="center" wrapText="1"/>
    </xf>
    <xf numFmtId="0" fontId="70" fillId="3" borderId="1" xfId="0" applyNumberFormat="1" applyFont="1" applyFill="1" applyBorder="1" applyAlignment="1">
      <alignment horizontal="right" vertical="center" wrapText="1"/>
    </xf>
    <xf numFmtId="166" fontId="70" fillId="3" borderId="1" xfId="7" applyNumberFormat="1" applyFont="1" applyFill="1" applyBorder="1" applyAlignment="1">
      <alignment horizontal="center" vertical="center"/>
    </xf>
    <xf numFmtId="0" fontId="70" fillId="3" borderId="1" xfId="0" applyNumberFormat="1" applyFont="1" applyFill="1" applyBorder="1" applyAlignment="1">
      <alignment horizontal="center" vertical="center" wrapText="1"/>
    </xf>
    <xf numFmtId="3" fontId="70" fillId="3" borderId="1" xfId="0" applyNumberFormat="1" applyFont="1" applyFill="1" applyBorder="1" applyAlignment="1">
      <alignment horizontal="left" vertical="center" wrapText="1"/>
    </xf>
    <xf numFmtId="0" fontId="70" fillId="3" borderId="1" xfId="40" applyFont="1" applyFill="1" applyBorder="1" applyAlignment="1">
      <alignment horizontal="left" vertical="center" wrapText="1"/>
    </xf>
    <xf numFmtId="0" fontId="69" fillId="3" borderId="1" xfId="40" applyFont="1" applyFill="1" applyBorder="1" applyAlignment="1">
      <alignment horizontal="left" vertical="center" wrapText="1"/>
    </xf>
    <xf numFmtId="0" fontId="70" fillId="3" borderId="1" xfId="40" applyFont="1" applyFill="1" applyBorder="1" applyAlignment="1">
      <alignment horizontal="right" vertical="center" wrapText="1"/>
    </xf>
    <xf numFmtId="3" fontId="70" fillId="3" borderId="1" xfId="7" quotePrefix="1" applyNumberFormat="1" applyFont="1" applyFill="1" applyBorder="1" applyAlignment="1">
      <alignment horizontal="left" vertical="center" wrapText="1"/>
    </xf>
    <xf numFmtId="3" fontId="70" fillId="3" borderId="1" xfId="7" applyNumberFormat="1" applyFont="1" applyFill="1" applyBorder="1" applyAlignment="1">
      <alignment horizontal="left" vertical="center"/>
    </xf>
    <xf numFmtId="166" fontId="70" fillId="3" borderId="1" xfId="7" applyNumberFormat="1" applyFont="1" applyFill="1" applyBorder="1" applyAlignment="1">
      <alignment vertical="center" wrapText="1"/>
    </xf>
    <xf numFmtId="169" fontId="6" fillId="2" borderId="0" xfId="0" applyNumberFormat="1" applyFont="1" applyFill="1" applyBorder="1" applyAlignment="1">
      <alignment horizontal="left" vertical="center"/>
    </xf>
    <xf numFmtId="169" fontId="51" fillId="4" borderId="0" xfId="2" applyNumberFormat="1" applyFont="1" applyFill="1" applyBorder="1" applyAlignment="1">
      <alignment horizontal="center" vertical="center" wrapText="1"/>
    </xf>
    <xf numFmtId="0" fontId="40" fillId="0" borderId="1" xfId="2" applyNumberFormat="1" applyFont="1" applyFill="1" applyBorder="1" applyAlignment="1">
      <alignment horizontal="center" vertical="center" wrapText="1"/>
    </xf>
    <xf numFmtId="170" fontId="40" fillId="0" borderId="1" xfId="0" applyNumberFormat="1" applyFont="1" applyFill="1" applyBorder="1" applyAlignment="1">
      <alignment horizontal="center" vertical="center" wrapText="1"/>
    </xf>
    <xf numFmtId="0" fontId="40" fillId="0" borderId="1" xfId="5" applyNumberFormat="1" applyFont="1" applyFill="1" applyBorder="1" applyAlignment="1">
      <alignment horizontal="center" vertical="center" wrapText="1"/>
    </xf>
    <xf numFmtId="0" fontId="40" fillId="0" borderId="1" xfId="2" applyFont="1" applyFill="1" applyBorder="1" applyAlignment="1">
      <alignment horizontal="left" vertical="center" wrapText="1"/>
    </xf>
    <xf numFmtId="0" fontId="6" fillId="0" borderId="0" xfId="0" applyFont="1" applyFill="1" applyBorder="1"/>
    <xf numFmtId="0" fontId="35" fillId="2" borderId="1" xfId="2" applyNumberFormat="1" applyFont="1" applyFill="1" applyBorder="1" applyAlignment="1">
      <alignment horizontal="center" vertical="center" wrapText="1"/>
    </xf>
    <xf numFmtId="0" fontId="35" fillId="2" borderId="4" xfId="2" applyNumberFormat="1" applyFont="1" applyFill="1" applyBorder="1" applyAlignment="1">
      <alignment horizontal="center" vertical="center" wrapText="1"/>
    </xf>
    <xf numFmtId="169" fontId="36" fillId="2" borderId="1" xfId="2" applyNumberFormat="1" applyFont="1" applyFill="1" applyBorder="1" applyAlignment="1">
      <alignment horizontal="center" vertical="center" wrapText="1"/>
    </xf>
    <xf numFmtId="1" fontId="38" fillId="2" borderId="1" xfId="7" applyNumberFormat="1" applyFont="1" applyFill="1" applyBorder="1" applyAlignment="1">
      <alignment horizontal="center" vertical="center"/>
    </xf>
    <xf numFmtId="169" fontId="38" fillId="2" borderId="1" xfId="1" applyNumberFormat="1" applyFont="1" applyFill="1" applyBorder="1" applyAlignment="1">
      <alignment horizontal="right" vertical="center"/>
    </xf>
    <xf numFmtId="0" fontId="38" fillId="2" borderId="1" xfId="0" applyFont="1" applyFill="1" applyBorder="1" applyAlignment="1">
      <alignment horizontal="left"/>
    </xf>
    <xf numFmtId="169" fontId="38" fillId="2" borderId="1" xfId="0" quotePrefix="1" applyNumberFormat="1" applyFont="1" applyFill="1" applyBorder="1" applyAlignment="1">
      <alignment horizontal="left" vertical="center" wrapText="1"/>
    </xf>
    <xf numFmtId="0" fontId="38" fillId="2" borderId="1" xfId="0" applyFont="1" applyFill="1" applyBorder="1" applyAlignment="1">
      <alignment horizontal="left" vertical="center" wrapText="1"/>
    </xf>
    <xf numFmtId="169" fontId="38" fillId="2" borderId="1" xfId="0" applyNumberFormat="1" applyFont="1" applyFill="1" applyBorder="1" applyAlignment="1">
      <alignment horizontal="left" vertical="center" wrapText="1"/>
    </xf>
    <xf numFmtId="0" fontId="38" fillId="2" borderId="1" xfId="5" quotePrefix="1" applyNumberFormat="1" applyFont="1" applyFill="1" applyBorder="1" applyAlignment="1">
      <alignment horizontal="center" vertical="center" wrapText="1"/>
    </xf>
    <xf numFmtId="3" fontId="38" fillId="2" borderId="1" xfId="0" applyNumberFormat="1" applyFont="1" applyFill="1" applyBorder="1" applyAlignment="1">
      <alignment vertical="center" wrapText="1"/>
    </xf>
    <xf numFmtId="169" fontId="38" fillId="2" borderId="1" xfId="1" applyNumberFormat="1" applyFont="1" applyFill="1" applyBorder="1" applyAlignment="1">
      <alignment horizontal="right" vertical="center" wrapText="1"/>
    </xf>
    <xf numFmtId="3" fontId="38" fillId="2" borderId="1" xfId="1" applyNumberFormat="1" applyFont="1" applyFill="1" applyBorder="1" applyAlignment="1">
      <alignment horizontal="right" vertical="center" wrapText="1"/>
    </xf>
    <xf numFmtId="1" fontId="38" fillId="2" borderId="1" xfId="7" applyNumberFormat="1" applyFont="1" applyFill="1" applyBorder="1" applyAlignment="1">
      <alignment horizontal="center" vertical="center" wrapText="1"/>
    </xf>
    <xf numFmtId="169" fontId="38" fillId="2" borderId="1" xfId="1" applyNumberFormat="1" applyFont="1" applyFill="1" applyBorder="1" applyAlignment="1">
      <alignment horizontal="center" vertical="center" wrapText="1"/>
    </xf>
    <xf numFmtId="3" fontId="38" fillId="2" borderId="1" xfId="0" applyNumberFormat="1" applyFont="1" applyFill="1" applyBorder="1" applyAlignment="1">
      <alignment horizontal="right" vertical="center" wrapText="1"/>
    </xf>
    <xf numFmtId="14" fontId="38" fillId="2" borderId="1" xfId="0" applyNumberFormat="1" applyFont="1" applyFill="1" applyBorder="1" applyAlignment="1">
      <alignment horizontal="center" vertical="center" wrapText="1"/>
    </xf>
    <xf numFmtId="0" fontId="38" fillId="2" borderId="1" xfId="0" applyNumberFormat="1" applyFont="1" applyFill="1" applyBorder="1" applyAlignment="1">
      <alignment horizontal="left" vertical="center" wrapText="1"/>
    </xf>
    <xf numFmtId="0" fontId="38" fillId="2" borderId="1" xfId="0" applyNumberFormat="1" applyFont="1" applyFill="1" applyBorder="1" applyAlignment="1">
      <alignment horizontal="right" vertical="center" wrapText="1"/>
    </xf>
    <xf numFmtId="0" fontId="38" fillId="2" borderId="1" xfId="0" applyNumberFormat="1" applyFont="1" applyFill="1" applyBorder="1" applyAlignment="1">
      <alignment horizontal="center" vertical="center" wrapText="1"/>
    </xf>
    <xf numFmtId="169" fontId="38" fillId="2" borderId="1" xfId="0" applyNumberFormat="1" applyFont="1" applyFill="1" applyBorder="1" applyAlignment="1">
      <alignment horizontal="center" vertical="center" wrapText="1"/>
    </xf>
    <xf numFmtId="164" fontId="38" fillId="2" borderId="1" xfId="0" applyNumberFormat="1" applyFont="1" applyFill="1" applyBorder="1" applyAlignment="1">
      <alignment horizontal="right" vertical="center" wrapText="1"/>
    </xf>
    <xf numFmtId="0" fontId="39" fillId="2" borderId="1" xfId="0" applyFont="1" applyFill="1" applyBorder="1" applyAlignment="1">
      <alignment horizontal="left" vertical="center" wrapText="1"/>
    </xf>
    <xf numFmtId="3" fontId="39" fillId="2" borderId="1" xfId="7" applyNumberFormat="1" applyFont="1" applyFill="1" applyBorder="1" applyAlignment="1">
      <alignment horizontal="center" vertical="center" wrapText="1"/>
    </xf>
    <xf numFmtId="167" fontId="39" fillId="2" borderId="1" xfId="1" applyFont="1" applyFill="1" applyBorder="1" applyAlignment="1">
      <alignment horizontal="center" vertical="center" wrapText="1"/>
    </xf>
    <xf numFmtId="0" fontId="39" fillId="2" borderId="1" xfId="0" quotePrefix="1" applyFont="1" applyFill="1" applyBorder="1" applyAlignment="1">
      <alignment horizontal="left" vertical="center" wrapText="1"/>
    </xf>
    <xf numFmtId="3" fontId="39" fillId="2" borderId="1" xfId="7" applyNumberFormat="1" applyFont="1" applyFill="1" applyBorder="1" applyAlignment="1">
      <alignment horizontal="right" vertical="center"/>
    </xf>
    <xf numFmtId="3" fontId="39" fillId="2" borderId="1" xfId="7" applyNumberFormat="1" applyFont="1" applyFill="1" applyBorder="1" applyAlignment="1">
      <alignment horizontal="right" vertical="center" wrapText="1"/>
    </xf>
    <xf numFmtId="0" fontId="39" fillId="2" borderId="1" xfId="0" applyNumberFormat="1" applyFont="1" applyFill="1" applyBorder="1" applyAlignment="1">
      <alignment horizontal="right" vertical="center" wrapText="1"/>
    </xf>
    <xf numFmtId="1" fontId="44" fillId="2" borderId="1" xfId="7" applyNumberFormat="1" applyFont="1" applyFill="1" applyBorder="1" applyAlignment="1">
      <alignment vertical="center"/>
    </xf>
    <xf numFmtId="3" fontId="39" fillId="2" borderId="1" xfId="39" applyNumberFormat="1" applyFont="1" applyFill="1" applyBorder="1" applyAlignment="1">
      <alignment horizontal="right" vertical="center"/>
    </xf>
    <xf numFmtId="3" fontId="40" fillId="2" borderId="1" xfId="39" applyNumberFormat="1" applyFont="1" applyFill="1" applyBorder="1" applyAlignment="1">
      <alignment horizontal="right" vertical="center"/>
    </xf>
    <xf numFmtId="3" fontId="40" fillId="2" borderId="1" xfId="4" applyNumberFormat="1" applyFont="1" applyFill="1" applyBorder="1" applyAlignment="1">
      <alignment horizontal="right" vertical="center"/>
    </xf>
    <xf numFmtId="166" fontId="40" fillId="2" borderId="1" xfId="7" applyNumberFormat="1" applyFont="1" applyFill="1" applyBorder="1" applyAlignment="1">
      <alignment horizontal="left" vertical="center" wrapText="1"/>
    </xf>
    <xf numFmtId="1" fontId="40" fillId="2" borderId="0" xfId="7" applyNumberFormat="1" applyFont="1" applyFill="1" applyAlignment="1">
      <alignment vertical="center"/>
    </xf>
    <xf numFmtId="3" fontId="40" fillId="2" borderId="0" xfId="7" applyNumberFormat="1" applyFont="1" applyFill="1" applyBorder="1" applyAlignment="1">
      <alignment vertical="center" wrapText="1"/>
    </xf>
    <xf numFmtId="1" fontId="44" fillId="2" borderId="0" xfId="7" applyNumberFormat="1" applyFont="1" applyFill="1" applyAlignment="1">
      <alignment vertical="center"/>
    </xf>
    <xf numFmtId="0" fontId="39" fillId="2" borderId="0" xfId="0" applyNumberFormat="1" applyFont="1" applyFill="1" applyAlignment="1">
      <alignment horizontal="center" vertical="center" wrapText="1"/>
    </xf>
    <xf numFmtId="1" fontId="39" fillId="2" borderId="1" xfId="7" applyNumberFormat="1" applyFont="1" applyFill="1" applyBorder="1" applyAlignment="1">
      <alignment horizontal="center" vertical="center" wrapText="1"/>
    </xf>
    <xf numFmtId="1" fontId="39" fillId="2" borderId="1" xfId="7" applyNumberFormat="1" applyFont="1" applyFill="1" applyBorder="1" applyAlignment="1">
      <alignment horizontal="left" vertical="center" wrapText="1"/>
    </xf>
    <xf numFmtId="3" fontId="39" fillId="2" borderId="1" xfId="0" applyNumberFormat="1" applyFont="1" applyFill="1" applyBorder="1" applyAlignment="1">
      <alignment horizontal="right" vertical="center" wrapText="1"/>
    </xf>
    <xf numFmtId="0" fontId="39" fillId="2" borderId="1" xfId="37" applyFont="1" applyFill="1" applyBorder="1" applyAlignment="1">
      <alignment horizontal="left" vertical="center" wrapText="1"/>
    </xf>
    <xf numFmtId="14" fontId="39" fillId="2" borderId="1" xfId="0" applyNumberFormat="1" applyFont="1" applyFill="1" applyBorder="1" applyAlignment="1">
      <alignment horizontal="center" vertical="center" wrapText="1"/>
    </xf>
    <xf numFmtId="3" fontId="39" fillId="2" borderId="1" xfId="35" applyNumberFormat="1" applyFont="1" applyFill="1" applyBorder="1" applyAlignment="1">
      <alignment horizontal="left" vertical="center" wrapText="1"/>
    </xf>
    <xf numFmtId="1" fontId="39" fillId="2" borderId="1" xfId="7" applyNumberFormat="1" applyFont="1" applyFill="1" applyBorder="1" applyAlignment="1">
      <alignment horizontal="right" vertical="center"/>
    </xf>
    <xf numFmtId="169" fontId="39" fillId="2" borderId="1" xfId="4" applyNumberFormat="1" applyFont="1" applyFill="1" applyBorder="1" applyAlignment="1">
      <alignment horizontal="right" vertical="center" wrapText="1"/>
    </xf>
    <xf numFmtId="3" fontId="39" fillId="2" borderId="1" xfId="4" applyNumberFormat="1" applyFont="1" applyFill="1" applyBorder="1" applyAlignment="1">
      <alignment horizontal="right" vertical="center"/>
    </xf>
    <xf numFmtId="174" fontId="39" fillId="2" borderId="1" xfId="36" applyNumberFormat="1" applyFont="1" applyFill="1" applyBorder="1" applyAlignment="1">
      <alignment horizontal="right" vertical="center" wrapText="1"/>
    </xf>
    <xf numFmtId="175" fontId="39" fillId="2" borderId="1" xfId="4" applyNumberFormat="1" applyFont="1" applyFill="1" applyBorder="1" applyAlignment="1">
      <alignment horizontal="left" vertical="center" wrapText="1"/>
    </xf>
    <xf numFmtId="0" fontId="45" fillId="2" borderId="0" xfId="4" applyFont="1" applyFill="1" applyAlignment="1">
      <alignment vertical="center"/>
    </xf>
    <xf numFmtId="169" fontId="39" fillId="2" borderId="1" xfId="0" applyNumberFormat="1" applyFont="1" applyFill="1" applyBorder="1" applyAlignment="1">
      <alignment horizontal="center" vertical="center"/>
    </xf>
    <xf numFmtId="1" fontId="39" fillId="2" borderId="1" xfId="7" applyNumberFormat="1" applyFont="1" applyFill="1" applyBorder="1" applyAlignment="1">
      <alignment horizontal="center" vertical="center"/>
    </xf>
    <xf numFmtId="49" fontId="39" fillId="2" borderId="1" xfId="5" applyNumberFormat="1" applyFont="1" applyFill="1" applyBorder="1" applyAlignment="1">
      <alignment horizontal="center" vertical="center" wrapText="1"/>
    </xf>
    <xf numFmtId="1" fontId="38" fillId="2" borderId="1" xfId="7" applyNumberFormat="1" applyFont="1" applyFill="1" applyBorder="1" applyAlignment="1">
      <alignment vertical="center" wrapText="1"/>
    </xf>
    <xf numFmtId="169" fontId="39" fillId="2" borderId="1" xfId="10" applyNumberFormat="1" applyFont="1" applyFill="1" applyBorder="1" applyAlignment="1">
      <alignment horizontal="right" vertical="center" wrapText="1"/>
    </xf>
    <xf numFmtId="0" fontId="49" fillId="2" borderId="0" xfId="0" applyNumberFormat="1" applyFont="1" applyFill="1" applyBorder="1" applyAlignment="1"/>
    <xf numFmtId="169" fontId="39" fillId="2" borderId="1" xfId="0" applyNumberFormat="1" applyFont="1" applyFill="1" applyBorder="1" applyAlignment="1">
      <alignment horizontal="left" vertical="center" wrapText="1"/>
    </xf>
    <xf numFmtId="0" fontId="49" fillId="2" borderId="0" xfId="0" applyFont="1" applyFill="1"/>
    <xf numFmtId="49" fontId="39" fillId="2" borderId="1" xfId="5" quotePrefix="1" applyNumberFormat="1" applyFont="1" applyFill="1" applyBorder="1" applyAlignment="1">
      <alignment horizontal="center" vertical="center" wrapText="1"/>
    </xf>
    <xf numFmtId="3" fontId="39" fillId="2" borderId="1" xfId="0" applyNumberFormat="1" applyFont="1" applyFill="1" applyBorder="1" applyAlignment="1">
      <alignment horizontal="right" vertical="center"/>
    </xf>
    <xf numFmtId="1" fontId="39" fillId="2" borderId="1" xfId="7" applyNumberFormat="1" applyFont="1" applyFill="1" applyBorder="1" applyAlignment="1">
      <alignment vertical="center" wrapText="1"/>
    </xf>
    <xf numFmtId="3" fontId="39" fillId="2" borderId="1" xfId="35" applyNumberFormat="1" applyFont="1" applyFill="1" applyBorder="1" applyAlignment="1">
      <alignment vertical="center" wrapText="1"/>
    </xf>
    <xf numFmtId="3" fontId="39" fillId="2" borderId="1" xfId="35" applyNumberFormat="1" applyFont="1" applyFill="1" applyBorder="1" applyAlignment="1">
      <alignment horizontal="right" vertical="center" wrapText="1"/>
    </xf>
    <xf numFmtId="0" fontId="50" fillId="2" borderId="0" xfId="4" applyFont="1" applyFill="1" applyAlignment="1">
      <alignment vertical="center"/>
    </xf>
    <xf numFmtId="3" fontId="38" fillId="2" borderId="1" xfId="3" applyNumberFormat="1" applyFont="1" applyFill="1" applyBorder="1" applyAlignment="1">
      <alignment horizontal="right" vertical="center"/>
    </xf>
    <xf numFmtId="169" fontId="38" fillId="2" borderId="1" xfId="3" applyNumberFormat="1" applyFont="1" applyFill="1" applyBorder="1" applyAlignment="1">
      <alignment horizontal="center" vertical="center" wrapText="1"/>
    </xf>
    <xf numFmtId="3" fontId="38" fillId="2" borderId="1" xfId="23" applyNumberFormat="1" applyFont="1" applyFill="1" applyBorder="1" applyAlignment="1">
      <alignment horizontal="right" vertical="center" wrapText="1"/>
    </xf>
    <xf numFmtId="0" fontId="38" fillId="2" borderId="1" xfId="2" applyNumberFormat="1" applyFont="1" applyFill="1" applyBorder="1" applyAlignment="1">
      <alignment horizontal="left" vertical="center" wrapText="1"/>
    </xf>
    <xf numFmtId="0" fontId="51" fillId="2" borderId="0" xfId="2" applyNumberFormat="1" applyFont="1" applyFill="1" applyBorder="1" applyAlignment="1">
      <alignment horizontal="center" vertical="center" wrapText="1"/>
    </xf>
    <xf numFmtId="167" fontId="38" fillId="2" borderId="1" xfId="3" quotePrefix="1" applyFont="1" applyFill="1" applyBorder="1" applyAlignment="1">
      <alignment horizontal="left" vertical="center" wrapText="1"/>
    </xf>
    <xf numFmtId="167" fontId="38" fillId="2" borderId="1" xfId="3" applyFont="1" applyFill="1" applyBorder="1" applyAlignment="1">
      <alignment horizontal="left" vertical="center" wrapText="1"/>
    </xf>
    <xf numFmtId="0" fontId="39" fillId="2" borderId="1" xfId="4" applyFont="1" applyFill="1" applyBorder="1" applyAlignment="1">
      <alignment horizontal="center" vertical="center"/>
    </xf>
    <xf numFmtId="3" fontId="39" fillId="2" borderId="1" xfId="18" applyNumberFormat="1" applyFont="1" applyFill="1" applyBorder="1" applyAlignment="1">
      <alignment horizontal="right" vertical="center"/>
    </xf>
    <xf numFmtId="0" fontId="39" fillId="2" borderId="0" xfId="4" applyFont="1" applyFill="1" applyAlignment="1">
      <alignment vertical="center"/>
    </xf>
    <xf numFmtId="169" fontId="38" fillId="2" borderId="1" xfId="15" applyNumberFormat="1" applyFont="1" applyFill="1" applyBorder="1" applyAlignment="1">
      <alignment horizontal="right" vertical="center"/>
    </xf>
    <xf numFmtId="164" fontId="38" fillId="2" borderId="1" xfId="26" applyNumberFormat="1" applyFont="1" applyFill="1" applyBorder="1" applyAlignment="1">
      <alignment horizontal="right" vertical="center" wrapText="1"/>
    </xf>
    <xf numFmtId="0" fontId="38" fillId="2" borderId="1" xfId="28" applyFont="1" applyFill="1" applyBorder="1" applyAlignment="1">
      <alignment horizontal="left" vertical="center" wrapText="1"/>
    </xf>
    <xf numFmtId="169" fontId="38" fillId="2" borderId="1" xfId="7" applyNumberFormat="1" applyFont="1" applyFill="1" applyBorder="1" applyAlignment="1">
      <alignment horizontal="right" vertical="center" wrapText="1"/>
    </xf>
    <xf numFmtId="17" fontId="39" fillId="2" borderId="1" xfId="5" quotePrefix="1" applyNumberFormat="1" applyFont="1" applyFill="1" applyBorder="1" applyAlignment="1">
      <alignment horizontal="center" vertical="center" wrapText="1"/>
    </xf>
    <xf numFmtId="3" fontId="39" fillId="2" borderId="1" xfId="35" applyNumberFormat="1" applyFont="1" applyFill="1" applyBorder="1" applyAlignment="1">
      <alignment horizontal="center" vertical="center" wrapText="1"/>
    </xf>
    <xf numFmtId="174" fontId="39" fillId="2" borderId="1" xfId="36" applyNumberFormat="1" applyFont="1" applyFill="1" applyBorder="1" applyAlignment="1">
      <alignment horizontal="left" vertical="center" wrapText="1"/>
    </xf>
    <xf numFmtId="3" fontId="39" fillId="2" borderId="1" xfId="7" quotePrefix="1" applyNumberFormat="1" applyFont="1" applyFill="1" applyBorder="1" applyAlignment="1">
      <alignment horizontal="right" vertical="center" wrapText="1"/>
    </xf>
    <xf numFmtId="164" fontId="39" fillId="2" borderId="1" xfId="26" applyNumberFormat="1" applyFont="1" applyFill="1" applyBorder="1" applyAlignment="1">
      <alignment horizontal="left" vertical="center" wrapText="1"/>
    </xf>
    <xf numFmtId="164" fontId="38" fillId="2" borderId="1" xfId="26" applyNumberFormat="1" applyFont="1" applyFill="1" applyBorder="1" applyAlignment="1">
      <alignment horizontal="left" vertical="center" wrapText="1"/>
    </xf>
    <xf numFmtId="164" fontId="39" fillId="2" borderId="1" xfId="26" applyNumberFormat="1" applyFont="1" applyFill="1" applyBorder="1" applyAlignment="1">
      <alignment horizontal="center" vertical="center" wrapText="1"/>
    </xf>
    <xf numFmtId="3" fontId="39" fillId="2" borderId="1" xfId="22" applyNumberFormat="1" applyFont="1" applyFill="1" applyBorder="1" applyAlignment="1">
      <alignment horizontal="right" vertical="center" wrapText="1"/>
    </xf>
    <xf numFmtId="3" fontId="39" fillId="2" borderId="1" xfId="22" applyNumberFormat="1" applyFont="1" applyFill="1" applyBorder="1" applyAlignment="1">
      <alignment horizontal="right" vertical="center"/>
    </xf>
    <xf numFmtId="3" fontId="39" fillId="2" borderId="1" xfId="23" applyNumberFormat="1" applyFont="1" applyFill="1" applyBorder="1" applyAlignment="1">
      <alignment horizontal="right" vertical="center" wrapText="1"/>
    </xf>
    <xf numFmtId="169" fontId="39" fillId="2" borderId="1" xfId="1" applyNumberFormat="1" applyFont="1" applyFill="1" applyBorder="1" applyAlignment="1">
      <alignment horizontal="right" vertical="center"/>
    </xf>
    <xf numFmtId="0" fontId="40" fillId="2" borderId="0" xfId="2" applyNumberFormat="1" applyFont="1" applyFill="1" applyBorder="1" applyAlignment="1">
      <alignment horizontal="center" vertical="center" wrapText="1"/>
    </xf>
    <xf numFmtId="1" fontId="39" fillId="2" borderId="1" xfId="20" applyNumberFormat="1" applyFont="1" applyFill="1" applyBorder="1" applyAlignment="1">
      <alignment horizontal="left" vertical="center" wrapText="1"/>
    </xf>
    <xf numFmtId="169" fontId="39" fillId="2" borderId="1" xfId="22" applyNumberFormat="1" applyFont="1" applyFill="1" applyBorder="1" applyAlignment="1">
      <alignment horizontal="left" vertical="center" wrapText="1"/>
    </xf>
    <xf numFmtId="0" fontId="39" fillId="2" borderId="0" xfId="2" applyNumberFormat="1" applyFont="1" applyFill="1" applyBorder="1" applyAlignment="1">
      <alignment horizontal="center" vertical="center" wrapText="1"/>
    </xf>
    <xf numFmtId="0" fontId="10" fillId="2" borderId="1" xfId="5" applyNumberFormat="1" applyFont="1" applyFill="1" applyBorder="1" applyAlignment="1">
      <alignment horizontal="center" vertical="center"/>
    </xf>
    <xf numFmtId="1" fontId="7" fillId="2" borderId="1" xfId="7" applyNumberFormat="1" applyFont="1" applyFill="1" applyBorder="1" applyAlignment="1">
      <alignment horizontal="left" vertical="center" wrapText="1"/>
    </xf>
    <xf numFmtId="0" fontId="10" fillId="2" borderId="1" xfId="2"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xf>
    <xf numFmtId="167" fontId="10" fillId="2" borderId="1" xfId="1" applyFont="1" applyFill="1" applyBorder="1" applyAlignment="1">
      <alignment horizontal="center" vertical="center" wrapText="1"/>
    </xf>
    <xf numFmtId="0" fontId="10" fillId="2" borderId="1" xfId="5" applyNumberFormat="1" applyFont="1" applyFill="1" applyBorder="1" applyAlignment="1">
      <alignment horizontal="center" vertical="center" wrapText="1"/>
    </xf>
    <xf numFmtId="169" fontId="7" fillId="2" borderId="1" xfId="33" applyNumberFormat="1" applyFont="1" applyFill="1" applyBorder="1" applyAlignment="1">
      <alignment horizontal="left" vertical="center" wrapText="1"/>
    </xf>
    <xf numFmtId="169" fontId="7" fillId="2" borderId="1" xfId="15" applyNumberFormat="1" applyFont="1" applyFill="1" applyBorder="1" applyAlignment="1">
      <alignment horizontal="right" vertical="center"/>
    </xf>
    <xf numFmtId="169" fontId="10" fillId="2" borderId="1" xfId="1" applyNumberFormat="1" applyFont="1" applyFill="1" applyBorder="1" applyAlignment="1">
      <alignment horizontal="right" vertical="center" wrapText="1"/>
    </xf>
    <xf numFmtId="3" fontId="7" fillId="2" borderId="1" xfId="3" applyNumberFormat="1" applyFont="1" applyFill="1" applyBorder="1" applyAlignment="1">
      <alignment horizontal="right" vertical="center"/>
    </xf>
    <xf numFmtId="3" fontId="7" fillId="2" borderId="1" xfId="2" applyNumberFormat="1" applyFont="1" applyFill="1" applyBorder="1" applyAlignment="1">
      <alignment horizontal="right" vertical="center" wrapText="1"/>
    </xf>
    <xf numFmtId="169" fontId="7" fillId="2" borderId="1" xfId="1" applyNumberFormat="1" applyFont="1" applyFill="1" applyBorder="1" applyAlignment="1">
      <alignment horizontal="right" vertical="center" wrapText="1"/>
    </xf>
    <xf numFmtId="3" fontId="7" fillId="2" borderId="1" xfId="23" applyNumberFormat="1" applyFont="1" applyFill="1" applyBorder="1" applyAlignment="1">
      <alignment horizontal="right" vertical="center" wrapText="1"/>
    </xf>
    <xf numFmtId="169" fontId="7" fillId="2" borderId="1" xfId="3" applyNumberFormat="1" applyFont="1" applyFill="1" applyBorder="1" applyAlignment="1">
      <alignment horizontal="left" vertical="center" wrapText="1"/>
    </xf>
    <xf numFmtId="169" fontId="7" fillId="2" borderId="1" xfId="3" applyNumberFormat="1" applyFont="1" applyFill="1" applyBorder="1" applyAlignment="1">
      <alignment horizontal="center" vertical="center" wrapText="1"/>
    </xf>
    <xf numFmtId="169" fontId="7" fillId="2" borderId="1" xfId="33" applyNumberFormat="1" applyFont="1" applyFill="1" applyBorder="1" applyAlignment="1">
      <alignment horizontal="right" vertical="center"/>
    </xf>
    <xf numFmtId="0" fontId="39" fillId="2" borderId="1" xfId="23" applyFont="1" applyFill="1" applyBorder="1" applyAlignment="1">
      <alignment horizontal="left" vertical="center" wrapText="1"/>
    </xf>
    <xf numFmtId="0" fontId="38" fillId="2" borderId="1" xfId="23" applyFont="1" applyFill="1" applyBorder="1" applyAlignment="1">
      <alignment horizontal="left" vertical="center" wrapText="1"/>
    </xf>
    <xf numFmtId="0" fontId="39" fillId="2" borderId="1" xfId="23" applyNumberFormat="1" applyFont="1" applyFill="1" applyBorder="1" applyAlignment="1">
      <alignment horizontal="left" vertical="center" wrapText="1"/>
    </xf>
    <xf numFmtId="169" fontId="40" fillId="2" borderId="0" xfId="2" applyNumberFormat="1" applyFont="1" applyFill="1" applyBorder="1" applyAlignment="1">
      <alignment horizontal="center" vertical="center" wrapText="1"/>
    </xf>
    <xf numFmtId="169" fontId="38" fillId="2" borderId="1" xfId="3" applyNumberFormat="1" applyFont="1" applyFill="1" applyBorder="1" applyAlignment="1">
      <alignment horizontal="left" vertical="center" wrapText="1"/>
    </xf>
    <xf numFmtId="169" fontId="39" fillId="2" borderId="1" xfId="3" applyNumberFormat="1" applyFont="1" applyFill="1" applyBorder="1" applyAlignment="1">
      <alignment horizontal="left" vertical="center" wrapText="1"/>
    </xf>
    <xf numFmtId="3" fontId="39" fillId="2" borderId="1" xfId="3" applyNumberFormat="1" applyFont="1" applyFill="1" applyBorder="1" applyAlignment="1">
      <alignment horizontal="right" vertical="center"/>
    </xf>
    <xf numFmtId="3" fontId="39" fillId="2" borderId="1" xfId="2" applyNumberFormat="1" applyFont="1" applyFill="1" applyBorder="1" applyAlignment="1">
      <alignment horizontal="right" vertical="center" wrapText="1"/>
    </xf>
    <xf numFmtId="0" fontId="7" fillId="2" borderId="1" xfId="2" applyNumberFormat="1" applyFont="1" applyFill="1" applyBorder="1" applyAlignment="1">
      <alignment horizontal="left" vertical="center" wrapText="1"/>
    </xf>
    <xf numFmtId="0" fontId="7" fillId="2" borderId="1" xfId="2" applyFont="1" applyFill="1" applyBorder="1" applyAlignment="1">
      <alignment horizontal="left" vertical="center" wrapText="1"/>
    </xf>
    <xf numFmtId="169" fontId="7" fillId="2" borderId="1" xfId="3" applyNumberFormat="1" applyFont="1" applyFill="1" applyBorder="1" applyAlignment="1">
      <alignment horizontal="right" vertical="center"/>
    </xf>
    <xf numFmtId="3" fontId="39" fillId="2" borderId="1" xfId="20" applyNumberFormat="1" applyFont="1" applyFill="1" applyBorder="1" applyAlignment="1">
      <alignment horizontal="left" vertical="center" wrapText="1"/>
    </xf>
    <xf numFmtId="3" fontId="38" fillId="2" borderId="1" xfId="20" applyNumberFormat="1" applyFont="1" applyFill="1" applyBorder="1" applyAlignment="1">
      <alignment horizontal="left" vertical="center" wrapText="1"/>
    </xf>
    <xf numFmtId="3" fontId="38" fillId="2" borderId="1" xfId="20" applyNumberFormat="1" applyFont="1" applyFill="1" applyBorder="1" applyAlignment="1">
      <alignment horizontal="right" vertical="center" wrapText="1"/>
    </xf>
    <xf numFmtId="0" fontId="39" fillId="2" borderId="1" xfId="20" applyNumberFormat="1" applyFont="1" applyFill="1" applyBorder="1" applyAlignment="1">
      <alignment horizontal="center" vertical="center" wrapText="1"/>
    </xf>
    <xf numFmtId="169" fontId="39" fillId="2" borderId="1" xfId="22" quotePrefix="1" applyNumberFormat="1" applyFont="1" applyFill="1" applyBorder="1" applyAlignment="1">
      <alignment horizontal="left" vertical="center" wrapText="1"/>
    </xf>
    <xf numFmtId="166" fontId="39" fillId="2" borderId="1" xfId="27" applyNumberFormat="1" applyFont="1" applyFill="1" applyBorder="1" applyAlignment="1">
      <alignment horizontal="left" vertical="center" wrapText="1"/>
    </xf>
    <xf numFmtId="166" fontId="39" fillId="2" borderId="1" xfId="27" quotePrefix="1" applyNumberFormat="1" applyFont="1" applyFill="1" applyBorder="1" applyAlignment="1">
      <alignment horizontal="left" vertical="center" wrapText="1"/>
    </xf>
    <xf numFmtId="166" fontId="39" fillId="2" borderId="1" xfId="7" applyNumberFormat="1" applyFont="1" applyFill="1" applyBorder="1" applyAlignment="1">
      <alignment horizontal="left" vertical="center" wrapText="1"/>
    </xf>
    <xf numFmtId="166" fontId="39" fillId="2" borderId="1" xfId="7" applyNumberFormat="1" applyFont="1" applyFill="1" applyBorder="1" applyAlignment="1">
      <alignment horizontal="right" vertical="center" wrapText="1"/>
    </xf>
    <xf numFmtId="166" fontId="39" fillId="2" borderId="1" xfId="7" applyNumberFormat="1" applyFont="1" applyFill="1" applyBorder="1" applyAlignment="1">
      <alignment horizontal="right" vertical="center"/>
    </xf>
    <xf numFmtId="169" fontId="39" fillId="2" borderId="1" xfId="4" applyNumberFormat="1" applyFont="1" applyFill="1" applyBorder="1" applyAlignment="1">
      <alignment horizontal="center" vertical="center" wrapText="1"/>
    </xf>
    <xf numFmtId="3" fontId="39" fillId="2" borderId="0" xfId="7" applyNumberFormat="1" applyFont="1" applyFill="1" applyBorder="1" applyAlignment="1">
      <alignment vertical="center" wrapText="1"/>
    </xf>
    <xf numFmtId="0" fontId="38" fillId="2" borderId="0" xfId="2" applyNumberFormat="1" applyFont="1" applyFill="1" applyBorder="1" applyAlignment="1">
      <alignment horizontal="center" vertical="center" wrapText="1"/>
    </xf>
    <xf numFmtId="166" fontId="39" fillId="2" borderId="1" xfId="7" quotePrefix="1" applyNumberFormat="1" applyFont="1" applyFill="1" applyBorder="1" applyAlignment="1">
      <alignment horizontal="left" vertical="center" wrapText="1"/>
    </xf>
    <xf numFmtId="0" fontId="39" fillId="2" borderId="1" xfId="2" applyNumberFormat="1" applyFont="1" applyFill="1" applyBorder="1" applyAlignment="1">
      <alignment horizontal="left" vertical="center" wrapText="1"/>
    </xf>
    <xf numFmtId="1" fontId="39" fillId="2" borderId="1" xfId="27" applyNumberFormat="1" applyFont="1" applyFill="1" applyBorder="1" applyAlignment="1">
      <alignment horizontal="center" vertical="center" wrapText="1"/>
    </xf>
    <xf numFmtId="1" fontId="39" fillId="2" borderId="1" xfId="27" applyNumberFormat="1" applyFont="1" applyFill="1" applyBorder="1" applyAlignment="1">
      <alignment horizontal="left" vertical="center" wrapText="1"/>
    </xf>
    <xf numFmtId="0" fontId="39" fillId="2" borderId="0" xfId="2" applyNumberFormat="1" applyFont="1" applyFill="1" applyAlignment="1">
      <alignment horizontal="center" vertical="center" wrapText="1"/>
    </xf>
    <xf numFmtId="167" fontId="39" fillId="2" borderId="1" xfId="22" applyFont="1" applyFill="1" applyBorder="1" applyAlignment="1">
      <alignment horizontal="left" vertical="center" wrapText="1"/>
    </xf>
    <xf numFmtId="167" fontId="38" fillId="2" borderId="1" xfId="22" applyFont="1" applyFill="1" applyBorder="1" applyAlignment="1">
      <alignment horizontal="left" vertical="center" wrapText="1"/>
    </xf>
    <xf numFmtId="167" fontId="38" fillId="2" borderId="1" xfId="22" applyFont="1" applyFill="1" applyBorder="1" applyAlignment="1">
      <alignment horizontal="right" vertical="center" wrapText="1"/>
    </xf>
    <xf numFmtId="0" fontId="39" fillId="2" borderId="1" xfId="0" applyFont="1" applyFill="1" applyBorder="1" applyAlignment="1">
      <alignment horizontal="right" vertical="center" wrapText="1"/>
    </xf>
    <xf numFmtId="49" fontId="39" fillId="2" borderId="1" xfId="2" applyNumberFormat="1" applyFont="1" applyFill="1" applyBorder="1" applyAlignment="1">
      <alignment horizontal="left" vertical="center" wrapText="1"/>
    </xf>
    <xf numFmtId="49" fontId="38" fillId="2" borderId="1" xfId="2" applyNumberFormat="1" applyFont="1" applyFill="1" applyBorder="1" applyAlignment="1">
      <alignment horizontal="left" vertical="center" wrapText="1"/>
    </xf>
    <xf numFmtId="49" fontId="38" fillId="2" borderId="1" xfId="2" applyNumberFormat="1" applyFont="1" applyFill="1" applyBorder="1" applyAlignment="1">
      <alignment horizontal="right" vertical="center" wrapText="1"/>
    </xf>
    <xf numFmtId="166" fontId="39" fillId="2" borderId="1" xfId="27" applyNumberFormat="1" applyFont="1" applyFill="1" applyBorder="1" applyAlignment="1">
      <alignment horizontal="center" vertical="center" wrapText="1"/>
    </xf>
    <xf numFmtId="166" fontId="39" fillId="2" borderId="1" xfId="19" quotePrefix="1" applyNumberFormat="1" applyFont="1" applyFill="1" applyBorder="1" applyAlignment="1">
      <alignment horizontal="left" vertical="center" wrapText="1"/>
    </xf>
    <xf numFmtId="165" fontId="39" fillId="2" borderId="1" xfId="42" applyFont="1" applyFill="1" applyBorder="1" applyAlignment="1">
      <alignment horizontal="left" vertical="center" wrapText="1"/>
    </xf>
    <xf numFmtId="165" fontId="38" fillId="2" borderId="1" xfId="42" applyFont="1" applyFill="1" applyBorder="1" applyAlignment="1">
      <alignment horizontal="left" vertical="center" wrapText="1"/>
    </xf>
    <xf numFmtId="172" fontId="38" fillId="2" borderId="1" xfId="42" applyNumberFormat="1" applyFont="1" applyFill="1" applyBorder="1" applyAlignment="1">
      <alignment horizontal="right" vertical="center" wrapText="1"/>
    </xf>
    <xf numFmtId="0" fontId="39" fillId="2" borderId="1" xfId="7" applyNumberFormat="1" applyFont="1" applyFill="1" applyBorder="1" applyAlignment="1">
      <alignment horizontal="left" vertical="center" wrapText="1"/>
    </xf>
    <xf numFmtId="169" fontId="38" fillId="2" borderId="1" xfId="22" applyNumberFormat="1" applyFont="1" applyFill="1" applyBorder="1" applyAlignment="1">
      <alignment horizontal="left" vertical="center" wrapText="1"/>
    </xf>
    <xf numFmtId="3" fontId="38" fillId="2" borderId="1" xfId="22" applyNumberFormat="1" applyFont="1" applyFill="1" applyBorder="1" applyAlignment="1">
      <alignment horizontal="right" vertical="center"/>
    </xf>
    <xf numFmtId="3" fontId="38" fillId="2" borderId="1" xfId="30" applyNumberFormat="1" applyFont="1" applyFill="1" applyBorder="1" applyAlignment="1">
      <alignment horizontal="right" vertical="center" wrapText="1"/>
    </xf>
    <xf numFmtId="173" fontId="38" fillId="2" borderId="1" xfId="23" applyNumberFormat="1" applyFont="1" applyFill="1" applyBorder="1" applyAlignment="1">
      <alignment horizontal="right" vertical="center" wrapText="1"/>
    </xf>
    <xf numFmtId="0" fontId="38" fillId="2" borderId="1" xfId="23" applyNumberFormat="1" applyFont="1" applyFill="1" applyBorder="1" applyAlignment="1">
      <alignment horizontal="left" vertical="center" wrapText="1"/>
    </xf>
    <xf numFmtId="49" fontId="38" fillId="2" borderId="1" xfId="11" applyNumberFormat="1" applyFont="1" applyFill="1" applyBorder="1" applyAlignment="1">
      <alignment horizontal="left" vertical="center" wrapText="1"/>
    </xf>
    <xf numFmtId="164" fontId="38" fillId="2" borderId="1" xfId="23" applyNumberFormat="1" applyFont="1" applyFill="1" applyBorder="1" applyAlignment="1">
      <alignment horizontal="right" vertical="center" wrapText="1"/>
    </xf>
    <xf numFmtId="3" fontId="38" fillId="2" borderId="1" xfId="30" applyNumberFormat="1" applyFont="1" applyFill="1" applyBorder="1" applyAlignment="1">
      <alignment horizontal="left" vertical="center" wrapText="1"/>
    </xf>
    <xf numFmtId="3" fontId="38" fillId="2" borderId="1" xfId="30" applyNumberFormat="1" applyFont="1" applyFill="1" applyBorder="1" applyAlignment="1">
      <alignment horizontal="right" vertical="center"/>
    </xf>
    <xf numFmtId="3" fontId="38" fillId="2" borderId="1" xfId="30" quotePrefix="1" applyNumberFormat="1" applyFont="1" applyFill="1" applyBorder="1" applyAlignment="1">
      <alignment horizontal="left" vertical="center" wrapText="1"/>
    </xf>
    <xf numFmtId="169" fontId="38" fillId="2" borderId="1" xfId="22" applyNumberFormat="1" applyFont="1" applyFill="1" applyBorder="1" applyAlignment="1">
      <alignment horizontal="right" vertical="center"/>
    </xf>
    <xf numFmtId="49" fontId="38" fillId="2" borderId="1" xfId="11" applyNumberFormat="1" applyFont="1" applyFill="1" applyBorder="1" applyAlignment="1">
      <alignment vertical="center" wrapText="1"/>
    </xf>
    <xf numFmtId="169" fontId="38" fillId="2" borderId="1" xfId="22" applyNumberFormat="1" applyFont="1" applyFill="1" applyBorder="1" applyAlignment="1">
      <alignment vertical="center" wrapText="1"/>
    </xf>
    <xf numFmtId="3" fontId="38" fillId="2" borderId="1" xfId="32" applyNumberFormat="1" applyFont="1" applyFill="1" applyBorder="1" applyAlignment="1">
      <alignment horizontal="left" vertical="center" wrapText="1"/>
    </xf>
    <xf numFmtId="3" fontId="38" fillId="2" borderId="1" xfId="32" applyNumberFormat="1" applyFont="1" applyFill="1" applyBorder="1" applyAlignment="1">
      <alignment horizontal="right" vertical="center" wrapText="1"/>
    </xf>
    <xf numFmtId="49" fontId="38" fillId="2" borderId="1" xfId="30" applyNumberFormat="1" applyFont="1" applyFill="1" applyBorder="1" applyAlignment="1">
      <alignment vertical="center" wrapText="1"/>
    </xf>
    <xf numFmtId="3" fontId="38" fillId="2" borderId="1" xfId="22" applyNumberFormat="1" applyFont="1" applyFill="1" applyBorder="1" applyAlignment="1">
      <alignment horizontal="right" vertical="center" wrapText="1"/>
    </xf>
    <xf numFmtId="172" fontId="38" fillId="2" borderId="1" xfId="22" applyNumberFormat="1" applyFont="1" applyFill="1" applyBorder="1" applyAlignment="1">
      <alignment horizontal="right" vertical="center" wrapText="1"/>
    </xf>
    <xf numFmtId="49" fontId="38" fillId="2" borderId="1" xfId="23" applyNumberFormat="1" applyFont="1" applyFill="1" applyBorder="1" applyAlignment="1">
      <alignment horizontal="left" vertical="center" wrapText="1"/>
    </xf>
    <xf numFmtId="1" fontId="38" fillId="2" borderId="1" xfId="25" applyNumberFormat="1" applyFont="1" applyFill="1" applyBorder="1" applyAlignment="1">
      <alignment horizontal="center" vertical="center" wrapText="1"/>
    </xf>
    <xf numFmtId="169" fontId="38" fillId="2" borderId="1" xfId="30" applyNumberFormat="1" applyFont="1" applyFill="1" applyBorder="1" applyAlignment="1">
      <alignment horizontal="left" vertical="center" wrapText="1"/>
    </xf>
    <xf numFmtId="3" fontId="38" fillId="2" borderId="1" xfId="30" applyNumberFormat="1" applyFont="1" applyFill="1" applyBorder="1" applyAlignment="1">
      <alignment vertical="center" wrapText="1"/>
    </xf>
    <xf numFmtId="169" fontId="39" fillId="2" borderId="1" xfId="2" applyNumberFormat="1" applyFont="1" applyFill="1" applyBorder="1" applyAlignment="1">
      <alignment horizontal="center" vertical="center" wrapText="1"/>
    </xf>
    <xf numFmtId="3" fontId="38" fillId="2" borderId="1" xfId="2" applyNumberFormat="1" applyFont="1" applyFill="1" applyBorder="1" applyAlignment="1">
      <alignment horizontal="right" vertical="center" wrapText="1"/>
    </xf>
    <xf numFmtId="3" fontId="38" fillId="2" borderId="1" xfId="3" applyNumberFormat="1" applyFont="1" applyFill="1" applyBorder="1" applyAlignment="1">
      <alignment horizontal="right" vertical="center" wrapText="1"/>
    </xf>
    <xf numFmtId="1" fontId="38" fillId="2" borderId="1" xfId="11" applyNumberFormat="1" applyFont="1" applyFill="1" applyBorder="1" applyAlignment="1">
      <alignment horizontal="center" vertical="center" wrapText="1"/>
    </xf>
    <xf numFmtId="1" fontId="38" fillId="2" borderId="1" xfId="11" applyNumberFormat="1" applyFont="1" applyFill="1" applyBorder="1" applyAlignment="1">
      <alignment vertical="center" wrapText="1"/>
    </xf>
    <xf numFmtId="169" fontId="38" fillId="2" borderId="1" xfId="3" applyNumberFormat="1" applyFont="1" applyFill="1" applyBorder="1" applyAlignment="1">
      <alignment horizontal="right" vertical="center" wrapText="1"/>
    </xf>
    <xf numFmtId="1" fontId="52" fillId="2" borderId="0" xfId="7" applyNumberFormat="1" applyFont="1" applyFill="1" applyAlignment="1">
      <alignment vertical="center"/>
    </xf>
    <xf numFmtId="166" fontId="39" fillId="2" borderId="0" xfId="7" applyNumberFormat="1" applyFont="1" applyFill="1" applyAlignment="1">
      <alignment vertical="center"/>
    </xf>
    <xf numFmtId="169" fontId="38" fillId="2" borderId="1" xfId="3" applyNumberFormat="1" applyFont="1" applyFill="1" applyBorder="1" applyAlignment="1">
      <alignment horizontal="right" vertical="center"/>
    </xf>
    <xf numFmtId="1" fontId="39" fillId="2" borderId="0" xfId="7" applyNumberFormat="1" applyFont="1" applyFill="1" applyAlignment="1">
      <alignment vertical="center"/>
    </xf>
    <xf numFmtId="169" fontId="51" fillId="2" borderId="0" xfId="2" applyNumberFormat="1" applyFont="1" applyFill="1" applyBorder="1" applyAlignment="1">
      <alignment horizontal="center" vertical="center" wrapText="1"/>
    </xf>
    <xf numFmtId="164" fontId="38" fillId="2" borderId="1" xfId="24" applyNumberFormat="1" applyFont="1" applyFill="1" applyBorder="1" applyAlignment="1">
      <alignment horizontal="left" vertical="center" wrapText="1"/>
    </xf>
    <xf numFmtId="164" fontId="38" fillId="2" borderId="1" xfId="24" applyNumberFormat="1" applyFont="1" applyFill="1" applyBorder="1" applyAlignment="1">
      <alignment horizontal="right" vertical="center" wrapText="1"/>
    </xf>
    <xf numFmtId="3" fontId="38" fillId="2" borderId="1" xfId="2" applyNumberFormat="1" applyFont="1" applyFill="1" applyBorder="1" applyAlignment="1">
      <alignment horizontal="left" vertical="center" wrapText="1"/>
    </xf>
    <xf numFmtId="169" fontId="38" fillId="2" borderId="1" xfId="3" quotePrefix="1" applyNumberFormat="1" applyFont="1" applyFill="1" applyBorder="1" applyAlignment="1">
      <alignment vertical="center" wrapText="1"/>
    </xf>
    <xf numFmtId="167" fontId="38" fillId="2" borderId="1" xfId="3" quotePrefix="1" applyFont="1" applyFill="1" applyBorder="1" applyAlignment="1">
      <alignment vertical="center" wrapText="1"/>
    </xf>
    <xf numFmtId="169" fontId="38" fillId="2" borderId="1" xfId="3" applyNumberFormat="1" applyFont="1" applyFill="1" applyBorder="1" applyAlignment="1">
      <alignment vertical="center" wrapText="1"/>
    </xf>
    <xf numFmtId="0" fontId="38" fillId="2" borderId="0" xfId="2" applyNumberFormat="1" applyFont="1" applyFill="1" applyAlignment="1">
      <alignment horizontal="center" vertical="center" wrapText="1"/>
    </xf>
    <xf numFmtId="169" fontId="39" fillId="2" borderId="1" xfId="3" applyNumberFormat="1" applyFont="1" applyFill="1" applyBorder="1" applyAlignment="1">
      <alignment vertical="center" wrapText="1"/>
    </xf>
    <xf numFmtId="169" fontId="39" fillId="2" borderId="1" xfId="3" applyNumberFormat="1" applyFont="1" applyFill="1" applyBorder="1" applyAlignment="1">
      <alignment horizontal="right" vertical="center" wrapText="1"/>
    </xf>
    <xf numFmtId="3" fontId="39" fillId="2" borderId="1" xfId="29" applyNumberFormat="1" applyFont="1" applyFill="1" applyBorder="1" applyAlignment="1">
      <alignment horizontal="left" vertical="center" wrapText="1"/>
    </xf>
    <xf numFmtId="3" fontId="38" fillId="2" borderId="1" xfId="29" applyNumberFormat="1" applyFont="1" applyFill="1" applyBorder="1" applyAlignment="1">
      <alignment horizontal="left" vertical="center" wrapText="1"/>
    </xf>
    <xf numFmtId="1" fontId="39" fillId="2" borderId="1" xfId="7" quotePrefix="1" applyNumberFormat="1" applyFont="1" applyFill="1" applyBorder="1" applyAlignment="1">
      <alignment vertical="center" wrapText="1"/>
    </xf>
    <xf numFmtId="0" fontId="38" fillId="2" borderId="1" xfId="2" applyFont="1" applyFill="1" applyBorder="1" applyAlignment="1">
      <alignment horizontal="left" vertical="center"/>
    </xf>
    <xf numFmtId="0" fontId="38" fillId="2" borderId="1" xfId="2" applyFont="1" applyFill="1" applyBorder="1" applyAlignment="1">
      <alignment horizontal="right" vertical="center"/>
    </xf>
    <xf numFmtId="169" fontId="51" fillId="2" borderId="1" xfId="3" applyNumberFormat="1" applyFont="1" applyFill="1" applyBorder="1" applyAlignment="1">
      <alignment horizontal="center" vertical="center" wrapText="1"/>
    </xf>
    <xf numFmtId="164" fontId="38" fillId="2" borderId="1" xfId="2" applyNumberFormat="1" applyFont="1" applyFill="1" applyBorder="1" applyAlignment="1">
      <alignment vertical="center" wrapText="1"/>
    </xf>
    <xf numFmtId="169" fontId="38" fillId="2" borderId="1" xfId="33" applyNumberFormat="1" applyFont="1" applyFill="1" applyBorder="1" applyAlignment="1">
      <alignment vertical="center" wrapText="1"/>
    </xf>
    <xf numFmtId="3" fontId="38" fillId="2" borderId="1" xfId="33" applyNumberFormat="1" applyFont="1" applyFill="1" applyBorder="1" applyAlignment="1">
      <alignment horizontal="right" vertical="center"/>
    </xf>
    <xf numFmtId="169" fontId="38" fillId="2" borderId="1" xfId="33" applyNumberFormat="1" applyFont="1" applyFill="1" applyBorder="1" applyAlignment="1">
      <alignment horizontal="right" vertical="center"/>
    </xf>
    <xf numFmtId="49" fontId="60" fillId="2" borderId="9" xfId="0" applyNumberFormat="1" applyFont="1" applyFill="1" applyBorder="1" applyAlignment="1">
      <alignment horizontal="center" vertical="center" wrapText="1"/>
    </xf>
    <xf numFmtId="167" fontId="39" fillId="2" borderId="1" xfId="3" quotePrefix="1" applyFont="1" applyFill="1" applyBorder="1" applyAlignment="1">
      <alignment horizontal="left" vertical="center" wrapText="1"/>
    </xf>
    <xf numFmtId="169" fontId="39" fillId="2" borderId="1" xfId="3" applyNumberFormat="1" applyFont="1" applyFill="1" applyBorder="1" applyAlignment="1">
      <alignment horizontal="center" vertical="center" wrapText="1"/>
    </xf>
    <xf numFmtId="169" fontId="40" fillId="2" borderId="1" xfId="3" applyNumberFormat="1" applyFont="1" applyFill="1" applyBorder="1" applyAlignment="1">
      <alignment horizontal="center" vertical="center" wrapText="1"/>
    </xf>
    <xf numFmtId="169" fontId="39" fillId="2" borderId="1" xfId="15" applyNumberFormat="1" applyFont="1" applyFill="1" applyBorder="1" applyAlignment="1">
      <alignment horizontal="right" vertical="center"/>
    </xf>
    <xf numFmtId="169" fontId="51" fillId="2" borderId="1" xfId="1" applyNumberFormat="1" applyFont="1" applyFill="1" applyBorder="1" applyAlignment="1">
      <alignment horizontal="center" vertical="center" wrapText="1"/>
    </xf>
    <xf numFmtId="169" fontId="38" fillId="2" borderId="1" xfId="22" applyNumberFormat="1" applyFont="1" applyFill="1" applyBorder="1" applyAlignment="1">
      <alignment horizontal="center" vertical="center" wrapText="1"/>
    </xf>
    <xf numFmtId="169" fontId="38" fillId="2" borderId="1" xfId="22" quotePrefix="1" applyNumberFormat="1" applyFont="1" applyFill="1" applyBorder="1" applyAlignment="1">
      <alignment horizontal="left" vertical="center" wrapText="1"/>
    </xf>
    <xf numFmtId="3" fontId="38" fillId="2" borderId="1" xfId="27" applyNumberFormat="1" applyFont="1" applyFill="1" applyBorder="1" applyAlignment="1">
      <alignment horizontal="right" vertical="center"/>
    </xf>
    <xf numFmtId="3" fontId="38" fillId="2" borderId="1" xfId="7" applyNumberFormat="1" applyFont="1" applyFill="1" applyBorder="1" applyAlignment="1">
      <alignment horizontal="center" vertical="center" wrapText="1"/>
    </xf>
    <xf numFmtId="0" fontId="38" fillId="2" borderId="1" xfId="0" quotePrefix="1" applyFont="1" applyFill="1" applyBorder="1" applyAlignment="1">
      <alignment horizontal="left" vertical="center" wrapText="1"/>
    </xf>
    <xf numFmtId="3" fontId="38" fillId="2" borderId="1" xfId="7" applyNumberFormat="1" applyFont="1" applyFill="1" applyBorder="1" applyAlignment="1">
      <alignment horizontal="right" vertical="center"/>
    </xf>
    <xf numFmtId="1" fontId="53" fillId="2" borderId="1" xfId="7" applyNumberFormat="1" applyFont="1" applyFill="1" applyBorder="1" applyAlignment="1">
      <alignment vertical="center"/>
    </xf>
    <xf numFmtId="3" fontId="38" fillId="2" borderId="1" xfId="39" applyNumberFormat="1" applyFont="1" applyFill="1" applyBorder="1" applyAlignment="1">
      <alignment horizontal="right" vertical="center"/>
    </xf>
    <xf numFmtId="3" fontId="38" fillId="2" borderId="1" xfId="7" applyNumberFormat="1" applyFont="1" applyFill="1" applyBorder="1" applyAlignment="1">
      <alignment horizontal="right" vertical="center" wrapText="1"/>
    </xf>
    <xf numFmtId="3" fontId="51" fillId="2" borderId="1" xfId="4" applyNumberFormat="1" applyFont="1" applyFill="1" applyBorder="1" applyAlignment="1">
      <alignment horizontal="right" vertical="center"/>
    </xf>
    <xf numFmtId="166" fontId="38" fillId="2" borderId="1" xfId="7" applyNumberFormat="1" applyFont="1" applyFill="1" applyBorder="1" applyAlignment="1">
      <alignment horizontal="left" vertical="center" wrapText="1"/>
    </xf>
    <xf numFmtId="3" fontId="38" fillId="2" borderId="1" xfId="35" applyNumberFormat="1" applyFont="1" applyFill="1" applyBorder="1" applyAlignment="1">
      <alignment horizontal="left" vertical="center" wrapText="1"/>
    </xf>
    <xf numFmtId="3" fontId="38" fillId="2" borderId="1" xfId="35" applyNumberFormat="1" applyFont="1" applyFill="1" applyBorder="1" applyAlignment="1">
      <alignment horizontal="right" vertical="center" wrapText="1"/>
    </xf>
    <xf numFmtId="174" fontId="38" fillId="2" borderId="1" xfId="36" applyNumberFormat="1" applyFont="1" applyFill="1" applyBorder="1" applyAlignment="1">
      <alignment horizontal="left" vertical="center" wrapText="1"/>
    </xf>
    <xf numFmtId="3" fontId="38" fillId="2" borderId="1" xfId="7" quotePrefix="1" applyNumberFormat="1" applyFont="1" applyFill="1" applyBorder="1" applyAlignment="1">
      <alignment horizontal="right" vertical="center" wrapText="1"/>
    </xf>
    <xf numFmtId="169" fontId="38" fillId="2" borderId="1" xfId="4" applyNumberFormat="1" applyFont="1" applyFill="1" applyBorder="1" applyAlignment="1">
      <alignment horizontal="right" vertical="center" wrapText="1"/>
    </xf>
    <xf numFmtId="3" fontId="38" fillId="2" borderId="1" xfId="4" applyNumberFormat="1" applyFont="1" applyFill="1" applyBorder="1" applyAlignment="1">
      <alignment horizontal="right" vertical="center"/>
    </xf>
    <xf numFmtId="174" fontId="38" fillId="2" borderId="1" xfId="36" applyNumberFormat="1" applyFont="1" applyFill="1" applyBorder="1" applyAlignment="1">
      <alignment horizontal="right" vertical="center" wrapText="1"/>
    </xf>
    <xf numFmtId="175" fontId="38" fillId="2" borderId="1" xfId="4" applyNumberFormat="1" applyFont="1" applyFill="1" applyBorder="1" applyAlignment="1">
      <alignment horizontal="left" vertical="center" wrapText="1"/>
    </xf>
    <xf numFmtId="0" fontId="38" fillId="2" borderId="1" xfId="0" applyNumberFormat="1" applyFont="1" applyFill="1" applyBorder="1" applyAlignment="1">
      <alignment vertical="center" wrapText="1"/>
    </xf>
    <xf numFmtId="3" fontId="51" fillId="2" borderId="1" xfId="39" applyNumberFormat="1" applyFont="1" applyFill="1" applyBorder="1" applyAlignment="1">
      <alignment horizontal="right" vertical="center"/>
    </xf>
    <xf numFmtId="1" fontId="38" fillId="2" borderId="1" xfId="7" quotePrefix="1" applyNumberFormat="1" applyFont="1" applyFill="1" applyBorder="1" applyAlignment="1">
      <alignment horizontal="left" vertical="center" wrapText="1"/>
    </xf>
    <xf numFmtId="167" fontId="39" fillId="2" borderId="1" xfId="22" applyFont="1" applyFill="1" applyBorder="1" applyAlignment="1">
      <alignment horizontal="center" vertical="center" wrapText="1"/>
    </xf>
    <xf numFmtId="165" fontId="39" fillId="2" borderId="1" xfId="3" applyNumberFormat="1" applyFont="1" applyFill="1" applyBorder="1" applyAlignment="1">
      <alignment horizontal="left" vertical="center" wrapText="1"/>
    </xf>
    <xf numFmtId="165" fontId="38" fillId="2" borderId="1" xfId="3" applyNumberFormat="1" applyFont="1" applyFill="1" applyBorder="1" applyAlignment="1">
      <alignment horizontal="left" vertical="center" wrapText="1"/>
    </xf>
    <xf numFmtId="165" fontId="38" fillId="2" borderId="1" xfId="3" applyNumberFormat="1" applyFont="1" applyFill="1" applyBorder="1" applyAlignment="1">
      <alignment horizontal="right" vertical="center" wrapText="1"/>
    </xf>
    <xf numFmtId="165" fontId="39" fillId="2" borderId="1" xfId="3" applyNumberFormat="1" applyFont="1" applyFill="1" applyBorder="1" applyAlignment="1">
      <alignment horizontal="center" vertical="center" wrapText="1"/>
    </xf>
    <xf numFmtId="0" fontId="39" fillId="2" borderId="1" xfId="2" quotePrefix="1" applyNumberFormat="1" applyFont="1" applyFill="1" applyBorder="1" applyAlignment="1">
      <alignment horizontal="left" vertical="center" wrapText="1"/>
    </xf>
    <xf numFmtId="0" fontId="39" fillId="2" borderId="1" xfId="2" quotePrefix="1" applyFont="1" applyFill="1" applyBorder="1" applyAlignment="1">
      <alignment horizontal="left" vertical="center" wrapText="1"/>
    </xf>
    <xf numFmtId="0" fontId="38" fillId="2" borderId="1" xfId="4" applyFont="1" applyFill="1" applyBorder="1" applyAlignment="1">
      <alignment horizontal="left" vertical="center" wrapText="1"/>
    </xf>
    <xf numFmtId="0" fontId="38" fillId="2" borderId="1" xfId="4" applyFont="1" applyFill="1" applyBorder="1" applyAlignment="1">
      <alignment horizontal="right" vertical="center" wrapText="1"/>
    </xf>
    <xf numFmtId="3" fontId="38" fillId="2" borderId="1" xfId="37" applyNumberFormat="1" applyFont="1" applyFill="1" applyBorder="1" applyAlignment="1">
      <alignment horizontal="left" vertical="center" wrapText="1"/>
    </xf>
    <xf numFmtId="169" fontId="51" fillId="2" borderId="1" xfId="4" applyNumberFormat="1" applyFont="1" applyFill="1" applyBorder="1" applyAlignment="1">
      <alignment horizontal="right" vertical="center" wrapText="1"/>
    </xf>
    <xf numFmtId="166" fontId="39" fillId="2" borderId="1" xfId="45" applyNumberFormat="1" applyFont="1" applyFill="1" applyBorder="1" applyAlignment="1">
      <alignment horizontal="left" vertical="center" wrapText="1"/>
    </xf>
    <xf numFmtId="166" fontId="38" fillId="2" borderId="1" xfId="45" applyNumberFormat="1" applyFont="1" applyFill="1" applyBorder="1" applyAlignment="1">
      <alignment horizontal="left" vertical="center" wrapText="1"/>
    </xf>
    <xf numFmtId="166" fontId="38" fillId="2" borderId="1" xfId="45" applyNumberFormat="1" applyFont="1" applyFill="1" applyBorder="1" applyAlignment="1">
      <alignment horizontal="right" vertical="center" wrapText="1"/>
    </xf>
    <xf numFmtId="177" fontId="39" fillId="2" borderId="1" xfId="18" applyNumberFormat="1" applyFont="1" applyFill="1" applyBorder="1" applyAlignment="1">
      <alignment horizontal="right" vertical="center" wrapText="1"/>
    </xf>
    <xf numFmtId="177" fontId="39" fillId="2" borderId="1" xfId="18" applyNumberFormat="1" applyFont="1" applyFill="1" applyBorder="1" applyAlignment="1">
      <alignment horizontal="right" vertical="center"/>
    </xf>
    <xf numFmtId="0" fontId="39" fillId="2" borderId="1" xfId="46" applyFont="1" applyFill="1" applyBorder="1" applyAlignment="1">
      <alignment horizontal="left" vertical="center" wrapText="1"/>
    </xf>
    <xf numFmtId="166" fontId="39" fillId="2" borderId="1" xfId="45" applyNumberFormat="1" applyFont="1" applyFill="1" applyBorder="1" applyAlignment="1">
      <alignment horizontal="center" vertical="center" wrapText="1"/>
    </xf>
    <xf numFmtId="166" fontId="38" fillId="2" borderId="1" xfId="16" applyNumberFormat="1" applyFont="1" applyFill="1" applyBorder="1" applyAlignment="1">
      <alignment horizontal="center" vertical="center" wrapText="1"/>
    </xf>
    <xf numFmtId="169" fontId="38" fillId="2" borderId="1" xfId="17" applyNumberFormat="1" applyFont="1" applyFill="1" applyBorder="1" applyAlignment="1">
      <alignment vertical="center" wrapText="1"/>
    </xf>
    <xf numFmtId="169" fontId="38" fillId="2" borderId="1" xfId="0" applyNumberFormat="1" applyFont="1" applyFill="1" applyBorder="1" applyAlignment="1">
      <alignment horizontal="right" vertical="center" wrapText="1"/>
    </xf>
    <xf numFmtId="3" fontId="38" fillId="2" borderId="1" xfId="4" applyNumberFormat="1" applyFont="1" applyFill="1" applyBorder="1" applyAlignment="1">
      <alignment horizontal="left" vertical="center"/>
    </xf>
    <xf numFmtId="169" fontId="38" fillId="2" borderId="1" xfId="43" quotePrefix="1" applyNumberFormat="1" applyFont="1" applyFill="1" applyBorder="1" applyAlignment="1">
      <alignment horizontal="left" vertical="center" wrapText="1"/>
    </xf>
    <xf numFmtId="166" fontId="38" fillId="2" borderId="1" xfId="16" applyNumberFormat="1" applyFont="1" applyFill="1" applyBorder="1" applyAlignment="1">
      <alignment horizontal="left" vertical="center" wrapText="1"/>
    </xf>
    <xf numFmtId="166" fontId="38" fillId="2" borderId="1" xfId="16" applyNumberFormat="1" applyFont="1" applyFill="1" applyBorder="1" applyAlignment="1">
      <alignment horizontal="right" vertical="center" wrapText="1"/>
    </xf>
    <xf numFmtId="166" fontId="38" fillId="2" borderId="1" xfId="16" quotePrefix="1" applyNumberFormat="1" applyFont="1" applyFill="1" applyBorder="1" applyAlignment="1">
      <alignment horizontal="left" vertical="center" wrapText="1"/>
    </xf>
    <xf numFmtId="166" fontId="38" fillId="2" borderId="1" xfId="7" applyNumberFormat="1" applyFont="1" applyFill="1" applyBorder="1" applyAlignment="1">
      <alignment horizontal="center" vertical="center"/>
    </xf>
    <xf numFmtId="3" fontId="38" fillId="2" borderId="1" xfId="0" applyNumberFormat="1" applyFont="1" applyFill="1" applyBorder="1" applyAlignment="1">
      <alignment horizontal="left" vertical="center" wrapText="1"/>
    </xf>
    <xf numFmtId="166" fontId="38" fillId="2" borderId="1" xfId="7" applyNumberFormat="1" applyFont="1" applyFill="1" applyBorder="1" applyAlignment="1">
      <alignment vertical="center"/>
    </xf>
    <xf numFmtId="166" fontId="51" fillId="2" borderId="1" xfId="7" applyNumberFormat="1" applyFont="1" applyFill="1" applyBorder="1" applyAlignment="1">
      <alignment horizontal="right" vertical="center"/>
    </xf>
    <xf numFmtId="166" fontId="51" fillId="2" borderId="1" xfId="7" applyNumberFormat="1" applyFont="1" applyFill="1" applyBorder="1" applyAlignment="1">
      <alignment vertical="center"/>
    </xf>
    <xf numFmtId="0" fontId="38" fillId="2" borderId="1" xfId="40" applyFont="1" applyFill="1" applyBorder="1" applyAlignment="1">
      <alignment horizontal="left" vertical="center" wrapText="1"/>
    </xf>
    <xf numFmtId="166" fontId="40" fillId="2" borderId="0" xfId="7" applyNumberFormat="1" applyFont="1" applyFill="1" applyAlignment="1">
      <alignment vertical="center"/>
    </xf>
    <xf numFmtId="3" fontId="38" fillId="2" borderId="1" xfId="18" applyNumberFormat="1" applyFont="1" applyFill="1" applyBorder="1" applyAlignment="1">
      <alignment horizontal="right" vertical="center"/>
    </xf>
    <xf numFmtId="0" fontId="38" fillId="2" borderId="1" xfId="37" applyFont="1" applyFill="1" applyBorder="1" applyAlignment="1">
      <alignment horizontal="center" vertical="center" wrapText="1"/>
    </xf>
    <xf numFmtId="0" fontId="38" fillId="2" borderId="1" xfId="4" applyFont="1" applyFill="1" applyBorder="1" applyAlignment="1">
      <alignment horizontal="center" vertical="center"/>
    </xf>
    <xf numFmtId="167" fontId="38" fillId="2" borderId="1" xfId="1" applyFont="1" applyFill="1" applyBorder="1" applyAlignment="1">
      <alignment horizontal="center" vertical="center" wrapText="1"/>
    </xf>
    <xf numFmtId="169" fontId="38" fillId="2" borderId="1" xfId="44" quotePrefix="1" applyNumberFormat="1" applyFont="1" applyFill="1" applyBorder="1" applyAlignment="1">
      <alignment horizontal="left" vertical="center" wrapText="1"/>
    </xf>
    <xf numFmtId="169" fontId="38" fillId="2" borderId="1" xfId="44" applyNumberFormat="1" applyFont="1" applyFill="1" applyBorder="1" applyAlignment="1">
      <alignment horizontal="right" vertical="center"/>
    </xf>
    <xf numFmtId="177" fontId="51" fillId="2" borderId="1" xfId="18" applyNumberFormat="1" applyFont="1" applyFill="1" applyBorder="1" applyAlignment="1">
      <alignment horizontal="center" vertical="center" wrapText="1"/>
    </xf>
    <xf numFmtId="177" fontId="38" fillId="2" borderId="1" xfId="18" applyNumberFormat="1" applyFont="1" applyFill="1" applyBorder="1" applyAlignment="1">
      <alignment horizontal="center" vertical="center" wrapText="1"/>
    </xf>
    <xf numFmtId="3" fontId="38" fillId="2" borderId="1" xfId="18" applyNumberFormat="1" applyFont="1" applyFill="1" applyBorder="1" applyAlignment="1">
      <alignment horizontal="left" vertical="center" wrapText="1"/>
    </xf>
    <xf numFmtId="1" fontId="54" fillId="2" borderId="1" xfId="7" applyNumberFormat="1" applyFont="1" applyFill="1" applyBorder="1" applyAlignment="1">
      <alignment horizontal="right" vertical="center"/>
    </xf>
    <xf numFmtId="177" fontId="38" fillId="2" borderId="1" xfId="18" applyNumberFormat="1" applyFont="1" applyFill="1" applyBorder="1" applyAlignment="1">
      <alignment horizontal="right" vertical="center"/>
    </xf>
    <xf numFmtId="178" fontId="38" fillId="2" borderId="1" xfId="18" applyNumberFormat="1" applyFont="1" applyFill="1" applyBorder="1" applyAlignment="1">
      <alignment horizontal="center" vertical="center" wrapText="1"/>
    </xf>
    <xf numFmtId="180" fontId="38" fillId="2" borderId="1" xfId="5" applyNumberFormat="1" applyFont="1" applyFill="1" applyBorder="1" applyAlignment="1">
      <alignment horizontal="center" vertical="center" wrapText="1"/>
    </xf>
    <xf numFmtId="49" fontId="38" fillId="2" borderId="1" xfId="5" applyNumberFormat="1" applyFont="1" applyFill="1" applyBorder="1" applyAlignment="1">
      <alignment horizontal="center" vertical="center" wrapText="1"/>
    </xf>
    <xf numFmtId="169" fontId="38" fillId="2" borderId="1" xfId="4" applyNumberFormat="1" applyFont="1" applyFill="1" applyBorder="1" applyAlignment="1">
      <alignment horizontal="center" vertical="center" wrapText="1"/>
    </xf>
    <xf numFmtId="164" fontId="38" fillId="2" borderId="1" xfId="2" applyNumberFormat="1" applyFont="1" applyFill="1" applyBorder="1" applyAlignment="1">
      <alignment horizontal="left" vertical="center" wrapText="1"/>
    </xf>
    <xf numFmtId="174" fontId="38" fillId="2" borderId="1" xfId="36" applyNumberFormat="1" applyFont="1" applyFill="1" applyBorder="1" applyAlignment="1">
      <alignment vertical="center" wrapText="1"/>
    </xf>
    <xf numFmtId="49" fontId="38" fillId="2" borderId="1" xfId="34" applyNumberFormat="1" applyFont="1" applyFill="1" applyBorder="1" applyAlignment="1">
      <alignment horizontal="left" vertical="center" wrapText="1"/>
    </xf>
    <xf numFmtId="49" fontId="38" fillId="2" borderId="1" xfId="2" applyNumberFormat="1" applyFont="1" applyFill="1" applyBorder="1" applyAlignment="1">
      <alignment vertical="center" wrapText="1"/>
    </xf>
    <xf numFmtId="17" fontId="38" fillId="2" borderId="1" xfId="5" quotePrefix="1" applyNumberFormat="1" applyFont="1" applyFill="1" applyBorder="1" applyAlignment="1">
      <alignment horizontal="center" vertical="center" wrapText="1"/>
    </xf>
    <xf numFmtId="49" fontId="38" fillId="2" borderId="1" xfId="5" quotePrefix="1" applyNumberFormat="1" applyFont="1" applyFill="1" applyBorder="1" applyAlignment="1">
      <alignment horizontal="center" vertical="center" wrapText="1"/>
    </xf>
    <xf numFmtId="1" fontId="38" fillId="2" borderId="1" xfId="7" applyNumberFormat="1" applyFont="1" applyFill="1" applyBorder="1" applyAlignment="1">
      <alignment horizontal="right" vertical="center"/>
    </xf>
    <xf numFmtId="169" fontId="38" fillId="2" borderId="1" xfId="36" applyNumberFormat="1" applyFont="1" applyFill="1" applyBorder="1" applyAlignment="1">
      <alignment horizontal="right" vertical="center" wrapText="1"/>
    </xf>
    <xf numFmtId="169" fontId="50" fillId="2" borderId="0" xfId="4" applyNumberFormat="1" applyFont="1" applyFill="1" applyAlignment="1">
      <alignment vertical="center"/>
    </xf>
    <xf numFmtId="3" fontId="38" fillId="2" borderId="1" xfId="36" applyNumberFormat="1" applyFont="1" applyFill="1" applyBorder="1" applyAlignment="1">
      <alignment horizontal="right" vertical="center" wrapText="1"/>
    </xf>
    <xf numFmtId="169" fontId="38" fillId="2" borderId="1" xfId="18" applyNumberFormat="1" applyFont="1" applyFill="1" applyBorder="1" applyAlignment="1">
      <alignment horizontal="right" vertical="center"/>
    </xf>
    <xf numFmtId="166" fontId="51" fillId="2" borderId="1" xfId="7" applyNumberFormat="1" applyFont="1" applyFill="1" applyBorder="1" applyAlignment="1">
      <alignment horizontal="left" vertical="center" wrapText="1"/>
    </xf>
    <xf numFmtId="169" fontId="39" fillId="2" borderId="1" xfId="1" applyNumberFormat="1" applyFont="1" applyFill="1" applyBorder="1" applyAlignment="1">
      <alignment vertical="center"/>
    </xf>
    <xf numFmtId="3" fontId="38" fillId="2" borderId="1" xfId="7" applyNumberFormat="1" applyFont="1" applyFill="1" applyBorder="1" applyAlignment="1">
      <alignment vertical="center" wrapText="1"/>
    </xf>
    <xf numFmtId="0" fontId="51" fillId="2" borderId="1" xfId="40" applyFont="1" applyFill="1" applyBorder="1" applyAlignment="1">
      <alignment horizontal="left" vertical="center" wrapText="1"/>
    </xf>
    <xf numFmtId="3" fontId="38" fillId="2" borderId="1" xfId="37" applyNumberFormat="1" applyFont="1" applyFill="1" applyBorder="1" applyAlignment="1">
      <alignment horizontal="right" vertical="center" wrapText="1"/>
    </xf>
    <xf numFmtId="0" fontId="54" fillId="2" borderId="1" xfId="4" applyFont="1" applyFill="1" applyBorder="1" applyAlignment="1">
      <alignment horizontal="right" vertical="center"/>
    </xf>
    <xf numFmtId="3" fontId="51" fillId="2" borderId="1" xfId="4" applyNumberFormat="1" applyFont="1" applyFill="1" applyBorder="1" applyAlignment="1">
      <alignment horizontal="left" vertical="center"/>
    </xf>
    <xf numFmtId="177" fontId="38" fillId="2" borderId="1" xfId="18" applyNumberFormat="1" applyFont="1" applyFill="1" applyBorder="1" applyAlignment="1">
      <alignment vertical="center"/>
    </xf>
    <xf numFmtId="0" fontId="38" fillId="2" borderId="1" xfId="0" applyFont="1" applyFill="1" applyBorder="1" applyAlignment="1">
      <alignment horizontal="left" wrapText="1"/>
    </xf>
    <xf numFmtId="3" fontId="38" fillId="2" borderId="1" xfId="40" applyNumberFormat="1" applyFont="1" applyFill="1" applyBorder="1" applyAlignment="1">
      <alignment vertical="center" wrapText="1"/>
    </xf>
    <xf numFmtId="3" fontId="38" fillId="2" borderId="1" xfId="41" applyNumberFormat="1" applyFont="1" applyFill="1" applyBorder="1" applyAlignment="1">
      <alignment horizontal="right" vertical="center" wrapText="1"/>
    </xf>
    <xf numFmtId="166" fontId="38" fillId="2" borderId="1" xfId="7" applyNumberFormat="1" applyFont="1" applyFill="1" applyBorder="1" applyAlignment="1">
      <alignment horizontal="right" vertical="center"/>
    </xf>
    <xf numFmtId="3" fontId="38" fillId="2" borderId="1" xfId="38" applyNumberFormat="1" applyFont="1" applyFill="1" applyBorder="1" applyAlignment="1">
      <alignment vertical="center" wrapText="1"/>
    </xf>
    <xf numFmtId="3" fontId="38" fillId="2" borderId="1" xfId="1" applyNumberFormat="1" applyFont="1" applyFill="1" applyBorder="1" applyAlignment="1">
      <alignment horizontal="right" vertical="center"/>
    </xf>
    <xf numFmtId="3" fontId="38" fillId="2" borderId="1" xfId="38" applyNumberFormat="1" applyFont="1" applyFill="1" applyBorder="1" applyAlignment="1">
      <alignment horizontal="right" vertical="center" wrapText="1"/>
    </xf>
    <xf numFmtId="0" fontId="38" fillId="2" borderId="1" xfId="2" applyNumberFormat="1" applyFont="1" applyFill="1" applyBorder="1" applyAlignment="1">
      <alignment vertical="center" wrapText="1"/>
    </xf>
    <xf numFmtId="171" fontId="38" fillId="2" borderId="1" xfId="2" applyNumberFormat="1" applyFont="1" applyFill="1" applyBorder="1" applyAlignment="1">
      <alignment vertical="center" wrapText="1"/>
    </xf>
    <xf numFmtId="3" fontId="38" fillId="2" borderId="1" xfId="7" applyNumberFormat="1" applyFont="1" applyFill="1" applyBorder="1" applyAlignment="1">
      <alignment horizontal="left" vertical="center"/>
    </xf>
    <xf numFmtId="169" fontId="38" fillId="2" borderId="1" xfId="10" applyNumberFormat="1" applyFont="1" applyFill="1" applyBorder="1" applyAlignment="1">
      <alignment vertical="center" wrapText="1"/>
    </xf>
    <xf numFmtId="177" fontId="38" fillId="2" borderId="1" xfId="18" applyNumberFormat="1" applyFont="1" applyFill="1" applyBorder="1" applyAlignment="1">
      <alignment horizontal="right" vertical="center" wrapText="1"/>
    </xf>
    <xf numFmtId="166" fontId="38" fillId="2" borderId="1" xfId="19" applyNumberFormat="1" applyFont="1" applyFill="1" applyBorder="1" applyAlignment="1">
      <alignment horizontal="left" vertical="center" wrapText="1"/>
    </xf>
    <xf numFmtId="166" fontId="38" fillId="2" borderId="1" xfId="19" applyNumberFormat="1" applyFont="1" applyFill="1" applyBorder="1" applyAlignment="1">
      <alignment horizontal="right" vertical="center" wrapText="1"/>
    </xf>
    <xf numFmtId="166" fontId="38" fillId="2" borderId="1" xfId="19" applyNumberFormat="1" applyFont="1" applyFill="1" applyBorder="1" applyAlignment="1">
      <alignment vertical="center" wrapText="1"/>
    </xf>
    <xf numFmtId="164" fontId="38" fillId="2" borderId="1" xfId="21" applyNumberFormat="1" applyFont="1" applyFill="1" applyBorder="1" applyAlignment="1">
      <alignment vertical="center" wrapText="1"/>
    </xf>
    <xf numFmtId="0" fontId="38" fillId="2" borderId="0" xfId="0" applyFont="1" applyFill="1"/>
    <xf numFmtId="3" fontId="38" fillId="2" borderId="1" xfId="7" applyNumberFormat="1" applyFont="1" applyFill="1" applyBorder="1" applyAlignment="1">
      <alignment horizontal="left" vertical="center" wrapText="1"/>
    </xf>
    <xf numFmtId="3" fontId="38" fillId="2" borderId="1" xfId="4" applyNumberFormat="1" applyFont="1" applyFill="1" applyBorder="1" applyAlignment="1">
      <alignment horizontal="center" vertical="center"/>
    </xf>
    <xf numFmtId="3" fontId="38" fillId="2" borderId="1" xfId="37" applyNumberFormat="1" applyFont="1" applyFill="1" applyBorder="1" applyAlignment="1">
      <alignment vertical="center" wrapText="1"/>
    </xf>
    <xf numFmtId="169" fontId="39" fillId="2" borderId="1" xfId="3" quotePrefix="1" applyNumberFormat="1" applyFont="1" applyFill="1" applyBorder="1" applyAlignment="1">
      <alignment vertical="center" wrapText="1"/>
    </xf>
    <xf numFmtId="0" fontId="38" fillId="2" borderId="1" xfId="2" applyNumberFormat="1" applyFont="1" applyFill="1" applyBorder="1" applyAlignment="1">
      <alignment horizontal="right" vertical="center" wrapText="1"/>
    </xf>
    <xf numFmtId="0" fontId="39" fillId="2" borderId="1" xfId="19" quotePrefix="1" applyNumberFormat="1" applyFont="1" applyFill="1" applyBorder="1" applyAlignment="1">
      <alignment horizontal="left" vertical="center" wrapText="1"/>
    </xf>
    <xf numFmtId="0" fontId="38" fillId="2" borderId="1" xfId="40" applyFont="1" applyFill="1" applyBorder="1" applyAlignment="1">
      <alignment horizontal="right" vertical="center" wrapText="1"/>
    </xf>
    <xf numFmtId="3" fontId="38" fillId="2" borderId="1" xfId="7" quotePrefix="1" applyNumberFormat="1" applyFont="1" applyFill="1" applyBorder="1" applyAlignment="1">
      <alignment horizontal="left" vertical="center" wrapText="1"/>
    </xf>
    <xf numFmtId="4" fontId="39" fillId="2" borderId="0" xfId="7" applyNumberFormat="1" applyFont="1" applyFill="1" applyBorder="1" applyAlignment="1">
      <alignment vertical="center" wrapText="1"/>
    </xf>
    <xf numFmtId="0" fontId="39" fillId="2" borderId="0" xfId="0" applyFont="1" applyFill="1"/>
    <xf numFmtId="166" fontId="38" fillId="2" borderId="1" xfId="7" applyNumberFormat="1" applyFont="1" applyFill="1" applyBorder="1" applyAlignment="1">
      <alignment vertical="center" wrapText="1"/>
    </xf>
    <xf numFmtId="0" fontId="38" fillId="2" borderId="1" xfId="0" applyFont="1" applyFill="1" applyBorder="1"/>
    <xf numFmtId="0" fontId="38" fillId="2" borderId="1" xfId="0" applyFont="1" applyFill="1" applyBorder="1" applyAlignment="1">
      <alignment horizontal="right"/>
    </xf>
    <xf numFmtId="49" fontId="38" fillId="2" borderId="1" xfId="0" applyNumberFormat="1" applyFont="1" applyFill="1" applyBorder="1"/>
    <xf numFmtId="0" fontId="55" fillId="2" borderId="0" xfId="0" applyFont="1" applyFill="1" applyBorder="1"/>
    <xf numFmtId="181" fontId="38" fillId="2" borderId="1" xfId="0" quotePrefix="1" applyNumberFormat="1" applyFont="1" applyFill="1" applyBorder="1" applyAlignment="1">
      <alignment horizontal="center" vertical="center" wrapText="1"/>
    </xf>
    <xf numFmtId="0" fontId="55" fillId="2" borderId="0" xfId="0" applyFont="1" applyFill="1" applyBorder="1" applyAlignment="1">
      <alignment horizontal="left"/>
    </xf>
    <xf numFmtId="0" fontId="55" fillId="2" borderId="0" xfId="0" applyFont="1" applyFill="1" applyBorder="1" applyAlignment="1">
      <alignment horizontal="right"/>
    </xf>
    <xf numFmtId="0" fontId="39" fillId="2" borderId="0" xfId="0" applyFont="1" applyFill="1" applyBorder="1"/>
    <xf numFmtId="180" fontId="55" fillId="2" borderId="0" xfId="0" applyNumberFormat="1" applyFont="1" applyFill="1" applyBorder="1"/>
    <xf numFmtId="49" fontId="55" fillId="2" borderId="0" xfId="0" applyNumberFormat="1" applyFont="1" applyFill="1" applyBorder="1"/>
    <xf numFmtId="169" fontId="55" fillId="2" borderId="0" xfId="0" applyNumberFormat="1" applyFont="1" applyFill="1" applyBorder="1"/>
    <xf numFmtId="169" fontId="55" fillId="2" borderId="0" xfId="0" applyNumberFormat="1" applyFont="1" applyFill="1" applyBorder="1" applyAlignment="1">
      <alignment horizontal="left"/>
    </xf>
    <xf numFmtId="169" fontId="20" fillId="2" borderId="0" xfId="0" applyNumberFormat="1" applyFont="1" applyFill="1" applyBorder="1" applyAlignment="1">
      <alignment horizontal="left"/>
    </xf>
    <xf numFmtId="0" fontId="41" fillId="4" borderId="1" xfId="5" applyNumberFormat="1" applyFont="1" applyFill="1" applyBorder="1" applyAlignment="1">
      <alignment horizontal="center" vertical="center"/>
    </xf>
    <xf numFmtId="0" fontId="41" fillId="4" borderId="1" xfId="0" applyNumberFormat="1" applyFont="1" applyFill="1" applyBorder="1" applyAlignment="1">
      <alignment horizontal="left" vertical="center" wrapText="1"/>
    </xf>
    <xf numFmtId="0" fontId="41" fillId="4" borderId="1" xfId="0" applyNumberFormat="1" applyFont="1" applyFill="1" applyBorder="1" applyAlignment="1">
      <alignment horizontal="center" vertical="center" wrapText="1"/>
    </xf>
    <xf numFmtId="0" fontId="41" fillId="4" borderId="1" xfId="2" applyNumberFormat="1" applyFont="1" applyFill="1" applyBorder="1" applyAlignment="1">
      <alignment horizontal="center" vertical="center" wrapText="1"/>
    </xf>
    <xf numFmtId="0" fontId="41" fillId="4" borderId="1" xfId="5" applyNumberFormat="1" applyFont="1" applyFill="1" applyBorder="1" applyAlignment="1">
      <alignment horizontal="center" vertical="center" wrapText="1"/>
    </xf>
    <xf numFmtId="0" fontId="41" fillId="4" borderId="1" xfId="0" quotePrefix="1" applyNumberFormat="1" applyFont="1" applyFill="1" applyBorder="1" applyAlignment="1">
      <alignment horizontal="left" vertical="center" wrapText="1"/>
    </xf>
    <xf numFmtId="167" fontId="41" fillId="4" borderId="1" xfId="1" applyFont="1" applyFill="1" applyBorder="1" applyAlignment="1">
      <alignment horizontal="left" vertical="center" wrapText="1"/>
    </xf>
    <xf numFmtId="169" fontId="41" fillId="4" borderId="1" xfId="1" applyNumberFormat="1" applyFont="1" applyFill="1" applyBorder="1" applyAlignment="1">
      <alignment horizontal="right" vertical="center"/>
    </xf>
    <xf numFmtId="1" fontId="41" fillId="4" borderId="1" xfId="7" applyNumberFormat="1" applyFont="1" applyFill="1" applyBorder="1" applyAlignment="1">
      <alignment horizontal="center" vertical="center" wrapText="1"/>
    </xf>
    <xf numFmtId="0" fontId="41" fillId="4" borderId="1" xfId="2" applyFont="1" applyFill="1" applyBorder="1" applyAlignment="1">
      <alignment horizontal="center" vertical="center" wrapText="1"/>
    </xf>
    <xf numFmtId="169" fontId="41" fillId="4" borderId="1" xfId="1" applyNumberFormat="1" applyFont="1" applyFill="1" applyBorder="1" applyAlignment="1">
      <alignment horizontal="left" vertical="center" wrapText="1"/>
    </xf>
    <xf numFmtId="0" fontId="41" fillId="4" borderId="1" xfId="5" quotePrefix="1" applyNumberFormat="1" applyFont="1" applyFill="1" applyBorder="1" applyAlignment="1">
      <alignment horizontal="center" vertical="center" wrapText="1"/>
    </xf>
    <xf numFmtId="167" fontId="41" fillId="4" borderId="1" xfId="1" quotePrefix="1" applyFont="1" applyFill="1" applyBorder="1" applyAlignment="1">
      <alignment horizontal="left" vertical="center" wrapText="1"/>
    </xf>
    <xf numFmtId="167" fontId="41" fillId="4" borderId="1" xfId="1" applyFont="1" applyFill="1" applyBorder="1" applyAlignment="1">
      <alignment horizontal="center" vertical="center" wrapText="1"/>
    </xf>
    <xf numFmtId="169" fontId="39" fillId="4" borderId="1" xfId="1" applyNumberFormat="1" applyFont="1" applyFill="1" applyBorder="1" applyAlignment="1">
      <alignment horizontal="left" vertical="center" wrapText="1"/>
    </xf>
    <xf numFmtId="167" fontId="39" fillId="4" borderId="1" xfId="1" quotePrefix="1" applyFont="1" applyFill="1" applyBorder="1" applyAlignment="1">
      <alignment horizontal="left" vertical="center" wrapText="1"/>
    </xf>
    <xf numFmtId="0" fontId="41" fillId="4" borderId="0" xfId="0" applyNumberFormat="1" applyFont="1" applyFill="1" applyAlignment="1">
      <alignment horizontal="center" vertical="center" wrapText="1"/>
    </xf>
    <xf numFmtId="169" fontId="41" fillId="4" borderId="1" xfId="1" quotePrefix="1" applyNumberFormat="1" applyFont="1" applyFill="1" applyBorder="1" applyAlignment="1">
      <alignment horizontal="left" vertical="center" wrapText="1"/>
    </xf>
    <xf numFmtId="0" fontId="42" fillId="4" borderId="0" xfId="0" applyNumberFormat="1" applyFont="1" applyFill="1" applyAlignment="1">
      <alignment horizontal="center" vertical="center" wrapText="1"/>
    </xf>
    <xf numFmtId="169" fontId="41" fillId="4" borderId="0" xfId="0" applyNumberFormat="1" applyFont="1" applyFill="1" applyAlignment="1">
      <alignment horizontal="center" vertical="center" wrapText="1"/>
    </xf>
    <xf numFmtId="169" fontId="39" fillId="4" borderId="1" xfId="1" quotePrefix="1" applyNumberFormat="1" applyFont="1" applyFill="1" applyBorder="1" applyAlignment="1">
      <alignment horizontal="left" vertical="center" wrapText="1"/>
    </xf>
    <xf numFmtId="170" fontId="41" fillId="4" borderId="1" xfId="0" applyNumberFormat="1" applyFont="1" applyFill="1" applyBorder="1" applyAlignment="1">
      <alignment horizontal="center" vertical="center" wrapText="1"/>
    </xf>
    <xf numFmtId="1" fontId="41" fillId="4" borderId="1" xfId="0" applyNumberFormat="1" applyFont="1" applyFill="1" applyBorder="1" applyAlignment="1">
      <alignment horizontal="left" vertical="center" wrapText="1"/>
    </xf>
    <xf numFmtId="171" fontId="41" fillId="4" borderId="1" xfId="0" applyNumberFormat="1" applyFont="1" applyFill="1" applyBorder="1" applyAlignment="1">
      <alignment horizontal="left" vertical="center" wrapText="1"/>
    </xf>
    <xf numFmtId="0" fontId="41" fillId="4" borderId="1" xfId="0" applyFont="1" applyFill="1" applyBorder="1" applyAlignment="1">
      <alignment horizontal="left" vertical="center" wrapText="1"/>
    </xf>
    <xf numFmtId="169" fontId="41" fillId="4" borderId="1" xfId="2" applyNumberFormat="1" applyFont="1" applyFill="1" applyBorder="1" applyAlignment="1">
      <alignment horizontal="center" vertical="center" wrapText="1"/>
    </xf>
    <xf numFmtId="0" fontId="41" fillId="4" borderId="0" xfId="0" quotePrefix="1" applyNumberFormat="1" applyFont="1" applyFill="1" applyAlignment="1">
      <alignment horizontal="center" vertical="center" wrapText="1"/>
    </xf>
    <xf numFmtId="169" fontId="41" fillId="4" borderId="1" xfId="1" quotePrefix="1" applyNumberFormat="1" applyFont="1" applyFill="1" applyBorder="1" applyAlignment="1">
      <alignment horizontal="right" vertical="center" wrapText="1"/>
    </xf>
    <xf numFmtId="3" fontId="41" fillId="4" borderId="1" xfId="0" applyNumberFormat="1" applyFont="1" applyFill="1" applyBorder="1" applyAlignment="1">
      <alignment horizontal="left" vertical="center" wrapText="1"/>
    </xf>
    <xf numFmtId="179" fontId="41" fillId="4" borderId="1" xfId="1" applyNumberFormat="1" applyFont="1" applyFill="1" applyBorder="1" applyAlignment="1">
      <alignment horizontal="center" vertical="center" wrapText="1"/>
    </xf>
    <xf numFmtId="169" fontId="42" fillId="4" borderId="1" xfId="1" applyNumberFormat="1" applyFont="1" applyFill="1" applyBorder="1" applyAlignment="1">
      <alignment horizontal="right" vertical="center" wrapText="1"/>
    </xf>
    <xf numFmtId="171" fontId="41" fillId="4" borderId="1" xfId="0" applyNumberFormat="1" applyFont="1" applyFill="1" applyBorder="1" applyAlignment="1">
      <alignment horizontal="center" vertical="center" wrapText="1"/>
    </xf>
    <xf numFmtId="3" fontId="41" fillId="4" borderId="1" xfId="0" applyNumberFormat="1" applyFont="1" applyFill="1" applyBorder="1" applyAlignment="1">
      <alignment horizontal="center" vertical="center"/>
    </xf>
    <xf numFmtId="0" fontId="41" fillId="4" borderId="1" xfId="2" applyFont="1" applyFill="1" applyBorder="1" applyAlignment="1">
      <alignment horizontal="left" vertical="center" wrapText="1"/>
    </xf>
    <xf numFmtId="0" fontId="41" fillId="4" borderId="1" xfId="2" applyNumberFormat="1" applyFont="1" applyFill="1" applyBorder="1" applyAlignment="1">
      <alignment horizontal="left" vertical="center" wrapText="1"/>
    </xf>
    <xf numFmtId="169" fontId="41" fillId="4" borderId="1" xfId="1" quotePrefix="1" applyNumberFormat="1" applyFont="1" applyFill="1" applyBorder="1" applyAlignment="1">
      <alignment horizontal="center" vertical="center" wrapText="1"/>
    </xf>
    <xf numFmtId="0" fontId="41" fillId="4" borderId="1" xfId="0" applyFont="1" applyFill="1" applyBorder="1" applyAlignment="1">
      <alignment horizontal="center" vertical="center" wrapText="1"/>
    </xf>
    <xf numFmtId="14" fontId="41" fillId="4" borderId="1" xfId="0" applyNumberFormat="1" applyFont="1" applyFill="1" applyBorder="1" applyAlignment="1">
      <alignment horizontal="center" vertical="center" wrapText="1"/>
    </xf>
    <xf numFmtId="171" fontId="41" fillId="4" borderId="1" xfId="0" quotePrefix="1" applyNumberFormat="1" applyFont="1" applyFill="1" applyBorder="1" applyAlignment="1">
      <alignment horizontal="left" vertical="center" wrapText="1"/>
    </xf>
    <xf numFmtId="169" fontId="41" fillId="4" borderId="1" xfId="1" applyNumberFormat="1" applyFont="1" applyFill="1" applyBorder="1" applyAlignment="1">
      <alignment vertical="center"/>
    </xf>
    <xf numFmtId="1" fontId="41" fillId="4" borderId="1" xfId="7" applyNumberFormat="1" applyFont="1" applyFill="1" applyBorder="1" applyAlignment="1">
      <alignment horizontal="left" vertical="center" wrapText="1"/>
    </xf>
    <xf numFmtId="1" fontId="41" fillId="4" borderId="1" xfId="7" quotePrefix="1" applyNumberFormat="1" applyFont="1" applyFill="1" applyBorder="1" applyAlignment="1">
      <alignment horizontal="left" vertical="center" wrapText="1"/>
    </xf>
    <xf numFmtId="169" fontId="42" fillId="4" borderId="1" xfId="1" applyNumberFormat="1" applyFont="1" applyFill="1" applyBorder="1" applyAlignment="1">
      <alignment horizontal="center" vertical="center" wrapText="1"/>
    </xf>
    <xf numFmtId="1" fontId="46" fillId="4" borderId="0" xfId="7" applyNumberFormat="1" applyFont="1" applyFill="1" applyAlignment="1">
      <alignment vertical="center"/>
    </xf>
    <xf numFmtId="49" fontId="41" fillId="4" borderId="1" xfId="1" applyNumberFormat="1" applyFont="1" applyFill="1" applyBorder="1" applyAlignment="1">
      <alignment horizontal="center" vertical="center" wrapText="1"/>
    </xf>
    <xf numFmtId="49" fontId="41" fillId="4" borderId="1" xfId="1" quotePrefix="1" applyNumberFormat="1" applyFont="1" applyFill="1" applyBorder="1" applyAlignment="1">
      <alignment horizontal="center" vertical="center" wrapText="1"/>
    </xf>
    <xf numFmtId="169" fontId="42" fillId="4" borderId="1" xfId="1" quotePrefix="1" applyNumberFormat="1" applyFont="1" applyFill="1" applyBorder="1" applyAlignment="1">
      <alignment horizontal="center" vertical="center" wrapText="1"/>
    </xf>
    <xf numFmtId="0" fontId="47" fillId="4" borderId="1" xfId="2" applyNumberFormat="1" applyFont="1" applyFill="1" applyBorder="1" applyAlignment="1">
      <alignment horizontal="center" vertical="center" wrapText="1"/>
    </xf>
    <xf numFmtId="3" fontId="41" fillId="4" borderId="1" xfId="7" applyNumberFormat="1" applyFont="1" applyFill="1" applyBorder="1" applyAlignment="1">
      <alignment horizontal="right" vertical="center"/>
    </xf>
    <xf numFmtId="3" fontId="41" fillId="4" borderId="1" xfId="0" applyNumberFormat="1" applyFont="1" applyFill="1" applyBorder="1" applyAlignment="1">
      <alignment horizontal="right" vertical="center" wrapText="1"/>
    </xf>
    <xf numFmtId="0" fontId="42" fillId="4" borderId="1" xfId="0" applyNumberFormat="1" applyFont="1" applyFill="1" applyBorder="1" applyAlignment="1">
      <alignment horizontal="center" vertical="center" wrapText="1"/>
    </xf>
    <xf numFmtId="0" fontId="47" fillId="4" borderId="1" xfId="2" applyFont="1" applyFill="1" applyBorder="1" applyAlignment="1">
      <alignment horizontal="center" vertical="center" wrapText="1"/>
    </xf>
    <xf numFmtId="167" fontId="41" fillId="4" borderId="1" xfId="1" applyNumberFormat="1" applyFont="1" applyFill="1" applyBorder="1" applyAlignment="1">
      <alignment horizontal="center" vertical="center" wrapText="1"/>
    </xf>
    <xf numFmtId="169" fontId="41" fillId="4" borderId="1" xfId="1" applyNumberFormat="1" applyFont="1" applyFill="1" applyBorder="1" applyAlignment="1">
      <alignment horizontal="left" vertical="center"/>
    </xf>
    <xf numFmtId="0" fontId="48" fillId="4" borderId="0" xfId="0" applyFont="1" applyFill="1"/>
    <xf numFmtId="0" fontId="48" fillId="4" borderId="0" xfId="0" applyNumberFormat="1" applyFont="1" applyFill="1" applyBorder="1" applyAlignment="1"/>
    <xf numFmtId="1" fontId="38" fillId="4" borderId="1" xfId="20" applyNumberFormat="1" applyFont="1" applyFill="1" applyBorder="1" applyAlignment="1">
      <alignment horizontal="right" vertical="center" wrapText="1"/>
    </xf>
    <xf numFmtId="1" fontId="47" fillId="2" borderId="1" xfId="11" applyNumberFormat="1" applyFont="1" applyFill="1" applyBorder="1" applyAlignment="1">
      <alignment horizontal="left" vertical="center" wrapText="1"/>
    </xf>
    <xf numFmtId="1" fontId="47" fillId="2" borderId="1" xfId="11" applyNumberFormat="1" applyFont="1" applyFill="1" applyBorder="1" applyAlignment="1">
      <alignment horizontal="right" vertical="center" wrapText="1"/>
    </xf>
    <xf numFmtId="0" fontId="47" fillId="2" borderId="1" xfId="2" applyNumberFormat="1" applyFont="1" applyFill="1" applyBorder="1" applyAlignment="1">
      <alignment horizontal="center" vertical="center" wrapText="1"/>
    </xf>
    <xf numFmtId="170" fontId="47" fillId="2" borderId="1" xfId="0" applyNumberFormat="1" applyFont="1" applyFill="1" applyBorder="1" applyAlignment="1">
      <alignment horizontal="center" vertical="center" wrapText="1"/>
    </xf>
    <xf numFmtId="0" fontId="47" fillId="2" borderId="1" xfId="2" applyFont="1" applyFill="1" applyBorder="1" applyAlignment="1">
      <alignment horizontal="center" vertical="center" wrapText="1"/>
    </xf>
    <xf numFmtId="0" fontId="47" fillId="2" borderId="1" xfId="5" applyNumberFormat="1" applyFont="1" applyFill="1" applyBorder="1" applyAlignment="1">
      <alignment horizontal="center" vertical="center" wrapText="1"/>
    </xf>
    <xf numFmtId="0" fontId="47" fillId="2" borderId="1" xfId="2" applyNumberFormat="1" applyFont="1" applyFill="1" applyBorder="1" applyAlignment="1">
      <alignment horizontal="left" vertical="center" wrapText="1"/>
    </xf>
    <xf numFmtId="169" fontId="47" fillId="2" borderId="1" xfId="1" applyNumberFormat="1" applyFont="1" applyFill="1" applyBorder="1" applyAlignment="1">
      <alignment horizontal="right" vertical="center"/>
    </xf>
    <xf numFmtId="0" fontId="47" fillId="2" borderId="1" xfId="2" applyFont="1" applyFill="1" applyBorder="1" applyAlignment="1">
      <alignment horizontal="left" vertical="center" wrapText="1"/>
    </xf>
    <xf numFmtId="0" fontId="74" fillId="2" borderId="0" xfId="2" applyNumberFormat="1" applyFont="1" applyFill="1" applyBorder="1" applyAlignment="1">
      <alignment horizontal="center" vertical="center" wrapText="1"/>
    </xf>
    <xf numFmtId="1" fontId="39" fillId="0" borderId="1" xfId="11" applyNumberFormat="1" applyFont="1" applyFill="1" applyBorder="1" applyAlignment="1">
      <alignment horizontal="left" vertical="center" wrapText="1"/>
    </xf>
    <xf numFmtId="1" fontId="39" fillId="0" borderId="1" xfId="11" applyNumberFormat="1" applyFont="1" applyFill="1" applyBorder="1" applyAlignment="1">
      <alignment horizontal="right" vertical="center" wrapText="1"/>
    </xf>
    <xf numFmtId="1" fontId="12" fillId="0" borderId="1" xfId="11" applyNumberFormat="1" applyFont="1" applyFill="1" applyBorder="1" applyAlignment="1">
      <alignment horizontal="left" vertical="center" wrapText="1"/>
    </xf>
    <xf numFmtId="1" fontId="12" fillId="0" borderId="1" xfId="11" applyNumberFormat="1" applyFont="1" applyFill="1" applyBorder="1" applyAlignment="1">
      <alignment horizontal="right" vertical="center" wrapText="1"/>
    </xf>
    <xf numFmtId="0" fontId="12" fillId="0" borderId="1" xfId="2" applyNumberFormat="1" applyFont="1" applyFill="1" applyBorder="1" applyAlignment="1">
      <alignment horizontal="center" vertical="center" wrapText="1"/>
    </xf>
    <xf numFmtId="1" fontId="12" fillId="0" borderId="1" xfId="7" applyNumberFormat="1" applyFont="1" applyFill="1" applyBorder="1" applyAlignment="1">
      <alignment horizontal="center" vertical="center"/>
    </xf>
    <xf numFmtId="170" fontId="12" fillId="0" borderId="1" xfId="0" applyNumberFormat="1" applyFont="1" applyFill="1" applyBorder="1" applyAlignment="1">
      <alignment horizontal="center" vertical="center" wrapText="1"/>
    </xf>
    <xf numFmtId="0" fontId="12" fillId="0" borderId="1" xfId="2" applyFont="1" applyFill="1" applyBorder="1" applyAlignment="1">
      <alignment horizontal="center" vertical="center" wrapText="1"/>
    </xf>
    <xf numFmtId="0" fontId="12" fillId="0" borderId="1" xfId="5" applyNumberFormat="1" applyFont="1" applyFill="1" applyBorder="1" applyAlignment="1">
      <alignment horizontal="center" vertical="center" wrapText="1"/>
    </xf>
    <xf numFmtId="0" fontId="12" fillId="0" borderId="1" xfId="2" applyNumberFormat="1" applyFont="1" applyFill="1" applyBorder="1" applyAlignment="1">
      <alignment horizontal="left" vertical="center" wrapText="1"/>
    </xf>
    <xf numFmtId="169" fontId="70" fillId="0" borderId="1" xfId="1" applyNumberFormat="1" applyFont="1" applyFill="1" applyBorder="1" applyAlignment="1">
      <alignment horizontal="center" vertical="center" wrapText="1"/>
    </xf>
    <xf numFmtId="0" fontId="70" fillId="0" borderId="0" xfId="0" applyFont="1" applyFill="1" applyBorder="1"/>
    <xf numFmtId="169" fontId="39" fillId="0" borderId="1" xfId="1" applyNumberFormat="1" applyFont="1" applyFill="1" applyBorder="1" applyAlignment="1">
      <alignment horizontal="center" vertical="center" wrapText="1"/>
    </xf>
    <xf numFmtId="0" fontId="10" fillId="0" borderId="0" xfId="0" applyFont="1" applyFill="1" applyBorder="1" applyAlignment="1">
      <alignment horizontal="left"/>
    </xf>
    <xf numFmtId="0" fontId="10" fillId="0" borderId="0" xfId="0" applyFont="1" applyFill="1" applyBorder="1" applyAlignment="1">
      <alignment horizontal="right"/>
    </xf>
    <xf numFmtId="180" fontId="10" fillId="0" borderId="0" xfId="0" applyNumberFormat="1" applyFont="1" applyFill="1" applyBorder="1"/>
    <xf numFmtId="49" fontId="10" fillId="0" borderId="0" xfId="0" applyNumberFormat="1" applyFont="1" applyFill="1" applyBorder="1"/>
    <xf numFmtId="169" fontId="36" fillId="0" borderId="2" xfId="3" applyNumberFormat="1" applyFont="1" applyFill="1" applyBorder="1" applyAlignment="1">
      <alignment vertical="center" wrapText="1"/>
    </xf>
    <xf numFmtId="167" fontId="39" fillId="0" borderId="1" xfId="3" quotePrefix="1" applyFont="1" applyFill="1" applyBorder="1" applyAlignment="1">
      <alignment horizontal="left" vertical="center" wrapText="1"/>
    </xf>
    <xf numFmtId="167" fontId="39" fillId="0" borderId="1" xfId="3" applyFont="1" applyFill="1" applyBorder="1" applyAlignment="1">
      <alignment horizontal="left" vertical="center" wrapText="1"/>
    </xf>
    <xf numFmtId="1" fontId="39" fillId="0" borderId="1" xfId="7" applyNumberFormat="1" applyFont="1" applyFill="1" applyBorder="1" applyAlignment="1">
      <alignment horizontal="right" vertical="center" wrapText="1"/>
    </xf>
    <xf numFmtId="166" fontId="39" fillId="0" borderId="1" xfId="31" applyNumberFormat="1" applyFont="1" applyFill="1" applyBorder="1" applyAlignment="1">
      <alignment horizontal="right" vertical="center" wrapText="1"/>
    </xf>
    <xf numFmtId="49" fontId="39" fillId="0" borderId="1" xfId="2" applyNumberFormat="1" applyFont="1" applyFill="1" applyBorder="1" applyAlignment="1">
      <alignment horizontal="right" vertical="center" wrapText="1"/>
    </xf>
    <xf numFmtId="166" fontId="39" fillId="0" borderId="1" xfId="27" applyNumberFormat="1" applyFont="1" applyFill="1" applyBorder="1" applyAlignment="1">
      <alignment horizontal="right" vertical="center" wrapText="1"/>
    </xf>
    <xf numFmtId="167" fontId="39" fillId="0" borderId="1" xfId="22" applyFont="1" applyFill="1" applyBorder="1" applyAlignment="1">
      <alignment horizontal="right" vertical="center" wrapText="1"/>
    </xf>
    <xf numFmtId="165" fontId="39" fillId="0" borderId="1" xfId="3" applyNumberFormat="1" applyFont="1" applyFill="1" applyBorder="1" applyAlignment="1">
      <alignment horizontal="right" vertical="center" wrapText="1"/>
    </xf>
    <xf numFmtId="1" fontId="39" fillId="0" borderId="1" xfId="20" applyNumberFormat="1" applyFont="1" applyFill="1" applyBorder="1" applyAlignment="1">
      <alignment horizontal="right" vertical="center" wrapText="1"/>
    </xf>
    <xf numFmtId="169" fontId="39" fillId="0" borderId="1" xfId="43" quotePrefix="1" applyNumberFormat="1" applyFont="1" applyFill="1" applyBorder="1" applyAlignment="1">
      <alignment horizontal="left" vertical="center" wrapText="1"/>
    </xf>
    <xf numFmtId="0" fontId="39" fillId="0" borderId="1" xfId="23" applyNumberFormat="1" applyFont="1" applyFill="1" applyBorder="1" applyAlignment="1">
      <alignment horizontal="left" vertical="center" wrapText="1"/>
    </xf>
    <xf numFmtId="1" fontId="39" fillId="0" borderId="1" xfId="11" applyNumberFormat="1" applyFont="1" applyFill="1" applyBorder="1" applyAlignment="1">
      <alignment horizontal="center" vertical="center" wrapText="1"/>
    </xf>
    <xf numFmtId="49" fontId="39" fillId="0" borderId="1" xfId="11" applyNumberFormat="1" applyFont="1" applyFill="1" applyBorder="1" applyAlignment="1">
      <alignment horizontal="left" vertical="center" wrapText="1"/>
    </xf>
    <xf numFmtId="3" fontId="39" fillId="0" borderId="1" xfId="35" applyNumberFormat="1" applyFont="1" applyFill="1" applyBorder="1" applyAlignment="1">
      <alignment horizontal="center" vertical="center" wrapText="1"/>
    </xf>
    <xf numFmtId="0" fontId="39" fillId="0" borderId="1" xfId="2" quotePrefix="1" applyNumberFormat="1" applyFont="1" applyFill="1" applyBorder="1" applyAlignment="1">
      <alignment vertical="center" wrapText="1"/>
    </xf>
    <xf numFmtId="167" fontId="39" fillId="0" borderId="1" xfId="3" quotePrefix="1" applyFont="1" applyFill="1" applyBorder="1" applyAlignment="1">
      <alignment vertical="center" wrapText="1"/>
    </xf>
    <xf numFmtId="171" fontId="39" fillId="0" borderId="1" xfId="2" applyNumberFormat="1" applyFont="1" applyFill="1" applyBorder="1" applyAlignment="1">
      <alignment vertical="center" wrapText="1"/>
    </xf>
    <xf numFmtId="0" fontId="39" fillId="0" borderId="1" xfId="2" applyNumberFormat="1" applyFont="1" applyFill="1" applyBorder="1" applyAlignment="1">
      <alignment horizontal="right" vertical="center" wrapText="1"/>
    </xf>
    <xf numFmtId="1" fontId="37" fillId="0" borderId="1" xfId="7" applyNumberFormat="1" applyFont="1" applyFill="1" applyBorder="1" applyAlignment="1">
      <alignment horizontal="left" vertical="center" wrapText="1"/>
    </xf>
    <xf numFmtId="169" fontId="37" fillId="0" borderId="1" xfId="1" applyNumberFormat="1" applyFont="1" applyFill="1" applyBorder="1" applyAlignment="1">
      <alignment horizontal="right" vertical="center"/>
    </xf>
    <xf numFmtId="0" fontId="37" fillId="0" borderId="1" xfId="2" applyNumberFormat="1" applyFont="1" applyFill="1" applyBorder="1" applyAlignment="1">
      <alignment horizontal="center" vertical="center" wrapText="1"/>
    </xf>
    <xf numFmtId="169" fontId="63" fillId="0" borderId="1" xfId="3" applyNumberFormat="1" applyFont="1" applyFill="1" applyBorder="1" applyAlignment="1">
      <alignment horizontal="center" vertical="center" wrapText="1"/>
    </xf>
    <xf numFmtId="169" fontId="63" fillId="0" borderId="2" xfId="3" applyNumberFormat="1" applyFont="1" applyFill="1" applyBorder="1" applyAlignment="1">
      <alignment vertical="center" wrapText="1"/>
    </xf>
    <xf numFmtId="169" fontId="63" fillId="0" borderId="1" xfId="1" applyNumberFormat="1" applyFont="1" applyFill="1" applyBorder="1" applyAlignment="1">
      <alignment horizontal="center" vertical="center" wrapText="1"/>
    </xf>
    <xf numFmtId="0" fontId="63" fillId="0" borderId="1" xfId="5" applyNumberFormat="1" applyFont="1" applyFill="1" applyBorder="1" applyAlignment="1">
      <alignment horizontal="center" vertical="center"/>
    </xf>
    <xf numFmtId="171" fontId="63" fillId="0" borderId="1" xfId="0" applyNumberFormat="1" applyFont="1" applyFill="1" applyBorder="1" applyAlignment="1">
      <alignment horizontal="left" vertical="center" wrapText="1"/>
    </xf>
    <xf numFmtId="0" fontId="37" fillId="0" borderId="1" xfId="5" applyNumberFormat="1" applyFont="1" applyFill="1" applyBorder="1" applyAlignment="1">
      <alignment horizontal="center" vertical="center"/>
    </xf>
    <xf numFmtId="0" fontId="63" fillId="0" borderId="1" xfId="5" applyNumberFormat="1" applyFont="1" applyFill="1" applyBorder="1" applyAlignment="1">
      <alignment horizontal="center" vertical="center" wrapText="1"/>
    </xf>
    <xf numFmtId="0" fontId="37" fillId="0" borderId="1" xfId="5" applyNumberFormat="1" applyFont="1" applyFill="1" applyBorder="1" applyAlignment="1">
      <alignment horizontal="center" vertical="center" wrapText="1"/>
    </xf>
    <xf numFmtId="3" fontId="63" fillId="0" borderId="1" xfId="3" applyNumberFormat="1" applyFont="1" applyFill="1" applyBorder="1" applyAlignment="1">
      <alignment horizontal="right" vertical="center"/>
    </xf>
    <xf numFmtId="169" fontId="63" fillId="0" borderId="1" xfId="1" quotePrefix="1" applyNumberFormat="1" applyFont="1" applyFill="1" applyBorder="1" applyAlignment="1">
      <alignment horizontal="left" vertical="center" wrapText="1"/>
    </xf>
    <xf numFmtId="3" fontId="37" fillId="0" borderId="1" xfId="35" applyNumberFormat="1" applyFont="1" applyFill="1" applyBorder="1" applyAlignment="1">
      <alignment horizontal="left" vertical="center" wrapText="1"/>
    </xf>
    <xf numFmtId="1" fontId="37" fillId="0" borderId="1" xfId="7" applyNumberFormat="1" applyFont="1" applyFill="1" applyBorder="1" applyAlignment="1">
      <alignment horizontal="right" vertical="center"/>
    </xf>
    <xf numFmtId="169" fontId="37" fillId="0" borderId="1" xfId="4" applyNumberFormat="1" applyFont="1" applyFill="1" applyBorder="1" applyAlignment="1">
      <alignment horizontal="right" vertical="center" wrapText="1"/>
    </xf>
    <xf numFmtId="3" fontId="37" fillId="0" borderId="1" xfId="4" applyNumberFormat="1" applyFont="1" applyFill="1" applyBorder="1" applyAlignment="1">
      <alignment horizontal="right" vertical="center"/>
    </xf>
    <xf numFmtId="174" fontId="37" fillId="0" borderId="1" xfId="36" applyNumberFormat="1" applyFont="1" applyFill="1" applyBorder="1" applyAlignment="1">
      <alignment horizontal="right" vertical="center" wrapText="1"/>
    </xf>
    <xf numFmtId="175" fontId="37" fillId="0" borderId="1" xfId="4" applyNumberFormat="1" applyFont="1" applyFill="1" applyBorder="1" applyAlignment="1">
      <alignment horizontal="left" vertical="center" wrapText="1"/>
    </xf>
    <xf numFmtId="3" fontId="37" fillId="0" borderId="1" xfId="35" applyNumberFormat="1" applyFont="1" applyFill="1" applyBorder="1" applyAlignment="1">
      <alignment horizontal="right" vertical="center" wrapText="1"/>
    </xf>
    <xf numFmtId="3" fontId="37" fillId="0" borderId="1" xfId="7" quotePrefix="1" applyNumberFormat="1" applyFont="1" applyFill="1" applyBorder="1" applyAlignment="1">
      <alignment horizontal="right" vertical="center" wrapText="1"/>
    </xf>
    <xf numFmtId="0" fontId="37" fillId="0" borderId="1" xfId="4" applyFont="1" applyFill="1" applyBorder="1" applyAlignment="1">
      <alignment horizontal="left" vertical="center" wrapText="1"/>
    </xf>
    <xf numFmtId="3" fontId="37" fillId="0" borderId="1" xfId="37" applyNumberFormat="1" applyFont="1" applyFill="1" applyBorder="1" applyAlignment="1">
      <alignment horizontal="left" vertical="center" wrapText="1"/>
    </xf>
    <xf numFmtId="0" fontId="37" fillId="0" borderId="1" xfId="4" applyFont="1" applyFill="1" applyBorder="1" applyAlignment="1">
      <alignment horizontal="right" vertical="center" wrapText="1"/>
    </xf>
    <xf numFmtId="169" fontId="63" fillId="0" borderId="1" xfId="4" applyNumberFormat="1" applyFont="1" applyFill="1" applyBorder="1" applyAlignment="1">
      <alignment horizontal="right" vertical="center" wrapText="1"/>
    </xf>
    <xf numFmtId="0" fontId="37" fillId="0" borderId="1" xfId="2" applyFont="1" applyFill="1" applyBorder="1" applyAlignment="1">
      <alignment horizontal="center" vertical="center" wrapText="1"/>
    </xf>
    <xf numFmtId="3" fontId="37" fillId="0" borderId="1" xfId="4" applyNumberFormat="1" applyFont="1" applyFill="1" applyBorder="1" applyAlignment="1">
      <alignment horizontal="left" vertical="center"/>
    </xf>
    <xf numFmtId="1" fontId="37" fillId="0" borderId="1" xfId="7" applyNumberFormat="1" applyFont="1" applyFill="1" applyBorder="1" applyAlignment="1">
      <alignment horizontal="center" vertical="center" wrapText="1"/>
    </xf>
    <xf numFmtId="3" fontId="37" fillId="0" borderId="1" xfId="36" applyNumberFormat="1" applyFont="1" applyFill="1" applyBorder="1" applyAlignment="1">
      <alignment horizontal="right" vertical="center" wrapText="1"/>
    </xf>
    <xf numFmtId="0" fontId="58" fillId="0" borderId="1" xfId="4" applyFont="1" applyFill="1" applyBorder="1" applyAlignment="1">
      <alignment horizontal="right" vertical="center"/>
    </xf>
    <xf numFmtId="3" fontId="63" fillId="0" borderId="1" xfId="4" applyNumberFormat="1" applyFont="1" applyFill="1" applyBorder="1" applyAlignment="1">
      <alignment horizontal="left" vertical="center"/>
    </xf>
    <xf numFmtId="167" fontId="61" fillId="0" borderId="0" xfId="0" applyNumberFormat="1" applyFont="1" applyFill="1"/>
    <xf numFmtId="17" fontId="38" fillId="4" borderId="1" xfId="5" quotePrefix="1" applyNumberFormat="1" applyFont="1" applyFill="1" applyBorder="1" applyAlignment="1">
      <alignment horizontal="center" vertical="center" wrapText="1"/>
    </xf>
    <xf numFmtId="1" fontId="38" fillId="4" borderId="1" xfId="5" quotePrefix="1" applyNumberFormat="1" applyFont="1" applyFill="1" applyBorder="1" applyAlignment="1">
      <alignment horizontal="left" vertical="center" wrapText="1"/>
    </xf>
    <xf numFmtId="1" fontId="38" fillId="4" borderId="1" xfId="7" applyNumberFormat="1" applyFont="1" applyFill="1" applyBorder="1" applyAlignment="1">
      <alignment horizontal="right" vertical="center"/>
    </xf>
    <xf numFmtId="169" fontId="6" fillId="0" borderId="1" xfId="2" applyNumberFormat="1" applyFont="1" applyFill="1" applyBorder="1" applyAlignment="1">
      <alignment horizontal="center" vertical="center" wrapText="1"/>
    </xf>
    <xf numFmtId="169" fontId="63" fillId="0" borderId="1" xfId="3" applyNumberFormat="1" applyFont="1" applyFill="1" applyBorder="1" applyAlignment="1">
      <alignment horizontal="center" vertical="center" wrapText="1"/>
    </xf>
    <xf numFmtId="0" fontId="63" fillId="0" borderId="1" xfId="2" applyNumberFormat="1" applyFont="1" applyFill="1" applyBorder="1" applyAlignment="1">
      <alignment horizontal="center" vertical="center" wrapText="1"/>
    </xf>
    <xf numFmtId="169" fontId="63" fillId="0" borderId="1" xfId="1" applyNumberFormat="1" applyFont="1" applyFill="1" applyBorder="1" applyAlignment="1">
      <alignment horizontal="center" vertical="center" wrapText="1"/>
    </xf>
    <xf numFmtId="0" fontId="61" fillId="0" borderId="1" xfId="5" applyNumberFormat="1" applyFont="1" applyFill="1" applyBorder="1" applyAlignment="1">
      <alignment horizontal="center" vertical="center"/>
    </xf>
    <xf numFmtId="0" fontId="61" fillId="0" borderId="1" xfId="0" applyNumberFormat="1" applyFont="1" applyFill="1" applyBorder="1" applyAlignment="1">
      <alignment horizontal="left" vertical="center" wrapText="1"/>
    </xf>
    <xf numFmtId="0" fontId="61" fillId="0" borderId="1" xfId="0" applyNumberFormat="1" applyFont="1" applyFill="1" applyBorder="1" applyAlignment="1">
      <alignment horizontal="center" vertical="center" wrapText="1"/>
    </xf>
    <xf numFmtId="0" fontId="61" fillId="0" borderId="1" xfId="5" applyNumberFormat="1" applyFont="1" applyFill="1" applyBorder="1" applyAlignment="1">
      <alignment horizontal="center" vertical="center" wrapText="1"/>
    </xf>
    <xf numFmtId="167" fontId="61" fillId="0" borderId="1" xfId="1" applyFont="1" applyFill="1" applyBorder="1" applyAlignment="1">
      <alignment horizontal="left" vertical="center" wrapText="1"/>
    </xf>
    <xf numFmtId="0" fontId="61" fillId="0" borderId="1" xfId="2" applyFont="1" applyFill="1" applyBorder="1" applyAlignment="1">
      <alignment horizontal="center" vertical="center" wrapText="1"/>
    </xf>
    <xf numFmtId="169" fontId="61" fillId="0" borderId="1" xfId="1" applyNumberFormat="1" applyFont="1" applyFill="1" applyBorder="1" applyAlignment="1">
      <alignment horizontal="left" vertical="center" wrapText="1"/>
    </xf>
    <xf numFmtId="0" fontId="61" fillId="0" borderId="1" xfId="5" quotePrefix="1" applyNumberFormat="1" applyFont="1" applyFill="1" applyBorder="1" applyAlignment="1">
      <alignment horizontal="center" vertical="center" wrapText="1"/>
    </xf>
    <xf numFmtId="170" fontId="61" fillId="0" borderId="1" xfId="0" applyNumberFormat="1" applyFont="1" applyFill="1" applyBorder="1" applyAlignment="1">
      <alignment horizontal="center" vertical="center" wrapText="1"/>
    </xf>
    <xf numFmtId="171" fontId="61" fillId="0" borderId="1" xfId="0" applyNumberFormat="1" applyFont="1" applyFill="1" applyBorder="1" applyAlignment="1">
      <alignment horizontal="left" vertical="center" wrapText="1"/>
    </xf>
    <xf numFmtId="0" fontId="61" fillId="0" borderId="1" xfId="0" applyFont="1" applyFill="1" applyBorder="1" applyAlignment="1">
      <alignment horizontal="left" vertical="center" wrapText="1"/>
    </xf>
    <xf numFmtId="169" fontId="61" fillId="0" borderId="1" xfId="2" applyNumberFormat="1" applyFont="1" applyFill="1" applyBorder="1" applyAlignment="1">
      <alignment horizontal="center" vertical="center" wrapText="1"/>
    </xf>
    <xf numFmtId="3" fontId="61" fillId="0" borderId="1" xfId="0" applyNumberFormat="1" applyFont="1" applyFill="1" applyBorder="1" applyAlignment="1">
      <alignment horizontal="left" vertical="center" wrapText="1"/>
    </xf>
    <xf numFmtId="0" fontId="61" fillId="0" borderId="1" xfId="2" applyFont="1" applyFill="1" applyBorder="1" applyAlignment="1">
      <alignment horizontal="left" vertical="center" wrapText="1"/>
    </xf>
    <xf numFmtId="0" fontId="61" fillId="0" borderId="1" xfId="2" applyNumberFormat="1" applyFont="1" applyFill="1" applyBorder="1" applyAlignment="1">
      <alignment horizontal="left" vertical="center" wrapText="1"/>
    </xf>
    <xf numFmtId="0" fontId="61" fillId="0" borderId="1" xfId="0" applyFont="1" applyFill="1" applyBorder="1" applyAlignment="1">
      <alignment horizontal="center" vertical="center" wrapText="1"/>
    </xf>
    <xf numFmtId="14" fontId="61" fillId="0" borderId="1" xfId="0" applyNumberFormat="1" applyFont="1" applyFill="1" applyBorder="1" applyAlignment="1">
      <alignment horizontal="center" vertical="center" wrapText="1"/>
    </xf>
    <xf numFmtId="171" fontId="61" fillId="0" borderId="1" xfId="0" quotePrefix="1" applyNumberFormat="1" applyFont="1" applyFill="1" applyBorder="1" applyAlignment="1">
      <alignment horizontal="left" vertical="center" wrapText="1"/>
    </xf>
    <xf numFmtId="1" fontId="61" fillId="0" borderId="1" xfId="7" applyNumberFormat="1" applyFont="1" applyFill="1" applyBorder="1" applyAlignment="1">
      <alignment horizontal="left" vertical="center" wrapText="1"/>
    </xf>
    <xf numFmtId="49" fontId="61" fillId="0" borderId="1" xfId="1" applyNumberFormat="1" applyFont="1" applyFill="1" applyBorder="1" applyAlignment="1">
      <alignment horizontal="center" vertical="center" wrapText="1"/>
    </xf>
    <xf numFmtId="49" fontId="61" fillId="0" borderId="1" xfId="1" quotePrefix="1" applyNumberFormat="1" applyFont="1" applyFill="1" applyBorder="1" applyAlignment="1">
      <alignment horizontal="center" vertical="center" wrapText="1"/>
    </xf>
    <xf numFmtId="1" fontId="63" fillId="0" borderId="1" xfId="7" applyNumberFormat="1" applyFont="1" applyFill="1" applyBorder="1" applyAlignment="1">
      <alignment horizontal="left" vertical="center" wrapText="1"/>
    </xf>
    <xf numFmtId="0" fontId="37" fillId="0" borderId="1" xfId="0" applyFont="1" applyFill="1" applyBorder="1" applyAlignment="1">
      <alignment horizontal="left" vertical="center" wrapText="1"/>
    </xf>
    <xf numFmtId="169" fontId="63" fillId="0" borderId="1" xfId="3" quotePrefix="1" applyNumberFormat="1" applyFont="1" applyFill="1" applyBorder="1" applyAlignment="1">
      <alignment vertical="center" wrapText="1"/>
    </xf>
    <xf numFmtId="1" fontId="37" fillId="0" borderId="1" xfId="7" applyNumberFormat="1" applyFont="1" applyFill="1" applyBorder="1" applyAlignment="1">
      <alignment vertical="center" wrapText="1"/>
    </xf>
    <xf numFmtId="3" fontId="37" fillId="0" borderId="1" xfId="7" applyNumberFormat="1" applyFont="1" applyFill="1" applyBorder="1" applyAlignment="1">
      <alignment horizontal="right" vertical="center"/>
    </xf>
    <xf numFmtId="169" fontId="37" fillId="0" borderId="1" xfId="15" applyNumberFormat="1" applyFont="1" applyFill="1" applyBorder="1" applyAlignment="1">
      <alignment horizontal="right" vertical="center"/>
    </xf>
    <xf numFmtId="169" fontId="37" fillId="0" borderId="1" xfId="17" applyNumberFormat="1" applyFont="1" applyFill="1" applyBorder="1" applyAlignment="1">
      <alignment vertical="center" wrapText="1"/>
    </xf>
    <xf numFmtId="166" fontId="37" fillId="0" borderId="1" xfId="19" applyNumberFormat="1" applyFont="1" applyFill="1" applyBorder="1" applyAlignment="1">
      <alignment horizontal="left" vertical="center" wrapText="1"/>
    </xf>
    <xf numFmtId="166" fontId="37" fillId="0" borderId="1" xfId="19" applyNumberFormat="1" applyFont="1" applyFill="1" applyBorder="1" applyAlignment="1">
      <alignment vertical="center" wrapText="1"/>
    </xf>
    <xf numFmtId="164" fontId="37" fillId="0" borderId="1" xfId="0" applyNumberFormat="1" applyFont="1" applyFill="1" applyBorder="1" applyAlignment="1">
      <alignment horizontal="right" vertical="center" wrapText="1"/>
    </xf>
    <xf numFmtId="3" fontId="37" fillId="0" borderId="1" xfId="18" applyNumberFormat="1" applyFont="1" applyFill="1" applyBorder="1" applyAlignment="1">
      <alignment horizontal="right" vertical="center"/>
    </xf>
    <xf numFmtId="3" fontId="37" fillId="0" borderId="1" xfId="7" applyNumberFormat="1" applyFont="1" applyFill="1" applyBorder="1" applyAlignment="1">
      <alignment horizontal="right" vertical="center" wrapText="1"/>
    </xf>
    <xf numFmtId="169" fontId="37" fillId="0" borderId="1" xfId="18" applyNumberFormat="1" applyFont="1" applyFill="1" applyBorder="1" applyAlignment="1">
      <alignment horizontal="right" vertical="center"/>
    </xf>
    <xf numFmtId="164" fontId="37" fillId="0" borderId="1" xfId="21" applyNumberFormat="1" applyFont="1" applyFill="1" applyBorder="1" applyAlignment="1">
      <alignment vertical="center" wrapText="1"/>
    </xf>
    <xf numFmtId="0" fontId="37" fillId="0" borderId="1" xfId="40" applyFont="1" applyFill="1" applyBorder="1" applyAlignment="1">
      <alignment horizontal="left" vertical="center" wrapText="1"/>
    </xf>
    <xf numFmtId="0" fontId="37" fillId="0" borderId="1" xfId="0" applyFont="1" applyFill="1" applyBorder="1"/>
    <xf numFmtId="170" fontId="37" fillId="0" borderId="1" xfId="0" applyNumberFormat="1" applyFont="1" applyFill="1" applyBorder="1" applyAlignment="1">
      <alignment horizontal="center" vertical="center" wrapText="1"/>
    </xf>
    <xf numFmtId="181" fontId="37" fillId="0" borderId="1" xfId="0" quotePrefix="1" applyNumberFormat="1" applyFont="1" applyFill="1" applyBorder="1" applyAlignment="1">
      <alignment horizontal="center" vertical="center" wrapText="1"/>
    </xf>
    <xf numFmtId="0" fontId="37" fillId="0" borderId="1" xfId="0" applyFont="1" applyFill="1" applyBorder="1" applyAlignment="1">
      <alignment horizontal="right" vertical="center" wrapText="1"/>
    </xf>
    <xf numFmtId="0" fontId="37" fillId="0" borderId="1" xfId="0" applyNumberFormat="1" applyFont="1" applyFill="1" applyBorder="1" applyAlignment="1">
      <alignment horizontal="center" vertical="center" wrapText="1"/>
    </xf>
    <xf numFmtId="1" fontId="37" fillId="0" borderId="1" xfId="7" applyNumberFormat="1" applyFont="1" applyFill="1" applyBorder="1" applyAlignment="1">
      <alignment horizontal="center" vertical="center"/>
    </xf>
    <xf numFmtId="169" fontId="37" fillId="0" borderId="1" xfId="0" applyNumberFormat="1" applyFont="1" applyFill="1" applyBorder="1" applyAlignment="1">
      <alignment horizontal="center" vertical="center" wrapText="1"/>
    </xf>
    <xf numFmtId="166" fontId="37" fillId="0" borderId="1" xfId="16" applyNumberFormat="1" applyFont="1" applyFill="1" applyBorder="1" applyAlignment="1">
      <alignment horizontal="center" vertical="center" wrapText="1"/>
    </xf>
    <xf numFmtId="169" fontId="37" fillId="0" borderId="1" xfId="0" applyNumberFormat="1" applyFont="1" applyFill="1" applyBorder="1" applyAlignment="1">
      <alignment horizontal="right" vertical="center" wrapText="1"/>
    </xf>
    <xf numFmtId="0" fontId="37" fillId="0" borderId="1" xfId="5" quotePrefix="1" applyNumberFormat="1" applyFont="1" applyFill="1" applyBorder="1" applyAlignment="1">
      <alignment horizontal="center" vertical="center" wrapText="1"/>
    </xf>
    <xf numFmtId="166" fontId="37" fillId="0" borderId="1" xfId="16" applyNumberFormat="1" applyFont="1" applyFill="1" applyBorder="1" applyAlignment="1">
      <alignment horizontal="left" vertical="center" wrapText="1"/>
    </xf>
    <xf numFmtId="166" fontId="37" fillId="0" borderId="1" xfId="16" applyNumberFormat="1" applyFont="1" applyFill="1" applyBorder="1" applyAlignment="1">
      <alignment horizontal="right" vertical="center" wrapText="1"/>
    </xf>
    <xf numFmtId="166" fontId="37" fillId="0" borderId="1" xfId="16" quotePrefix="1" applyNumberFormat="1" applyFont="1" applyFill="1" applyBorder="1" applyAlignment="1">
      <alignment horizontal="left" vertical="center" wrapText="1"/>
    </xf>
    <xf numFmtId="0" fontId="18" fillId="0" borderId="0" xfId="53" applyFont="1" applyFill="1" applyBorder="1" applyAlignment="1">
      <alignment horizontal="right" vertical="center"/>
    </xf>
    <xf numFmtId="0" fontId="18" fillId="0" borderId="0" xfId="53" applyFont="1" applyFill="1" applyBorder="1" applyAlignment="1">
      <alignment vertical="center"/>
    </xf>
    <xf numFmtId="0" fontId="18" fillId="0" borderId="0" xfId="53" applyFont="1" applyFill="1" applyAlignment="1">
      <alignment vertical="center"/>
    </xf>
    <xf numFmtId="0" fontId="18" fillId="0" borderId="0" xfId="53" applyFont="1" applyFill="1" applyAlignment="1">
      <alignment horizontal="center" vertical="center"/>
    </xf>
    <xf numFmtId="3" fontId="18" fillId="0" borderId="1" xfId="57" applyNumberFormat="1" applyFont="1" applyFill="1" applyBorder="1" applyAlignment="1">
      <alignment horizontal="center" vertical="center" wrapText="1"/>
    </xf>
    <xf numFmtId="0" fontId="77" fillId="0" borderId="0" xfId="53" applyFont="1" applyFill="1" applyAlignment="1">
      <alignment vertical="center"/>
    </xf>
    <xf numFmtId="3" fontId="61" fillId="0" borderId="1" xfId="0" applyNumberFormat="1" applyFont="1" applyFill="1" applyBorder="1" applyAlignment="1">
      <alignment horizontal="left" vertical="center"/>
    </xf>
    <xf numFmtId="0" fontId="61" fillId="0" borderId="0" xfId="0" applyFont="1" applyFill="1" applyAlignment="1">
      <alignment horizontal="left"/>
    </xf>
    <xf numFmtId="169" fontId="37" fillId="3" borderId="1" xfId="1" applyNumberFormat="1" applyFont="1" applyFill="1" applyBorder="1" applyAlignment="1">
      <alignment horizontal="center" vertical="center" wrapText="1"/>
    </xf>
    <xf numFmtId="1" fontId="12" fillId="0" borderId="1" xfId="5" applyNumberFormat="1" applyFont="1" applyFill="1" applyBorder="1" applyAlignment="1">
      <alignment horizontal="center" vertical="center" wrapText="1"/>
    </xf>
    <xf numFmtId="0" fontId="68" fillId="0" borderId="0" xfId="2" applyNumberFormat="1" applyFont="1" applyFill="1" applyBorder="1" applyAlignment="1">
      <alignment horizontal="center" vertical="center" wrapText="1"/>
    </xf>
    <xf numFmtId="169" fontId="69" fillId="0" borderId="2" xfId="3" applyNumberFormat="1" applyFont="1" applyFill="1" applyBorder="1" applyAlignment="1">
      <alignment vertical="center" wrapText="1"/>
    </xf>
    <xf numFmtId="169" fontId="69" fillId="0" borderId="1" xfId="1" applyNumberFormat="1" applyFont="1" applyFill="1" applyBorder="1" applyAlignment="1">
      <alignment vertical="center"/>
    </xf>
    <xf numFmtId="0" fontId="70" fillId="0" borderId="1" xfId="5" applyNumberFormat="1" applyFont="1" applyFill="1" applyBorder="1" applyAlignment="1">
      <alignment horizontal="center" vertical="center"/>
    </xf>
    <xf numFmtId="166" fontId="70" fillId="0" borderId="1" xfId="31" applyNumberFormat="1" applyFont="1" applyFill="1" applyBorder="1" applyAlignment="1">
      <alignment horizontal="left" vertical="center" wrapText="1"/>
    </xf>
    <xf numFmtId="0" fontId="70" fillId="0" borderId="1" xfId="2" applyNumberFormat="1" applyFont="1" applyFill="1" applyBorder="1" applyAlignment="1">
      <alignment horizontal="center" vertical="center" wrapText="1"/>
    </xf>
    <xf numFmtId="1" fontId="70" fillId="0" borderId="1" xfId="7" applyNumberFormat="1" applyFont="1" applyFill="1" applyBorder="1" applyAlignment="1">
      <alignment horizontal="center" vertical="center"/>
    </xf>
    <xf numFmtId="0" fontId="70" fillId="0" borderId="1" xfId="5" applyNumberFormat="1" applyFont="1" applyFill="1" applyBorder="1" applyAlignment="1">
      <alignment horizontal="center" vertical="center" wrapText="1"/>
    </xf>
    <xf numFmtId="0" fontId="70" fillId="0" borderId="1" xfId="2" quotePrefix="1" applyFont="1" applyFill="1" applyBorder="1" applyAlignment="1">
      <alignment horizontal="left" vertical="center" wrapText="1"/>
    </xf>
    <xf numFmtId="1" fontId="70" fillId="0" borderId="1" xfId="7" applyNumberFormat="1" applyFont="1" applyFill="1" applyBorder="1" applyAlignment="1">
      <alignment horizontal="left" vertical="center" wrapText="1"/>
    </xf>
    <xf numFmtId="1" fontId="70" fillId="0" borderId="1" xfId="7" applyNumberFormat="1" applyFont="1" applyFill="1" applyBorder="1" applyAlignment="1">
      <alignment horizontal="right" vertical="center" wrapText="1"/>
    </xf>
    <xf numFmtId="0" fontId="70" fillId="0" borderId="1" xfId="2" applyFont="1" applyFill="1" applyBorder="1" applyAlignment="1">
      <alignment horizontal="center" vertical="center" wrapText="1"/>
    </xf>
    <xf numFmtId="0" fontId="70" fillId="0" borderId="1" xfId="28" quotePrefix="1" applyFont="1" applyFill="1" applyBorder="1" applyAlignment="1">
      <alignment horizontal="left" vertical="center" wrapText="1"/>
    </xf>
    <xf numFmtId="164" fontId="70" fillId="0" borderId="1" xfId="26" applyNumberFormat="1" applyFont="1" applyFill="1" applyBorder="1" applyAlignment="1">
      <alignment horizontal="right" vertical="center" wrapText="1"/>
    </xf>
    <xf numFmtId="0" fontId="70" fillId="0" borderId="1" xfId="28" applyFont="1" applyFill="1" applyBorder="1" applyAlignment="1">
      <alignment horizontal="left" vertical="center" wrapText="1"/>
    </xf>
    <xf numFmtId="169" fontId="70" fillId="0" borderId="1" xfId="7" applyNumberFormat="1" applyFont="1" applyFill="1" applyBorder="1" applyAlignment="1">
      <alignment horizontal="right" vertical="center" wrapText="1"/>
    </xf>
    <xf numFmtId="17" fontId="70" fillId="0" borderId="1" xfId="5" quotePrefix="1" applyNumberFormat="1" applyFont="1" applyFill="1" applyBorder="1" applyAlignment="1">
      <alignment horizontal="center" vertical="center" wrapText="1"/>
    </xf>
    <xf numFmtId="0" fontId="70" fillId="0" borderId="1" xfId="5" quotePrefix="1" applyNumberFormat="1" applyFont="1" applyFill="1" applyBorder="1" applyAlignment="1">
      <alignment horizontal="center" vertical="center" wrapText="1"/>
    </xf>
    <xf numFmtId="164" fontId="70" fillId="0" borderId="1" xfId="26" applyNumberFormat="1" applyFont="1" applyFill="1" applyBorder="1" applyAlignment="1">
      <alignment horizontal="left" vertical="center" wrapText="1"/>
    </xf>
    <xf numFmtId="164" fontId="70" fillId="0" borderId="1" xfId="26" applyNumberFormat="1" applyFont="1" applyFill="1" applyBorder="1" applyAlignment="1">
      <alignment horizontal="center" vertical="center" wrapText="1"/>
    </xf>
    <xf numFmtId="1" fontId="70" fillId="0" borderId="1" xfId="20" applyNumberFormat="1" applyFont="1" applyFill="1" applyBorder="1" applyAlignment="1">
      <alignment horizontal="left" vertical="center" wrapText="1"/>
    </xf>
    <xf numFmtId="169" fontId="70" fillId="0" borderId="1" xfId="22" applyNumberFormat="1" applyFont="1" applyFill="1" applyBorder="1" applyAlignment="1">
      <alignment horizontal="left" vertical="center" wrapText="1"/>
    </xf>
    <xf numFmtId="0" fontId="70" fillId="0" borderId="1" xfId="23" applyFont="1" applyFill="1" applyBorder="1" applyAlignment="1">
      <alignment horizontal="left" vertical="center" wrapText="1"/>
    </xf>
    <xf numFmtId="0" fontId="70" fillId="0" borderId="1" xfId="23" applyNumberFormat="1" applyFont="1" applyFill="1" applyBorder="1" applyAlignment="1">
      <alignment horizontal="left" vertical="center" wrapText="1"/>
    </xf>
    <xf numFmtId="167" fontId="70" fillId="0" borderId="1" xfId="1" applyFont="1" applyFill="1" applyBorder="1" applyAlignment="1">
      <alignment horizontal="center" vertical="center" wrapText="1"/>
    </xf>
    <xf numFmtId="3" fontId="70" fillId="0" borderId="1" xfId="20" applyNumberFormat="1" applyFont="1" applyFill="1" applyBorder="1" applyAlignment="1">
      <alignment horizontal="left" vertical="center" wrapText="1"/>
    </xf>
    <xf numFmtId="3" fontId="70" fillId="0" borderId="1" xfId="20" applyNumberFormat="1" applyFont="1" applyFill="1" applyBorder="1" applyAlignment="1">
      <alignment horizontal="right" vertical="center" wrapText="1"/>
    </xf>
    <xf numFmtId="0" fontId="70" fillId="0" borderId="1" xfId="20" applyNumberFormat="1" applyFont="1" applyFill="1" applyBorder="1" applyAlignment="1">
      <alignment horizontal="center" vertical="center" wrapText="1"/>
    </xf>
    <xf numFmtId="169" fontId="70" fillId="0" borderId="1" xfId="22" quotePrefix="1" applyNumberFormat="1" applyFont="1" applyFill="1" applyBorder="1" applyAlignment="1">
      <alignment horizontal="left" vertical="center" wrapText="1"/>
    </xf>
    <xf numFmtId="1" fontId="70" fillId="0" borderId="1" xfId="7" applyNumberFormat="1" applyFont="1" applyFill="1" applyBorder="1" applyAlignment="1">
      <alignment horizontal="center" vertical="center" wrapText="1"/>
    </xf>
    <xf numFmtId="1" fontId="70" fillId="0" borderId="1" xfId="20" applyNumberFormat="1" applyFont="1" applyFill="1" applyBorder="1" applyAlignment="1">
      <alignment horizontal="right" vertical="center" wrapText="1"/>
    </xf>
    <xf numFmtId="166" fontId="70" fillId="0" borderId="1" xfId="27" applyNumberFormat="1" applyFont="1" applyFill="1" applyBorder="1" applyAlignment="1">
      <alignment horizontal="left" vertical="center" wrapText="1"/>
    </xf>
    <xf numFmtId="166" fontId="70" fillId="0" borderId="1" xfId="27" applyNumberFormat="1" applyFont="1" applyFill="1" applyBorder="1" applyAlignment="1">
      <alignment horizontal="right" vertical="center" wrapText="1"/>
    </xf>
    <xf numFmtId="166" fontId="70" fillId="0" borderId="1" xfId="27" quotePrefix="1" applyNumberFormat="1" applyFont="1" applyFill="1" applyBorder="1" applyAlignment="1">
      <alignment horizontal="left" vertical="center" wrapText="1"/>
    </xf>
    <xf numFmtId="166" fontId="70" fillId="0" borderId="1" xfId="31" applyNumberFormat="1" applyFont="1" applyFill="1" applyBorder="1" applyAlignment="1">
      <alignment horizontal="right" vertical="center" wrapText="1"/>
    </xf>
    <xf numFmtId="170" fontId="70" fillId="0" borderId="1" xfId="0" applyNumberFormat="1" applyFont="1" applyFill="1" applyBorder="1" applyAlignment="1">
      <alignment horizontal="center" vertical="center" wrapText="1"/>
    </xf>
    <xf numFmtId="0" fontId="70" fillId="0" borderId="1" xfId="2" applyFont="1" applyFill="1" applyBorder="1" applyAlignment="1">
      <alignment horizontal="left" vertical="center" wrapText="1"/>
    </xf>
    <xf numFmtId="0" fontId="70" fillId="0" borderId="1" xfId="2" applyNumberFormat="1" applyFont="1" applyFill="1" applyBorder="1" applyAlignment="1">
      <alignment horizontal="left" vertical="center" wrapText="1"/>
    </xf>
    <xf numFmtId="167" fontId="70" fillId="0" borderId="1" xfId="22" applyFont="1" applyFill="1" applyBorder="1" applyAlignment="1">
      <alignment horizontal="left" vertical="center" wrapText="1"/>
    </xf>
    <xf numFmtId="167" fontId="70" fillId="0" borderId="1" xfId="22" applyFont="1" applyFill="1" applyBorder="1" applyAlignment="1">
      <alignment horizontal="right" vertical="center" wrapText="1"/>
    </xf>
    <xf numFmtId="166" fontId="70" fillId="0" borderId="1" xfId="27" applyNumberFormat="1" applyFont="1" applyFill="1" applyBorder="1" applyAlignment="1">
      <alignment horizontal="center" vertical="center" wrapText="1"/>
    </xf>
    <xf numFmtId="166" fontId="70" fillId="0" borderId="1" xfId="19" quotePrefix="1" applyNumberFormat="1" applyFont="1" applyFill="1" applyBorder="1" applyAlignment="1">
      <alignment horizontal="left" vertical="center" wrapText="1"/>
    </xf>
    <xf numFmtId="1" fontId="70" fillId="0" borderId="1" xfId="11" applyNumberFormat="1" applyFont="1" applyFill="1" applyBorder="1" applyAlignment="1">
      <alignment horizontal="left" vertical="center" wrapText="1"/>
    </xf>
    <xf numFmtId="3" fontId="70" fillId="0" borderId="1" xfId="30" applyNumberFormat="1" applyFont="1" applyFill="1" applyBorder="1" applyAlignment="1">
      <alignment horizontal="right" vertical="center" wrapText="1"/>
    </xf>
    <xf numFmtId="169" fontId="70" fillId="0" borderId="1" xfId="11" applyNumberFormat="1" applyFont="1" applyFill="1" applyBorder="1" applyAlignment="1">
      <alignment horizontal="right" vertical="center" wrapText="1"/>
    </xf>
    <xf numFmtId="49" fontId="70" fillId="0" borderId="1" xfId="11" applyNumberFormat="1" applyFont="1" applyFill="1" applyBorder="1" applyAlignment="1">
      <alignment horizontal="left" vertical="center" wrapText="1"/>
    </xf>
    <xf numFmtId="3" fontId="70" fillId="0" borderId="1" xfId="30" applyNumberFormat="1" applyFont="1" applyFill="1" applyBorder="1" applyAlignment="1">
      <alignment horizontal="left" vertical="center" wrapText="1"/>
    </xf>
    <xf numFmtId="3" fontId="12" fillId="0" borderId="1" xfId="30" applyNumberFormat="1" applyFont="1" applyFill="1" applyBorder="1" applyAlignment="1">
      <alignment horizontal="left" vertical="center" wrapText="1"/>
    </xf>
    <xf numFmtId="3" fontId="12" fillId="0" borderId="1" xfId="30" applyNumberFormat="1" applyFont="1" applyFill="1" applyBorder="1" applyAlignment="1">
      <alignment horizontal="right" vertical="center" wrapText="1"/>
    </xf>
    <xf numFmtId="167" fontId="12" fillId="0" borderId="1" xfId="1" applyFont="1" applyFill="1" applyBorder="1" applyAlignment="1">
      <alignment horizontal="center" vertical="center" wrapText="1"/>
    </xf>
    <xf numFmtId="3" fontId="12" fillId="0" borderId="1" xfId="30" quotePrefix="1" applyNumberFormat="1" applyFont="1" applyFill="1" applyBorder="1" applyAlignment="1">
      <alignment horizontal="left" vertical="center" wrapText="1"/>
    </xf>
    <xf numFmtId="1" fontId="70" fillId="0" borderId="1" xfId="25" applyNumberFormat="1" applyFont="1" applyFill="1" applyBorder="1" applyAlignment="1">
      <alignment horizontal="left" vertical="center" wrapText="1"/>
    </xf>
    <xf numFmtId="49" fontId="70" fillId="0" borderId="1" xfId="11" applyNumberFormat="1" applyFont="1" applyFill="1" applyBorder="1" applyAlignment="1">
      <alignment vertical="center" wrapText="1"/>
    </xf>
    <xf numFmtId="1" fontId="70" fillId="0" borderId="1" xfId="25" applyNumberFormat="1" applyFont="1" applyFill="1" applyBorder="1" applyAlignment="1">
      <alignment horizontal="right" vertical="center" wrapText="1"/>
    </xf>
    <xf numFmtId="169" fontId="70" fillId="0" borderId="1" xfId="22" applyNumberFormat="1" applyFont="1" applyFill="1" applyBorder="1" applyAlignment="1">
      <alignment vertical="center" wrapText="1"/>
    </xf>
    <xf numFmtId="3" fontId="70" fillId="0" borderId="1" xfId="32" applyNumberFormat="1" applyFont="1" applyFill="1" applyBorder="1" applyAlignment="1">
      <alignment horizontal="left" vertical="center" wrapText="1"/>
    </xf>
    <xf numFmtId="3" fontId="70" fillId="0" borderId="1" xfId="32" applyNumberFormat="1" applyFont="1" applyFill="1" applyBorder="1" applyAlignment="1">
      <alignment horizontal="right" vertical="center" wrapText="1"/>
    </xf>
    <xf numFmtId="49" fontId="70" fillId="0" borderId="1" xfId="30" applyNumberFormat="1" applyFont="1" applyFill="1" applyBorder="1" applyAlignment="1">
      <alignment vertical="center" wrapText="1"/>
    </xf>
    <xf numFmtId="49" fontId="70" fillId="0" borderId="1" xfId="23" applyNumberFormat="1" applyFont="1" applyFill="1" applyBorder="1" applyAlignment="1">
      <alignment horizontal="left" vertical="center" wrapText="1"/>
    </xf>
    <xf numFmtId="1" fontId="70" fillId="0" borderId="1" xfId="25" applyNumberFormat="1" applyFont="1" applyFill="1" applyBorder="1" applyAlignment="1">
      <alignment horizontal="center" vertical="center" wrapText="1"/>
    </xf>
    <xf numFmtId="169" fontId="70" fillId="0" borderId="1" xfId="30" applyNumberFormat="1" applyFont="1" applyFill="1" applyBorder="1" applyAlignment="1">
      <alignment horizontal="left" vertical="center" wrapText="1"/>
    </xf>
    <xf numFmtId="3" fontId="70" fillId="0" borderId="1" xfId="30" applyNumberFormat="1" applyFont="1" applyFill="1" applyBorder="1" applyAlignment="1">
      <alignment vertical="center" wrapText="1"/>
    </xf>
    <xf numFmtId="1" fontId="70" fillId="0" borderId="1" xfId="11" applyNumberFormat="1" applyFont="1" applyFill="1" applyBorder="1" applyAlignment="1">
      <alignment horizontal="right" vertical="center" wrapText="1"/>
    </xf>
    <xf numFmtId="169" fontId="70" fillId="0" borderId="1" xfId="2" applyNumberFormat="1" applyFont="1" applyFill="1" applyBorder="1" applyAlignment="1">
      <alignment horizontal="center" vertical="center" wrapText="1"/>
    </xf>
    <xf numFmtId="1" fontId="70" fillId="0" borderId="1" xfId="11" applyNumberFormat="1" applyFont="1" applyFill="1" applyBorder="1" applyAlignment="1">
      <alignment horizontal="center" vertical="center" wrapText="1"/>
    </xf>
    <xf numFmtId="1" fontId="70" fillId="0" borderId="1" xfId="11" applyNumberFormat="1" applyFont="1" applyFill="1" applyBorder="1" applyAlignment="1">
      <alignment vertical="center" wrapText="1"/>
    </xf>
    <xf numFmtId="3" fontId="70" fillId="0" borderId="1" xfId="2" applyNumberFormat="1" applyFont="1" applyFill="1" applyBorder="1" applyAlignment="1">
      <alignment horizontal="left" vertical="center" wrapText="1"/>
    </xf>
    <xf numFmtId="169" fontId="70" fillId="0" borderId="1" xfId="0" applyNumberFormat="1" applyFont="1" applyFill="1" applyBorder="1" applyAlignment="1">
      <alignment horizontal="left" vertical="center" wrapText="1"/>
    </xf>
    <xf numFmtId="169" fontId="70" fillId="0" borderId="1" xfId="3" quotePrefix="1" applyNumberFormat="1" applyFont="1" applyFill="1" applyBorder="1" applyAlignment="1">
      <alignment vertical="center" wrapText="1"/>
    </xf>
    <xf numFmtId="167" fontId="70" fillId="0" borderId="1" xfId="3" quotePrefix="1" applyFont="1" applyFill="1" applyBorder="1" applyAlignment="1">
      <alignment vertical="center" wrapText="1"/>
    </xf>
    <xf numFmtId="1" fontId="70" fillId="0" borderId="1" xfId="7" applyNumberFormat="1" applyFont="1" applyFill="1" applyBorder="1" applyAlignment="1">
      <alignment vertical="center" wrapText="1"/>
    </xf>
    <xf numFmtId="169" fontId="70" fillId="0" borderId="1" xfId="3" applyNumberFormat="1" applyFont="1" applyFill="1" applyBorder="1" applyAlignment="1">
      <alignment vertical="center" wrapText="1"/>
    </xf>
    <xf numFmtId="3" fontId="70" fillId="0" borderId="1" xfId="29" applyNumberFormat="1" applyFont="1" applyFill="1" applyBorder="1" applyAlignment="1">
      <alignment horizontal="left" vertical="center" wrapText="1"/>
    </xf>
    <xf numFmtId="1" fontId="70" fillId="0" borderId="1" xfId="7" quotePrefix="1" applyNumberFormat="1" applyFont="1" applyFill="1" applyBorder="1" applyAlignment="1">
      <alignment vertical="center" wrapText="1"/>
    </xf>
    <xf numFmtId="164" fontId="70" fillId="0" borderId="1" xfId="24" applyNumberFormat="1" applyFont="1" applyFill="1" applyBorder="1" applyAlignment="1">
      <alignment horizontal="left" vertical="center" wrapText="1"/>
    </xf>
    <xf numFmtId="164" fontId="70" fillId="0" borderId="1" xfId="24" applyNumberFormat="1" applyFont="1" applyFill="1" applyBorder="1" applyAlignment="1">
      <alignment horizontal="right" vertical="center" wrapText="1"/>
    </xf>
    <xf numFmtId="1" fontId="69" fillId="0" borderId="1" xfId="7" applyNumberFormat="1" applyFont="1" applyFill="1" applyBorder="1" applyAlignment="1">
      <alignment horizontal="center" vertical="center"/>
    </xf>
    <xf numFmtId="0" fontId="69" fillId="0" borderId="1" xfId="5" applyNumberFormat="1" applyFont="1" applyFill="1" applyBorder="1" applyAlignment="1">
      <alignment horizontal="center" vertical="center" wrapText="1"/>
    </xf>
    <xf numFmtId="0" fontId="69" fillId="0" borderId="0" xfId="0" applyFont="1" applyFill="1" applyBorder="1"/>
    <xf numFmtId="169" fontId="70" fillId="0" borderId="1" xfId="3" applyNumberFormat="1" applyFont="1" applyFill="1" applyBorder="1" applyAlignment="1">
      <alignment horizontal="left" vertical="center" wrapText="1"/>
    </xf>
    <xf numFmtId="169" fontId="70" fillId="0" borderId="1" xfId="3" applyNumberFormat="1" applyFont="1" applyFill="1" applyBorder="1" applyAlignment="1">
      <alignment horizontal="center" vertical="center" wrapText="1"/>
    </xf>
    <xf numFmtId="169" fontId="70" fillId="0" borderId="1" xfId="33" applyNumberFormat="1" applyFont="1" applyFill="1" applyBorder="1" applyAlignment="1">
      <alignment horizontal="left" vertical="center" wrapText="1"/>
    </xf>
    <xf numFmtId="0" fontId="70" fillId="0" borderId="1" xfId="2" applyFont="1" applyFill="1" applyBorder="1" applyAlignment="1">
      <alignment horizontal="left" vertical="center"/>
    </xf>
    <xf numFmtId="0" fontId="70" fillId="0" borderId="1" xfId="2" applyFont="1" applyFill="1" applyBorder="1" applyAlignment="1">
      <alignment horizontal="right" vertical="center"/>
    </xf>
    <xf numFmtId="49" fontId="70" fillId="0" borderId="1" xfId="5" applyNumberFormat="1" applyFont="1" applyFill="1" applyBorder="1" applyAlignment="1">
      <alignment horizontal="center" vertical="center" wrapText="1"/>
    </xf>
    <xf numFmtId="164" fontId="70" fillId="0" borderId="1" xfId="2" applyNumberFormat="1" applyFont="1" applyFill="1" applyBorder="1" applyAlignment="1">
      <alignment vertical="center" wrapText="1"/>
    </xf>
    <xf numFmtId="169" fontId="70" fillId="0" borderId="1" xfId="33" applyNumberFormat="1" applyFont="1" applyFill="1" applyBorder="1" applyAlignment="1">
      <alignment vertical="center" wrapText="1"/>
    </xf>
    <xf numFmtId="167" fontId="70" fillId="0" borderId="1" xfId="3" quotePrefix="1" applyFont="1" applyFill="1" applyBorder="1" applyAlignment="1">
      <alignment horizontal="left" vertical="center" wrapText="1"/>
    </xf>
    <xf numFmtId="0" fontId="70" fillId="0" borderId="1" xfId="4" applyFont="1" applyFill="1" applyBorder="1" applyAlignment="1">
      <alignment horizontal="center" vertical="center"/>
    </xf>
    <xf numFmtId="0" fontId="70" fillId="0" borderId="1" xfId="5" applyNumberFormat="1" applyFont="1" applyFill="1" applyBorder="1" applyAlignment="1">
      <alignment horizontal="left" vertical="center" wrapText="1"/>
    </xf>
    <xf numFmtId="180" fontId="70" fillId="0" borderId="1" xfId="5" applyNumberFormat="1" applyFont="1" applyFill="1" applyBorder="1" applyAlignment="1">
      <alignment horizontal="center" vertical="center" wrapText="1"/>
    </xf>
    <xf numFmtId="164" fontId="70" fillId="0" borderId="1" xfId="2" applyNumberFormat="1" applyFont="1" applyFill="1" applyBorder="1" applyAlignment="1">
      <alignment horizontal="left" vertical="center" wrapText="1"/>
    </xf>
    <xf numFmtId="49" fontId="70" fillId="0" borderId="1" xfId="34" applyNumberFormat="1" applyFont="1" applyFill="1" applyBorder="1" applyAlignment="1">
      <alignment horizontal="left" vertical="center" wrapText="1"/>
    </xf>
    <xf numFmtId="49" fontId="70" fillId="0" borderId="1" xfId="2" applyNumberFormat="1" applyFont="1" applyFill="1" applyBorder="1" applyAlignment="1">
      <alignment horizontal="left" vertical="center" wrapText="1"/>
    </xf>
    <xf numFmtId="49" fontId="70" fillId="0" borderId="1" xfId="2" applyNumberFormat="1" applyFont="1" applyFill="1" applyBorder="1" applyAlignment="1">
      <alignment vertical="center" wrapText="1"/>
    </xf>
    <xf numFmtId="49" fontId="70" fillId="0" borderId="1" xfId="5" quotePrefix="1" applyNumberFormat="1" applyFont="1" applyFill="1" applyBorder="1" applyAlignment="1">
      <alignment horizontal="center" vertical="center" wrapText="1"/>
    </xf>
    <xf numFmtId="0" fontId="67" fillId="0" borderId="0" xfId="0" applyFont="1" applyFill="1" applyBorder="1"/>
    <xf numFmtId="0" fontId="67" fillId="0" borderId="0" xfId="0" applyFont="1" applyFill="1" applyBorder="1" applyAlignment="1">
      <alignment horizontal="left"/>
    </xf>
    <xf numFmtId="0" fontId="67" fillId="0" borderId="0" xfId="0" applyFont="1" applyFill="1" applyBorder="1" applyAlignment="1">
      <alignment horizontal="right"/>
    </xf>
    <xf numFmtId="180" fontId="67" fillId="0" borderId="0" xfId="0" applyNumberFormat="1" applyFont="1" applyFill="1" applyBorder="1"/>
    <xf numFmtId="49" fontId="67" fillId="0" borderId="0" xfId="0" applyNumberFormat="1" applyFont="1" applyFill="1" applyBorder="1"/>
    <xf numFmtId="0" fontId="22" fillId="0" borderId="0" xfId="2" applyNumberFormat="1" applyFont="1" applyFill="1" applyBorder="1" applyAlignment="1">
      <alignment horizontal="center" vertical="center" wrapText="1"/>
    </xf>
    <xf numFmtId="0" fontId="12" fillId="0" borderId="2" xfId="2" applyNumberFormat="1" applyFont="1" applyFill="1" applyBorder="1" applyAlignment="1">
      <alignment horizontal="center" vertical="center" wrapText="1"/>
    </xf>
    <xf numFmtId="0" fontId="22" fillId="0" borderId="1" xfId="2" applyNumberFormat="1" applyFont="1" applyFill="1" applyBorder="1" applyAlignment="1">
      <alignment horizontal="center" vertical="center" wrapText="1"/>
    </xf>
    <xf numFmtId="0" fontId="22" fillId="0" borderId="1" xfId="2" applyNumberFormat="1" applyFont="1" applyFill="1" applyBorder="1" applyAlignment="1">
      <alignment horizontal="left" vertical="center" wrapText="1"/>
    </xf>
    <xf numFmtId="169" fontId="22" fillId="0" borderId="1" xfId="2" applyNumberFormat="1" applyFont="1" applyFill="1" applyBorder="1" applyAlignment="1">
      <alignment horizontal="center" vertical="center" wrapText="1"/>
    </xf>
    <xf numFmtId="0" fontId="12" fillId="0" borderId="1" xfId="5" applyNumberFormat="1" applyFont="1" applyFill="1" applyBorder="1" applyAlignment="1">
      <alignment horizontal="center" vertical="center"/>
    </xf>
    <xf numFmtId="166" fontId="37" fillId="0" borderId="1" xfId="31" applyNumberFormat="1" applyFont="1" applyFill="1" applyBorder="1" applyAlignment="1">
      <alignment horizontal="left" vertical="center" wrapText="1"/>
    </xf>
    <xf numFmtId="0" fontId="12" fillId="0" borderId="1" xfId="5" quotePrefix="1" applyNumberFormat="1" applyFont="1" applyFill="1" applyBorder="1" applyAlignment="1">
      <alignment horizontal="center" vertical="center" wrapText="1"/>
    </xf>
    <xf numFmtId="167" fontId="37" fillId="0" borderId="1" xfId="3" quotePrefix="1" applyFont="1" applyFill="1" applyBorder="1" applyAlignment="1">
      <alignment horizontal="left" vertical="center" wrapText="1"/>
    </xf>
    <xf numFmtId="169" fontId="12" fillId="0" borderId="1" xfId="1" applyNumberFormat="1" applyFont="1" applyFill="1" applyBorder="1" applyAlignment="1">
      <alignment horizontal="center" vertical="center" wrapText="1"/>
    </xf>
    <xf numFmtId="0" fontId="63" fillId="0" borderId="0" xfId="2" applyNumberFormat="1" applyFont="1" applyFill="1" applyBorder="1" applyAlignment="1">
      <alignment horizontal="center" vertical="center" wrapText="1"/>
    </xf>
    <xf numFmtId="0" fontId="22" fillId="0" borderId="0" xfId="0" applyNumberFormat="1" applyFont="1" applyFill="1" applyAlignment="1">
      <alignment horizontal="center" vertical="center" wrapText="1"/>
    </xf>
    <xf numFmtId="166" fontId="12" fillId="0" borderId="1" xfId="27" applyNumberFormat="1" applyFont="1" applyFill="1" applyBorder="1" applyAlignment="1">
      <alignment horizontal="left" vertical="center" wrapText="1"/>
    </xf>
    <xf numFmtId="166" fontId="37" fillId="0" borderId="1" xfId="27" applyNumberFormat="1" applyFont="1" applyFill="1" applyBorder="1" applyAlignment="1">
      <alignment horizontal="left" vertical="center" wrapText="1"/>
    </xf>
    <xf numFmtId="166" fontId="37" fillId="0" borderId="1" xfId="27" applyNumberFormat="1" applyFont="1" applyFill="1" applyBorder="1" applyAlignment="1">
      <alignment horizontal="right" vertical="center" wrapText="1"/>
    </xf>
    <xf numFmtId="1" fontId="12" fillId="0" borderId="1" xfId="7" applyNumberFormat="1" applyFont="1" applyFill="1" applyBorder="1" applyAlignment="1">
      <alignment horizontal="center" vertical="center" wrapText="1"/>
    </xf>
    <xf numFmtId="166" fontId="12" fillId="0" borderId="1" xfId="7" quotePrefix="1" applyNumberFormat="1" applyFont="1" applyFill="1" applyBorder="1" applyAlignment="1">
      <alignment horizontal="left" vertical="center" wrapText="1"/>
    </xf>
    <xf numFmtId="0" fontId="12" fillId="0" borderId="1" xfId="2" applyFont="1" applyFill="1" applyBorder="1" applyAlignment="1">
      <alignment horizontal="left" vertical="center" wrapText="1"/>
    </xf>
    <xf numFmtId="166" fontId="12" fillId="0" borderId="1" xfId="31" applyNumberFormat="1" applyFont="1" applyFill="1" applyBorder="1" applyAlignment="1">
      <alignment horizontal="left" vertical="center" wrapText="1"/>
    </xf>
    <xf numFmtId="166" fontId="37" fillId="0" borderId="1" xfId="31" applyNumberFormat="1" applyFont="1" applyFill="1" applyBorder="1" applyAlignment="1">
      <alignment horizontal="right" vertical="center" wrapText="1"/>
    </xf>
    <xf numFmtId="166" fontId="12" fillId="0" borderId="1" xfId="31" applyNumberFormat="1" applyFont="1" applyFill="1" applyBorder="1" applyAlignment="1">
      <alignment horizontal="center" vertical="center" wrapText="1"/>
    </xf>
    <xf numFmtId="17" fontId="12" fillId="0" borderId="1" xfId="5" quotePrefix="1" applyNumberFormat="1" applyFont="1" applyFill="1" applyBorder="1" applyAlignment="1">
      <alignment horizontal="center" vertical="center" wrapText="1"/>
    </xf>
    <xf numFmtId="165" fontId="12" fillId="0" borderId="1" xfId="42" applyFont="1" applyFill="1" applyBorder="1" applyAlignment="1">
      <alignment horizontal="left" vertical="center" wrapText="1"/>
    </xf>
    <xf numFmtId="165" fontId="37" fillId="0" borderId="1" xfId="42" applyFont="1" applyFill="1" applyBorder="1" applyAlignment="1">
      <alignment horizontal="left" vertical="center" wrapText="1"/>
    </xf>
    <xf numFmtId="172" fontId="37" fillId="0" borderId="1" xfId="42" applyNumberFormat="1" applyFont="1" applyFill="1" applyBorder="1" applyAlignment="1">
      <alignment horizontal="right" vertical="center" wrapText="1"/>
    </xf>
    <xf numFmtId="166" fontId="12" fillId="0" borderId="1" xfId="27" applyNumberFormat="1" applyFont="1" applyFill="1" applyBorder="1" applyAlignment="1">
      <alignment horizontal="center" vertical="center" wrapText="1"/>
    </xf>
    <xf numFmtId="0" fontId="71" fillId="0" borderId="0" xfId="4" applyFont="1" applyFill="1" applyAlignment="1">
      <alignment vertical="center"/>
    </xf>
    <xf numFmtId="1" fontId="37" fillId="0" borderId="1" xfId="25" applyNumberFormat="1" applyFont="1" applyFill="1" applyBorder="1" applyAlignment="1">
      <alignment horizontal="left" vertical="center" wrapText="1"/>
    </xf>
    <xf numFmtId="169" fontId="37" fillId="0" borderId="1" xfId="11" applyNumberFormat="1" applyFont="1" applyFill="1" applyBorder="1" applyAlignment="1">
      <alignment horizontal="right" vertical="center" wrapText="1"/>
    </xf>
    <xf numFmtId="169" fontId="37" fillId="0" borderId="1" xfId="22" applyNumberFormat="1" applyFont="1" applyFill="1" applyBorder="1" applyAlignment="1">
      <alignment horizontal="left" vertical="center" wrapText="1"/>
    </xf>
    <xf numFmtId="0" fontId="37" fillId="0" borderId="1" xfId="2" applyFont="1" applyFill="1" applyBorder="1" applyAlignment="1">
      <alignment horizontal="left" vertical="center" wrapText="1"/>
    </xf>
    <xf numFmtId="1" fontId="12" fillId="0" borderId="1" xfId="20" applyNumberFormat="1" applyFont="1" applyFill="1" applyBorder="1" applyAlignment="1">
      <alignment horizontal="left" vertical="center" wrapText="1"/>
    </xf>
    <xf numFmtId="1" fontId="37" fillId="0" borderId="1" xfId="20" applyNumberFormat="1" applyFont="1" applyFill="1" applyBorder="1" applyAlignment="1">
      <alignment horizontal="left" vertical="center" wrapText="1"/>
    </xf>
    <xf numFmtId="1" fontId="37" fillId="0" borderId="1" xfId="20" applyNumberFormat="1" applyFont="1" applyFill="1" applyBorder="1" applyAlignment="1">
      <alignment horizontal="right" vertical="center" wrapText="1"/>
    </xf>
    <xf numFmtId="169" fontId="12" fillId="0" borderId="1" xfId="22" applyNumberFormat="1" applyFont="1" applyFill="1" applyBorder="1" applyAlignment="1">
      <alignment horizontal="left" vertical="center" wrapText="1"/>
    </xf>
    <xf numFmtId="0" fontId="37" fillId="0" borderId="0" xfId="2" applyNumberFormat="1" applyFont="1" applyFill="1" applyBorder="1" applyAlignment="1">
      <alignment horizontal="center" vertical="center" wrapText="1"/>
    </xf>
    <xf numFmtId="3" fontId="37" fillId="0" borderId="1" xfId="30" applyNumberFormat="1" applyFont="1" applyFill="1" applyBorder="1" applyAlignment="1">
      <alignment horizontal="right" vertical="center" wrapText="1"/>
    </xf>
    <xf numFmtId="49" fontId="72" fillId="0" borderId="9" xfId="0" applyNumberFormat="1" applyFont="1" applyFill="1" applyBorder="1" applyAlignment="1">
      <alignment horizontal="left" vertical="center" wrapText="1"/>
    </xf>
    <xf numFmtId="0" fontId="37" fillId="0" borderId="1" xfId="23" applyNumberFormat="1" applyFont="1" applyFill="1" applyBorder="1" applyAlignment="1">
      <alignment horizontal="left" vertical="center" wrapText="1"/>
    </xf>
    <xf numFmtId="0" fontId="37" fillId="0" borderId="1" xfId="2" applyNumberFormat="1" applyFont="1" applyFill="1" applyBorder="1" applyAlignment="1">
      <alignment horizontal="left" vertical="center" wrapText="1"/>
    </xf>
    <xf numFmtId="0" fontId="37" fillId="0" borderId="1" xfId="19" quotePrefix="1" applyNumberFormat="1" applyFont="1" applyFill="1" applyBorder="1" applyAlignment="1">
      <alignment horizontal="left" vertical="center" wrapText="1"/>
    </xf>
    <xf numFmtId="0" fontId="61" fillId="0" borderId="0" xfId="0" applyFont="1" applyFill="1" applyBorder="1"/>
    <xf numFmtId="1" fontId="12" fillId="0" borderId="1" xfId="7" applyNumberFormat="1" applyFont="1" applyFill="1" applyBorder="1" applyAlignment="1">
      <alignment horizontal="left" vertical="center" wrapText="1"/>
    </xf>
    <xf numFmtId="49" fontId="12" fillId="0" borderId="1" xfId="5" applyNumberFormat="1" applyFont="1" applyFill="1" applyBorder="1" applyAlignment="1">
      <alignment horizontal="center" vertical="center" wrapText="1"/>
    </xf>
    <xf numFmtId="49" fontId="12" fillId="0" borderId="1" xfId="5" quotePrefix="1" applyNumberFormat="1" applyFont="1" applyFill="1" applyBorder="1" applyAlignment="1">
      <alignment horizontal="center" vertical="center" wrapText="1"/>
    </xf>
    <xf numFmtId="0" fontId="73" fillId="0" borderId="0" xfId="0" applyFont="1" applyFill="1" applyBorder="1" applyAlignment="1">
      <alignment horizontal="left"/>
    </xf>
    <xf numFmtId="0" fontId="73" fillId="0" borderId="0" xfId="0" applyFont="1" applyFill="1" applyBorder="1" applyAlignment="1">
      <alignment horizontal="right"/>
    </xf>
    <xf numFmtId="0" fontId="73" fillId="0" borderId="0" xfId="0" applyFont="1" applyFill="1" applyBorder="1"/>
    <xf numFmtId="180" fontId="61" fillId="0" borderId="0" xfId="0" applyNumberFormat="1" applyFont="1" applyFill="1" applyBorder="1"/>
    <xf numFmtId="49" fontId="61" fillId="0" borderId="0" xfId="0" applyNumberFormat="1" applyFont="1" applyFill="1" applyBorder="1"/>
    <xf numFmtId="0" fontId="61" fillId="0" borderId="0" xfId="0" applyFont="1" applyFill="1" applyBorder="1" applyAlignment="1">
      <alignment horizontal="left"/>
    </xf>
    <xf numFmtId="169" fontId="61" fillId="0" borderId="0" xfId="0" applyNumberFormat="1" applyFont="1" applyFill="1" applyBorder="1"/>
    <xf numFmtId="169" fontId="61" fillId="0" borderId="0" xfId="0" applyNumberFormat="1" applyFont="1" applyFill="1" applyBorder="1" applyAlignment="1">
      <alignment horizontal="left"/>
    </xf>
    <xf numFmtId="0" fontId="61" fillId="0" borderId="0" xfId="0" applyFont="1" applyFill="1" applyBorder="1" applyAlignment="1">
      <alignment horizontal="right"/>
    </xf>
    <xf numFmtId="0" fontId="12" fillId="0" borderId="0" xfId="0" applyFont="1" applyFill="1" applyBorder="1"/>
    <xf numFmtId="0" fontId="39" fillId="0" borderId="1" xfId="0" applyFont="1" applyFill="1" applyBorder="1" applyAlignment="1">
      <alignment horizontal="left" vertical="center" wrapText="1"/>
    </xf>
    <xf numFmtId="0" fontId="39" fillId="0" borderId="1" xfId="0" applyFont="1" applyFill="1" applyBorder="1" applyAlignment="1">
      <alignment horizontal="right" vertical="center" wrapText="1"/>
    </xf>
    <xf numFmtId="3" fontId="39" fillId="0" borderId="1" xfId="7" applyNumberFormat="1" applyFont="1" applyFill="1" applyBorder="1" applyAlignment="1">
      <alignment horizontal="center" vertical="center" wrapText="1"/>
    </xf>
    <xf numFmtId="167" fontId="39" fillId="0" borderId="1" xfId="1" applyFont="1" applyFill="1" applyBorder="1" applyAlignment="1">
      <alignment horizontal="center" vertical="center" wrapText="1"/>
    </xf>
    <xf numFmtId="0" fontId="39" fillId="0" borderId="1" xfId="0" applyNumberFormat="1" applyFont="1" applyFill="1" applyBorder="1" applyAlignment="1">
      <alignment horizontal="left" vertical="center" wrapText="1"/>
    </xf>
    <xf numFmtId="169" fontId="70" fillId="2" borderId="1" xfId="1" applyNumberFormat="1" applyFont="1" applyFill="1" applyBorder="1" applyAlignment="1">
      <alignment horizontal="center" vertical="center" wrapText="1"/>
    </xf>
    <xf numFmtId="0" fontId="61" fillId="2" borderId="1" xfId="0" applyFont="1" applyFill="1" applyBorder="1" applyAlignment="1">
      <alignment horizontal="left" vertical="center" wrapText="1"/>
    </xf>
    <xf numFmtId="0" fontId="6" fillId="0" borderId="1" xfId="2" applyNumberFormat="1" applyFont="1" applyFill="1" applyBorder="1" applyAlignment="1">
      <alignment horizontal="center" vertical="center" wrapText="1"/>
    </xf>
    <xf numFmtId="169" fontId="61" fillId="0" borderId="1" xfId="0" applyNumberFormat="1" applyFont="1" applyFill="1" applyBorder="1"/>
    <xf numFmtId="0" fontId="61" fillId="0" borderId="1" xfId="0" applyFont="1" applyFill="1" applyBorder="1"/>
    <xf numFmtId="177" fontId="18" fillId="0" borderId="0" xfId="53" applyNumberFormat="1" applyFont="1" applyFill="1" applyBorder="1" applyAlignment="1">
      <alignment vertical="center"/>
    </xf>
    <xf numFmtId="0" fontId="0" fillId="0" borderId="0" xfId="0" applyFont="1"/>
    <xf numFmtId="0" fontId="62" fillId="0" borderId="1" xfId="53" applyFont="1" applyFill="1" applyBorder="1" applyAlignment="1">
      <alignment horizontal="centerContinuous" vertical="center" wrapText="1"/>
    </xf>
    <xf numFmtId="1" fontId="0" fillId="0" borderId="1" xfId="7" applyNumberFormat="1" applyFont="1" applyFill="1" applyBorder="1" applyAlignment="1">
      <alignment vertical="center" wrapText="1"/>
    </xf>
    <xf numFmtId="1" fontId="0" fillId="0" borderId="1" xfId="7" applyNumberFormat="1" applyFont="1" applyFill="1" applyBorder="1" applyAlignment="1">
      <alignment horizontal="center" vertical="center" wrapText="1"/>
    </xf>
    <xf numFmtId="0" fontId="69" fillId="0" borderId="0" xfId="0" applyFont="1"/>
    <xf numFmtId="0" fontId="81" fillId="0" borderId="0" xfId="0" applyFont="1"/>
    <xf numFmtId="0" fontId="70" fillId="0" borderId="0" xfId="0" applyFont="1"/>
    <xf numFmtId="0" fontId="0" fillId="0" borderId="1" xfId="0" applyFont="1" applyBorder="1"/>
    <xf numFmtId="0" fontId="69" fillId="0" borderId="1" xfId="0" applyFont="1" applyBorder="1"/>
    <xf numFmtId="1" fontId="69" fillId="0" borderId="1" xfId="7" applyNumberFormat="1" applyFont="1" applyFill="1" applyBorder="1" applyAlignment="1">
      <alignment vertical="center" wrapText="1"/>
    </xf>
    <xf numFmtId="0" fontId="81" fillId="0" borderId="1" xfId="0" applyFont="1" applyBorder="1"/>
    <xf numFmtId="1" fontId="81" fillId="0" borderId="1" xfId="7" applyNumberFormat="1" applyFont="1" applyFill="1" applyBorder="1" applyAlignment="1">
      <alignment vertical="center" wrapText="1"/>
    </xf>
    <xf numFmtId="0" fontId="70" fillId="0" borderId="1" xfId="0" applyFont="1" applyBorder="1"/>
    <xf numFmtId="0" fontId="0" fillId="0" borderId="0" xfId="0" applyFont="1" applyAlignment="1">
      <alignment horizontal="center" vertical="center"/>
    </xf>
    <xf numFmtId="0" fontId="0" fillId="0" borderId="1" xfId="0" applyFont="1" applyBorder="1" applyAlignment="1">
      <alignment horizontal="center" vertical="center"/>
    </xf>
    <xf numFmtId="0" fontId="69" fillId="0" borderId="1" xfId="0" applyFont="1" applyBorder="1" applyAlignment="1">
      <alignment horizontal="center" vertical="center"/>
    </xf>
    <xf numFmtId="0" fontId="81" fillId="0" borderId="1" xfId="0" applyFont="1" applyBorder="1" applyAlignment="1">
      <alignment horizontal="center" vertical="center"/>
    </xf>
    <xf numFmtId="0" fontId="0" fillId="0" borderId="1" xfId="0" applyBorder="1" applyAlignment="1">
      <alignment horizontal="center" vertical="center"/>
    </xf>
    <xf numFmtId="0" fontId="62" fillId="0" borderId="1" xfId="53" applyFont="1" applyFill="1" applyBorder="1" applyAlignment="1">
      <alignment horizontal="center" vertical="center" wrapText="1"/>
    </xf>
    <xf numFmtId="0" fontId="0" fillId="0" borderId="1" xfId="0" applyBorder="1" applyAlignment="1">
      <alignment horizontal="center" vertical="center" wrapText="1"/>
    </xf>
    <xf numFmtId="0" fontId="12" fillId="0" borderId="1" xfId="0" applyFont="1" applyFill="1" applyBorder="1" applyAlignment="1">
      <alignment horizontal="left" vertical="center" wrapText="1"/>
    </xf>
    <xf numFmtId="1" fontId="12" fillId="0" borderId="1" xfId="88" applyNumberFormat="1" applyFont="1" applyFill="1" applyBorder="1" applyAlignment="1">
      <alignment vertical="center" wrapText="1"/>
    </xf>
    <xf numFmtId="169" fontId="12" fillId="0" borderId="1" xfId="1" applyNumberFormat="1" applyFont="1" applyFill="1" applyBorder="1" applyAlignment="1">
      <alignment horizontal="right" vertical="center"/>
    </xf>
    <xf numFmtId="0" fontId="12" fillId="0" borderId="1" xfId="55" applyFont="1" applyFill="1" applyBorder="1" applyAlignment="1">
      <alignment vertical="center" wrapText="1"/>
    </xf>
    <xf numFmtId="0" fontId="64" fillId="0" borderId="1" xfId="55" applyFont="1" applyFill="1" applyBorder="1" applyAlignment="1">
      <alignment vertical="center" wrapText="1"/>
    </xf>
    <xf numFmtId="0" fontId="64" fillId="0" borderId="1" xfId="2" applyNumberFormat="1" applyFont="1" applyFill="1" applyBorder="1" applyAlignment="1">
      <alignment horizontal="center" vertical="center" wrapText="1"/>
    </xf>
    <xf numFmtId="169" fontId="64" fillId="0" borderId="1" xfId="1" applyNumberFormat="1" applyFont="1" applyFill="1" applyBorder="1" applyAlignment="1">
      <alignment horizontal="right" vertical="center"/>
    </xf>
    <xf numFmtId="37" fontId="0" fillId="0" borderId="1" xfId="0" applyNumberFormat="1" applyFont="1" applyBorder="1" applyAlignment="1">
      <alignment horizontal="right" vertical="center"/>
    </xf>
    <xf numFmtId="0" fontId="12" fillId="3" borderId="1" xfId="55" applyFont="1" applyFill="1" applyBorder="1" applyAlignment="1">
      <alignment vertical="center" wrapText="1"/>
    </xf>
    <xf numFmtId="0" fontId="64" fillId="0" borderId="1" xfId="0" applyFont="1" applyFill="1" applyBorder="1" applyAlignment="1">
      <alignment horizontal="left" vertical="center" wrapText="1"/>
    </xf>
    <xf numFmtId="169" fontId="12" fillId="2" borderId="1" xfId="1" applyNumberFormat="1" applyFont="1" applyFill="1" applyBorder="1" applyAlignment="1">
      <alignment horizontal="center" vertical="center"/>
    </xf>
    <xf numFmtId="169" fontId="12" fillId="0" borderId="1" xfId="1" applyNumberFormat="1" applyFont="1" applyFill="1" applyBorder="1" applyAlignment="1">
      <alignment horizontal="center" vertical="center"/>
    </xf>
    <xf numFmtId="1" fontId="61" fillId="2" borderId="1" xfId="7" applyNumberFormat="1" applyFont="1" applyFill="1" applyBorder="1" applyAlignment="1">
      <alignment horizontal="left" vertical="center" wrapText="1"/>
    </xf>
    <xf numFmtId="0" fontId="70" fillId="0" borderId="1" xfId="0" applyFont="1" applyBorder="1" applyAlignment="1">
      <alignment horizontal="center" vertical="center"/>
    </xf>
    <xf numFmtId="0" fontId="82" fillId="0" borderId="1" xfId="55" applyFont="1" applyFill="1" applyBorder="1" applyAlignment="1">
      <alignment vertical="center" wrapText="1"/>
    </xf>
    <xf numFmtId="1" fontId="12" fillId="0" borderId="1" xfId="25" applyNumberFormat="1" applyFont="1" applyFill="1" applyBorder="1" applyAlignment="1">
      <alignment horizontal="left" vertical="center" wrapText="1"/>
    </xf>
    <xf numFmtId="1" fontId="83" fillId="0" borderId="1" xfId="25" applyNumberFormat="1" applyFont="1" applyFill="1" applyBorder="1" applyAlignment="1">
      <alignment horizontal="left" vertical="center" wrapText="1"/>
    </xf>
    <xf numFmtId="0" fontId="83" fillId="0" borderId="1" xfId="55" applyFont="1" applyFill="1" applyBorder="1" applyAlignment="1">
      <alignment vertical="center" wrapText="1"/>
    </xf>
    <xf numFmtId="0" fontId="83" fillId="0" borderId="1" xfId="2" applyNumberFormat="1" applyFont="1" applyFill="1" applyBorder="1" applyAlignment="1">
      <alignment horizontal="center" vertical="center" wrapText="1"/>
    </xf>
    <xf numFmtId="0" fontId="82" fillId="0" borderId="1" xfId="2" applyNumberFormat="1" applyFont="1" applyFill="1" applyBorder="1" applyAlignment="1">
      <alignment horizontal="center" vertical="center" wrapText="1"/>
    </xf>
    <xf numFmtId="0" fontId="57" fillId="0" borderId="1" xfId="55" applyFont="1" applyFill="1" applyBorder="1" applyAlignment="1">
      <alignment vertical="center" wrapText="1"/>
    </xf>
    <xf numFmtId="0" fontId="57" fillId="0" borderId="1" xfId="2" applyNumberFormat="1" applyFont="1" applyFill="1" applyBorder="1" applyAlignment="1">
      <alignment horizontal="center" vertical="center" wrapText="1"/>
    </xf>
    <xf numFmtId="169" fontId="57" fillId="0" borderId="1" xfId="1" applyNumberFormat="1" applyFont="1" applyFill="1" applyBorder="1" applyAlignment="1">
      <alignment horizontal="right" vertical="center"/>
    </xf>
    <xf numFmtId="37" fontId="81" fillId="0" borderId="1" xfId="0" applyNumberFormat="1" applyFont="1" applyBorder="1" applyAlignment="1">
      <alignment horizontal="right" vertical="center"/>
    </xf>
    <xf numFmtId="0" fontId="81" fillId="0" borderId="1" xfId="0" applyFont="1" applyBorder="1" applyAlignment="1">
      <alignment horizontal="center" vertical="center" wrapText="1"/>
    </xf>
    <xf numFmtId="0" fontId="12" fillId="0" borderId="1" xfId="40" applyFont="1" applyFill="1" applyBorder="1" applyAlignment="1">
      <alignment horizontal="left" vertical="center" wrapText="1"/>
    </xf>
    <xf numFmtId="166" fontId="83" fillId="0" borderId="1" xfId="62" applyNumberFormat="1" applyFont="1" applyFill="1" applyBorder="1" applyAlignment="1">
      <alignment vertical="center" wrapText="1"/>
    </xf>
    <xf numFmtId="169" fontId="83" fillId="0" borderId="1" xfId="1" applyNumberFormat="1" applyFont="1" applyFill="1" applyBorder="1" applyAlignment="1">
      <alignment horizontal="right" vertical="center"/>
    </xf>
    <xf numFmtId="0" fontId="83" fillId="0" borderId="1" xfId="2" applyFont="1" applyFill="1" applyBorder="1" applyAlignment="1">
      <alignment horizontal="left" vertical="center" wrapText="1"/>
    </xf>
    <xf numFmtId="0" fontId="12" fillId="0" borderId="1" xfId="55" applyFont="1" applyFill="1" applyBorder="1" applyAlignment="1">
      <alignment horizontal="left" vertical="center" wrapText="1"/>
    </xf>
    <xf numFmtId="1" fontId="12" fillId="0" borderId="1" xfId="59" applyNumberFormat="1" applyFont="1" applyFill="1" applyBorder="1" applyAlignment="1">
      <alignment horizontal="left" vertical="center" wrapText="1"/>
    </xf>
    <xf numFmtId="0" fontId="12" fillId="3" borderId="1" xfId="55" applyFont="1" applyFill="1" applyBorder="1" applyAlignment="1">
      <alignment horizontal="left" vertical="center" wrapText="1"/>
    </xf>
    <xf numFmtId="1" fontId="0" fillId="5" borderId="1" xfId="7" applyNumberFormat="1" applyFont="1" applyFill="1" applyBorder="1" applyAlignment="1">
      <alignment horizontal="center" vertical="center" wrapText="1"/>
    </xf>
    <xf numFmtId="1" fontId="55" fillId="0" borderId="1" xfId="7" applyNumberFormat="1" applyFont="1" applyFill="1" applyBorder="1" applyAlignment="1">
      <alignment horizontal="center" vertical="center" wrapText="1"/>
    </xf>
    <xf numFmtId="166" fontId="10" fillId="0" borderId="1" xfId="45" applyNumberFormat="1" applyFont="1" applyFill="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84" fillId="0" borderId="0" xfId="0" applyFont="1"/>
    <xf numFmtId="0" fontId="0" fillId="0" borderId="1" xfId="0" applyBorder="1"/>
    <xf numFmtId="0" fontId="69" fillId="0" borderId="1" xfId="0" applyFont="1" applyBorder="1" applyAlignment="1">
      <alignment horizontal="center" vertical="center" wrapText="1"/>
    </xf>
    <xf numFmtId="0" fontId="69" fillId="0" borderId="1" xfId="0" applyFont="1" applyFill="1" applyBorder="1" applyAlignment="1">
      <alignment horizontal="center" vertical="center" wrapText="1"/>
    </xf>
    <xf numFmtId="0" fontId="69" fillId="0" borderId="1" xfId="0" applyFont="1" applyBorder="1" applyAlignment="1">
      <alignment horizontal="left" vertical="center" wrapText="1"/>
    </xf>
    <xf numFmtId="0" fontId="69" fillId="0" borderId="0" xfId="0" applyFont="1" applyAlignment="1">
      <alignment horizontal="center" vertical="center" wrapText="1"/>
    </xf>
    <xf numFmtId="0" fontId="69" fillId="0" borderId="0" xfId="0" applyFont="1" applyAlignment="1">
      <alignment horizontal="left" vertical="center" wrapText="1"/>
    </xf>
    <xf numFmtId="0" fontId="69" fillId="0" borderId="0" xfId="0" applyFont="1" applyAlignment="1">
      <alignment horizontal="left"/>
    </xf>
    <xf numFmtId="0" fontId="69" fillId="0" borderId="2" xfId="0" applyFont="1" applyBorder="1" applyAlignment="1">
      <alignment horizontal="left" vertical="center" wrapText="1"/>
    </xf>
    <xf numFmtId="0" fontId="0" fillId="0" borderId="0" xfId="0" applyBorder="1" applyAlignment="1">
      <alignment horizontal="center" vertical="center" wrapText="1"/>
    </xf>
    <xf numFmtId="0" fontId="0" fillId="0" borderId="1" xfId="0" applyFill="1" applyBorder="1" applyAlignment="1">
      <alignment horizontal="left" vertical="center" wrapText="1"/>
    </xf>
    <xf numFmtId="0" fontId="69" fillId="0" borderId="0" xfId="0" applyFont="1" applyBorder="1" applyAlignment="1">
      <alignment horizontal="center" vertical="center" wrapText="1"/>
    </xf>
    <xf numFmtId="0" fontId="0" fillId="0" borderId="0" xfId="0" applyBorder="1"/>
    <xf numFmtId="3" fontId="0" fillId="0" borderId="1" xfId="0" applyNumberFormat="1" applyBorder="1" applyAlignment="1">
      <alignment horizontal="right" vertical="center"/>
    </xf>
    <xf numFmtId="3" fontId="0" fillId="0" borderId="1" xfId="0" applyNumberFormat="1" applyBorder="1"/>
    <xf numFmtId="3" fontId="0" fillId="0" borderId="1" xfId="0" applyNumberFormat="1" applyBorder="1" applyAlignment="1">
      <alignment horizontal="right" vertical="center" wrapText="1"/>
    </xf>
    <xf numFmtId="0" fontId="81" fillId="0" borderId="1" xfId="0" applyFont="1" applyBorder="1" applyAlignment="1">
      <alignment horizontal="left" vertical="center" wrapText="1"/>
    </xf>
    <xf numFmtId="3" fontId="81" fillId="0" borderId="1" xfId="0" applyNumberFormat="1" applyFont="1" applyBorder="1" applyAlignment="1">
      <alignment horizontal="right" vertical="center" wrapText="1"/>
    </xf>
    <xf numFmtId="0" fontId="81" fillId="0" borderId="0" xfId="0" applyFont="1" applyAlignment="1">
      <alignment horizontal="center" vertical="center" wrapText="1"/>
    </xf>
    <xf numFmtId="3" fontId="81" fillId="0" borderId="1" xfId="0" applyNumberFormat="1" applyFont="1" applyBorder="1" applyAlignment="1">
      <alignment horizontal="center" vertical="center" wrapText="1"/>
    </xf>
    <xf numFmtId="3" fontId="81" fillId="0" borderId="1" xfId="0" applyNumberFormat="1" applyFont="1" applyBorder="1" applyAlignment="1">
      <alignment horizontal="right" vertical="center"/>
    </xf>
    <xf numFmtId="3" fontId="70" fillId="0" borderId="1" xfId="0" applyNumberFormat="1" applyFont="1" applyBorder="1" applyAlignment="1">
      <alignment horizontal="right" vertical="center" wrapText="1"/>
    </xf>
    <xf numFmtId="3" fontId="70" fillId="0" borderId="1" xfId="0" applyNumberFormat="1" applyFont="1" applyBorder="1" applyAlignment="1">
      <alignment horizontal="right" vertical="center"/>
    </xf>
    <xf numFmtId="0" fontId="81" fillId="0" borderId="1" xfId="0" applyFont="1" applyBorder="1" applyAlignment="1">
      <alignment vertical="center" wrapText="1"/>
    </xf>
    <xf numFmtId="0" fontId="0" fillId="0" borderId="1" xfId="0" applyBorder="1" applyAlignment="1">
      <alignment horizontal="right" vertical="center" wrapText="1"/>
    </xf>
    <xf numFmtId="0" fontId="69" fillId="0" borderId="1" xfId="0" applyFont="1" applyBorder="1" applyAlignment="1">
      <alignment horizontal="right" vertical="center" wrapText="1"/>
    </xf>
    <xf numFmtId="0" fontId="0" fillId="0" borderId="1" xfId="0" applyBorder="1" applyAlignment="1">
      <alignment horizontal="right"/>
    </xf>
    <xf numFmtId="3" fontId="69" fillId="0" borderId="2" xfId="0" applyNumberFormat="1" applyFont="1" applyBorder="1" applyAlignment="1">
      <alignment horizontal="right"/>
    </xf>
    <xf numFmtId="3" fontId="69" fillId="0" borderId="1" xfId="0" applyNumberFormat="1" applyFont="1" applyBorder="1" applyAlignment="1">
      <alignment horizontal="right" vertical="center" wrapText="1"/>
    </xf>
    <xf numFmtId="0" fontId="84" fillId="0" borderId="1" xfId="0" applyFont="1" applyBorder="1" applyAlignment="1">
      <alignment horizontal="center" vertical="center" wrapText="1"/>
    </xf>
    <xf numFmtId="0" fontId="84" fillId="0" borderId="1" xfId="0" applyFont="1" applyBorder="1" applyAlignment="1">
      <alignment horizontal="left" vertical="center" wrapText="1"/>
    </xf>
    <xf numFmtId="3" fontId="84" fillId="0" borderId="1" xfId="0" applyNumberFormat="1" applyFont="1" applyBorder="1" applyAlignment="1">
      <alignment horizontal="right" vertical="center" wrapText="1"/>
    </xf>
    <xf numFmtId="0" fontId="84" fillId="0" borderId="0" xfId="0" applyFont="1" applyAlignment="1">
      <alignment horizontal="center" vertical="center" wrapText="1"/>
    </xf>
    <xf numFmtId="3" fontId="84" fillId="0" borderId="1" xfId="0" applyNumberFormat="1" applyFont="1" applyBorder="1" applyAlignment="1">
      <alignment horizontal="right" vertical="center"/>
    </xf>
    <xf numFmtId="0" fontId="70" fillId="0" borderId="1" xfId="0" applyFont="1" applyBorder="1" applyAlignment="1">
      <alignment horizontal="center" vertical="center" wrapText="1"/>
    </xf>
    <xf numFmtId="0" fontId="70" fillId="0" borderId="1" xfId="0" applyFont="1" applyBorder="1" applyAlignment="1">
      <alignment horizontal="left" vertical="center" wrapText="1"/>
    </xf>
    <xf numFmtId="0" fontId="70" fillId="0" borderId="1" xfId="0" applyFont="1" applyFill="1" applyBorder="1" applyAlignment="1">
      <alignment horizontal="left" vertical="center" wrapText="1"/>
    </xf>
    <xf numFmtId="0" fontId="69" fillId="0" borderId="1" xfId="0" applyFont="1" applyFill="1" applyBorder="1" applyAlignment="1">
      <alignment horizontal="left" vertical="center" wrapText="1"/>
    </xf>
    <xf numFmtId="0" fontId="81" fillId="0" borderId="2" xfId="0" applyFont="1" applyBorder="1" applyAlignment="1">
      <alignment horizontal="center" vertical="center" wrapText="1"/>
    </xf>
    <xf numFmtId="3" fontId="81" fillId="0" borderId="2" xfId="0" applyNumberFormat="1" applyFont="1" applyBorder="1" applyAlignment="1">
      <alignment horizontal="right" vertical="center"/>
    </xf>
    <xf numFmtId="0" fontId="81" fillId="0" borderId="2" xfId="0" applyFont="1" applyBorder="1"/>
    <xf numFmtId="3" fontId="69" fillId="0" borderId="1" xfId="0" applyNumberFormat="1" applyFont="1" applyBorder="1"/>
    <xf numFmtId="3" fontId="69" fillId="0" borderId="1" xfId="0" applyNumberFormat="1" applyFont="1" applyBorder="1" applyAlignment="1">
      <alignment horizontal="center" vertical="center" wrapText="1"/>
    </xf>
    <xf numFmtId="3" fontId="84" fillId="0" borderId="1" xfId="0" applyNumberFormat="1" applyFont="1" applyBorder="1" applyAlignment="1">
      <alignment horizontal="center" vertical="center" wrapText="1"/>
    </xf>
    <xf numFmtId="3" fontId="70" fillId="0" borderId="1" xfId="0" applyNumberFormat="1" applyFont="1" applyBorder="1" applyAlignment="1">
      <alignment horizontal="center" vertical="center" wrapText="1"/>
    </xf>
    <xf numFmtId="0" fontId="84" fillId="0" borderId="1" xfId="0" quotePrefix="1" applyFont="1" applyBorder="1" applyAlignment="1">
      <alignment horizontal="center" vertical="center" wrapText="1"/>
    </xf>
    <xf numFmtId="3" fontId="69" fillId="0" borderId="1" xfId="0" applyNumberFormat="1" applyFont="1" applyBorder="1" applyAlignment="1">
      <alignment horizontal="right" vertical="center"/>
    </xf>
    <xf numFmtId="0" fontId="84" fillId="0" borderId="0" xfId="0" applyFont="1" applyBorder="1" applyAlignment="1">
      <alignment horizontal="center" vertical="center" wrapText="1"/>
    </xf>
    <xf numFmtId="3" fontId="84" fillId="0" borderId="1" xfId="0" applyNumberFormat="1" applyFont="1" applyBorder="1"/>
    <xf numFmtId="0" fontId="81" fillId="0" borderId="0" xfId="0" applyFont="1" applyBorder="1" applyAlignment="1">
      <alignment horizontal="center" vertical="center" wrapText="1"/>
    </xf>
    <xf numFmtId="0" fontId="84" fillId="0" borderId="1" xfId="0" applyFont="1" applyFill="1" applyBorder="1" applyAlignment="1">
      <alignment horizontal="left" vertical="center" wrapText="1"/>
    </xf>
    <xf numFmtId="0" fontId="84" fillId="0" borderId="1" xfId="0" applyFont="1" applyBorder="1" applyAlignment="1">
      <alignment horizontal="center" vertical="center"/>
    </xf>
    <xf numFmtId="0" fontId="84" fillId="0" borderId="0" xfId="0" applyFont="1" applyBorder="1"/>
    <xf numFmtId="0" fontId="56" fillId="0" borderId="1" xfId="40" applyFont="1" applyFill="1" applyBorder="1" applyAlignment="1">
      <alignment horizontal="left" vertical="center" wrapText="1"/>
    </xf>
    <xf numFmtId="169" fontId="28" fillId="2" borderId="1" xfId="3" applyNumberFormat="1" applyFont="1" applyFill="1" applyBorder="1" applyAlignment="1">
      <alignment horizontal="center" vertical="center" wrapText="1"/>
    </xf>
    <xf numFmtId="0" fontId="63" fillId="3" borderId="1" xfId="2" applyNumberFormat="1" applyFont="1" applyFill="1" applyBorder="1" applyAlignment="1">
      <alignment horizontal="left" vertical="center" wrapText="1"/>
    </xf>
    <xf numFmtId="169" fontId="36" fillId="0" borderId="1" xfId="1" applyNumberFormat="1" applyFont="1" applyFill="1" applyBorder="1" applyAlignment="1">
      <alignment horizontal="center" vertical="center" wrapText="1"/>
    </xf>
    <xf numFmtId="0" fontId="85" fillId="0" borderId="1" xfId="2" applyNumberFormat="1" applyFont="1" applyFill="1" applyBorder="1" applyAlignment="1">
      <alignment horizontal="center" vertical="center" wrapText="1"/>
    </xf>
    <xf numFmtId="0" fontId="85" fillId="0" borderId="1" xfId="2" applyNumberFormat="1" applyFont="1" applyFill="1" applyBorder="1" applyAlignment="1">
      <alignment horizontal="left" vertical="center" wrapText="1"/>
    </xf>
    <xf numFmtId="169" fontId="85" fillId="0" borderId="1" xfId="1" applyNumberFormat="1" applyFont="1" applyFill="1" applyBorder="1" applyAlignment="1">
      <alignment horizontal="center" vertical="center" wrapText="1"/>
    </xf>
    <xf numFmtId="0" fontId="66" fillId="3" borderId="1" xfId="2" applyNumberFormat="1" applyFont="1" applyFill="1" applyBorder="1" applyAlignment="1">
      <alignment horizontal="center" vertical="center" wrapText="1"/>
    </xf>
    <xf numFmtId="0" fontId="66" fillId="3" borderId="1" xfId="2" applyNumberFormat="1" applyFont="1" applyFill="1" applyBorder="1" applyAlignment="1">
      <alignment horizontal="left" vertical="center" wrapText="1"/>
    </xf>
    <xf numFmtId="0" fontId="20" fillId="0" borderId="1" xfId="0" applyFont="1" applyFill="1" applyBorder="1"/>
    <xf numFmtId="169" fontId="12" fillId="3" borderId="7" xfId="1" applyNumberFormat="1" applyFont="1" applyFill="1" applyBorder="1" applyAlignment="1">
      <alignment horizontal="right" vertical="center"/>
    </xf>
    <xf numFmtId="0" fontId="12" fillId="0" borderId="1" xfId="0" applyFont="1" applyFill="1" applyBorder="1" applyAlignment="1">
      <alignment horizontal="center" vertical="center" wrapText="1"/>
    </xf>
    <xf numFmtId="0" fontId="12" fillId="0" borderId="7" xfId="2" applyNumberFormat="1" applyFont="1" applyFill="1" applyBorder="1" applyAlignment="1">
      <alignment horizontal="center" vertical="center" wrapText="1"/>
    </xf>
    <xf numFmtId="0" fontId="12" fillId="3" borderId="1" xfId="0" applyFont="1" applyFill="1" applyBorder="1"/>
    <xf numFmtId="0" fontId="12" fillId="3" borderId="1" xfId="0" applyFont="1" applyFill="1" applyBorder="1" applyAlignment="1">
      <alignment horizontal="right"/>
    </xf>
    <xf numFmtId="180" fontId="12" fillId="3" borderId="1" xfId="0" applyNumberFormat="1" applyFont="1" applyFill="1" applyBorder="1"/>
    <xf numFmtId="49" fontId="12" fillId="3" borderId="1" xfId="0" applyNumberFormat="1" applyFont="1" applyFill="1" applyBorder="1"/>
    <xf numFmtId="0" fontId="86" fillId="3" borderId="1" xfId="2" applyNumberFormat="1" applyFont="1" applyFill="1" applyBorder="1" applyAlignment="1">
      <alignment horizontal="center" vertical="center" wrapText="1"/>
    </xf>
    <xf numFmtId="0" fontId="86" fillId="3" borderId="1" xfId="2" applyNumberFormat="1" applyFont="1" applyFill="1" applyBorder="1" applyAlignment="1">
      <alignment horizontal="left" vertical="center" wrapText="1"/>
    </xf>
    <xf numFmtId="0" fontId="86" fillId="3" borderId="4" xfId="2" applyNumberFormat="1" applyFont="1" applyFill="1" applyBorder="1" applyAlignment="1">
      <alignment horizontal="center" vertical="center" wrapText="1"/>
    </xf>
    <xf numFmtId="180" fontId="86" fillId="3" borderId="1" xfId="2" applyNumberFormat="1" applyFont="1" applyFill="1" applyBorder="1" applyAlignment="1">
      <alignment horizontal="center" vertical="center" wrapText="1"/>
    </xf>
    <xf numFmtId="49" fontId="86" fillId="3" borderId="1" xfId="2" applyNumberFormat="1" applyFont="1" applyFill="1" applyBorder="1" applyAlignment="1">
      <alignment horizontal="center" vertical="center" wrapText="1"/>
    </xf>
    <xf numFmtId="169" fontId="86" fillId="3" borderId="1" xfId="1" applyNumberFormat="1" applyFont="1" applyFill="1" applyBorder="1" applyAlignment="1">
      <alignment vertical="center"/>
    </xf>
    <xf numFmtId="169" fontId="87" fillId="3" borderId="1" xfId="3" applyNumberFormat="1" applyFont="1" applyFill="1" applyBorder="1" applyAlignment="1">
      <alignment horizontal="left" vertical="center"/>
    </xf>
    <xf numFmtId="0" fontId="88" fillId="3" borderId="0" xfId="2" applyNumberFormat="1" applyFont="1" applyFill="1" applyBorder="1" applyAlignment="1">
      <alignment horizontal="center" vertical="center" wrapText="1"/>
    </xf>
    <xf numFmtId="3" fontId="18" fillId="0" borderId="7" xfId="57" applyNumberFormat="1" applyFont="1" applyFill="1" applyBorder="1" applyAlignment="1">
      <alignment horizontal="center" vertical="center" wrapText="1"/>
    </xf>
    <xf numFmtId="0" fontId="12" fillId="0" borderId="1" xfId="53" applyFont="1" applyFill="1" applyBorder="1" applyAlignment="1">
      <alignment horizontal="center" vertical="center" wrapText="1"/>
    </xf>
    <xf numFmtId="1" fontId="12" fillId="0" borderId="1" xfId="7" applyNumberFormat="1" applyFont="1" applyFill="1" applyBorder="1" applyAlignment="1">
      <alignment vertical="center" wrapText="1"/>
    </xf>
    <xf numFmtId="0" fontId="12" fillId="0" borderId="1" xfId="57" applyNumberFormat="1" applyFont="1" applyFill="1" applyBorder="1" applyAlignment="1">
      <alignment horizontal="center" vertical="center" wrapText="1"/>
    </xf>
    <xf numFmtId="49" fontId="12" fillId="0" borderId="1" xfId="18" applyNumberFormat="1" applyFont="1" applyFill="1" applyBorder="1" applyAlignment="1">
      <alignment horizontal="center" vertical="center" wrapText="1"/>
    </xf>
    <xf numFmtId="3" fontId="12" fillId="0" borderId="1" xfId="18" applyNumberFormat="1" applyFont="1" applyFill="1" applyBorder="1" applyAlignment="1">
      <alignment horizontal="center" vertical="center" wrapText="1"/>
    </xf>
    <xf numFmtId="0" fontId="12" fillId="0" borderId="1" xfId="53" applyFont="1" applyFill="1" applyBorder="1" applyAlignment="1">
      <alignment vertical="center"/>
    </xf>
    <xf numFmtId="0" fontId="12" fillId="0" borderId="1" xfId="53" applyFont="1" applyFill="1" applyBorder="1" applyAlignment="1">
      <alignment vertical="center" wrapText="1"/>
    </xf>
    <xf numFmtId="0" fontId="12" fillId="0" borderId="1" xfId="53" applyNumberFormat="1" applyFont="1" applyFill="1" applyBorder="1" applyAlignment="1">
      <alignment horizontal="center" vertical="center" wrapText="1"/>
    </xf>
    <xf numFmtId="169" fontId="12" fillId="0" borderId="1" xfId="58" applyNumberFormat="1" applyFont="1" applyFill="1" applyBorder="1" applyAlignment="1">
      <alignment horizontal="center" vertical="center" wrapText="1"/>
    </xf>
    <xf numFmtId="177" fontId="12" fillId="0" borderId="1" xfId="18" applyNumberFormat="1" applyFont="1" applyFill="1" applyBorder="1" applyAlignment="1">
      <alignment horizontal="right" vertical="center" wrapText="1"/>
    </xf>
    <xf numFmtId="3" fontId="12" fillId="0" borderId="1" xfId="18" applyNumberFormat="1" applyFont="1" applyFill="1" applyBorder="1" applyAlignment="1">
      <alignment horizontal="right" vertical="center"/>
    </xf>
    <xf numFmtId="3" fontId="12" fillId="0" borderId="1" xfId="57" applyNumberFormat="1" applyFont="1" applyFill="1" applyBorder="1" applyAlignment="1">
      <alignment horizontal="center" vertical="center" wrapText="1"/>
    </xf>
    <xf numFmtId="166" fontId="12" fillId="0" borderId="1" xfId="45" applyNumberFormat="1" applyFont="1" applyFill="1" applyBorder="1" applyAlignment="1">
      <alignment vertical="center" wrapText="1"/>
    </xf>
    <xf numFmtId="166" fontId="12" fillId="0" borderId="1" xfId="45" applyNumberFormat="1" applyFont="1" applyFill="1" applyBorder="1" applyAlignment="1">
      <alignment horizontal="center" vertical="center" wrapText="1"/>
    </xf>
    <xf numFmtId="0" fontId="12" fillId="0" borderId="1" xfId="45" applyNumberFormat="1" applyFont="1" applyFill="1" applyBorder="1" applyAlignment="1">
      <alignment horizontal="center" vertical="center" wrapText="1"/>
    </xf>
    <xf numFmtId="177" fontId="12" fillId="0" borderId="1" xfId="18" applyNumberFormat="1" applyFont="1" applyFill="1" applyBorder="1" applyAlignment="1">
      <alignment horizontal="right" vertical="center"/>
    </xf>
    <xf numFmtId="0" fontId="12" fillId="0" borderId="1" xfId="46" applyFont="1" applyFill="1" applyBorder="1" applyAlignment="1">
      <alignment horizontal="center" vertical="center" wrapText="1"/>
    </xf>
    <xf numFmtId="0" fontId="12" fillId="0" borderId="1" xfId="27" applyNumberFormat="1" applyFont="1" applyFill="1" applyBorder="1" applyAlignment="1">
      <alignment horizontal="center" vertical="center" wrapText="1"/>
    </xf>
    <xf numFmtId="1" fontId="12" fillId="0" borderId="0" xfId="59" applyNumberFormat="1" applyFont="1" applyFill="1" applyBorder="1" applyAlignment="1">
      <alignment vertical="center" wrapText="1"/>
    </xf>
    <xf numFmtId="1" fontId="12" fillId="0" borderId="1" xfId="59" applyNumberFormat="1" applyFont="1" applyFill="1" applyBorder="1" applyAlignment="1">
      <alignment vertical="center" wrapText="1"/>
    </xf>
    <xf numFmtId="178" fontId="12" fillId="0" borderId="1" xfId="18" applyNumberFormat="1" applyFont="1" applyFill="1" applyBorder="1" applyAlignment="1">
      <alignment horizontal="right" vertical="center" wrapText="1"/>
    </xf>
    <xf numFmtId="0" fontId="12" fillId="0" borderId="1" xfId="7" applyNumberFormat="1" applyFont="1" applyFill="1" applyBorder="1" applyAlignment="1">
      <alignment horizontal="center" vertical="center" wrapText="1"/>
    </xf>
    <xf numFmtId="0" fontId="12" fillId="0" borderId="1" xfId="28" applyFont="1" applyFill="1" applyBorder="1" applyAlignment="1">
      <alignment horizontal="center" vertical="center" wrapText="1"/>
    </xf>
    <xf numFmtId="0" fontId="12" fillId="0" borderId="1" xfId="60" applyNumberFormat="1" applyFont="1" applyFill="1" applyBorder="1" applyAlignment="1">
      <alignment horizontal="left" vertical="center" wrapText="1"/>
    </xf>
    <xf numFmtId="2" fontId="12" fillId="0" borderId="1" xfId="45" applyNumberFormat="1" applyFont="1" applyFill="1" applyBorder="1" applyAlignment="1">
      <alignment horizontal="center" vertical="center" wrapText="1"/>
    </xf>
    <xf numFmtId="166" fontId="12" fillId="0" borderId="1" xfId="31" applyNumberFormat="1" applyFont="1" applyFill="1" applyBorder="1" applyAlignment="1">
      <alignment vertical="center" wrapText="1"/>
    </xf>
    <xf numFmtId="2" fontId="12" fillId="0" borderId="1" xfId="31" applyNumberFormat="1" applyFont="1" applyFill="1" applyBorder="1" applyAlignment="1">
      <alignment horizontal="center" vertical="center" wrapText="1"/>
    </xf>
    <xf numFmtId="3" fontId="12" fillId="0" borderId="1" xfId="23" applyNumberFormat="1" applyFont="1" applyFill="1" applyBorder="1" applyAlignment="1">
      <alignment horizontal="right" vertical="center" wrapText="1"/>
    </xf>
    <xf numFmtId="166" fontId="12" fillId="0" borderId="1" xfId="7" applyNumberFormat="1" applyFont="1" applyFill="1" applyBorder="1" applyAlignment="1">
      <alignment horizontal="center" vertical="center" wrapText="1"/>
    </xf>
    <xf numFmtId="0" fontId="12" fillId="0" borderId="1" xfId="53" applyFont="1" applyFill="1" applyBorder="1" applyAlignment="1">
      <alignment horizontal="center" vertical="center"/>
    </xf>
    <xf numFmtId="166" fontId="12" fillId="0" borderId="1" xfId="62" applyNumberFormat="1" applyFont="1" applyFill="1" applyBorder="1" applyAlignment="1">
      <alignment vertical="center" wrapText="1"/>
    </xf>
    <xf numFmtId="166" fontId="12" fillId="0" borderId="1" xfId="62" applyNumberFormat="1" applyFont="1" applyFill="1" applyBorder="1" applyAlignment="1">
      <alignment horizontal="center" vertical="center" wrapText="1"/>
    </xf>
    <xf numFmtId="177" fontId="12" fillId="0" borderId="1" xfId="18" applyNumberFormat="1" applyFont="1" applyFill="1" applyBorder="1" applyAlignment="1">
      <alignment vertical="center"/>
    </xf>
    <xf numFmtId="169" fontId="66" fillId="3" borderId="1" xfId="1" applyNumberFormat="1" applyFont="1" applyFill="1" applyBorder="1" applyAlignment="1">
      <alignment horizontal="right" vertical="center"/>
    </xf>
    <xf numFmtId="0" fontId="25" fillId="0" borderId="1" xfId="0" applyFont="1" applyFill="1" applyBorder="1"/>
    <xf numFmtId="169" fontId="66" fillId="0" borderId="1" xfId="1" applyNumberFormat="1" applyFont="1" applyFill="1" applyBorder="1" applyAlignment="1">
      <alignment horizontal="center" vertical="center" wrapText="1"/>
    </xf>
    <xf numFmtId="0" fontId="66" fillId="0" borderId="1" xfId="0" applyFont="1" applyFill="1" applyBorder="1" applyAlignment="1">
      <alignment horizontal="center" vertical="center"/>
    </xf>
    <xf numFmtId="1" fontId="37" fillId="3" borderId="1" xfId="7" applyNumberFormat="1" applyFont="1" applyFill="1" applyBorder="1" applyAlignment="1">
      <alignment horizontal="center" vertical="center" wrapText="1"/>
    </xf>
    <xf numFmtId="3" fontId="86" fillId="0" borderId="1" xfId="3" applyNumberFormat="1" applyFont="1" applyFill="1" applyBorder="1" applyAlignment="1">
      <alignment horizontal="right" vertical="center"/>
    </xf>
    <xf numFmtId="0" fontId="25" fillId="0" borderId="1" xfId="0" applyFont="1" applyFill="1" applyBorder="1" applyAlignment="1">
      <alignment horizontal="left"/>
    </xf>
    <xf numFmtId="180" fontId="25" fillId="0" borderId="1" xfId="0" applyNumberFormat="1" applyFont="1" applyFill="1" applyBorder="1"/>
    <xf numFmtId="49" fontId="25" fillId="0" borderId="1" xfId="0" applyNumberFormat="1" applyFont="1" applyFill="1" applyBorder="1"/>
    <xf numFmtId="0" fontId="25" fillId="0" borderId="0" xfId="0" applyFont="1" applyFill="1" applyBorder="1"/>
    <xf numFmtId="0" fontId="66" fillId="3" borderId="1" xfId="0" applyFont="1" applyFill="1" applyBorder="1"/>
    <xf numFmtId="0" fontId="66" fillId="3" borderId="1" xfId="0" applyFont="1" applyFill="1" applyBorder="1" applyAlignment="1">
      <alignment horizontal="left"/>
    </xf>
    <xf numFmtId="0" fontId="66" fillId="3" borderId="1" xfId="0" applyFont="1" applyFill="1" applyBorder="1" applyAlignment="1">
      <alignment horizontal="right"/>
    </xf>
    <xf numFmtId="180" fontId="66" fillId="3" borderId="1" xfId="0" applyNumberFormat="1" applyFont="1" applyFill="1" applyBorder="1"/>
    <xf numFmtId="49" fontId="66" fillId="3" borderId="1" xfId="0" applyNumberFormat="1" applyFont="1" applyFill="1" applyBorder="1"/>
    <xf numFmtId="0" fontId="66" fillId="3" borderId="0" xfId="0" applyFont="1" applyFill="1" applyBorder="1"/>
    <xf numFmtId="0" fontId="90" fillId="0" borderId="1" xfId="2" applyNumberFormat="1" applyFont="1" applyFill="1" applyBorder="1" applyAlignment="1">
      <alignment horizontal="center" vertical="center" wrapText="1"/>
    </xf>
    <xf numFmtId="0" fontId="90" fillId="0" borderId="4" xfId="2" applyNumberFormat="1" applyFont="1" applyFill="1" applyBorder="1" applyAlignment="1">
      <alignment horizontal="center" vertical="center" wrapText="1"/>
    </xf>
    <xf numFmtId="169" fontId="25" fillId="0" borderId="1" xfId="2" applyNumberFormat="1" applyFont="1" applyFill="1" applyBorder="1" applyAlignment="1">
      <alignment horizontal="center" vertical="center" wrapText="1"/>
    </xf>
    <xf numFmtId="0" fontId="25" fillId="0" borderId="0" xfId="2" applyNumberFormat="1" applyFont="1" applyFill="1" applyBorder="1" applyAlignment="1">
      <alignment horizontal="center" vertical="center" wrapText="1"/>
    </xf>
    <xf numFmtId="0" fontId="22" fillId="0" borderId="1" xfId="53" applyFont="1" applyFill="1" applyBorder="1" applyAlignment="1">
      <alignment vertical="center"/>
    </xf>
    <xf numFmtId="0" fontId="22" fillId="0" borderId="1" xfId="53" applyFont="1" applyFill="1" applyBorder="1" applyAlignment="1">
      <alignment horizontal="center" vertical="center"/>
    </xf>
    <xf numFmtId="0" fontId="77" fillId="0" borderId="0" xfId="53" applyFont="1" applyFill="1" applyBorder="1" applyAlignment="1">
      <alignment vertical="center"/>
    </xf>
    <xf numFmtId="0" fontId="77" fillId="0" borderId="0" xfId="53" applyFont="1" applyFill="1" applyBorder="1" applyAlignment="1">
      <alignment horizontal="right" vertical="center"/>
    </xf>
    <xf numFmtId="177" fontId="22" fillId="0" borderId="1" xfId="53" applyNumberFormat="1" applyFont="1" applyFill="1" applyBorder="1" applyAlignment="1">
      <alignment vertical="center"/>
    </xf>
    <xf numFmtId="3" fontId="69" fillId="0" borderId="2" xfId="0" applyNumberFormat="1" applyFont="1" applyBorder="1" applyAlignment="1">
      <alignment horizontal="right" vertical="center" wrapText="1"/>
    </xf>
    <xf numFmtId="0" fontId="69" fillId="0" borderId="1" xfId="0" applyFont="1" applyBorder="1" applyAlignment="1">
      <alignment horizontal="center" vertical="center" wrapText="1"/>
    </xf>
    <xf numFmtId="0" fontId="69" fillId="0" borderId="0" xfId="0" applyFont="1" applyAlignment="1">
      <alignment horizontal="center"/>
    </xf>
    <xf numFmtId="0" fontId="70" fillId="0" borderId="0" xfId="0" applyFont="1" applyAlignment="1">
      <alignment horizontal="center" vertical="center" wrapText="1"/>
    </xf>
    <xf numFmtId="0" fontId="69" fillId="0" borderId="2" xfId="0" applyFont="1" applyBorder="1" applyAlignment="1">
      <alignment horizontal="center" vertical="center" wrapText="1"/>
    </xf>
    <xf numFmtId="0" fontId="69" fillId="0" borderId="4" xfId="0" applyFont="1" applyBorder="1" applyAlignment="1">
      <alignment horizontal="center" vertical="center" wrapText="1"/>
    </xf>
    <xf numFmtId="0" fontId="69" fillId="0" borderId="1" xfId="0" applyFont="1" applyBorder="1" applyAlignment="1">
      <alignment horizontal="center" vertical="center" wrapText="1"/>
    </xf>
    <xf numFmtId="3" fontId="69" fillId="0" borderId="0" xfId="0" applyNumberFormat="1" applyFont="1" applyBorder="1" applyAlignment="1">
      <alignment horizontal="right" vertical="center" wrapText="1"/>
    </xf>
    <xf numFmtId="3" fontId="81" fillId="0" borderId="0" xfId="0" applyNumberFormat="1" applyFont="1" applyBorder="1" applyAlignment="1">
      <alignment horizontal="right" vertical="center" wrapText="1"/>
    </xf>
    <xf numFmtId="3" fontId="0" fillId="0" borderId="0" xfId="0" applyNumberFormat="1" applyBorder="1" applyAlignment="1">
      <alignment horizontal="right" vertical="center" wrapText="1"/>
    </xf>
    <xf numFmtId="0" fontId="0" fillId="0" borderId="0" xfId="0" applyBorder="1" applyAlignment="1">
      <alignment horizontal="right" vertical="center" wrapText="1"/>
    </xf>
    <xf numFmtId="0" fontId="69" fillId="0" borderId="0" xfId="0" applyFont="1" applyBorder="1" applyAlignment="1">
      <alignment horizontal="right" vertical="center" wrapText="1"/>
    </xf>
    <xf numFmtId="3" fontId="70" fillId="0" borderId="0" xfId="0" applyNumberFormat="1" applyFont="1" applyBorder="1" applyAlignment="1">
      <alignment horizontal="right" vertical="center" wrapText="1"/>
    </xf>
    <xf numFmtId="0" fontId="0" fillId="0" borderId="0" xfId="0" applyBorder="1" applyAlignment="1">
      <alignment horizontal="right"/>
    </xf>
    <xf numFmtId="0" fontId="69" fillId="0" borderId="4" xfId="0" applyFont="1" applyBorder="1" applyAlignment="1">
      <alignment horizontal="left" vertical="center" wrapText="1"/>
    </xf>
    <xf numFmtId="3" fontId="69" fillId="0" borderId="4" xfId="0" applyNumberFormat="1" applyFont="1" applyBorder="1" applyAlignment="1">
      <alignment horizontal="right" vertical="center" wrapText="1"/>
    </xf>
    <xf numFmtId="0" fontId="70" fillId="0" borderId="0" xfId="0" applyFont="1" applyAlignment="1">
      <alignment horizontal="center" vertical="center" wrapText="1"/>
    </xf>
    <xf numFmtId="0" fontId="69" fillId="0" borderId="1" xfId="0" applyFont="1" applyBorder="1" applyAlignment="1">
      <alignment horizontal="center" vertical="center" wrapText="1"/>
    </xf>
    <xf numFmtId="3" fontId="0" fillId="0" borderId="0" xfId="0" applyNumberFormat="1" applyAlignment="1">
      <alignment horizontal="center" vertical="center" wrapText="1"/>
    </xf>
    <xf numFmtId="3" fontId="84" fillId="0" borderId="0" xfId="0" applyNumberFormat="1" applyFont="1" applyAlignment="1">
      <alignment horizontal="center" vertical="center" wrapText="1"/>
    </xf>
    <xf numFmtId="3" fontId="70" fillId="0" borderId="0" xfId="0" applyNumberFormat="1" applyFont="1" applyAlignment="1">
      <alignment horizontal="center" vertical="center" wrapText="1"/>
    </xf>
    <xf numFmtId="0" fontId="70" fillId="0" borderId="1" xfId="0" applyFont="1" applyBorder="1" applyAlignment="1">
      <alignment horizontal="right" vertical="center" wrapText="1"/>
    </xf>
    <xf numFmtId="3" fontId="84" fillId="0" borderId="1" xfId="0" applyNumberFormat="1" applyFont="1" applyBorder="1" applyAlignment="1">
      <alignment vertical="center"/>
    </xf>
    <xf numFmtId="3" fontId="70" fillId="0" borderId="2" xfId="0" applyNumberFormat="1" applyFont="1" applyBorder="1" applyAlignment="1">
      <alignment horizontal="right" vertical="center"/>
    </xf>
    <xf numFmtId="3" fontId="70" fillId="0" borderId="1" xfId="0" applyNumberFormat="1" applyFont="1" applyBorder="1"/>
    <xf numFmtId="3" fontId="70" fillId="0" borderId="1" xfId="0" applyNumberFormat="1" applyFont="1" applyBorder="1" applyAlignment="1">
      <alignment vertical="center"/>
    </xf>
    <xf numFmtId="0" fontId="70" fillId="0" borderId="0" xfId="0" applyFont="1" applyBorder="1" applyAlignment="1">
      <alignment horizontal="center" vertical="center" wrapText="1"/>
    </xf>
    <xf numFmtId="0" fontId="70" fillId="0" borderId="1" xfId="0" applyFont="1" applyBorder="1" applyAlignment="1">
      <alignment horizontal="left" vertical="center"/>
    </xf>
    <xf numFmtId="0" fontId="12" fillId="0" borderId="1" xfId="0" applyFont="1" applyFill="1" applyBorder="1" applyAlignment="1">
      <alignment horizontal="center"/>
    </xf>
    <xf numFmtId="169" fontId="70" fillId="0" borderId="1" xfId="0" quotePrefix="1" applyNumberFormat="1" applyFont="1" applyFill="1" applyBorder="1" applyAlignment="1">
      <alignment horizontal="center" vertical="center" wrapText="1"/>
    </xf>
    <xf numFmtId="0" fontId="69" fillId="0" borderId="1" xfId="0" applyFont="1" applyBorder="1" applyAlignment="1">
      <alignment horizontal="center" vertical="center" wrapText="1"/>
    </xf>
    <xf numFmtId="169" fontId="0" fillId="0" borderId="1" xfId="1" applyNumberFormat="1" applyFont="1" applyFill="1" applyBorder="1" applyAlignment="1">
      <alignment horizontal="center" vertical="center" wrapText="1"/>
    </xf>
    <xf numFmtId="169" fontId="64" fillId="0" borderId="1" xfId="1" applyNumberFormat="1" applyFont="1" applyFill="1" applyBorder="1" applyAlignment="1">
      <alignment horizontal="center" vertical="center" wrapText="1"/>
    </xf>
    <xf numFmtId="0" fontId="61" fillId="0" borderId="1" xfId="0" quotePrefix="1" applyNumberFormat="1" applyFont="1" applyFill="1" applyBorder="1" applyAlignment="1">
      <alignment horizontal="center" vertical="center" wrapText="1"/>
    </xf>
    <xf numFmtId="167" fontId="61" fillId="0" borderId="1" xfId="1" applyFont="1" applyFill="1" applyBorder="1" applyAlignment="1">
      <alignment horizontal="center" vertical="center" wrapText="1"/>
    </xf>
    <xf numFmtId="167" fontId="61" fillId="0" borderId="1" xfId="1" quotePrefix="1" applyFont="1" applyFill="1" applyBorder="1" applyAlignment="1">
      <alignment horizontal="center" vertical="center" wrapText="1"/>
    </xf>
    <xf numFmtId="1" fontId="61" fillId="0" borderId="1" xfId="0" applyNumberFormat="1" applyFont="1" applyFill="1" applyBorder="1" applyAlignment="1">
      <alignment horizontal="center" vertical="center" wrapText="1"/>
    </xf>
    <xf numFmtId="171" fontId="61" fillId="0" borderId="1" xfId="0" applyNumberFormat="1" applyFont="1" applyFill="1" applyBorder="1" applyAlignment="1">
      <alignment horizontal="center" vertical="center" wrapText="1"/>
    </xf>
    <xf numFmtId="171" fontId="61" fillId="0" borderId="1" xfId="0" quotePrefix="1" applyNumberFormat="1" applyFont="1" applyFill="1" applyBorder="1" applyAlignment="1">
      <alignment horizontal="center" vertical="center" wrapText="1"/>
    </xf>
    <xf numFmtId="1" fontId="61" fillId="0" borderId="1" xfId="7" quotePrefix="1" applyNumberFormat="1" applyFont="1" applyFill="1" applyBorder="1" applyAlignment="1">
      <alignment horizontal="center" vertical="center" wrapText="1"/>
    </xf>
    <xf numFmtId="1" fontId="61" fillId="0" borderId="1" xfId="7" applyNumberFormat="1" applyFont="1" applyFill="1" applyBorder="1" applyAlignment="1">
      <alignment horizontal="center" vertical="center" wrapText="1"/>
    </xf>
    <xf numFmtId="0" fontId="25" fillId="0" borderId="1" xfId="0" applyFont="1" applyFill="1" applyBorder="1" applyAlignment="1">
      <alignment horizontal="center"/>
    </xf>
    <xf numFmtId="0" fontId="20" fillId="0" borderId="0" xfId="0" applyFont="1" applyFill="1" applyAlignment="1">
      <alignment horizontal="center"/>
    </xf>
    <xf numFmtId="0" fontId="12" fillId="2" borderId="1" xfId="0" applyFont="1" applyFill="1" applyBorder="1" applyAlignment="1">
      <alignment horizontal="left" vertical="center" wrapText="1"/>
    </xf>
    <xf numFmtId="1" fontId="0" fillId="0" borderId="1" xfId="7" quotePrefix="1" applyNumberFormat="1" applyFont="1" applyFill="1" applyBorder="1" applyAlignment="1">
      <alignment horizontal="center" vertical="center" wrapText="1"/>
    </xf>
    <xf numFmtId="0" fontId="70" fillId="2" borderId="0" xfId="0" applyFont="1" applyFill="1" applyAlignment="1">
      <alignment horizontal="center" vertical="center" wrapText="1"/>
    </xf>
    <xf numFmtId="0" fontId="56" fillId="0" borderId="1" xfId="0" applyFont="1" applyFill="1" applyBorder="1"/>
    <xf numFmtId="0" fontId="56" fillId="0" borderId="0" xfId="0" applyFont="1" applyFill="1"/>
    <xf numFmtId="177" fontId="70" fillId="6" borderId="1" xfId="18" applyNumberFormat="1" applyFont="1" applyFill="1" applyBorder="1" applyAlignment="1">
      <alignment horizontal="right" vertical="center"/>
    </xf>
    <xf numFmtId="0" fontId="12" fillId="6" borderId="1" xfId="53" applyFont="1" applyFill="1" applyBorder="1" applyAlignment="1">
      <alignment horizontal="center" vertical="center" wrapText="1"/>
    </xf>
    <xf numFmtId="0" fontId="12" fillId="6" borderId="1" xfId="53" applyFont="1" applyFill="1" applyBorder="1" applyAlignment="1">
      <alignment vertical="center" wrapText="1"/>
    </xf>
    <xf numFmtId="0" fontId="12" fillId="6" borderId="1" xfId="53" applyFont="1" applyFill="1" applyBorder="1" applyAlignment="1">
      <alignment horizontal="center" vertical="center"/>
    </xf>
    <xf numFmtId="0" fontId="37" fillId="2" borderId="1" xfId="5" applyNumberFormat="1" applyFont="1" applyFill="1" applyBorder="1" applyAlignment="1">
      <alignment horizontal="center" vertical="center"/>
    </xf>
    <xf numFmtId="0" fontId="37" fillId="2" borderId="1" xfId="5" applyNumberFormat="1" applyFont="1" applyFill="1" applyBorder="1" applyAlignment="1">
      <alignment horizontal="center" vertical="center" wrapText="1"/>
    </xf>
    <xf numFmtId="3" fontId="37" fillId="2" borderId="1" xfId="18" applyNumberFormat="1" applyFont="1" applyFill="1" applyBorder="1" applyAlignment="1">
      <alignment horizontal="right" vertical="center"/>
    </xf>
    <xf numFmtId="169" fontId="37" fillId="2" borderId="1" xfId="15" applyNumberFormat="1" applyFont="1" applyFill="1" applyBorder="1" applyAlignment="1">
      <alignment horizontal="right" vertical="center"/>
    </xf>
    <xf numFmtId="169" fontId="37" fillId="2" borderId="1" xfId="18" applyNumberFormat="1" applyFont="1" applyFill="1" applyBorder="1" applyAlignment="1">
      <alignment horizontal="right" vertical="center"/>
    </xf>
    <xf numFmtId="3" fontId="37" fillId="2" borderId="1" xfId="7" applyNumberFormat="1" applyFont="1" applyFill="1" applyBorder="1" applyAlignment="1">
      <alignment horizontal="right" vertical="center" wrapText="1"/>
    </xf>
    <xf numFmtId="169" fontId="37" fillId="2" borderId="1" xfId="17" applyNumberFormat="1" applyFont="1" applyFill="1" applyBorder="1" applyAlignment="1">
      <alignment vertical="center" wrapText="1"/>
    </xf>
    <xf numFmtId="169" fontId="37" fillId="2" borderId="1" xfId="1" applyNumberFormat="1" applyFont="1" applyFill="1" applyBorder="1" applyAlignment="1">
      <alignment horizontal="right" vertical="center"/>
    </xf>
    <xf numFmtId="164" fontId="37" fillId="2" borderId="1" xfId="0" applyNumberFormat="1" applyFont="1" applyFill="1" applyBorder="1" applyAlignment="1">
      <alignment horizontal="right" vertical="center" wrapText="1"/>
    </xf>
    <xf numFmtId="3" fontId="12" fillId="0" borderId="1" xfId="88" applyNumberFormat="1" applyFont="1" applyFill="1" applyBorder="1" applyAlignment="1">
      <alignment horizontal="right" vertical="center" wrapText="1"/>
    </xf>
    <xf numFmtId="1" fontId="44" fillId="0" borderId="1" xfId="7" applyNumberFormat="1" applyFont="1" applyFill="1" applyBorder="1" applyAlignment="1">
      <alignment horizontal="left" vertical="center" wrapText="1"/>
    </xf>
    <xf numFmtId="1" fontId="44" fillId="0" borderId="1" xfId="7" applyNumberFormat="1" applyFont="1" applyFill="1" applyBorder="1" applyAlignment="1">
      <alignment horizontal="center" vertical="center" wrapText="1"/>
    </xf>
    <xf numFmtId="0" fontId="19" fillId="0" borderId="0" xfId="0" applyFont="1" applyFill="1" applyBorder="1"/>
    <xf numFmtId="0" fontId="12" fillId="6" borderId="1" xfId="2" applyNumberFormat="1" applyFont="1" applyFill="1" applyBorder="1" applyAlignment="1">
      <alignment horizontal="center" vertical="center" wrapText="1"/>
    </xf>
    <xf numFmtId="1" fontId="35" fillId="6" borderId="1" xfId="88" quotePrefix="1" applyNumberFormat="1" applyFont="1" applyFill="1" applyBorder="1" applyAlignment="1">
      <alignment vertical="center" wrapText="1"/>
    </xf>
    <xf numFmtId="167" fontId="56" fillId="0" borderId="1" xfId="18" applyNumberFormat="1" applyFont="1" applyFill="1" applyBorder="1" applyAlignment="1">
      <alignment horizontal="center" vertical="center" wrapText="1"/>
    </xf>
    <xf numFmtId="183" fontId="12" fillId="0" borderId="1" xfId="4" applyNumberFormat="1" applyFont="1" applyBorder="1" applyAlignment="1">
      <alignment horizontal="left" vertical="center" wrapText="1"/>
    </xf>
    <xf numFmtId="1" fontId="44" fillId="0" borderId="1" xfId="7" applyNumberFormat="1" applyFont="1" applyFill="1" applyBorder="1" applyAlignment="1">
      <alignment horizontal="right" vertical="center" wrapText="1"/>
    </xf>
    <xf numFmtId="3" fontId="44" fillId="0" borderId="1" xfId="35" applyNumberFormat="1" applyFont="1" applyFill="1" applyBorder="1" applyAlignment="1">
      <alignment horizontal="center" vertical="center" wrapText="1"/>
    </xf>
    <xf numFmtId="170" fontId="44" fillId="0" borderId="1" xfId="0" applyNumberFormat="1" applyFont="1" applyFill="1" applyBorder="1" applyAlignment="1">
      <alignment horizontal="center" vertical="center" wrapText="1"/>
    </xf>
    <xf numFmtId="0" fontId="44" fillId="0" borderId="1" xfId="5" applyNumberFormat="1" applyFont="1" applyFill="1" applyBorder="1" applyAlignment="1">
      <alignment horizontal="center" vertical="center" wrapText="1"/>
    </xf>
    <xf numFmtId="169" fontId="44" fillId="0" borderId="1" xfId="1" applyNumberFormat="1" applyFont="1" applyFill="1" applyBorder="1" applyAlignment="1">
      <alignment horizontal="center" vertical="center" wrapText="1"/>
    </xf>
    <xf numFmtId="0" fontId="10" fillId="0" borderId="1" xfId="0" applyFont="1" applyFill="1" applyBorder="1"/>
    <xf numFmtId="0" fontId="10" fillId="0" borderId="1" xfId="0" applyFont="1" applyFill="1" applyBorder="1" applyAlignment="1">
      <alignment horizontal="left"/>
    </xf>
    <xf numFmtId="0" fontId="10" fillId="0" borderId="1" xfId="0" applyFont="1" applyFill="1" applyBorder="1" applyAlignment="1">
      <alignment horizontal="right"/>
    </xf>
    <xf numFmtId="180" fontId="10" fillId="0" borderId="1" xfId="0" applyNumberFormat="1" applyFont="1" applyFill="1" applyBorder="1"/>
    <xf numFmtId="49" fontId="10" fillId="0" borderId="1" xfId="0" applyNumberFormat="1" applyFont="1" applyFill="1" applyBorder="1"/>
    <xf numFmtId="0" fontId="37" fillId="2" borderId="1" xfId="2" applyNumberFormat="1" applyFont="1" applyFill="1" applyBorder="1" applyAlignment="1">
      <alignment horizontal="center" vertical="center" wrapText="1"/>
    </xf>
    <xf numFmtId="1" fontId="37" fillId="2" borderId="1" xfId="7" applyNumberFormat="1" applyFont="1" applyFill="1" applyBorder="1" applyAlignment="1">
      <alignment horizontal="right" vertical="center"/>
    </xf>
    <xf numFmtId="169" fontId="37" fillId="2" borderId="1" xfId="4" applyNumberFormat="1" applyFont="1" applyFill="1" applyBorder="1" applyAlignment="1">
      <alignment horizontal="right" vertical="center" wrapText="1"/>
    </xf>
    <xf numFmtId="3" fontId="37" fillId="2" borderId="1" xfId="4" applyNumberFormat="1" applyFont="1" applyFill="1" applyBorder="1" applyAlignment="1">
      <alignment horizontal="right" vertical="center"/>
    </xf>
    <xf numFmtId="175" fontId="37" fillId="2" borderId="1" xfId="4" applyNumberFormat="1" applyFont="1" applyFill="1" applyBorder="1" applyAlignment="1">
      <alignment horizontal="left" vertical="center" wrapText="1"/>
    </xf>
    <xf numFmtId="3" fontId="37" fillId="2" borderId="1" xfId="35" applyNumberFormat="1" applyFont="1" applyFill="1" applyBorder="1" applyAlignment="1">
      <alignment horizontal="left" vertical="center" wrapText="1"/>
    </xf>
    <xf numFmtId="0" fontId="37" fillId="2" borderId="1" xfId="37" applyFont="1" applyFill="1" applyBorder="1" applyAlignment="1">
      <alignment horizontal="left" vertical="center" wrapText="1"/>
    </xf>
    <xf numFmtId="0" fontId="9" fillId="2" borderId="0" xfId="4" applyFont="1" applyFill="1" applyAlignment="1">
      <alignment vertical="center"/>
    </xf>
    <xf numFmtId="3" fontId="12" fillId="0" borderId="1" xfId="3" applyNumberFormat="1" applyFont="1" applyFill="1" applyBorder="1" applyAlignment="1">
      <alignment horizontal="right" vertical="center"/>
    </xf>
    <xf numFmtId="0" fontId="12" fillId="0" borderId="1" xfId="2" quotePrefix="1" applyNumberFormat="1" applyFont="1" applyFill="1" applyBorder="1" applyAlignment="1">
      <alignment horizontal="center" vertical="center" wrapText="1"/>
    </xf>
    <xf numFmtId="0" fontId="12" fillId="0" borderId="1" xfId="61" applyNumberFormat="1" applyFont="1" applyFill="1" applyBorder="1" applyAlignment="1">
      <alignment horizontal="center" vertical="center" wrapText="1"/>
    </xf>
    <xf numFmtId="182" fontId="12" fillId="0" borderId="1" xfId="18" applyNumberFormat="1" applyFont="1" applyFill="1" applyBorder="1" applyAlignment="1">
      <alignment horizontal="right" vertical="center"/>
    </xf>
    <xf numFmtId="0" fontId="18" fillId="0" borderId="1" xfId="46" applyFont="1" applyFill="1" applyBorder="1" applyAlignment="1">
      <alignment horizontal="center" vertical="center" wrapText="1"/>
    </xf>
    <xf numFmtId="178" fontId="12" fillId="0" borderId="1" xfId="18" applyNumberFormat="1" applyFont="1" applyFill="1" applyBorder="1" applyAlignment="1">
      <alignment horizontal="right" vertical="center"/>
    </xf>
    <xf numFmtId="169" fontId="12" fillId="0" borderId="1" xfId="15" applyNumberFormat="1" applyFont="1" applyFill="1" applyBorder="1" applyAlignment="1">
      <alignment horizontal="right" vertical="center"/>
    </xf>
    <xf numFmtId="2" fontId="12" fillId="0" borderId="1" xfId="62" applyNumberFormat="1" applyFont="1" applyFill="1" applyBorder="1" applyAlignment="1">
      <alignment horizontal="center" vertical="center" wrapText="1"/>
    </xf>
    <xf numFmtId="169" fontId="12" fillId="3" borderId="0" xfId="0" applyNumberFormat="1" applyFont="1" applyFill="1" applyBorder="1"/>
    <xf numFmtId="3" fontId="84" fillId="0" borderId="0" xfId="0" applyNumberFormat="1" applyFont="1"/>
    <xf numFmtId="3" fontId="69" fillId="0" borderId="0" xfId="0" applyNumberFormat="1" applyFont="1" applyAlignment="1">
      <alignment horizontal="right" vertical="center"/>
    </xf>
    <xf numFmtId="0" fontId="12" fillId="0" borderId="1" xfId="90" applyFont="1" applyFill="1" applyBorder="1" applyAlignment="1">
      <alignment horizontal="left" vertical="center" wrapText="1"/>
    </xf>
    <xf numFmtId="0" fontId="12" fillId="0" borderId="1" xfId="90" applyFont="1" applyFill="1" applyBorder="1" applyAlignment="1">
      <alignment vertical="center" wrapText="1"/>
    </xf>
    <xf numFmtId="0" fontId="84" fillId="0" borderId="1" xfId="0" applyFont="1" applyBorder="1"/>
    <xf numFmtId="0" fontId="92" fillId="0" borderId="1" xfId="90" applyFont="1" applyFill="1" applyBorder="1" applyAlignment="1">
      <alignment vertical="center" wrapText="1"/>
    </xf>
    <xf numFmtId="0" fontId="12" fillId="0" borderId="1" xfId="90" applyFont="1" applyFill="1" applyBorder="1" applyAlignment="1">
      <alignment horizontal="center" vertical="center" wrapText="1"/>
    </xf>
    <xf numFmtId="3" fontId="93" fillId="0" borderId="1" xfId="0" applyNumberFormat="1" applyFont="1" applyBorder="1"/>
    <xf numFmtId="3" fontId="69" fillId="0" borderId="0" xfId="0" applyNumberFormat="1" applyFont="1" applyBorder="1" applyAlignment="1">
      <alignment horizontal="center" vertical="center" wrapText="1"/>
    </xf>
    <xf numFmtId="3" fontId="69" fillId="0" borderId="0" xfId="0" applyNumberFormat="1" applyFont="1"/>
    <xf numFmtId="1" fontId="12" fillId="0" borderId="1" xfId="88" applyNumberFormat="1" applyFont="1" applyFill="1" applyBorder="1" applyAlignment="1">
      <alignment horizontal="center" vertical="center" wrapText="1"/>
    </xf>
    <xf numFmtId="1" fontId="12" fillId="0" borderId="1" xfId="88" applyNumberFormat="1" applyFont="1" applyFill="1" applyBorder="1" applyAlignment="1">
      <alignment horizontal="center" vertical="center"/>
    </xf>
    <xf numFmtId="1" fontId="64" fillId="0" borderId="1" xfId="88" applyNumberFormat="1" applyFont="1" applyFill="1" applyBorder="1" applyAlignment="1">
      <alignment vertical="center" wrapText="1"/>
    </xf>
    <xf numFmtId="0" fontId="64" fillId="0" borderId="2" xfId="55" applyFont="1" applyFill="1" applyBorder="1" applyAlignment="1">
      <alignment vertical="center" wrapText="1"/>
    </xf>
    <xf numFmtId="1" fontId="12" fillId="0" borderId="2" xfId="88" applyNumberFormat="1" applyFont="1" applyFill="1" applyBorder="1" applyAlignment="1">
      <alignment horizontal="center" vertical="center" wrapText="1"/>
    </xf>
    <xf numFmtId="1" fontId="12" fillId="0" borderId="2" xfId="88" applyNumberFormat="1" applyFont="1" applyFill="1" applyBorder="1" applyAlignment="1">
      <alignment horizontal="center" vertical="center"/>
    </xf>
    <xf numFmtId="3" fontId="12" fillId="0" borderId="2" xfId="88" applyNumberFormat="1" applyFont="1" applyFill="1" applyBorder="1" applyAlignment="1">
      <alignment horizontal="right" vertical="center" wrapText="1"/>
    </xf>
    <xf numFmtId="0" fontId="0" fillId="0" borderId="2" xfId="0" applyFont="1" applyBorder="1"/>
    <xf numFmtId="37" fontId="0" fillId="0" borderId="2" xfId="0" applyNumberFormat="1" applyFont="1" applyBorder="1" applyAlignment="1">
      <alignment horizontal="right" vertical="center"/>
    </xf>
    <xf numFmtId="0" fontId="0" fillId="0" borderId="2" xfId="0" applyFont="1" applyBorder="1" applyAlignment="1">
      <alignment horizontal="center" vertical="center"/>
    </xf>
    <xf numFmtId="0" fontId="69" fillId="0" borderId="0" xfId="0" applyFont="1" applyFill="1" applyBorder="1" applyAlignment="1">
      <alignment horizontal="center" vertical="center" wrapText="1"/>
    </xf>
    <xf numFmtId="3" fontId="70" fillId="0" borderId="0" xfId="0" applyNumberFormat="1" applyFont="1" applyBorder="1" applyAlignment="1">
      <alignment horizontal="right" vertical="center"/>
    </xf>
    <xf numFmtId="3" fontId="84" fillId="0" borderId="0" xfId="0" applyNumberFormat="1" applyFont="1" applyBorder="1" applyAlignment="1">
      <alignment horizontal="right" vertical="center"/>
    </xf>
    <xf numFmtId="0" fontId="70" fillId="0" borderId="0" xfId="0" applyFont="1" applyBorder="1"/>
    <xf numFmtId="0" fontId="81" fillId="0" borderId="0" xfId="0" applyFont="1" applyBorder="1"/>
    <xf numFmtId="3" fontId="84" fillId="0" borderId="0" xfId="0" applyNumberFormat="1" applyFont="1" applyBorder="1"/>
    <xf numFmtId="3" fontId="70" fillId="0" borderId="0" xfId="0" applyNumberFormat="1" applyFont="1" applyBorder="1" applyAlignment="1">
      <alignment vertical="center"/>
    </xf>
    <xf numFmtId="3" fontId="70" fillId="0" borderId="0" xfId="0" applyNumberFormat="1" applyFont="1" applyBorder="1"/>
    <xf numFmtId="3" fontId="69" fillId="0" borderId="0" xfId="0" applyNumberFormat="1" applyFont="1" applyBorder="1" applyAlignment="1">
      <alignment horizontal="right" vertical="center"/>
    </xf>
    <xf numFmtId="3" fontId="84" fillId="0" borderId="0" xfId="0" applyNumberFormat="1" applyFont="1" applyBorder="1" applyAlignment="1">
      <alignment horizontal="right" vertical="center" wrapText="1"/>
    </xf>
    <xf numFmtId="0" fontId="12" fillId="0" borderId="1" xfId="0" applyFont="1" applyFill="1" applyBorder="1"/>
    <xf numFmtId="0" fontId="20" fillId="0" borderId="1" xfId="0" applyFont="1" applyFill="1" applyBorder="1" applyAlignment="1">
      <alignment horizontal="center"/>
    </xf>
    <xf numFmtId="3" fontId="70" fillId="0" borderId="0" xfId="0" applyNumberFormat="1" applyFont="1"/>
    <xf numFmtId="0" fontId="70" fillId="0" borderId="0" xfId="0" applyFont="1" applyAlignment="1">
      <alignment horizontal="center" vertical="center" wrapText="1"/>
    </xf>
    <xf numFmtId="0" fontId="22" fillId="3" borderId="1" xfId="2" applyNumberFormat="1" applyFont="1" applyFill="1" applyBorder="1" applyAlignment="1">
      <alignment horizontal="center" vertical="center" wrapText="1"/>
    </xf>
    <xf numFmtId="0" fontId="22" fillId="0" borderId="4" xfId="2" applyNumberFormat="1" applyFont="1" applyFill="1" applyBorder="1" applyAlignment="1">
      <alignment horizontal="center" vertical="center" wrapText="1"/>
    </xf>
    <xf numFmtId="0" fontId="63" fillId="0" borderId="1" xfId="2" applyNumberFormat="1" applyFont="1" applyFill="1" applyBorder="1" applyAlignment="1">
      <alignment horizontal="center" vertical="center" wrapText="1"/>
    </xf>
    <xf numFmtId="0" fontId="63" fillId="0" borderId="1" xfId="2" applyNumberFormat="1" applyFont="1" applyFill="1" applyBorder="1" applyAlignment="1">
      <alignment horizontal="left" vertical="center" wrapText="1"/>
    </xf>
    <xf numFmtId="0" fontId="63" fillId="0" borderId="4" xfId="2" applyNumberFormat="1" applyFont="1" applyFill="1" applyBorder="1" applyAlignment="1">
      <alignment horizontal="center" vertical="center" wrapText="1"/>
    </xf>
    <xf numFmtId="180" fontId="63" fillId="0" borderId="1" xfId="2" applyNumberFormat="1" applyFont="1" applyFill="1" applyBorder="1" applyAlignment="1">
      <alignment horizontal="center" vertical="center" wrapText="1"/>
    </xf>
    <xf numFmtId="169" fontId="63" fillId="0" borderId="1" xfId="1" applyNumberFormat="1" applyFont="1" applyFill="1" applyBorder="1" applyAlignment="1">
      <alignment horizontal="center" vertical="center" wrapText="1"/>
    </xf>
    <xf numFmtId="169" fontId="37" fillId="0" borderId="1" xfId="3" applyNumberFormat="1" applyFont="1" applyFill="1" applyBorder="1" applyAlignment="1">
      <alignment horizontal="left" vertical="center"/>
    </xf>
    <xf numFmtId="169" fontId="63" fillId="0" borderId="1" xfId="3" applyNumberFormat="1" applyFont="1" applyFill="1" applyBorder="1" applyAlignment="1">
      <alignment horizontal="center" vertical="center" wrapText="1"/>
    </xf>
    <xf numFmtId="49" fontId="63" fillId="0" borderId="1" xfId="2" applyNumberFormat="1" applyFont="1" applyFill="1" applyBorder="1" applyAlignment="1">
      <alignment horizontal="center" vertical="center" wrapText="1"/>
    </xf>
    <xf numFmtId="0" fontId="69" fillId="0" borderId="4" xfId="2" applyNumberFormat="1" applyFont="1" applyFill="1" applyBorder="1" applyAlignment="1">
      <alignment horizontal="center" vertical="center" wrapText="1"/>
    </xf>
    <xf numFmtId="0" fontId="69" fillId="0" borderId="1" xfId="2" applyNumberFormat="1" applyFont="1" applyFill="1" applyBorder="1" applyAlignment="1">
      <alignment horizontal="left" vertical="center" wrapText="1"/>
    </xf>
    <xf numFmtId="169" fontId="69" fillId="0" borderId="2" xfId="3" applyNumberFormat="1" applyFont="1" applyFill="1" applyBorder="1" applyAlignment="1">
      <alignment horizontal="center" vertical="center" wrapText="1"/>
    </xf>
    <xf numFmtId="169" fontId="69" fillId="0" borderId="1" xfId="1" applyNumberFormat="1" applyFont="1" applyFill="1" applyBorder="1" applyAlignment="1">
      <alignment horizontal="center" vertical="center" wrapText="1"/>
    </xf>
    <xf numFmtId="169" fontId="69" fillId="0" borderId="2" xfId="1" applyNumberFormat="1" applyFont="1" applyFill="1" applyBorder="1" applyAlignment="1">
      <alignment horizontal="center" vertical="center" wrapText="1"/>
    </xf>
    <xf numFmtId="49" fontId="69" fillId="0" borderId="1" xfId="2" applyNumberFormat="1" applyFont="1" applyFill="1" applyBorder="1" applyAlignment="1">
      <alignment horizontal="center" vertical="center" wrapText="1"/>
    </xf>
    <xf numFmtId="0" fontId="69" fillId="0" borderId="1" xfId="2" applyNumberFormat="1" applyFont="1" applyFill="1" applyBorder="1" applyAlignment="1">
      <alignment horizontal="center" vertical="center" wrapText="1"/>
    </xf>
    <xf numFmtId="180" fontId="69" fillId="0" borderId="1" xfId="2" applyNumberFormat="1" applyFont="1" applyFill="1" applyBorder="1" applyAlignment="1">
      <alignment horizontal="center" vertical="center" wrapText="1"/>
    </xf>
    <xf numFmtId="169" fontId="63" fillId="0" borderId="2" xfId="1" applyNumberFormat="1" applyFont="1" applyFill="1" applyBorder="1" applyAlignment="1">
      <alignment horizontal="center" vertical="center" wrapText="1"/>
    </xf>
    <xf numFmtId="169" fontId="63" fillId="0" borderId="2" xfId="3" applyNumberFormat="1" applyFont="1" applyFill="1" applyBorder="1" applyAlignment="1">
      <alignment horizontal="center" vertical="center" wrapText="1"/>
    </xf>
    <xf numFmtId="0" fontId="36" fillId="0" borderId="1" xfId="2" applyNumberFormat="1" applyFont="1" applyFill="1" applyBorder="1" applyAlignment="1">
      <alignment horizontal="center" vertical="center" wrapText="1"/>
    </xf>
    <xf numFmtId="0" fontId="69" fillId="0" borderId="1" xfId="0" applyFont="1" applyBorder="1" applyAlignment="1">
      <alignment horizontal="center" vertical="center" wrapText="1"/>
    </xf>
    <xf numFmtId="169" fontId="41" fillId="0" borderId="1" xfId="1" applyNumberFormat="1" applyFont="1" applyFill="1" applyBorder="1" applyAlignment="1">
      <alignment horizontal="center" vertical="center" wrapText="1"/>
    </xf>
    <xf numFmtId="0" fontId="18" fillId="0" borderId="1" xfId="53" applyFont="1" applyFill="1" applyBorder="1" applyAlignment="1">
      <alignment vertical="center"/>
    </xf>
    <xf numFmtId="177" fontId="18" fillId="0" borderId="1" xfId="53" applyNumberFormat="1" applyFont="1" applyFill="1" applyBorder="1" applyAlignment="1">
      <alignment vertical="center"/>
    </xf>
    <xf numFmtId="1" fontId="12" fillId="0" borderId="1" xfId="88" applyNumberFormat="1" applyFont="1" applyFill="1" applyBorder="1" applyAlignment="1">
      <alignment horizontal="right" vertical="center"/>
    </xf>
    <xf numFmtId="166" fontId="37" fillId="3" borderId="1" xfId="7" applyNumberFormat="1" applyFont="1" applyFill="1" applyBorder="1" applyAlignment="1">
      <alignment horizontal="center" vertical="center" wrapText="1"/>
    </xf>
    <xf numFmtId="3" fontId="37" fillId="3" borderId="1" xfId="40" applyNumberFormat="1" applyFont="1" applyFill="1" applyBorder="1" applyAlignment="1">
      <alignment horizontal="center" vertical="center" wrapText="1"/>
    </xf>
    <xf numFmtId="3" fontId="37" fillId="3" borderId="1" xfId="38" applyNumberFormat="1" applyFont="1" applyFill="1" applyBorder="1" applyAlignment="1">
      <alignment horizontal="center" vertical="center" wrapText="1"/>
    </xf>
    <xf numFmtId="0" fontId="66" fillId="3" borderId="1" xfId="0" applyFont="1" applyFill="1" applyBorder="1" applyAlignment="1">
      <alignment horizontal="center"/>
    </xf>
    <xf numFmtId="0" fontId="12" fillId="3" borderId="1" xfId="0" applyFont="1" applyFill="1" applyBorder="1" applyAlignment="1">
      <alignment horizontal="center"/>
    </xf>
    <xf numFmtId="3" fontId="64" fillId="0" borderId="1" xfId="88" applyNumberFormat="1" applyFont="1" applyFill="1" applyBorder="1" applyAlignment="1">
      <alignment horizontal="right" vertical="center" wrapText="1"/>
    </xf>
    <xf numFmtId="169" fontId="87" fillId="3" borderId="1" xfId="1" applyNumberFormat="1" applyFont="1" applyFill="1" applyBorder="1" applyAlignment="1">
      <alignment horizontal="center" vertical="center" wrapText="1"/>
    </xf>
    <xf numFmtId="169" fontId="64" fillId="3" borderId="1" xfId="1" applyNumberFormat="1" applyFont="1" applyFill="1" applyBorder="1" applyAlignment="1">
      <alignment horizontal="right" vertical="center"/>
    </xf>
    <xf numFmtId="169" fontId="37" fillId="0" borderId="1" xfId="1" applyNumberFormat="1" applyFont="1" applyFill="1" applyBorder="1" applyAlignment="1">
      <alignment horizontal="center" vertical="center" wrapText="1"/>
    </xf>
    <xf numFmtId="0" fontId="69" fillId="2" borderId="1" xfId="0" applyFont="1" applyFill="1" applyBorder="1" applyAlignment="1">
      <alignment horizontal="center" vertical="center" wrapText="1"/>
    </xf>
    <xf numFmtId="0" fontId="84" fillId="0" borderId="0" xfId="0" applyFont="1" applyAlignment="1">
      <alignment horizontal="center"/>
    </xf>
    <xf numFmtId="0" fontId="61" fillId="0" borderId="1" xfId="0" applyFont="1" applyFill="1" applyBorder="1" applyAlignment="1">
      <alignment horizontal="center" vertical="center"/>
    </xf>
    <xf numFmtId="0" fontId="56" fillId="0" borderId="1" xfId="0"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center" wrapText="1"/>
    </xf>
    <xf numFmtId="169" fontId="22" fillId="0" borderId="1" xfId="0" applyNumberFormat="1" applyFont="1" applyFill="1" applyBorder="1" applyAlignment="1">
      <alignment horizontal="right" vertical="center" wrapText="1"/>
    </xf>
    <xf numFmtId="0" fontId="22" fillId="0" borderId="1" xfId="0" applyNumberFormat="1" applyFont="1" applyFill="1" applyBorder="1" applyAlignment="1">
      <alignment horizontal="center" vertical="center" wrapText="1"/>
    </xf>
    <xf numFmtId="1" fontId="22" fillId="0" borderId="1" xfId="7" applyNumberFormat="1" applyFont="1" applyFill="1" applyBorder="1" applyAlignment="1">
      <alignment horizontal="center" vertical="center"/>
    </xf>
    <xf numFmtId="169" fontId="22" fillId="0" borderId="1" xfId="0" applyNumberFormat="1" applyFont="1" applyFill="1" applyBorder="1" applyAlignment="1">
      <alignment horizontal="center" vertical="center" wrapText="1"/>
    </xf>
    <xf numFmtId="166" fontId="22" fillId="0" borderId="1" xfId="16" applyNumberFormat="1" applyFont="1" applyFill="1" applyBorder="1" applyAlignment="1">
      <alignment horizontal="center" vertical="center" wrapText="1"/>
    </xf>
    <xf numFmtId="0" fontId="22" fillId="0" borderId="1" xfId="5" applyNumberFormat="1" applyFont="1" applyFill="1" applyBorder="1" applyAlignment="1">
      <alignment horizontal="center" vertical="center" wrapText="1"/>
    </xf>
    <xf numFmtId="1" fontId="22" fillId="0" borderId="1" xfId="7" applyNumberFormat="1" applyFont="1" applyFill="1" applyBorder="1" applyAlignment="1">
      <alignment horizontal="left" vertical="center" wrapText="1"/>
    </xf>
    <xf numFmtId="169" fontId="22" fillId="0" borderId="1" xfId="1" applyNumberFormat="1" applyFont="1" applyFill="1" applyBorder="1" applyAlignment="1">
      <alignment horizontal="right" vertical="center"/>
    </xf>
    <xf numFmtId="169" fontId="22" fillId="2" borderId="1" xfId="1" applyNumberFormat="1" applyFont="1" applyFill="1" applyBorder="1" applyAlignment="1">
      <alignment horizontal="right" vertical="center"/>
    </xf>
    <xf numFmtId="169" fontId="22" fillId="0" borderId="1" xfId="17" applyNumberFormat="1" applyFont="1" applyFill="1" applyBorder="1" applyAlignment="1">
      <alignment vertical="center" wrapText="1"/>
    </xf>
    <xf numFmtId="1" fontId="22" fillId="0" borderId="1" xfId="20" applyNumberFormat="1" applyFont="1" applyFill="1" applyBorder="1" applyAlignment="1">
      <alignment horizontal="left" vertical="center" wrapText="1"/>
    </xf>
    <xf numFmtId="1" fontId="22" fillId="0" borderId="1" xfId="20" applyNumberFormat="1" applyFont="1" applyFill="1" applyBorder="1" applyAlignment="1">
      <alignment horizontal="right" vertical="center" wrapText="1"/>
    </xf>
    <xf numFmtId="1" fontId="22" fillId="0" borderId="1" xfId="7" applyNumberFormat="1" applyFont="1" applyFill="1" applyBorder="1" applyAlignment="1">
      <alignment horizontal="center" vertical="center" wrapText="1"/>
    </xf>
    <xf numFmtId="169" fontId="22" fillId="0" borderId="1" xfId="22" applyNumberFormat="1" applyFont="1" applyFill="1" applyBorder="1" applyAlignment="1">
      <alignment horizontal="left" vertical="center" wrapText="1"/>
    </xf>
    <xf numFmtId="169" fontId="22" fillId="0" borderId="1" xfId="1" applyNumberFormat="1" applyFont="1" applyFill="1" applyBorder="1" applyAlignment="1">
      <alignment horizontal="center" vertical="center" wrapText="1"/>
    </xf>
    <xf numFmtId="0" fontId="22" fillId="0" borderId="1" xfId="2" applyFont="1" applyFill="1" applyBorder="1" applyAlignment="1">
      <alignment horizontal="left" vertical="center" wrapText="1"/>
    </xf>
    <xf numFmtId="3" fontId="63" fillId="0" borderId="1" xfId="4" applyNumberFormat="1" applyFont="1" applyFill="1" applyBorder="1" applyAlignment="1">
      <alignment horizontal="right" vertical="center"/>
    </xf>
    <xf numFmtId="3" fontId="22" fillId="0" borderId="1" xfId="3" applyNumberFormat="1" applyFont="1" applyFill="1" applyBorder="1" applyAlignment="1">
      <alignment horizontal="right" vertical="center"/>
    </xf>
    <xf numFmtId="3" fontId="37" fillId="0" borderId="1" xfId="35" applyNumberFormat="1" applyFont="1" applyFill="1" applyBorder="1" applyAlignment="1">
      <alignment horizontal="center" vertical="center" wrapText="1"/>
    </xf>
    <xf numFmtId="174" fontId="37" fillId="0" borderId="1" xfId="36" applyNumberFormat="1" applyFont="1" applyFill="1" applyBorder="1" applyAlignment="1">
      <alignment horizontal="center" vertical="center" wrapText="1"/>
    </xf>
    <xf numFmtId="3" fontId="37" fillId="0" borderId="1" xfId="37" applyNumberFormat="1" applyFont="1" applyFill="1" applyBorder="1" applyAlignment="1">
      <alignment horizontal="center" vertical="center" wrapText="1"/>
    </xf>
    <xf numFmtId="3" fontId="63" fillId="0" borderId="1" xfId="37" applyNumberFormat="1" applyFont="1" applyFill="1" applyBorder="1" applyAlignment="1">
      <alignment horizontal="center" vertical="center" wrapText="1"/>
    </xf>
    <xf numFmtId="0" fontId="20" fillId="0" borderId="1" xfId="0" applyFont="1" applyFill="1" applyBorder="1" applyAlignment="1">
      <alignment horizontal="center" vertical="center"/>
    </xf>
    <xf numFmtId="0" fontId="25" fillId="0" borderId="1" xfId="0" applyFont="1" applyFill="1" applyBorder="1" applyAlignment="1">
      <alignment horizontal="center" vertical="center"/>
    </xf>
    <xf numFmtId="0" fontId="66" fillId="3" borderId="1" xfId="0" applyFont="1" applyFill="1" applyBorder="1" applyAlignment="1">
      <alignment horizontal="center" vertical="center"/>
    </xf>
    <xf numFmtId="0" fontId="89" fillId="0" borderId="1" xfId="2" applyNumberFormat="1" applyFont="1" applyFill="1" applyBorder="1" applyAlignment="1">
      <alignment horizontal="center" vertical="center" wrapText="1"/>
    </xf>
    <xf numFmtId="169" fontId="66" fillId="0" borderId="1" xfId="2" applyNumberFormat="1" applyFont="1" applyFill="1" applyBorder="1" applyAlignment="1">
      <alignment horizontal="center" vertical="center" wrapText="1"/>
    </xf>
    <xf numFmtId="169" fontId="40" fillId="0" borderId="1" xfId="1" applyNumberFormat="1" applyFont="1" applyFill="1" applyBorder="1" applyAlignment="1">
      <alignment horizontal="center" vertical="center" wrapText="1"/>
    </xf>
    <xf numFmtId="0" fontId="44" fillId="0" borderId="1" xfId="2" applyFont="1" applyFill="1" applyBorder="1" applyAlignment="1">
      <alignment horizontal="left" vertical="center" wrapText="1"/>
    </xf>
    <xf numFmtId="49" fontId="10" fillId="0" borderId="1" xfId="0" applyNumberFormat="1" applyFont="1" applyFill="1" applyBorder="1" applyAlignment="1">
      <alignment horizontal="center" vertical="center"/>
    </xf>
    <xf numFmtId="0" fontId="70" fillId="2" borderId="1" xfId="0" applyFont="1" applyFill="1" applyBorder="1" applyAlignment="1">
      <alignment horizontal="center" vertical="center" wrapText="1"/>
    </xf>
    <xf numFmtId="0" fontId="69" fillId="0" borderId="1" xfId="0" applyFont="1" applyBorder="1" applyAlignment="1">
      <alignment horizontal="left"/>
    </xf>
    <xf numFmtId="0" fontId="69" fillId="0" borderId="0" xfId="0" applyFont="1" applyAlignment="1">
      <alignment vertical="center"/>
    </xf>
    <xf numFmtId="0" fontId="70" fillId="0" borderId="0" xfId="0" applyFont="1" applyAlignment="1">
      <alignment vertical="center" wrapText="1"/>
    </xf>
    <xf numFmtId="3" fontId="69" fillId="0" borderId="0" xfId="0" applyNumberFormat="1" applyFont="1" applyAlignment="1">
      <alignment horizontal="center" vertical="center" wrapText="1"/>
    </xf>
    <xf numFmtId="0" fontId="66" fillId="0" borderId="1" xfId="2" applyNumberFormat="1" applyFont="1" applyFill="1" applyBorder="1" applyAlignment="1">
      <alignment horizontal="center" vertical="center" wrapText="1"/>
    </xf>
    <xf numFmtId="0" fontId="66" fillId="0" borderId="1" xfId="2" applyNumberFormat="1" applyFont="1" applyFill="1" applyBorder="1" applyAlignment="1">
      <alignment horizontal="left" vertical="center" wrapText="1"/>
    </xf>
    <xf numFmtId="1" fontId="35" fillId="0" borderId="1" xfId="88" quotePrefix="1" applyNumberFormat="1" applyFont="1" applyFill="1" applyBorder="1" applyAlignment="1">
      <alignment vertical="center" wrapText="1"/>
    </xf>
    <xf numFmtId="183" fontId="12" fillId="0" borderId="1" xfId="4" applyNumberFormat="1" applyFont="1" applyFill="1" applyBorder="1" applyAlignment="1">
      <alignment horizontal="left" vertical="center" wrapText="1"/>
    </xf>
    <xf numFmtId="177" fontId="12" fillId="0" borderId="1" xfId="18" applyNumberFormat="1" applyFont="1" applyFill="1" applyBorder="1" applyAlignment="1">
      <alignment horizontal="center" vertical="center" wrapText="1"/>
    </xf>
    <xf numFmtId="169" fontId="12" fillId="0" borderId="1" xfId="18" applyNumberFormat="1" applyFont="1" applyFill="1" applyBorder="1" applyAlignment="1">
      <alignment horizontal="center" wrapText="1"/>
    </xf>
    <xf numFmtId="0" fontId="12" fillId="0" borderId="1" xfId="57" applyNumberFormat="1" applyFont="1" applyFill="1" applyBorder="1" applyAlignment="1">
      <alignment vertical="center" wrapText="1"/>
    </xf>
    <xf numFmtId="1" fontId="12" fillId="0" borderId="1" xfId="59" applyNumberFormat="1" applyFont="1" applyFill="1" applyBorder="1" applyAlignment="1">
      <alignment horizontal="center" vertical="center" wrapText="1"/>
    </xf>
    <xf numFmtId="164" fontId="12" fillId="0" borderId="1" xfId="57" applyNumberFormat="1" applyFont="1" applyFill="1" applyBorder="1" applyAlignment="1">
      <alignment horizontal="right" vertical="center" wrapText="1"/>
    </xf>
    <xf numFmtId="166" fontId="12" fillId="0" borderId="1" xfId="62" applyNumberFormat="1" applyFont="1" applyFill="1" applyBorder="1" applyAlignment="1">
      <alignment horizontal="left" vertical="center" wrapText="1"/>
    </xf>
    <xf numFmtId="0" fontId="56" fillId="0" borderId="1" xfId="53" applyFont="1" applyFill="1" applyBorder="1" applyAlignment="1">
      <alignment vertical="center" wrapText="1"/>
    </xf>
    <xf numFmtId="0" fontId="12" fillId="0" borderId="1" xfId="53" applyFont="1" applyFill="1" applyBorder="1" applyAlignment="1">
      <alignment horizontal="left" vertical="center" wrapText="1"/>
    </xf>
    <xf numFmtId="0" fontId="12" fillId="0" borderId="1" xfId="63" applyNumberFormat="1" applyFont="1" applyFill="1" applyBorder="1" applyAlignment="1">
      <alignment horizontal="center" vertical="center" wrapText="1"/>
    </xf>
    <xf numFmtId="1" fontId="64" fillId="0" borderId="1" xfId="7" applyNumberFormat="1" applyFont="1" applyFill="1" applyBorder="1" applyAlignment="1">
      <alignment horizontal="center" vertical="center" wrapText="1"/>
    </xf>
    <xf numFmtId="177" fontId="22" fillId="0" borderId="1" xfId="18" applyNumberFormat="1" applyFont="1" applyFill="1" applyBorder="1" applyAlignment="1">
      <alignment horizontal="right" vertical="center" wrapText="1"/>
    </xf>
    <xf numFmtId="177" fontId="77" fillId="0" borderId="1" xfId="18" applyNumberFormat="1" applyFont="1" applyFill="1" applyBorder="1" applyAlignment="1">
      <alignment horizontal="right" vertical="center" wrapText="1"/>
    </xf>
    <xf numFmtId="0" fontId="12" fillId="0" borderId="1" xfId="57" applyFont="1" applyFill="1" applyBorder="1" applyAlignment="1">
      <alignment horizontal="center" vertical="center" wrapText="1"/>
    </xf>
    <xf numFmtId="169" fontId="12" fillId="0" borderId="1" xfId="44" quotePrefix="1" applyNumberFormat="1" applyFont="1" applyFill="1" applyBorder="1" applyAlignment="1">
      <alignment horizontal="center" vertical="center" wrapText="1"/>
    </xf>
    <xf numFmtId="0" fontId="12" fillId="0" borderId="1" xfId="57" applyFont="1" applyFill="1" applyBorder="1" applyAlignment="1">
      <alignment vertical="center" wrapText="1"/>
    </xf>
    <xf numFmtId="169" fontId="12" fillId="0" borderId="1" xfId="18" applyNumberFormat="1" applyFont="1" applyFill="1" applyBorder="1" applyAlignment="1">
      <alignment horizontal="center" vertical="center" wrapText="1"/>
    </xf>
    <xf numFmtId="0" fontId="12" fillId="0" borderId="1" xfId="7" quotePrefix="1" applyNumberFormat="1" applyFont="1" applyFill="1" applyBorder="1" applyAlignment="1">
      <alignment horizontal="center" vertical="center" wrapText="1"/>
    </xf>
    <xf numFmtId="169" fontId="12" fillId="0" borderId="1" xfId="44" applyNumberFormat="1" applyFont="1" applyFill="1" applyBorder="1" applyAlignment="1">
      <alignment horizontal="center" vertical="center" wrapText="1"/>
    </xf>
    <xf numFmtId="0" fontId="12" fillId="0" borderId="1" xfId="18" applyNumberFormat="1" applyFont="1" applyFill="1" applyBorder="1" applyAlignment="1">
      <alignment horizontal="center" vertical="center"/>
    </xf>
    <xf numFmtId="3" fontId="12" fillId="0" borderId="1" xfId="57" applyNumberFormat="1" applyFont="1" applyFill="1" applyBorder="1" applyAlignment="1">
      <alignment horizontal="right" vertical="center" wrapText="1"/>
    </xf>
    <xf numFmtId="49" fontId="12" fillId="0" borderId="1" xfId="59" applyNumberFormat="1" applyFont="1" applyFill="1" applyBorder="1" applyAlignment="1">
      <alignment horizontal="center" vertical="center" wrapText="1"/>
    </xf>
    <xf numFmtId="177" fontId="22" fillId="0" borderId="1" xfId="18" applyNumberFormat="1" applyFont="1" applyFill="1" applyBorder="1" applyAlignment="1">
      <alignment horizontal="right" vertical="center"/>
    </xf>
    <xf numFmtId="0" fontId="40" fillId="0" borderId="1" xfId="2" applyNumberFormat="1" applyFont="1" applyFill="1" applyBorder="1" applyAlignment="1">
      <alignment horizontal="left" vertical="center" wrapText="1"/>
    </xf>
    <xf numFmtId="3" fontId="40" fillId="0" borderId="1" xfId="35" applyNumberFormat="1" applyFont="1" applyFill="1" applyBorder="1" applyAlignment="1">
      <alignment horizontal="center" vertical="center" wrapText="1"/>
    </xf>
    <xf numFmtId="171" fontId="40" fillId="0" borderId="1" xfId="2" applyNumberFormat="1" applyFont="1" applyFill="1" applyBorder="1" applyAlignment="1">
      <alignment vertical="center" wrapText="1"/>
    </xf>
    <xf numFmtId="0" fontId="39" fillId="0" borderId="1" xfId="2" applyNumberFormat="1" applyFont="1" applyFill="1" applyBorder="1" applyAlignment="1">
      <alignment vertical="center" wrapText="1"/>
    </xf>
    <xf numFmtId="0" fontId="39" fillId="0" borderId="1" xfId="28" applyFont="1" applyFill="1" applyBorder="1" applyAlignment="1">
      <alignment horizontal="left" vertical="center" wrapText="1"/>
    </xf>
    <xf numFmtId="1" fontId="39" fillId="0" borderId="1" xfId="7" applyNumberFormat="1" applyFont="1" applyFill="1" applyBorder="1" applyAlignment="1">
      <alignment vertical="center" wrapText="1"/>
    </xf>
    <xf numFmtId="169" fontId="39" fillId="0" borderId="1" xfId="3" quotePrefix="1" applyNumberFormat="1" applyFont="1" applyFill="1" applyBorder="1" applyAlignment="1">
      <alignment vertical="center" wrapText="1"/>
    </xf>
    <xf numFmtId="0" fontId="37" fillId="0" borderId="1" xfId="37" applyFont="1" applyFill="1" applyBorder="1" applyAlignment="1">
      <alignment horizontal="left" vertical="center" wrapText="1"/>
    </xf>
    <xf numFmtId="3" fontId="37" fillId="0" borderId="1" xfId="7" applyNumberFormat="1" applyFont="1" applyFill="1" applyBorder="1" applyAlignment="1">
      <alignment horizontal="left" vertical="center" wrapText="1"/>
    </xf>
    <xf numFmtId="169" fontId="66" fillId="0" borderId="1" xfId="1" applyNumberFormat="1" applyFont="1" applyFill="1" applyBorder="1" applyAlignment="1">
      <alignment horizontal="right" vertical="center"/>
    </xf>
    <xf numFmtId="167" fontId="70" fillId="0" borderId="1" xfId="1" applyNumberFormat="1" applyFont="1" applyFill="1" applyBorder="1" applyAlignment="1">
      <alignment horizontal="center" vertical="center" wrapText="1"/>
    </xf>
    <xf numFmtId="1" fontId="69" fillId="0" borderId="1" xfId="11" applyNumberFormat="1" applyFont="1" applyFill="1" applyBorder="1" applyAlignment="1">
      <alignment horizontal="left" vertical="center" wrapText="1"/>
    </xf>
    <xf numFmtId="1" fontId="69" fillId="0" borderId="1" xfId="11" applyNumberFormat="1" applyFont="1" applyFill="1" applyBorder="1" applyAlignment="1">
      <alignment horizontal="right" vertical="center" wrapText="1"/>
    </xf>
    <xf numFmtId="0" fontId="69" fillId="0" borderId="1" xfId="2" applyFont="1" applyFill="1" applyBorder="1" applyAlignment="1">
      <alignment horizontal="center" vertical="center" wrapText="1"/>
    </xf>
    <xf numFmtId="49" fontId="69" fillId="0" borderId="1" xfId="11" applyNumberFormat="1" applyFont="1" applyFill="1" applyBorder="1" applyAlignment="1">
      <alignment vertical="center" wrapText="1"/>
    </xf>
    <xf numFmtId="0" fontId="36" fillId="3" borderId="0" xfId="0" applyFont="1" applyFill="1" applyBorder="1" applyAlignment="1">
      <alignment vertical="center"/>
    </xf>
    <xf numFmtId="0" fontId="94" fillId="3" borderId="0" xfId="0" applyFont="1" applyFill="1" applyBorder="1" applyAlignment="1">
      <alignment vertical="center"/>
    </xf>
    <xf numFmtId="0" fontId="22" fillId="0" borderId="0" xfId="89" applyFont="1" applyFill="1" applyAlignment="1"/>
    <xf numFmtId="169" fontId="22" fillId="0" borderId="0" xfId="1" applyNumberFormat="1" applyFont="1" applyFill="1" applyAlignment="1">
      <alignment horizontal="center"/>
    </xf>
    <xf numFmtId="0" fontId="12" fillId="0" borderId="0" xfId="89" applyFont="1" applyFill="1"/>
    <xf numFmtId="0" fontId="12" fillId="0" borderId="0" xfId="0" applyFont="1" applyFill="1" applyBorder="1" applyAlignment="1">
      <alignment horizontal="left"/>
    </xf>
    <xf numFmtId="0" fontId="12" fillId="0" borderId="0" xfId="0" applyFont="1" applyFill="1" applyBorder="1" applyAlignment="1">
      <alignment horizontal="center"/>
    </xf>
    <xf numFmtId="169" fontId="12" fillId="0" borderId="0" xfId="1" applyNumberFormat="1" applyFont="1" applyFill="1" applyBorder="1" applyAlignment="1">
      <alignment horizontal="center"/>
    </xf>
    <xf numFmtId="0" fontId="12" fillId="0" borderId="0" xfId="0" applyFont="1" applyFill="1" applyAlignment="1">
      <alignment horizontal="center" vertical="center"/>
    </xf>
    <xf numFmtId="0" fontId="70" fillId="0" borderId="0" xfId="0" applyFont="1" applyAlignment="1">
      <alignment horizontal="left" vertical="center"/>
    </xf>
    <xf numFmtId="0" fontId="12" fillId="0" borderId="0" xfId="0" applyFont="1" applyFill="1" applyAlignment="1">
      <alignment vertical="center"/>
    </xf>
    <xf numFmtId="169" fontId="12" fillId="0" borderId="0" xfId="1" applyNumberFormat="1" applyFont="1" applyFill="1" applyAlignment="1">
      <alignment horizontal="center" vertical="center"/>
    </xf>
    <xf numFmtId="0" fontId="12" fillId="0" borderId="0" xfId="0" applyFont="1" applyFill="1" applyBorder="1" applyAlignment="1">
      <alignment horizontal="left" vertical="center" wrapText="1"/>
    </xf>
    <xf numFmtId="0" fontId="95" fillId="3" borderId="0" xfId="0" applyFont="1" applyFill="1" applyBorder="1" applyAlignment="1">
      <alignment horizontal="center"/>
    </xf>
    <xf numFmtId="0" fontId="96" fillId="3" borderId="0" xfId="0" applyFont="1" applyFill="1" applyBorder="1" applyAlignment="1">
      <alignment horizontal="center"/>
    </xf>
    <xf numFmtId="0" fontId="12" fillId="0" borderId="8" xfId="0" applyFont="1" applyFill="1" applyBorder="1" applyAlignment="1">
      <alignment vertical="center"/>
    </xf>
    <xf numFmtId="0" fontId="20" fillId="0" borderId="0" xfId="0" applyFont="1" applyFill="1" applyBorder="1" applyAlignment="1">
      <alignment horizontal="center"/>
    </xf>
    <xf numFmtId="0" fontId="56" fillId="0" borderId="8" xfId="0" applyFont="1" applyFill="1" applyBorder="1" applyAlignment="1">
      <alignment vertical="center"/>
    </xf>
    <xf numFmtId="0" fontId="10" fillId="0" borderId="0" xfId="0" applyFont="1" applyFill="1" applyBorder="1" applyAlignment="1">
      <alignment horizontal="center"/>
    </xf>
    <xf numFmtId="169" fontId="64" fillId="0" borderId="1" xfId="1" quotePrefix="1" applyNumberFormat="1" applyFont="1" applyFill="1" applyBorder="1" applyAlignment="1">
      <alignment horizontal="center" vertical="center" wrapText="1"/>
    </xf>
    <xf numFmtId="0" fontId="64" fillId="0" borderId="1" xfId="0" applyFont="1" applyFill="1" applyBorder="1" applyAlignment="1">
      <alignment horizontal="center" vertical="center" wrapText="1"/>
    </xf>
    <xf numFmtId="169" fontId="61" fillId="0" borderId="1" xfId="1" applyNumberFormat="1" applyFont="1" applyFill="1" applyBorder="1" applyAlignment="1">
      <alignment vertical="center"/>
    </xf>
    <xf numFmtId="0" fontId="64" fillId="0" borderId="1" xfId="0" applyFont="1" applyFill="1" applyBorder="1" applyAlignment="1">
      <alignment horizontal="center"/>
    </xf>
    <xf numFmtId="169" fontId="12" fillId="0" borderId="2" xfId="1" applyNumberFormat="1" applyFont="1" applyFill="1" applyBorder="1" applyAlignment="1">
      <alignment horizontal="right" vertical="center"/>
    </xf>
    <xf numFmtId="0" fontId="64" fillId="0" borderId="2" xfId="0" applyFont="1" applyFill="1" applyBorder="1" applyAlignment="1">
      <alignment horizontal="center"/>
    </xf>
    <xf numFmtId="1" fontId="64" fillId="0" borderId="1" xfId="9" applyNumberFormat="1" applyFont="1" applyFill="1" applyBorder="1" applyAlignment="1">
      <alignment horizontal="center" vertical="center"/>
    </xf>
    <xf numFmtId="0" fontId="64" fillId="0" borderId="1" xfId="0" applyFont="1" applyFill="1" applyBorder="1" applyAlignment="1">
      <alignment horizontal="center" vertical="center"/>
    </xf>
    <xf numFmtId="1" fontId="64" fillId="0" borderId="1" xfId="9" applyNumberFormat="1" applyFont="1" applyFill="1" applyBorder="1" applyAlignment="1">
      <alignment horizontal="center" vertical="center" wrapText="1"/>
    </xf>
    <xf numFmtId="1" fontId="6" fillId="0" borderId="0" xfId="7" applyNumberFormat="1" applyFont="1" applyFill="1" applyBorder="1" applyAlignment="1">
      <alignment vertical="center"/>
    </xf>
    <xf numFmtId="0" fontId="66" fillId="0" borderId="4" xfId="2" applyNumberFormat="1" applyFont="1" applyFill="1" applyBorder="1" applyAlignment="1">
      <alignment horizontal="center" vertical="center" wrapText="1"/>
    </xf>
    <xf numFmtId="1" fontId="25" fillId="0" borderId="0" xfId="7" applyNumberFormat="1" applyFont="1" applyFill="1" applyBorder="1" applyAlignment="1">
      <alignment vertical="center"/>
    </xf>
    <xf numFmtId="169" fontId="12"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xf>
    <xf numFmtId="1" fontId="12" fillId="0" borderId="1" xfId="9" applyNumberFormat="1" applyFont="1" applyFill="1" applyBorder="1" applyAlignment="1">
      <alignment horizontal="center" vertical="center" wrapText="1"/>
    </xf>
    <xf numFmtId="0" fontId="12" fillId="0" borderId="1" xfId="8" applyNumberFormat="1" applyFont="1" applyFill="1" applyBorder="1" applyAlignment="1">
      <alignment horizontal="center" vertical="center" wrapText="1"/>
    </xf>
    <xf numFmtId="1" fontId="6" fillId="0" borderId="1" xfId="7" applyNumberFormat="1" applyFont="1" applyFill="1" applyBorder="1" applyAlignment="1">
      <alignment vertical="center"/>
    </xf>
    <xf numFmtId="0" fontId="12" fillId="0" borderId="1" xfId="0" applyNumberFormat="1" applyFont="1" applyFill="1" applyBorder="1" applyAlignment="1">
      <alignment horizontal="left" vertical="center" wrapText="1"/>
    </xf>
    <xf numFmtId="169" fontId="12" fillId="0" borderId="1" xfId="0" applyNumberFormat="1" applyFont="1" applyFill="1" applyBorder="1" applyAlignment="1">
      <alignment horizontal="left" vertical="center" wrapText="1"/>
    </xf>
    <xf numFmtId="0" fontId="12" fillId="0" borderId="1" xfId="0" applyFont="1" applyFill="1" applyBorder="1" applyAlignment="1">
      <alignment horizontal="center" vertical="center"/>
    </xf>
    <xf numFmtId="0" fontId="37" fillId="0" borderId="1" xfId="0" applyFont="1" applyFill="1" applyBorder="1" applyAlignment="1">
      <alignment horizontal="left"/>
    </xf>
    <xf numFmtId="1" fontId="10" fillId="0" borderId="0" xfId="5" applyNumberFormat="1" applyFont="1" applyFill="1" applyBorder="1" applyAlignment="1">
      <alignment vertical="center"/>
    </xf>
    <xf numFmtId="169" fontId="37" fillId="0" borderId="1" xfId="0" quotePrefix="1" applyNumberFormat="1" applyFont="1" applyFill="1" applyBorder="1" applyAlignment="1">
      <alignment horizontal="left" vertical="center" wrapText="1"/>
    </xf>
    <xf numFmtId="49" fontId="12" fillId="0" borderId="1" xfId="11" applyNumberFormat="1" applyFont="1" applyFill="1" applyBorder="1" applyAlignment="1">
      <alignment horizontal="center" vertical="center" wrapText="1"/>
    </xf>
    <xf numFmtId="0" fontId="12" fillId="0" borderId="1" xfId="8" applyNumberFormat="1" applyFont="1" applyFill="1" applyBorder="1" applyAlignment="1">
      <alignment horizontal="left" vertical="center" wrapText="1"/>
    </xf>
    <xf numFmtId="169" fontId="37" fillId="0" borderId="1" xfId="0" applyNumberFormat="1" applyFont="1" applyFill="1" applyBorder="1" applyAlignment="1">
      <alignment horizontal="left" vertical="center" wrapText="1"/>
    </xf>
    <xf numFmtId="0" fontId="12" fillId="0" borderId="1" xfId="0" applyFont="1" applyFill="1" applyBorder="1" applyAlignment="1">
      <alignment horizontal="left" vertical="center"/>
    </xf>
    <xf numFmtId="169" fontId="12" fillId="0" borderId="1" xfId="11" applyNumberFormat="1" applyFont="1" applyFill="1" applyBorder="1" applyAlignment="1">
      <alignment horizontal="left" vertical="center" wrapText="1"/>
    </xf>
    <xf numFmtId="1" fontId="12" fillId="0" borderId="1" xfId="12" applyNumberFormat="1" applyFont="1" applyFill="1" applyBorder="1" applyAlignment="1">
      <alignment horizontal="left" vertical="center" wrapText="1"/>
    </xf>
    <xf numFmtId="1" fontId="12" fillId="0" borderId="1" xfId="12" applyNumberFormat="1" applyFont="1" applyFill="1" applyBorder="1" applyAlignment="1">
      <alignment horizontal="center" vertical="center" wrapText="1"/>
    </xf>
    <xf numFmtId="1" fontId="12" fillId="0" borderId="1" xfId="9" applyNumberFormat="1" applyFont="1" applyFill="1" applyBorder="1" applyAlignment="1">
      <alignment horizontal="left" vertical="center" wrapText="1"/>
    </xf>
    <xf numFmtId="169" fontId="12" fillId="0" borderId="1" xfId="8" applyNumberFormat="1" applyFont="1" applyFill="1" applyBorder="1" applyAlignment="1">
      <alignment horizontal="left" vertical="center" wrapText="1"/>
    </xf>
    <xf numFmtId="168" fontId="12" fillId="0" borderId="1" xfId="1" applyNumberFormat="1" applyFont="1" applyFill="1" applyBorder="1" applyAlignment="1">
      <alignment horizontal="center" vertical="center" wrapText="1"/>
    </xf>
    <xf numFmtId="171" fontId="12" fillId="0" borderId="1" xfId="8" quotePrefix="1" applyNumberFormat="1" applyFont="1" applyFill="1" applyBorder="1" applyAlignment="1">
      <alignment horizontal="center" vertical="center" wrapText="1"/>
    </xf>
    <xf numFmtId="14" fontId="12" fillId="0" borderId="1" xfId="0" applyNumberFormat="1" applyFont="1" applyFill="1" applyBorder="1" applyAlignment="1">
      <alignment horizontal="center" vertical="center" wrapText="1"/>
    </xf>
    <xf numFmtId="171" fontId="12" fillId="0" borderId="1" xfId="0" applyNumberFormat="1" applyFont="1" applyFill="1" applyBorder="1" applyAlignment="1">
      <alignment horizontal="center" vertical="center" wrapText="1"/>
    </xf>
    <xf numFmtId="0" fontId="12" fillId="0" borderId="1" xfId="0" applyFont="1" applyFill="1" applyBorder="1" applyAlignment="1">
      <alignment horizontal="left" wrapText="1"/>
    </xf>
    <xf numFmtId="0" fontId="65" fillId="0" borderId="1" xfId="0" applyNumberFormat="1" applyFont="1" applyFill="1" applyBorder="1" applyAlignment="1">
      <alignment horizontal="center" vertical="center"/>
    </xf>
    <xf numFmtId="1" fontId="12" fillId="0" borderId="1" xfId="13" applyNumberFormat="1" applyFont="1" applyFill="1" applyBorder="1" applyAlignment="1">
      <alignment horizontal="left" vertical="center" wrapText="1"/>
    </xf>
    <xf numFmtId="0" fontId="12" fillId="0" borderId="1" xfId="14" applyNumberFormat="1" applyFont="1" applyFill="1" applyBorder="1" applyAlignment="1">
      <alignment horizontal="left" vertical="center" wrapText="1"/>
    </xf>
    <xf numFmtId="0" fontId="91" fillId="0" borderId="1" xfId="0" applyFont="1" applyFill="1" applyBorder="1" applyAlignment="1">
      <alignment horizontal="left"/>
    </xf>
    <xf numFmtId="0" fontId="91" fillId="0" borderId="1" xfId="0" applyFont="1" applyFill="1" applyBorder="1" applyAlignment="1">
      <alignment horizontal="right"/>
    </xf>
    <xf numFmtId="0" fontId="91" fillId="0" borderId="1" xfId="0" applyFont="1" applyFill="1" applyBorder="1"/>
    <xf numFmtId="180" fontId="91" fillId="0" borderId="1" xfId="0" applyNumberFormat="1" applyFont="1" applyFill="1" applyBorder="1"/>
    <xf numFmtId="49" fontId="91" fillId="0" borderId="1" xfId="0" applyNumberFormat="1" applyFont="1" applyFill="1" applyBorder="1"/>
    <xf numFmtId="0" fontId="91" fillId="0" borderId="1" xfId="0" applyFont="1" applyFill="1" applyBorder="1" applyAlignment="1">
      <alignment horizontal="center"/>
    </xf>
    <xf numFmtId="0" fontId="91" fillId="0" borderId="0" xfId="0" applyFont="1" applyFill="1" applyBorder="1"/>
    <xf numFmtId="0" fontId="12" fillId="0" borderId="1" xfId="0" applyFont="1" applyFill="1" applyBorder="1" applyAlignment="1">
      <alignment horizontal="center" wrapText="1"/>
    </xf>
    <xf numFmtId="0" fontId="12" fillId="0" borderId="1" xfId="4" applyNumberFormat="1" applyFont="1" applyFill="1" applyBorder="1" applyAlignment="1">
      <alignment vertical="center" wrapText="1"/>
    </xf>
    <xf numFmtId="1" fontId="12" fillId="0" borderId="1" xfId="13" applyNumberFormat="1" applyFont="1" applyFill="1" applyBorder="1" applyAlignment="1">
      <alignment horizontal="center" vertical="center" wrapText="1"/>
    </xf>
    <xf numFmtId="0" fontId="12" fillId="0" borderId="1" xfId="4" applyNumberFormat="1" applyFont="1" applyFill="1" applyBorder="1" applyAlignment="1">
      <alignment horizontal="left" vertical="center" wrapText="1"/>
    </xf>
    <xf numFmtId="1" fontId="59" fillId="0" borderId="1" xfId="7" applyNumberFormat="1" applyFont="1" applyFill="1" applyBorder="1" applyAlignment="1">
      <alignment horizontal="center" vertical="center" wrapText="1"/>
    </xf>
    <xf numFmtId="0" fontId="20" fillId="0" borderId="1" xfId="0" applyFont="1" applyFill="1" applyBorder="1" applyAlignment="1">
      <alignment horizontal="left"/>
    </xf>
    <xf numFmtId="0" fontId="20" fillId="0" borderId="1" xfId="0" applyFont="1" applyFill="1" applyBorder="1" applyAlignment="1">
      <alignment horizontal="right"/>
    </xf>
    <xf numFmtId="180" fontId="20" fillId="0" borderId="1" xfId="0" applyNumberFormat="1" applyFont="1" applyFill="1" applyBorder="1"/>
    <xf numFmtId="49" fontId="20" fillId="0" borderId="1" xfId="0" applyNumberFormat="1" applyFont="1" applyFill="1" applyBorder="1"/>
    <xf numFmtId="0" fontId="70" fillId="0" borderId="1" xfId="0" applyFont="1" applyFill="1" applyBorder="1" applyAlignment="1">
      <alignment horizontal="center" vertical="center"/>
    </xf>
    <xf numFmtId="169" fontId="12" fillId="0" borderId="1" xfId="1" applyNumberFormat="1" applyFont="1" applyFill="1" applyBorder="1" applyAlignment="1">
      <alignment vertical="center"/>
    </xf>
    <xf numFmtId="0" fontId="67" fillId="0" borderId="1" xfId="0" applyFont="1" applyFill="1" applyBorder="1"/>
    <xf numFmtId="169" fontId="76" fillId="0" borderId="1" xfId="1" applyNumberFormat="1" applyFont="1" applyFill="1" applyBorder="1" applyAlignment="1">
      <alignment horizontal="center" vertical="center" wrapText="1"/>
    </xf>
    <xf numFmtId="1" fontId="75" fillId="0" borderId="1" xfId="7" applyNumberFormat="1" applyFont="1" applyFill="1" applyBorder="1" applyAlignment="1">
      <alignment vertical="center"/>
    </xf>
    <xf numFmtId="0" fontId="62" fillId="0" borderId="1" xfId="0" applyNumberFormat="1" applyFont="1" applyFill="1" applyBorder="1" applyAlignment="1">
      <alignment horizontal="center" vertical="center" wrapText="1"/>
    </xf>
    <xf numFmtId="169" fontId="22" fillId="0" borderId="0" xfId="1" applyNumberFormat="1" applyFont="1" applyFill="1" applyBorder="1" applyAlignment="1">
      <alignment vertical="center" wrapText="1"/>
    </xf>
    <xf numFmtId="169" fontId="22" fillId="0" borderId="2" xfId="3" applyNumberFormat="1" applyFont="1" applyFill="1" applyBorder="1" applyAlignment="1">
      <alignment horizontal="center" vertical="center" wrapText="1"/>
    </xf>
    <xf numFmtId="169" fontId="22" fillId="0" borderId="1" xfId="1" applyNumberFormat="1" applyFont="1" applyFill="1" applyBorder="1" applyAlignment="1">
      <alignment vertical="center" wrapText="1"/>
    </xf>
    <xf numFmtId="1" fontId="25" fillId="0" borderId="1" xfId="7" applyNumberFormat="1" applyFont="1" applyFill="1" applyBorder="1" applyAlignment="1">
      <alignment vertical="center"/>
    </xf>
    <xf numFmtId="169" fontId="66" fillId="0" borderId="7" xfId="1" applyNumberFormat="1" applyFont="1" applyFill="1" applyBorder="1" applyAlignment="1">
      <alignment horizontal="center" vertical="center" wrapText="1"/>
    </xf>
    <xf numFmtId="1" fontId="12" fillId="0" borderId="1" xfId="5" applyNumberFormat="1" applyFont="1" applyFill="1" applyBorder="1" applyAlignment="1">
      <alignment horizontal="left" vertical="center" wrapText="1"/>
    </xf>
    <xf numFmtId="0" fontId="12" fillId="0" borderId="1" xfId="0" applyFont="1" applyFill="1" applyBorder="1" applyAlignment="1">
      <alignment horizontal="left"/>
    </xf>
    <xf numFmtId="1" fontId="10" fillId="0" borderId="7" xfId="5" applyNumberFormat="1" applyFont="1" applyFill="1" applyBorder="1" applyAlignment="1">
      <alignment vertical="center"/>
    </xf>
    <xf numFmtId="169" fontId="12" fillId="0" borderId="1" xfId="0" quotePrefix="1" applyNumberFormat="1" applyFont="1" applyFill="1" applyBorder="1" applyAlignment="1">
      <alignment horizontal="left" vertical="center" wrapText="1"/>
    </xf>
    <xf numFmtId="169" fontId="10" fillId="0" borderId="7" xfId="0" applyNumberFormat="1" applyFont="1" applyFill="1" applyBorder="1" applyAlignment="1">
      <alignment horizontal="center" vertical="center" wrapText="1"/>
    </xf>
    <xf numFmtId="0" fontId="10" fillId="0" borderId="7" xfId="0" applyNumberFormat="1" applyFont="1" applyFill="1" applyBorder="1" applyAlignment="1">
      <alignment horizontal="center" vertical="center" wrapText="1"/>
    </xf>
    <xf numFmtId="49" fontId="12" fillId="0" borderId="1" xfId="0" applyNumberFormat="1" applyFont="1" applyFill="1" applyBorder="1" applyAlignment="1">
      <alignment horizontal="left" vertical="center" wrapText="1"/>
    </xf>
    <xf numFmtId="167" fontId="12" fillId="0" borderId="1" xfId="1" applyFont="1" applyFill="1" applyBorder="1" applyAlignment="1">
      <alignment horizontal="left" vertical="center" wrapText="1"/>
    </xf>
    <xf numFmtId="0" fontId="10" fillId="0" borderId="7" xfId="0" applyFont="1" applyFill="1" applyBorder="1" applyAlignment="1">
      <alignment vertical="top" wrapText="1"/>
    </xf>
    <xf numFmtId="1" fontId="12" fillId="0" borderId="1" xfId="7" quotePrefix="1" applyNumberFormat="1" applyFont="1" applyFill="1" applyBorder="1" applyAlignment="1">
      <alignment horizontal="center" vertical="center" wrapText="1"/>
    </xf>
    <xf numFmtId="0" fontId="12" fillId="0" borderId="1" xfId="0" quotePrefix="1" applyNumberFormat="1" applyFont="1" applyFill="1" applyBorder="1" applyAlignment="1">
      <alignment horizontal="center" vertical="center" wrapText="1"/>
    </xf>
    <xf numFmtId="0" fontId="10" fillId="0" borderId="7" xfId="0" applyFont="1" applyFill="1" applyBorder="1"/>
    <xf numFmtId="0" fontId="25" fillId="0" borderId="1" xfId="0" applyFont="1" applyFill="1" applyBorder="1" applyAlignment="1">
      <alignment horizontal="right"/>
    </xf>
    <xf numFmtId="0" fontId="64" fillId="0" borderId="1" xfId="0" applyNumberFormat="1" applyFont="1" applyFill="1" applyBorder="1" applyAlignment="1">
      <alignment horizontal="center" vertical="center" wrapText="1"/>
    </xf>
    <xf numFmtId="169" fontId="64" fillId="0" borderId="1" xfId="0" quotePrefix="1" applyNumberFormat="1" applyFont="1" applyFill="1" applyBorder="1" applyAlignment="1">
      <alignment horizontal="center" vertical="center" wrapText="1"/>
    </xf>
    <xf numFmtId="0" fontId="24" fillId="0" borderId="1" xfId="0" applyFont="1" applyFill="1" applyBorder="1" applyAlignment="1">
      <alignment horizontal="left"/>
    </xf>
    <xf numFmtId="0" fontId="24" fillId="0" borderId="1" xfId="0" applyFont="1" applyFill="1" applyBorder="1" applyAlignment="1">
      <alignment horizontal="right"/>
    </xf>
    <xf numFmtId="0" fontId="24" fillId="0" borderId="1" xfId="0" applyFont="1" applyFill="1" applyBorder="1"/>
    <xf numFmtId="180" fontId="24" fillId="0" borderId="1" xfId="0" applyNumberFormat="1" applyFont="1" applyFill="1" applyBorder="1"/>
    <xf numFmtId="49" fontId="24" fillId="0" borderId="1" xfId="0" applyNumberFormat="1" applyFont="1" applyFill="1" applyBorder="1"/>
    <xf numFmtId="0" fontId="24" fillId="0" borderId="1" xfId="0" applyFont="1" applyFill="1" applyBorder="1" applyAlignment="1">
      <alignment horizontal="center"/>
    </xf>
    <xf numFmtId="0" fontId="24" fillId="0" borderId="0" xfId="0" applyFont="1" applyFill="1" applyBorder="1"/>
    <xf numFmtId="0" fontId="70" fillId="0" borderId="1" xfId="0" applyFont="1" applyFill="1" applyBorder="1" applyAlignment="1">
      <alignment horizontal="center" vertical="center" wrapText="1"/>
    </xf>
    <xf numFmtId="0" fontId="12" fillId="0" borderId="2" xfId="55" applyFont="1" applyFill="1" applyBorder="1" applyAlignment="1">
      <alignment vertical="center" wrapText="1"/>
    </xf>
    <xf numFmtId="0" fontId="12" fillId="0" borderId="2" xfId="0" applyNumberFormat="1" applyFont="1" applyFill="1" applyBorder="1" applyAlignment="1">
      <alignment horizontal="left" vertical="center" wrapText="1"/>
    </xf>
    <xf numFmtId="1" fontId="12" fillId="0" borderId="2" xfId="7" applyNumberFormat="1" applyFont="1" applyFill="1" applyBorder="1" applyAlignment="1">
      <alignment horizontal="center" vertical="center"/>
    </xf>
    <xf numFmtId="14" fontId="12" fillId="0" borderId="2" xfId="0" applyNumberFormat="1" applyFont="1" applyFill="1" applyBorder="1" applyAlignment="1">
      <alignment horizontal="center" vertical="center" wrapText="1"/>
    </xf>
    <xf numFmtId="0" fontId="10" fillId="0" borderId="2" xfId="0" applyFont="1" applyFill="1" applyBorder="1"/>
    <xf numFmtId="1" fontId="12" fillId="0" borderId="1" xfId="9" applyNumberFormat="1" applyFont="1" applyFill="1" applyBorder="1" applyAlignment="1">
      <alignment horizontal="center" vertical="center"/>
    </xf>
    <xf numFmtId="0" fontId="18" fillId="0" borderId="1" xfId="53" applyFont="1" applyFill="1" applyBorder="1" applyAlignment="1">
      <alignment horizontal="center" vertical="center"/>
    </xf>
    <xf numFmtId="1" fontId="64" fillId="2" borderId="1" xfId="88" applyNumberFormat="1" applyFont="1" applyFill="1" applyBorder="1" applyAlignment="1">
      <alignment vertical="center" wrapText="1"/>
    </xf>
    <xf numFmtId="0" fontId="22" fillId="3" borderId="1" xfId="0" applyFont="1" applyFill="1" applyBorder="1" applyAlignment="1">
      <alignment horizontal="left"/>
    </xf>
    <xf numFmtId="0" fontId="22" fillId="3" borderId="1" xfId="0" applyFont="1" applyFill="1" applyBorder="1" applyAlignment="1">
      <alignment horizontal="right"/>
    </xf>
    <xf numFmtId="0" fontId="22" fillId="3" borderId="1" xfId="0" applyFont="1" applyFill="1" applyBorder="1"/>
    <xf numFmtId="180" fontId="22" fillId="3" borderId="1" xfId="0" applyNumberFormat="1" applyFont="1" applyFill="1" applyBorder="1"/>
    <xf numFmtId="49" fontId="22" fillId="3" borderId="1" xfId="0" applyNumberFormat="1" applyFont="1" applyFill="1" applyBorder="1"/>
    <xf numFmtId="0" fontId="22" fillId="3" borderId="0" xfId="0" applyFont="1" applyFill="1" applyBorder="1"/>
    <xf numFmtId="0" fontId="22" fillId="3" borderId="1" xfId="0" applyFont="1" applyFill="1" applyBorder="1" applyAlignment="1">
      <alignment horizontal="right" vertical="center"/>
    </xf>
    <xf numFmtId="0" fontId="67" fillId="0" borderId="1" xfId="0" applyFont="1" applyFill="1" applyBorder="1" applyAlignment="1">
      <alignment horizontal="left"/>
    </xf>
    <xf numFmtId="0" fontId="67" fillId="0" borderId="1" xfId="0" applyFont="1" applyFill="1" applyBorder="1" applyAlignment="1">
      <alignment horizontal="right"/>
    </xf>
    <xf numFmtId="180" fontId="67" fillId="0" borderId="1" xfId="0" applyNumberFormat="1" applyFont="1" applyFill="1" applyBorder="1"/>
    <xf numFmtId="49" fontId="67" fillId="0" borderId="1" xfId="0" applyNumberFormat="1" applyFont="1" applyFill="1" applyBorder="1"/>
    <xf numFmtId="0" fontId="67" fillId="0" borderId="1" xfId="0" applyFont="1" applyFill="1" applyBorder="1" applyAlignment="1">
      <alignment horizontal="center" vertical="center" wrapText="1"/>
    </xf>
    <xf numFmtId="0" fontId="36" fillId="0" borderId="0" xfId="0" applyFont="1" applyFill="1" applyBorder="1" applyAlignment="1">
      <alignment vertical="center"/>
    </xf>
    <xf numFmtId="0" fontId="94" fillId="0" borderId="0" xfId="0" applyFont="1" applyFill="1" applyBorder="1" applyAlignment="1">
      <alignment vertical="center"/>
    </xf>
    <xf numFmtId="167" fontId="12" fillId="0" borderId="1" xfId="18" quotePrefix="1" applyNumberFormat="1" applyFont="1" applyFill="1" applyBorder="1" applyAlignment="1">
      <alignment horizontal="center" vertical="center" wrapText="1"/>
    </xf>
    <xf numFmtId="1" fontId="12" fillId="2" borderId="1" xfId="88" applyNumberFormat="1" applyFont="1" applyFill="1" applyBorder="1" applyAlignment="1">
      <alignment horizontal="center" vertical="center" wrapText="1"/>
    </xf>
    <xf numFmtId="169" fontId="69" fillId="0" borderId="1" xfId="1" applyNumberFormat="1" applyFont="1" applyFill="1" applyBorder="1" applyAlignment="1">
      <alignment horizontal="center" vertical="center" wrapText="1"/>
    </xf>
    <xf numFmtId="0" fontId="67" fillId="0" borderId="1" xfId="0" applyFont="1" applyFill="1" applyBorder="1" applyAlignment="1">
      <alignment horizontal="right" vertical="center"/>
    </xf>
    <xf numFmtId="0" fontId="12" fillId="3" borderId="1" xfId="0" quotePrefix="1" applyFont="1" applyFill="1" applyBorder="1" applyAlignment="1">
      <alignment horizontal="center" vertical="center"/>
    </xf>
    <xf numFmtId="0" fontId="70" fillId="3" borderId="1" xfId="0" applyFont="1" applyFill="1" applyBorder="1" applyAlignment="1">
      <alignment horizontal="center" vertical="center" wrapText="1"/>
    </xf>
    <xf numFmtId="0" fontId="12" fillId="0" borderId="1" xfId="0" applyFont="1" applyFill="1" applyBorder="1" applyAlignment="1">
      <alignment horizontal="right"/>
    </xf>
    <xf numFmtId="0" fontId="22" fillId="3" borderId="1" xfId="0" applyFont="1" applyFill="1" applyBorder="1" applyAlignment="1">
      <alignment horizontal="center" vertical="center"/>
    </xf>
    <xf numFmtId="169" fontId="22" fillId="3" borderId="1" xfId="1" applyNumberFormat="1" applyFont="1" applyFill="1" applyBorder="1" applyAlignment="1">
      <alignment horizontal="right" vertical="center"/>
    </xf>
    <xf numFmtId="169" fontId="22" fillId="3" borderId="1" xfId="0" applyNumberFormat="1" applyFont="1" applyFill="1" applyBorder="1" applyAlignment="1">
      <alignment horizontal="right" vertical="center"/>
    </xf>
    <xf numFmtId="1" fontId="12" fillId="2" borderId="1" xfId="88" applyNumberFormat="1" applyFont="1" applyFill="1" applyBorder="1" applyAlignment="1">
      <alignment vertical="center" wrapText="1"/>
    </xf>
    <xf numFmtId="0" fontId="22" fillId="0" borderId="1" xfId="2" applyNumberFormat="1" applyFont="1" applyFill="1" applyBorder="1" applyAlignment="1">
      <alignment horizontal="center" vertical="center" wrapText="1"/>
    </xf>
    <xf numFmtId="0" fontId="22" fillId="0" borderId="4" xfId="2" applyNumberFormat="1" applyFont="1" applyFill="1" applyBorder="1" applyAlignment="1">
      <alignment horizontal="center" vertical="center" wrapText="1"/>
    </xf>
    <xf numFmtId="169" fontId="22" fillId="0" borderId="1" xfId="3" applyNumberFormat="1" applyFont="1" applyFill="1" applyBorder="1" applyAlignment="1">
      <alignment horizontal="center" vertical="center" wrapText="1"/>
    </xf>
    <xf numFmtId="169" fontId="22" fillId="0" borderId="1" xfId="1" applyNumberFormat="1" applyFont="1" applyFill="1" applyBorder="1" applyAlignment="1">
      <alignment horizontal="center" vertical="center" wrapText="1"/>
    </xf>
    <xf numFmtId="169" fontId="36" fillId="0" borderId="2" xfId="3" applyNumberFormat="1" applyFont="1" applyFill="1" applyBorder="1" applyAlignment="1">
      <alignment horizontal="center" vertical="center" wrapText="1"/>
    </xf>
    <xf numFmtId="0" fontId="36" fillId="0" borderId="1" xfId="2" applyNumberFormat="1" applyFont="1" applyFill="1" applyBorder="1" applyAlignment="1">
      <alignment horizontal="left" vertical="center" wrapText="1"/>
    </xf>
    <xf numFmtId="169" fontId="36" fillId="0" borderId="2" xfId="1" applyNumberFormat="1" applyFont="1" applyFill="1" applyBorder="1" applyAlignment="1">
      <alignment horizontal="center" vertical="center" wrapText="1"/>
    </xf>
    <xf numFmtId="0" fontId="22" fillId="0" borderId="1" xfId="53" applyFont="1" applyFill="1" applyBorder="1" applyAlignment="1">
      <alignment horizontal="center" vertical="center" wrapText="1"/>
    </xf>
    <xf numFmtId="0" fontId="22" fillId="0" borderId="1" xfId="2" applyNumberFormat="1" applyFont="1" applyFill="1" applyBorder="1" applyAlignment="1">
      <alignment horizontal="left" vertical="center" wrapText="1"/>
    </xf>
    <xf numFmtId="0" fontId="22" fillId="0" borderId="1" xfId="53" applyFont="1" applyFill="1" applyBorder="1" applyAlignment="1">
      <alignment horizontal="left" vertical="center" wrapText="1"/>
    </xf>
    <xf numFmtId="0" fontId="22" fillId="0" borderId="4" xfId="53" applyFont="1" applyFill="1" applyBorder="1" applyAlignment="1">
      <alignment horizontal="center" vertical="center" wrapText="1"/>
    </xf>
    <xf numFmtId="0" fontId="85" fillId="0" borderId="0" xfId="0" applyFont="1" applyFill="1"/>
    <xf numFmtId="0" fontId="66" fillId="0" borderId="1" xfId="0" applyFont="1" applyFill="1" applyBorder="1"/>
    <xf numFmtId="0" fontId="66" fillId="0" borderId="1" xfId="0" applyFont="1" applyFill="1" applyBorder="1" applyAlignment="1">
      <alignment horizontal="left"/>
    </xf>
    <xf numFmtId="0" fontId="66" fillId="0" borderId="1" xfId="0" applyFont="1" applyFill="1" applyBorder="1" applyAlignment="1">
      <alignment horizontal="center"/>
    </xf>
    <xf numFmtId="0" fontId="66" fillId="0" borderId="0" xfId="0" applyFont="1" applyFill="1"/>
    <xf numFmtId="3" fontId="12" fillId="0" borderId="1" xfId="88" applyNumberFormat="1" applyFont="1" applyFill="1" applyBorder="1" applyAlignment="1">
      <alignment vertical="center" wrapText="1"/>
    </xf>
    <xf numFmtId="3" fontId="18" fillId="0" borderId="1" xfId="88" applyNumberFormat="1" applyFont="1" applyFill="1" applyBorder="1" applyAlignment="1">
      <alignment vertical="center" wrapText="1"/>
    </xf>
    <xf numFmtId="169" fontId="61" fillId="0" borderId="1" xfId="1" applyNumberFormat="1" applyFont="1" applyFill="1" applyBorder="1" applyAlignment="1">
      <alignment horizontal="center" vertical="center" wrapText="1"/>
    </xf>
    <xf numFmtId="169" fontId="61" fillId="0" borderId="1" xfId="1" quotePrefix="1" applyNumberFormat="1" applyFont="1" applyFill="1" applyBorder="1" applyAlignment="1">
      <alignment horizontal="center" vertical="center" wrapText="1"/>
    </xf>
    <xf numFmtId="169" fontId="62" fillId="0" borderId="1" xfId="1" quotePrefix="1" applyNumberFormat="1" applyFont="1" applyFill="1" applyBorder="1" applyAlignment="1">
      <alignment horizontal="center" vertical="center" wrapText="1"/>
    </xf>
    <xf numFmtId="0" fontId="82" fillId="0" borderId="1" xfId="55" applyFont="1" applyFill="1" applyBorder="1" applyAlignment="1">
      <alignment horizontal="center" vertical="center" wrapText="1"/>
    </xf>
    <xf numFmtId="0" fontId="12" fillId="0" borderId="1" xfId="0" applyFont="1" applyFill="1" applyBorder="1" applyAlignment="1">
      <alignment horizontal="center" vertical="center" wrapText="1"/>
    </xf>
    <xf numFmtId="169" fontId="12" fillId="0" borderId="1" xfId="1" quotePrefix="1" applyNumberFormat="1" applyFont="1" applyFill="1" applyBorder="1" applyAlignment="1">
      <alignment horizontal="center" vertical="center" wrapText="1"/>
    </xf>
    <xf numFmtId="0" fontId="62" fillId="0" borderId="1" xfId="2" applyNumberFormat="1" applyFont="1" applyFill="1" applyBorder="1" applyAlignment="1">
      <alignment horizontal="center" vertical="center" wrapText="1"/>
    </xf>
    <xf numFmtId="169" fontId="62" fillId="0" borderId="1" xfId="3" applyNumberFormat="1" applyFont="1" applyFill="1" applyBorder="1" applyAlignment="1">
      <alignment horizontal="center" vertical="center" wrapText="1"/>
    </xf>
    <xf numFmtId="169" fontId="62" fillId="0" borderId="1" xfId="1" applyNumberFormat="1" applyFont="1" applyFill="1" applyBorder="1" applyAlignment="1">
      <alignment horizontal="center" vertical="center" wrapText="1"/>
    </xf>
    <xf numFmtId="0" fontId="62" fillId="0" borderId="1" xfId="2" applyNumberFormat="1" applyFont="1" applyFill="1" applyBorder="1" applyAlignment="1">
      <alignment horizontal="left" vertical="center" wrapText="1"/>
    </xf>
    <xf numFmtId="0" fontId="27" fillId="2" borderId="0" xfId="0" applyFont="1" applyFill="1" applyBorder="1" applyAlignment="1">
      <alignment horizontal="left"/>
    </xf>
    <xf numFmtId="169" fontId="19" fillId="2" borderId="0" xfId="0" applyNumberFormat="1" applyFont="1" applyFill="1" applyBorder="1" applyAlignment="1">
      <alignment horizontal="right" vertical="center"/>
    </xf>
    <xf numFmtId="0" fontId="19" fillId="2" borderId="0" xfId="0" applyFont="1" applyFill="1" applyBorder="1" applyAlignment="1">
      <alignment horizontal="right" vertical="center"/>
    </xf>
    <xf numFmtId="0" fontId="28" fillId="2" borderId="1" xfId="2" applyNumberFormat="1" applyFont="1" applyFill="1" applyBorder="1" applyAlignment="1">
      <alignment horizontal="center" vertical="center" wrapText="1"/>
    </xf>
    <xf numFmtId="0" fontId="28" fillId="2" borderId="1" xfId="2" applyNumberFormat="1" applyFont="1" applyFill="1" applyBorder="1" applyAlignment="1">
      <alignment horizontal="left" vertical="center" wrapText="1"/>
    </xf>
    <xf numFmtId="0" fontId="28" fillId="2" borderId="1" xfId="2" applyNumberFormat="1" applyFont="1" applyFill="1" applyBorder="1" applyAlignment="1">
      <alignment horizontal="right" vertical="center" wrapText="1"/>
    </xf>
    <xf numFmtId="0" fontId="28" fillId="2" borderId="2" xfId="2" applyNumberFormat="1" applyFont="1" applyFill="1" applyBorder="1" applyAlignment="1">
      <alignment horizontal="center" vertical="center" wrapText="1"/>
    </xf>
    <xf numFmtId="0" fontId="28" fillId="2" borderId="3" xfId="2" applyNumberFormat="1" applyFont="1" applyFill="1" applyBorder="1" applyAlignment="1">
      <alignment horizontal="center" vertical="center" wrapText="1"/>
    </xf>
    <xf numFmtId="0" fontId="28" fillId="2" borderId="4" xfId="2" applyNumberFormat="1" applyFont="1" applyFill="1" applyBorder="1" applyAlignment="1">
      <alignment horizontal="center" vertical="center" wrapText="1"/>
    </xf>
    <xf numFmtId="180" fontId="28" fillId="2" borderId="1" xfId="2" applyNumberFormat="1" applyFont="1" applyFill="1" applyBorder="1" applyAlignment="1">
      <alignment horizontal="center" vertical="center" wrapText="1"/>
    </xf>
    <xf numFmtId="169" fontId="28" fillId="2" borderId="1" xfId="1" applyNumberFormat="1" applyFont="1" applyFill="1" applyBorder="1" applyAlignment="1">
      <alignment horizontal="center" vertical="center" wrapText="1"/>
    </xf>
    <xf numFmtId="3" fontId="28" fillId="2" borderId="1" xfId="3" applyNumberFormat="1" applyFont="1" applyFill="1" applyBorder="1" applyAlignment="1">
      <alignment horizontal="center" vertical="center" wrapText="1"/>
    </xf>
    <xf numFmtId="169" fontId="28" fillId="2" borderId="1" xfId="3" applyNumberFormat="1" applyFont="1" applyFill="1" applyBorder="1" applyAlignment="1">
      <alignment horizontal="left" vertical="center" wrapText="1"/>
    </xf>
    <xf numFmtId="169" fontId="29" fillId="2" borderId="1" xfId="3" applyNumberFormat="1" applyFont="1" applyFill="1" applyBorder="1" applyAlignment="1">
      <alignment horizontal="left" vertical="center"/>
    </xf>
    <xf numFmtId="169" fontId="28" fillId="2" borderId="5" xfId="3" applyNumberFormat="1" applyFont="1" applyFill="1" applyBorder="1" applyAlignment="1">
      <alignment horizontal="center" vertical="center" wrapText="1"/>
    </xf>
    <xf numFmtId="169" fontId="28" fillId="2" borderId="7" xfId="3" applyNumberFormat="1" applyFont="1" applyFill="1" applyBorder="1" applyAlignment="1">
      <alignment horizontal="center" vertical="center" wrapText="1"/>
    </xf>
    <xf numFmtId="169" fontId="28" fillId="2" borderId="1" xfId="3" applyNumberFormat="1" applyFont="1" applyFill="1" applyBorder="1" applyAlignment="1">
      <alignment horizontal="center" vertical="center" wrapText="1"/>
    </xf>
    <xf numFmtId="49" fontId="28" fillId="2" borderId="1" xfId="2" applyNumberFormat="1" applyFont="1" applyFill="1" applyBorder="1" applyAlignment="1">
      <alignment horizontal="center" vertical="center" wrapText="1"/>
    </xf>
    <xf numFmtId="0" fontId="28" fillId="2" borderId="5" xfId="2" applyNumberFormat="1" applyFont="1" applyFill="1" applyBorder="1" applyAlignment="1">
      <alignment horizontal="center" vertical="center" wrapText="1"/>
    </xf>
    <xf numFmtId="0" fontId="28" fillId="2" borderId="6" xfId="2" applyNumberFormat="1" applyFont="1" applyFill="1" applyBorder="1" applyAlignment="1">
      <alignment horizontal="center" vertical="center" wrapText="1"/>
    </xf>
    <xf numFmtId="0" fontId="28" fillId="2" borderId="7" xfId="2" applyNumberFormat="1" applyFont="1" applyFill="1" applyBorder="1" applyAlignment="1">
      <alignment horizontal="center" vertical="center" wrapText="1"/>
    </xf>
    <xf numFmtId="0" fontId="62" fillId="0" borderId="1" xfId="53" applyFont="1" applyFill="1" applyBorder="1" applyAlignment="1">
      <alignment horizontal="center" vertical="center" wrapText="1"/>
    </xf>
    <xf numFmtId="0" fontId="69" fillId="0" borderId="0" xfId="0" applyFont="1" applyAlignment="1">
      <alignment horizontal="center" vertical="center" wrapText="1"/>
    </xf>
    <xf numFmtId="0" fontId="69" fillId="0" borderId="0" xfId="0" applyFont="1" applyAlignment="1">
      <alignment horizontal="center" vertical="center"/>
    </xf>
    <xf numFmtId="0" fontId="70" fillId="0" borderId="0" xfId="0" applyFont="1" applyAlignment="1">
      <alignment horizontal="center" vertical="center" wrapText="1"/>
    </xf>
    <xf numFmtId="0" fontId="69" fillId="0" borderId="2" xfId="0" applyFont="1" applyBorder="1" applyAlignment="1">
      <alignment horizontal="center" vertical="center" wrapText="1"/>
    </xf>
    <xf numFmtId="0" fontId="69" fillId="0" borderId="4" xfId="0" applyFont="1" applyBorder="1" applyAlignment="1">
      <alignment horizontal="center" vertical="center" wrapText="1"/>
    </xf>
    <xf numFmtId="0" fontId="84" fillId="0" borderId="0" xfId="0" applyFont="1" applyAlignment="1">
      <alignment horizontal="center" vertical="center" wrapText="1"/>
    </xf>
    <xf numFmtId="0" fontId="22" fillId="0" borderId="0" xfId="0" applyFont="1" applyFill="1" applyBorder="1" applyAlignment="1">
      <alignment horizontal="center" wrapText="1"/>
    </xf>
    <xf numFmtId="0" fontId="22" fillId="0" borderId="0" xfId="0" applyFont="1" applyFill="1" applyBorder="1" applyAlignment="1">
      <alignment horizontal="center"/>
    </xf>
    <xf numFmtId="0" fontId="56" fillId="0" borderId="0" xfId="0" applyFont="1" applyFill="1" applyBorder="1" applyAlignment="1">
      <alignment horizontal="center" wrapText="1"/>
    </xf>
    <xf numFmtId="0" fontId="56" fillId="0" borderId="0" xfId="0" applyFont="1" applyFill="1" applyBorder="1" applyAlignment="1">
      <alignment horizontal="center"/>
    </xf>
    <xf numFmtId="0" fontId="22" fillId="0" borderId="1" xfId="2" applyNumberFormat="1" applyFont="1" applyFill="1" applyBorder="1" applyAlignment="1">
      <alignment horizontal="center" vertical="center" wrapText="1"/>
    </xf>
    <xf numFmtId="0" fontId="22" fillId="0" borderId="2" xfId="2" applyNumberFormat="1" applyFont="1" applyFill="1" applyBorder="1" applyAlignment="1">
      <alignment horizontal="center" vertical="center" wrapText="1"/>
    </xf>
    <xf numFmtId="0" fontId="22" fillId="0" borderId="3" xfId="2" applyNumberFormat="1" applyFont="1" applyFill="1" applyBorder="1" applyAlignment="1">
      <alignment horizontal="center" vertical="center" wrapText="1"/>
    </xf>
    <xf numFmtId="0" fontId="22" fillId="0" borderId="4" xfId="2" applyNumberFormat="1" applyFont="1" applyFill="1" applyBorder="1" applyAlignment="1">
      <alignment horizontal="center" vertical="center" wrapText="1"/>
    </xf>
    <xf numFmtId="3" fontId="22" fillId="0" borderId="2" xfId="3" applyNumberFormat="1" applyFont="1" applyFill="1" applyBorder="1" applyAlignment="1">
      <alignment horizontal="center" vertical="center" wrapText="1"/>
    </xf>
    <xf numFmtId="3" fontId="22" fillId="0" borderId="3" xfId="3" applyNumberFormat="1" applyFont="1" applyFill="1" applyBorder="1" applyAlignment="1">
      <alignment horizontal="center" vertical="center" wrapText="1"/>
    </xf>
    <xf numFmtId="3" fontId="22" fillId="0" borderId="4" xfId="3" applyNumberFormat="1" applyFont="1" applyFill="1" applyBorder="1" applyAlignment="1">
      <alignment horizontal="center" vertical="center" wrapText="1"/>
    </xf>
    <xf numFmtId="49" fontId="22" fillId="0" borderId="1" xfId="2" applyNumberFormat="1" applyFont="1" applyFill="1" applyBorder="1" applyAlignment="1">
      <alignment horizontal="center" vertical="center" wrapText="1"/>
    </xf>
    <xf numFmtId="169" fontId="22" fillId="0" borderId="1" xfId="3" applyNumberFormat="1" applyFont="1" applyFill="1" applyBorder="1" applyAlignment="1">
      <alignment horizontal="center" vertical="center" wrapText="1"/>
    </xf>
    <xf numFmtId="169" fontId="22" fillId="0" borderId="5" xfId="3" applyNumberFormat="1" applyFont="1" applyFill="1" applyBorder="1" applyAlignment="1">
      <alignment horizontal="center" vertical="center" wrapText="1"/>
    </xf>
    <xf numFmtId="169" fontId="22" fillId="0" borderId="7" xfId="3" applyNumberFormat="1" applyFont="1" applyFill="1" applyBorder="1" applyAlignment="1">
      <alignment horizontal="center" vertical="center" wrapText="1"/>
    </xf>
    <xf numFmtId="180" fontId="22" fillId="0" borderId="1" xfId="2" applyNumberFormat="1" applyFont="1" applyFill="1" applyBorder="1" applyAlignment="1">
      <alignment horizontal="center" vertical="center" wrapText="1"/>
    </xf>
    <xf numFmtId="169" fontId="12" fillId="0" borderId="1" xfId="3" applyNumberFormat="1" applyFont="1" applyFill="1" applyBorder="1" applyAlignment="1">
      <alignment horizontal="center" vertical="center"/>
    </xf>
    <xf numFmtId="169" fontId="22" fillId="0" borderId="5" xfId="1" applyNumberFormat="1" applyFont="1" applyFill="1" applyBorder="1" applyAlignment="1">
      <alignment horizontal="center" vertical="center" wrapText="1"/>
    </xf>
    <xf numFmtId="169" fontId="22" fillId="0" borderId="6" xfId="1" applyNumberFormat="1" applyFont="1" applyFill="1" applyBorder="1" applyAlignment="1">
      <alignment horizontal="center" vertical="center" wrapText="1"/>
    </xf>
    <xf numFmtId="169" fontId="22" fillId="0" borderId="7" xfId="1" applyNumberFormat="1" applyFont="1" applyFill="1" applyBorder="1" applyAlignment="1">
      <alignment horizontal="center" vertical="center" wrapText="1"/>
    </xf>
    <xf numFmtId="3" fontId="22" fillId="0" borderId="1" xfId="3" applyNumberFormat="1" applyFont="1" applyFill="1" applyBorder="1" applyAlignment="1">
      <alignment horizontal="center" vertical="center" wrapText="1"/>
    </xf>
    <xf numFmtId="0" fontId="94" fillId="0" borderId="8" xfId="0" applyFont="1" applyFill="1" applyBorder="1" applyAlignment="1">
      <alignment horizontal="right"/>
    </xf>
    <xf numFmtId="0" fontId="36" fillId="0" borderId="0" xfId="0" applyFont="1" applyFill="1" applyBorder="1" applyAlignment="1">
      <alignment horizontal="center" vertical="center"/>
    </xf>
    <xf numFmtId="0" fontId="94" fillId="0" borderId="0" xfId="0" applyFont="1" applyFill="1" applyBorder="1" applyAlignment="1">
      <alignment horizontal="center" vertical="center"/>
    </xf>
    <xf numFmtId="169" fontId="22" fillId="0" borderId="1" xfId="1" applyNumberFormat="1" applyFont="1" applyFill="1" applyBorder="1" applyAlignment="1">
      <alignment horizontal="center" vertical="center" wrapText="1"/>
    </xf>
    <xf numFmtId="0" fontId="22" fillId="0" borderId="5" xfId="2" applyNumberFormat="1" applyFont="1" applyFill="1" applyBorder="1" applyAlignment="1">
      <alignment horizontal="center" vertical="center" wrapText="1"/>
    </xf>
    <xf numFmtId="0" fontId="22" fillId="0" borderId="6" xfId="2" applyNumberFormat="1" applyFont="1" applyFill="1" applyBorder="1" applyAlignment="1">
      <alignment horizontal="center" vertical="center" wrapText="1"/>
    </xf>
    <xf numFmtId="0" fontId="22" fillId="0" borderId="7" xfId="2" applyNumberFormat="1" applyFont="1" applyFill="1" applyBorder="1" applyAlignment="1">
      <alignment horizontal="center" vertical="center" wrapText="1"/>
    </xf>
    <xf numFmtId="169" fontId="62" fillId="0" borderId="1" xfId="3" applyNumberFormat="1" applyFont="1" applyFill="1" applyBorder="1" applyAlignment="1">
      <alignment horizontal="center" vertical="center" wrapText="1"/>
    </xf>
    <xf numFmtId="169" fontId="61" fillId="0" borderId="1" xfId="3" applyNumberFormat="1" applyFont="1" applyFill="1" applyBorder="1" applyAlignment="1">
      <alignment horizontal="center" vertical="center"/>
    </xf>
    <xf numFmtId="0" fontId="62" fillId="0" borderId="1" xfId="2" applyNumberFormat="1" applyFont="1" applyFill="1" applyBorder="1" applyAlignment="1">
      <alignment horizontal="center" vertical="center" wrapText="1"/>
    </xf>
    <xf numFmtId="0" fontId="62" fillId="0" borderId="1" xfId="2" applyNumberFormat="1" applyFont="1" applyFill="1" applyBorder="1" applyAlignment="1">
      <alignment horizontal="left" vertical="center" wrapText="1"/>
    </xf>
    <xf numFmtId="180" fontId="62" fillId="0" borderId="1" xfId="2" applyNumberFormat="1" applyFont="1" applyFill="1" applyBorder="1" applyAlignment="1">
      <alignment horizontal="center" vertical="center" wrapText="1"/>
    </xf>
    <xf numFmtId="169" fontId="62" fillId="0" borderId="1" xfId="1" applyNumberFormat="1" applyFont="1" applyFill="1" applyBorder="1" applyAlignment="1">
      <alignment horizontal="center" vertical="center" wrapText="1"/>
    </xf>
    <xf numFmtId="3" fontId="86" fillId="0" borderId="1" xfId="3" applyNumberFormat="1" applyFont="1" applyFill="1" applyBorder="1" applyAlignment="1">
      <alignment horizontal="center" vertical="center" wrapText="1"/>
    </xf>
    <xf numFmtId="3" fontId="62" fillId="0" borderId="1" xfId="3" applyNumberFormat="1" applyFont="1" applyFill="1" applyBorder="1" applyAlignment="1">
      <alignment horizontal="center" vertical="center" wrapText="1"/>
    </xf>
    <xf numFmtId="49" fontId="62" fillId="0" borderId="1" xfId="2" applyNumberFormat="1" applyFont="1" applyFill="1" applyBorder="1" applyAlignment="1">
      <alignment horizontal="center" vertical="center" wrapText="1"/>
    </xf>
    <xf numFmtId="3" fontId="63" fillId="0" borderId="1" xfId="3" applyNumberFormat="1" applyFont="1" applyFill="1" applyBorder="1" applyAlignment="1">
      <alignment horizontal="center" vertical="center" wrapText="1"/>
    </xf>
    <xf numFmtId="169" fontId="63" fillId="0" borderId="10" xfId="3" applyNumberFormat="1" applyFont="1" applyFill="1" applyBorder="1" applyAlignment="1">
      <alignment horizontal="center" vertical="center" wrapText="1"/>
    </xf>
    <xf numFmtId="169" fontId="63" fillId="0" borderId="11" xfId="3" applyNumberFormat="1" applyFont="1" applyFill="1" applyBorder="1" applyAlignment="1">
      <alignment horizontal="center" vertical="center" wrapText="1"/>
    </xf>
    <xf numFmtId="169" fontId="63" fillId="0" borderId="12" xfId="3" applyNumberFormat="1" applyFont="1" applyFill="1" applyBorder="1" applyAlignment="1">
      <alignment horizontal="center" vertical="center" wrapText="1"/>
    </xf>
    <xf numFmtId="169" fontId="63" fillId="0" borderId="13" xfId="3" applyNumberFormat="1" applyFont="1" applyFill="1" applyBorder="1" applyAlignment="1">
      <alignment horizontal="center" vertical="center" wrapText="1"/>
    </xf>
    <xf numFmtId="169" fontId="63" fillId="0" borderId="8" xfId="3" applyNumberFormat="1" applyFont="1" applyFill="1" applyBorder="1" applyAlignment="1">
      <alignment horizontal="center" vertical="center" wrapText="1"/>
    </xf>
    <xf numFmtId="169" fontId="63" fillId="0" borderId="14" xfId="3" applyNumberFormat="1" applyFont="1" applyFill="1" applyBorder="1" applyAlignment="1">
      <alignment horizontal="center" vertical="center" wrapText="1"/>
    </xf>
    <xf numFmtId="3" fontId="86" fillId="0" borderId="2" xfId="3" applyNumberFormat="1" applyFont="1" applyFill="1" applyBorder="1" applyAlignment="1">
      <alignment horizontal="center" vertical="center" wrapText="1"/>
    </xf>
    <xf numFmtId="3" fontId="86" fillId="0" borderId="3" xfId="3" applyNumberFormat="1" applyFont="1" applyFill="1" applyBorder="1" applyAlignment="1">
      <alignment horizontal="center" vertical="center" wrapText="1"/>
    </xf>
    <xf numFmtId="3" fontId="86" fillId="0" borderId="4" xfId="3" applyNumberFormat="1" applyFont="1" applyFill="1" applyBorder="1" applyAlignment="1">
      <alignment horizontal="center" vertical="center" wrapText="1"/>
    </xf>
    <xf numFmtId="169" fontId="63" fillId="0" borderId="1" xfId="3" applyNumberFormat="1" applyFont="1" applyFill="1" applyBorder="1" applyAlignment="1">
      <alignment horizontal="center" vertical="center" wrapText="1"/>
    </xf>
    <xf numFmtId="169" fontId="37" fillId="0" borderId="1" xfId="3" applyNumberFormat="1" applyFont="1" applyFill="1" applyBorder="1" applyAlignment="1">
      <alignment horizontal="center" vertical="center"/>
    </xf>
    <xf numFmtId="3" fontId="63" fillId="0" borderId="10" xfId="3" applyNumberFormat="1" applyFont="1" applyFill="1" applyBorder="1" applyAlignment="1">
      <alignment horizontal="center" vertical="center" wrapText="1"/>
    </xf>
    <xf numFmtId="3" fontId="63" fillId="0" borderId="11" xfId="3" applyNumberFormat="1" applyFont="1" applyFill="1" applyBorder="1" applyAlignment="1">
      <alignment horizontal="center" vertical="center" wrapText="1"/>
    </xf>
    <xf numFmtId="3" fontId="63" fillId="0" borderId="12" xfId="3" applyNumberFormat="1" applyFont="1" applyFill="1" applyBorder="1" applyAlignment="1">
      <alignment horizontal="center" vertical="center" wrapText="1"/>
    </xf>
    <xf numFmtId="3" fontId="63" fillId="0" borderId="13" xfId="3" applyNumberFormat="1" applyFont="1" applyFill="1" applyBorder="1" applyAlignment="1">
      <alignment horizontal="center" vertical="center" wrapText="1"/>
    </xf>
    <xf numFmtId="3" fontId="63" fillId="0" borderId="8" xfId="3" applyNumberFormat="1" applyFont="1" applyFill="1" applyBorder="1" applyAlignment="1">
      <alignment horizontal="center" vertical="center" wrapText="1"/>
    </xf>
    <xf numFmtId="3" fontId="63" fillId="0" borderId="14" xfId="3" applyNumberFormat="1" applyFont="1" applyFill="1" applyBorder="1" applyAlignment="1">
      <alignment horizontal="center" vertical="center" wrapText="1"/>
    </xf>
    <xf numFmtId="169" fontId="63" fillId="0" borderId="5" xfId="3" applyNumberFormat="1" applyFont="1" applyFill="1" applyBorder="1" applyAlignment="1">
      <alignment horizontal="center" vertical="center" wrapText="1"/>
    </xf>
    <xf numFmtId="169" fontId="63" fillId="0" borderId="7" xfId="3" applyNumberFormat="1" applyFont="1" applyFill="1" applyBorder="1" applyAlignment="1">
      <alignment horizontal="center" vertical="center" wrapText="1"/>
    </xf>
    <xf numFmtId="169" fontId="63" fillId="0" borderId="1" xfId="1" applyNumberFormat="1" applyFont="1" applyFill="1" applyBorder="1" applyAlignment="1">
      <alignment horizontal="center" vertical="center" wrapText="1"/>
    </xf>
    <xf numFmtId="180" fontId="63" fillId="0" borderId="1" xfId="2" applyNumberFormat="1" applyFont="1" applyFill="1" applyBorder="1" applyAlignment="1">
      <alignment horizontal="center" vertical="center" wrapText="1"/>
    </xf>
    <xf numFmtId="0" fontId="63" fillId="0" borderId="1" xfId="2" applyNumberFormat="1" applyFont="1" applyFill="1" applyBorder="1" applyAlignment="1">
      <alignment horizontal="left" vertical="center" wrapText="1"/>
    </xf>
    <xf numFmtId="0" fontId="63" fillId="0" borderId="2" xfId="2" applyNumberFormat="1" applyFont="1" applyFill="1" applyBorder="1" applyAlignment="1">
      <alignment horizontal="center" vertical="center" wrapText="1"/>
    </xf>
    <xf numFmtId="0" fontId="63" fillId="0" borderId="3" xfId="2" applyNumberFormat="1" applyFont="1" applyFill="1" applyBorder="1" applyAlignment="1">
      <alignment horizontal="center" vertical="center" wrapText="1"/>
    </xf>
    <xf numFmtId="0" fontId="63" fillId="0" borderId="4" xfId="2" applyNumberFormat="1" applyFont="1" applyFill="1" applyBorder="1" applyAlignment="1">
      <alignment horizontal="center" vertical="center" wrapText="1"/>
    </xf>
    <xf numFmtId="0" fontId="63" fillId="0" borderId="3" xfId="2" applyNumberFormat="1" applyFont="1" applyFill="1" applyBorder="1" applyAlignment="1">
      <alignment horizontal="left" vertical="center" wrapText="1"/>
    </xf>
    <xf numFmtId="0" fontId="63" fillId="0" borderId="4" xfId="2" applyNumberFormat="1" applyFont="1" applyFill="1" applyBorder="1" applyAlignment="1">
      <alignment horizontal="left" vertical="center" wrapText="1"/>
    </xf>
    <xf numFmtId="0" fontId="63" fillId="0" borderId="2" xfId="2" applyNumberFormat="1" applyFont="1" applyFill="1" applyBorder="1" applyAlignment="1">
      <alignment horizontal="left" vertical="center" wrapText="1"/>
    </xf>
    <xf numFmtId="0" fontId="94" fillId="0" borderId="8" xfId="0" applyFont="1" applyFill="1" applyBorder="1" applyAlignment="1">
      <alignment horizontal="right" vertical="center"/>
    </xf>
    <xf numFmtId="49" fontId="63" fillId="0" borderId="1" xfId="2" applyNumberFormat="1" applyFont="1" applyFill="1" applyBorder="1" applyAlignment="1">
      <alignment horizontal="center" vertical="center" wrapText="1"/>
    </xf>
    <xf numFmtId="0" fontId="63" fillId="0" borderId="5" xfId="2" applyNumberFormat="1" applyFont="1" applyFill="1" applyBorder="1" applyAlignment="1">
      <alignment horizontal="center" vertical="center" wrapText="1"/>
    </xf>
    <xf numFmtId="0" fontId="63" fillId="0" borderId="6" xfId="2" applyNumberFormat="1" applyFont="1" applyFill="1" applyBorder="1" applyAlignment="1">
      <alignment horizontal="center" vertical="center" wrapText="1"/>
    </xf>
    <xf numFmtId="0" fontId="63" fillId="0" borderId="7" xfId="2" applyNumberFormat="1" applyFont="1" applyFill="1" applyBorder="1" applyAlignment="1">
      <alignment horizontal="center" vertical="center" wrapText="1"/>
    </xf>
    <xf numFmtId="0" fontId="63" fillId="0" borderId="1" xfId="2" applyNumberFormat="1" applyFont="1" applyFill="1" applyBorder="1" applyAlignment="1">
      <alignment horizontal="center" vertical="center" wrapText="1"/>
    </xf>
    <xf numFmtId="3" fontId="69" fillId="0" borderId="2" xfId="3" applyNumberFormat="1" applyFont="1" applyFill="1" applyBorder="1" applyAlignment="1">
      <alignment horizontal="center" vertical="center" wrapText="1"/>
    </xf>
    <xf numFmtId="3" fontId="69" fillId="0" borderId="3" xfId="3" applyNumberFormat="1" applyFont="1" applyFill="1" applyBorder="1" applyAlignment="1">
      <alignment horizontal="center" vertical="center" wrapText="1"/>
    </xf>
    <xf numFmtId="0" fontId="63" fillId="0" borderId="1" xfId="2" applyNumberFormat="1" applyFont="1" applyFill="1" applyBorder="1" applyAlignment="1">
      <alignment horizontal="right" vertical="center" wrapText="1"/>
    </xf>
    <xf numFmtId="0" fontId="28" fillId="0" borderId="5" xfId="2" applyNumberFormat="1" applyFont="1" applyFill="1" applyBorder="1" applyAlignment="1">
      <alignment horizontal="center" vertical="center" wrapText="1"/>
    </xf>
    <xf numFmtId="0" fontId="28" fillId="0" borderId="1" xfId="2" applyNumberFormat="1" applyFont="1" applyFill="1" applyBorder="1" applyAlignment="1">
      <alignment horizontal="left" vertical="center" wrapText="1"/>
    </xf>
    <xf numFmtId="0" fontId="19" fillId="0" borderId="0" xfId="0" applyFont="1" applyFill="1" applyBorder="1" applyAlignment="1">
      <alignment horizontal="right" vertical="center"/>
    </xf>
    <xf numFmtId="0" fontId="28" fillId="0" borderId="1" xfId="2" applyNumberFormat="1" applyFont="1" applyFill="1" applyBorder="1" applyAlignment="1">
      <alignment horizontal="center" vertical="center" wrapText="1"/>
    </xf>
    <xf numFmtId="0" fontId="28" fillId="0" borderId="1" xfId="2" applyNumberFormat="1" applyFont="1" applyFill="1" applyBorder="1" applyAlignment="1">
      <alignment horizontal="right" vertical="center" wrapText="1"/>
    </xf>
    <xf numFmtId="0" fontId="28" fillId="0" borderId="3" xfId="2" applyNumberFormat="1" applyFont="1" applyFill="1" applyBorder="1" applyAlignment="1">
      <alignment horizontal="center" vertical="center" wrapText="1"/>
    </xf>
    <xf numFmtId="0" fontId="28" fillId="0" borderId="4" xfId="2" applyNumberFormat="1" applyFont="1" applyFill="1" applyBorder="1" applyAlignment="1">
      <alignment horizontal="center" vertical="center" wrapText="1"/>
    </xf>
    <xf numFmtId="0" fontId="28" fillId="0" borderId="2" xfId="2" applyNumberFormat="1" applyFont="1" applyFill="1" applyBorder="1" applyAlignment="1">
      <alignment horizontal="center" vertical="center" wrapText="1"/>
    </xf>
    <xf numFmtId="0" fontId="97" fillId="3" borderId="0" xfId="0" applyFont="1" applyFill="1" applyBorder="1" applyAlignment="1">
      <alignment horizontal="center" vertical="center"/>
    </xf>
    <xf numFmtId="0" fontId="56" fillId="0" borderId="8" xfId="0" applyFont="1" applyFill="1" applyBorder="1" applyAlignment="1">
      <alignment horizontal="right" vertical="center"/>
    </xf>
    <xf numFmtId="0" fontId="69" fillId="0" borderId="1" xfId="2" applyNumberFormat="1" applyFont="1" applyFill="1" applyBorder="1" applyAlignment="1">
      <alignment horizontal="center" vertical="center" wrapText="1"/>
    </xf>
    <xf numFmtId="0" fontId="69" fillId="0" borderId="1" xfId="2" applyNumberFormat="1" applyFont="1" applyFill="1" applyBorder="1" applyAlignment="1">
      <alignment horizontal="left" vertical="center" wrapText="1"/>
    </xf>
    <xf numFmtId="0" fontId="69" fillId="0" borderId="1" xfId="2" applyNumberFormat="1" applyFont="1" applyFill="1" applyBorder="1" applyAlignment="1">
      <alignment horizontal="right" vertical="center" wrapText="1"/>
    </xf>
    <xf numFmtId="0" fontId="69" fillId="0" borderId="2" xfId="2" applyNumberFormat="1" applyFont="1" applyFill="1" applyBorder="1" applyAlignment="1">
      <alignment horizontal="center" vertical="center" wrapText="1"/>
    </xf>
    <xf numFmtId="0" fontId="69" fillId="0" borderId="3" xfId="2" applyNumberFormat="1" applyFont="1" applyFill="1" applyBorder="1" applyAlignment="1">
      <alignment horizontal="center" vertical="center" wrapText="1"/>
    </xf>
    <xf numFmtId="0" fontId="69" fillId="0" borderId="4" xfId="2" applyNumberFormat="1" applyFont="1" applyFill="1" applyBorder="1" applyAlignment="1">
      <alignment horizontal="center" vertical="center" wrapText="1"/>
    </xf>
    <xf numFmtId="180" fontId="69" fillId="0" borderId="1" xfId="2" applyNumberFormat="1" applyFont="1" applyFill="1" applyBorder="1" applyAlignment="1">
      <alignment horizontal="center" vertical="center" wrapText="1"/>
    </xf>
    <xf numFmtId="49" fontId="69" fillId="0" borderId="1" xfId="2" applyNumberFormat="1" applyFont="1" applyFill="1" applyBorder="1" applyAlignment="1">
      <alignment horizontal="center" vertical="center" wrapText="1"/>
    </xf>
    <xf numFmtId="0" fontId="69" fillId="0" borderId="5" xfId="2" applyNumberFormat="1" applyFont="1" applyFill="1" applyBorder="1" applyAlignment="1">
      <alignment horizontal="center" vertical="center" wrapText="1"/>
    </xf>
    <xf numFmtId="0" fontId="69" fillId="0" borderId="6" xfId="2" applyNumberFormat="1" applyFont="1" applyFill="1" applyBorder="1" applyAlignment="1">
      <alignment horizontal="center" vertical="center" wrapText="1"/>
    </xf>
    <xf numFmtId="0" fontId="69" fillId="0" borderId="7" xfId="2" applyNumberFormat="1" applyFont="1" applyFill="1" applyBorder="1" applyAlignment="1">
      <alignment horizontal="center" vertical="center" wrapText="1"/>
    </xf>
    <xf numFmtId="169" fontId="69" fillId="0" borderId="1" xfId="3" applyNumberFormat="1" applyFont="1" applyFill="1" applyBorder="1" applyAlignment="1">
      <alignment horizontal="center" vertical="center" wrapText="1"/>
    </xf>
    <xf numFmtId="3" fontId="69" fillId="0" borderId="1" xfId="3" applyNumberFormat="1" applyFont="1" applyFill="1" applyBorder="1" applyAlignment="1">
      <alignment horizontal="center" vertical="center" wrapText="1"/>
    </xf>
    <xf numFmtId="3" fontId="69" fillId="0" borderId="4" xfId="3" applyNumberFormat="1" applyFont="1" applyFill="1" applyBorder="1" applyAlignment="1">
      <alignment horizontal="center" vertical="center" wrapText="1"/>
    </xf>
    <xf numFmtId="0" fontId="36" fillId="3" borderId="0" xfId="0" applyFont="1" applyFill="1" applyBorder="1" applyAlignment="1">
      <alignment horizontal="center" vertical="center"/>
    </xf>
    <xf numFmtId="0" fontId="94" fillId="3" borderId="0" xfId="0" applyFont="1" applyFill="1" applyBorder="1" applyAlignment="1">
      <alignment horizontal="center" vertical="center"/>
    </xf>
    <xf numFmtId="0" fontId="94" fillId="3" borderId="8" xfId="0" applyFont="1" applyFill="1" applyBorder="1" applyAlignment="1">
      <alignment horizontal="right"/>
    </xf>
    <xf numFmtId="169" fontId="69" fillId="0" borderId="1" xfId="3" applyNumberFormat="1" applyFont="1" applyFill="1" applyBorder="1" applyAlignment="1">
      <alignment horizontal="left" vertical="center" wrapText="1"/>
    </xf>
    <xf numFmtId="169" fontId="70" fillId="0" borderId="1" xfId="3" applyNumberFormat="1" applyFont="1" applyFill="1" applyBorder="1" applyAlignment="1">
      <alignment horizontal="left" vertical="center"/>
    </xf>
    <xf numFmtId="169" fontId="69" fillId="0" borderId="2" xfId="3" applyNumberFormat="1" applyFont="1" applyFill="1" applyBorder="1" applyAlignment="1">
      <alignment horizontal="center" vertical="center" wrapText="1"/>
    </xf>
    <xf numFmtId="169" fontId="69" fillId="0" borderId="5" xfId="3" applyNumberFormat="1" applyFont="1" applyFill="1" applyBorder="1" applyAlignment="1">
      <alignment horizontal="center" vertical="center" wrapText="1"/>
    </xf>
    <xf numFmtId="169" fontId="69" fillId="0" borderId="7" xfId="3" applyNumberFormat="1" applyFont="1" applyFill="1" applyBorder="1" applyAlignment="1">
      <alignment horizontal="center" vertical="center" wrapText="1"/>
    </xf>
    <xf numFmtId="169" fontId="69" fillId="0" borderId="1" xfId="1" applyNumberFormat="1" applyFont="1" applyFill="1" applyBorder="1" applyAlignment="1">
      <alignment horizontal="center" vertical="center" wrapText="1"/>
    </xf>
    <xf numFmtId="169" fontId="69" fillId="0" borderId="2" xfId="1" applyNumberFormat="1" applyFont="1" applyFill="1" applyBorder="1" applyAlignment="1">
      <alignment horizontal="center" vertical="center" wrapText="1"/>
    </xf>
    <xf numFmtId="169" fontId="37" fillId="0" borderId="2" xfId="3" applyNumberFormat="1" applyFont="1" applyFill="1" applyBorder="1" applyAlignment="1">
      <alignment horizontal="center" vertical="center"/>
    </xf>
    <xf numFmtId="169" fontId="63" fillId="0" borderId="2" xfId="3" applyNumberFormat="1" applyFont="1" applyFill="1" applyBorder="1" applyAlignment="1">
      <alignment horizontal="center" vertical="center" wrapText="1"/>
    </xf>
    <xf numFmtId="3" fontId="63" fillId="0" borderId="2" xfId="3" applyNumberFormat="1" applyFont="1" applyFill="1" applyBorder="1" applyAlignment="1">
      <alignment horizontal="center" vertical="center" wrapText="1"/>
    </xf>
    <xf numFmtId="169" fontId="63" fillId="0" borderId="2" xfId="1" applyNumberFormat="1" applyFont="1" applyFill="1" applyBorder="1" applyAlignment="1">
      <alignment horizontal="center" vertical="center" wrapText="1"/>
    </xf>
    <xf numFmtId="0" fontId="95" fillId="3" borderId="0" xfId="0" applyFont="1" applyFill="1" applyBorder="1" applyAlignment="1">
      <alignment horizontal="center"/>
    </xf>
    <xf numFmtId="0" fontId="56" fillId="0" borderId="8" xfId="0" applyFont="1" applyFill="1" applyBorder="1" applyAlignment="1">
      <alignment horizontal="right"/>
    </xf>
    <xf numFmtId="0" fontId="56" fillId="0" borderId="8" xfId="0" applyFont="1" applyFill="1" applyBorder="1" applyAlignment="1">
      <alignment horizontal="center"/>
    </xf>
    <xf numFmtId="0" fontId="27" fillId="0" borderId="0" xfId="0" applyFont="1" applyFill="1" applyBorder="1" applyAlignment="1">
      <alignment horizontal="left"/>
    </xf>
    <xf numFmtId="0" fontId="22" fillId="3" borderId="3" xfId="2" applyNumberFormat="1" applyFont="1" applyFill="1" applyBorder="1" applyAlignment="1">
      <alignment horizontal="center" vertical="center" wrapText="1"/>
    </xf>
    <xf numFmtId="0" fontId="22" fillId="3" borderId="4" xfId="2" applyNumberFormat="1" applyFont="1" applyFill="1" applyBorder="1" applyAlignment="1">
      <alignment horizontal="center" vertical="center" wrapText="1"/>
    </xf>
    <xf numFmtId="3" fontId="22" fillId="3" borderId="1" xfId="3" applyNumberFormat="1" applyFont="1" applyFill="1" applyBorder="1" applyAlignment="1">
      <alignment horizontal="center" vertical="center" wrapText="1"/>
    </xf>
    <xf numFmtId="0" fontId="22" fillId="3" borderId="2" xfId="2" applyNumberFormat="1" applyFont="1" applyFill="1" applyBorder="1" applyAlignment="1">
      <alignment horizontal="center" vertical="center" wrapText="1"/>
    </xf>
    <xf numFmtId="3" fontId="22" fillId="3" borderId="2" xfId="3" applyNumberFormat="1" applyFont="1" applyFill="1" applyBorder="1" applyAlignment="1">
      <alignment horizontal="center" vertical="center" wrapText="1"/>
    </xf>
    <xf numFmtId="169" fontId="22" fillId="3" borderId="5" xfId="3" applyNumberFormat="1" applyFont="1" applyFill="1" applyBorder="1" applyAlignment="1">
      <alignment horizontal="center" vertical="center" wrapText="1"/>
    </xf>
    <xf numFmtId="169" fontId="22" fillId="3" borderId="7" xfId="3" applyNumberFormat="1" applyFont="1" applyFill="1" applyBorder="1" applyAlignment="1">
      <alignment horizontal="center" vertical="center" wrapText="1"/>
    </xf>
    <xf numFmtId="169" fontId="22" fillId="3" borderId="1" xfId="3" applyNumberFormat="1" applyFont="1" applyFill="1" applyBorder="1" applyAlignment="1">
      <alignment horizontal="center" vertical="center" wrapText="1"/>
    </xf>
    <xf numFmtId="169" fontId="22" fillId="3" borderId="2" xfId="3" applyNumberFormat="1" applyFont="1" applyFill="1" applyBorder="1" applyAlignment="1">
      <alignment horizontal="center" vertical="center" wrapText="1"/>
    </xf>
    <xf numFmtId="180" fontId="22" fillId="3" borderId="1" xfId="2" applyNumberFormat="1" applyFont="1" applyFill="1" applyBorder="1" applyAlignment="1">
      <alignment horizontal="center" vertical="center" wrapText="1"/>
    </xf>
    <xf numFmtId="49" fontId="22" fillId="3" borderId="1" xfId="2" applyNumberFormat="1" applyFont="1" applyFill="1" applyBorder="1" applyAlignment="1">
      <alignment horizontal="center" vertical="center" wrapText="1"/>
    </xf>
    <xf numFmtId="0" fontId="22" fillId="3" borderId="5" xfId="2" applyNumberFormat="1" applyFont="1" applyFill="1" applyBorder="1" applyAlignment="1">
      <alignment horizontal="center" vertical="center" wrapText="1"/>
    </xf>
    <xf numFmtId="0" fontId="22" fillId="3" borderId="6" xfId="2" applyNumberFormat="1" applyFont="1" applyFill="1" applyBorder="1" applyAlignment="1">
      <alignment horizontal="center" vertical="center" wrapText="1"/>
    </xf>
    <xf numFmtId="0" fontId="22" fillId="3" borderId="7" xfId="2" applyNumberFormat="1" applyFont="1" applyFill="1" applyBorder="1" applyAlignment="1">
      <alignment horizontal="center" vertical="center" wrapText="1"/>
    </xf>
    <xf numFmtId="0" fontId="22" fillId="3" borderId="1" xfId="2" applyNumberFormat="1" applyFont="1" applyFill="1" applyBorder="1" applyAlignment="1">
      <alignment horizontal="left" vertical="center" wrapText="1"/>
    </xf>
    <xf numFmtId="169" fontId="22" fillId="3" borderId="3" xfId="3" applyNumberFormat="1" applyFont="1" applyFill="1" applyBorder="1" applyAlignment="1">
      <alignment horizontal="center" vertical="center" wrapText="1"/>
    </xf>
    <xf numFmtId="169" fontId="12" fillId="3" borderId="4" xfId="3" applyNumberFormat="1" applyFont="1" applyFill="1" applyBorder="1" applyAlignment="1">
      <alignment horizontal="center" vertical="center"/>
    </xf>
    <xf numFmtId="169" fontId="22" fillId="3" borderId="1" xfId="1" applyNumberFormat="1" applyFont="1" applyFill="1" applyBorder="1" applyAlignment="1">
      <alignment horizontal="center" vertical="center" wrapText="1"/>
    </xf>
    <xf numFmtId="0" fontId="22" fillId="3" borderId="1" xfId="2" applyNumberFormat="1" applyFont="1" applyFill="1" applyBorder="1" applyAlignment="1">
      <alignment horizontal="center" vertical="center" wrapText="1"/>
    </xf>
    <xf numFmtId="0" fontId="22" fillId="3" borderId="1" xfId="2" applyNumberFormat="1" applyFont="1" applyFill="1" applyBorder="1" applyAlignment="1">
      <alignment horizontal="right" vertical="center" wrapText="1"/>
    </xf>
    <xf numFmtId="169" fontId="22" fillId="3" borderId="2" xfId="1" applyNumberFormat="1" applyFont="1" applyFill="1" applyBorder="1" applyAlignment="1">
      <alignment horizontal="center" vertical="center" wrapText="1"/>
    </xf>
    <xf numFmtId="169" fontId="63" fillId="3" borderId="1" xfId="3" applyNumberFormat="1" applyFont="1" applyFill="1" applyBorder="1" applyAlignment="1">
      <alignment horizontal="left" vertical="center" wrapText="1"/>
    </xf>
    <xf numFmtId="169" fontId="37" fillId="3" borderId="1" xfId="3" applyNumberFormat="1" applyFont="1" applyFill="1" applyBorder="1" applyAlignment="1">
      <alignment horizontal="left" vertical="center"/>
    </xf>
    <xf numFmtId="169" fontId="63" fillId="3" borderId="1" xfId="1" applyNumberFormat="1" applyFont="1" applyFill="1" applyBorder="1" applyAlignment="1">
      <alignment horizontal="center" vertical="center" wrapText="1"/>
    </xf>
    <xf numFmtId="169" fontId="63" fillId="3" borderId="5" xfId="3" applyNumberFormat="1" applyFont="1" applyFill="1" applyBorder="1" applyAlignment="1">
      <alignment horizontal="center" vertical="center" wrapText="1"/>
    </xf>
    <xf numFmtId="169" fontId="63" fillId="3" borderId="7" xfId="3" applyNumberFormat="1" applyFont="1" applyFill="1" applyBorder="1" applyAlignment="1">
      <alignment horizontal="center" vertical="center" wrapText="1"/>
    </xf>
    <xf numFmtId="169" fontId="63" fillId="3" borderId="1" xfId="3" applyNumberFormat="1" applyFont="1" applyFill="1" applyBorder="1" applyAlignment="1">
      <alignment horizontal="center" vertical="center" wrapText="1"/>
    </xf>
    <xf numFmtId="169" fontId="63" fillId="3" borderId="2" xfId="3" applyNumberFormat="1" applyFont="1" applyFill="1" applyBorder="1" applyAlignment="1">
      <alignment horizontal="center" vertical="center" wrapText="1"/>
    </xf>
    <xf numFmtId="180" fontId="63" fillId="3" borderId="1" xfId="2" applyNumberFormat="1" applyFont="1" applyFill="1" applyBorder="1" applyAlignment="1">
      <alignment horizontal="center" vertical="center" wrapText="1"/>
    </xf>
    <xf numFmtId="49" fontId="63" fillId="3" borderId="1" xfId="2" applyNumberFormat="1" applyFont="1" applyFill="1" applyBorder="1" applyAlignment="1">
      <alignment horizontal="center" vertical="center" wrapText="1"/>
    </xf>
    <xf numFmtId="0" fontId="63" fillId="3" borderId="5" xfId="2" applyNumberFormat="1" applyFont="1" applyFill="1" applyBorder="1" applyAlignment="1">
      <alignment horizontal="center" vertical="center" wrapText="1"/>
    </xf>
    <xf numFmtId="0" fontId="63" fillId="3" borderId="6" xfId="2" applyNumberFormat="1" applyFont="1" applyFill="1" applyBorder="1" applyAlignment="1">
      <alignment horizontal="center" vertical="center" wrapText="1"/>
    </xf>
    <xf numFmtId="0" fontId="63" fillId="3" borderId="7" xfId="2" applyNumberFormat="1" applyFont="1" applyFill="1" applyBorder="1" applyAlignment="1">
      <alignment horizontal="center" vertical="center" wrapText="1"/>
    </xf>
    <xf numFmtId="0" fontId="63" fillId="3" borderId="1" xfId="2" applyNumberFormat="1" applyFont="1" applyFill="1" applyBorder="1" applyAlignment="1">
      <alignment horizontal="left" vertical="center" wrapText="1"/>
    </xf>
    <xf numFmtId="3" fontId="63" fillId="3" borderId="1" xfId="3" applyNumberFormat="1" applyFont="1" applyFill="1" applyBorder="1" applyAlignment="1">
      <alignment horizontal="center" vertical="center" wrapText="1"/>
    </xf>
    <xf numFmtId="3" fontId="63" fillId="3" borderId="2" xfId="3" applyNumberFormat="1" applyFont="1" applyFill="1" applyBorder="1" applyAlignment="1">
      <alignment horizontal="center" vertical="center" wrapText="1"/>
    </xf>
    <xf numFmtId="0" fontId="63" fillId="3" borderId="1" xfId="2" applyNumberFormat="1" applyFont="1" applyFill="1" applyBorder="1" applyAlignment="1">
      <alignment horizontal="center" vertical="center" wrapText="1"/>
    </xf>
    <xf numFmtId="0" fontId="63" fillId="3" borderId="1" xfId="2" applyNumberFormat="1" applyFont="1" applyFill="1" applyBorder="1" applyAlignment="1">
      <alignment horizontal="right" vertical="center" wrapText="1"/>
    </xf>
    <xf numFmtId="0" fontId="63" fillId="3" borderId="2" xfId="2" applyNumberFormat="1" applyFont="1" applyFill="1" applyBorder="1" applyAlignment="1">
      <alignment horizontal="center" vertical="center" wrapText="1"/>
    </xf>
    <xf numFmtId="0" fontId="63" fillId="3" borderId="3" xfId="2" applyNumberFormat="1" applyFont="1" applyFill="1" applyBorder="1" applyAlignment="1">
      <alignment horizontal="center" vertical="center" wrapText="1"/>
    </xf>
    <xf numFmtId="0" fontId="63" fillId="3" borderId="4" xfId="2" applyNumberFormat="1" applyFont="1" applyFill="1" applyBorder="1" applyAlignment="1">
      <alignment horizontal="center" vertical="center" wrapText="1"/>
    </xf>
    <xf numFmtId="169" fontId="63" fillId="3" borderId="2" xfId="1" applyNumberFormat="1" applyFont="1" applyFill="1" applyBorder="1" applyAlignment="1">
      <alignment horizontal="center" vertical="center" wrapText="1"/>
    </xf>
    <xf numFmtId="169" fontId="36" fillId="0" borderId="1" xfId="3" applyNumberFormat="1" applyFont="1" applyFill="1" applyBorder="1" applyAlignment="1">
      <alignment horizontal="center" vertical="center" wrapText="1"/>
    </xf>
    <xf numFmtId="169" fontId="35" fillId="0" borderId="2" xfId="3" applyNumberFormat="1" applyFont="1" applyFill="1" applyBorder="1" applyAlignment="1">
      <alignment horizontal="center" vertical="center"/>
    </xf>
    <xf numFmtId="169" fontId="36" fillId="0" borderId="5" xfId="3" applyNumberFormat="1" applyFont="1" applyFill="1" applyBorder="1" applyAlignment="1">
      <alignment horizontal="center" vertical="center" wrapText="1"/>
    </xf>
    <xf numFmtId="169" fontId="36" fillId="0" borderId="7" xfId="3" applyNumberFormat="1" applyFont="1" applyFill="1" applyBorder="1" applyAlignment="1">
      <alignment horizontal="center" vertical="center" wrapText="1"/>
    </xf>
    <xf numFmtId="169" fontId="36" fillId="0" borderId="2" xfId="3" applyNumberFormat="1" applyFont="1" applyFill="1" applyBorder="1" applyAlignment="1">
      <alignment horizontal="center" vertical="center" wrapText="1"/>
    </xf>
    <xf numFmtId="180" fontId="36" fillId="0" borderId="1" xfId="2" applyNumberFormat="1" applyFont="1" applyFill="1" applyBorder="1" applyAlignment="1">
      <alignment horizontal="center" vertical="center" wrapText="1"/>
    </xf>
    <xf numFmtId="49" fontId="36" fillId="0" borderId="1" xfId="2" applyNumberFormat="1" applyFont="1" applyFill="1" applyBorder="1" applyAlignment="1">
      <alignment horizontal="center" vertical="center" wrapText="1"/>
    </xf>
    <xf numFmtId="0" fontId="36" fillId="0" borderId="5" xfId="2" applyNumberFormat="1" applyFont="1" applyFill="1" applyBorder="1" applyAlignment="1">
      <alignment horizontal="center" vertical="center" wrapText="1"/>
    </xf>
    <xf numFmtId="0" fontId="36" fillId="0" borderId="6" xfId="2" applyNumberFormat="1" applyFont="1" applyFill="1" applyBorder="1" applyAlignment="1">
      <alignment horizontal="center" vertical="center" wrapText="1"/>
    </xf>
    <xf numFmtId="0" fontId="36" fillId="0" borderId="7" xfId="2" applyNumberFormat="1" applyFont="1" applyFill="1" applyBorder="1" applyAlignment="1">
      <alignment horizontal="center" vertical="center" wrapText="1"/>
    </xf>
    <xf numFmtId="0" fontId="36" fillId="0" borderId="1" xfId="2" applyNumberFormat="1" applyFont="1" applyFill="1" applyBorder="1" applyAlignment="1">
      <alignment horizontal="left" vertical="center" wrapText="1"/>
    </xf>
    <xf numFmtId="169" fontId="36" fillId="0" borderId="1" xfId="1" applyNumberFormat="1" applyFont="1" applyFill="1" applyBorder="1" applyAlignment="1">
      <alignment horizontal="center" vertical="center" wrapText="1"/>
    </xf>
    <xf numFmtId="3" fontId="36" fillId="0" borderId="1" xfId="3" applyNumberFormat="1" applyFont="1" applyFill="1" applyBorder="1" applyAlignment="1">
      <alignment horizontal="center" vertical="center" wrapText="1"/>
    </xf>
    <xf numFmtId="3" fontId="36" fillId="0" borderId="2" xfId="3" applyNumberFormat="1" applyFont="1" applyFill="1" applyBorder="1" applyAlignment="1">
      <alignment horizontal="center" vertical="center" wrapText="1"/>
    </xf>
    <xf numFmtId="0" fontId="36" fillId="0" borderId="1" xfId="2" applyNumberFormat="1" applyFont="1" applyFill="1" applyBorder="1" applyAlignment="1">
      <alignment horizontal="center" vertical="center" wrapText="1"/>
    </xf>
    <xf numFmtId="0" fontId="36" fillId="0" borderId="1" xfId="2" applyNumberFormat="1" applyFont="1" applyFill="1" applyBorder="1" applyAlignment="1">
      <alignment horizontal="right" vertical="center" wrapText="1"/>
    </xf>
    <xf numFmtId="0" fontId="36" fillId="0" borderId="2" xfId="2" applyNumberFormat="1" applyFont="1" applyFill="1" applyBorder="1" applyAlignment="1">
      <alignment horizontal="center" vertical="center" wrapText="1"/>
    </xf>
    <xf numFmtId="0" fontId="36" fillId="0" borderId="3" xfId="2" applyNumberFormat="1" applyFont="1" applyFill="1" applyBorder="1" applyAlignment="1">
      <alignment horizontal="center" vertical="center" wrapText="1"/>
    </xf>
    <xf numFmtId="0" fontId="36" fillId="0" borderId="4" xfId="2" applyNumberFormat="1" applyFont="1" applyFill="1" applyBorder="1" applyAlignment="1">
      <alignment horizontal="center" vertical="center" wrapText="1"/>
    </xf>
    <xf numFmtId="169" fontId="36" fillId="0" borderId="2" xfId="1" applyNumberFormat="1" applyFont="1" applyFill="1" applyBorder="1" applyAlignment="1">
      <alignment horizontal="center" vertical="center" wrapText="1"/>
    </xf>
    <xf numFmtId="0" fontId="22" fillId="0" borderId="1" xfId="53" applyFont="1" applyFill="1" applyBorder="1" applyAlignment="1">
      <alignment horizontal="center" vertical="center" wrapText="1"/>
    </xf>
    <xf numFmtId="0" fontId="22" fillId="0" borderId="1" xfId="2" applyNumberFormat="1" applyFont="1" applyFill="1" applyBorder="1" applyAlignment="1">
      <alignment horizontal="left" vertical="center" wrapText="1"/>
    </xf>
    <xf numFmtId="0" fontId="22" fillId="0" borderId="1" xfId="53" applyFont="1" applyFill="1" applyBorder="1" applyAlignment="1">
      <alignment horizontal="left" vertical="center" wrapText="1"/>
    </xf>
    <xf numFmtId="0" fontId="22" fillId="0" borderId="2" xfId="53" applyFont="1" applyFill="1" applyBorder="1" applyAlignment="1">
      <alignment horizontal="center" vertical="center" wrapText="1"/>
    </xf>
    <xf numFmtId="0" fontId="22" fillId="0" borderId="3" xfId="53" applyFont="1" applyFill="1" applyBorder="1" applyAlignment="1">
      <alignment horizontal="center" vertical="center" wrapText="1"/>
    </xf>
    <xf numFmtId="0" fontId="22" fillId="0" borderId="4" xfId="53" applyFont="1" applyFill="1" applyBorder="1" applyAlignment="1">
      <alignment horizontal="center" vertical="center" wrapText="1"/>
    </xf>
  </cellXfs>
  <cellStyles count="95">
    <cellStyle name="Bình thường 2" xfId="2"/>
    <cellStyle name="Comma" xfId="1" builtinId="3"/>
    <cellStyle name="Comma 11 2" xfId="49"/>
    <cellStyle name="Comma 2" xfId="39"/>
    <cellStyle name="Comma 2 2" xfId="18"/>
    <cellStyle name="Comma 3" xfId="44"/>
    <cellStyle name="Comma 3 2" xfId="43"/>
    <cellStyle name="Comma 3 3" xfId="50"/>
    <cellStyle name="Comma 3 3 2" xfId="92"/>
    <cellStyle name="Comma 4" xfId="51"/>
    <cellStyle name="Comma 4 10" xfId="64"/>
    <cellStyle name="Comma 4 10 2" xfId="65"/>
    <cellStyle name="Comma 4 10 3" xfId="66"/>
    <cellStyle name="Comma 4 2" xfId="41"/>
    <cellStyle name="Comma 4 3" xfId="93"/>
    <cellStyle name="Comma 4_Bieu Bao cao no XDCB den 31.12.14 Le Thuy" xfId="67"/>
    <cellStyle name="Comma 5" xfId="68"/>
    <cellStyle name="Comma 5 2" xfId="69"/>
    <cellStyle name="Comma 6" xfId="70"/>
    <cellStyle name="Comma 7" xfId="47"/>
    <cellStyle name="Comma 8" xfId="33"/>
    <cellStyle name="Comma 9" xfId="71"/>
    <cellStyle name="Comma_Bieu no XDCB den NS tinh bc HDND tinh no 162 ty 09.6.2015" xfId="15"/>
    <cellStyle name="Comma_Ke hoach DTPT NS tinh 2016" xfId="22"/>
    <cellStyle name="Comma_Ke hoach DTPT NS tinh 2016_PA bc UBND tỉnh" xfId="10"/>
    <cellStyle name="Comma_Ke hoach DTPT NS tinh 2016_PA bc UBND tỉnh 2" xfId="58"/>
    <cellStyle name="Comma_QDinh_1" xfId="42"/>
    <cellStyle name="Comma_Trung han 2016-2020 (theo ti le 15%) CS 17.11" xfId="36"/>
    <cellStyle name="Dấu phẩy 2" xfId="3"/>
    <cellStyle name="Ledger 17 x 11 in" xfId="52"/>
    <cellStyle name="Ledger 17 x 11 in 2" xfId="72"/>
    <cellStyle name="Normal" xfId="0" builtinId="0"/>
    <cellStyle name="Normal 10" xfId="73"/>
    <cellStyle name="Normal 10 2" xfId="74"/>
    <cellStyle name="Normal 10 6" xfId="40"/>
    <cellStyle name="Normal 11" xfId="46"/>
    <cellStyle name="Normal 11 2" xfId="63"/>
    <cellStyle name="Normal 17_Tong hop no XDCB 31.12 (TH chung 1.12)" xfId="34"/>
    <cellStyle name="Normal 19" xfId="21"/>
    <cellStyle name="Normal 2" xfId="4"/>
    <cellStyle name="Normal 2 10" xfId="89"/>
    <cellStyle name="Normal 2 2" xfId="54"/>
    <cellStyle name="Normal 2 3" xfId="53"/>
    <cellStyle name="Normal 2 3 10" xfId="55"/>
    <cellStyle name="Normal 2 3 10 2" xfId="75"/>
    <cellStyle name="Normal 2 3_Bieu KH 5 nam_So GTVT_final" xfId="76"/>
    <cellStyle name="Normal 2 4" xfId="77"/>
    <cellStyle name="Normal 2_Bieu Bao cao no XDCB den 31.12.14 Le Thuy" xfId="78"/>
    <cellStyle name="Normal 3" xfId="56"/>
    <cellStyle name="Normal 3 2" xfId="94"/>
    <cellStyle name="Normal 4" xfId="48"/>
    <cellStyle name="Normal 4 2" xfId="79"/>
    <cellStyle name="Normal 4 3" xfId="91"/>
    <cellStyle name="Normal 4_Bieu Bao cao no XDCB den 31.12.14 Le Thuy" xfId="80"/>
    <cellStyle name="Normal 5" xfId="57"/>
    <cellStyle name="Normal 6" xfId="81"/>
    <cellStyle name="Normal 7" xfId="82"/>
    <cellStyle name="Normal 8" xfId="83"/>
    <cellStyle name="Normal 9" xfId="84"/>
    <cellStyle name="Normal 9 10" xfId="17"/>
    <cellStyle name="Normal 9 2" xfId="85"/>
    <cellStyle name="Normal 9_Bieu 8 TH No XDCB" xfId="86"/>
    <cellStyle name="Normal_Bieu mau (CV )" xfId="9"/>
    <cellStyle name="Normal_Bieu mau (CV ) 2 10" xfId="88"/>
    <cellStyle name="Normal_Bieu mau (CV ) 2 2" xfId="7"/>
    <cellStyle name="Normal_Bieu mau (CV ) 2 2_Bieu Giao thong van tai (12)" xfId="20"/>
    <cellStyle name="Normal_Bieu mau (CV ) 2 2_Bieu Nong nghiep (11)" xfId="25"/>
    <cellStyle name="Normal_Bieu mau (CV ) 2_Bieu Nong nghiep (11)" xfId="30"/>
    <cellStyle name="Normal_Bieu mau (CV ) 2_Tong hop no XDCB 31.12 (TH chung 1.12)" xfId="29"/>
    <cellStyle name="Normal_Bieu mau (CV ) 2_Tong hop no XDCB 31.12 (TH chung 1.12)_Bieu Nong nghiep (11)" xfId="24"/>
    <cellStyle name="Normal_Bieu mau (CV ) 2_Tong hop no XDCB 31.12 (TH chung 3.12)_Bieu Giao thong van tai (12)" xfId="26"/>
    <cellStyle name="Normal_Bieu mau (CV ) 2_Tong hop no XDCB 31.12 (TH chung 5.12)" xfId="5"/>
    <cellStyle name="Normal_Bieu mau (CV )_Bieu Giao thong van tai (12)" xfId="27"/>
    <cellStyle name="Normal_Bieu mau (CV )_Bieu Nong nghiep (11)" xfId="11"/>
    <cellStyle name="Normal_Bieu mau (CV )_Bieu Nong nghiep (11) 2" xfId="59"/>
    <cellStyle name="Normal_Bieu mau (CV )_PA bc UBND tỉnh" xfId="13"/>
    <cellStyle name="Normal_Bieu mau (CV )_Trung han 2016-2020 (theo ti le 15%) CS 17.11" xfId="12"/>
    <cellStyle name="Normal_Bieu mau (CV )_Trung han 2016-2020 (theo ti le 15%) CS 17.11 2" xfId="61"/>
    <cellStyle name="Normal_Bieu mau huong dan" xfId="38"/>
    <cellStyle name="Normal_Bieu no XDCB den NS tinh bc HDND tinh no 162 ty 09.6.2015" xfId="28"/>
    <cellStyle name="Normal_Cac du an sua chua, nang cap 2008" xfId="32"/>
    <cellStyle name="Normal_Ke hoach DTPT NS tinh 2016" xfId="23"/>
    <cellStyle name="Normal_Ke hoach DTPT NS tinh 2016_PA bc UBND tỉnh" xfId="8"/>
    <cellStyle name="Normal_KH Bai ngang chu Thao gui 31.12" xfId="90"/>
    <cellStyle name="Normal_PA bc UBND tỉnh_22" xfId="14"/>
    <cellStyle name="Normal_Sheet1 2" xfId="19"/>
    <cellStyle name="Normal_Sheet1 2_KH trung han NS tinh 2016-2020 (17.11) Phi CHA LO" xfId="16"/>
    <cellStyle name="Normal_Sheet1_1" xfId="35"/>
    <cellStyle name="Normal_Sheet1_Bieu Giao thong van tai (12)" xfId="31"/>
    <cellStyle name="Normal_Sheet1_Bieu Giao thong van tai (12) 2" xfId="45"/>
    <cellStyle name="Normal_Sheet1_Bieu Giao thong van tai (12) 2 2" xfId="62"/>
    <cellStyle name="Normal_Sheet1_Bieu mau XD KH 2016-2020(NS tinh quan ly) phong VX 16.4" xfId="6"/>
    <cellStyle name="Normal_Sheet1_PA bc UBND tỉnh" xfId="60"/>
    <cellStyle name="Normal_Trung han 2016-2020 (theo ti le 15%) CS 17.11" xfId="37"/>
    <cellStyle name="Percent 2" xfId="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RUNG/CONG%20VIEC/NAM%202019/KH%202020/Thang%2011/KH%20nam%202019%20(gom%20To%20trinh%20NQ%20+%20NQ%20+%20QD%20von)/KHDTC%202019%20DF%20THANHDH%20V8%20FN%20QD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NG/CONG%20VIEC/NAM%202019/KH%202020/Thang%2011/KH%20nam%202020/Ngay%2002.12/KH%202020%20Ng&#226;n%20s&#225;ch%20t&#7881;nh%20GUI%20UBND%20tru%20ngay%2002.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7.%20NQ%20KH%20DTC%20TRUNG%20HAN%202016-2020%20ngay%207.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UNG/CONG%20VIEC/NAM%202019/KH%202020/Thang%2012/Ngay%2004.12/3.%20KH%202020%20Ng&#226;n%20s&#225;ch%20t&#7881;nh%20ngay%200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
      <sheetName val="DATA"/>
      <sheetName val="Tien dat 2019"/>
      <sheetName val="1NGUON"/>
      <sheetName val="2CO CAU"/>
      <sheetName val="3PBHUYEN"/>
      <sheetName val="4DMPL"/>
      <sheetName val="5KHCN"/>
      <sheetName val="6GDDT"/>
      <sheetName val="7YTE"/>
      <sheetName val="8NOXDCB"/>
      <sheetName val="9 ODA"/>
      <sheetName val="10ChaLo"/>
      <sheetName val="11PNKB"/>
      <sheetName val="12PCNST"/>
      <sheetName val="13TRONGDIEM"/>
      <sheetName val="14CHUYEN TIEP"/>
      <sheetName val="15KCM 2019"/>
      <sheetName val="CV 2019"/>
      <sheetName val="QD 2019 "/>
    </sheetNames>
    <sheetDataSet>
      <sheetData sheetId="0"/>
      <sheetData sheetId="1">
        <row r="14">
          <cell r="B14" t="str">
            <v>Đầu tư nâng cấp, triển khai nhân rộng phần mềm một cửa liên thông và dịch vụ hành chính công tỉnh Quảng Bình (giai đoạn I: 5930 triệu đồng)</v>
          </cell>
          <cell r="E14" t="str">
            <v>1KH-CN</v>
          </cell>
          <cell r="F14" t="str">
            <v>5KCM</v>
          </cell>
          <cell r="G14" t="str">
            <v>Quảng Bình</v>
          </cell>
          <cell r="H14">
            <v>2017</v>
          </cell>
          <cell r="I14" t="str">
            <v>chưa</v>
          </cell>
          <cell r="J14">
            <v>2019</v>
          </cell>
          <cell r="K14" t="str">
            <v>chưa</v>
          </cell>
          <cell r="M14" t="str">
            <v>3438/QĐ-UBND ngày 28/10/2016</v>
          </cell>
          <cell r="N14">
            <v>5930</v>
          </cell>
          <cell r="O14">
            <v>0</v>
          </cell>
          <cell r="P14">
            <v>5930</v>
          </cell>
          <cell r="Q14">
            <v>1400</v>
          </cell>
          <cell r="R14">
            <v>0</v>
          </cell>
          <cell r="S14">
            <v>1400</v>
          </cell>
          <cell r="T14">
            <v>5337</v>
          </cell>
          <cell r="U14">
            <v>3937</v>
          </cell>
          <cell r="V14">
            <v>3937</v>
          </cell>
          <cell r="W14">
            <v>3937</v>
          </cell>
          <cell r="X14">
            <v>100</v>
          </cell>
          <cell r="Z14">
            <v>3937</v>
          </cell>
          <cell r="AA14">
            <v>5337</v>
          </cell>
          <cell r="AB14">
            <v>3937</v>
          </cell>
          <cell r="AC14">
            <v>5337</v>
          </cell>
          <cell r="AD14">
            <v>5337</v>
          </cell>
          <cell r="AE14">
            <v>0</v>
          </cell>
          <cell r="AH14" t="str">
            <v>Cập nhật số QĐ</v>
          </cell>
          <cell r="AO14" t="str">
            <v>Sở Thông tin và Truyền thông</v>
          </cell>
        </row>
        <row r="15">
          <cell r="B15" t="str">
            <v>Đầu tư mua sắm hệ thống lưu trữ và khai thác chương trình đài phát thanh và truyền hình Quảng Bình</v>
          </cell>
          <cell r="E15" t="str">
            <v>1KH-CN</v>
          </cell>
          <cell r="F15" t="str">
            <v>5KCM</v>
          </cell>
          <cell r="G15" t="str">
            <v>Đồng Hới</v>
          </cell>
          <cell r="H15">
            <v>2017</v>
          </cell>
          <cell r="I15" t="str">
            <v>chưa</v>
          </cell>
          <cell r="J15">
            <v>2019</v>
          </cell>
          <cell r="K15" t="str">
            <v>chưa</v>
          </cell>
          <cell r="M15" t="str">
            <v>3437/QĐ-UBND ngày 28/10/2016</v>
          </cell>
          <cell r="N15">
            <v>5527</v>
          </cell>
          <cell r="O15">
            <v>0</v>
          </cell>
          <cell r="P15">
            <v>5527</v>
          </cell>
          <cell r="Q15">
            <v>1207</v>
          </cell>
          <cell r="R15">
            <v>0</v>
          </cell>
          <cell r="S15">
            <v>1207</v>
          </cell>
          <cell r="T15">
            <v>4974</v>
          </cell>
          <cell r="U15">
            <v>3767</v>
          </cell>
          <cell r="V15">
            <v>3767</v>
          </cell>
          <cell r="W15">
            <v>3767</v>
          </cell>
          <cell r="X15">
            <v>100</v>
          </cell>
          <cell r="Z15">
            <v>3767</v>
          </cell>
          <cell r="AA15">
            <v>4974</v>
          </cell>
          <cell r="AB15">
            <v>3767</v>
          </cell>
          <cell r="AC15">
            <v>4974</v>
          </cell>
          <cell r="AD15">
            <v>4974</v>
          </cell>
          <cell r="AE15">
            <v>0</v>
          </cell>
          <cell r="AH15" t="str">
            <v>Cập nhật số QĐ</v>
          </cell>
          <cell r="AO15" t="str">
            <v>Đài phát thanh và truyền hình Quảng Bình</v>
          </cell>
        </row>
        <row r="16">
          <cell r="B16" t="str">
            <v>Dự án khởi công mới 2018</v>
          </cell>
          <cell r="V16">
            <v>0</v>
          </cell>
          <cell r="Z16">
            <v>0</v>
          </cell>
          <cell r="AA16">
            <v>0</v>
          </cell>
          <cell r="AB16">
            <v>0</v>
          </cell>
          <cell r="AC16">
            <v>0</v>
          </cell>
          <cell r="AD16">
            <v>0</v>
          </cell>
          <cell r="AE16">
            <v>0</v>
          </cell>
        </row>
        <row r="17">
          <cell r="B17" t="str">
            <v>Đầu tư xây dựng cơ sở thực nghiệm nghiên cứu, sản xuất và phát triển các sản phẩm nấm ăn và nấm dược liệu</v>
          </cell>
          <cell r="E17" t="str">
            <v>1KH-CN</v>
          </cell>
          <cell r="F17" t="str">
            <v>5KCM</v>
          </cell>
          <cell r="G17" t="str">
            <v>Quảng Bình</v>
          </cell>
          <cell r="H17">
            <v>2018</v>
          </cell>
          <cell r="I17" t="str">
            <v>chưa</v>
          </cell>
          <cell r="J17">
            <v>2020</v>
          </cell>
          <cell r="K17" t="str">
            <v>chưa</v>
          </cell>
          <cell r="M17" t="str">
            <v>3849/QĐ-UBND ngày 30/10/2017</v>
          </cell>
          <cell r="N17">
            <v>3150</v>
          </cell>
          <cell r="O17">
            <v>0</v>
          </cell>
          <cell r="P17">
            <v>3150</v>
          </cell>
          <cell r="Q17">
            <v>40</v>
          </cell>
          <cell r="R17">
            <v>0</v>
          </cell>
          <cell r="S17">
            <v>40</v>
          </cell>
          <cell r="T17">
            <v>2835</v>
          </cell>
          <cell r="U17">
            <v>2835</v>
          </cell>
          <cell r="V17">
            <v>1417.5</v>
          </cell>
          <cell r="W17">
            <v>1417.5</v>
          </cell>
          <cell r="X17">
            <v>50</v>
          </cell>
          <cell r="Z17">
            <v>1417.5</v>
          </cell>
          <cell r="AA17">
            <v>1457.5</v>
          </cell>
          <cell r="AB17">
            <v>1417.5</v>
          </cell>
          <cell r="AC17">
            <v>1457.5</v>
          </cell>
          <cell r="AD17">
            <v>2835</v>
          </cell>
          <cell r="AE17">
            <v>1417.5</v>
          </cell>
          <cell r="AO17" t="str">
            <v>Trung tâm ứng dụng và thống kê khoa học và công nghệ</v>
          </cell>
        </row>
        <row r="18">
          <cell r="B18" t="str">
            <v>Nâng cấp hệ thống công nghệ thông tin phục vụ công tác chỉ đạo điều hành huyện ủy Quảng Ninh</v>
          </cell>
          <cell r="E18" t="str">
            <v>1KH-CN</v>
          </cell>
          <cell r="F18" t="str">
            <v>5KCM</v>
          </cell>
          <cell r="G18" t="str">
            <v>Quảng Ninh</v>
          </cell>
          <cell r="H18">
            <v>2018</v>
          </cell>
          <cell r="I18" t="str">
            <v>chưa</v>
          </cell>
          <cell r="J18">
            <v>2020</v>
          </cell>
          <cell r="K18" t="str">
            <v>chưa</v>
          </cell>
          <cell r="M18" t="str">
            <v>3932/QĐ-UBND ngày 30/10/2017</v>
          </cell>
          <cell r="N18">
            <v>1750</v>
          </cell>
          <cell r="O18">
            <v>0</v>
          </cell>
          <cell r="P18">
            <v>1750</v>
          </cell>
          <cell r="Q18">
            <v>30</v>
          </cell>
          <cell r="R18">
            <v>0</v>
          </cell>
          <cell r="S18">
            <v>30</v>
          </cell>
          <cell r="T18">
            <v>1575</v>
          </cell>
          <cell r="U18">
            <v>1575</v>
          </cell>
          <cell r="V18">
            <v>1575</v>
          </cell>
          <cell r="W18">
            <v>1575</v>
          </cell>
          <cell r="X18">
            <v>100</v>
          </cell>
          <cell r="Z18">
            <v>1575</v>
          </cell>
          <cell r="AA18">
            <v>1605</v>
          </cell>
          <cell r="AB18">
            <v>1575</v>
          </cell>
          <cell r="AC18">
            <v>1605</v>
          </cell>
          <cell r="AD18">
            <v>1575</v>
          </cell>
          <cell r="AE18">
            <v>0</v>
          </cell>
          <cell r="AH18" t="str">
            <v>Cập nhật số QĐ</v>
          </cell>
          <cell r="AO18" t="str">
            <v>Văn phòng Huyện ủy Quảng Ninh</v>
          </cell>
        </row>
        <row r="19">
          <cell r="B19" t="str">
            <v>Hệ thống thông tin kinh tế, xã hội tỉnh Quảng Bình</v>
          </cell>
          <cell r="E19" t="str">
            <v>1KH-CN</v>
          </cell>
          <cell r="F19" t="str">
            <v>5KCM</v>
          </cell>
          <cell r="G19" t="str">
            <v>Đồng Hới</v>
          </cell>
          <cell r="H19">
            <v>2018</v>
          </cell>
          <cell r="I19" t="str">
            <v>chưa</v>
          </cell>
          <cell r="J19">
            <v>2020</v>
          </cell>
          <cell r="K19" t="str">
            <v>chưa</v>
          </cell>
          <cell r="M19" t="str">
            <v>3848/QĐ-UBND ngày 30/10/2017</v>
          </cell>
          <cell r="N19">
            <v>2822</v>
          </cell>
          <cell r="O19">
            <v>0</v>
          </cell>
          <cell r="P19">
            <v>2822</v>
          </cell>
          <cell r="Q19">
            <v>0</v>
          </cell>
          <cell r="R19">
            <v>0</v>
          </cell>
          <cell r="S19">
            <v>0</v>
          </cell>
          <cell r="T19">
            <v>2540</v>
          </cell>
          <cell r="U19">
            <v>2540</v>
          </cell>
          <cell r="V19">
            <v>1270</v>
          </cell>
          <cell r="W19">
            <v>1270</v>
          </cell>
          <cell r="X19">
            <v>50</v>
          </cell>
          <cell r="Z19">
            <v>1270</v>
          </cell>
          <cell r="AA19">
            <v>1270</v>
          </cell>
          <cell r="AB19">
            <v>1270</v>
          </cell>
          <cell r="AC19">
            <v>1270</v>
          </cell>
          <cell r="AD19">
            <v>2540</v>
          </cell>
          <cell r="AE19">
            <v>1270</v>
          </cell>
          <cell r="AH19" t="str">
            <v>Cập nhật số QĐ</v>
          </cell>
          <cell r="AI19" t="str">
            <v>Diệp điện hỏi CĐT, trên QLVB không có</v>
          </cell>
          <cell r="AO19" t="str">
            <v>Sở Thông tin và Truyền thông</v>
          </cell>
        </row>
        <row r="20">
          <cell r="B20" t="str">
            <v>Đầu tư bổ sung thiết bị kỹ thuật Trung tâm Kỹ thuật Đo lường thử nghiệm</v>
          </cell>
          <cell r="E20" t="str">
            <v>1KH-CN</v>
          </cell>
          <cell r="F20" t="str">
            <v>5KCM</v>
          </cell>
          <cell r="G20" t="str">
            <v>Quảng Bình</v>
          </cell>
          <cell r="H20">
            <v>2018</v>
          </cell>
          <cell r="I20" t="str">
            <v>chưa</v>
          </cell>
          <cell r="J20">
            <v>2020</v>
          </cell>
          <cell r="K20" t="str">
            <v>chưa</v>
          </cell>
          <cell r="M20" t="str">
            <v>1400/QĐ-UBND ngày 24/7/2017</v>
          </cell>
          <cell r="N20">
            <v>9000</v>
          </cell>
          <cell r="O20">
            <v>0</v>
          </cell>
          <cell r="P20">
            <v>5700</v>
          </cell>
          <cell r="Q20">
            <v>60</v>
          </cell>
          <cell r="R20">
            <v>0</v>
          </cell>
          <cell r="S20">
            <v>60</v>
          </cell>
          <cell r="T20">
            <v>5130</v>
          </cell>
          <cell r="U20">
            <v>5130</v>
          </cell>
          <cell r="V20">
            <v>2565</v>
          </cell>
          <cell r="W20">
            <v>2565</v>
          </cell>
          <cell r="X20">
            <v>50</v>
          </cell>
          <cell r="Z20">
            <v>2565</v>
          </cell>
          <cell r="AA20">
            <v>2625</v>
          </cell>
          <cell r="AB20">
            <v>2565</v>
          </cell>
          <cell r="AC20">
            <v>2625</v>
          </cell>
          <cell r="AD20">
            <v>5130</v>
          </cell>
          <cell r="AE20">
            <v>2565</v>
          </cell>
          <cell r="AH20" t="str">
            <v>Cập nhật số QĐ</v>
          </cell>
          <cell r="AO20" t="str">
            <v>Trung tâm Kỹ thuật Đo lường thử nghiệm</v>
          </cell>
        </row>
        <row r="21">
          <cell r="B21" t="str">
            <v>Đầu tư tăng cường thiết bị lĩnh vực khoa học và công nghệ</v>
          </cell>
          <cell r="E21" t="str">
            <v>1KH-CN</v>
          </cell>
          <cell r="F21" t="str">
            <v>5KCM</v>
          </cell>
          <cell r="G21" t="str">
            <v>Quảng Bình</v>
          </cell>
          <cell r="H21">
            <v>2018</v>
          </cell>
          <cell r="I21" t="str">
            <v>chưa</v>
          </cell>
          <cell r="J21">
            <v>2020</v>
          </cell>
          <cell r="K21" t="str">
            <v>chưa</v>
          </cell>
          <cell r="M21" t="str">
            <v>3227/QĐ-UBND ngày 14/9/2017</v>
          </cell>
          <cell r="N21">
            <v>10235.222222222223</v>
          </cell>
          <cell r="O21">
            <v>0</v>
          </cell>
          <cell r="P21">
            <v>10235.222222222223</v>
          </cell>
          <cell r="Q21">
            <v>60</v>
          </cell>
          <cell r="S21">
            <v>60</v>
          </cell>
          <cell r="T21">
            <v>8712</v>
          </cell>
          <cell r="U21">
            <v>8712</v>
          </cell>
          <cell r="V21">
            <v>4356</v>
          </cell>
          <cell r="W21">
            <v>4356</v>
          </cell>
          <cell r="X21">
            <v>50</v>
          </cell>
          <cell r="Z21">
            <v>4356</v>
          </cell>
          <cell r="AA21">
            <v>4416</v>
          </cell>
          <cell r="AB21">
            <v>4356</v>
          </cell>
          <cell r="AC21">
            <v>4416</v>
          </cell>
          <cell r="AD21">
            <v>8712</v>
          </cell>
          <cell r="AE21">
            <v>4356</v>
          </cell>
          <cell r="AH21" t="str">
            <v>Cập nhật số QĐ</v>
          </cell>
          <cell r="AO21" t="str">
            <v>Trung tâm Kỹ thuật Đo lường thử nghiệm</v>
          </cell>
        </row>
        <row r="22">
          <cell r="B22" t="str">
            <v>Phát triển công nghệ thông tin trong hoạt động của các cơ quan Đảng, Mặt trận, đoàn thể tỉnh Quảng Bình giai đoạn 2017-2020</v>
          </cell>
          <cell r="G22" t="str">
            <v>Đồng Hới</v>
          </cell>
          <cell r="H22">
            <v>2018</v>
          </cell>
          <cell r="J22">
            <v>2020</v>
          </cell>
          <cell r="M22" t="str">
            <v>2143/QĐ-UBND ngày 19/6/2017</v>
          </cell>
          <cell r="N22">
            <v>5934</v>
          </cell>
          <cell r="P22">
            <v>5934</v>
          </cell>
          <cell r="Q22">
            <v>0</v>
          </cell>
          <cell r="S22">
            <v>0</v>
          </cell>
          <cell r="T22">
            <v>5398</v>
          </cell>
          <cell r="U22">
            <v>5340.6</v>
          </cell>
          <cell r="V22">
            <v>2670.3</v>
          </cell>
          <cell r="W22">
            <v>2670.3</v>
          </cell>
          <cell r="X22">
            <v>50</v>
          </cell>
          <cell r="Z22">
            <v>2670.3</v>
          </cell>
          <cell r="AA22">
            <v>2670.3</v>
          </cell>
          <cell r="AB22">
            <v>2670.3</v>
          </cell>
          <cell r="AC22">
            <v>2670.3</v>
          </cell>
          <cell r="AD22">
            <v>5398</v>
          </cell>
          <cell r="AE22">
            <v>2670.3</v>
          </cell>
          <cell r="AH22" t="str">
            <v>Cập nhật số QĐ và TMĐT và tên dự án</v>
          </cell>
          <cell r="AO22" t="str">
            <v>Văn phòng Tỉnh ủy</v>
          </cell>
        </row>
        <row r="23">
          <cell r="B23" t="str">
            <v>Dự Khởi công mới năm 2019 (Đề nghị bổ sung trung hạn và bố trí từ năm 2019)</v>
          </cell>
          <cell r="N23">
            <v>24844</v>
          </cell>
          <cell r="P23">
            <v>24844</v>
          </cell>
          <cell r="Z23">
            <v>0</v>
          </cell>
          <cell r="AA23">
            <v>0</v>
          </cell>
          <cell r="AC23">
            <v>0</v>
          </cell>
          <cell r="AD23">
            <v>14906.4</v>
          </cell>
          <cell r="AE23">
            <v>14906.4</v>
          </cell>
        </row>
        <row r="24">
          <cell r="B24" t="str">
            <v>Đầu tư xây dựng Vườn thực nghiệm khoa học công nghệ và ứng dụng, phát triển công nghệ cao trong sản xuất và chế biến tại Trung tâm ứng dụng tiến bộ khoa học công nghệ</v>
          </cell>
          <cell r="E24" t="str">
            <v>1KH-CN</v>
          </cell>
          <cell r="F24" t="str">
            <v>5KCM</v>
          </cell>
          <cell r="G24" t="str">
            <v>Đồng Hới</v>
          </cell>
          <cell r="H24">
            <v>2019</v>
          </cell>
          <cell r="J24">
            <v>2021</v>
          </cell>
          <cell r="M24" t="str">
            <v>3715/QĐ-UBND ngày 30/10/2018</v>
          </cell>
          <cell r="N24">
            <v>14850</v>
          </cell>
          <cell r="P24">
            <v>14850</v>
          </cell>
          <cell r="Z24">
            <v>0</v>
          </cell>
          <cell r="AD24">
            <v>8910</v>
          </cell>
          <cell r="AE24">
            <v>8910</v>
          </cell>
          <cell r="AI24" t="str">
            <v>K</v>
          </cell>
          <cell r="AO24" t="str">
            <v>Trung tâm ứng dụng và thống kê khoa học và công nghệ</v>
          </cell>
          <cell r="AP24" t="str">
            <v>Đ/c Dũng PCT</v>
          </cell>
        </row>
        <row r="25">
          <cell r="B25" t="str">
            <v>Xây dựng và áp dụng hệ thống ISO điện tử theo tiêu chuẩn TCVN 9001:2005 vào hoạt động của các cơ quan hành chính Nhà nước tỉnh Quảng Bình</v>
          </cell>
          <cell r="E25" t="str">
            <v>1KH-CN</v>
          </cell>
          <cell r="F25" t="str">
            <v>5KCM</v>
          </cell>
          <cell r="G25" t="str">
            <v>Quảng Bình</v>
          </cell>
          <cell r="H25">
            <v>2019</v>
          </cell>
          <cell r="J25">
            <v>2021</v>
          </cell>
          <cell r="M25" t="str">
            <v>3740/QĐ-UBND ngày 30/10/2018</v>
          </cell>
          <cell r="N25">
            <v>4994</v>
          </cell>
          <cell r="P25">
            <v>4994</v>
          </cell>
          <cell r="Z25">
            <v>0</v>
          </cell>
          <cell r="AD25">
            <v>2996.4</v>
          </cell>
          <cell r="AE25">
            <v>2996.4</v>
          </cell>
          <cell r="AI25" t="str">
            <v>K</v>
          </cell>
          <cell r="AO25" t="str">
            <v>Sở Khoa học và Công nghệ</v>
          </cell>
          <cell r="AP25" t="str">
            <v>P.VX : Đ/c Giám đốc</v>
          </cell>
        </row>
        <row r="26">
          <cell r="B26" t="str">
            <v>Đầu tư nâng cấp Trung tâm dữ liệu điện tử và phần mềm theo dõi thực hiện nhiệm vụ</v>
          </cell>
          <cell r="E26" t="str">
            <v>1KH-CN</v>
          </cell>
          <cell r="F26" t="str">
            <v>5KCM</v>
          </cell>
          <cell r="G26" t="str">
            <v>Quảng Bình</v>
          </cell>
          <cell r="H26">
            <v>2019</v>
          </cell>
          <cell r="J26">
            <v>2021</v>
          </cell>
          <cell r="M26" t="str">
            <v>3719/QĐ-UBND ngày 30/10/2018</v>
          </cell>
          <cell r="N26">
            <v>5000</v>
          </cell>
          <cell r="P26">
            <v>5000</v>
          </cell>
          <cell r="Z26">
            <v>0</v>
          </cell>
          <cell r="AD26">
            <v>3000</v>
          </cell>
          <cell r="AE26">
            <v>3000</v>
          </cell>
          <cell r="AI26" t="str">
            <v>K</v>
          </cell>
          <cell r="AO26" t="str">
            <v>Sở Thông tin và Truyền thông</v>
          </cell>
          <cell r="AP26" t="str">
            <v>P.VX : Đ/c Giám đốc</v>
          </cell>
        </row>
        <row r="27">
          <cell r="B27" t="str">
            <v>Giáo dục đào tạo</v>
          </cell>
          <cell r="N27">
            <v>482646.30000000005</v>
          </cell>
          <cell r="O27">
            <v>0</v>
          </cell>
          <cell r="P27">
            <v>453397.30000000005</v>
          </cell>
          <cell r="Q27">
            <v>137938</v>
          </cell>
          <cell r="R27">
            <v>805</v>
          </cell>
          <cell r="S27">
            <v>133738</v>
          </cell>
          <cell r="T27">
            <v>401487</v>
          </cell>
          <cell r="U27">
            <v>274199</v>
          </cell>
          <cell r="V27">
            <v>134123.79999999999</v>
          </cell>
          <cell r="W27">
            <v>233446.59999999998</v>
          </cell>
          <cell r="Y27">
            <v>1500</v>
          </cell>
          <cell r="Z27">
            <v>176971.59999999998</v>
          </cell>
          <cell r="AA27">
            <v>273561.8</v>
          </cell>
          <cell r="AB27">
            <v>136428.79999999999</v>
          </cell>
          <cell r="AC27">
            <v>269361.8</v>
          </cell>
          <cell r="AD27">
            <v>461715</v>
          </cell>
          <cell r="AE27">
            <v>198803.20000000001</v>
          </cell>
          <cell r="AH27">
            <v>126681</v>
          </cell>
        </row>
        <row r="28">
          <cell r="B28" t="str">
            <v>Dự án dự kiến hoàn thành 2018</v>
          </cell>
          <cell r="N28">
            <v>133346</v>
          </cell>
          <cell r="O28">
            <v>0</v>
          </cell>
          <cell r="P28">
            <v>129568</v>
          </cell>
          <cell r="Q28">
            <v>86618</v>
          </cell>
          <cell r="R28">
            <v>0</v>
          </cell>
          <cell r="S28">
            <v>82418</v>
          </cell>
          <cell r="T28">
            <v>111651</v>
          </cell>
          <cell r="U28">
            <v>34168</v>
          </cell>
          <cell r="V28">
            <v>34168</v>
          </cell>
          <cell r="W28">
            <v>34168</v>
          </cell>
          <cell r="Y28">
            <v>0</v>
          </cell>
          <cell r="Z28">
            <v>34168</v>
          </cell>
          <cell r="AA28">
            <v>120786</v>
          </cell>
          <cell r="AB28">
            <v>34168</v>
          </cell>
          <cell r="AC28">
            <v>116586</v>
          </cell>
          <cell r="AD28">
            <v>111651</v>
          </cell>
          <cell r="AE28">
            <v>0</v>
          </cell>
          <cell r="AH28">
            <v>0</v>
          </cell>
        </row>
        <row r="29">
          <cell r="B29" t="str">
            <v>Trường Mầm non Hương Hóa (4 phòng 2 tầng)</v>
          </cell>
          <cell r="E29" t="str">
            <v>2GDĐT</v>
          </cell>
          <cell r="F29" t="str">
            <v>5KCM</v>
          </cell>
          <cell r="G29" t="str">
            <v>Tuyên Hóa</v>
          </cell>
          <cell r="H29">
            <v>2016</v>
          </cell>
          <cell r="J29">
            <v>2018</v>
          </cell>
          <cell r="L29" t="str">
            <v>2901/QĐ-UBND ngày 16/10/2015</v>
          </cell>
          <cell r="M29" t="str">
            <v>3127a/QĐ-UBND ngày 30/10/2015</v>
          </cell>
          <cell r="N29">
            <v>3549</v>
          </cell>
          <cell r="P29">
            <v>3549</v>
          </cell>
          <cell r="Q29">
            <v>2283</v>
          </cell>
          <cell r="S29">
            <v>2283</v>
          </cell>
          <cell r="T29">
            <v>2994</v>
          </cell>
          <cell r="U29">
            <v>911</v>
          </cell>
          <cell r="V29">
            <v>911</v>
          </cell>
          <cell r="W29">
            <v>911</v>
          </cell>
          <cell r="X29">
            <v>100</v>
          </cell>
          <cell r="Z29">
            <v>911</v>
          </cell>
          <cell r="AA29">
            <v>3194</v>
          </cell>
          <cell r="AB29">
            <v>911</v>
          </cell>
          <cell r="AC29">
            <v>3194</v>
          </cell>
          <cell r="AD29">
            <v>2994</v>
          </cell>
          <cell r="AE29">
            <v>0</v>
          </cell>
          <cell r="AK29" t="str">
            <v>Hương Hóa</v>
          </cell>
        </row>
        <row r="30">
          <cell r="B30" t="str">
            <v>Xây dựng khuôn viên, hàng rào và hạ tầng kỹ thuật Trường THPT Hùng Vương</v>
          </cell>
          <cell r="E30" t="str">
            <v>2GDĐT</v>
          </cell>
          <cell r="F30" t="str">
            <v>5KCM</v>
          </cell>
          <cell r="G30" t="str">
            <v>Bố Trạch</v>
          </cell>
          <cell r="H30">
            <v>2016</v>
          </cell>
          <cell r="J30">
            <v>2018</v>
          </cell>
          <cell r="M30" t="str">
            <v>3101/QĐ-UBND ngày 30/10/2015</v>
          </cell>
          <cell r="N30">
            <v>3400</v>
          </cell>
          <cell r="P30">
            <v>3400</v>
          </cell>
          <cell r="Q30">
            <v>2320</v>
          </cell>
          <cell r="S30">
            <v>2320</v>
          </cell>
          <cell r="T30">
            <v>2870</v>
          </cell>
          <cell r="U30">
            <v>740</v>
          </cell>
          <cell r="V30">
            <v>740</v>
          </cell>
          <cell r="W30">
            <v>740</v>
          </cell>
          <cell r="X30">
            <v>100</v>
          </cell>
          <cell r="Z30">
            <v>740</v>
          </cell>
          <cell r="AA30">
            <v>3060</v>
          </cell>
          <cell r="AB30">
            <v>740</v>
          </cell>
          <cell r="AC30">
            <v>3060</v>
          </cell>
          <cell r="AD30">
            <v>2870</v>
          </cell>
          <cell r="AE30">
            <v>0</v>
          </cell>
          <cell r="AK30" t="str">
            <v>Cự Nẫm</v>
          </cell>
        </row>
        <row r="31">
          <cell r="B31" t="str">
            <v>Trường tiểu học số 1 phường Ba Đồn (6 phòng)</v>
          </cell>
          <cell r="E31" t="str">
            <v>2GDĐT</v>
          </cell>
          <cell r="F31" t="str">
            <v>5KCM</v>
          </cell>
          <cell r="G31" t="str">
            <v>Ba Đồn</v>
          </cell>
          <cell r="H31">
            <v>2016</v>
          </cell>
          <cell r="J31">
            <v>2018</v>
          </cell>
          <cell r="L31" t="str">
            <v>2515/QĐ-UBND ngày 10/9/2015</v>
          </cell>
          <cell r="M31" t="str">
            <v>3058/QĐ-UBND ngày 29/10/2015</v>
          </cell>
          <cell r="N31">
            <v>2816</v>
          </cell>
          <cell r="P31">
            <v>2816</v>
          </cell>
          <cell r="Q31">
            <v>1950</v>
          </cell>
          <cell r="S31">
            <v>1950</v>
          </cell>
          <cell r="T31">
            <v>2384</v>
          </cell>
          <cell r="U31">
            <v>584</v>
          </cell>
          <cell r="V31">
            <v>584</v>
          </cell>
          <cell r="W31">
            <v>584</v>
          </cell>
          <cell r="X31">
            <v>100</v>
          </cell>
          <cell r="Z31">
            <v>584</v>
          </cell>
          <cell r="AA31">
            <v>2534</v>
          </cell>
          <cell r="AB31">
            <v>584</v>
          </cell>
          <cell r="AC31">
            <v>2534</v>
          </cell>
          <cell r="AD31">
            <v>2384</v>
          </cell>
          <cell r="AE31">
            <v>0</v>
          </cell>
          <cell r="AK31" t="str">
            <v>Ba Đồn</v>
          </cell>
        </row>
        <row r="32">
          <cell r="B32" t="str">
            <v>Trường Tiểu học Hải Trạch (6 phòng)</v>
          </cell>
          <cell r="E32" t="str">
            <v>2GDĐT</v>
          </cell>
          <cell r="F32" t="str">
            <v>5KCM</v>
          </cell>
          <cell r="G32" t="str">
            <v>Bố Trạch</v>
          </cell>
          <cell r="H32">
            <v>2016</v>
          </cell>
          <cell r="J32">
            <v>2018</v>
          </cell>
          <cell r="M32" t="str">
            <v>5656/QĐ-UBND ngày 28/10/2015</v>
          </cell>
          <cell r="N32">
            <v>3000</v>
          </cell>
          <cell r="P32">
            <v>3000</v>
          </cell>
          <cell r="Q32">
            <v>1982</v>
          </cell>
          <cell r="S32">
            <v>1982</v>
          </cell>
          <cell r="T32">
            <v>2550</v>
          </cell>
          <cell r="U32">
            <v>718</v>
          </cell>
          <cell r="V32">
            <v>718</v>
          </cell>
          <cell r="W32">
            <v>718</v>
          </cell>
          <cell r="X32">
            <v>100</v>
          </cell>
          <cell r="Z32">
            <v>718</v>
          </cell>
          <cell r="AA32">
            <v>2700</v>
          </cell>
          <cell r="AB32">
            <v>718</v>
          </cell>
          <cell r="AC32">
            <v>2700</v>
          </cell>
          <cell r="AD32">
            <v>2550</v>
          </cell>
          <cell r="AE32">
            <v>0</v>
          </cell>
          <cell r="AK32" t="str">
            <v>Hải Trạch</v>
          </cell>
        </row>
        <row r="33">
          <cell r="B33" t="str">
            <v>Nhà lớp học 6 phòng Trường TH thị trấn Quán Hàu</v>
          </cell>
          <cell r="E33" t="str">
            <v>2GDĐT</v>
          </cell>
          <cell r="F33" t="str">
            <v>5KCM</v>
          </cell>
          <cell r="G33" t="str">
            <v>Quảng Ninh</v>
          </cell>
          <cell r="H33">
            <v>2016</v>
          </cell>
          <cell r="J33">
            <v>2018</v>
          </cell>
          <cell r="M33" t="str">
            <v>3090/QĐ-UBND ngày 30/10/2015</v>
          </cell>
          <cell r="N33">
            <v>3000</v>
          </cell>
          <cell r="P33">
            <v>3000</v>
          </cell>
          <cell r="Q33">
            <v>1940</v>
          </cell>
          <cell r="S33">
            <v>1940</v>
          </cell>
          <cell r="T33">
            <v>2500</v>
          </cell>
          <cell r="U33">
            <v>760</v>
          </cell>
          <cell r="V33">
            <v>760</v>
          </cell>
          <cell r="W33">
            <v>760</v>
          </cell>
          <cell r="X33">
            <v>100</v>
          </cell>
          <cell r="Z33">
            <v>760</v>
          </cell>
          <cell r="AA33">
            <v>2700</v>
          </cell>
          <cell r="AB33">
            <v>760</v>
          </cell>
          <cell r="AC33">
            <v>2700</v>
          </cell>
          <cell r="AD33">
            <v>2500</v>
          </cell>
          <cell r="AE33">
            <v>0</v>
          </cell>
        </row>
        <row r="34">
          <cell r="B34" t="str">
            <v>Nhà lớp học bộ môn 6 phòng 2 tầng Trường THCS Tân Ninh</v>
          </cell>
          <cell r="E34" t="str">
            <v>2GDĐT</v>
          </cell>
          <cell r="F34" t="str">
            <v>5KCM</v>
          </cell>
          <cell r="G34" t="str">
            <v>Quảng Ninh</v>
          </cell>
          <cell r="H34">
            <v>2016</v>
          </cell>
          <cell r="J34">
            <v>2018</v>
          </cell>
          <cell r="M34" t="str">
            <v>3118a/QĐ-UBND ngày 30/10/2015</v>
          </cell>
          <cell r="N34">
            <v>4104</v>
          </cell>
          <cell r="P34">
            <v>4104</v>
          </cell>
          <cell r="Q34">
            <v>2700</v>
          </cell>
          <cell r="S34">
            <v>2700</v>
          </cell>
          <cell r="T34">
            <v>3534</v>
          </cell>
          <cell r="U34">
            <v>984</v>
          </cell>
          <cell r="V34">
            <v>984</v>
          </cell>
          <cell r="W34">
            <v>984</v>
          </cell>
          <cell r="X34">
            <v>100</v>
          </cell>
          <cell r="Z34">
            <v>984</v>
          </cell>
          <cell r="AA34">
            <v>3684</v>
          </cell>
          <cell r="AB34">
            <v>984</v>
          </cell>
          <cell r="AC34">
            <v>3684</v>
          </cell>
          <cell r="AD34">
            <v>3534</v>
          </cell>
          <cell r="AE34">
            <v>0</v>
          </cell>
        </row>
        <row r="35">
          <cell r="B35" t="str">
            <v xml:space="preserve">Xây dựng khu hành chính quản trị Trường THPT Chuyên Võ Nguyên Giáp </v>
          </cell>
          <cell r="E35" t="str">
            <v>2GDĐT</v>
          </cell>
          <cell r="F35" t="str">
            <v>5KCM</v>
          </cell>
          <cell r="G35" t="str">
            <v>Đồng Hới</v>
          </cell>
          <cell r="H35">
            <v>2016</v>
          </cell>
          <cell r="J35">
            <v>2018</v>
          </cell>
          <cell r="M35" t="str">
            <v>3112/QĐ-UBND ngày 31/10/2015</v>
          </cell>
          <cell r="N35">
            <v>8178</v>
          </cell>
          <cell r="P35">
            <v>8000</v>
          </cell>
          <cell r="Q35">
            <v>5100</v>
          </cell>
          <cell r="S35">
            <v>5100</v>
          </cell>
          <cell r="T35">
            <v>6900</v>
          </cell>
          <cell r="U35">
            <v>2100</v>
          </cell>
          <cell r="V35">
            <v>2100</v>
          </cell>
          <cell r="W35">
            <v>2100</v>
          </cell>
          <cell r="X35">
            <v>100</v>
          </cell>
          <cell r="Z35">
            <v>2100</v>
          </cell>
          <cell r="AA35">
            <v>7200</v>
          </cell>
          <cell r="AB35">
            <v>2100</v>
          </cell>
          <cell r="AC35">
            <v>7200</v>
          </cell>
          <cell r="AD35">
            <v>6900</v>
          </cell>
          <cell r="AE35">
            <v>0</v>
          </cell>
        </row>
        <row r="36">
          <cell r="B36" t="str">
            <v>Nhà hiệu bộ Trường tiểu học Tân Thủy</v>
          </cell>
          <cell r="E36" t="str">
            <v>2GDĐT</v>
          </cell>
          <cell r="F36" t="str">
            <v>5KCM</v>
          </cell>
          <cell r="G36" t="str">
            <v>Lệ Thủy</v>
          </cell>
          <cell r="H36">
            <v>2016</v>
          </cell>
          <cell r="J36">
            <v>2018</v>
          </cell>
          <cell r="L36" t="str">
            <v>2667/QĐ-UBND ngày 29/09/2015</v>
          </cell>
          <cell r="M36" t="str">
            <v>3075a/QĐ-UBND ngày 30/10/2015</v>
          </cell>
          <cell r="N36">
            <v>2500</v>
          </cell>
          <cell r="P36">
            <v>2500</v>
          </cell>
          <cell r="Q36">
            <v>1605</v>
          </cell>
          <cell r="S36">
            <v>1605</v>
          </cell>
          <cell r="T36">
            <v>2110</v>
          </cell>
          <cell r="U36">
            <v>645</v>
          </cell>
          <cell r="V36">
            <v>645</v>
          </cell>
          <cell r="W36">
            <v>645</v>
          </cell>
          <cell r="X36">
            <v>100</v>
          </cell>
          <cell r="Z36">
            <v>645</v>
          </cell>
          <cell r="AA36">
            <v>2250</v>
          </cell>
          <cell r="AB36">
            <v>645</v>
          </cell>
          <cell r="AC36">
            <v>2250</v>
          </cell>
          <cell r="AD36">
            <v>2110</v>
          </cell>
          <cell r="AE36">
            <v>0</v>
          </cell>
        </row>
        <row r="37">
          <cell r="B37" t="str">
            <v>Trường Mầm non xã Võ Ninh (3 phòng học, phòng chức năng, phòng làm việc)</v>
          </cell>
          <cell r="E37" t="str">
            <v>2GDĐT</v>
          </cell>
          <cell r="F37" t="str">
            <v>5KCM</v>
          </cell>
          <cell r="G37" t="str">
            <v>Quảng Ninh</v>
          </cell>
          <cell r="H37">
            <v>2016</v>
          </cell>
          <cell r="J37">
            <v>2018</v>
          </cell>
          <cell r="M37" t="str">
            <v>2977/QĐ-UBND ngày 26/10/2015</v>
          </cell>
          <cell r="N37">
            <v>3500</v>
          </cell>
          <cell r="P37">
            <v>3500</v>
          </cell>
          <cell r="Q37">
            <v>2545</v>
          </cell>
          <cell r="S37">
            <v>2545</v>
          </cell>
          <cell r="T37">
            <v>3000</v>
          </cell>
          <cell r="U37">
            <v>605</v>
          </cell>
          <cell r="V37">
            <v>605</v>
          </cell>
          <cell r="W37">
            <v>605</v>
          </cell>
          <cell r="X37">
            <v>100</v>
          </cell>
          <cell r="Z37">
            <v>605</v>
          </cell>
          <cell r="AA37">
            <v>3150</v>
          </cell>
          <cell r="AB37">
            <v>605</v>
          </cell>
          <cell r="AC37">
            <v>3150</v>
          </cell>
          <cell r="AD37">
            <v>3000</v>
          </cell>
          <cell r="AE37">
            <v>0</v>
          </cell>
        </row>
        <row r="38">
          <cell r="B38" t="str">
            <v>Khuôn viên hàng rào trường, công trình cấp nước, phòng học THCS&amp;THPT Hóa Tiến</v>
          </cell>
          <cell r="E38" t="str">
            <v>2GDĐT</v>
          </cell>
          <cell r="F38" t="str">
            <v>5KCM</v>
          </cell>
          <cell r="G38" t="str">
            <v>Minh Hóa</v>
          </cell>
          <cell r="H38">
            <v>2016</v>
          </cell>
          <cell r="J38">
            <v>2018</v>
          </cell>
          <cell r="L38" t="str">
            <v>3021/QĐ-UBND ngày 28/10/2015</v>
          </cell>
          <cell r="M38" t="str">
            <v>3090/QĐ-UBND ngày 30/10/2015</v>
          </cell>
          <cell r="N38">
            <v>4000</v>
          </cell>
          <cell r="P38">
            <v>4000</v>
          </cell>
          <cell r="Q38">
            <v>2600</v>
          </cell>
          <cell r="S38">
            <v>2600</v>
          </cell>
          <cell r="T38">
            <v>3400</v>
          </cell>
          <cell r="U38">
            <v>1000</v>
          </cell>
          <cell r="V38">
            <v>1000</v>
          </cell>
          <cell r="W38">
            <v>1000</v>
          </cell>
          <cell r="X38">
            <v>100</v>
          </cell>
          <cell r="Z38">
            <v>1000</v>
          </cell>
          <cell r="AA38">
            <v>3600</v>
          </cell>
          <cell r="AB38">
            <v>1000</v>
          </cell>
          <cell r="AC38">
            <v>3600</v>
          </cell>
          <cell r="AD38">
            <v>3400</v>
          </cell>
          <cell r="AE38">
            <v>0</v>
          </cell>
        </row>
        <row r="39">
          <cell r="B39" t="str">
            <v>Trường Tiểu học xã Quảng Sơn (6 phòng)</v>
          </cell>
          <cell r="E39" t="str">
            <v>2GDĐT</v>
          </cell>
          <cell r="F39" t="str">
            <v>5KCM</v>
          </cell>
          <cell r="G39" t="str">
            <v>Ba Đồn</v>
          </cell>
          <cell r="H39">
            <v>2016</v>
          </cell>
          <cell r="J39">
            <v>2018</v>
          </cell>
          <cell r="M39" t="str">
            <v>3120/QĐ-UBND ngày 30/10/2015</v>
          </cell>
          <cell r="N39">
            <v>2815</v>
          </cell>
          <cell r="P39">
            <v>2815</v>
          </cell>
          <cell r="Q39">
            <v>1745</v>
          </cell>
          <cell r="S39">
            <v>1745</v>
          </cell>
          <cell r="T39">
            <v>2534</v>
          </cell>
          <cell r="U39">
            <v>789</v>
          </cell>
          <cell r="V39">
            <v>789</v>
          </cell>
          <cell r="W39">
            <v>789</v>
          </cell>
          <cell r="X39">
            <v>100</v>
          </cell>
          <cell r="Z39">
            <v>789</v>
          </cell>
          <cell r="AA39">
            <v>2534</v>
          </cell>
          <cell r="AB39">
            <v>789</v>
          </cell>
          <cell r="AC39">
            <v>2534</v>
          </cell>
          <cell r="AD39">
            <v>2534</v>
          </cell>
          <cell r="AE39">
            <v>0</v>
          </cell>
        </row>
        <row r="40">
          <cell r="B40" t="str">
            <v>Xây dựng Nhà đa năng Trường PT Dân tộc nội trú tỉnh</v>
          </cell>
          <cell r="E40" t="str">
            <v>2GDĐT</v>
          </cell>
          <cell r="F40" t="str">
            <v>5KCM</v>
          </cell>
          <cell r="G40" t="str">
            <v>Đồng Hới</v>
          </cell>
          <cell r="H40">
            <v>2016</v>
          </cell>
          <cell r="J40">
            <v>2018</v>
          </cell>
          <cell r="M40" t="str">
            <v>3077a/QĐ-UBND ngày 30/10/2015</v>
          </cell>
          <cell r="N40">
            <v>4200</v>
          </cell>
          <cell r="P40">
            <v>4200</v>
          </cell>
          <cell r="Q40">
            <v>2603</v>
          </cell>
          <cell r="S40">
            <v>2603</v>
          </cell>
          <cell r="T40">
            <v>3630</v>
          </cell>
          <cell r="U40">
            <v>1177</v>
          </cell>
          <cell r="V40">
            <v>1177</v>
          </cell>
          <cell r="W40">
            <v>1177</v>
          </cell>
          <cell r="X40">
            <v>100</v>
          </cell>
          <cell r="Z40">
            <v>1177</v>
          </cell>
          <cell r="AA40">
            <v>3780</v>
          </cell>
          <cell r="AB40">
            <v>1177</v>
          </cell>
          <cell r="AC40">
            <v>3780</v>
          </cell>
          <cell r="AD40">
            <v>3630</v>
          </cell>
          <cell r="AE40">
            <v>0</v>
          </cell>
        </row>
        <row r="41">
          <cell r="B41" t="str">
            <v>Xây dựng hạ tầng kỹ thuật Trường THPT số 3 Bố Trạch</v>
          </cell>
          <cell r="E41" t="str">
            <v>2GDĐT</v>
          </cell>
          <cell r="F41" t="str">
            <v>5KCM</v>
          </cell>
          <cell r="G41" t="str">
            <v>Bố Trạch</v>
          </cell>
          <cell r="H41">
            <v>2016</v>
          </cell>
          <cell r="J41">
            <v>2018</v>
          </cell>
          <cell r="M41" t="str">
            <v>3108/QĐ-UBND ngày 30/10/2015</v>
          </cell>
          <cell r="N41">
            <v>4000</v>
          </cell>
          <cell r="P41">
            <v>4000</v>
          </cell>
          <cell r="Q41">
            <v>2550</v>
          </cell>
          <cell r="S41">
            <v>2550</v>
          </cell>
          <cell r="T41">
            <v>3450</v>
          </cell>
          <cell r="U41">
            <v>1050</v>
          </cell>
          <cell r="V41">
            <v>1050</v>
          </cell>
          <cell r="W41">
            <v>1050</v>
          </cell>
          <cell r="X41">
            <v>100</v>
          </cell>
          <cell r="Z41">
            <v>1050</v>
          </cell>
          <cell r="AA41">
            <v>3600</v>
          </cell>
          <cell r="AB41">
            <v>1050</v>
          </cell>
          <cell r="AC41">
            <v>3600</v>
          </cell>
          <cell r="AD41">
            <v>3450</v>
          </cell>
          <cell r="AE41">
            <v>0</v>
          </cell>
          <cell r="AI41">
            <v>0.86250000000000004</v>
          </cell>
        </row>
        <row r="42">
          <cell r="B42" t="str">
            <v>Xây dựng hệ thống thoát nước và hạ tầng kỹ thuật trường THPT Lê Trực</v>
          </cell>
          <cell r="E42" t="str">
            <v>2GDĐT</v>
          </cell>
          <cell r="F42" t="str">
            <v>5KCM</v>
          </cell>
          <cell r="G42" t="str">
            <v>Tuyên Hóa</v>
          </cell>
          <cell r="H42">
            <v>2016</v>
          </cell>
          <cell r="J42">
            <v>2018</v>
          </cell>
          <cell r="L42" t="str">
            <v>2534/QĐ-UBND ngày 15/09/2015</v>
          </cell>
          <cell r="M42" t="str">
            <v>2777/QĐ-UBND ngày 12/10/2015</v>
          </cell>
          <cell r="N42">
            <v>4978</v>
          </cell>
          <cell r="P42">
            <v>4978</v>
          </cell>
          <cell r="Q42">
            <v>3950</v>
          </cell>
          <cell r="S42">
            <v>3350</v>
          </cell>
          <cell r="T42">
            <v>4280</v>
          </cell>
          <cell r="U42">
            <v>1029</v>
          </cell>
          <cell r="V42">
            <v>1029</v>
          </cell>
          <cell r="W42">
            <v>1029</v>
          </cell>
          <cell r="X42">
            <v>100</v>
          </cell>
          <cell r="Z42">
            <v>1029</v>
          </cell>
          <cell r="AA42">
            <v>4979</v>
          </cell>
          <cell r="AB42">
            <v>1029</v>
          </cell>
          <cell r="AC42">
            <v>4379</v>
          </cell>
          <cell r="AD42">
            <v>4280</v>
          </cell>
          <cell r="AE42">
            <v>0</v>
          </cell>
          <cell r="AH42" t="str">
            <v>STC cấp 600, giảm ĐTC</v>
          </cell>
          <cell r="AI42">
            <v>0.85978304539975892</v>
          </cell>
        </row>
        <row r="43">
          <cell r="B43" t="str">
            <v>Khuôn viên hàng rào và hạ tầng kỹ thuật Trường THPT Lê Lợi, thị xã Ba Đồn</v>
          </cell>
          <cell r="E43" t="str">
            <v>2GDĐT</v>
          </cell>
          <cell r="F43" t="str">
            <v>5KCM</v>
          </cell>
          <cell r="G43" t="str">
            <v>Ba Đồn</v>
          </cell>
          <cell r="H43">
            <v>2016</v>
          </cell>
          <cell r="J43">
            <v>2018</v>
          </cell>
          <cell r="L43" t="str">
            <v>2533/QĐ-UBND ngày 15/09/2015</v>
          </cell>
          <cell r="M43" t="str">
            <v>2745/QĐ-UBDN ngày 07/10/2015</v>
          </cell>
          <cell r="N43">
            <v>4500</v>
          </cell>
          <cell r="P43">
            <v>4500</v>
          </cell>
          <cell r="Q43">
            <v>3125</v>
          </cell>
          <cell r="S43">
            <v>3125</v>
          </cell>
          <cell r="T43">
            <v>3900</v>
          </cell>
          <cell r="U43">
            <v>771</v>
          </cell>
          <cell r="V43">
            <v>771</v>
          </cell>
          <cell r="W43">
            <v>771</v>
          </cell>
          <cell r="X43">
            <v>100</v>
          </cell>
          <cell r="Z43">
            <v>771</v>
          </cell>
          <cell r="AA43">
            <v>3896</v>
          </cell>
          <cell r="AB43">
            <v>771</v>
          </cell>
          <cell r="AC43">
            <v>3896</v>
          </cell>
          <cell r="AD43">
            <v>3900</v>
          </cell>
          <cell r="AE43">
            <v>0</v>
          </cell>
        </row>
        <row r="44">
          <cell r="B44" t="str">
            <v>Nhà phòng học bộ môn Trường THPT số 5 Bố Trạch (nay là Trường THPT Ngô Quyền)</v>
          </cell>
          <cell r="E44" t="str">
            <v>2GDĐT</v>
          </cell>
          <cell r="F44" t="str">
            <v>5KCM</v>
          </cell>
          <cell r="G44" t="str">
            <v>Bố Trạch</v>
          </cell>
          <cell r="H44">
            <v>2016</v>
          </cell>
          <cell r="J44">
            <v>2018</v>
          </cell>
          <cell r="L44" t="str">
            <v>2880a/QĐ-UBND ngày 16/10/2015</v>
          </cell>
          <cell r="M44" t="str">
            <v>3109/QĐ-UBND ngày 30/10/2015</v>
          </cell>
          <cell r="N44">
            <v>3000</v>
          </cell>
          <cell r="P44">
            <v>3000</v>
          </cell>
          <cell r="Q44">
            <v>1980</v>
          </cell>
          <cell r="S44">
            <v>1980</v>
          </cell>
          <cell r="T44">
            <v>2550</v>
          </cell>
          <cell r="U44">
            <v>720</v>
          </cell>
          <cell r="V44">
            <v>720</v>
          </cell>
          <cell r="W44">
            <v>720</v>
          </cell>
          <cell r="X44">
            <v>100</v>
          </cell>
          <cell r="Z44">
            <v>720</v>
          </cell>
          <cell r="AA44">
            <v>2700</v>
          </cell>
          <cell r="AB44">
            <v>720</v>
          </cell>
          <cell r="AC44">
            <v>2700</v>
          </cell>
          <cell r="AD44">
            <v>2550</v>
          </cell>
          <cell r="AE44">
            <v>0</v>
          </cell>
        </row>
        <row r="45">
          <cell r="B45" t="str">
            <v>Xây dựng hàng rào, nhà phòng học 8 phòng 2 tầng THPT Hoàng Hoa Thám</v>
          </cell>
          <cell r="E45" t="str">
            <v>2GDĐT</v>
          </cell>
          <cell r="F45" t="str">
            <v>5KCM</v>
          </cell>
          <cell r="G45" t="str">
            <v>Lệ Thủy</v>
          </cell>
          <cell r="H45">
            <v>2016</v>
          </cell>
          <cell r="J45">
            <v>2018</v>
          </cell>
          <cell r="M45" t="str">
            <v>3041/QĐ-UBND ngày 29/10/2015</v>
          </cell>
          <cell r="N45">
            <v>4500</v>
          </cell>
          <cell r="P45">
            <v>4500</v>
          </cell>
          <cell r="Q45">
            <v>3025</v>
          </cell>
          <cell r="S45">
            <v>3025</v>
          </cell>
          <cell r="T45">
            <v>3850</v>
          </cell>
          <cell r="U45">
            <v>1025</v>
          </cell>
          <cell r="V45">
            <v>1025</v>
          </cell>
          <cell r="W45">
            <v>1025</v>
          </cell>
          <cell r="X45">
            <v>100</v>
          </cell>
          <cell r="Z45">
            <v>1025</v>
          </cell>
          <cell r="AA45">
            <v>4050</v>
          </cell>
          <cell r="AB45">
            <v>1025</v>
          </cell>
          <cell r="AC45">
            <v>4050</v>
          </cell>
          <cell r="AD45">
            <v>3850</v>
          </cell>
          <cell r="AE45">
            <v>0</v>
          </cell>
        </row>
        <row r="46">
          <cell r="B46" t="str">
            <v xml:space="preserve">Cụm Mầm non trung tâm xã Sơn Thủy nhà lớp học 6 phòng </v>
          </cell>
          <cell r="E46" t="str">
            <v>2GDĐT</v>
          </cell>
          <cell r="F46" t="str">
            <v>5KCM</v>
          </cell>
          <cell r="G46" t="str">
            <v>Lệ Thủy</v>
          </cell>
          <cell r="H46">
            <v>2016</v>
          </cell>
          <cell r="J46">
            <v>2018</v>
          </cell>
          <cell r="M46" t="str">
            <v>3038/QĐ-UBND ngày 29/10/2015</v>
          </cell>
          <cell r="N46">
            <v>6324</v>
          </cell>
          <cell r="P46">
            <v>6324</v>
          </cell>
          <cell r="Q46">
            <v>4000</v>
          </cell>
          <cell r="S46">
            <v>4000</v>
          </cell>
          <cell r="T46">
            <v>5542</v>
          </cell>
          <cell r="U46">
            <v>1692</v>
          </cell>
          <cell r="V46">
            <v>1692</v>
          </cell>
          <cell r="W46">
            <v>1692</v>
          </cell>
          <cell r="X46">
            <v>100</v>
          </cell>
          <cell r="Z46">
            <v>1692</v>
          </cell>
          <cell r="AA46">
            <v>5692</v>
          </cell>
          <cell r="AB46">
            <v>1692</v>
          </cell>
          <cell r="AC46">
            <v>5692</v>
          </cell>
          <cell r="AD46">
            <v>5542</v>
          </cell>
          <cell r="AE46">
            <v>0</v>
          </cell>
        </row>
        <row r="47">
          <cell r="B47" t="str">
            <v>Trường Tiểu học số 1 Xuân Ninh (8 phòng)</v>
          </cell>
          <cell r="E47" t="str">
            <v>2GDĐT</v>
          </cell>
          <cell r="F47" t="str">
            <v>5KCM</v>
          </cell>
          <cell r="G47" t="str">
            <v>Quảng Ninh</v>
          </cell>
          <cell r="H47">
            <v>2016</v>
          </cell>
          <cell r="J47">
            <v>2018</v>
          </cell>
          <cell r="M47" t="str">
            <v>3066/QĐ-UBND ngày 30/10/2015</v>
          </cell>
          <cell r="N47">
            <v>4000</v>
          </cell>
          <cell r="P47">
            <v>4000</v>
          </cell>
          <cell r="Q47">
            <v>2550</v>
          </cell>
          <cell r="S47">
            <v>2550</v>
          </cell>
          <cell r="T47">
            <v>3450</v>
          </cell>
          <cell r="U47">
            <v>1050</v>
          </cell>
          <cell r="V47">
            <v>1050</v>
          </cell>
          <cell r="W47">
            <v>1050</v>
          </cell>
          <cell r="X47">
            <v>100</v>
          </cell>
          <cell r="Z47">
            <v>1050</v>
          </cell>
          <cell r="AA47">
            <v>3600</v>
          </cell>
          <cell r="AB47">
            <v>1050</v>
          </cell>
          <cell r="AC47">
            <v>3600</v>
          </cell>
          <cell r="AD47">
            <v>3450</v>
          </cell>
          <cell r="AE47">
            <v>0</v>
          </cell>
        </row>
        <row r="48">
          <cell r="B48" t="str">
            <v>Nhà lớp học 2 tầng 4 phòng Trường Mầm non xã Lý Trạch, huyện Bố Trạch</v>
          </cell>
          <cell r="E48" t="str">
            <v>2GDĐT</v>
          </cell>
          <cell r="F48" t="str">
            <v>5KCM</v>
          </cell>
          <cell r="G48" t="str">
            <v>Bố Trạch</v>
          </cell>
          <cell r="H48">
            <v>2016</v>
          </cell>
          <cell r="J48">
            <v>2018</v>
          </cell>
          <cell r="M48" t="str">
            <v>3115a/QĐ-UBND ngày 31/10/2015</v>
          </cell>
          <cell r="N48">
            <v>3200</v>
          </cell>
          <cell r="P48">
            <v>3200</v>
          </cell>
          <cell r="Q48">
            <v>2120</v>
          </cell>
          <cell r="S48">
            <v>2120</v>
          </cell>
          <cell r="T48">
            <v>2730</v>
          </cell>
          <cell r="U48">
            <v>760</v>
          </cell>
          <cell r="V48">
            <v>760</v>
          </cell>
          <cell r="W48">
            <v>760</v>
          </cell>
          <cell r="X48">
            <v>100</v>
          </cell>
          <cell r="Z48">
            <v>760</v>
          </cell>
          <cell r="AA48">
            <v>2880</v>
          </cell>
          <cell r="AB48">
            <v>760</v>
          </cell>
          <cell r="AC48">
            <v>2880</v>
          </cell>
          <cell r="AD48">
            <v>2730</v>
          </cell>
          <cell r="AE48">
            <v>0</v>
          </cell>
        </row>
        <row r="49">
          <cell r="B49" t="str">
            <v>Trường Mầm non khu vực 2 Phường Quảng Long, thị xã Ba Đồn, tỉnh Quảng Bình</v>
          </cell>
          <cell r="E49" t="str">
            <v>2GDĐT</v>
          </cell>
          <cell r="F49" t="str">
            <v>5KCM</v>
          </cell>
          <cell r="G49" t="str">
            <v>Ba Đồn</v>
          </cell>
          <cell r="H49">
            <v>2016</v>
          </cell>
          <cell r="J49">
            <v>2018</v>
          </cell>
          <cell r="L49" t="str">
            <v>2665/QĐ-UBND ngày 29/09/2015</v>
          </cell>
          <cell r="M49" t="str">
            <v>3105/QĐ-UBND ngày 30/10/2015</v>
          </cell>
          <cell r="N49">
            <v>4800</v>
          </cell>
          <cell r="P49">
            <v>4800</v>
          </cell>
          <cell r="Q49">
            <v>3030</v>
          </cell>
          <cell r="S49">
            <v>3030</v>
          </cell>
          <cell r="T49">
            <v>4170</v>
          </cell>
          <cell r="U49">
            <v>1290</v>
          </cell>
          <cell r="V49">
            <v>1290</v>
          </cell>
          <cell r="W49">
            <v>1290</v>
          </cell>
          <cell r="X49">
            <v>100</v>
          </cell>
          <cell r="Z49">
            <v>1290</v>
          </cell>
          <cell r="AA49">
            <v>4320</v>
          </cell>
          <cell r="AB49">
            <v>1290</v>
          </cell>
          <cell r="AC49">
            <v>4320</v>
          </cell>
          <cell r="AD49">
            <v>4170</v>
          </cell>
          <cell r="AE49">
            <v>0</v>
          </cell>
        </row>
        <row r="50">
          <cell r="B50" t="str">
            <v>Nhà lớp học 2 tầng 4 phòng Trường Mầm non Hồng Thủy</v>
          </cell>
          <cell r="E50" t="str">
            <v>2GDĐT</v>
          </cell>
          <cell r="F50" t="str">
            <v>5KCM</v>
          </cell>
          <cell r="G50" t="str">
            <v>Lệ Thủy</v>
          </cell>
          <cell r="H50">
            <v>2016</v>
          </cell>
          <cell r="J50">
            <v>2018</v>
          </cell>
          <cell r="M50" t="str">
            <v>3040/QĐ-UBND ngày 29/10/2015</v>
          </cell>
          <cell r="N50">
            <v>3200</v>
          </cell>
          <cell r="P50">
            <v>3200</v>
          </cell>
          <cell r="Q50">
            <v>2070</v>
          </cell>
          <cell r="S50">
            <v>2070</v>
          </cell>
          <cell r="T50">
            <v>2730</v>
          </cell>
          <cell r="U50">
            <v>810</v>
          </cell>
          <cell r="V50">
            <v>810</v>
          </cell>
          <cell r="W50">
            <v>810</v>
          </cell>
          <cell r="X50">
            <v>100</v>
          </cell>
          <cell r="Z50">
            <v>810</v>
          </cell>
          <cell r="AA50">
            <v>2880</v>
          </cell>
          <cell r="AB50">
            <v>810</v>
          </cell>
          <cell r="AC50">
            <v>2880</v>
          </cell>
          <cell r="AD50">
            <v>2730</v>
          </cell>
          <cell r="AE50">
            <v>0</v>
          </cell>
        </row>
        <row r="51">
          <cell r="B51" t="str">
            <v>Cải tạo, nâng cấp khối phòng học trường Tiểu học Đồng Phú</v>
          </cell>
          <cell r="E51" t="str">
            <v>2GDĐT</v>
          </cell>
          <cell r="F51" t="str">
            <v>5KCM</v>
          </cell>
          <cell r="G51" t="str">
            <v>Đồng Hới</v>
          </cell>
          <cell r="H51">
            <v>2016</v>
          </cell>
          <cell r="J51">
            <v>2018</v>
          </cell>
          <cell r="M51" t="str">
            <v>4463/QĐ-UBND ngày 29/10/2015</v>
          </cell>
          <cell r="N51">
            <v>2794</v>
          </cell>
          <cell r="P51">
            <v>2794</v>
          </cell>
          <cell r="Q51">
            <v>2050</v>
          </cell>
          <cell r="S51">
            <v>2050</v>
          </cell>
          <cell r="T51">
            <v>2365</v>
          </cell>
          <cell r="U51">
            <v>465</v>
          </cell>
          <cell r="V51">
            <v>465</v>
          </cell>
          <cell r="W51">
            <v>465</v>
          </cell>
          <cell r="X51">
            <v>100</v>
          </cell>
          <cell r="Z51">
            <v>465</v>
          </cell>
          <cell r="AA51">
            <v>2515</v>
          </cell>
          <cell r="AB51">
            <v>465</v>
          </cell>
          <cell r="AC51">
            <v>2515</v>
          </cell>
          <cell r="AD51">
            <v>2365</v>
          </cell>
          <cell r="AE51">
            <v>0</v>
          </cell>
        </row>
        <row r="52">
          <cell r="B52" t="str">
            <v>Trường THCS xã Quảng Trường (phòng học chức năng và phòng học bộ môn)</v>
          </cell>
          <cell r="E52" t="str">
            <v>2GDĐT</v>
          </cell>
          <cell r="F52" t="str">
            <v>5KCM</v>
          </cell>
          <cell r="G52" t="str">
            <v>Quảng Trạch</v>
          </cell>
          <cell r="H52">
            <v>2016</v>
          </cell>
          <cell r="J52">
            <v>2018</v>
          </cell>
          <cell r="L52" t="str">
            <v>2848/QĐ-UBND ngày 15/10/2015</v>
          </cell>
          <cell r="M52" t="str">
            <v>3059/QĐ-UBND ngày 29/10/2015</v>
          </cell>
          <cell r="N52">
            <v>3230</v>
          </cell>
          <cell r="P52">
            <v>3230</v>
          </cell>
          <cell r="Q52">
            <v>2125</v>
          </cell>
          <cell r="S52">
            <v>2125</v>
          </cell>
          <cell r="T52">
            <v>2757</v>
          </cell>
          <cell r="U52">
            <v>782</v>
          </cell>
          <cell r="V52">
            <v>782</v>
          </cell>
          <cell r="W52">
            <v>782</v>
          </cell>
          <cell r="X52">
            <v>100</v>
          </cell>
          <cell r="Z52">
            <v>782</v>
          </cell>
          <cell r="AA52">
            <v>2907</v>
          </cell>
          <cell r="AB52">
            <v>782</v>
          </cell>
          <cell r="AC52">
            <v>2907</v>
          </cell>
          <cell r="AD52">
            <v>2757</v>
          </cell>
          <cell r="AE52">
            <v>0</v>
          </cell>
        </row>
        <row r="53">
          <cell r="B53" t="str">
            <v>Trường mầm non thôn Chày Lập xã Phúc Trạch (4 phòng)</v>
          </cell>
          <cell r="E53" t="str">
            <v>2GDĐT</v>
          </cell>
          <cell r="F53" t="str">
            <v>5KCM</v>
          </cell>
          <cell r="G53" t="str">
            <v>Bố Trạch</v>
          </cell>
          <cell r="H53">
            <v>2016</v>
          </cell>
          <cell r="J53">
            <v>2018</v>
          </cell>
          <cell r="M53" t="str">
            <v>2903a/QĐ-UBND ngày 30/10/2015</v>
          </cell>
          <cell r="N53">
            <v>3200</v>
          </cell>
          <cell r="P53">
            <v>3200</v>
          </cell>
          <cell r="Q53">
            <v>2080</v>
          </cell>
          <cell r="S53">
            <v>2080</v>
          </cell>
          <cell r="T53">
            <v>2730</v>
          </cell>
          <cell r="U53">
            <v>800</v>
          </cell>
          <cell r="V53">
            <v>800</v>
          </cell>
          <cell r="W53">
            <v>800</v>
          </cell>
          <cell r="X53">
            <v>100</v>
          </cell>
          <cell r="Z53">
            <v>800</v>
          </cell>
          <cell r="AA53">
            <v>2880</v>
          </cell>
          <cell r="AB53">
            <v>800</v>
          </cell>
          <cell r="AC53">
            <v>2880</v>
          </cell>
          <cell r="AD53">
            <v>2730</v>
          </cell>
          <cell r="AE53">
            <v>0</v>
          </cell>
        </row>
        <row r="54">
          <cell r="B54" t="str">
            <v>Nhà lớp học 2 tầng 4 phòng Trường mầm non Ngư Thủy Trung</v>
          </cell>
          <cell r="E54" t="str">
            <v>2GDĐT</v>
          </cell>
          <cell r="F54" t="str">
            <v>5KCM</v>
          </cell>
          <cell r="G54" t="str">
            <v>Lệ Thủy</v>
          </cell>
          <cell r="H54">
            <v>2016</v>
          </cell>
          <cell r="J54">
            <v>2018</v>
          </cell>
          <cell r="M54" t="str">
            <v>3039/QĐ-UBND ngày 29/10/2015</v>
          </cell>
          <cell r="N54">
            <v>3200</v>
          </cell>
          <cell r="P54">
            <v>3200</v>
          </cell>
          <cell r="Q54">
            <v>2080</v>
          </cell>
          <cell r="S54">
            <v>2080</v>
          </cell>
          <cell r="T54">
            <v>2730</v>
          </cell>
          <cell r="U54">
            <v>800</v>
          </cell>
          <cell r="V54">
            <v>800</v>
          </cell>
          <cell r="W54">
            <v>800</v>
          </cell>
          <cell r="X54">
            <v>100</v>
          </cell>
          <cell r="Z54">
            <v>800</v>
          </cell>
          <cell r="AA54">
            <v>2880</v>
          </cell>
          <cell r="AB54">
            <v>800</v>
          </cell>
          <cell r="AC54">
            <v>2880</v>
          </cell>
          <cell r="AD54">
            <v>2730</v>
          </cell>
          <cell r="AE54">
            <v>0</v>
          </cell>
        </row>
        <row r="55">
          <cell r="B55" t="str">
            <v>Trường Mầm non Khu vực Lộc An (6 phòng)</v>
          </cell>
          <cell r="E55" t="str">
            <v>2GDĐT</v>
          </cell>
          <cell r="F55" t="str">
            <v>5KCM</v>
          </cell>
          <cell r="G55" t="str">
            <v>Lệ Thủy</v>
          </cell>
          <cell r="H55">
            <v>2016</v>
          </cell>
          <cell r="J55">
            <v>2018</v>
          </cell>
          <cell r="M55" t="str">
            <v>3042/QĐ-UBND ngày 29/10/2015</v>
          </cell>
          <cell r="N55">
            <v>4800</v>
          </cell>
          <cell r="P55">
            <v>4800</v>
          </cell>
          <cell r="Q55">
            <v>3080</v>
          </cell>
          <cell r="S55">
            <v>3080</v>
          </cell>
          <cell r="T55">
            <v>4210</v>
          </cell>
          <cell r="U55">
            <v>1240</v>
          </cell>
          <cell r="V55">
            <v>1240</v>
          </cell>
          <cell r="W55">
            <v>1240</v>
          </cell>
          <cell r="X55">
            <v>100</v>
          </cell>
          <cell r="Z55">
            <v>1240</v>
          </cell>
          <cell r="AA55">
            <v>4320</v>
          </cell>
          <cell r="AB55">
            <v>1240</v>
          </cell>
          <cell r="AC55">
            <v>4320</v>
          </cell>
          <cell r="AD55">
            <v>4210</v>
          </cell>
          <cell r="AE55">
            <v>0</v>
          </cell>
        </row>
        <row r="56">
          <cell r="B56" t="str">
            <v>Trường Mầm non xã Hàm Ninh (điểm trường Trần Xá)</v>
          </cell>
          <cell r="E56" t="str">
            <v>2GDĐT</v>
          </cell>
          <cell r="F56" t="str">
            <v>5KCM</v>
          </cell>
          <cell r="G56" t="str">
            <v>Quảng Ninh</v>
          </cell>
          <cell r="H56">
            <v>2016</v>
          </cell>
          <cell r="J56">
            <v>2018</v>
          </cell>
          <cell r="M56" t="str">
            <v>3124/QĐ-UBND ngày 30/10/2015</v>
          </cell>
          <cell r="N56">
            <v>4800</v>
          </cell>
          <cell r="P56">
            <v>4800</v>
          </cell>
          <cell r="Q56">
            <v>2950</v>
          </cell>
          <cell r="S56">
            <v>2950</v>
          </cell>
          <cell r="T56">
            <v>4320</v>
          </cell>
          <cell r="U56">
            <v>1370</v>
          </cell>
          <cell r="V56">
            <v>1370</v>
          </cell>
          <cell r="W56">
            <v>1370</v>
          </cell>
          <cell r="X56">
            <v>100</v>
          </cell>
          <cell r="Z56">
            <v>1370</v>
          </cell>
          <cell r="AA56">
            <v>4320</v>
          </cell>
          <cell r="AB56">
            <v>1370</v>
          </cell>
          <cell r="AC56">
            <v>4320</v>
          </cell>
          <cell r="AD56">
            <v>4320</v>
          </cell>
          <cell r="AE56">
            <v>0</v>
          </cell>
        </row>
        <row r="57">
          <cell r="B57" t="str">
            <v>Trường TH Trường Sơn (4 phòng)</v>
          </cell>
          <cell r="E57" t="str">
            <v>2GDĐT</v>
          </cell>
          <cell r="F57" t="str">
            <v>5KCM</v>
          </cell>
          <cell r="G57" t="str">
            <v>Quảng Ninh</v>
          </cell>
          <cell r="H57">
            <v>2016</v>
          </cell>
          <cell r="J57">
            <v>2018</v>
          </cell>
          <cell r="M57" t="str">
            <v>809/QĐ-UBND ngày 28/10/2015</v>
          </cell>
          <cell r="N57">
            <v>2500</v>
          </cell>
          <cell r="P57">
            <v>2500</v>
          </cell>
          <cell r="Q57">
            <v>1650</v>
          </cell>
          <cell r="S57">
            <v>1650</v>
          </cell>
          <cell r="T57">
            <v>2150</v>
          </cell>
          <cell r="U57">
            <v>600</v>
          </cell>
          <cell r="V57">
            <v>600</v>
          </cell>
          <cell r="W57">
            <v>600</v>
          </cell>
          <cell r="X57">
            <v>100</v>
          </cell>
          <cell r="Z57">
            <v>600</v>
          </cell>
          <cell r="AA57">
            <v>2250</v>
          </cell>
          <cell r="AB57">
            <v>600</v>
          </cell>
          <cell r="AC57">
            <v>2250</v>
          </cell>
          <cell r="AD57">
            <v>2150</v>
          </cell>
          <cell r="AE57">
            <v>0</v>
          </cell>
        </row>
        <row r="58">
          <cell r="B58" t="str">
            <v>Trường Mầm non Tân Thủy (hỗ trợ nông thôn mới)</v>
          </cell>
          <cell r="E58" t="str">
            <v>2GDĐT</v>
          </cell>
          <cell r="F58" t="str">
            <v>5KCM</v>
          </cell>
          <cell r="G58" t="str">
            <v>Lệ Thủy</v>
          </cell>
          <cell r="H58">
            <v>2016</v>
          </cell>
          <cell r="J58">
            <v>2018</v>
          </cell>
          <cell r="M58" t="str">
            <v>2896/QĐ-UBND ngày 30/5/2016</v>
          </cell>
          <cell r="N58">
            <v>4800</v>
          </cell>
          <cell r="P58">
            <v>1800</v>
          </cell>
          <cell r="Q58">
            <v>3510</v>
          </cell>
          <cell r="S58">
            <v>510</v>
          </cell>
          <cell r="T58">
            <v>1620</v>
          </cell>
          <cell r="U58">
            <v>1110</v>
          </cell>
          <cell r="V58">
            <v>1110</v>
          </cell>
          <cell r="W58">
            <v>1110</v>
          </cell>
          <cell r="X58">
            <v>100</v>
          </cell>
          <cell r="Z58">
            <v>1110</v>
          </cell>
          <cell r="AA58">
            <v>4620</v>
          </cell>
          <cell r="AB58">
            <v>1110</v>
          </cell>
          <cell r="AC58">
            <v>1620</v>
          </cell>
          <cell r="AD58">
            <v>1620</v>
          </cell>
          <cell r="AE58">
            <v>0</v>
          </cell>
          <cell r="AH58" t="str">
            <v>Cập nhật số vốn bố trí</v>
          </cell>
        </row>
        <row r="59">
          <cell r="B59" t="str">
            <v>Nhà lớp học 2 tầng 6 phòng Trường THCS xã Quảng Lưu</v>
          </cell>
          <cell r="E59" t="str">
            <v>2GDĐT</v>
          </cell>
          <cell r="F59" t="str">
            <v>5KCM</v>
          </cell>
          <cell r="G59" t="str">
            <v>Quảng Trạch</v>
          </cell>
          <cell r="H59">
            <v>2016</v>
          </cell>
          <cell r="J59">
            <v>2018</v>
          </cell>
          <cell r="M59" t="str">
            <v>3103/QĐ-UBND ngày 30/10/2015</v>
          </cell>
          <cell r="N59">
            <v>3000</v>
          </cell>
          <cell r="P59">
            <v>3000</v>
          </cell>
          <cell r="Q59">
            <v>1900</v>
          </cell>
          <cell r="S59">
            <v>1900</v>
          </cell>
          <cell r="T59">
            <v>2700</v>
          </cell>
          <cell r="U59">
            <v>800</v>
          </cell>
          <cell r="V59">
            <v>800</v>
          </cell>
          <cell r="W59">
            <v>800</v>
          </cell>
          <cell r="X59">
            <v>100</v>
          </cell>
          <cell r="Z59">
            <v>800</v>
          </cell>
          <cell r="AA59">
            <v>2700</v>
          </cell>
          <cell r="AB59">
            <v>800</v>
          </cell>
          <cell r="AC59">
            <v>2700</v>
          </cell>
          <cell r="AD59">
            <v>2700</v>
          </cell>
          <cell r="AE59">
            <v>0</v>
          </cell>
        </row>
        <row r="60">
          <cell r="B60" t="str">
            <v>Trường TH Thái Thủy (4 phòng)</v>
          </cell>
          <cell r="E60" t="str">
            <v>2GDĐT</v>
          </cell>
          <cell r="F60" t="str">
            <v>5KCM</v>
          </cell>
          <cell r="G60" t="str">
            <v>Lệ Thủy</v>
          </cell>
          <cell r="H60">
            <v>2016</v>
          </cell>
          <cell r="J60">
            <v>2018</v>
          </cell>
          <cell r="M60" t="str">
            <v>1582/QĐ-UBND ngày 30/5/2016</v>
          </cell>
          <cell r="N60">
            <v>1888</v>
          </cell>
          <cell r="P60">
            <v>1888</v>
          </cell>
          <cell r="Q60">
            <v>750</v>
          </cell>
          <cell r="S60">
            <v>750</v>
          </cell>
          <cell r="T60">
            <v>1549</v>
          </cell>
          <cell r="U60">
            <v>949</v>
          </cell>
          <cell r="V60">
            <v>949</v>
          </cell>
          <cell r="W60">
            <v>949</v>
          </cell>
          <cell r="X60">
            <v>100</v>
          </cell>
          <cell r="Z60">
            <v>949</v>
          </cell>
          <cell r="AA60">
            <v>1699</v>
          </cell>
          <cell r="AB60">
            <v>949</v>
          </cell>
          <cell r="AC60">
            <v>1699</v>
          </cell>
          <cell r="AD60">
            <v>1549</v>
          </cell>
          <cell r="AE60">
            <v>0</v>
          </cell>
        </row>
        <row r="61">
          <cell r="B61" t="str">
            <v>Trường TH và THCS Trọng Hóa (6 phòng)</v>
          </cell>
          <cell r="E61" t="str">
            <v>2GDĐT</v>
          </cell>
          <cell r="F61" t="str">
            <v>5KCM</v>
          </cell>
          <cell r="G61" t="str">
            <v>Minh Hóa</v>
          </cell>
          <cell r="H61">
            <v>2016</v>
          </cell>
          <cell r="J61">
            <v>2018</v>
          </cell>
          <cell r="L61" t="str">
            <v>3082/QĐ-UBND ngày 30/10/2015</v>
          </cell>
          <cell r="M61" t="str">
            <v>3076a/QĐ-UBND ngày 30/10/2015</v>
          </cell>
          <cell r="N61">
            <v>3000</v>
          </cell>
          <cell r="P61">
            <v>3000</v>
          </cell>
          <cell r="Q61">
            <v>1953</v>
          </cell>
          <cell r="S61">
            <v>1953</v>
          </cell>
          <cell r="T61">
            <v>2500</v>
          </cell>
          <cell r="U61">
            <v>747</v>
          </cell>
          <cell r="V61">
            <v>747</v>
          </cell>
          <cell r="W61">
            <v>747</v>
          </cell>
          <cell r="X61">
            <v>100</v>
          </cell>
          <cell r="Z61">
            <v>747</v>
          </cell>
          <cell r="AA61">
            <v>2700</v>
          </cell>
          <cell r="AB61">
            <v>747</v>
          </cell>
          <cell r="AC61">
            <v>2700</v>
          </cell>
          <cell r="AD61">
            <v>2500</v>
          </cell>
          <cell r="AE61">
            <v>0</v>
          </cell>
        </row>
        <row r="62">
          <cell r="B62" t="str">
            <v>Trường TH số 1 Đồng Lê (6 phòng chức năng)</v>
          </cell>
          <cell r="E62" t="str">
            <v>2GDĐT</v>
          </cell>
          <cell r="F62" t="str">
            <v>5KCM</v>
          </cell>
          <cell r="G62" t="str">
            <v>Tuyên Hóa</v>
          </cell>
          <cell r="H62">
            <v>2016</v>
          </cell>
          <cell r="J62">
            <v>2018</v>
          </cell>
          <cell r="L62" t="str">
            <v>3045/QĐ-UBND ngày 29/10/2015</v>
          </cell>
          <cell r="M62" t="str">
            <v>3119a/QĐ-UBND ngày 30/10/2015</v>
          </cell>
          <cell r="N62">
            <v>2578</v>
          </cell>
          <cell r="P62">
            <v>2578</v>
          </cell>
          <cell r="Q62">
            <v>1815</v>
          </cell>
          <cell r="S62">
            <v>1815</v>
          </cell>
          <cell r="T62">
            <v>2070</v>
          </cell>
          <cell r="U62">
            <v>505</v>
          </cell>
          <cell r="V62">
            <v>505</v>
          </cell>
          <cell r="W62">
            <v>505</v>
          </cell>
          <cell r="X62">
            <v>100</v>
          </cell>
          <cell r="Z62">
            <v>505</v>
          </cell>
          <cell r="AA62">
            <v>2320</v>
          </cell>
          <cell r="AB62">
            <v>505</v>
          </cell>
          <cell r="AC62">
            <v>2320</v>
          </cell>
          <cell r="AD62">
            <v>2070</v>
          </cell>
          <cell r="AE62">
            <v>0</v>
          </cell>
        </row>
        <row r="63">
          <cell r="B63" t="str">
            <v>Trường THCS Tân Hóa (6 phòng)</v>
          </cell>
          <cell r="E63" t="str">
            <v>2GDĐT</v>
          </cell>
          <cell r="F63" t="str">
            <v>5KCM</v>
          </cell>
          <cell r="G63" t="str">
            <v>Minh Hóa</v>
          </cell>
          <cell r="H63">
            <v>2016</v>
          </cell>
          <cell r="J63">
            <v>2018</v>
          </cell>
          <cell r="L63" t="str">
            <v>3081/QĐ-UBND ngày 30/10/2015</v>
          </cell>
          <cell r="M63" t="str">
            <v>3074a/QĐ-UBND ngày 30/10/2015</v>
          </cell>
          <cell r="N63">
            <v>2998</v>
          </cell>
          <cell r="P63">
            <v>2998</v>
          </cell>
          <cell r="Q63">
            <v>1963</v>
          </cell>
          <cell r="S63">
            <v>1963</v>
          </cell>
          <cell r="T63">
            <v>2498</v>
          </cell>
          <cell r="U63">
            <v>735</v>
          </cell>
          <cell r="V63">
            <v>735</v>
          </cell>
          <cell r="W63">
            <v>735</v>
          </cell>
          <cell r="X63">
            <v>100</v>
          </cell>
          <cell r="Z63">
            <v>735</v>
          </cell>
          <cell r="AA63">
            <v>2698</v>
          </cell>
          <cell r="AB63">
            <v>735</v>
          </cell>
          <cell r="AC63">
            <v>2698</v>
          </cell>
          <cell r="AD63">
            <v>2498</v>
          </cell>
          <cell r="AE63">
            <v>0</v>
          </cell>
        </row>
        <row r="64">
          <cell r="B64" t="str">
            <v>Nhà hiệu bộ trường THCS Xuân Ninh</v>
          </cell>
          <cell r="E64" t="str">
            <v>2GDĐT</v>
          </cell>
          <cell r="F64" t="str">
            <v>5KCM</v>
          </cell>
          <cell r="G64" t="str">
            <v>Quảng Ninh</v>
          </cell>
          <cell r="H64">
            <v>2016</v>
          </cell>
          <cell r="J64">
            <v>2018</v>
          </cell>
          <cell r="M64" t="str">
            <v>323/QĐ-UBND ngày 9/5/2016</v>
          </cell>
          <cell r="N64">
            <v>2994</v>
          </cell>
          <cell r="P64">
            <v>2394</v>
          </cell>
          <cell r="Q64">
            <v>939</v>
          </cell>
          <cell r="S64">
            <v>339</v>
          </cell>
          <cell r="T64">
            <v>2394</v>
          </cell>
          <cell r="U64">
            <v>2055</v>
          </cell>
          <cell r="V64">
            <v>2055</v>
          </cell>
          <cell r="W64">
            <v>2055</v>
          </cell>
          <cell r="X64">
            <v>100</v>
          </cell>
          <cell r="Z64">
            <v>2055</v>
          </cell>
          <cell r="AA64">
            <v>2994</v>
          </cell>
          <cell r="AB64">
            <v>2055</v>
          </cell>
          <cell r="AC64">
            <v>2394</v>
          </cell>
          <cell r="AD64">
            <v>2394</v>
          </cell>
          <cell r="AE64">
            <v>0</v>
          </cell>
          <cell r="AH64" t="str">
            <v>Cập nhật số vốn bố trí</v>
          </cell>
        </row>
        <row r="65">
          <cell r="B65" t="str">
            <v>Dự án chuyển tiếp</v>
          </cell>
          <cell r="N65">
            <v>186777.3</v>
          </cell>
          <cell r="O65">
            <v>0</v>
          </cell>
          <cell r="P65">
            <v>183548.3</v>
          </cell>
          <cell r="Q65">
            <v>50250</v>
          </cell>
          <cell r="R65">
            <v>805</v>
          </cell>
          <cell r="S65">
            <v>50250</v>
          </cell>
          <cell r="T65">
            <v>163385</v>
          </cell>
          <cell r="U65">
            <v>114650</v>
          </cell>
          <cell r="V65">
            <v>0</v>
          </cell>
          <cell r="W65">
            <v>59791.5</v>
          </cell>
          <cell r="Z65">
            <v>0</v>
          </cell>
          <cell r="AA65">
            <v>110358</v>
          </cell>
          <cell r="AB65">
            <v>60913</v>
          </cell>
          <cell r="AC65">
            <v>110358</v>
          </cell>
          <cell r="AD65">
            <v>163385</v>
          </cell>
          <cell r="AE65">
            <v>54542</v>
          </cell>
        </row>
        <row r="66">
          <cell r="B66" t="str">
            <v>Nhà lớp học 2 tầng 6 phòng Trường cấp 1,2 xã Trường Thủy</v>
          </cell>
          <cell r="E66" t="str">
            <v>2GDĐT</v>
          </cell>
          <cell r="F66" t="str">
            <v>5KCM</v>
          </cell>
          <cell r="G66" t="str">
            <v>Lệ Thủy</v>
          </cell>
          <cell r="H66">
            <v>2017</v>
          </cell>
          <cell r="J66">
            <v>2019</v>
          </cell>
          <cell r="M66" t="str">
            <v>5362/QĐ-UBND ngày 23/10/2016</v>
          </cell>
          <cell r="N66">
            <v>2600</v>
          </cell>
          <cell r="P66">
            <v>2600</v>
          </cell>
          <cell r="Q66">
            <v>725</v>
          </cell>
          <cell r="S66">
            <v>725</v>
          </cell>
          <cell r="T66">
            <v>2265</v>
          </cell>
          <cell r="U66">
            <v>1615</v>
          </cell>
          <cell r="V66">
            <v>1615</v>
          </cell>
          <cell r="W66">
            <v>1615</v>
          </cell>
          <cell r="X66">
            <v>100</v>
          </cell>
          <cell r="Z66">
            <v>1615</v>
          </cell>
          <cell r="AA66">
            <v>2340</v>
          </cell>
          <cell r="AB66">
            <v>1615</v>
          </cell>
          <cell r="AC66">
            <v>2340</v>
          </cell>
          <cell r="AD66">
            <v>2265</v>
          </cell>
          <cell r="AE66">
            <v>0</v>
          </cell>
          <cell r="AH66" t="str">
            <v>Cập nhật số vốn bố trí</v>
          </cell>
        </row>
        <row r="67">
          <cell r="B67" t="str">
            <v>Trường Mầm non Văn Thủy (6 phòng)</v>
          </cell>
          <cell r="E67" t="str">
            <v>2GDĐT</v>
          </cell>
          <cell r="F67" t="str">
            <v>5KCM</v>
          </cell>
          <cell r="G67" t="str">
            <v>Lệ Thủy</v>
          </cell>
          <cell r="H67">
            <v>2017</v>
          </cell>
          <cell r="J67">
            <v>2019</v>
          </cell>
          <cell r="L67" t="str">
            <v>3024/QĐ-UBND ngày 28/10/2015</v>
          </cell>
          <cell r="M67" t="str">
            <v>3458/QĐ-UBND ngày 28/10/2016</v>
          </cell>
          <cell r="N67">
            <v>4556</v>
          </cell>
          <cell r="P67">
            <v>4556</v>
          </cell>
          <cell r="Q67">
            <v>1120</v>
          </cell>
          <cell r="S67">
            <v>1120</v>
          </cell>
          <cell r="T67">
            <v>4025</v>
          </cell>
          <cell r="U67">
            <v>2905</v>
          </cell>
          <cell r="V67">
            <v>1452</v>
          </cell>
          <cell r="W67">
            <v>1452.5</v>
          </cell>
          <cell r="X67">
            <v>50</v>
          </cell>
          <cell r="Z67">
            <v>1452</v>
          </cell>
          <cell r="AA67">
            <v>2572</v>
          </cell>
          <cell r="AB67">
            <v>1452</v>
          </cell>
          <cell r="AC67">
            <v>2572</v>
          </cell>
          <cell r="AD67">
            <v>4025</v>
          </cell>
          <cell r="AE67">
            <v>1453</v>
          </cell>
          <cell r="AK67" t="str">
            <v>Văn Thủy</v>
          </cell>
          <cell r="AN67" t="str">
            <v>NTM</v>
          </cell>
          <cell r="AO67" t="str">
            <v>UBND xã Văn Thủy</v>
          </cell>
        </row>
        <row r="68">
          <cell r="B68" t="str">
            <v>Nhà lớp học 2 tầng 6 phòng Trường Mầm non khu vực Nhân Hồng xã Nhân Trạch</v>
          </cell>
          <cell r="E68" t="str">
            <v>2GDĐT</v>
          </cell>
          <cell r="F68" t="str">
            <v>5KCM</v>
          </cell>
          <cell r="G68" t="str">
            <v>Bố Trạch</v>
          </cell>
          <cell r="H68">
            <v>2017</v>
          </cell>
          <cell r="J68">
            <v>2019</v>
          </cell>
          <cell r="L68" t="str">
            <v>2432/QĐ-UBND ngày 12/08/2016</v>
          </cell>
          <cell r="M68" t="str">
            <v>3302/QĐ-UBND ngày 24/10/2016</v>
          </cell>
          <cell r="N68">
            <v>6229</v>
          </cell>
          <cell r="P68">
            <v>3000</v>
          </cell>
          <cell r="Q68">
            <v>1025</v>
          </cell>
          <cell r="S68">
            <v>1025</v>
          </cell>
          <cell r="T68">
            <v>2625</v>
          </cell>
          <cell r="U68">
            <v>1675</v>
          </cell>
          <cell r="V68">
            <v>838</v>
          </cell>
          <cell r="W68">
            <v>837.5</v>
          </cell>
          <cell r="X68">
            <v>50</v>
          </cell>
          <cell r="Z68">
            <v>838</v>
          </cell>
          <cell r="AA68">
            <v>1863</v>
          </cell>
          <cell r="AB68">
            <v>838</v>
          </cell>
          <cell r="AC68">
            <v>1863</v>
          </cell>
          <cell r="AD68">
            <v>2625</v>
          </cell>
          <cell r="AE68">
            <v>837</v>
          </cell>
          <cell r="AH68" t="str">
            <v>Cập nhật số vốn bố trí</v>
          </cell>
          <cell r="AK68" t="str">
            <v>Nhân Trạch</v>
          </cell>
          <cell r="AN68" t="str">
            <v>NTM</v>
          </cell>
          <cell r="AO68" t="str">
            <v>UBND xã Nhân Trạch</v>
          </cell>
        </row>
        <row r="69">
          <cell r="B69" t="str">
            <v>Trường tiểu học Liên Thủy (6 phòng)</v>
          </cell>
          <cell r="E69" t="str">
            <v>2GDĐT</v>
          </cell>
          <cell r="F69" t="str">
            <v>5KCM</v>
          </cell>
          <cell r="G69" t="str">
            <v>Lệ Thủy</v>
          </cell>
          <cell r="H69">
            <v>2017</v>
          </cell>
          <cell r="J69">
            <v>2019</v>
          </cell>
          <cell r="L69" t="str">
            <v>2862/QĐ-UBND ngày 15/10/2015</v>
          </cell>
          <cell r="M69" t="str">
            <v>3019/QĐ-UBND ngày 30/9/2016</v>
          </cell>
          <cell r="N69">
            <v>2488</v>
          </cell>
          <cell r="P69">
            <v>2488</v>
          </cell>
          <cell r="Q69">
            <v>725</v>
          </cell>
          <cell r="S69">
            <v>725</v>
          </cell>
          <cell r="T69">
            <v>2164</v>
          </cell>
          <cell r="U69">
            <v>1514</v>
          </cell>
          <cell r="V69">
            <v>1514</v>
          </cell>
          <cell r="W69">
            <v>1514</v>
          </cell>
          <cell r="X69">
            <v>100</v>
          </cell>
          <cell r="Z69">
            <v>1514</v>
          </cell>
          <cell r="AA69">
            <v>2239</v>
          </cell>
          <cell r="AB69">
            <v>1514</v>
          </cell>
          <cell r="AC69">
            <v>2239</v>
          </cell>
          <cell r="AD69">
            <v>2164</v>
          </cell>
          <cell r="AE69">
            <v>0</v>
          </cell>
          <cell r="AH69" t="str">
            <v>Cập nhật số vốn bố trí</v>
          </cell>
        </row>
        <row r="70">
          <cell r="B70" t="str">
            <v>Hệ thống thoát nước và hạ tầng kỹ thuật trường THPT Phan Bội Châu</v>
          </cell>
          <cell r="E70" t="str">
            <v>2GDĐT</v>
          </cell>
          <cell r="F70" t="str">
            <v>5KCM</v>
          </cell>
          <cell r="G70" t="str">
            <v>Tuyên Hóa</v>
          </cell>
          <cell r="H70">
            <v>2017</v>
          </cell>
          <cell r="J70">
            <v>2019</v>
          </cell>
          <cell r="L70" t="str">
            <v>2514/QĐ-UBND ngày 10/09/2015</v>
          </cell>
          <cell r="M70" t="str">
            <v>2642/QĐ-UBND ngày 29/8/2016</v>
          </cell>
          <cell r="N70">
            <v>3777</v>
          </cell>
          <cell r="P70">
            <v>3777</v>
          </cell>
          <cell r="Q70">
            <v>1200</v>
          </cell>
          <cell r="S70">
            <v>1200</v>
          </cell>
          <cell r="T70">
            <v>3299</v>
          </cell>
          <cell r="U70">
            <v>2199</v>
          </cell>
          <cell r="V70">
            <v>1100</v>
          </cell>
          <cell r="W70">
            <v>1099.5</v>
          </cell>
          <cell r="X70">
            <v>50</v>
          </cell>
          <cell r="Z70">
            <v>1100</v>
          </cell>
          <cell r="AA70">
            <v>2300</v>
          </cell>
          <cell r="AB70">
            <v>1100</v>
          </cell>
          <cell r="AC70">
            <v>2300</v>
          </cell>
          <cell r="AD70">
            <v>3299</v>
          </cell>
          <cell r="AE70">
            <v>1099</v>
          </cell>
          <cell r="AH70" t="str">
            <v>Cập nhật số vốn bố trí</v>
          </cell>
          <cell r="AK70" t="str">
            <v>Phong Hóa</v>
          </cell>
          <cell r="AN70" t="str">
            <v>NTM</v>
          </cell>
          <cell r="AO70" t="str">
            <v>Trường THPT Phan Bội Châu</v>
          </cell>
        </row>
        <row r="71">
          <cell r="B71" t="str">
            <v>Nhà lớp học 6 phòng 2 tầng Trường Tiểu học xã Văn Hóa</v>
          </cell>
          <cell r="E71" t="str">
            <v>2GDĐT</v>
          </cell>
          <cell r="F71" t="str">
            <v>5KCM</v>
          </cell>
          <cell r="G71" t="str">
            <v>Tuyên Hóa</v>
          </cell>
          <cell r="H71">
            <v>2017</v>
          </cell>
          <cell r="J71">
            <v>2019</v>
          </cell>
          <cell r="L71" t="str">
            <v>2937/QĐ-UBND ngày 19/10/2015</v>
          </cell>
          <cell r="M71" t="str">
            <v>2481/QĐ-UBND ngày 16/8/2016</v>
          </cell>
          <cell r="N71">
            <v>2890</v>
          </cell>
          <cell r="P71">
            <v>2890</v>
          </cell>
          <cell r="Q71">
            <v>805</v>
          </cell>
          <cell r="R71">
            <v>805</v>
          </cell>
          <cell r="S71">
            <v>805</v>
          </cell>
          <cell r="T71">
            <v>2526</v>
          </cell>
          <cell r="U71">
            <v>1796</v>
          </cell>
          <cell r="V71">
            <v>898</v>
          </cell>
          <cell r="W71">
            <v>898</v>
          </cell>
          <cell r="X71">
            <v>50</v>
          </cell>
          <cell r="Z71">
            <v>898</v>
          </cell>
          <cell r="AA71">
            <v>1703</v>
          </cell>
          <cell r="AB71">
            <v>1703</v>
          </cell>
          <cell r="AC71">
            <v>1703</v>
          </cell>
          <cell r="AD71">
            <v>2526</v>
          </cell>
          <cell r="AE71">
            <v>898</v>
          </cell>
          <cell r="AH71" t="str">
            <v>Cập nhật số vốn bố trí</v>
          </cell>
          <cell r="AK71" t="str">
            <v>Văn Hóa</v>
          </cell>
          <cell r="AN71" t="str">
            <v>NTM</v>
          </cell>
          <cell r="AO71" t="str">
            <v>UBND xã Văn Hóa</v>
          </cell>
        </row>
        <row r="72">
          <cell r="B72" t="str">
            <v>Nhà lớp học 2 tầng 6 phòng trường THCS xã Quảng Tiến, huyện Quảng Trạch</v>
          </cell>
          <cell r="E72" t="str">
            <v>2GDĐT</v>
          </cell>
          <cell r="F72" t="str">
            <v>5KCM</v>
          </cell>
          <cell r="G72" t="str">
            <v>Quảng Trạch</v>
          </cell>
          <cell r="H72">
            <v>2017</v>
          </cell>
          <cell r="J72">
            <v>2019</v>
          </cell>
          <cell r="L72" t="str">
            <v>3025/QĐ-UBND ngày 28/10/2015</v>
          </cell>
          <cell r="M72" t="str">
            <v>3310/QĐ-UBND ngày 24/10/2016</v>
          </cell>
          <cell r="N72">
            <v>2743</v>
          </cell>
          <cell r="P72">
            <v>2743</v>
          </cell>
          <cell r="Q72">
            <v>815</v>
          </cell>
          <cell r="S72">
            <v>815</v>
          </cell>
          <cell r="T72">
            <v>2394</v>
          </cell>
          <cell r="U72">
            <v>1654</v>
          </cell>
          <cell r="V72">
            <v>1654</v>
          </cell>
          <cell r="W72">
            <v>1654</v>
          </cell>
          <cell r="X72">
            <v>100</v>
          </cell>
          <cell r="Z72">
            <v>1654</v>
          </cell>
          <cell r="AA72">
            <v>2469</v>
          </cell>
          <cell r="AB72">
            <v>1654</v>
          </cell>
          <cell r="AC72">
            <v>2469</v>
          </cell>
          <cell r="AD72">
            <v>2394</v>
          </cell>
          <cell r="AE72">
            <v>0</v>
          </cell>
          <cell r="AH72" t="str">
            <v>Cập nhật số vốn bố trí</v>
          </cell>
          <cell r="AK72" t="str">
            <v>Quảng Tiến</v>
          </cell>
          <cell r="AM72" t="str">
            <v>xã 135</v>
          </cell>
          <cell r="AN72" t="str">
            <v>NTM</v>
          </cell>
        </row>
        <row r="73">
          <cell r="B73" t="str">
            <v>Trường PTDTNT Lệ Thủy (Nhà nội trú học sinh 20 phòng)</v>
          </cell>
          <cell r="E73" t="str">
            <v>2GDĐT</v>
          </cell>
          <cell r="F73" t="str">
            <v>5KCM</v>
          </cell>
          <cell r="G73" t="str">
            <v>Lệ Thủy</v>
          </cell>
          <cell r="H73">
            <v>2017</v>
          </cell>
          <cell r="J73">
            <v>2019</v>
          </cell>
          <cell r="M73" t="str">
            <v>3457/QĐ-UBND ngày 28/10/2016</v>
          </cell>
          <cell r="N73">
            <v>5000</v>
          </cell>
          <cell r="P73">
            <v>5000</v>
          </cell>
          <cell r="Q73">
            <v>1370</v>
          </cell>
          <cell r="S73">
            <v>1370</v>
          </cell>
          <cell r="T73">
            <v>4330</v>
          </cell>
          <cell r="U73">
            <v>3130</v>
          </cell>
          <cell r="V73">
            <v>1565</v>
          </cell>
          <cell r="W73">
            <v>1565</v>
          </cell>
          <cell r="X73">
            <v>50</v>
          </cell>
          <cell r="Z73">
            <v>1565</v>
          </cell>
          <cell r="AA73">
            <v>2935</v>
          </cell>
          <cell r="AB73">
            <v>1565</v>
          </cell>
          <cell r="AC73">
            <v>2935</v>
          </cell>
          <cell r="AD73">
            <v>4330</v>
          </cell>
          <cell r="AE73">
            <v>1565</v>
          </cell>
          <cell r="AH73" t="str">
            <v>Cập nhật số vốn bố trí</v>
          </cell>
          <cell r="AK73" t="str">
            <v>Mai Thủy</v>
          </cell>
          <cell r="AN73" t="str">
            <v>NTM</v>
          </cell>
          <cell r="AO73" t="str">
            <v xml:space="preserve">Trường Phổ thông Dân tộc nội trú Lệ Thủy </v>
          </cell>
        </row>
        <row r="74">
          <cell r="B74" t="str">
            <v>Trường Tiểu học Ngư Thủy Bắc (2 tầng 6 phòng)</v>
          </cell>
          <cell r="E74" t="str">
            <v>2GDĐT</v>
          </cell>
          <cell r="F74" t="str">
            <v>5KCM</v>
          </cell>
          <cell r="G74" t="str">
            <v>Lệ Thủy</v>
          </cell>
          <cell r="H74">
            <v>2017</v>
          </cell>
          <cell r="J74">
            <v>2019</v>
          </cell>
          <cell r="M74" t="str">
            <v>2570/QĐ-UBND ngày 24/8/2016</v>
          </cell>
          <cell r="N74">
            <v>2992</v>
          </cell>
          <cell r="P74">
            <v>2992</v>
          </cell>
          <cell r="Q74">
            <v>825</v>
          </cell>
          <cell r="S74">
            <v>825</v>
          </cell>
          <cell r="T74">
            <v>2618</v>
          </cell>
          <cell r="U74">
            <v>1868</v>
          </cell>
          <cell r="V74">
            <v>934</v>
          </cell>
          <cell r="W74">
            <v>934</v>
          </cell>
          <cell r="X74">
            <v>50</v>
          </cell>
          <cell r="Z74">
            <v>934</v>
          </cell>
          <cell r="AA74">
            <v>1759</v>
          </cell>
          <cell r="AB74">
            <v>934</v>
          </cell>
          <cell r="AC74">
            <v>1759</v>
          </cell>
          <cell r="AD74">
            <v>2618</v>
          </cell>
          <cell r="AE74">
            <v>934</v>
          </cell>
          <cell r="AH74" t="str">
            <v>Cập nhật số vốn bố trí</v>
          </cell>
          <cell r="AK74" t="str">
            <v>Ngư Thủy Bắc</v>
          </cell>
          <cell r="AN74" t="str">
            <v>NTM</v>
          </cell>
          <cell r="AO74" t="str">
            <v>UBND xã Ngư Thủy Bắc</v>
          </cell>
        </row>
        <row r="75">
          <cell r="B75" t="str">
            <v>Nhà lớp học bộ môn 6 phòng Trường THCS Mỹ Thủy</v>
          </cell>
          <cell r="E75" t="str">
            <v>2GDĐT</v>
          </cell>
          <cell r="F75" t="str">
            <v>5KCM</v>
          </cell>
          <cell r="G75" t="str">
            <v>Lệ Thủy</v>
          </cell>
          <cell r="H75">
            <v>2017</v>
          </cell>
          <cell r="J75">
            <v>2019</v>
          </cell>
          <cell r="L75" t="str">
            <v>3047/QĐ-UBND ngày 29/10/2015</v>
          </cell>
          <cell r="M75" t="str">
            <v>3312/QĐ-UBND ngày 24/10/2016</v>
          </cell>
          <cell r="N75">
            <v>2952</v>
          </cell>
          <cell r="P75">
            <v>2952</v>
          </cell>
          <cell r="Q75">
            <v>825</v>
          </cell>
          <cell r="S75">
            <v>825</v>
          </cell>
          <cell r="T75">
            <v>2582</v>
          </cell>
          <cell r="U75">
            <v>1832</v>
          </cell>
          <cell r="V75">
            <v>916</v>
          </cell>
          <cell r="W75">
            <v>916</v>
          </cell>
          <cell r="X75">
            <v>50</v>
          </cell>
          <cell r="Z75">
            <v>916</v>
          </cell>
          <cell r="AA75">
            <v>1741</v>
          </cell>
          <cell r="AB75">
            <v>916</v>
          </cell>
          <cell r="AC75">
            <v>1741</v>
          </cell>
          <cell r="AD75">
            <v>2582</v>
          </cell>
          <cell r="AE75">
            <v>916</v>
          </cell>
          <cell r="AH75" t="str">
            <v>Cập nhật số vốn bố trí</v>
          </cell>
          <cell r="AK75" t="str">
            <v>Mỹ Thủy</v>
          </cell>
          <cell r="AN75" t="str">
            <v>NTM</v>
          </cell>
          <cell r="AO75" t="str">
            <v>UBND xã Mỹ Thủy</v>
          </cell>
        </row>
        <row r="76">
          <cell r="B76" t="str">
            <v>Nhà lớp học 6 phòng 2 tầng trường Tiểu học số 1 Phong Hóa</v>
          </cell>
          <cell r="E76" t="str">
            <v>2GDĐT</v>
          </cell>
          <cell r="F76" t="str">
            <v>5KCM</v>
          </cell>
          <cell r="G76" t="str">
            <v>Tuyên Hóa</v>
          </cell>
          <cell r="H76">
            <v>2017</v>
          </cell>
          <cell r="J76">
            <v>2019</v>
          </cell>
          <cell r="M76" t="str">
            <v>2573/QĐ-UBND ngày 25/8/2016</v>
          </cell>
          <cell r="N76">
            <v>2916</v>
          </cell>
          <cell r="P76">
            <v>2916</v>
          </cell>
          <cell r="Q76">
            <v>805</v>
          </cell>
          <cell r="S76">
            <v>805</v>
          </cell>
          <cell r="T76">
            <v>2549</v>
          </cell>
          <cell r="U76">
            <v>1819</v>
          </cell>
          <cell r="V76">
            <v>910</v>
          </cell>
          <cell r="W76">
            <v>909.5</v>
          </cell>
          <cell r="X76">
            <v>50</v>
          </cell>
          <cell r="Z76">
            <v>910</v>
          </cell>
          <cell r="AA76">
            <v>1715</v>
          </cell>
          <cell r="AB76">
            <v>910</v>
          </cell>
          <cell r="AC76">
            <v>1715</v>
          </cell>
          <cell r="AD76">
            <v>2549</v>
          </cell>
          <cell r="AE76">
            <v>909</v>
          </cell>
          <cell r="AH76" t="str">
            <v>Cập nhật số vốn bố trí</v>
          </cell>
          <cell r="AK76" t="str">
            <v>Phong Hóa</v>
          </cell>
          <cell r="AN76" t="str">
            <v>NTM</v>
          </cell>
          <cell r="AO76" t="str">
            <v>UBND xã Phong Hóa</v>
          </cell>
        </row>
        <row r="77">
          <cell r="B77" t="str">
            <v>Nhà lớp học 8 phòng Trường THPT Ninh Châu</v>
          </cell>
          <cell r="E77" t="str">
            <v>2GDĐT</v>
          </cell>
          <cell r="F77" t="str">
            <v>5KCM</v>
          </cell>
          <cell r="G77" t="str">
            <v>Quảng Ninh</v>
          </cell>
          <cell r="H77">
            <v>2017</v>
          </cell>
          <cell r="J77">
            <v>2019</v>
          </cell>
          <cell r="M77" t="str">
            <v>2175/QĐ-UBND ngày 22/7/2016</v>
          </cell>
          <cell r="N77">
            <v>3891</v>
          </cell>
          <cell r="P77">
            <v>3891</v>
          </cell>
          <cell r="Q77">
            <v>1050</v>
          </cell>
          <cell r="S77">
            <v>1050</v>
          </cell>
          <cell r="T77">
            <v>3402</v>
          </cell>
          <cell r="U77">
            <v>2452</v>
          </cell>
          <cell r="V77">
            <v>1226</v>
          </cell>
          <cell r="W77">
            <v>1226</v>
          </cell>
          <cell r="X77">
            <v>50</v>
          </cell>
          <cell r="Z77">
            <v>1226</v>
          </cell>
          <cell r="AA77">
            <v>2276</v>
          </cell>
          <cell r="AB77">
            <v>1226</v>
          </cell>
          <cell r="AC77">
            <v>2276</v>
          </cell>
          <cell r="AD77">
            <v>3402</v>
          </cell>
          <cell r="AE77">
            <v>1226</v>
          </cell>
          <cell r="AH77" t="str">
            <v>Cập nhật số vốn bố trí</v>
          </cell>
          <cell r="AK77" t="str">
            <v>Võ Ninh</v>
          </cell>
          <cell r="AN77" t="str">
            <v>NTM</v>
          </cell>
          <cell r="AO77" t="str">
            <v>Trường THPT Ninh Châu</v>
          </cell>
        </row>
        <row r="78">
          <cell r="B78" t="str">
            <v>Trường mầm non Cụm Thanh Tân xã Thanh Thủy</v>
          </cell>
          <cell r="E78" t="str">
            <v>2GDĐT</v>
          </cell>
          <cell r="F78" t="str">
            <v>5KCM</v>
          </cell>
          <cell r="G78" t="str">
            <v>Lệ Thủy</v>
          </cell>
          <cell r="H78">
            <v>2017</v>
          </cell>
          <cell r="J78">
            <v>2019</v>
          </cell>
          <cell r="L78" t="str">
            <v>2433/QĐ-UBND ngày 12/08/2016</v>
          </cell>
          <cell r="M78" t="str">
            <v>2956/QĐ-UBND ngày 28/9/2016</v>
          </cell>
          <cell r="N78">
            <v>3637</v>
          </cell>
          <cell r="P78">
            <v>3637</v>
          </cell>
          <cell r="Q78">
            <v>995</v>
          </cell>
          <cell r="S78">
            <v>995</v>
          </cell>
          <cell r="T78">
            <v>3198</v>
          </cell>
          <cell r="U78">
            <v>2278</v>
          </cell>
          <cell r="V78">
            <v>1139</v>
          </cell>
          <cell r="W78">
            <v>1139</v>
          </cell>
          <cell r="X78">
            <v>50</v>
          </cell>
          <cell r="Z78">
            <v>1139</v>
          </cell>
          <cell r="AA78">
            <v>2134</v>
          </cell>
          <cell r="AB78">
            <v>1139</v>
          </cell>
          <cell r="AC78">
            <v>2134</v>
          </cell>
          <cell r="AD78">
            <v>3198</v>
          </cell>
          <cell r="AE78">
            <v>1139</v>
          </cell>
          <cell r="AH78" t="str">
            <v>Cập nhật số vốn bố trí</v>
          </cell>
          <cell r="AK78" t="str">
            <v>Thanh Thủy</v>
          </cell>
          <cell r="AN78" t="str">
            <v>NTM</v>
          </cell>
          <cell r="AO78" t="str">
            <v>UBND xã Thanh Thủy</v>
          </cell>
        </row>
        <row r="79">
          <cell r="B79" t="str">
            <v>Trường Tiểu học Bắc Lý (02 tầng, 8 phòng)</v>
          </cell>
          <cell r="E79" t="str">
            <v>2GDĐT</v>
          </cell>
          <cell r="F79" t="str">
            <v>5KCM</v>
          </cell>
          <cell r="G79" t="str">
            <v>Đồng Hới</v>
          </cell>
          <cell r="H79">
            <v>2017</v>
          </cell>
          <cell r="J79">
            <v>2019</v>
          </cell>
          <cell r="M79" t="str">
            <v>2368/QĐ-UBND ngày 8/8/2016</v>
          </cell>
          <cell r="N79">
            <v>3523</v>
          </cell>
          <cell r="P79">
            <v>3523</v>
          </cell>
          <cell r="Q79">
            <v>1000</v>
          </cell>
          <cell r="S79">
            <v>1000</v>
          </cell>
          <cell r="T79">
            <v>3071</v>
          </cell>
          <cell r="U79">
            <v>2171</v>
          </cell>
          <cell r="V79">
            <v>1086</v>
          </cell>
          <cell r="W79">
            <v>1085.5</v>
          </cell>
          <cell r="X79">
            <v>50</v>
          </cell>
          <cell r="Z79">
            <v>1086</v>
          </cell>
          <cell r="AA79">
            <v>2086</v>
          </cell>
          <cell r="AB79">
            <v>1086</v>
          </cell>
          <cell r="AC79">
            <v>2086</v>
          </cell>
          <cell r="AD79">
            <v>3071</v>
          </cell>
          <cell r="AE79">
            <v>1085</v>
          </cell>
          <cell r="AH79" t="str">
            <v>Cập nhật số vốn bố trí</v>
          </cell>
          <cell r="AK79" t="str">
            <v>Bắc Lý</v>
          </cell>
          <cell r="AO79" t="str">
            <v>UBND phường Bắc Lý</v>
          </cell>
        </row>
        <row r="80">
          <cell r="B80" t="str">
            <v>Trường Mầm non Quảng Hải (4 phòng)</v>
          </cell>
          <cell r="E80" t="str">
            <v>2GDĐT</v>
          </cell>
          <cell r="F80" t="str">
            <v>5KCM</v>
          </cell>
          <cell r="G80" t="str">
            <v>Ba Đồn</v>
          </cell>
          <cell r="H80">
            <v>2017</v>
          </cell>
          <cell r="J80">
            <v>2019</v>
          </cell>
          <cell r="L80" t="str">
            <v>2868/QĐ-UBND ngày 15/10/2015</v>
          </cell>
          <cell r="M80" t="str">
            <v>3404/QĐ-UBND ngày 26/11/2015</v>
          </cell>
          <cell r="N80">
            <v>3200</v>
          </cell>
          <cell r="P80">
            <v>3200</v>
          </cell>
          <cell r="Q80">
            <v>885</v>
          </cell>
          <cell r="S80">
            <v>885</v>
          </cell>
          <cell r="T80">
            <v>2805</v>
          </cell>
          <cell r="U80">
            <v>1995</v>
          </cell>
          <cell r="V80">
            <v>998</v>
          </cell>
          <cell r="W80">
            <v>997.5</v>
          </cell>
          <cell r="X80">
            <v>50</v>
          </cell>
          <cell r="Z80">
            <v>998</v>
          </cell>
          <cell r="AA80">
            <v>1883</v>
          </cell>
          <cell r="AB80">
            <v>998</v>
          </cell>
          <cell r="AC80">
            <v>1883</v>
          </cell>
          <cell r="AD80">
            <v>2805</v>
          </cell>
          <cell r="AE80">
            <v>997</v>
          </cell>
          <cell r="AH80" t="str">
            <v>Cập nhật số vốn bố trí</v>
          </cell>
          <cell r="AK80" t="str">
            <v>Quảng Hải</v>
          </cell>
          <cell r="AN80" t="str">
            <v>NTM</v>
          </cell>
          <cell r="AO80" t="str">
            <v>UBND xã Quảng Hải</v>
          </cell>
        </row>
        <row r="81">
          <cell r="B81" t="str">
            <v>Nhà giảng đường, thư viện Trung tâm Bồi dưỡng chính trị huyện Quảng Ninh</v>
          </cell>
          <cell r="E81" t="str">
            <v>2GDĐT</v>
          </cell>
          <cell r="F81" t="str">
            <v>5KCM</v>
          </cell>
          <cell r="G81" t="str">
            <v>Quảng Ninh</v>
          </cell>
          <cell r="H81">
            <v>2017</v>
          </cell>
          <cell r="J81">
            <v>2019</v>
          </cell>
          <cell r="M81" t="str">
            <v>254/QĐ-UBND ngày 29/01/2016</v>
          </cell>
          <cell r="N81">
            <v>3710</v>
          </cell>
          <cell r="P81">
            <v>3710</v>
          </cell>
          <cell r="Q81">
            <v>1050</v>
          </cell>
          <cell r="S81">
            <v>1050</v>
          </cell>
          <cell r="T81">
            <v>3239</v>
          </cell>
          <cell r="U81">
            <v>2289</v>
          </cell>
          <cell r="V81">
            <v>1144</v>
          </cell>
          <cell r="W81">
            <v>1144.5</v>
          </cell>
          <cell r="X81">
            <v>50</v>
          </cell>
          <cell r="Z81">
            <v>1144</v>
          </cell>
          <cell r="AA81">
            <v>2194</v>
          </cell>
          <cell r="AB81">
            <v>1144</v>
          </cell>
          <cell r="AC81">
            <v>2194</v>
          </cell>
          <cell r="AD81">
            <v>3239</v>
          </cell>
          <cell r="AE81">
            <v>1145</v>
          </cell>
          <cell r="AH81" t="str">
            <v>Cập nhật số vốn bố trí</v>
          </cell>
          <cell r="AK81" t="str">
            <v>Quán Hàu</v>
          </cell>
          <cell r="AO81" t="str">
            <v>Trung tâm Bồi dưỡng chính trị huyện Quảng Ninh</v>
          </cell>
        </row>
        <row r="82">
          <cell r="B82" t="str">
            <v>Trường THPT Trần Phú (6 phòng)</v>
          </cell>
          <cell r="E82" t="str">
            <v>2GDĐT</v>
          </cell>
          <cell r="F82" t="str">
            <v>5KCM</v>
          </cell>
          <cell r="G82" t="str">
            <v>Bố Trạch</v>
          </cell>
          <cell r="H82">
            <v>2017</v>
          </cell>
          <cell r="J82">
            <v>2019</v>
          </cell>
          <cell r="M82" t="str">
            <v>3459/QĐ-UBND ngày 28/10/2016</v>
          </cell>
          <cell r="N82">
            <v>3351</v>
          </cell>
          <cell r="P82">
            <v>3351</v>
          </cell>
          <cell r="Q82">
            <v>835</v>
          </cell>
          <cell r="S82">
            <v>835</v>
          </cell>
          <cell r="T82">
            <v>2941</v>
          </cell>
          <cell r="U82">
            <v>2181</v>
          </cell>
          <cell r="V82">
            <v>1091</v>
          </cell>
          <cell r="W82">
            <v>1091</v>
          </cell>
          <cell r="X82">
            <v>50</v>
          </cell>
          <cell r="Z82">
            <v>1091</v>
          </cell>
          <cell r="AA82">
            <v>1926</v>
          </cell>
          <cell r="AB82">
            <v>1091</v>
          </cell>
          <cell r="AC82">
            <v>1926</v>
          </cell>
          <cell r="AD82">
            <v>2941</v>
          </cell>
          <cell r="AE82">
            <v>1090</v>
          </cell>
          <cell r="AH82" t="str">
            <v>Cập nhật số vốn bố trí</v>
          </cell>
          <cell r="AI82" t="str">
            <v>Tên cũ Trường THPT số 3 Bố Trạch (6 phòng học)</v>
          </cell>
          <cell r="AK82" t="str">
            <v>Bắc Trạch</v>
          </cell>
          <cell r="AN82" t="str">
            <v>NTM</v>
          </cell>
          <cell r="AO82" t="str">
            <v>Trường THPT Trần Phú</v>
          </cell>
        </row>
        <row r="83">
          <cell r="B83" t="str">
            <v>Trường THCS Lộc Thủy (8 phòng)</v>
          </cell>
          <cell r="E83" t="str">
            <v>2GDĐT</v>
          </cell>
          <cell r="F83" t="str">
            <v>5KCM</v>
          </cell>
          <cell r="G83" t="str">
            <v>Lệ Thủy</v>
          </cell>
          <cell r="H83">
            <v>2017</v>
          </cell>
          <cell r="J83">
            <v>2019</v>
          </cell>
          <cell r="M83" t="str">
            <v>2584/QĐ-UBND ngày 25/8/2016</v>
          </cell>
          <cell r="N83">
            <v>3989</v>
          </cell>
          <cell r="P83">
            <v>3989</v>
          </cell>
          <cell r="Q83">
            <v>1000</v>
          </cell>
          <cell r="S83">
            <v>1000</v>
          </cell>
          <cell r="T83">
            <v>3490</v>
          </cell>
          <cell r="U83">
            <v>2490</v>
          </cell>
          <cell r="V83">
            <v>1245</v>
          </cell>
          <cell r="W83">
            <v>1245</v>
          </cell>
          <cell r="X83">
            <v>50</v>
          </cell>
          <cell r="Z83">
            <v>1245</v>
          </cell>
          <cell r="AA83">
            <v>2245</v>
          </cell>
          <cell r="AB83">
            <v>1245</v>
          </cell>
          <cell r="AC83">
            <v>2245</v>
          </cell>
          <cell r="AD83">
            <v>3490</v>
          </cell>
          <cell r="AE83">
            <v>1245</v>
          </cell>
          <cell r="AK83" t="str">
            <v>Lộc Thủy</v>
          </cell>
          <cell r="AN83" t="str">
            <v>NTM</v>
          </cell>
          <cell r="AO83" t="str">
            <v>UBND xã Lộc Thủy</v>
          </cell>
        </row>
        <row r="84">
          <cell r="B84" t="str">
            <v>Nhà nội trú Trường Phổ thông dân tộc nội trú Minh Hóa</v>
          </cell>
          <cell r="E84" t="str">
            <v>2GDĐT</v>
          </cell>
          <cell r="F84" t="str">
            <v>5KCM</v>
          </cell>
          <cell r="G84" t="str">
            <v>Minh Hóa</v>
          </cell>
          <cell r="H84">
            <v>2017</v>
          </cell>
          <cell r="J84">
            <v>2019</v>
          </cell>
          <cell r="M84" t="str">
            <v>3477/QĐ-UBND ngày 28/10/2016</v>
          </cell>
          <cell r="N84">
            <v>3990</v>
          </cell>
          <cell r="P84">
            <v>3990</v>
          </cell>
          <cell r="Q84">
            <v>1025</v>
          </cell>
          <cell r="S84">
            <v>1025</v>
          </cell>
          <cell r="T84">
            <v>3591</v>
          </cell>
          <cell r="U84">
            <v>2566</v>
          </cell>
          <cell r="V84">
            <v>1283</v>
          </cell>
          <cell r="W84">
            <v>1283</v>
          </cell>
          <cell r="X84">
            <v>50</v>
          </cell>
          <cell r="Z84">
            <v>1283</v>
          </cell>
          <cell r="AA84">
            <v>2308</v>
          </cell>
          <cell r="AB84">
            <v>1283</v>
          </cell>
          <cell r="AC84">
            <v>2308</v>
          </cell>
          <cell r="AD84">
            <v>3591</v>
          </cell>
          <cell r="AE84">
            <v>1283</v>
          </cell>
          <cell r="AK84" t="str">
            <v>Quy Đạt</v>
          </cell>
          <cell r="AO84" t="str">
            <v>Trường Phổ thông Dân tộc nội trú Minh Hóa</v>
          </cell>
        </row>
        <row r="85">
          <cell r="B85" t="str">
            <v>Xây dựng Trường Tiểu học Đức Trạch</v>
          </cell>
          <cell r="E85" t="str">
            <v>2GDĐT</v>
          </cell>
          <cell r="F85" t="str">
            <v>5KCM</v>
          </cell>
          <cell r="G85" t="str">
            <v>Bố Trạch</v>
          </cell>
          <cell r="H85">
            <v>2017</v>
          </cell>
          <cell r="J85">
            <v>2019</v>
          </cell>
          <cell r="M85" t="str">
            <v>3469/QĐ-UBND ngày 28/10/2016</v>
          </cell>
          <cell r="N85">
            <v>2894.7</v>
          </cell>
          <cell r="P85">
            <v>2894.7</v>
          </cell>
          <cell r="Q85">
            <v>900</v>
          </cell>
          <cell r="S85">
            <v>900</v>
          </cell>
          <cell r="T85">
            <v>2605</v>
          </cell>
          <cell r="U85">
            <v>1705</v>
          </cell>
          <cell r="V85">
            <v>853</v>
          </cell>
          <cell r="W85">
            <v>852.5</v>
          </cell>
          <cell r="X85">
            <v>50</v>
          </cell>
          <cell r="Z85">
            <v>853</v>
          </cell>
          <cell r="AA85">
            <v>1753</v>
          </cell>
          <cell r="AB85">
            <v>853</v>
          </cell>
          <cell r="AC85">
            <v>1753</v>
          </cell>
          <cell r="AD85">
            <v>2605</v>
          </cell>
          <cell r="AE85">
            <v>852</v>
          </cell>
          <cell r="AK85" t="str">
            <v>Đức Trạch</v>
          </cell>
          <cell r="AN85" t="str">
            <v>NTM</v>
          </cell>
          <cell r="AO85" t="str">
            <v>UBND xã Đức Trạch</v>
          </cell>
        </row>
        <row r="86">
          <cell r="B86" t="str">
            <v>Nhà lớp học và phòng học chức năng Trường MN xã Đồng Hóa</v>
          </cell>
          <cell r="E86" t="str">
            <v>2GDĐT</v>
          </cell>
          <cell r="F86" t="str">
            <v>5KCM</v>
          </cell>
          <cell r="G86" t="str">
            <v>Tuyên Hóa</v>
          </cell>
          <cell r="H86">
            <v>2017</v>
          </cell>
          <cell r="J86">
            <v>2019</v>
          </cell>
          <cell r="M86" t="str">
            <v>3309/QĐ-UBND ngày 24/10/2016</v>
          </cell>
          <cell r="N86">
            <v>4588</v>
          </cell>
          <cell r="P86">
            <v>4588</v>
          </cell>
          <cell r="Q86">
            <v>1200</v>
          </cell>
          <cell r="S86">
            <v>1200</v>
          </cell>
          <cell r="T86">
            <v>4129</v>
          </cell>
          <cell r="U86">
            <v>2929</v>
          </cell>
          <cell r="V86">
            <v>1464</v>
          </cell>
          <cell r="W86">
            <v>1464.5</v>
          </cell>
          <cell r="X86">
            <v>50</v>
          </cell>
          <cell r="Z86">
            <v>1464</v>
          </cell>
          <cell r="AA86">
            <v>2664</v>
          </cell>
          <cell r="AB86">
            <v>1464</v>
          </cell>
          <cell r="AC86">
            <v>2664</v>
          </cell>
          <cell r="AD86">
            <v>4129</v>
          </cell>
          <cell r="AE86">
            <v>1465</v>
          </cell>
          <cell r="AK86" t="str">
            <v>Đồng Hóa</v>
          </cell>
          <cell r="AM86" t="str">
            <v>xã 135</v>
          </cell>
          <cell r="AN86" t="str">
            <v>NTM</v>
          </cell>
          <cell r="AO86" t="str">
            <v>UBND xã Đồng Hóa</v>
          </cell>
        </row>
        <row r="87">
          <cell r="B87" t="str">
            <v>Nhà đa chức năng, trường THPT Lương Thế Vinh</v>
          </cell>
          <cell r="E87" t="str">
            <v>2GDĐT</v>
          </cell>
          <cell r="F87" t="str">
            <v>5KCM</v>
          </cell>
          <cell r="G87" t="str">
            <v>Ba Đồn</v>
          </cell>
          <cell r="H87">
            <v>2017</v>
          </cell>
          <cell r="J87">
            <v>2019</v>
          </cell>
          <cell r="L87" t="str">
            <v>2912/QĐ-UBND ngày 16/10/2015</v>
          </cell>
          <cell r="M87" t="str">
            <v>3311/QĐ-UBND ngày 24/10/2016</v>
          </cell>
          <cell r="N87">
            <v>5289</v>
          </cell>
          <cell r="P87">
            <v>5289</v>
          </cell>
          <cell r="Q87">
            <v>1470</v>
          </cell>
          <cell r="S87">
            <v>1470</v>
          </cell>
          <cell r="T87">
            <v>4640</v>
          </cell>
          <cell r="U87">
            <v>3290</v>
          </cell>
          <cell r="V87">
            <v>1645</v>
          </cell>
          <cell r="W87">
            <v>1645</v>
          </cell>
          <cell r="X87">
            <v>50</v>
          </cell>
          <cell r="Z87">
            <v>1645</v>
          </cell>
          <cell r="AA87">
            <v>3115</v>
          </cell>
          <cell r="AB87">
            <v>1645</v>
          </cell>
          <cell r="AC87">
            <v>3115</v>
          </cell>
          <cell r="AD87">
            <v>4640</v>
          </cell>
          <cell r="AE87">
            <v>1645</v>
          </cell>
          <cell r="AK87" t="str">
            <v>Ba Đồn</v>
          </cell>
          <cell r="AO87" t="str">
            <v>Trường THPT Lương Thế Vinh</v>
          </cell>
        </row>
        <row r="88">
          <cell r="B88" t="str">
            <v>Nhà đa năng trường THCS&amp;THPT Hóa Tiến</v>
          </cell>
          <cell r="E88" t="str">
            <v>2GDĐT</v>
          </cell>
          <cell r="F88" t="str">
            <v>5KCM</v>
          </cell>
          <cell r="G88" t="str">
            <v>Minh Hóa</v>
          </cell>
          <cell r="H88">
            <v>2017</v>
          </cell>
          <cell r="J88">
            <v>2019</v>
          </cell>
          <cell r="L88" t="str">
            <v>3020/QĐ-UBND ngày 28/10/2015</v>
          </cell>
          <cell r="M88" t="str">
            <v>3345/QĐ-UBND ngày 25/10/2016</v>
          </cell>
          <cell r="N88">
            <v>5291</v>
          </cell>
          <cell r="P88">
            <v>5291</v>
          </cell>
          <cell r="Q88">
            <v>1350</v>
          </cell>
          <cell r="S88">
            <v>1350</v>
          </cell>
          <cell r="T88">
            <v>4642</v>
          </cell>
          <cell r="U88">
            <v>3292</v>
          </cell>
          <cell r="V88">
            <v>1646</v>
          </cell>
          <cell r="W88">
            <v>1646</v>
          </cell>
          <cell r="X88">
            <v>50</v>
          </cell>
          <cell r="Z88">
            <v>1646</v>
          </cell>
          <cell r="AA88">
            <v>2996</v>
          </cell>
          <cell r="AB88">
            <v>1646</v>
          </cell>
          <cell r="AC88">
            <v>2996</v>
          </cell>
          <cell r="AD88">
            <v>4642</v>
          </cell>
          <cell r="AE88">
            <v>1646</v>
          </cell>
          <cell r="AK88" t="str">
            <v>Hóa Tiến</v>
          </cell>
          <cell r="AM88" t="str">
            <v>xã 135</v>
          </cell>
          <cell r="AN88" t="str">
            <v>NTM</v>
          </cell>
          <cell r="AO88" t="str">
            <v>Trường THCS&amp;THPT Hóa Tiến</v>
          </cell>
        </row>
        <row r="89">
          <cell r="B89" t="str">
            <v xml:space="preserve">Hệ thống thoát nước và hạ tầng kỹ thuật trường THPT Lương Thế Vinh </v>
          </cell>
          <cell r="E89" t="str">
            <v>2GDĐT</v>
          </cell>
          <cell r="F89" t="str">
            <v>5KCM</v>
          </cell>
          <cell r="G89" t="str">
            <v>Ba Đồn</v>
          </cell>
          <cell r="H89">
            <v>2017</v>
          </cell>
          <cell r="J89">
            <v>2019</v>
          </cell>
          <cell r="L89" t="str">
            <v>3129/QĐ-UBND ngày 11/10/2016</v>
          </cell>
          <cell r="M89" t="str">
            <v>3366/QĐ-UBND ngày 26/10/2016</v>
          </cell>
          <cell r="N89">
            <v>4954</v>
          </cell>
          <cell r="P89">
            <v>4954</v>
          </cell>
          <cell r="Q89">
            <v>1450</v>
          </cell>
          <cell r="S89">
            <v>1450</v>
          </cell>
          <cell r="T89">
            <v>4459</v>
          </cell>
          <cell r="U89">
            <v>3009</v>
          </cell>
          <cell r="V89">
            <v>1504</v>
          </cell>
          <cell r="W89">
            <v>1504.5</v>
          </cell>
          <cell r="X89">
            <v>50</v>
          </cell>
          <cell r="Z89">
            <v>1504</v>
          </cell>
          <cell r="AA89">
            <v>2954</v>
          </cell>
          <cell r="AB89">
            <v>1504</v>
          </cell>
          <cell r="AC89">
            <v>2954</v>
          </cell>
          <cell r="AD89">
            <v>4459</v>
          </cell>
          <cell r="AE89">
            <v>1505</v>
          </cell>
          <cell r="AK89" t="str">
            <v>Ba Đồn</v>
          </cell>
          <cell r="AO89" t="str">
            <v>Trường THPT Lương Thế Vinh</v>
          </cell>
        </row>
        <row r="90">
          <cell r="B90" t="str">
            <v xml:space="preserve">Hệ thống thoát nước và hạ tầng kỹ thuật trường THPT Trần Hưng Đạo </v>
          </cell>
          <cell r="E90" t="str">
            <v>2GDĐT</v>
          </cell>
          <cell r="F90" t="str">
            <v>5KCM</v>
          </cell>
          <cell r="G90" t="str">
            <v>Lệ Thủy</v>
          </cell>
          <cell r="H90">
            <v>2017</v>
          </cell>
          <cell r="J90">
            <v>2019</v>
          </cell>
          <cell r="L90" t="str">
            <v>3279/QĐ-UBND ngày 20/10/2016</v>
          </cell>
          <cell r="M90" t="str">
            <v>3466/QĐ-UBND ngày 28/10/2016</v>
          </cell>
          <cell r="N90">
            <v>1982</v>
          </cell>
          <cell r="P90">
            <v>1982</v>
          </cell>
          <cell r="Q90">
            <v>1000</v>
          </cell>
          <cell r="S90">
            <v>1000</v>
          </cell>
          <cell r="T90">
            <v>1784</v>
          </cell>
          <cell r="U90">
            <v>784</v>
          </cell>
          <cell r="V90">
            <v>784</v>
          </cell>
          <cell r="W90">
            <v>784</v>
          </cell>
          <cell r="X90">
            <v>100</v>
          </cell>
          <cell r="Z90">
            <v>784</v>
          </cell>
          <cell r="AA90">
            <v>1784</v>
          </cell>
          <cell r="AB90">
            <v>784</v>
          </cell>
          <cell r="AC90">
            <v>1784</v>
          </cell>
          <cell r="AD90">
            <v>1784</v>
          </cell>
          <cell r="AE90">
            <v>0</v>
          </cell>
          <cell r="AK90" t="str">
            <v>Hưng Thủy</v>
          </cell>
          <cell r="AM90" t="str">
            <v>bãi ngang</v>
          </cell>
          <cell r="AN90" t="str">
            <v>NTM</v>
          </cell>
        </row>
        <row r="91">
          <cell r="B91" t="str">
            <v>Dãy nhà hiệu bộ và nhà vệ sinh học sinh trường Tiểu học Đức Ninh</v>
          </cell>
          <cell r="E91" t="str">
            <v>2GDĐT</v>
          </cell>
          <cell r="F91" t="str">
            <v>5KCM</v>
          </cell>
          <cell r="G91" t="str">
            <v>Đồng Hới</v>
          </cell>
          <cell r="H91">
            <v>2017</v>
          </cell>
          <cell r="J91">
            <v>2019</v>
          </cell>
          <cell r="L91" t="str">
            <v>3297/QĐ-UBND ngày 21/10/2016</v>
          </cell>
          <cell r="M91" t="str">
            <v>3467/QĐ-UBND ngày 28/10/2016</v>
          </cell>
          <cell r="N91">
            <v>4513</v>
          </cell>
          <cell r="P91">
            <v>4513</v>
          </cell>
          <cell r="Q91">
            <v>1350</v>
          </cell>
          <cell r="S91">
            <v>1350</v>
          </cell>
          <cell r="T91">
            <v>4062</v>
          </cell>
          <cell r="U91">
            <v>2712</v>
          </cell>
          <cell r="V91">
            <v>1356</v>
          </cell>
          <cell r="W91">
            <v>1356</v>
          </cell>
          <cell r="X91">
            <v>50</v>
          </cell>
          <cell r="Z91">
            <v>1356</v>
          </cell>
          <cell r="AA91">
            <v>2706</v>
          </cell>
          <cell r="AB91">
            <v>1356</v>
          </cell>
          <cell r="AC91">
            <v>2706</v>
          </cell>
          <cell r="AD91">
            <v>4062</v>
          </cell>
          <cell r="AE91">
            <v>1356</v>
          </cell>
          <cell r="AK91" t="str">
            <v>Đức Ninh</v>
          </cell>
          <cell r="AN91" t="str">
            <v>NTM</v>
          </cell>
          <cell r="AO91" t="str">
            <v>UBND xã Đức Ninh</v>
          </cell>
        </row>
        <row r="92">
          <cell r="B92" t="str">
            <v>Nhà lớp học 2 tầng 8 phòng Trương Tiểu học số 1 Võ Ninh</v>
          </cell>
          <cell r="E92" t="str">
            <v>2GDĐT</v>
          </cell>
          <cell r="F92" t="str">
            <v>5KCM</v>
          </cell>
          <cell r="G92" t="str">
            <v>Quảng Ninh</v>
          </cell>
          <cell r="H92">
            <v>2017</v>
          </cell>
          <cell r="J92">
            <v>2019</v>
          </cell>
          <cell r="L92" t="str">
            <v>3314/QĐ-UBND ngày 25/10/2016</v>
          </cell>
          <cell r="M92" t="str">
            <v>3387/QĐ-UBND ngày 28/10/2016</v>
          </cell>
          <cell r="N92">
            <v>3859</v>
          </cell>
          <cell r="P92">
            <v>3859</v>
          </cell>
          <cell r="Q92">
            <v>1050</v>
          </cell>
          <cell r="S92">
            <v>1050</v>
          </cell>
          <cell r="T92">
            <v>3473</v>
          </cell>
          <cell r="U92">
            <v>2423</v>
          </cell>
          <cell r="V92">
            <v>1211</v>
          </cell>
          <cell r="W92">
            <v>1211.5</v>
          </cell>
          <cell r="X92">
            <v>50</v>
          </cell>
          <cell r="Z92">
            <v>1211</v>
          </cell>
          <cell r="AA92">
            <v>2261</v>
          </cell>
          <cell r="AB92">
            <v>1211</v>
          </cell>
          <cell r="AC92">
            <v>2261</v>
          </cell>
          <cell r="AD92">
            <v>3473</v>
          </cell>
          <cell r="AE92">
            <v>1212</v>
          </cell>
          <cell r="AK92" t="str">
            <v>Võ Ninh</v>
          </cell>
          <cell r="AN92" t="str">
            <v>NTM</v>
          </cell>
          <cell r="AO92" t="str">
            <v>UBND xã Võ Ninh</v>
          </cell>
        </row>
        <row r="93">
          <cell r="B93" t="str">
            <v>Nhà lớp học 2 tầng 6 phòng Trường THCS xã Quảng Trung</v>
          </cell>
          <cell r="E93" t="str">
            <v>2GDĐT</v>
          </cell>
          <cell r="F93" t="str">
            <v>5KCM</v>
          </cell>
          <cell r="G93" t="str">
            <v>Ba Đồn</v>
          </cell>
          <cell r="H93">
            <v>2017</v>
          </cell>
          <cell r="J93">
            <v>2019</v>
          </cell>
          <cell r="L93" t="str">
            <v>3298/QĐ-UBND ngày 21/10/2016</v>
          </cell>
          <cell r="M93" t="str">
            <v>3406/QĐ-UBND ngày 27/10/2016</v>
          </cell>
          <cell r="N93">
            <v>3500</v>
          </cell>
          <cell r="P93">
            <v>3500</v>
          </cell>
          <cell r="Q93">
            <v>1000</v>
          </cell>
          <cell r="S93">
            <v>1000</v>
          </cell>
          <cell r="T93">
            <v>3150</v>
          </cell>
          <cell r="U93">
            <v>2150</v>
          </cell>
          <cell r="V93">
            <v>1075</v>
          </cell>
          <cell r="W93">
            <v>1075</v>
          </cell>
          <cell r="X93">
            <v>50</v>
          </cell>
          <cell r="Z93">
            <v>1075</v>
          </cell>
          <cell r="AA93">
            <v>2075</v>
          </cell>
          <cell r="AB93">
            <v>1075</v>
          </cell>
          <cell r="AC93">
            <v>2075</v>
          </cell>
          <cell r="AD93">
            <v>3150</v>
          </cell>
          <cell r="AE93">
            <v>1075</v>
          </cell>
          <cell r="AK93" t="str">
            <v>Quảng Trung</v>
          </cell>
          <cell r="AM93" t="str">
            <v>bãi ngang</v>
          </cell>
          <cell r="AN93" t="str">
            <v>NTM</v>
          </cell>
          <cell r="AO93" t="str">
            <v>UBND xã Quảng Trung</v>
          </cell>
        </row>
        <row r="94">
          <cell r="B94" t="str">
            <v xml:space="preserve">Nhà lớp học 2 tầng 8 phòng Trường THCS Quảng Thọ </v>
          </cell>
          <cell r="E94" t="str">
            <v>2GDĐT</v>
          </cell>
          <cell r="F94" t="str">
            <v>5KCM</v>
          </cell>
          <cell r="G94" t="str">
            <v>Ba Đồn</v>
          </cell>
          <cell r="H94">
            <v>2017</v>
          </cell>
          <cell r="J94">
            <v>2019</v>
          </cell>
          <cell r="L94" t="str">
            <v>3293/QĐ-UBND ngày 21/10/2016</v>
          </cell>
          <cell r="M94" t="str">
            <v>3472/QĐ-UBND ngày 28/10/2016</v>
          </cell>
          <cell r="N94">
            <v>4130.6000000000004</v>
          </cell>
          <cell r="P94">
            <v>4130.6000000000004</v>
          </cell>
          <cell r="Q94">
            <v>1100</v>
          </cell>
          <cell r="S94">
            <v>1100</v>
          </cell>
          <cell r="T94">
            <v>3718</v>
          </cell>
          <cell r="U94">
            <v>2618</v>
          </cell>
          <cell r="V94">
            <v>1309</v>
          </cell>
          <cell r="W94">
            <v>1309</v>
          </cell>
          <cell r="X94">
            <v>50</v>
          </cell>
          <cell r="Z94">
            <v>1309</v>
          </cell>
          <cell r="AA94">
            <v>2409</v>
          </cell>
          <cell r="AB94">
            <v>1309</v>
          </cell>
          <cell r="AC94">
            <v>2409</v>
          </cell>
          <cell r="AD94">
            <v>3718</v>
          </cell>
          <cell r="AE94">
            <v>1309</v>
          </cell>
          <cell r="AK94" t="str">
            <v>Quảng Thọ</v>
          </cell>
          <cell r="AO94" t="str">
            <v>UBND phường Quảng Thọ</v>
          </cell>
        </row>
        <row r="95">
          <cell r="B95" t="str">
            <v>Nhà lớp học 4 phòng 2 tầng trường Tiểu học phường Quảng Long</v>
          </cell>
          <cell r="E95" t="str">
            <v>2GDĐT</v>
          </cell>
          <cell r="F95" t="str">
            <v>5KCM</v>
          </cell>
          <cell r="G95" t="str">
            <v>Ba Đồn</v>
          </cell>
          <cell r="H95">
            <v>2017</v>
          </cell>
          <cell r="J95">
            <v>2019</v>
          </cell>
          <cell r="L95" t="str">
            <v>3368/QĐ-UBND ngày 26/10/2016</v>
          </cell>
          <cell r="M95" t="str">
            <v>3407/QĐ-UBND ngày 27/10/2016</v>
          </cell>
          <cell r="N95">
            <v>3439</v>
          </cell>
          <cell r="P95">
            <v>3439</v>
          </cell>
          <cell r="Q95">
            <v>1000</v>
          </cell>
          <cell r="S95">
            <v>1000</v>
          </cell>
          <cell r="T95">
            <v>3095</v>
          </cell>
          <cell r="U95">
            <v>2095</v>
          </cell>
          <cell r="V95">
            <v>1048</v>
          </cell>
          <cell r="W95">
            <v>1047.5</v>
          </cell>
          <cell r="X95">
            <v>50</v>
          </cell>
          <cell r="Z95">
            <v>1048</v>
          </cell>
          <cell r="AA95">
            <v>2048</v>
          </cell>
          <cell r="AB95">
            <v>1048</v>
          </cell>
          <cell r="AC95">
            <v>2048</v>
          </cell>
          <cell r="AD95">
            <v>3095</v>
          </cell>
          <cell r="AE95">
            <v>1047</v>
          </cell>
          <cell r="AK95" t="str">
            <v>Quảng Long</v>
          </cell>
          <cell r="AO95" t="str">
            <v>UBND phường Quảng Long</v>
          </cell>
        </row>
        <row r="96">
          <cell r="B96" t="str">
            <v>Trường THCS Quảng Liên (6 phòng)</v>
          </cell>
          <cell r="E96" t="str">
            <v>2GDĐT</v>
          </cell>
          <cell r="F96" t="str">
            <v>5KCM</v>
          </cell>
          <cell r="G96" t="str">
            <v>Quảng Trạch</v>
          </cell>
          <cell r="H96">
            <v>2017</v>
          </cell>
          <cell r="J96">
            <v>2019</v>
          </cell>
          <cell r="L96" t="str">
            <v>2979/QĐ-UBND ngày 26/10/2015</v>
          </cell>
          <cell r="M96" t="str">
            <v>3483/QĐ-UBND ngày 28/10/2016</v>
          </cell>
          <cell r="N96">
            <v>2924</v>
          </cell>
          <cell r="P96">
            <v>2924</v>
          </cell>
          <cell r="Q96">
            <v>900</v>
          </cell>
          <cell r="S96">
            <v>900</v>
          </cell>
          <cell r="T96">
            <v>2632</v>
          </cell>
          <cell r="U96">
            <v>1732</v>
          </cell>
          <cell r="V96">
            <v>866</v>
          </cell>
          <cell r="W96">
            <v>866</v>
          </cell>
          <cell r="X96">
            <v>50</v>
          </cell>
          <cell r="Z96">
            <v>866</v>
          </cell>
          <cell r="AA96">
            <v>1766</v>
          </cell>
          <cell r="AB96">
            <v>866</v>
          </cell>
          <cell r="AC96">
            <v>1766</v>
          </cell>
          <cell r="AD96">
            <v>2632</v>
          </cell>
          <cell r="AE96">
            <v>866</v>
          </cell>
          <cell r="AK96" t="str">
            <v>Quảng Liên</v>
          </cell>
          <cell r="AN96" t="str">
            <v>NTM</v>
          </cell>
          <cell r="AO96" t="str">
            <v>UBND xã Quảng Liên</v>
          </cell>
        </row>
        <row r="97">
          <cell r="B97" t="str">
            <v>Nhà lớp học 2 tầng 8 phòng Trường TH và THCS xã Nam Hóa</v>
          </cell>
          <cell r="E97" t="str">
            <v>2GDĐT</v>
          </cell>
          <cell r="F97" t="str">
            <v>5KCM</v>
          </cell>
          <cell r="G97" t="str">
            <v>Tuyên Hóa</v>
          </cell>
          <cell r="H97">
            <v>2017</v>
          </cell>
          <cell r="J97">
            <v>2019</v>
          </cell>
          <cell r="M97" t="str">
            <v>3482/QĐ-UBND ngày 28/10/2016</v>
          </cell>
          <cell r="N97">
            <v>3843</v>
          </cell>
          <cell r="P97">
            <v>3843</v>
          </cell>
          <cell r="Q97">
            <v>1000</v>
          </cell>
          <cell r="S97">
            <v>1000</v>
          </cell>
          <cell r="T97">
            <v>3459</v>
          </cell>
          <cell r="U97">
            <v>2459</v>
          </cell>
          <cell r="V97">
            <v>1229</v>
          </cell>
          <cell r="W97">
            <v>1229.5</v>
          </cell>
          <cell r="X97">
            <v>50</v>
          </cell>
          <cell r="Z97">
            <v>1229</v>
          </cell>
          <cell r="AA97">
            <v>2229</v>
          </cell>
          <cell r="AB97">
            <v>1229</v>
          </cell>
          <cell r="AC97">
            <v>2229</v>
          </cell>
          <cell r="AD97">
            <v>3459</v>
          </cell>
          <cell r="AE97">
            <v>1230</v>
          </cell>
          <cell r="AK97" t="str">
            <v>Nam Hóa</v>
          </cell>
          <cell r="AN97" t="str">
            <v>NTM</v>
          </cell>
          <cell r="AO97" t="str">
            <v>UBND xã Nam Hóa</v>
          </cell>
        </row>
        <row r="98">
          <cell r="B98" t="str">
            <v>Trường Tiểu học xã Cảnh Dương (8 phòng)</v>
          </cell>
          <cell r="E98" t="str">
            <v>2GDĐT</v>
          </cell>
          <cell r="F98" t="str">
            <v>5KCM</v>
          </cell>
          <cell r="G98" t="str">
            <v>Quảng Trạch</v>
          </cell>
          <cell r="H98">
            <v>2017</v>
          </cell>
          <cell r="J98">
            <v>2019</v>
          </cell>
          <cell r="M98" t="str">
            <v>3484/QĐ-UBND ngày 28/10/2016</v>
          </cell>
          <cell r="N98">
            <v>4077</v>
          </cell>
          <cell r="P98">
            <v>4077</v>
          </cell>
          <cell r="Q98">
            <v>1000</v>
          </cell>
          <cell r="S98">
            <v>1000</v>
          </cell>
          <cell r="T98">
            <v>3669</v>
          </cell>
          <cell r="U98">
            <v>2669</v>
          </cell>
          <cell r="V98">
            <v>1334</v>
          </cell>
          <cell r="W98">
            <v>1334.5</v>
          </cell>
          <cell r="X98">
            <v>50</v>
          </cell>
          <cell r="Z98">
            <v>1334</v>
          </cell>
          <cell r="AA98">
            <v>2334</v>
          </cell>
          <cell r="AB98">
            <v>1334</v>
          </cell>
          <cell r="AC98">
            <v>2334</v>
          </cell>
          <cell r="AD98">
            <v>3669</v>
          </cell>
          <cell r="AE98">
            <v>1335</v>
          </cell>
          <cell r="AK98" t="str">
            <v>Cảnh Dương</v>
          </cell>
          <cell r="AN98" t="str">
            <v>NTM</v>
          </cell>
          <cell r="AO98" t="str">
            <v>UBND xã Cảnh Dương</v>
          </cell>
        </row>
        <row r="99">
          <cell r="B99" t="str">
            <v>Xây dựng trường MN xã Quảng Lưu</v>
          </cell>
          <cell r="E99" t="str">
            <v>2GDĐT</v>
          </cell>
          <cell r="F99" t="str">
            <v>5KCM</v>
          </cell>
          <cell r="G99" t="str">
            <v>Quảng Trạch</v>
          </cell>
          <cell r="H99">
            <v>2017</v>
          </cell>
          <cell r="J99">
            <v>2019</v>
          </cell>
          <cell r="L99" t="str">
            <v>3326/QĐ-UBND ngày 25/10/2016</v>
          </cell>
          <cell r="M99" t="str">
            <v>3475/QĐ-UBND ngày 28/10/2016</v>
          </cell>
          <cell r="N99">
            <v>4500</v>
          </cell>
          <cell r="P99">
            <v>4500</v>
          </cell>
          <cell r="Q99">
            <v>1100</v>
          </cell>
          <cell r="S99">
            <v>1100</v>
          </cell>
          <cell r="T99">
            <v>4050</v>
          </cell>
          <cell r="U99">
            <v>2950</v>
          </cell>
          <cell r="V99">
            <v>1475</v>
          </cell>
          <cell r="W99">
            <v>1475</v>
          </cell>
          <cell r="X99">
            <v>50</v>
          </cell>
          <cell r="Z99">
            <v>1475</v>
          </cell>
          <cell r="AA99">
            <v>2575</v>
          </cell>
          <cell r="AB99">
            <v>1475</v>
          </cell>
          <cell r="AC99">
            <v>2575</v>
          </cell>
          <cell r="AD99">
            <v>4050</v>
          </cell>
          <cell r="AE99">
            <v>1475</v>
          </cell>
          <cell r="AK99" t="str">
            <v>Quảng Lưu</v>
          </cell>
          <cell r="AN99" t="str">
            <v>NTM</v>
          </cell>
          <cell r="AO99" t="str">
            <v>UBND xã Quảng Lưu</v>
          </cell>
        </row>
        <row r="100">
          <cell r="B100" t="str">
            <v>Trường THCS Quảng Phú (8 phòng)</v>
          </cell>
          <cell r="E100" t="str">
            <v>2GDĐT</v>
          </cell>
          <cell r="F100" t="str">
            <v>5KCM</v>
          </cell>
          <cell r="G100" t="str">
            <v>Quảng Trạch</v>
          </cell>
          <cell r="H100">
            <v>2017</v>
          </cell>
          <cell r="J100">
            <v>2019</v>
          </cell>
          <cell r="M100" t="str">
            <v>3474/QĐ-UBND ngày 28/10/2016</v>
          </cell>
          <cell r="N100">
            <v>3861</v>
          </cell>
          <cell r="P100">
            <v>3861</v>
          </cell>
          <cell r="Q100">
            <v>1000</v>
          </cell>
          <cell r="S100">
            <v>1000</v>
          </cell>
          <cell r="T100">
            <v>3475</v>
          </cell>
          <cell r="U100">
            <v>2475</v>
          </cell>
          <cell r="V100">
            <v>1237</v>
          </cell>
          <cell r="W100">
            <v>1237.5</v>
          </cell>
          <cell r="X100">
            <v>50</v>
          </cell>
          <cell r="Z100">
            <v>1237</v>
          </cell>
          <cell r="AA100">
            <v>2237</v>
          </cell>
          <cell r="AB100">
            <v>1237</v>
          </cell>
          <cell r="AC100">
            <v>2237</v>
          </cell>
          <cell r="AD100">
            <v>3475</v>
          </cell>
          <cell r="AE100">
            <v>1238</v>
          </cell>
          <cell r="AK100" t="str">
            <v>Quảng Phú</v>
          </cell>
          <cell r="AN100" t="str">
            <v>NTM</v>
          </cell>
          <cell r="AO100" t="str">
            <v>UBND xã Quảng Phú</v>
          </cell>
        </row>
        <row r="101">
          <cell r="B101" t="str">
            <v>Trường TH xã Quảng Trường</v>
          </cell>
          <cell r="E101" t="str">
            <v>2GDĐT</v>
          </cell>
          <cell r="F101" t="str">
            <v>5KCM</v>
          </cell>
          <cell r="G101" t="str">
            <v>Quảng Trạch</v>
          </cell>
          <cell r="H101">
            <v>2017</v>
          </cell>
          <cell r="J101">
            <v>2019</v>
          </cell>
          <cell r="L101" t="str">
            <v>3403/QĐ-UBND ngày 27/10/2016</v>
          </cell>
          <cell r="M101" t="str">
            <v>3478/QĐ-UBND ngày 28/10/2016</v>
          </cell>
          <cell r="N101">
            <v>3500</v>
          </cell>
          <cell r="P101">
            <v>3500</v>
          </cell>
          <cell r="Q101">
            <v>950</v>
          </cell>
          <cell r="S101">
            <v>950</v>
          </cell>
          <cell r="T101">
            <v>3150</v>
          </cell>
          <cell r="U101">
            <v>2200</v>
          </cell>
          <cell r="V101">
            <v>1100</v>
          </cell>
          <cell r="W101">
            <v>1100</v>
          </cell>
          <cell r="X101">
            <v>50</v>
          </cell>
          <cell r="Z101">
            <v>1100</v>
          </cell>
          <cell r="AA101">
            <v>2050</v>
          </cell>
          <cell r="AB101">
            <v>1100</v>
          </cell>
          <cell r="AC101">
            <v>2050</v>
          </cell>
          <cell r="AD101">
            <v>3150</v>
          </cell>
          <cell r="AE101">
            <v>1100</v>
          </cell>
          <cell r="AK101" t="str">
            <v>Quảng Trường</v>
          </cell>
          <cell r="AN101" t="str">
            <v>NTM</v>
          </cell>
          <cell r="AO101" t="str">
            <v>UBND xã Quảng Trường</v>
          </cell>
        </row>
        <row r="102">
          <cell r="B102" t="str">
            <v>Nhà lơp học 2 tầng 8 phòng Trường Mầm non Gia Ninh</v>
          </cell>
          <cell r="E102" t="str">
            <v>2GDĐT</v>
          </cell>
          <cell r="F102" t="str">
            <v>5KCM</v>
          </cell>
          <cell r="G102" t="str">
            <v>Quảng Ninh</v>
          </cell>
          <cell r="H102">
            <v>2017</v>
          </cell>
          <cell r="J102">
            <v>2019</v>
          </cell>
          <cell r="M102" t="str">
            <v>3316/QĐ-UBND ngày 25/10/2016</v>
          </cell>
          <cell r="N102">
            <v>5286</v>
          </cell>
          <cell r="P102">
            <v>5286</v>
          </cell>
          <cell r="Q102">
            <v>1400</v>
          </cell>
          <cell r="S102">
            <v>1400</v>
          </cell>
          <cell r="T102">
            <v>4757</v>
          </cell>
          <cell r="U102">
            <v>3357</v>
          </cell>
          <cell r="V102">
            <v>1678</v>
          </cell>
          <cell r="W102">
            <v>1678.5</v>
          </cell>
          <cell r="X102">
            <v>50</v>
          </cell>
          <cell r="Z102">
            <v>1678</v>
          </cell>
          <cell r="AA102">
            <v>3078</v>
          </cell>
          <cell r="AB102">
            <v>1678</v>
          </cell>
          <cell r="AC102">
            <v>3078</v>
          </cell>
          <cell r="AD102">
            <v>4757</v>
          </cell>
          <cell r="AE102">
            <v>1679</v>
          </cell>
          <cell r="AK102" t="str">
            <v>Gia Ninh</v>
          </cell>
          <cell r="AN102" t="str">
            <v>NTM</v>
          </cell>
          <cell r="AO102" t="str">
            <v>UBND xã Gia Ninh</v>
          </cell>
        </row>
        <row r="103">
          <cell r="B103" t="str">
            <v>Nhà lơp học 2 tầng 8 phòng Trường Tiểu học Hiền Ninh</v>
          </cell>
          <cell r="E103" t="str">
            <v>2GDĐT</v>
          </cell>
          <cell r="F103" t="str">
            <v>5KCM</v>
          </cell>
          <cell r="G103" t="str">
            <v>Quảng Ninh</v>
          </cell>
          <cell r="H103">
            <v>2017</v>
          </cell>
          <cell r="J103">
            <v>2019</v>
          </cell>
          <cell r="M103" t="str">
            <v>3523/QĐ-UBND  ngày 31/10/2016</v>
          </cell>
          <cell r="N103">
            <v>4000</v>
          </cell>
          <cell r="P103">
            <v>4000</v>
          </cell>
          <cell r="Q103">
            <v>1000</v>
          </cell>
          <cell r="S103">
            <v>1000</v>
          </cell>
          <cell r="T103">
            <v>3600</v>
          </cell>
          <cell r="U103">
            <v>2600</v>
          </cell>
          <cell r="V103">
            <v>1300</v>
          </cell>
          <cell r="W103">
            <v>1300</v>
          </cell>
          <cell r="X103">
            <v>50</v>
          </cell>
          <cell r="Z103">
            <v>1300</v>
          </cell>
          <cell r="AA103">
            <v>2300</v>
          </cell>
          <cell r="AB103">
            <v>1300</v>
          </cell>
          <cell r="AC103">
            <v>2300</v>
          </cell>
          <cell r="AD103">
            <v>3600</v>
          </cell>
          <cell r="AE103">
            <v>1300</v>
          </cell>
          <cell r="AK103" t="str">
            <v>Hiền Ninh</v>
          </cell>
          <cell r="AM103" t="str">
            <v>bãi ngang</v>
          </cell>
          <cell r="AN103" t="str">
            <v>NTM</v>
          </cell>
          <cell r="AO103" t="str">
            <v>UBND huyện Quảng Ninh</v>
          </cell>
        </row>
        <row r="104">
          <cell r="B104" t="str">
            <v>Nhà lơp học 2 tầng 6 phòng Trường THCS Duy Ninh</v>
          </cell>
          <cell r="E104" t="str">
            <v>2GDĐT</v>
          </cell>
          <cell r="F104" t="str">
            <v>5KCM</v>
          </cell>
          <cell r="G104" t="str">
            <v>Quảng Ninh</v>
          </cell>
          <cell r="H104">
            <v>2017</v>
          </cell>
          <cell r="J104">
            <v>2019</v>
          </cell>
          <cell r="M104" t="str">
            <v>3488/QĐ-UBND ngày 28/10/2016</v>
          </cell>
          <cell r="N104">
            <v>3500</v>
          </cell>
          <cell r="P104">
            <v>3500</v>
          </cell>
          <cell r="Q104">
            <v>800</v>
          </cell>
          <cell r="S104">
            <v>800</v>
          </cell>
          <cell r="T104">
            <v>3150</v>
          </cell>
          <cell r="U104">
            <v>2350</v>
          </cell>
          <cell r="V104">
            <v>1175</v>
          </cell>
          <cell r="W104">
            <v>1175</v>
          </cell>
          <cell r="X104">
            <v>50</v>
          </cell>
          <cell r="Z104">
            <v>1175</v>
          </cell>
          <cell r="AA104">
            <v>1975</v>
          </cell>
          <cell r="AB104">
            <v>1175</v>
          </cell>
          <cell r="AC104">
            <v>1975</v>
          </cell>
          <cell r="AD104">
            <v>3150</v>
          </cell>
          <cell r="AE104">
            <v>1175</v>
          </cell>
          <cell r="AK104" t="str">
            <v>Duy Ninh</v>
          </cell>
          <cell r="AM104" t="str">
            <v>bãi ngang</v>
          </cell>
          <cell r="AN104" t="str">
            <v>NTM</v>
          </cell>
          <cell r="AO104" t="str">
            <v>UBND xã Duy Ninh</v>
          </cell>
        </row>
        <row r="105">
          <cell r="B105" t="str">
            <v>Nhà lơp học 2 tầng 8 phòng Trường Tiểu học Vĩnh Ninh</v>
          </cell>
          <cell r="E105" t="str">
            <v>2GDĐT</v>
          </cell>
          <cell r="F105" t="str">
            <v>5KCM</v>
          </cell>
          <cell r="G105" t="str">
            <v>Quảng Ninh</v>
          </cell>
          <cell r="H105">
            <v>2017</v>
          </cell>
          <cell r="J105">
            <v>2019</v>
          </cell>
          <cell r="M105" t="str">
            <v>3522/QĐ-UBND ngày 31/10/2016</v>
          </cell>
          <cell r="N105">
            <v>3900</v>
          </cell>
          <cell r="P105">
            <v>3900</v>
          </cell>
          <cell r="Q105">
            <v>1050</v>
          </cell>
          <cell r="S105">
            <v>1050</v>
          </cell>
          <cell r="T105">
            <v>3510</v>
          </cell>
          <cell r="U105">
            <v>2460</v>
          </cell>
          <cell r="V105">
            <v>1230</v>
          </cell>
          <cell r="W105">
            <v>1230</v>
          </cell>
          <cell r="X105">
            <v>50</v>
          </cell>
          <cell r="Z105">
            <v>1230</v>
          </cell>
          <cell r="AA105">
            <v>2280</v>
          </cell>
          <cell r="AB105">
            <v>1230</v>
          </cell>
          <cell r="AC105">
            <v>2280</v>
          </cell>
          <cell r="AD105">
            <v>3510</v>
          </cell>
          <cell r="AE105">
            <v>1230</v>
          </cell>
          <cell r="AK105" t="str">
            <v>Vĩnh Ninh</v>
          </cell>
          <cell r="AN105" t="str">
            <v>NTM</v>
          </cell>
          <cell r="AO105" t="str">
            <v>UBND huyện Quảng Ninh</v>
          </cell>
        </row>
        <row r="106">
          <cell r="B106" t="str">
            <v>Nhà lơp học 2 tầng 6 phòng Trường Tiểu học TT Quán Hàu</v>
          </cell>
          <cell r="E106" t="str">
            <v>2GDĐT</v>
          </cell>
          <cell r="F106" t="str">
            <v>5KCM</v>
          </cell>
          <cell r="G106" t="str">
            <v>Quảng Ninh</v>
          </cell>
          <cell r="H106">
            <v>2017</v>
          </cell>
          <cell r="J106">
            <v>2019</v>
          </cell>
          <cell r="M106" t="str">
            <v>3481/QĐ-UBND ngày 28/10/2016</v>
          </cell>
          <cell r="N106">
            <v>3450</v>
          </cell>
          <cell r="P106">
            <v>3450</v>
          </cell>
          <cell r="Q106">
            <v>950</v>
          </cell>
          <cell r="S106">
            <v>950</v>
          </cell>
          <cell r="T106">
            <v>3105</v>
          </cell>
          <cell r="U106">
            <v>2155</v>
          </cell>
          <cell r="V106">
            <v>1078</v>
          </cell>
          <cell r="W106">
            <v>760</v>
          </cell>
          <cell r="X106">
            <v>100</v>
          </cell>
          <cell r="Z106">
            <v>1078</v>
          </cell>
          <cell r="AA106">
            <v>2028</v>
          </cell>
          <cell r="AB106">
            <v>1078</v>
          </cell>
          <cell r="AC106">
            <v>2028</v>
          </cell>
          <cell r="AD106">
            <v>3105</v>
          </cell>
          <cell r="AE106">
            <v>1077</v>
          </cell>
          <cell r="AK106" t="str">
            <v>Quán Hàu</v>
          </cell>
          <cell r="AO106" t="str">
            <v>UBND Thị trấn Quán Hàu</v>
          </cell>
        </row>
        <row r="107">
          <cell r="B107" t="str">
            <v>Nhà lớp học 2 tầng 4 phòng và hạ tầng kỹ thuật cụm trường mầm non xã Sơn Thuỷ</v>
          </cell>
          <cell r="E107" t="str">
            <v>2GDĐT</v>
          </cell>
          <cell r="F107" t="str">
            <v>5KCM</v>
          </cell>
          <cell r="G107" t="str">
            <v>Lệ Thủy</v>
          </cell>
          <cell r="H107">
            <v>2017</v>
          </cell>
          <cell r="J107">
            <v>2019</v>
          </cell>
          <cell r="M107" t="str">
            <v>3456/QĐ-UBND ngày 28/10/2016</v>
          </cell>
          <cell r="N107">
            <v>4795</v>
          </cell>
          <cell r="P107">
            <v>4795</v>
          </cell>
          <cell r="Q107">
            <v>1250</v>
          </cell>
          <cell r="S107">
            <v>1250</v>
          </cell>
          <cell r="T107">
            <v>4316</v>
          </cell>
          <cell r="U107">
            <v>3066</v>
          </cell>
          <cell r="V107">
            <v>1533</v>
          </cell>
          <cell r="W107">
            <v>1533</v>
          </cell>
          <cell r="X107">
            <v>50</v>
          </cell>
          <cell r="Z107">
            <v>1533</v>
          </cell>
          <cell r="AA107">
            <v>2783</v>
          </cell>
          <cell r="AB107">
            <v>1533</v>
          </cell>
          <cell r="AC107">
            <v>2783</v>
          </cell>
          <cell r="AD107">
            <v>4316</v>
          </cell>
          <cell r="AE107">
            <v>1533</v>
          </cell>
          <cell r="AK107" t="str">
            <v>Sơn Thủy</v>
          </cell>
          <cell r="AN107" t="str">
            <v>NTM</v>
          </cell>
          <cell r="AO107" t="str">
            <v>UBND xã Sơn Thủy</v>
          </cell>
        </row>
        <row r="108">
          <cell r="B108" t="str">
            <v>Trường THCS xã An Thủy (8 phòng)</v>
          </cell>
          <cell r="E108" t="str">
            <v>2GDĐT</v>
          </cell>
          <cell r="F108" t="str">
            <v>5KCM</v>
          </cell>
          <cell r="G108" t="str">
            <v>Lệ Thủy</v>
          </cell>
          <cell r="H108">
            <v>2017</v>
          </cell>
          <cell r="J108">
            <v>2019</v>
          </cell>
          <cell r="M108" t="str">
            <v>3461/QĐ-UBND ngày 28/10/2016</v>
          </cell>
          <cell r="N108">
            <v>3946</v>
          </cell>
          <cell r="P108">
            <v>3946</v>
          </cell>
          <cell r="Q108">
            <v>1000</v>
          </cell>
          <cell r="S108">
            <v>1000</v>
          </cell>
          <cell r="T108">
            <v>3551</v>
          </cell>
          <cell r="U108">
            <v>2551</v>
          </cell>
          <cell r="V108">
            <v>1275</v>
          </cell>
          <cell r="W108">
            <v>1275.5</v>
          </cell>
          <cell r="X108">
            <v>50</v>
          </cell>
          <cell r="Z108">
            <v>1275</v>
          </cell>
          <cell r="AA108">
            <v>2275</v>
          </cell>
          <cell r="AB108">
            <v>1275</v>
          </cell>
          <cell r="AC108">
            <v>2275</v>
          </cell>
          <cell r="AD108">
            <v>3551</v>
          </cell>
          <cell r="AE108">
            <v>1276</v>
          </cell>
          <cell r="AK108" t="str">
            <v>An Thủy</v>
          </cell>
          <cell r="AN108" t="str">
            <v>NTM</v>
          </cell>
          <cell r="AO108" t="str">
            <v>UBND xã An Thủy</v>
          </cell>
        </row>
        <row r="109">
          <cell r="B109" t="str">
            <v>Nhà lớp học 2 tầng 6 phòng Trường Tiểu học số 2 Tân Thủy</v>
          </cell>
          <cell r="E109" t="str">
            <v>2GDĐT</v>
          </cell>
          <cell r="F109" t="str">
            <v>5KCM</v>
          </cell>
          <cell r="G109" t="str">
            <v>Lệ Thủy</v>
          </cell>
          <cell r="H109">
            <v>2017</v>
          </cell>
          <cell r="J109">
            <v>2019</v>
          </cell>
          <cell r="M109" t="str">
            <v>3473/QĐ-UBND ngày 28/10/2016</v>
          </cell>
          <cell r="N109">
            <v>3045</v>
          </cell>
          <cell r="P109">
            <v>3045</v>
          </cell>
          <cell r="Q109">
            <v>850</v>
          </cell>
          <cell r="S109">
            <v>850</v>
          </cell>
          <cell r="T109">
            <v>2741</v>
          </cell>
          <cell r="U109">
            <v>1891</v>
          </cell>
          <cell r="V109">
            <v>946</v>
          </cell>
          <cell r="W109">
            <v>945.5</v>
          </cell>
          <cell r="X109">
            <v>50</v>
          </cell>
          <cell r="Z109">
            <v>946</v>
          </cell>
          <cell r="AA109">
            <v>1796</v>
          </cell>
          <cell r="AB109">
            <v>946</v>
          </cell>
          <cell r="AC109">
            <v>1796</v>
          </cell>
          <cell r="AD109">
            <v>2741</v>
          </cell>
          <cell r="AE109">
            <v>945</v>
          </cell>
          <cell r="AK109" t="str">
            <v>Tân Thủy</v>
          </cell>
          <cell r="AN109" t="str">
            <v>NTM</v>
          </cell>
          <cell r="AO109" t="str">
            <v>UBND xã Tân Thủy</v>
          </cell>
        </row>
        <row r="110">
          <cell r="B110" t="str">
            <v>Nhà lớp học 2 tầng 8 phòng Trương Tiểu học Dương Thuỷ</v>
          </cell>
          <cell r="E110" t="str">
            <v>2GDĐT</v>
          </cell>
          <cell r="F110" t="str">
            <v>5KCM</v>
          </cell>
          <cell r="G110" t="str">
            <v>Lệ Thủy</v>
          </cell>
          <cell r="H110">
            <v>2017</v>
          </cell>
          <cell r="J110">
            <v>2019</v>
          </cell>
          <cell r="M110" t="str">
            <v>3524/QĐ-UBND ngày 31/10/2016</v>
          </cell>
          <cell r="N110">
            <v>3852</v>
          </cell>
          <cell r="P110">
            <v>3852</v>
          </cell>
          <cell r="Q110">
            <v>1000</v>
          </cell>
          <cell r="S110">
            <v>1000</v>
          </cell>
          <cell r="T110">
            <v>3467</v>
          </cell>
          <cell r="U110">
            <v>2467</v>
          </cell>
          <cell r="V110">
            <v>1233</v>
          </cell>
          <cell r="W110">
            <v>1233.5</v>
          </cell>
          <cell r="X110">
            <v>50</v>
          </cell>
          <cell r="Z110">
            <v>1233</v>
          </cell>
          <cell r="AA110">
            <v>2233</v>
          </cell>
          <cell r="AB110">
            <v>1233</v>
          </cell>
          <cell r="AC110">
            <v>2233</v>
          </cell>
          <cell r="AD110">
            <v>3467</v>
          </cell>
          <cell r="AE110">
            <v>1234</v>
          </cell>
          <cell r="AK110" t="str">
            <v>Dương Thủy</v>
          </cell>
          <cell r="AN110" t="str">
            <v>NTM</v>
          </cell>
          <cell r="AO110" t="str">
            <v>UBND xã Dương Thủy</v>
          </cell>
        </row>
        <row r="111">
          <cell r="B111" t="str">
            <v>Nhà làm việc Trường THPT Hoàng Hoa Thám</v>
          </cell>
          <cell r="E111" t="str">
            <v>2GDĐT</v>
          </cell>
          <cell r="F111" t="str">
            <v>5KCM</v>
          </cell>
          <cell r="G111" t="str">
            <v>Lệ Thủy</v>
          </cell>
          <cell r="H111">
            <v>2017</v>
          </cell>
          <cell r="J111">
            <v>2019</v>
          </cell>
          <cell r="M111" t="str">
            <v>3460/QĐ-UBND ngày 28/10/2016</v>
          </cell>
          <cell r="N111">
            <v>4000</v>
          </cell>
          <cell r="P111">
            <v>4000</v>
          </cell>
          <cell r="Q111">
            <v>1050</v>
          </cell>
          <cell r="S111">
            <v>1050</v>
          </cell>
          <cell r="T111">
            <v>3600</v>
          </cell>
          <cell r="U111">
            <v>2550</v>
          </cell>
          <cell r="V111">
            <v>1275</v>
          </cell>
          <cell r="W111">
            <v>1275</v>
          </cell>
          <cell r="X111">
            <v>50</v>
          </cell>
          <cell r="Z111">
            <v>1275</v>
          </cell>
          <cell r="AA111">
            <v>2325</v>
          </cell>
          <cell r="AB111">
            <v>1275</v>
          </cell>
          <cell r="AC111">
            <v>2325</v>
          </cell>
          <cell r="AD111">
            <v>3600</v>
          </cell>
          <cell r="AE111">
            <v>1275</v>
          </cell>
          <cell r="AK111" t="str">
            <v>NT Lệ Ninh</v>
          </cell>
          <cell r="AO111" t="str">
            <v>Trường THPT Hoàng Hoa Thám</v>
          </cell>
        </row>
        <row r="112">
          <cell r="B112" t="str">
            <v>Cải tạo, nâng cấp, sửa chữa nhà làm việc của cán bộ, giảng viên; nhà nội trú học viên và khuôn viên Trường Chính trị tỉnh</v>
          </cell>
          <cell r="E112" t="str">
            <v>2GDĐT</v>
          </cell>
          <cell r="F112" t="str">
            <v>5KCM</v>
          </cell>
          <cell r="G112" t="str">
            <v>Đồng Hới</v>
          </cell>
          <cell r="H112">
            <v>2017</v>
          </cell>
          <cell r="J112">
            <v>2019</v>
          </cell>
          <cell r="M112" t="str">
            <v>3491/QĐ-UBND ngày 28/10/2016</v>
          </cell>
          <cell r="N112">
            <v>11424</v>
          </cell>
          <cell r="P112">
            <v>11424</v>
          </cell>
          <cell r="Q112">
            <v>3000</v>
          </cell>
          <cell r="S112">
            <v>3000</v>
          </cell>
          <cell r="T112">
            <v>10282</v>
          </cell>
          <cell r="U112">
            <v>7282</v>
          </cell>
          <cell r="V112">
            <v>3641</v>
          </cell>
          <cell r="W112">
            <v>3641</v>
          </cell>
          <cell r="X112">
            <v>50</v>
          </cell>
          <cell r="Z112">
            <v>3641</v>
          </cell>
          <cell r="AA112">
            <v>6641</v>
          </cell>
          <cell r="AB112">
            <v>3641</v>
          </cell>
          <cell r="AC112">
            <v>6641</v>
          </cell>
          <cell r="AD112">
            <v>10282</v>
          </cell>
          <cell r="AE112">
            <v>3641</v>
          </cell>
          <cell r="AK112" t="str">
            <v>Đồng Sơn</v>
          </cell>
          <cell r="AO112" t="str">
            <v>Trường Chính trị tỉnh</v>
          </cell>
        </row>
        <row r="113">
          <cell r="B113" t="str">
            <v>Dự án khởi công mới năm 2018</v>
          </cell>
          <cell r="N113">
            <v>162523</v>
          </cell>
          <cell r="O113">
            <v>0</v>
          </cell>
          <cell r="P113">
            <v>140281</v>
          </cell>
          <cell r="Q113">
            <v>1070</v>
          </cell>
          <cell r="R113">
            <v>0</v>
          </cell>
          <cell r="S113">
            <v>1070</v>
          </cell>
          <cell r="T113">
            <v>126451</v>
          </cell>
          <cell r="U113">
            <v>125381</v>
          </cell>
          <cell r="V113">
            <v>39847.800000000003</v>
          </cell>
          <cell r="W113">
            <v>39847.800000000003</v>
          </cell>
          <cell r="Y113">
            <v>1500</v>
          </cell>
          <cell r="Z113">
            <v>41347.800000000003</v>
          </cell>
          <cell r="AA113">
            <v>42417.8</v>
          </cell>
          <cell r="AB113">
            <v>41347.800000000003</v>
          </cell>
          <cell r="AC113">
            <v>42417.8</v>
          </cell>
          <cell r="AD113">
            <v>126451</v>
          </cell>
          <cell r="AE113">
            <v>84033.2</v>
          </cell>
          <cell r="AH113" t="str">
            <v>Cập nhật KH 2018-2020, trừ CBĐT</v>
          </cell>
        </row>
        <row r="114">
          <cell r="B114" t="str">
            <v>Nhà lớp học bộ môn 2 tầng 6 phòng trường THCS Phong Thủy</v>
          </cell>
          <cell r="E114" t="str">
            <v>2GDĐT</v>
          </cell>
          <cell r="F114" t="str">
            <v>5KCM</v>
          </cell>
          <cell r="G114" t="str">
            <v>Lệ Thủy</v>
          </cell>
          <cell r="H114">
            <v>2018</v>
          </cell>
          <cell r="J114">
            <v>2020</v>
          </cell>
          <cell r="M114" t="str">
            <v>3958/QĐ-UBND ngày 31/10/2017</v>
          </cell>
          <cell r="N114">
            <v>4000</v>
          </cell>
          <cell r="P114">
            <v>4000</v>
          </cell>
          <cell r="Q114">
            <v>40</v>
          </cell>
          <cell r="S114">
            <v>40</v>
          </cell>
          <cell r="T114">
            <v>3600</v>
          </cell>
          <cell r="U114">
            <v>3560</v>
          </cell>
          <cell r="V114">
            <v>1068</v>
          </cell>
          <cell r="W114">
            <v>1068</v>
          </cell>
          <cell r="X114">
            <v>30</v>
          </cell>
          <cell r="Z114">
            <v>1068</v>
          </cell>
          <cell r="AA114">
            <v>1108</v>
          </cell>
          <cell r="AB114">
            <v>1068</v>
          </cell>
          <cell r="AC114">
            <v>1108</v>
          </cell>
          <cell r="AD114">
            <v>3600</v>
          </cell>
          <cell r="AE114">
            <v>2492</v>
          </cell>
          <cell r="AH114" t="str">
            <v>Cập nhật KH 2018-2020, trừ CBĐT</v>
          </cell>
          <cell r="AK114" t="str">
            <v>Phong Thủy</v>
          </cell>
          <cell r="AN114" t="str">
            <v>NTM</v>
          </cell>
          <cell r="AO114" t="str">
            <v>UBND xã Phong Thủy</v>
          </cell>
        </row>
        <row r="115">
          <cell r="B115" t="str">
            <v>Xây dựng nhà lớp học bộ môn Trường THPT Lê Quý Đôn</v>
          </cell>
          <cell r="E115" t="str">
            <v>2GDĐT</v>
          </cell>
          <cell r="F115" t="str">
            <v>5KCM</v>
          </cell>
          <cell r="G115" t="str">
            <v>Bố Trạch</v>
          </cell>
          <cell r="H115">
            <v>2018</v>
          </cell>
          <cell r="J115">
            <v>2020</v>
          </cell>
          <cell r="L115" t="str">
            <v>3462/QĐ-UBND ngày 28/10/2016</v>
          </cell>
          <cell r="M115" t="str">
            <v>3843/QĐ-UBND ngày 30/10/2017</v>
          </cell>
          <cell r="N115">
            <v>4000</v>
          </cell>
          <cell r="P115">
            <v>4000</v>
          </cell>
          <cell r="Q115">
            <v>40</v>
          </cell>
          <cell r="S115">
            <v>40</v>
          </cell>
          <cell r="T115">
            <v>3600</v>
          </cell>
          <cell r="U115">
            <v>3560</v>
          </cell>
          <cell r="V115">
            <v>1068</v>
          </cell>
          <cell r="W115">
            <v>1068</v>
          </cell>
          <cell r="X115">
            <v>30</v>
          </cell>
          <cell r="Z115">
            <v>1068</v>
          </cell>
          <cell r="AA115">
            <v>1108</v>
          </cell>
          <cell r="AB115">
            <v>1068</v>
          </cell>
          <cell r="AC115">
            <v>1108</v>
          </cell>
          <cell r="AD115">
            <v>3600</v>
          </cell>
          <cell r="AE115">
            <v>2492</v>
          </cell>
          <cell r="AH115" t="str">
            <v>Cập nhật KH 2018-2020, trừ CBĐT</v>
          </cell>
          <cell r="AK115" t="str">
            <v>Hoàn Lão</v>
          </cell>
          <cell r="AO115" t="str">
            <v xml:space="preserve"> Trường THPT Lê Quý Đôn</v>
          </cell>
        </row>
        <row r="116">
          <cell r="B116" t="str">
            <v>Xây dựng phòng học, khuôn viên, hàng rào, công trình cấp nước trường THPT Lê Quý Đôn</v>
          </cell>
          <cell r="E116" t="str">
            <v>2GDĐT</v>
          </cell>
          <cell r="F116" t="str">
            <v>5KCM</v>
          </cell>
          <cell r="G116" t="str">
            <v>Bố Trạch</v>
          </cell>
          <cell r="H116">
            <v>2018</v>
          </cell>
          <cell r="J116">
            <v>2020</v>
          </cell>
          <cell r="M116" t="str">
            <v>3892/QĐ-UBND ngày 30/10/2017</v>
          </cell>
          <cell r="N116">
            <v>3996</v>
          </cell>
          <cell r="P116">
            <v>3996</v>
          </cell>
          <cell r="Q116">
            <v>40</v>
          </cell>
          <cell r="S116">
            <v>40</v>
          </cell>
          <cell r="T116">
            <v>3596</v>
          </cell>
          <cell r="U116">
            <v>3556</v>
          </cell>
          <cell r="V116">
            <v>1066.8</v>
          </cell>
          <cell r="W116">
            <v>1066.8</v>
          </cell>
          <cell r="X116">
            <v>30</v>
          </cell>
          <cell r="Z116">
            <v>1066.8</v>
          </cell>
          <cell r="AA116">
            <v>1106.8</v>
          </cell>
          <cell r="AB116">
            <v>1066.8</v>
          </cell>
          <cell r="AC116">
            <v>1106.8</v>
          </cell>
          <cell r="AD116">
            <v>3596</v>
          </cell>
          <cell r="AE116">
            <v>2489.1999999999998</v>
          </cell>
          <cell r="AH116" t="str">
            <v>Cập nhật KH 2018-2020, trừ CBĐT</v>
          </cell>
          <cell r="AK116" t="str">
            <v>Hoàn Lão</v>
          </cell>
          <cell r="AO116" t="str">
            <v xml:space="preserve"> Trường THPT Lê Quý Đôn</v>
          </cell>
        </row>
        <row r="117">
          <cell r="B117" t="str">
            <v>Sửa chữa nhà 2 tầng 10 phòng Trường THCS &amp;THPT Trung Hóa</v>
          </cell>
          <cell r="E117" t="str">
            <v>2GDĐT</v>
          </cell>
          <cell r="F117" t="str">
            <v>5KCM</v>
          </cell>
          <cell r="G117" t="str">
            <v>Minh Hóa</v>
          </cell>
          <cell r="H117">
            <v>2018</v>
          </cell>
          <cell r="J117">
            <v>2020</v>
          </cell>
          <cell r="L117" t="str">
            <v>3730/QĐ-UBND ngày 21/11/2016</v>
          </cell>
          <cell r="M117" t="str">
            <v>3523/QĐ-UBND ngày 05/10/2017</v>
          </cell>
          <cell r="N117">
            <v>1650</v>
          </cell>
          <cell r="P117">
            <v>1650</v>
          </cell>
          <cell r="Q117">
            <v>30</v>
          </cell>
          <cell r="S117">
            <v>30</v>
          </cell>
          <cell r="T117">
            <v>1485</v>
          </cell>
          <cell r="U117">
            <v>1455</v>
          </cell>
          <cell r="V117">
            <v>1455</v>
          </cell>
          <cell r="W117">
            <v>1455</v>
          </cell>
          <cell r="X117">
            <v>100</v>
          </cell>
          <cell r="Z117">
            <v>1455</v>
          </cell>
          <cell r="AA117">
            <v>1485</v>
          </cell>
          <cell r="AB117">
            <v>1455</v>
          </cell>
          <cell r="AC117">
            <v>1485</v>
          </cell>
          <cell r="AD117">
            <v>1485</v>
          </cell>
          <cell r="AE117">
            <v>0</v>
          </cell>
          <cell r="AH117" t="str">
            <v>Cập nhật KH 2018-2020, trừ CBĐT</v>
          </cell>
          <cell r="AK117" t="str">
            <v>Trung Hóa</v>
          </cell>
          <cell r="AM117" t="str">
            <v>xã 135</v>
          </cell>
          <cell r="AN117" t="str">
            <v>NTM</v>
          </cell>
          <cell r="AO117" t="str">
            <v>Trường THCS &amp;THPT Trung Hóa</v>
          </cell>
        </row>
        <row r="118">
          <cell r="B118" t="str">
            <v>Nhà lớp học chức năng khiêm thư viên, phòng truyền thống Trường THPT Nguyễn Trãi</v>
          </cell>
          <cell r="E118" t="str">
            <v>2GDĐT</v>
          </cell>
          <cell r="F118" t="str">
            <v>5KCM</v>
          </cell>
          <cell r="G118" t="str">
            <v>Bố Trạch</v>
          </cell>
          <cell r="H118">
            <v>2018</v>
          </cell>
          <cell r="J118">
            <v>2020</v>
          </cell>
          <cell r="L118" t="str">
            <v>3112a/QĐ-UBND ngày 30/10/2015</v>
          </cell>
          <cell r="M118" t="str">
            <v>3856/QĐ-UBND ngày 30/10/2017</v>
          </cell>
          <cell r="N118">
            <v>6500</v>
          </cell>
          <cell r="P118">
            <v>6500</v>
          </cell>
          <cell r="Q118">
            <v>60</v>
          </cell>
          <cell r="S118">
            <v>60</v>
          </cell>
          <cell r="T118">
            <v>5850</v>
          </cell>
          <cell r="U118">
            <v>5790</v>
          </cell>
          <cell r="V118">
            <v>1737</v>
          </cell>
          <cell r="W118">
            <v>1737</v>
          </cell>
          <cell r="X118">
            <v>30</v>
          </cell>
          <cell r="Z118">
            <v>1737</v>
          </cell>
          <cell r="AA118">
            <v>1797</v>
          </cell>
          <cell r="AB118">
            <v>1737</v>
          </cell>
          <cell r="AC118">
            <v>1797</v>
          </cell>
          <cell r="AD118">
            <v>5850</v>
          </cell>
          <cell r="AE118">
            <v>4053</v>
          </cell>
          <cell r="AH118" t="str">
            <v>Cập nhật KH 2018-2020, trừ CBĐT</v>
          </cell>
          <cell r="AK118" t="str">
            <v>Phúc Trạch</v>
          </cell>
          <cell r="AN118" t="str">
            <v>NTM</v>
          </cell>
          <cell r="AO118" t="str">
            <v xml:space="preserve"> Trường THPT Nguyễn Trãi</v>
          </cell>
        </row>
        <row r="119">
          <cell r="B119" t="str">
            <v>Trường Mầm non Khu vực 2 Bưởi Rỏi xã Quảng Hợp, huyện Quảng Trạch (2 tầng 4 phòng)</v>
          </cell>
          <cell r="E119" t="str">
            <v>2GDĐT</v>
          </cell>
          <cell r="F119" t="str">
            <v>5KCM</v>
          </cell>
          <cell r="G119" t="str">
            <v>Quảng Trạch</v>
          </cell>
          <cell r="H119">
            <v>2018</v>
          </cell>
          <cell r="J119">
            <v>2020</v>
          </cell>
          <cell r="L119" t="str">
            <v>2807/QĐ-UBND ngày 13/10/2015</v>
          </cell>
          <cell r="M119" t="str">
            <v>3841/QĐ-UBND ngày 30/10/2017</v>
          </cell>
          <cell r="N119">
            <v>3700</v>
          </cell>
          <cell r="P119">
            <v>3700</v>
          </cell>
          <cell r="Q119">
            <v>40</v>
          </cell>
          <cell r="S119">
            <v>40</v>
          </cell>
          <cell r="T119">
            <v>3330</v>
          </cell>
          <cell r="U119">
            <v>3290</v>
          </cell>
          <cell r="V119">
            <v>987</v>
          </cell>
          <cell r="W119">
            <v>987</v>
          </cell>
          <cell r="X119">
            <v>30</v>
          </cell>
          <cell r="Z119">
            <v>987</v>
          </cell>
          <cell r="AA119">
            <v>1027</v>
          </cell>
          <cell r="AB119">
            <v>987</v>
          </cell>
          <cell r="AC119">
            <v>1027</v>
          </cell>
          <cell r="AD119">
            <v>3330</v>
          </cell>
          <cell r="AE119">
            <v>2303</v>
          </cell>
          <cell r="AH119" t="str">
            <v>Cập nhật KH 2018-2020, trừ CBĐT</v>
          </cell>
          <cell r="AK119" t="str">
            <v>Quảng Hợp</v>
          </cell>
          <cell r="AM119" t="str">
            <v>xã 135</v>
          </cell>
          <cell r="AN119" t="str">
            <v>NTM</v>
          </cell>
          <cell r="AO119" t="str">
            <v>UBND xã Quảng Hợp</v>
          </cell>
        </row>
        <row r="120">
          <cell r="B120" t="str">
            <v>Sữa chữa khu Hiệu bộ Trường THPT Tuyên Hóa</v>
          </cell>
          <cell r="E120" t="str">
            <v>2GDĐT</v>
          </cell>
          <cell r="F120" t="str">
            <v>5KCM</v>
          </cell>
          <cell r="G120" t="str">
            <v>Tuyên Hóa</v>
          </cell>
          <cell r="H120">
            <v>2018</v>
          </cell>
          <cell r="J120">
            <v>2020</v>
          </cell>
          <cell r="L120" t="str">
            <v>3026/QĐ-UBND ngày 28/10/2015</v>
          </cell>
          <cell r="M120" t="str">
            <v>3974/QĐ-UBND ngày 31/10/2017</v>
          </cell>
          <cell r="N120">
            <v>1200</v>
          </cell>
          <cell r="P120">
            <v>1200</v>
          </cell>
          <cell r="Q120">
            <v>30</v>
          </cell>
          <cell r="S120">
            <v>30</v>
          </cell>
          <cell r="T120">
            <v>1080</v>
          </cell>
          <cell r="U120">
            <v>1050</v>
          </cell>
          <cell r="V120">
            <v>1050</v>
          </cell>
          <cell r="W120">
            <v>1050</v>
          </cell>
          <cell r="X120">
            <v>100</v>
          </cell>
          <cell r="Z120">
            <v>1050</v>
          </cell>
          <cell r="AA120">
            <v>1080</v>
          </cell>
          <cell r="AB120">
            <v>1050</v>
          </cell>
          <cell r="AC120">
            <v>1080</v>
          </cell>
          <cell r="AD120">
            <v>1080</v>
          </cell>
          <cell r="AE120">
            <v>0</v>
          </cell>
          <cell r="AH120" t="str">
            <v>Cập nhật KH 2018-2020, trừ CBĐT</v>
          </cell>
          <cell r="AK120" t="str">
            <v>Đồng Lê</v>
          </cell>
          <cell r="AO120" t="str">
            <v>Trường THPT Tuyên Hóa</v>
          </cell>
        </row>
        <row r="121">
          <cell r="B121" t="str">
            <v>San lấp mặt bằng, hạ tầng kỹ thuật - Trung tâm Giáo dục - Dạy nghề huyện Tuyên Hóa</v>
          </cell>
          <cell r="E121" t="str">
            <v>2GDĐT</v>
          </cell>
          <cell r="F121" t="str">
            <v>5KCM</v>
          </cell>
          <cell r="G121" t="str">
            <v>Tuyên Hóa</v>
          </cell>
          <cell r="H121">
            <v>2018</v>
          </cell>
          <cell r="J121">
            <v>2020</v>
          </cell>
          <cell r="L121" t="str">
            <v>3054/QĐ-UBND ngày 29/10/2015</v>
          </cell>
          <cell r="M121" t="str">
            <v>3430/QĐ-UBND ngày 29/9/2017</v>
          </cell>
          <cell r="N121">
            <v>5700</v>
          </cell>
          <cell r="P121">
            <v>5700</v>
          </cell>
          <cell r="Q121">
            <v>50</v>
          </cell>
          <cell r="S121">
            <v>50</v>
          </cell>
          <cell r="T121">
            <v>5130</v>
          </cell>
          <cell r="U121">
            <v>5080</v>
          </cell>
          <cell r="V121">
            <v>1524</v>
          </cell>
          <cell r="W121">
            <v>1524</v>
          </cell>
          <cell r="X121">
            <v>30</v>
          </cell>
          <cell r="Y121">
            <v>1500</v>
          </cell>
          <cell r="Z121">
            <v>3024</v>
          </cell>
          <cell r="AA121">
            <v>3074</v>
          </cell>
          <cell r="AB121">
            <v>3024</v>
          </cell>
          <cell r="AC121">
            <v>3074</v>
          </cell>
          <cell r="AD121">
            <v>5130</v>
          </cell>
          <cell r="AE121">
            <v>2056</v>
          </cell>
          <cell r="AH121" t="str">
            <v>Cập nhật KH 2018-2020, trừ CBĐT</v>
          </cell>
          <cell r="AI121" t="str">
            <v>Năm 2018, bố trí sự nghiệp 1,5 tỷ</v>
          </cell>
          <cell r="AK121" t="str">
            <v>Đồng Lê</v>
          </cell>
          <cell r="AO121" t="str">
            <v>Trung tâm Giáo dục - Dạy nghề huyện Tuyên Hóa</v>
          </cell>
        </row>
        <row r="122">
          <cell r="B122" t="str">
            <v>Nhà lớp học 12 phòng Trường THPT Lương Thế Vinh</v>
          </cell>
          <cell r="E122" t="str">
            <v>2GDĐT</v>
          </cell>
          <cell r="F122" t="str">
            <v>5KCM</v>
          </cell>
          <cell r="G122" t="str">
            <v>Ba Đồn</v>
          </cell>
          <cell r="H122">
            <v>2018</v>
          </cell>
          <cell r="J122">
            <v>2020</v>
          </cell>
          <cell r="L122" t="str">
            <v>3051/QĐ-UBND ngày 29/10/2015</v>
          </cell>
          <cell r="M122" t="str">
            <v>3950/QĐ-UBND ngày 31/10/2017</v>
          </cell>
          <cell r="N122">
            <v>6000</v>
          </cell>
          <cell r="P122">
            <v>5000</v>
          </cell>
          <cell r="Q122">
            <v>60</v>
          </cell>
          <cell r="S122">
            <v>60</v>
          </cell>
          <cell r="T122">
            <v>4500</v>
          </cell>
          <cell r="U122">
            <v>4440</v>
          </cell>
          <cell r="V122">
            <v>1332</v>
          </cell>
          <cell r="W122">
            <v>1332</v>
          </cell>
          <cell r="X122">
            <v>30</v>
          </cell>
          <cell r="Z122">
            <v>1332</v>
          </cell>
          <cell r="AA122">
            <v>1392</v>
          </cell>
          <cell r="AB122">
            <v>1332</v>
          </cell>
          <cell r="AC122">
            <v>1392</v>
          </cell>
          <cell r="AD122">
            <v>4500</v>
          </cell>
          <cell r="AE122">
            <v>3108</v>
          </cell>
          <cell r="AH122" t="str">
            <v>Cập nhật KH 2018-2020, trừ CBĐT</v>
          </cell>
          <cell r="AK122" t="str">
            <v>Ba Đồn</v>
          </cell>
          <cell r="AO122" t="str">
            <v>Trường THPT Lương Thế Vinh</v>
          </cell>
        </row>
        <row r="123">
          <cell r="B123" t="str">
            <v>Nhà xưởng thực hành Trung tâm Giáo dục - Dạy nghề huyện Quảng Ninh</v>
          </cell>
          <cell r="E123" t="str">
            <v>2GDĐT</v>
          </cell>
          <cell r="F123" t="str">
            <v>5KCM</v>
          </cell>
          <cell r="G123" t="str">
            <v>Quảng Ninh</v>
          </cell>
          <cell r="H123">
            <v>2018</v>
          </cell>
          <cell r="J123">
            <v>2020</v>
          </cell>
          <cell r="L123" t="str">
            <v>3051/QĐ-UBND ngày 29/10/2015</v>
          </cell>
          <cell r="M123" t="str">
            <v>3962/QĐ-UBND ngày 31/10/2017</v>
          </cell>
          <cell r="N123">
            <v>6400</v>
          </cell>
          <cell r="P123">
            <v>6400</v>
          </cell>
          <cell r="Q123">
            <v>60</v>
          </cell>
          <cell r="S123">
            <v>60</v>
          </cell>
          <cell r="T123">
            <v>5760</v>
          </cell>
          <cell r="U123">
            <v>5700</v>
          </cell>
          <cell r="V123">
            <v>1710</v>
          </cell>
          <cell r="W123">
            <v>1710</v>
          </cell>
          <cell r="X123">
            <v>30</v>
          </cell>
          <cell r="Z123">
            <v>1710</v>
          </cell>
          <cell r="AA123">
            <v>1770</v>
          </cell>
          <cell r="AB123">
            <v>1710</v>
          </cell>
          <cell r="AC123">
            <v>1770</v>
          </cell>
          <cell r="AD123">
            <v>5760</v>
          </cell>
          <cell r="AE123">
            <v>3990</v>
          </cell>
          <cell r="AH123" t="str">
            <v>Cập nhật KH 2018-2020, trừ CBĐT</v>
          </cell>
          <cell r="AK123" t="str">
            <v>Quán Hàu</v>
          </cell>
          <cell r="AO123" t="str">
            <v>Trung tâm Giáo dục - Dạy nghề huyện Quảng Ninh</v>
          </cell>
        </row>
        <row r="124">
          <cell r="B124" t="str">
            <v>Nhà hiệu bộ trường THCS xã Tân Thủy</v>
          </cell>
          <cell r="E124" t="str">
            <v>2GDĐT</v>
          </cell>
          <cell r="F124" t="str">
            <v>5KCM</v>
          </cell>
          <cell r="G124" t="str">
            <v>Lệ Thủy</v>
          </cell>
          <cell r="H124">
            <v>2018</v>
          </cell>
          <cell r="J124">
            <v>2020</v>
          </cell>
          <cell r="M124" t="str">
            <v>3934/QĐ-UBND ngày 30/10/2017</v>
          </cell>
          <cell r="N124">
            <v>3600</v>
          </cell>
          <cell r="P124">
            <v>2700</v>
          </cell>
          <cell r="Q124">
            <v>40</v>
          </cell>
          <cell r="S124">
            <v>40</v>
          </cell>
          <cell r="T124">
            <v>2700</v>
          </cell>
          <cell r="U124">
            <v>2660</v>
          </cell>
          <cell r="V124">
            <v>798</v>
          </cell>
          <cell r="W124">
            <v>798</v>
          </cell>
          <cell r="X124">
            <v>30</v>
          </cell>
          <cell r="Z124">
            <v>798</v>
          </cell>
          <cell r="AA124">
            <v>838</v>
          </cell>
          <cell r="AB124">
            <v>798</v>
          </cell>
          <cell r="AC124">
            <v>838</v>
          </cell>
          <cell r="AD124">
            <v>2700</v>
          </cell>
          <cell r="AE124">
            <v>1862</v>
          </cell>
          <cell r="AH124" t="str">
            <v>Cập nhật KH 2018-2020, trừ CBĐT</v>
          </cell>
          <cell r="AK124" t="str">
            <v>Tân Thủy</v>
          </cell>
          <cell r="AN124" t="str">
            <v>NTM</v>
          </cell>
          <cell r="AO124" t="str">
            <v>UBND xã Tân Thủy</v>
          </cell>
        </row>
        <row r="125">
          <cell r="B125" t="str">
            <v>Trường tiểu học Phú Thủy (6 phòng)</v>
          </cell>
          <cell r="E125" t="str">
            <v>2GDĐT</v>
          </cell>
          <cell r="F125" t="str">
            <v>5KCM</v>
          </cell>
          <cell r="G125" t="str">
            <v>Lệ Thủy</v>
          </cell>
          <cell r="H125">
            <v>2018</v>
          </cell>
          <cell r="J125">
            <v>2020</v>
          </cell>
          <cell r="M125" t="str">
            <v>3529/QĐ-UBND ngày 06/10/2017</v>
          </cell>
          <cell r="N125">
            <v>3000</v>
          </cell>
          <cell r="P125">
            <v>3000</v>
          </cell>
          <cell r="Q125">
            <v>40</v>
          </cell>
          <cell r="S125">
            <v>40</v>
          </cell>
          <cell r="T125">
            <v>2700</v>
          </cell>
          <cell r="U125">
            <v>2660</v>
          </cell>
          <cell r="V125">
            <v>798</v>
          </cell>
          <cell r="W125">
            <v>798</v>
          </cell>
          <cell r="X125">
            <v>30</v>
          </cell>
          <cell r="Z125">
            <v>798</v>
          </cell>
          <cell r="AA125">
            <v>838</v>
          </cell>
          <cell r="AB125">
            <v>798</v>
          </cell>
          <cell r="AC125">
            <v>838</v>
          </cell>
          <cell r="AD125">
            <v>2700</v>
          </cell>
          <cell r="AE125">
            <v>1862</v>
          </cell>
          <cell r="AH125" t="str">
            <v>Cập nhật KH 2018-2020, trừ CBĐT</v>
          </cell>
          <cell r="AK125" t="str">
            <v>Phú Thủy</v>
          </cell>
          <cell r="AN125" t="str">
            <v>NTM</v>
          </cell>
          <cell r="AO125" t="str">
            <v>UBND xã Phú Thủy</v>
          </cell>
        </row>
        <row r="126">
          <cell r="B126" t="str">
            <v>Trường Tiểu học Thanh Thủy (Nhà lớp học 2 tầng 6 phòng) xã Tiến Hóa, huyện Tuyên Hóa</v>
          </cell>
          <cell r="E126" t="str">
            <v>2GDĐT</v>
          </cell>
          <cell r="F126" t="str">
            <v>5KCM</v>
          </cell>
          <cell r="G126" t="str">
            <v>Tuyên Hóa</v>
          </cell>
          <cell r="H126">
            <v>2018</v>
          </cell>
          <cell r="J126">
            <v>2020</v>
          </cell>
          <cell r="L126" t="str">
            <v>3046/QĐ-UBND ngày 29/10/2015</v>
          </cell>
          <cell r="M126" t="str">
            <v>3645/QĐ-UBND ngày 16/10/2017</v>
          </cell>
          <cell r="N126">
            <v>3000</v>
          </cell>
          <cell r="P126">
            <v>3000</v>
          </cell>
          <cell r="Q126">
            <v>40</v>
          </cell>
          <cell r="S126">
            <v>40</v>
          </cell>
          <cell r="T126">
            <v>2700</v>
          </cell>
          <cell r="U126">
            <v>2660</v>
          </cell>
          <cell r="V126">
            <v>798</v>
          </cell>
          <cell r="W126">
            <v>798</v>
          </cell>
          <cell r="X126">
            <v>30</v>
          </cell>
          <cell r="Z126">
            <v>798</v>
          </cell>
          <cell r="AA126">
            <v>838</v>
          </cell>
          <cell r="AB126">
            <v>798</v>
          </cell>
          <cell r="AC126">
            <v>838</v>
          </cell>
          <cell r="AD126">
            <v>2700</v>
          </cell>
          <cell r="AE126">
            <v>1862</v>
          </cell>
          <cell r="AH126" t="str">
            <v>Cập nhật KH 2018-2020, trừ CBĐT</v>
          </cell>
          <cell r="AK126" t="str">
            <v>Tiến Hóa</v>
          </cell>
          <cell r="AN126" t="str">
            <v>NTM</v>
          </cell>
          <cell r="AO126" t="str">
            <v>UBND xã Tiến Hóa</v>
          </cell>
        </row>
        <row r="127">
          <cell r="B127" t="str">
            <v>Trường THCS Bắc Dinh Thị trấn nông trường Việt Trung (6 phòng)</v>
          </cell>
          <cell r="E127" t="str">
            <v>2GDĐT</v>
          </cell>
          <cell r="F127" t="str">
            <v>5KCM</v>
          </cell>
          <cell r="G127" t="str">
            <v>Bố Trạch</v>
          </cell>
          <cell r="H127">
            <v>2018</v>
          </cell>
          <cell r="J127">
            <v>2020</v>
          </cell>
          <cell r="M127" t="str">
            <v>3944/QĐ-UBND ngày 31/10/2017</v>
          </cell>
          <cell r="N127">
            <v>2722</v>
          </cell>
          <cell r="P127">
            <v>2722</v>
          </cell>
          <cell r="Q127">
            <v>40</v>
          </cell>
          <cell r="S127">
            <v>40</v>
          </cell>
          <cell r="T127">
            <v>2700</v>
          </cell>
          <cell r="U127">
            <v>2660</v>
          </cell>
          <cell r="V127">
            <v>798</v>
          </cell>
          <cell r="W127">
            <v>798</v>
          </cell>
          <cell r="X127">
            <v>30</v>
          </cell>
          <cell r="Z127">
            <v>798</v>
          </cell>
          <cell r="AA127">
            <v>838</v>
          </cell>
          <cell r="AB127">
            <v>798</v>
          </cell>
          <cell r="AC127">
            <v>838</v>
          </cell>
          <cell r="AD127">
            <v>2700</v>
          </cell>
          <cell r="AE127">
            <v>1862</v>
          </cell>
          <cell r="AK127" t="str">
            <v>NT Việt Trung</v>
          </cell>
          <cell r="AO127" t="str">
            <v>UBND Thị trấn Nông trường Việt Trung</v>
          </cell>
        </row>
        <row r="128">
          <cell r="B128" t="str">
            <v>Nhà lớp học 2 tầng Trường mầm non xã Quảng Văn</v>
          </cell>
          <cell r="E128" t="str">
            <v>2GDĐT</v>
          </cell>
          <cell r="F128" t="str">
            <v>5KCM</v>
          </cell>
          <cell r="G128" t="str">
            <v>Ba Đồn</v>
          </cell>
          <cell r="H128">
            <v>2018</v>
          </cell>
          <cell r="J128">
            <v>2020</v>
          </cell>
          <cell r="L128" t="str">
            <v>2822/QĐ-UBND ngày 13/10/2015</v>
          </cell>
          <cell r="M128" t="str">
            <v>3429/QĐ-UBND ngày 29/9/2017</v>
          </cell>
          <cell r="N128">
            <v>4800</v>
          </cell>
          <cell r="P128">
            <v>4800</v>
          </cell>
          <cell r="Q128">
            <v>40</v>
          </cell>
          <cell r="S128">
            <v>40</v>
          </cell>
          <cell r="T128">
            <v>4320</v>
          </cell>
          <cell r="U128">
            <v>4280</v>
          </cell>
          <cell r="V128">
            <v>1284</v>
          </cell>
          <cell r="W128">
            <v>1284</v>
          </cell>
          <cell r="X128">
            <v>30</v>
          </cell>
          <cell r="Z128">
            <v>1284</v>
          </cell>
          <cell r="AA128">
            <v>1324</v>
          </cell>
          <cell r="AB128">
            <v>1284</v>
          </cell>
          <cell r="AC128">
            <v>1324</v>
          </cell>
          <cell r="AD128">
            <v>4320</v>
          </cell>
          <cell r="AE128">
            <v>2996</v>
          </cell>
          <cell r="AH128" t="str">
            <v>Cập nhật KH 2018-2020, trừ CBĐT</v>
          </cell>
          <cell r="AK128" t="str">
            <v>Quảng Văn</v>
          </cell>
          <cell r="AM128" t="str">
            <v>bãi ngang</v>
          </cell>
          <cell r="AN128" t="str">
            <v>NTM</v>
          </cell>
          <cell r="AO128" t="str">
            <v>UBND xã Quảng Văn</v>
          </cell>
        </row>
        <row r="129">
          <cell r="B129" t="str">
            <v>Trường Mầm non Quảng Xuân (6 phòng)</v>
          </cell>
          <cell r="E129" t="str">
            <v>2GDĐT</v>
          </cell>
          <cell r="F129" t="str">
            <v>5KCM</v>
          </cell>
          <cell r="G129" t="str">
            <v>Quảng Trạch</v>
          </cell>
          <cell r="H129">
            <v>2018</v>
          </cell>
          <cell r="J129">
            <v>2020</v>
          </cell>
          <cell r="L129" t="str">
            <v>2985/QĐ-UBND ngày 26/10/2015</v>
          </cell>
          <cell r="M129" t="str">
            <v>3118/QĐ-UBND ngày 05/9/2017</v>
          </cell>
          <cell r="N129">
            <v>4784</v>
          </cell>
          <cell r="P129">
            <v>4784</v>
          </cell>
          <cell r="Q129">
            <v>40</v>
          </cell>
          <cell r="S129">
            <v>40</v>
          </cell>
          <cell r="T129">
            <v>4320</v>
          </cell>
          <cell r="U129">
            <v>4280</v>
          </cell>
          <cell r="V129">
            <v>1284</v>
          </cell>
          <cell r="W129">
            <v>1284</v>
          </cell>
          <cell r="X129">
            <v>30</v>
          </cell>
          <cell r="Z129">
            <v>1284</v>
          </cell>
          <cell r="AA129">
            <v>1324</v>
          </cell>
          <cell r="AB129">
            <v>1284</v>
          </cell>
          <cell r="AC129">
            <v>1324</v>
          </cell>
          <cell r="AD129">
            <v>4320</v>
          </cell>
          <cell r="AE129">
            <v>2996</v>
          </cell>
          <cell r="AH129" t="str">
            <v>Cập nhật KH 2018-2020, trừ CBĐT</v>
          </cell>
          <cell r="AK129" t="str">
            <v>Quảng Xuân</v>
          </cell>
          <cell r="AN129" t="str">
            <v>NTM</v>
          </cell>
          <cell r="AO129" t="str">
            <v>UBND xã Quảng Xuân</v>
          </cell>
        </row>
        <row r="130">
          <cell r="B130" t="str">
            <v>Xây dựng 8 phòng học 2 tầng Trường THCS Cự Nẫm</v>
          </cell>
          <cell r="E130" t="str">
            <v>2GDĐT</v>
          </cell>
          <cell r="F130" t="str">
            <v>5KCM</v>
          </cell>
          <cell r="G130" t="str">
            <v>Bố Trạch</v>
          </cell>
          <cell r="H130">
            <v>2018</v>
          </cell>
          <cell r="J130">
            <v>2020</v>
          </cell>
          <cell r="M130" t="str">
            <v>3859/QĐ-UBND ngày 30/10/2017</v>
          </cell>
          <cell r="N130">
            <v>4000</v>
          </cell>
          <cell r="P130">
            <v>2400</v>
          </cell>
          <cell r="Q130">
            <v>0</v>
          </cell>
          <cell r="S130">
            <v>0</v>
          </cell>
          <cell r="T130">
            <v>2400</v>
          </cell>
          <cell r="U130">
            <v>2400</v>
          </cell>
          <cell r="V130">
            <v>1200</v>
          </cell>
          <cell r="W130">
            <v>1200</v>
          </cell>
          <cell r="X130">
            <v>50</v>
          </cell>
          <cell r="Z130">
            <v>1200</v>
          </cell>
          <cell r="AA130">
            <v>1200</v>
          </cell>
          <cell r="AB130">
            <v>1200</v>
          </cell>
          <cell r="AC130">
            <v>1200</v>
          </cell>
          <cell r="AD130">
            <v>2400</v>
          </cell>
          <cell r="AE130">
            <v>1200</v>
          </cell>
          <cell r="AK130" t="str">
            <v>Cự Nẫm</v>
          </cell>
          <cell r="AN130" t="str">
            <v>NTM</v>
          </cell>
          <cell r="AO130" t="str">
            <v>UBND xã Cự Nẫm</v>
          </cell>
        </row>
        <row r="131">
          <cell r="B131" t="str">
            <v>Nhà lớp học 2 tầng 6 phòng Trường THCS xã Võ Ninh</v>
          </cell>
          <cell r="E131" t="str">
            <v>2GDĐT</v>
          </cell>
          <cell r="F131" t="str">
            <v>5KCM</v>
          </cell>
          <cell r="G131" t="str">
            <v>Quảng Ninh</v>
          </cell>
          <cell r="H131">
            <v>2018</v>
          </cell>
          <cell r="J131">
            <v>2020</v>
          </cell>
          <cell r="M131" t="str">
            <v>3930/QĐ-UBND ngày 30/10/2017</v>
          </cell>
          <cell r="N131">
            <v>3000</v>
          </cell>
          <cell r="P131">
            <v>3000</v>
          </cell>
          <cell r="Q131">
            <v>40</v>
          </cell>
          <cell r="S131">
            <v>40</v>
          </cell>
          <cell r="T131">
            <v>2700</v>
          </cell>
          <cell r="U131">
            <v>2660</v>
          </cell>
          <cell r="V131">
            <v>798</v>
          </cell>
          <cell r="W131">
            <v>798</v>
          </cell>
          <cell r="X131">
            <v>30</v>
          </cell>
          <cell r="Z131">
            <v>798</v>
          </cell>
          <cell r="AA131">
            <v>838</v>
          </cell>
          <cell r="AB131">
            <v>798</v>
          </cell>
          <cell r="AC131">
            <v>838</v>
          </cell>
          <cell r="AD131">
            <v>2700</v>
          </cell>
          <cell r="AE131">
            <v>1862</v>
          </cell>
          <cell r="AH131" t="str">
            <v>Cập nhật KH 2018-2020, trừ CBĐT</v>
          </cell>
          <cell r="AK131" t="str">
            <v>Võ Ninh</v>
          </cell>
          <cell r="AN131" t="str">
            <v>NTM</v>
          </cell>
          <cell r="AO131" t="str">
            <v>UBND xã Võ Ninh</v>
          </cell>
        </row>
        <row r="132">
          <cell r="B132" t="str">
            <v>Trường Tiểu học số 1 Quảng Phong (8 phòng)</v>
          </cell>
          <cell r="E132" t="str">
            <v>2GDĐT</v>
          </cell>
          <cell r="F132" t="str">
            <v>5KCM</v>
          </cell>
          <cell r="G132" t="str">
            <v>Ba Đồn</v>
          </cell>
          <cell r="H132">
            <v>2018</v>
          </cell>
          <cell r="J132">
            <v>2020</v>
          </cell>
          <cell r="L132" t="str">
            <v>3086/QĐ-UBND ngày 30/10/2015</v>
          </cell>
          <cell r="M132" t="str">
            <v>3769/QĐ-UBND ngày 25/10/2007</v>
          </cell>
          <cell r="N132">
            <v>4000</v>
          </cell>
          <cell r="P132">
            <v>4000</v>
          </cell>
          <cell r="Q132">
            <v>40</v>
          </cell>
          <cell r="S132">
            <v>40</v>
          </cell>
          <cell r="T132">
            <v>3600</v>
          </cell>
          <cell r="U132">
            <v>3560</v>
          </cell>
          <cell r="V132">
            <v>1068</v>
          </cell>
          <cell r="W132">
            <v>1068</v>
          </cell>
          <cell r="X132">
            <v>30</v>
          </cell>
          <cell r="Z132">
            <v>1068</v>
          </cell>
          <cell r="AA132">
            <v>1108</v>
          </cell>
          <cell r="AB132">
            <v>1068</v>
          </cell>
          <cell r="AC132">
            <v>1108</v>
          </cell>
          <cell r="AD132">
            <v>3600</v>
          </cell>
          <cell r="AE132">
            <v>2492</v>
          </cell>
          <cell r="AH132" t="str">
            <v>Cập nhật KH 2018-2020, trừ CBĐT</v>
          </cell>
          <cell r="AK132" t="str">
            <v>Quảng Phong</v>
          </cell>
          <cell r="AO132" t="str">
            <v>UBND phường Quảng Phong</v>
          </cell>
        </row>
        <row r="133">
          <cell r="B133" t="str">
            <v>Nhà lớp học 2 tầng 6 phòng Trường Tiểu học xã Hàm Ninh</v>
          </cell>
          <cell r="E133" t="str">
            <v>2GDĐT</v>
          </cell>
          <cell r="F133" t="str">
            <v>5KCM</v>
          </cell>
          <cell r="G133" t="str">
            <v>Quảng Ninh</v>
          </cell>
          <cell r="H133">
            <v>2018</v>
          </cell>
          <cell r="J133">
            <v>2020</v>
          </cell>
          <cell r="M133" t="str">
            <v>3830a/QĐ-UBND ngày 30/10/2017</v>
          </cell>
          <cell r="N133">
            <v>3000</v>
          </cell>
          <cell r="P133">
            <v>3000</v>
          </cell>
          <cell r="Q133">
            <v>40</v>
          </cell>
          <cell r="S133">
            <v>40</v>
          </cell>
          <cell r="T133">
            <v>2700</v>
          </cell>
          <cell r="U133">
            <v>2660</v>
          </cell>
          <cell r="V133">
            <v>798</v>
          </cell>
          <cell r="W133">
            <v>798</v>
          </cell>
          <cell r="X133">
            <v>30</v>
          </cell>
          <cell r="Z133">
            <v>798</v>
          </cell>
          <cell r="AA133">
            <v>838</v>
          </cell>
          <cell r="AB133">
            <v>798</v>
          </cell>
          <cell r="AC133">
            <v>838</v>
          </cell>
          <cell r="AD133">
            <v>2700</v>
          </cell>
          <cell r="AE133">
            <v>1862</v>
          </cell>
          <cell r="AH133" t="str">
            <v>Cập nhật KH 2018-2020, trừ CBĐT</v>
          </cell>
          <cell r="AK133" t="str">
            <v>Hàm Ninh</v>
          </cell>
          <cell r="AN133" t="str">
            <v>NTM</v>
          </cell>
          <cell r="AO133" t="str">
            <v>UBND xã Hàm Ninh</v>
          </cell>
        </row>
        <row r="134">
          <cell r="B134" t="str">
            <v>Nhà lớp học 2 tầng 8 phòng Trường THCS Quảng Long</v>
          </cell>
          <cell r="E134" t="str">
            <v>2GDĐT</v>
          </cell>
          <cell r="F134" t="str">
            <v>5KCM</v>
          </cell>
          <cell r="G134" t="str">
            <v>Ba Đồn</v>
          </cell>
          <cell r="H134">
            <v>2018</v>
          </cell>
          <cell r="J134">
            <v>2020</v>
          </cell>
          <cell r="L134" t="str">
            <v>3631a/QĐ-UBND ngày 10/11/2016</v>
          </cell>
          <cell r="M134" t="str">
            <v>3566/QĐ-UBND ngày 09/7/2017</v>
          </cell>
          <cell r="N134">
            <v>4169</v>
          </cell>
          <cell r="P134">
            <v>4169</v>
          </cell>
          <cell r="Q134">
            <v>40</v>
          </cell>
          <cell r="S134">
            <v>40</v>
          </cell>
          <cell r="T134">
            <v>3780</v>
          </cell>
          <cell r="U134">
            <v>3740</v>
          </cell>
          <cell r="V134">
            <v>1122</v>
          </cell>
          <cell r="W134">
            <v>1122</v>
          </cell>
          <cell r="X134">
            <v>30</v>
          </cell>
          <cell r="Z134">
            <v>1122</v>
          </cell>
          <cell r="AA134">
            <v>1162</v>
          </cell>
          <cell r="AB134">
            <v>1122</v>
          </cell>
          <cell r="AC134">
            <v>1162</v>
          </cell>
          <cell r="AD134">
            <v>3780</v>
          </cell>
          <cell r="AE134">
            <v>2618</v>
          </cell>
          <cell r="AK134" t="str">
            <v>Quảng Long</v>
          </cell>
          <cell r="AO134" t="str">
            <v>UBND phường Quảng Long</v>
          </cell>
        </row>
        <row r="135">
          <cell r="B135" t="str">
            <v xml:space="preserve">Xây dựng nhà lớp học trường Mầm non xã Phù Hóa </v>
          </cell>
          <cell r="E135" t="str">
            <v>2GDĐT</v>
          </cell>
          <cell r="F135" t="str">
            <v>5KCM</v>
          </cell>
          <cell r="G135" t="str">
            <v>Quảng Trạch</v>
          </cell>
          <cell r="H135">
            <v>2018</v>
          </cell>
          <cell r="J135">
            <v>2020</v>
          </cell>
          <cell r="L135" t="str">
            <v>3686/QĐ-UBND ngày 16/11/2016</v>
          </cell>
          <cell r="M135" t="str">
            <v>3845/QĐ-UBND ngày 30/10/2017</v>
          </cell>
          <cell r="N135">
            <v>4500</v>
          </cell>
          <cell r="P135">
            <v>4500</v>
          </cell>
          <cell r="Q135">
            <v>0</v>
          </cell>
          <cell r="S135">
            <v>0</v>
          </cell>
          <cell r="T135">
            <v>4050</v>
          </cell>
          <cell r="U135">
            <v>4050</v>
          </cell>
          <cell r="V135">
            <v>1215</v>
          </cell>
          <cell r="W135">
            <v>1215</v>
          </cell>
          <cell r="X135">
            <v>30</v>
          </cell>
          <cell r="Z135">
            <v>1215</v>
          </cell>
          <cell r="AA135">
            <v>1215</v>
          </cell>
          <cell r="AB135">
            <v>1215</v>
          </cell>
          <cell r="AC135">
            <v>1215</v>
          </cell>
          <cell r="AD135">
            <v>4050</v>
          </cell>
          <cell r="AE135">
            <v>2835</v>
          </cell>
          <cell r="AK135" t="str">
            <v>Phù Hóa</v>
          </cell>
          <cell r="AM135" t="str">
            <v>bãi ngang</v>
          </cell>
          <cell r="AN135" t="str">
            <v>NTM</v>
          </cell>
          <cell r="AO135" t="str">
            <v>UBND xã Phù Hóa</v>
          </cell>
        </row>
        <row r="136">
          <cell r="B136" t="str">
            <v>Trường MN (khu vực Liên Hòa) xã Nam Trạch, huyện Bố Trạch</v>
          </cell>
          <cell r="E136" t="str">
            <v>2GDĐT</v>
          </cell>
          <cell r="F136" t="str">
            <v>5KCM</v>
          </cell>
          <cell r="G136" t="str">
            <v>Bố Trạch</v>
          </cell>
          <cell r="H136">
            <v>2018</v>
          </cell>
          <cell r="J136">
            <v>2020</v>
          </cell>
          <cell r="L136" t="str">
            <v>3563/QĐ-UBND ngày 04/11/2016</v>
          </cell>
          <cell r="M136" t="str">
            <v>3947/QĐ-UB ND ngày 31/10/2017</v>
          </cell>
          <cell r="N136">
            <v>3200</v>
          </cell>
          <cell r="P136">
            <v>3200</v>
          </cell>
          <cell r="Q136">
            <v>40</v>
          </cell>
          <cell r="S136">
            <v>40</v>
          </cell>
          <cell r="T136">
            <v>2880</v>
          </cell>
          <cell r="U136">
            <v>2840</v>
          </cell>
          <cell r="V136">
            <v>852</v>
          </cell>
          <cell r="W136">
            <v>852</v>
          </cell>
          <cell r="X136">
            <v>30</v>
          </cell>
          <cell r="Z136">
            <v>852</v>
          </cell>
          <cell r="AA136">
            <v>892</v>
          </cell>
          <cell r="AB136">
            <v>852</v>
          </cell>
          <cell r="AC136">
            <v>892</v>
          </cell>
          <cell r="AD136">
            <v>2880</v>
          </cell>
          <cell r="AE136">
            <v>1988</v>
          </cell>
          <cell r="AH136" t="str">
            <v>Cập nhật KH 2018-2020, trừ CBĐT</v>
          </cell>
          <cell r="AK136" t="str">
            <v>Nam Trạch</v>
          </cell>
          <cell r="AN136" t="str">
            <v>NTM</v>
          </cell>
          <cell r="AO136" t="str">
            <v>UBND xã Nam Trạch</v>
          </cell>
        </row>
        <row r="137">
          <cell r="B137" t="str">
            <v>Nhà lớp học 2 tầng 6 phòng Trường MN Thị trấn Nông trường Lệ Ninh</v>
          </cell>
          <cell r="E137" t="str">
            <v>2GDĐT</v>
          </cell>
          <cell r="F137" t="str">
            <v>5KCM</v>
          </cell>
          <cell r="G137" t="str">
            <v>Lệ Thủy</v>
          </cell>
          <cell r="H137">
            <v>2018</v>
          </cell>
          <cell r="J137">
            <v>2020</v>
          </cell>
          <cell r="M137" t="str">
            <v>3397/QĐ-UBND ngày 27/9/2017</v>
          </cell>
          <cell r="N137">
            <v>4800</v>
          </cell>
          <cell r="P137">
            <v>4800</v>
          </cell>
          <cell r="Q137">
            <v>0</v>
          </cell>
          <cell r="S137">
            <v>0</v>
          </cell>
          <cell r="T137">
            <v>4320</v>
          </cell>
          <cell r="U137">
            <v>4320</v>
          </cell>
          <cell r="V137">
            <v>1296</v>
          </cell>
          <cell r="W137">
            <v>1296</v>
          </cell>
          <cell r="X137">
            <v>30</v>
          </cell>
          <cell r="Z137">
            <v>1296</v>
          </cell>
          <cell r="AA137">
            <v>1296</v>
          </cell>
          <cell r="AB137">
            <v>1296</v>
          </cell>
          <cell r="AC137">
            <v>1296</v>
          </cell>
          <cell r="AD137">
            <v>4320</v>
          </cell>
          <cell r="AE137">
            <v>3024</v>
          </cell>
          <cell r="AK137" t="str">
            <v>NT Lệ Ninh</v>
          </cell>
          <cell r="AN137" t="str">
            <v>NTM</v>
          </cell>
          <cell r="AO137" t="str">
            <v>UBND Thị trấn Nông trường Lệ Ninh</v>
          </cell>
        </row>
        <row r="138">
          <cell r="B138" t="str">
            <v>Trường THCS xã Quảng Lộc</v>
          </cell>
          <cell r="E138" t="str">
            <v>2GDĐT</v>
          </cell>
          <cell r="F138" t="str">
            <v>5KCM</v>
          </cell>
          <cell r="G138" t="str">
            <v>Ba Đồn</v>
          </cell>
          <cell r="H138">
            <v>2018</v>
          </cell>
          <cell r="J138">
            <v>2020</v>
          </cell>
          <cell r="L138" t="str">
            <v>3710/QĐ-UBND ngày 18/11/2016</v>
          </cell>
          <cell r="M138" t="str">
            <v>3646/QĐ-UBND ngày 16/10/2017</v>
          </cell>
          <cell r="N138">
            <v>2981</v>
          </cell>
          <cell r="P138">
            <v>2981</v>
          </cell>
          <cell r="Q138">
            <v>40</v>
          </cell>
          <cell r="S138">
            <v>40</v>
          </cell>
          <cell r="T138">
            <v>2700</v>
          </cell>
          <cell r="U138">
            <v>2660</v>
          </cell>
          <cell r="V138">
            <v>798</v>
          </cell>
          <cell r="W138">
            <v>798</v>
          </cell>
          <cell r="X138">
            <v>30</v>
          </cell>
          <cell r="Z138">
            <v>798</v>
          </cell>
          <cell r="AA138">
            <v>838</v>
          </cell>
          <cell r="AB138">
            <v>798</v>
          </cell>
          <cell r="AC138">
            <v>838</v>
          </cell>
          <cell r="AD138">
            <v>2700</v>
          </cell>
          <cell r="AE138">
            <v>1862</v>
          </cell>
          <cell r="AH138" t="str">
            <v>Cập nhật KH 2018-2020, trừ CBĐT</v>
          </cell>
          <cell r="AK138" t="str">
            <v>Quảng Lộc</v>
          </cell>
          <cell r="AN138" t="str">
            <v>NTM</v>
          </cell>
          <cell r="AO138" t="str">
            <v>UBND xã Quảng Lộc</v>
          </cell>
        </row>
        <row r="139">
          <cell r="B139" t="str">
            <v>Nhà lớp học 6 phòng 2 tầng Trường THCS Quảng Thạch</v>
          </cell>
          <cell r="E139" t="str">
            <v xml:space="preserve"> </v>
          </cell>
          <cell r="F139" t="str">
            <v>5KCM</v>
          </cell>
          <cell r="G139" t="str">
            <v>Quảng Trạch</v>
          </cell>
          <cell r="H139">
            <v>2018</v>
          </cell>
          <cell r="J139">
            <v>2020</v>
          </cell>
          <cell r="L139" t="str">
            <v>3715/QĐ-UBND ngày 18/11/2016</v>
          </cell>
          <cell r="M139" t="str">
            <v>3926/QĐ-UBND ngày 30/10/2017</v>
          </cell>
          <cell r="N139">
            <v>3000</v>
          </cell>
          <cell r="P139">
            <v>3000</v>
          </cell>
          <cell r="Q139">
            <v>0</v>
          </cell>
          <cell r="S139">
            <v>0</v>
          </cell>
          <cell r="T139">
            <v>2700</v>
          </cell>
          <cell r="U139">
            <v>2700</v>
          </cell>
          <cell r="V139">
            <v>810</v>
          </cell>
          <cell r="W139">
            <v>810</v>
          </cell>
          <cell r="X139">
            <v>30</v>
          </cell>
          <cell r="Z139">
            <v>810</v>
          </cell>
          <cell r="AA139">
            <v>810</v>
          </cell>
          <cell r="AB139">
            <v>810</v>
          </cell>
          <cell r="AC139">
            <v>810</v>
          </cell>
          <cell r="AD139">
            <v>2700</v>
          </cell>
          <cell r="AE139">
            <v>1890</v>
          </cell>
          <cell r="AK139" t="str">
            <v>Quảng Thạch</v>
          </cell>
          <cell r="AM139" t="str">
            <v>xã 135</v>
          </cell>
          <cell r="AN139" t="str">
            <v>NTM</v>
          </cell>
          <cell r="AO139" t="str">
            <v>UBND xã Quảng Thạch</v>
          </cell>
        </row>
        <row r="140">
          <cell r="B140" t="str">
            <v>Nhà lớp học 2 tầng 6 phòng Trường TH Xuân Thủy</v>
          </cell>
          <cell r="E140" t="str">
            <v>2GDĐT</v>
          </cell>
          <cell r="F140" t="str">
            <v>5KCM</v>
          </cell>
          <cell r="G140" t="str">
            <v>Lệ Thủy</v>
          </cell>
          <cell r="H140">
            <v>2018</v>
          </cell>
          <cell r="J140">
            <v>2020</v>
          </cell>
          <cell r="L140" t="str">
            <v>3711/QĐ-UBND ngày 18/11/2016</v>
          </cell>
          <cell r="M140" t="str">
            <v>3688/QĐ-UBND ngày 16/10/2017</v>
          </cell>
          <cell r="N140">
            <v>3200</v>
          </cell>
          <cell r="P140">
            <v>3200</v>
          </cell>
          <cell r="Q140">
            <v>0</v>
          </cell>
          <cell r="S140">
            <v>0</v>
          </cell>
          <cell r="T140">
            <v>2880</v>
          </cell>
          <cell r="U140">
            <v>2880</v>
          </cell>
          <cell r="V140">
            <v>864</v>
          </cell>
          <cell r="W140">
            <v>864</v>
          </cell>
          <cell r="X140">
            <v>30</v>
          </cell>
          <cell r="Z140">
            <v>864</v>
          </cell>
          <cell r="AA140">
            <v>864</v>
          </cell>
          <cell r="AB140">
            <v>864</v>
          </cell>
          <cell r="AC140">
            <v>864</v>
          </cell>
          <cell r="AD140">
            <v>2880</v>
          </cell>
          <cell r="AE140">
            <v>2016</v>
          </cell>
          <cell r="AK140" t="str">
            <v>Xuân Thủy</v>
          </cell>
          <cell r="AN140" t="str">
            <v>NTM</v>
          </cell>
          <cell r="AO140" t="str">
            <v>UBND xã Xuân Thủy</v>
          </cell>
        </row>
        <row r="141">
          <cell r="B141" t="str">
            <v>Nhà đa năng trường THPT Lê Hồng Phong</v>
          </cell>
          <cell r="E141" t="str">
            <v>2GDĐT</v>
          </cell>
          <cell r="F141" t="str">
            <v>5KCM</v>
          </cell>
          <cell r="G141" t="str">
            <v>Ba Đồn</v>
          </cell>
          <cell r="H141">
            <v>2018</v>
          </cell>
          <cell r="J141">
            <v>2020</v>
          </cell>
          <cell r="L141" t="str">
            <v>2867/QĐ-UBND ngày 15/10/2015</v>
          </cell>
          <cell r="M141" t="str">
            <v>3946/QĐ-UBND ngày 31/10/2017</v>
          </cell>
          <cell r="N141">
            <v>5000</v>
          </cell>
          <cell r="P141">
            <v>5000</v>
          </cell>
          <cell r="Q141">
            <v>60</v>
          </cell>
          <cell r="S141">
            <v>60</v>
          </cell>
          <cell r="T141">
            <v>4500</v>
          </cell>
          <cell r="U141">
            <v>4440</v>
          </cell>
          <cell r="V141">
            <v>1332</v>
          </cell>
          <cell r="W141">
            <v>1332</v>
          </cell>
          <cell r="X141">
            <v>30</v>
          </cell>
          <cell r="Z141">
            <v>1332</v>
          </cell>
          <cell r="AA141">
            <v>1392</v>
          </cell>
          <cell r="AB141">
            <v>1332</v>
          </cell>
          <cell r="AC141">
            <v>1392</v>
          </cell>
          <cell r="AD141">
            <v>4500</v>
          </cell>
          <cell r="AE141">
            <v>3108</v>
          </cell>
          <cell r="AH141" t="str">
            <v>Cập nhật KH 2018-2020, trừ CBĐT</v>
          </cell>
          <cell r="AK141" t="str">
            <v>Quảng Hòa</v>
          </cell>
          <cell r="AN141" t="str">
            <v>NTM</v>
          </cell>
          <cell r="AO141" t="str">
            <v>Trường THPT Lê Hồng Phong</v>
          </cell>
        </row>
        <row r="142">
          <cell r="B142" t="str">
            <v>Xây dựng phòng học Trường Tiểu học Quảng Thuận</v>
          </cell>
          <cell r="E142" t="str">
            <v>2GDĐT</v>
          </cell>
          <cell r="F142" t="str">
            <v>5KCM</v>
          </cell>
          <cell r="G142" t="str">
            <v>Ba Đồn</v>
          </cell>
          <cell r="H142">
            <v>2018</v>
          </cell>
          <cell r="J142">
            <v>2020</v>
          </cell>
          <cell r="L142" t="str">
            <v>3712/QĐ-UBND ngày 18/11/2016</v>
          </cell>
          <cell r="M142" t="str">
            <v>3744/QĐ-UBND ngày 23/10/2017</v>
          </cell>
          <cell r="N142">
            <v>2979</v>
          </cell>
          <cell r="P142">
            <v>2979</v>
          </cell>
          <cell r="Q142">
            <v>40</v>
          </cell>
          <cell r="S142">
            <v>40</v>
          </cell>
          <cell r="T142">
            <v>2700</v>
          </cell>
          <cell r="U142">
            <v>2660</v>
          </cell>
          <cell r="V142">
            <v>798</v>
          </cell>
          <cell r="W142">
            <v>798</v>
          </cell>
          <cell r="X142">
            <v>30</v>
          </cell>
          <cell r="Z142">
            <v>798</v>
          </cell>
          <cell r="AA142">
            <v>838</v>
          </cell>
          <cell r="AB142">
            <v>798</v>
          </cell>
          <cell r="AC142">
            <v>838</v>
          </cell>
          <cell r="AD142">
            <v>2700</v>
          </cell>
          <cell r="AE142">
            <v>1862</v>
          </cell>
          <cell r="AH142" t="str">
            <v>Cập nhật KH 2018-2020, trừ CBĐT</v>
          </cell>
          <cell r="AK142" t="str">
            <v>Quảng Thuận</v>
          </cell>
          <cell r="AO142" t="str">
            <v>UBND phường Quảng Thuận</v>
          </cell>
        </row>
        <row r="143">
          <cell r="B143" t="str">
            <v>Trường MN mang tên Đại tướng Võ Nguyên Giáp</v>
          </cell>
          <cell r="E143" t="str">
            <v>2GDĐT</v>
          </cell>
          <cell r="F143" t="str">
            <v>5KCM</v>
          </cell>
          <cell r="G143" t="str">
            <v>Lệ Thủy</v>
          </cell>
          <cell r="H143">
            <v>2018</v>
          </cell>
          <cell r="J143">
            <v>2020</v>
          </cell>
          <cell r="M143" t="str">
            <v>3002/QĐ-UBND ngày 25/10/2014</v>
          </cell>
          <cell r="N143">
            <v>26142</v>
          </cell>
          <cell r="P143">
            <v>10000</v>
          </cell>
          <cell r="Q143">
            <v>0</v>
          </cell>
          <cell r="S143">
            <v>0</v>
          </cell>
          <cell r="T143">
            <v>10000</v>
          </cell>
          <cell r="U143">
            <v>10000</v>
          </cell>
          <cell r="V143">
            <v>3000</v>
          </cell>
          <cell r="W143">
            <v>3000</v>
          </cell>
          <cell r="X143">
            <v>30</v>
          </cell>
          <cell r="Z143">
            <v>3000</v>
          </cell>
          <cell r="AA143">
            <v>3000</v>
          </cell>
          <cell r="AB143">
            <v>3000</v>
          </cell>
          <cell r="AC143">
            <v>3000</v>
          </cell>
          <cell r="AD143">
            <v>10000</v>
          </cell>
          <cell r="AE143">
            <v>7000</v>
          </cell>
          <cell r="AK143" t="str">
            <v>Kiến Giang</v>
          </cell>
          <cell r="AO143" t="str">
            <v>UBND huyện Lệ Thủy</v>
          </cell>
        </row>
        <row r="144">
          <cell r="B144" t="str">
            <v>Nhà lớp học 2 tầng 8 phòng Trường THCS Thị trấn nông trường Lệ Ninh</v>
          </cell>
          <cell r="E144" t="str">
            <v>2GDĐT</v>
          </cell>
          <cell r="F144" t="str">
            <v>5KCM</v>
          </cell>
          <cell r="G144" t="str">
            <v>Lệ Thủy</v>
          </cell>
          <cell r="H144">
            <v>2018</v>
          </cell>
          <cell r="J144">
            <v>2020</v>
          </cell>
          <cell r="M144" t="str">
            <v>3241/QĐ-UBND ngày 18/9/2017</v>
          </cell>
          <cell r="N144">
            <v>4000</v>
          </cell>
          <cell r="P144">
            <v>4000</v>
          </cell>
          <cell r="T144">
            <v>3600</v>
          </cell>
          <cell r="U144">
            <v>3600</v>
          </cell>
          <cell r="V144">
            <v>1080</v>
          </cell>
          <cell r="W144">
            <v>1080</v>
          </cell>
          <cell r="X144">
            <v>30</v>
          </cell>
          <cell r="Z144">
            <v>1080</v>
          </cell>
          <cell r="AA144">
            <v>1080</v>
          </cell>
          <cell r="AB144">
            <v>1080</v>
          </cell>
          <cell r="AC144">
            <v>1080</v>
          </cell>
          <cell r="AD144">
            <v>3600</v>
          </cell>
          <cell r="AE144">
            <v>2520</v>
          </cell>
          <cell r="AK144" t="str">
            <v>NT Lệ Ninh</v>
          </cell>
          <cell r="AO144" t="str">
            <v>UBND thị trấn Nông trường Lệ Ninh</v>
          </cell>
        </row>
        <row r="145">
          <cell r="B145" t="str">
            <v>Nhà phòng học THPT Lệ Thủy</v>
          </cell>
          <cell r="E145" t="str">
            <v>2GDĐT</v>
          </cell>
          <cell r="F145" t="str">
            <v>5KCM</v>
          </cell>
          <cell r="G145" t="str">
            <v>Lệ Thủy</v>
          </cell>
          <cell r="H145">
            <v>2018</v>
          </cell>
          <cell r="J145">
            <v>2020</v>
          </cell>
          <cell r="M145" t="str">
            <v>3893/QĐ-UBND ngày 30/10/2017</v>
          </cell>
          <cell r="N145">
            <v>4500</v>
          </cell>
          <cell r="P145">
            <v>4500</v>
          </cell>
          <cell r="Q145">
            <v>40</v>
          </cell>
          <cell r="S145">
            <v>40</v>
          </cell>
          <cell r="T145">
            <v>4000</v>
          </cell>
          <cell r="U145">
            <v>3960</v>
          </cell>
          <cell r="V145">
            <v>1188</v>
          </cell>
          <cell r="W145">
            <v>1188</v>
          </cell>
          <cell r="X145">
            <v>30</v>
          </cell>
          <cell r="Z145">
            <v>1188</v>
          </cell>
          <cell r="AA145">
            <v>1228</v>
          </cell>
          <cell r="AB145">
            <v>1188</v>
          </cell>
          <cell r="AC145">
            <v>1228</v>
          </cell>
          <cell r="AD145">
            <v>4000</v>
          </cell>
          <cell r="AE145">
            <v>2772</v>
          </cell>
          <cell r="AH145" t="str">
            <v>Cập nhật KH 2018-2020, trừ CBĐT</v>
          </cell>
          <cell r="AK145" t="str">
            <v>Kiến Giang</v>
          </cell>
          <cell r="AO145" t="str">
            <v>Trường THPT Lệ Thủy</v>
          </cell>
        </row>
        <row r="146">
          <cell r="B146" t="str">
            <v xml:space="preserve">Trường Tiểu học Bắc Dinh thị trấn Nông trường Việt Trung  (6 phòng) </v>
          </cell>
          <cell r="E146" t="str">
            <v>2GDĐT</v>
          </cell>
          <cell r="F146" t="str">
            <v>5KCM</v>
          </cell>
          <cell r="G146" t="str">
            <v>Bố Trạch</v>
          </cell>
          <cell r="H146">
            <v>2018</v>
          </cell>
          <cell r="J146">
            <v>2020</v>
          </cell>
          <cell r="M146" t="str">
            <v>3963/QĐ-UBND ngày 31/10/2017</v>
          </cell>
          <cell r="N146">
            <v>3000</v>
          </cell>
          <cell r="P146">
            <v>3000</v>
          </cell>
          <cell r="T146">
            <v>2700</v>
          </cell>
          <cell r="U146">
            <v>2700</v>
          </cell>
          <cell r="V146">
            <v>810</v>
          </cell>
          <cell r="W146">
            <v>810</v>
          </cell>
          <cell r="X146">
            <v>30</v>
          </cell>
          <cell r="Z146">
            <v>810</v>
          </cell>
          <cell r="AA146">
            <v>810</v>
          </cell>
          <cell r="AB146">
            <v>810</v>
          </cell>
          <cell r="AC146">
            <v>810</v>
          </cell>
          <cell r="AD146">
            <v>2700</v>
          </cell>
          <cell r="AE146">
            <v>1890</v>
          </cell>
          <cell r="AH146" t="str">
            <v>Đ/c thời gian KCM từ 2019 về 2018</v>
          </cell>
          <cell r="AK146" t="str">
            <v>NT Việt Trung</v>
          </cell>
          <cell r="AO146" t="str">
            <v>UBND Thị trấn Nông trường Việt Trung</v>
          </cell>
        </row>
        <row r="147">
          <cell r="B147" t="str">
            <v>Nhà đa chức năng Trường THPT Quang Trung</v>
          </cell>
          <cell r="E147" t="str">
            <v>2GDĐT</v>
          </cell>
          <cell r="F147" t="str">
            <v>5KCM</v>
          </cell>
          <cell r="G147" t="str">
            <v>Quảng Trạch</v>
          </cell>
          <cell r="H147">
            <v>2018</v>
          </cell>
          <cell r="J147">
            <v>2020</v>
          </cell>
          <cell r="M147" t="str">
            <v>3881/QĐ-UBND ngày 30/10/2017</v>
          </cell>
          <cell r="N147">
            <v>5500</v>
          </cell>
          <cell r="P147">
            <v>5500</v>
          </cell>
          <cell r="T147">
            <v>2970</v>
          </cell>
          <cell r="U147">
            <v>2970</v>
          </cell>
          <cell r="V147">
            <v>891</v>
          </cell>
          <cell r="W147">
            <v>891</v>
          </cell>
          <cell r="X147">
            <v>30</v>
          </cell>
          <cell r="Z147">
            <v>891</v>
          </cell>
          <cell r="AA147">
            <v>891</v>
          </cell>
          <cell r="AB147">
            <v>891</v>
          </cell>
          <cell r="AC147">
            <v>891</v>
          </cell>
          <cell r="AD147">
            <v>2970</v>
          </cell>
          <cell r="AE147">
            <v>2079</v>
          </cell>
          <cell r="AH147" t="str">
            <v>Đ/c thời gian KCM từ 2019 về 2018</v>
          </cell>
          <cell r="AK147" t="str">
            <v>Quảng Phú</v>
          </cell>
          <cell r="AN147" t="str">
            <v>NTM</v>
          </cell>
          <cell r="AO147" t="str">
            <v>Trường THPT Quang Trung</v>
          </cell>
        </row>
        <row r="148">
          <cell r="B148" t="str">
            <v>Trường Mầm non xã Quảng Tân</v>
          </cell>
          <cell r="E148" t="str">
            <v>2GDĐT</v>
          </cell>
          <cell r="F148" t="str">
            <v>5KCM</v>
          </cell>
          <cell r="G148" t="str">
            <v>Ba Đồn</v>
          </cell>
          <cell r="H148">
            <v>2018</v>
          </cell>
          <cell r="J148">
            <v>2020</v>
          </cell>
          <cell r="M148" t="str">
            <v>3955/QĐ-UBND ngày 31/10/2017</v>
          </cell>
          <cell r="N148">
            <v>6500</v>
          </cell>
          <cell r="P148">
            <v>3900</v>
          </cell>
          <cell r="T148">
            <v>3900</v>
          </cell>
          <cell r="U148">
            <v>3900</v>
          </cell>
          <cell r="V148">
            <v>1170</v>
          </cell>
          <cell r="W148">
            <v>1170</v>
          </cell>
          <cell r="X148">
            <v>30</v>
          </cell>
          <cell r="Z148">
            <v>1170</v>
          </cell>
          <cell r="AA148">
            <v>1170</v>
          </cell>
          <cell r="AB148">
            <v>1170</v>
          </cell>
          <cell r="AC148">
            <v>1170</v>
          </cell>
          <cell r="AD148">
            <v>3900</v>
          </cell>
          <cell r="AE148">
            <v>2730</v>
          </cell>
          <cell r="AH148" t="str">
            <v>Bổ sung ngoài Nghị quyết số 11/2016/Q-HĐND</v>
          </cell>
          <cell r="AK148" t="str">
            <v>Quảng Tân</v>
          </cell>
          <cell r="AN148" t="str">
            <v>NTM</v>
          </cell>
          <cell r="AO148" t="str">
            <v>UBND xã Quảng Tân</v>
          </cell>
        </row>
        <row r="149">
          <cell r="B149" t="str">
            <v>Dự án Khởi công mới  năm 2019</v>
          </cell>
          <cell r="N149">
            <v>116949</v>
          </cell>
          <cell r="O149">
            <v>0</v>
          </cell>
          <cell r="P149">
            <v>106274</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58248</v>
          </cell>
          <cell r="AE149">
            <v>58248</v>
          </cell>
          <cell r="AF149">
            <v>0</v>
          </cell>
        </row>
        <row r="150">
          <cell r="B150" t="str">
            <v>Các dự án trong KH trung hạn đã cân đối nguồn</v>
          </cell>
        </row>
        <row r="151">
          <cell r="B151" t="str">
            <v xml:space="preserve">Nhà lớp học và chức năng 2 tầng 8 phòng trường Tiểu học Hải Thành </v>
          </cell>
          <cell r="G151" t="str">
            <v>Đồng Hới</v>
          </cell>
          <cell r="H151">
            <v>2019</v>
          </cell>
          <cell r="J151">
            <v>2021</v>
          </cell>
          <cell r="M151" t="str">
            <v>3346/QĐ-UBND ngày 09/10/2018</v>
          </cell>
          <cell r="N151">
            <v>4000</v>
          </cell>
          <cell r="P151">
            <v>4000</v>
          </cell>
          <cell r="Z151">
            <v>0</v>
          </cell>
          <cell r="AD151">
            <v>2160</v>
          </cell>
          <cell r="AE151">
            <v>2160</v>
          </cell>
          <cell r="AH151" t="str">
            <v>P.VX
đề xuất bố trí</v>
          </cell>
          <cell r="AK151" t="str">
            <v>Hải Thành</v>
          </cell>
          <cell r="AO151" t="str">
            <v>UBND phường Hải Thành</v>
          </cell>
          <cell r="AP151" t="str">
            <v>Có trong KH trung hạn, phê duyệt CTĐT từ 2015</v>
          </cell>
          <cell r="AQ151" t="str">
            <v>2820/QĐ-UBND ngày 13/10/2015; 2358/QĐ-UBND ngày 18/7/2018</v>
          </cell>
        </row>
        <row r="152">
          <cell r="B152" t="str">
            <v>Nhà thư viện, phòng học bộ môn Trường THCS xã Thanh Trạch</v>
          </cell>
          <cell r="G152" t="str">
            <v>Bố Trạch</v>
          </cell>
          <cell r="H152">
            <v>2019</v>
          </cell>
          <cell r="J152">
            <v>2021</v>
          </cell>
          <cell r="M152" t="str">
            <v>3679/QĐ-UBND ngày 29/10/2018</v>
          </cell>
          <cell r="N152">
            <v>5375</v>
          </cell>
          <cell r="P152">
            <v>2700</v>
          </cell>
          <cell r="Z152">
            <v>0</v>
          </cell>
          <cell r="AD152">
            <v>2700</v>
          </cell>
          <cell r="AE152">
            <v>2700</v>
          </cell>
          <cell r="AK152" t="str">
            <v>Thanh Trạch</v>
          </cell>
          <cell r="AN152" t="str">
            <v>NTM</v>
          </cell>
          <cell r="AO152" t="str">
            <v>UBND xã Thanh Trạch</v>
          </cell>
          <cell r="AP152" t="str">
            <v>có trong KH trung hạn, phê duyệt CTĐT từ năm 2017</v>
          </cell>
          <cell r="AQ152" t="str">
            <v>4538/QĐ-UBND ngày 13/12/2017</v>
          </cell>
        </row>
        <row r="153">
          <cell r="B153" t="str">
            <v>Trường Tiểu học xã Thuận Đức (2 tầng 6 phòng)</v>
          </cell>
          <cell r="G153" t="str">
            <v>Đồng Hới</v>
          </cell>
          <cell r="H153">
            <v>2019</v>
          </cell>
          <cell r="J153">
            <v>2021</v>
          </cell>
          <cell r="M153" t="str">
            <v>3681/QĐ-UBND ngày 29/10/2018</v>
          </cell>
          <cell r="N153">
            <v>4000</v>
          </cell>
          <cell r="P153">
            <v>3000</v>
          </cell>
          <cell r="Z153">
            <v>0</v>
          </cell>
          <cell r="AD153">
            <v>1620</v>
          </cell>
          <cell r="AE153">
            <v>1620</v>
          </cell>
          <cell r="AH153" t="str">
            <v>P.VX
đề xuất bố trí</v>
          </cell>
          <cell r="AK153" t="str">
            <v>Thuận Đức</v>
          </cell>
          <cell r="AN153" t="str">
            <v>NTM</v>
          </cell>
          <cell r="AO153" t="str">
            <v>UBND xã Thuận Đức</v>
          </cell>
          <cell r="AP153" t="str">
            <v>có trong KH trung hạn, phê duyệt CTĐT từ năm 2015</v>
          </cell>
          <cell r="AQ153" t="str">
            <v>3049/QĐ-UBND ngày 29/10/2015; 2349/QĐ-UBND ngày 18/7/2018</v>
          </cell>
        </row>
        <row r="154">
          <cell r="B154" t="str">
            <v>Trường Tiểu học xã Vạn Trạch (6 phòng) (Khu vực Thống Nhất)</v>
          </cell>
          <cell r="G154" t="str">
            <v>Bố Trạch</v>
          </cell>
          <cell r="H154">
            <v>2019</v>
          </cell>
          <cell r="J154">
            <v>2021</v>
          </cell>
          <cell r="M154" t="str">
            <v>3818/QD-UBND ngày 31/10/2018</v>
          </cell>
          <cell r="N154">
            <v>5000</v>
          </cell>
          <cell r="P154">
            <v>3000</v>
          </cell>
          <cell r="Z154">
            <v>0</v>
          </cell>
          <cell r="AD154">
            <v>1620</v>
          </cell>
          <cell r="AE154">
            <v>1620</v>
          </cell>
          <cell r="AH154" t="str">
            <v>P.VX
đề xuất bố trí</v>
          </cell>
          <cell r="AK154" t="str">
            <v>Vạn Trạch</v>
          </cell>
          <cell r="AN154" t="str">
            <v>NTM</v>
          </cell>
          <cell r="AO154" t="str">
            <v>UBND xã Vạn Trạch</v>
          </cell>
          <cell r="AP154" t="str">
            <v>có trong KH trung hạn</v>
          </cell>
          <cell r="AQ154" t="str">
            <v>3704/QĐ-UBND ngày 30/10/2018</v>
          </cell>
        </row>
        <row r="155">
          <cell r="B155" t="str">
            <v>Nhà thi đấu đa chức năng trường THCS&amp;THPT Dương Văn An</v>
          </cell>
          <cell r="G155" t="str">
            <v>Lệ Thủy</v>
          </cell>
          <cell r="H155">
            <v>2019</v>
          </cell>
          <cell r="J155">
            <v>2021</v>
          </cell>
          <cell r="M155" t="str">
            <v>3445/QĐ-UBND ngày 17/10/2018</v>
          </cell>
          <cell r="N155">
            <v>5500</v>
          </cell>
          <cell r="P155">
            <v>5500</v>
          </cell>
          <cell r="Z155">
            <v>0</v>
          </cell>
          <cell r="AD155">
            <v>2970</v>
          </cell>
          <cell r="AE155">
            <v>2970</v>
          </cell>
          <cell r="AK155" t="str">
            <v>Thanh Thủy</v>
          </cell>
          <cell r="AN155" t="str">
            <v>NTM</v>
          </cell>
          <cell r="AO155" t="str">
            <v xml:space="preserve"> Trường THCS&amp;THPT Dương Văn An</v>
          </cell>
          <cell r="AP155" t="str">
            <v>có trong KH trung hạn</v>
          </cell>
          <cell r="AQ155" t="str">
            <v>2823/QĐ-UBND ngày 13/10/2015</v>
          </cell>
        </row>
        <row r="156">
          <cell r="B156" t="str">
            <v>Xây mới phòng học bộ môn trường THPT Tuyên Hóa</v>
          </cell>
          <cell r="G156" t="str">
            <v>Tuyên Hóa</v>
          </cell>
          <cell r="H156">
            <v>2019</v>
          </cell>
          <cell r="J156">
            <v>2021</v>
          </cell>
          <cell r="M156" t="str">
            <v>3625/QĐ-UBND ngày 26/10/2018</v>
          </cell>
          <cell r="N156">
            <v>2874</v>
          </cell>
          <cell r="P156">
            <v>2874</v>
          </cell>
          <cell r="Z156">
            <v>0</v>
          </cell>
          <cell r="AD156">
            <v>1620</v>
          </cell>
          <cell r="AE156">
            <v>1620</v>
          </cell>
          <cell r="AK156" t="str">
            <v>Đồng Lê</v>
          </cell>
          <cell r="AO156" t="str">
            <v>Trường THPT Tuyên Hóa</v>
          </cell>
          <cell r="AP156" t="str">
            <v>có trong KH trung hạn</v>
          </cell>
          <cell r="AQ156" t="str">
            <v>4538/QĐ-UBND ngày 13/12/2017</v>
          </cell>
        </row>
        <row r="157">
          <cell r="B157" t="str">
            <v>Nhà phòng học 10 phòng trường THPT Minh Hóa</v>
          </cell>
          <cell r="G157" t="str">
            <v>Minh Hóa</v>
          </cell>
          <cell r="H157">
            <v>2019</v>
          </cell>
          <cell r="J157">
            <v>2021</v>
          </cell>
          <cell r="M157" t="str">
            <v>3766/QĐ-UBND ngày 31/10/2018</v>
          </cell>
          <cell r="N157">
            <v>5000</v>
          </cell>
          <cell r="P157">
            <v>5000</v>
          </cell>
          <cell r="Z157">
            <v>0</v>
          </cell>
          <cell r="AD157">
            <v>2700</v>
          </cell>
          <cell r="AE157">
            <v>2700</v>
          </cell>
          <cell r="AK157" t="str">
            <v>Quy Đạt</v>
          </cell>
          <cell r="AO157" t="str">
            <v>Trường THPT Minh Hóa</v>
          </cell>
          <cell r="AP157" t="str">
            <v>có trong KH trung hạn</v>
          </cell>
          <cell r="AQ157" t="str">
            <v>2982/QĐ-UBND ngày 26/10/2015</v>
          </cell>
        </row>
        <row r="158">
          <cell r="B158" t="str">
            <v>Nhà lớp học bộ môn 6 phòng - Trường THCS Cam Thủy</v>
          </cell>
          <cell r="G158" t="str">
            <v>Lệ Thủy</v>
          </cell>
          <cell r="H158">
            <v>2019</v>
          </cell>
          <cell r="J158">
            <v>2021</v>
          </cell>
          <cell r="M158" t="str">
            <v>3827/QĐ-UBND ngày 31/10/2018</v>
          </cell>
          <cell r="N158">
            <v>4000</v>
          </cell>
          <cell r="P158">
            <v>2400</v>
          </cell>
          <cell r="Z158">
            <v>0</v>
          </cell>
          <cell r="AD158">
            <v>2160</v>
          </cell>
          <cell r="AE158">
            <v>2160</v>
          </cell>
          <cell r="AK158" t="str">
            <v>Cam Thủy</v>
          </cell>
          <cell r="AN158" t="str">
            <v>NTM</v>
          </cell>
          <cell r="AO158" t="str">
            <v>UBND xã Cam Thủy</v>
          </cell>
          <cell r="AP158" t="str">
            <v>có trong KH trung hạn</v>
          </cell>
        </row>
        <row r="159">
          <cell r="B159" t="str">
            <v>Trường Tiểu học Quảng Thạch  (6 phòng)</v>
          </cell>
          <cell r="G159" t="str">
            <v>Quảng Trạch</v>
          </cell>
          <cell r="H159">
            <v>2019</v>
          </cell>
          <cell r="J159">
            <v>2021</v>
          </cell>
          <cell r="M159" t="str">
            <v>3775/QĐ-UBND ngày 31/10/2018</v>
          </cell>
          <cell r="N159">
            <v>3000</v>
          </cell>
          <cell r="P159">
            <v>3000</v>
          </cell>
          <cell r="Z159">
            <v>0</v>
          </cell>
          <cell r="AD159">
            <v>1620</v>
          </cell>
          <cell r="AE159">
            <v>1620</v>
          </cell>
          <cell r="AH159" t="str">
            <v>P.VX
đề xuất NS tỉnh hỗ trợ 100% TMĐT như trong KH trung hạn</v>
          </cell>
          <cell r="AK159" t="str">
            <v>Quảng Thạch</v>
          </cell>
          <cell r="AM159" t="str">
            <v>xã 135</v>
          </cell>
          <cell r="AN159" t="str">
            <v>NTM</v>
          </cell>
          <cell r="AO159" t="str">
            <v>UBND xã Quảng Thạch</v>
          </cell>
          <cell r="AP159" t="str">
            <v>có trong KH trung hạn</v>
          </cell>
        </row>
        <row r="160">
          <cell r="B160" t="str">
            <v>Nhà thi đấu đa chức năng  trường THPT Ngô Quyền (trước đây là Trường THPT số 5 Bố Trạch)</v>
          </cell>
          <cell r="G160" t="str">
            <v>Bố Trạch</v>
          </cell>
          <cell r="H160">
            <v>2019</v>
          </cell>
          <cell r="J160">
            <v>2021</v>
          </cell>
          <cell r="M160" t="str">
            <v>3765/QĐ-UBND ngày 31/10/2018</v>
          </cell>
          <cell r="N160">
            <v>5500</v>
          </cell>
          <cell r="P160">
            <v>5500</v>
          </cell>
          <cell r="Z160">
            <v>0</v>
          </cell>
          <cell r="AD160">
            <v>2970</v>
          </cell>
          <cell r="AE160">
            <v>2970</v>
          </cell>
          <cell r="AK160" t="str">
            <v>Hoàn Lão</v>
          </cell>
          <cell r="AO160" t="str">
            <v xml:space="preserve"> Trường THPT Ngô Quyền</v>
          </cell>
          <cell r="AP160" t="str">
            <v>có trong KH trung hạn</v>
          </cell>
          <cell r="AQ160" t="str">
            <v>3067a/QĐ-UBND ngày 30/10/2015</v>
          </cell>
        </row>
        <row r="161">
          <cell r="B161" t="str">
            <v>Trường Tiểu học số 2 xã Quảng Xuân - Hạng mục: Nhà lớp học 6 phòng 2 tầng</v>
          </cell>
          <cell r="G161" t="str">
            <v>Quảng Trạch</v>
          </cell>
          <cell r="H161">
            <v>2019</v>
          </cell>
          <cell r="J161">
            <v>2021</v>
          </cell>
          <cell r="M161" t="str">
            <v>3117/QĐ-UBND ngày 05/9/2017</v>
          </cell>
          <cell r="N161">
            <v>3000</v>
          </cell>
          <cell r="P161">
            <v>3000</v>
          </cell>
          <cell r="Z161">
            <v>0</v>
          </cell>
          <cell r="AD161">
            <v>1620</v>
          </cell>
          <cell r="AE161">
            <v>1620</v>
          </cell>
          <cell r="AH161" t="str">
            <v>P.VX
đề xuất NS tỉnh hỗ trợ 100% TMĐT như trong KH trung hạn</v>
          </cell>
          <cell r="AK161" t="str">
            <v>Quảng Xuân</v>
          </cell>
          <cell r="AN161" t="str">
            <v>NTM</v>
          </cell>
          <cell r="AO161" t="str">
            <v>UBND xã Quảng Xuân</v>
          </cell>
          <cell r="AP161" t="str">
            <v>có trong KH trung hạn</v>
          </cell>
          <cell r="AQ161" t="str">
            <v>2989/QĐ-UBND ngày 26/10/2016</v>
          </cell>
        </row>
        <row r="162">
          <cell r="B162" t="str">
            <v>Xây dựng phòng học trường THCS Kim Hóa (6 phòng học)</v>
          </cell>
          <cell r="G162" t="str">
            <v>Tuyên Hóa</v>
          </cell>
          <cell r="H162">
            <v>2019</v>
          </cell>
          <cell r="J162">
            <v>2021</v>
          </cell>
          <cell r="M162" t="str">
            <v>3825/QĐ-UBND ngày 31/10/2018</v>
          </cell>
          <cell r="N162">
            <v>3000</v>
          </cell>
          <cell r="P162">
            <v>3000</v>
          </cell>
          <cell r="Z162">
            <v>0</v>
          </cell>
          <cell r="AD162">
            <v>1620</v>
          </cell>
          <cell r="AE162">
            <v>1620</v>
          </cell>
          <cell r="AH162" t="str">
            <v>P.VX
đề xuất NS tỉnh hỗ trợ 100% TMĐT như trong KH trung hạn</v>
          </cell>
          <cell r="AK162" t="str">
            <v>Kim Hóa</v>
          </cell>
          <cell r="AM162" t="str">
            <v>xã 135</v>
          </cell>
          <cell r="AN162" t="str">
            <v>NTM</v>
          </cell>
          <cell r="AO162" t="str">
            <v>UBND xã Kim Hóa</v>
          </cell>
          <cell r="AP162" t="str">
            <v>có trong KH trung hạn</v>
          </cell>
          <cell r="AQ162" t="str">
            <v>2978/QĐ-UBND ngày 26/10/2015</v>
          </cell>
        </row>
        <row r="163">
          <cell r="B163" t="str">
            <v xml:space="preserve">Trường THCS Sơn Lộc (2 tầng 6 phòng) </v>
          </cell>
          <cell r="G163" t="str">
            <v>Bố Trạch</v>
          </cell>
          <cell r="H163">
            <v>2019</v>
          </cell>
          <cell r="J163">
            <v>2021</v>
          </cell>
          <cell r="M163" t="str">
            <v>3167/QĐ-UBND ngày 24/9/2018</v>
          </cell>
          <cell r="N163">
            <v>3000</v>
          </cell>
          <cell r="P163">
            <v>3000</v>
          </cell>
          <cell r="Z163">
            <v>0</v>
          </cell>
          <cell r="AD163">
            <v>1620</v>
          </cell>
          <cell r="AE163">
            <v>1620</v>
          </cell>
          <cell r="AH163" t="str">
            <v>P.VX
đề xuất NS tỉnh hỗ trợ 100% TMĐT như trong KH trung hạn</v>
          </cell>
          <cell r="AK163" t="str">
            <v>Sơn Lộc</v>
          </cell>
          <cell r="AN163" t="str">
            <v>NTM</v>
          </cell>
          <cell r="AO163" t="str">
            <v>UBND xã Sơn Lộc</v>
          </cell>
          <cell r="AP163" t="str">
            <v>có trong KH trung hạn</v>
          </cell>
          <cell r="AQ163" t="str">
            <v>3027/QĐ-UBND ngày 28/10/2015; 1005/QĐ-UBND ngày 30/3/2018</v>
          </cell>
        </row>
        <row r="164">
          <cell r="B164" t="str">
            <v>Nhà lớp học 2 tầng 8 phòng trường THCS Cảnh Hóa</v>
          </cell>
          <cell r="G164" t="str">
            <v>Quảng Trạch</v>
          </cell>
          <cell r="H164">
            <v>2019</v>
          </cell>
          <cell r="J164">
            <v>2021</v>
          </cell>
          <cell r="M164" t="str">
            <v>3624/QĐ-UBND ngày 26/10/2018</v>
          </cell>
          <cell r="N164">
            <v>4000</v>
          </cell>
          <cell r="P164">
            <v>4000</v>
          </cell>
          <cell r="Z164">
            <v>0</v>
          </cell>
          <cell r="AD164">
            <v>2160</v>
          </cell>
          <cell r="AE164">
            <v>2160</v>
          </cell>
          <cell r="AH164" t="str">
            <v>P.VX
đề xuất NS tỉnh hỗ trợ 100% TMĐT như trong KH trung hạn</v>
          </cell>
          <cell r="AK164" t="str">
            <v>Cảnh Hóa</v>
          </cell>
          <cell r="AM164" t="str">
            <v>xã 135</v>
          </cell>
          <cell r="AN164" t="str">
            <v>NTM</v>
          </cell>
          <cell r="AO164" t="str">
            <v>UBND xã Cảnh Hóa</v>
          </cell>
          <cell r="AP164" t="str">
            <v>có trong KH trung hạn</v>
          </cell>
          <cell r="AQ164" t="str">
            <v>2981/QĐ-UBND ngày 26/10/2015; 2618/QĐ-UBND ngày 08/18/2018</v>
          </cell>
        </row>
        <row r="165">
          <cell r="B165" t="str">
            <v>Trường Tiểu học số 1 xã Quảng Xuân (06 phòng)</v>
          </cell>
          <cell r="G165" t="str">
            <v>Quảng Trạch</v>
          </cell>
          <cell r="H165">
            <v>2019</v>
          </cell>
          <cell r="J165">
            <v>2021</v>
          </cell>
          <cell r="M165" t="str">
            <v>3716/QĐ-UBND ngày 30/10/2018</v>
          </cell>
          <cell r="N165">
            <v>3000</v>
          </cell>
          <cell r="P165">
            <v>3000</v>
          </cell>
          <cell r="Z165">
            <v>0</v>
          </cell>
          <cell r="AD165">
            <v>1620</v>
          </cell>
          <cell r="AE165">
            <v>1620</v>
          </cell>
          <cell r="AH165" t="str">
            <v>P.VX
đề xuất NS tỉnh hỗ trợ 100% TMĐT như trong KH trung hạn</v>
          </cell>
          <cell r="AK165" t="str">
            <v>Quảng Xuân</v>
          </cell>
          <cell r="AN165" t="str">
            <v>NTM</v>
          </cell>
          <cell r="AO165" t="str">
            <v>UBND xã Quảng Xuân</v>
          </cell>
          <cell r="AP165" t="str">
            <v>có trong KH trung hạn</v>
          </cell>
          <cell r="AQ165" t="str">
            <v>3371/QĐ-UBND ngày 11/10/2018</v>
          </cell>
        </row>
        <row r="166">
          <cell r="B166" t="str">
            <v>Nhà lớp học 2 tầng 4 phòng cụm MN Xuân Bồ, Xuân Thủy</v>
          </cell>
          <cell r="G166" t="str">
            <v>Lệ Thủy</v>
          </cell>
          <cell r="H166">
            <v>2019</v>
          </cell>
          <cell r="J166">
            <v>2021</v>
          </cell>
          <cell r="M166" t="str">
            <v>3857a/QĐ-UBND ngày 31/10/2018</v>
          </cell>
          <cell r="N166">
            <v>3200</v>
          </cell>
          <cell r="P166">
            <v>3200</v>
          </cell>
          <cell r="Z166">
            <v>0</v>
          </cell>
          <cell r="AD166">
            <v>1728</v>
          </cell>
          <cell r="AE166">
            <v>1728</v>
          </cell>
          <cell r="AH166" t="str">
            <v>P.VX
đề xuất NS tỉnh hỗ trợ 100% TMĐT như trong KH trung hạn</v>
          </cell>
          <cell r="AK166" t="str">
            <v>Xuân Thủy</v>
          </cell>
          <cell r="AN166" t="str">
            <v>NTM</v>
          </cell>
          <cell r="AO166" t="str">
            <v>UBND xã Xuân Thủy</v>
          </cell>
          <cell r="AP166" t="str">
            <v>có trong KH trung hạn</v>
          </cell>
        </row>
        <row r="167">
          <cell r="B167" t="str">
            <v>Trường Tiểu học xã Quảng Sơn (8 phòng)</v>
          </cell>
          <cell r="G167" t="str">
            <v>Ba Đồn</v>
          </cell>
          <cell r="H167">
            <v>2019</v>
          </cell>
          <cell r="J167">
            <v>2021</v>
          </cell>
          <cell r="M167" t="str">
            <v>3804/QĐ-UBND ngày 31/10/2018</v>
          </cell>
          <cell r="N167">
            <v>4000</v>
          </cell>
          <cell r="P167">
            <v>4000</v>
          </cell>
          <cell r="Z167">
            <v>0</v>
          </cell>
          <cell r="AD167">
            <v>2400</v>
          </cell>
          <cell r="AE167">
            <v>2400</v>
          </cell>
          <cell r="AH167" t="str">
            <v>Điều chỉnh năm khởi công từ 2020 thành 2019</v>
          </cell>
          <cell r="AK167" t="str">
            <v>Quảng Sơn</v>
          </cell>
          <cell r="AM167" t="str">
            <v>bãi ngang</v>
          </cell>
          <cell r="AN167" t="str">
            <v>NTM</v>
          </cell>
          <cell r="AO167" t="str">
            <v>UBND xã Quảng Sơn</v>
          </cell>
          <cell r="AP167" t="str">
            <v>Đ/c Giám đốc, phê duyệt CTĐT từ năm 2016</v>
          </cell>
          <cell r="AQ167" t="str">
            <v>4160/QĐ-UBND ngày 28/11/2016; 3367/QĐ-UBND ngày 10/10/2018</v>
          </cell>
        </row>
        <row r="168">
          <cell r="B168" t="str">
            <v>Nhà lớp học 8 phòng 2 tầng trường THCS Quảng Hải</v>
          </cell>
          <cell r="G168" t="str">
            <v>Ba Đồn</v>
          </cell>
          <cell r="H168">
            <v>2019</v>
          </cell>
          <cell r="J168">
            <v>2021</v>
          </cell>
          <cell r="M168" t="str">
            <v>3786/QĐ-UBND ngày 31/10/2018</v>
          </cell>
          <cell r="N168">
            <v>4000</v>
          </cell>
          <cell r="P168">
            <v>4000</v>
          </cell>
          <cell r="AD168">
            <v>2400</v>
          </cell>
          <cell r="AE168">
            <v>2400</v>
          </cell>
          <cell r="AH168" t="str">
            <v>Điều chỉnh năm khởi công từ 2020 thành 2019</v>
          </cell>
          <cell r="AJ168" t="str">
            <v>Điều chỉnh ngày 20.11</v>
          </cell>
          <cell r="AK168" t="str">
            <v>Quảng Hải</v>
          </cell>
          <cell r="AN168" t="str">
            <v>NTM</v>
          </cell>
          <cell r="AO168" t="str">
            <v>UBND xã Quảng Hải</v>
          </cell>
        </row>
        <row r="169">
          <cell r="B169" t="str">
            <v>Các dự án trong KH trung hạn chưa cân đối nguồn</v>
          </cell>
        </row>
        <row r="170">
          <cell r="B170" t="str">
            <v>XD mới Nhà đa chức năng Trường CĐ Kỹ thuật công nông nghiệp Quảng Bình</v>
          </cell>
          <cell r="G170" t="str">
            <v>Đồng Hới</v>
          </cell>
          <cell r="H170">
            <v>2019</v>
          </cell>
          <cell r="J170">
            <v>2021</v>
          </cell>
          <cell r="M170" t="str">
            <v>2753/QĐ-UBDN ngày  20/8/2018</v>
          </cell>
          <cell r="N170">
            <v>9500</v>
          </cell>
          <cell r="P170">
            <v>9500</v>
          </cell>
          <cell r="Z170">
            <v>0</v>
          </cell>
          <cell r="AD170">
            <v>5700</v>
          </cell>
          <cell r="AE170">
            <v>5700</v>
          </cell>
          <cell r="AK170" t="str">
            <v>Bắc Nghĩa</v>
          </cell>
          <cell r="AO170" t="str">
            <v>Trường CĐ Kỹ thuật công nông nghiệp Quảng Bình</v>
          </cell>
          <cell r="AP170" t="str">
            <v>có trong KH trung hạn</v>
          </cell>
          <cell r="AQ170" t="str">
            <v>4123/QĐ-UBDN ngày  15/11/2017</v>
          </cell>
        </row>
        <row r="171">
          <cell r="B171" t="str">
            <v xml:space="preserve">Các dự án bổ sung KH trung hạn </v>
          </cell>
        </row>
        <row r="172">
          <cell r="B172" t="str">
            <v>Nhà hiệu bộ Trường Mầm non xã Nghĩa Ninh</v>
          </cell>
          <cell r="G172" t="str">
            <v>Đồng Hới</v>
          </cell>
          <cell r="H172">
            <v>2019</v>
          </cell>
          <cell r="J172">
            <v>2021</v>
          </cell>
          <cell r="M172" t="str">
            <v>3773/QĐ-UBND ngày 31/10/2018</v>
          </cell>
          <cell r="N172">
            <v>3000</v>
          </cell>
          <cell r="P172">
            <v>3000</v>
          </cell>
          <cell r="Z172">
            <v>0</v>
          </cell>
          <cell r="AD172">
            <v>1800</v>
          </cell>
          <cell r="AE172">
            <v>1800</v>
          </cell>
          <cell r="AH172" t="str">
            <v>Thay thế dự án Trường THCS xã Nghĩa Ninh (2 tầng 6 phòng)</v>
          </cell>
          <cell r="AK172" t="str">
            <v>Nghĩa Ninh</v>
          </cell>
          <cell r="AN172" t="str">
            <v>NTM</v>
          </cell>
          <cell r="AO172" t="str">
            <v>UBND xã Nghĩa Ninh</v>
          </cell>
          <cell r="AP172" t="str">
            <v>có trong KH trung hạn</v>
          </cell>
        </row>
        <row r="173">
          <cell r="B173" t="str">
            <v xml:space="preserve">Nhà lớp học 2 tầng 8 phòng Trường Tiểu học Lộc Ninh </v>
          </cell>
          <cell r="G173" t="str">
            <v>Đồng Hới</v>
          </cell>
          <cell r="H173">
            <v>2019</v>
          </cell>
          <cell r="J173">
            <v>2021</v>
          </cell>
          <cell r="M173" t="str">
            <v>3876a/QĐ-UBND ngày 31/10/2018</v>
          </cell>
          <cell r="N173">
            <v>4000</v>
          </cell>
          <cell r="P173">
            <v>2400</v>
          </cell>
          <cell r="Z173">
            <v>0</v>
          </cell>
          <cell r="AD173">
            <v>1440</v>
          </cell>
          <cell r="AE173">
            <v>1440</v>
          </cell>
          <cell r="AH173" t="str">
            <v>Thay thế Dự án Nhà Hiệu bộ trường TH Lộc Ninh cơ sở 2 (thuộc KH trung hạn)</v>
          </cell>
          <cell r="AK173" t="str">
            <v>Lộc Ninh</v>
          </cell>
          <cell r="AN173" t="str">
            <v>NTM</v>
          </cell>
          <cell r="AO173" t="str">
            <v>UBND xã Lộc Ninh</v>
          </cell>
          <cell r="AP173" t="str">
            <v>có trong KH trung hạn</v>
          </cell>
          <cell r="AQ173" t="str">
            <v>3651/QĐ-UBND ngày 26/10/2018</v>
          </cell>
        </row>
        <row r="174">
          <cell r="B174" t="str">
            <v>Sửa chữa, nâng cấp khối nhà lớp học 3 tầng, 24 phòng Trường THPT Đồng Hới</v>
          </cell>
          <cell r="G174" t="str">
            <v>Đồng Hới</v>
          </cell>
          <cell r="H174">
            <v>2019</v>
          </cell>
          <cell r="J174">
            <v>2021</v>
          </cell>
          <cell r="M174" t="str">
            <v>3884a/QĐ-UBND ngày 31/10/2018</v>
          </cell>
          <cell r="N174">
            <v>4000</v>
          </cell>
          <cell r="P174">
            <v>4000</v>
          </cell>
          <cell r="Z174">
            <v>0</v>
          </cell>
          <cell r="AD174">
            <v>2400</v>
          </cell>
          <cell r="AE174">
            <v>2400</v>
          </cell>
          <cell r="AH174" t="str">
            <v>Thay thế Dự án Nhà lớp học 8 phòng trường THPT Đồng Hới (VB số 137/HĐND-VP ngày 25/10/2018)</v>
          </cell>
          <cell r="AK174" t="str">
            <v>Đồng Sơn</v>
          </cell>
          <cell r="AO174" t="str">
            <v>Trường THPT Đồng Hới</v>
          </cell>
          <cell r="AP174" t="str">
            <v>Đ/c Dũng PCT</v>
          </cell>
          <cell r="AQ174" t="str">
            <v>3597/QĐ-UBND ngày 26/10/2018</v>
          </cell>
        </row>
        <row r="175">
          <cell r="B175" t="str">
            <v>Nhà lớp học 6 phòng, cổng và hàng rào Trường Tiểu học số 1 xã An Ninh</v>
          </cell>
          <cell r="G175" t="str">
            <v>Quảng Ninh</v>
          </cell>
          <cell r="H175">
            <v>2018</v>
          </cell>
          <cell r="J175">
            <v>2020</v>
          </cell>
          <cell r="M175" t="str">
            <v>3964/QĐ-UBND ngày 31/10/2017</v>
          </cell>
          <cell r="N175">
            <v>4500</v>
          </cell>
          <cell r="P175">
            <v>2700</v>
          </cell>
          <cell r="Z175">
            <v>0</v>
          </cell>
          <cell r="AD175">
            <v>2700</v>
          </cell>
          <cell r="AE175">
            <v>2700</v>
          </cell>
          <cell r="AH175" t="str">
            <v>NS xã bố trí năm 2018</v>
          </cell>
          <cell r="AK175" t="str">
            <v>An Ninh</v>
          </cell>
          <cell r="AN175" t="str">
            <v>NTM</v>
          </cell>
          <cell r="AO175" t="str">
            <v>UBND xã An Ninh</v>
          </cell>
          <cell r="AP175" t="str">
            <v>Đ/c Giám đốc, phê duyệt CTĐT từ năm 2017</v>
          </cell>
          <cell r="AQ175" t="str">
            <v>3666/QĐ-UBND ngày 18/10/2017</v>
          </cell>
        </row>
        <row r="176">
          <cell r="B176" t="str">
            <v>Trường Mầm non Bắc Lý ( Cụm Khu công nghiệp Tây Bắc Đồng Hới)</v>
          </cell>
          <cell r="G176" t="str">
            <v>Đồng Hới</v>
          </cell>
          <cell r="H176">
            <v>2019</v>
          </cell>
          <cell r="J176">
            <v>2021</v>
          </cell>
          <cell r="M176" t="str">
            <v>3806/QĐ-UBND ngày 31/10/2018</v>
          </cell>
          <cell r="N176">
            <v>6000</v>
          </cell>
          <cell r="P176">
            <v>6000</v>
          </cell>
          <cell r="Z176">
            <v>0</v>
          </cell>
          <cell r="AD176">
            <v>3600</v>
          </cell>
          <cell r="AE176">
            <v>3600</v>
          </cell>
          <cell r="AK176" t="str">
            <v>Bắc Lý</v>
          </cell>
          <cell r="AO176" t="str">
            <v>Liên đoàn Lao động tỉnh</v>
          </cell>
          <cell r="AP176" t="str">
            <v>Đ/c Quang PCT, đ/c Giám đốc</v>
          </cell>
        </row>
        <row r="177">
          <cell r="B177" t="str">
            <v>Nhà đa năng Trường THPT Trần Hưng Đạo</v>
          </cell>
          <cell r="G177" t="str">
            <v>Lệ Thủy</v>
          </cell>
          <cell r="H177">
            <v>2019</v>
          </cell>
          <cell r="J177">
            <v>2021</v>
          </cell>
          <cell r="M177" t="str">
            <v>3891/QĐ-UBND ngày 31/10/2018</v>
          </cell>
          <cell r="N177">
            <v>5500</v>
          </cell>
          <cell r="P177">
            <v>5500</v>
          </cell>
          <cell r="Z177">
            <v>0</v>
          </cell>
          <cell r="AD177">
            <v>3300</v>
          </cell>
          <cell r="AE177">
            <v>3300</v>
          </cell>
          <cell r="AK177" t="str">
            <v>Hưng Thủy</v>
          </cell>
          <cell r="AM177" t="str">
            <v>bãi ngang</v>
          </cell>
          <cell r="AN177" t="str">
            <v>NTM</v>
          </cell>
          <cell r="AO177" t="str">
            <v>Trường THPT Trần Hưng Đạo</v>
          </cell>
          <cell r="AQ177" t="str">
            <v>1595/QĐ-UBDN ngày 17/5/2018</v>
          </cell>
        </row>
        <row r="178">
          <cell r="B178" t="str">
            <v>Nhà thư viện, hội trường, văn phòng trường THPT Nguyễn Chí Thanh</v>
          </cell>
          <cell r="G178" t="str">
            <v>Lệ Thủy</v>
          </cell>
          <cell r="H178">
            <v>2019</v>
          </cell>
          <cell r="J178">
            <v>2021</v>
          </cell>
          <cell r="M178" t="str">
            <v>3644/QĐ-UBND ngày 29/10/2018</v>
          </cell>
          <cell r="N178">
            <v>4000</v>
          </cell>
          <cell r="P178">
            <v>4000</v>
          </cell>
          <cell r="Z178">
            <v>0</v>
          </cell>
          <cell r="AH178" t="str">
            <v>Đề nghị không bố trí vốn do sát nhập trường</v>
          </cell>
          <cell r="AK178" t="str">
            <v>Kiến Giang</v>
          </cell>
          <cell r="AO178" t="str">
            <v>Trường THPT Nguyễn Chí Thanh</v>
          </cell>
          <cell r="AP178" t="str">
            <v>Đ/c Dũng PCT</v>
          </cell>
          <cell r="AQ178" t="str">
            <v>3435/QĐ-UBND ngày 17/10/2018</v>
          </cell>
        </row>
        <row r="179">
          <cell r="B179" t="str">
            <v>Nhà ở giáo viên giảng dạy và bồi dưỡng TT GDTX tỉnh</v>
          </cell>
          <cell r="G179" t="str">
            <v>Đồng Hới</v>
          </cell>
          <cell r="H179">
            <v>2019</v>
          </cell>
          <cell r="J179">
            <v>2021</v>
          </cell>
          <cell r="M179" t="str">
            <v>2326a/QĐ-UBND ngày 13/7/2018</v>
          </cell>
          <cell r="N179">
            <v>5000</v>
          </cell>
          <cell r="P179">
            <v>5000</v>
          </cell>
          <cell r="Z179">
            <v>0</v>
          </cell>
          <cell r="AH179" t="str">
            <v>Theo đề án dự kiến giải thể, vì vậy đề nghị không bố trí vốn</v>
          </cell>
          <cell r="AK179" t="str">
            <v>Bắc Lý</v>
          </cell>
          <cell r="AO179" t="str">
            <v>Trung tâm GDTX tỉnh</v>
          </cell>
          <cell r="AP179" t="str">
            <v>có trong KH trung hạn</v>
          </cell>
          <cell r="AQ179" t="str">
            <v>1441/QĐ-UBND ngày 03/5/2018</v>
          </cell>
        </row>
        <row r="180">
          <cell r="B180" t="str">
            <v>Các dự án khởi công mới 2019 dùng nguồn vốn huyện, xã (NS tỉnh bố trí từ năm 2020)</v>
          </cell>
          <cell r="N180">
            <v>146000</v>
          </cell>
          <cell r="O180">
            <v>0</v>
          </cell>
          <cell r="P180">
            <v>84980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1980</v>
          </cell>
          <cell r="AE180">
            <v>1980</v>
          </cell>
          <cell r="AF180">
            <v>0</v>
          </cell>
        </row>
        <row r="181">
          <cell r="B181" t="str">
            <v>Các dự án trong KH trung hạn chưa cân đối nguồn</v>
          </cell>
        </row>
        <row r="182">
          <cell r="B182" t="str">
            <v>Trường Tiểu học số 1 Sen Thủy (6 phòng 2 tầng)</v>
          </cell>
          <cell r="G182" t="str">
            <v>Lệ Thủy</v>
          </cell>
          <cell r="H182">
            <v>2019</v>
          </cell>
          <cell r="J182">
            <v>2021</v>
          </cell>
          <cell r="M182" t="str">
            <v>3796/QĐ-UBND ngày 31/10/2018</v>
          </cell>
          <cell r="N182">
            <v>3000</v>
          </cell>
          <cell r="P182">
            <v>1800</v>
          </cell>
          <cell r="Z182">
            <v>0</v>
          </cell>
          <cell r="AD182">
            <v>0</v>
          </cell>
          <cell r="AE182">
            <v>0</v>
          </cell>
          <cell r="AK182" t="str">
            <v>Sen Thủy</v>
          </cell>
          <cell r="AN182" t="str">
            <v>NTM</v>
          </cell>
          <cell r="AO182" t="str">
            <v>UBND xã Sen Thủy</v>
          </cell>
          <cell r="AP182" t="str">
            <v>Đ/c Giám đốc</v>
          </cell>
          <cell r="AQ182" t="str">
            <v>3648a/QĐ-UBND ngày 26/10/2018</v>
          </cell>
        </row>
        <row r="183">
          <cell r="B183" t="str">
            <v xml:space="preserve">Các dự án bổ sung KH trung hạn </v>
          </cell>
        </row>
        <row r="184">
          <cell r="B184" t="str">
            <v>Nhà lớp học 2 tầng 6 phòng Trường Mầm non Huyên Thủy, xã Thạch Hóa</v>
          </cell>
          <cell r="G184" t="str">
            <v>Tuyên Hóa</v>
          </cell>
          <cell r="H184">
            <v>2019</v>
          </cell>
          <cell r="J184">
            <v>2021</v>
          </cell>
          <cell r="M184" t="str">
            <v>3824/QĐ-UBND ngày 31/10/2018</v>
          </cell>
          <cell r="N184">
            <v>6000</v>
          </cell>
          <cell r="P184">
            <v>3600</v>
          </cell>
          <cell r="Z184">
            <v>0</v>
          </cell>
          <cell r="AE184">
            <v>0</v>
          </cell>
          <cell r="AK184" t="str">
            <v>Thạch Hóa</v>
          </cell>
          <cell r="AM184" t="str">
            <v>xã 135</v>
          </cell>
          <cell r="AN184" t="str">
            <v>NTM</v>
          </cell>
          <cell r="AO184" t="str">
            <v>UBND xã Thạch Hóa</v>
          </cell>
          <cell r="AP184" t="str">
            <v>Đ/c Dũng PCT</v>
          </cell>
          <cell r="AQ184" t="str">
            <v>3626/QĐ-UBND ngày 26/10/2018</v>
          </cell>
        </row>
        <row r="185">
          <cell r="B185" t="str">
            <v>Trường MN 2 tầng 4 phòng thôn Áng Sơn xã Vạn Ninh</v>
          </cell>
          <cell r="G185" t="str">
            <v>Quảng Ninh</v>
          </cell>
          <cell r="H185">
            <v>2019</v>
          </cell>
          <cell r="J185">
            <v>2021</v>
          </cell>
          <cell r="M185" t="str">
            <v>3800/QĐ-UBND ngày 31/10/2018</v>
          </cell>
          <cell r="N185">
            <v>4200</v>
          </cell>
          <cell r="P185">
            <v>2520</v>
          </cell>
          <cell r="Z185">
            <v>0</v>
          </cell>
          <cell r="AE185">
            <v>0</v>
          </cell>
          <cell r="AH185" t="str">
            <v>PVX đưa xuống KCM năm 2019, dùng NS huyện xã</v>
          </cell>
          <cell r="AK185" t="str">
            <v>Vạn Ninh</v>
          </cell>
          <cell r="AN185" t="str">
            <v>NTM</v>
          </cell>
          <cell r="AO185" t="str">
            <v>UBND xã Vạn Ninh</v>
          </cell>
          <cell r="AP185" t="str">
            <v>Chủ tịch</v>
          </cell>
        </row>
        <row r="186">
          <cell r="B186" t="str">
            <v>Nhà lớp học bộ môn 2 tầng 4 phòng Trường THCS xã Tiến Hóa</v>
          </cell>
          <cell r="G186" t="str">
            <v>Tuyên Hóa</v>
          </cell>
          <cell r="H186">
            <v>2019</v>
          </cell>
          <cell r="J186">
            <v>2021</v>
          </cell>
          <cell r="N186">
            <v>3000</v>
          </cell>
          <cell r="P186">
            <v>1800</v>
          </cell>
          <cell r="Z186">
            <v>0</v>
          </cell>
          <cell r="AE186">
            <v>0</v>
          </cell>
          <cell r="AK186" t="str">
            <v>Tiến Hóa</v>
          </cell>
          <cell r="AN186" t="str">
            <v>NTM</v>
          </cell>
          <cell r="AO186" t="str">
            <v>UBND xã Tiến Hóa</v>
          </cell>
          <cell r="AP186" t="str">
            <v>Đ/c Quang PCT</v>
          </cell>
          <cell r="AQ186" t="str">
            <v>3627/QĐ-UBND ngày 26/10/2018</v>
          </cell>
        </row>
        <row r="187">
          <cell r="B187" t="str">
            <v>Nhà lớp học 2 tầng 8 phòng Trường Tiểu học Quảng Thọ</v>
          </cell>
          <cell r="G187" t="str">
            <v>Ba Đồn</v>
          </cell>
          <cell r="H187">
            <v>2019</v>
          </cell>
          <cell r="J187">
            <v>2021</v>
          </cell>
          <cell r="M187" t="str">
            <v>3772/QĐ-UBND ngày 31/10/2018</v>
          </cell>
          <cell r="N187">
            <v>4500</v>
          </cell>
          <cell r="P187">
            <v>2700</v>
          </cell>
          <cell r="Z187">
            <v>0</v>
          </cell>
          <cell r="AE187">
            <v>0</v>
          </cell>
          <cell r="AK187" t="str">
            <v>Quảng Thọ</v>
          </cell>
          <cell r="AO187" t="str">
            <v>UBND phường Quảng Thọ</v>
          </cell>
          <cell r="AP187" t="str">
            <v>Đ/c Dũng PCT</v>
          </cell>
          <cell r="AQ187" t="str">
            <v>3489/QĐ-UBND ngày 22/10/2018</v>
          </cell>
        </row>
        <row r="188">
          <cell r="B188" t="str">
            <v>Nhà lớp học 2 tầng 8 phòng Trường Tiểu học Cồn Sẻ, xã Quảng Lộc</v>
          </cell>
          <cell r="G188" t="str">
            <v>Ba Đồn</v>
          </cell>
          <cell r="H188">
            <v>2019</v>
          </cell>
          <cell r="J188">
            <v>2021</v>
          </cell>
          <cell r="M188" t="str">
            <v>3795/QĐ-UBND ngày 31/10/2018</v>
          </cell>
          <cell r="N188">
            <v>5500</v>
          </cell>
          <cell r="P188">
            <v>3300</v>
          </cell>
          <cell r="Z188">
            <v>0</v>
          </cell>
          <cell r="AD188">
            <v>1980</v>
          </cell>
          <cell r="AE188">
            <v>1980</v>
          </cell>
          <cell r="AK188" t="str">
            <v>Quảng Lộc</v>
          </cell>
          <cell r="AN188" t="str">
            <v>NTM</v>
          </cell>
          <cell r="AO188" t="str">
            <v>UBND xã Quảng Lộc</v>
          </cell>
          <cell r="AP188" t="str">
            <v>P VX</v>
          </cell>
          <cell r="AQ188" t="str">
            <v>3519/QĐ-UBND ngày 23/10/2018</v>
          </cell>
        </row>
        <row r="189">
          <cell r="B189" t="str">
            <v>Nhà lớp học 2 tầng 6 phòng Trường Tiểu học số 1 Ba Đồn</v>
          </cell>
          <cell r="G189" t="str">
            <v>Ba Đồn</v>
          </cell>
          <cell r="H189">
            <v>2019</v>
          </cell>
          <cell r="J189">
            <v>2021</v>
          </cell>
          <cell r="M189" t="str">
            <v>3779/QĐ-UBND ngày 31/10/2018</v>
          </cell>
          <cell r="N189">
            <v>3500</v>
          </cell>
          <cell r="P189">
            <v>2100</v>
          </cell>
          <cell r="Z189">
            <v>0</v>
          </cell>
          <cell r="AE189">
            <v>0</v>
          </cell>
          <cell r="AK189" t="str">
            <v>Ba Đồn</v>
          </cell>
          <cell r="AO189" t="str">
            <v>UBND phường Ba Đồn</v>
          </cell>
          <cell r="AP189" t="str">
            <v>Đ/c Giám đốc</v>
          </cell>
          <cell r="AQ189" t="str">
            <v>3518/QĐ-UBND ngày 23/10/2018</v>
          </cell>
        </row>
        <row r="190">
          <cell r="B190" t="str">
            <v>Nhà lớp học và các phòng chức năng 2 tầng 6 phòng trường MN xã Quảng Thủy</v>
          </cell>
          <cell r="G190" t="str">
            <v>Ba Đồn</v>
          </cell>
          <cell r="H190">
            <v>2019</v>
          </cell>
          <cell r="J190">
            <v>2021</v>
          </cell>
          <cell r="N190">
            <v>6000</v>
          </cell>
          <cell r="P190">
            <v>3600</v>
          </cell>
          <cell r="Z190">
            <v>0</v>
          </cell>
          <cell r="AE190">
            <v>0</v>
          </cell>
          <cell r="AK190" t="str">
            <v>Quảng Thủy</v>
          </cell>
          <cell r="AN190" t="str">
            <v>NTM</v>
          </cell>
          <cell r="AO190" t="str">
            <v>UBND xã Quảng Thủy</v>
          </cell>
          <cell r="AP190" t="str">
            <v>Đ/c Dũng PCT</v>
          </cell>
        </row>
        <row r="191">
          <cell r="B191" t="str">
            <v>Nhà lớp học 2 tầng 6 phòng Trường  Tiểu học số 1 Quảng Hòa</v>
          </cell>
          <cell r="G191" t="str">
            <v>Ba Đồn</v>
          </cell>
          <cell r="H191">
            <v>2019</v>
          </cell>
          <cell r="J191">
            <v>2021</v>
          </cell>
          <cell r="M191" t="str">
            <v>3780/QĐ-UBND ngày 31/10/2018</v>
          </cell>
          <cell r="N191">
            <v>3000</v>
          </cell>
          <cell r="P191">
            <v>1800</v>
          </cell>
          <cell r="Z191">
            <v>0</v>
          </cell>
          <cell r="AE191">
            <v>0</v>
          </cell>
          <cell r="AK191" t="str">
            <v>Quảng Hòa</v>
          </cell>
          <cell r="AN191" t="str">
            <v>NTM</v>
          </cell>
          <cell r="AO191" t="str">
            <v>UBND xã Quảng Hòa</v>
          </cell>
          <cell r="AP191" t="str">
            <v>Đ/c Dũng PCT</v>
          </cell>
          <cell r="AQ191" t="str">
            <v>3463/QĐ-UBND ngày 18/10/2018</v>
          </cell>
        </row>
        <row r="192">
          <cell r="B192" t="str">
            <v>Xây dựng 6 phòng 2 tầng Trường Mầm non xã Quảng Liên</v>
          </cell>
          <cell r="G192" t="str">
            <v>Quảng Trạch</v>
          </cell>
          <cell r="H192">
            <v>2019</v>
          </cell>
          <cell r="J192">
            <v>2021</v>
          </cell>
          <cell r="M192" t="str">
            <v>3807/QĐ-UBND ngày 31/10/2018</v>
          </cell>
          <cell r="N192">
            <v>4600</v>
          </cell>
          <cell r="P192">
            <v>2760</v>
          </cell>
          <cell r="Z192">
            <v>0</v>
          </cell>
          <cell r="AE192">
            <v>0</v>
          </cell>
          <cell r="AK192" t="str">
            <v>Quảng Liên</v>
          </cell>
          <cell r="AN192" t="str">
            <v>NTM</v>
          </cell>
          <cell r="AO192" t="str">
            <v xml:space="preserve">UBND xã Quảng Liên </v>
          </cell>
          <cell r="AP192" t="str">
            <v>Đ/c Dũng PCT</v>
          </cell>
          <cell r="AQ192" t="str">
            <v>3382/QĐ-UBND ngày 12/10/2018</v>
          </cell>
        </row>
        <row r="193">
          <cell r="B193" t="str">
            <v>Nhà lớp học 2 tầng 6 phòng Trường Tiểu học Quảng Liên</v>
          </cell>
          <cell r="G193" t="str">
            <v>Quảng Trạch</v>
          </cell>
          <cell r="H193">
            <v>2019</v>
          </cell>
          <cell r="J193">
            <v>2021</v>
          </cell>
          <cell r="M193" t="str">
            <v>3808/QĐ-UBND ngày 31/10/2018</v>
          </cell>
          <cell r="N193">
            <v>3300</v>
          </cell>
          <cell r="P193">
            <v>1980</v>
          </cell>
          <cell r="Z193">
            <v>0</v>
          </cell>
          <cell r="AE193">
            <v>0</v>
          </cell>
          <cell r="AK193" t="str">
            <v>Quảng Liên</v>
          </cell>
          <cell r="AN193" t="str">
            <v>NTM</v>
          </cell>
          <cell r="AO193" t="str">
            <v xml:space="preserve">UBND xã Quảng Liên </v>
          </cell>
          <cell r="AP193" t="str">
            <v>Đ/c Dũng PCT</v>
          </cell>
          <cell r="AQ193" t="str">
            <v>3381/QĐ-UBND ngày 12/10/2018</v>
          </cell>
        </row>
        <row r="194">
          <cell r="B194" t="str">
            <v>Nhà lớp học 2 tầng 8 phòng TRường THCS xã Quảng Xuân</v>
          </cell>
          <cell r="G194" t="str">
            <v>Quảng Trạch</v>
          </cell>
          <cell r="H194">
            <v>2019</v>
          </cell>
          <cell r="J194">
            <v>2021</v>
          </cell>
          <cell r="M194" t="str">
            <v>3709/QĐ-UBND ngày 30/10/2018</v>
          </cell>
          <cell r="N194">
            <v>4500</v>
          </cell>
          <cell r="P194">
            <v>2700</v>
          </cell>
          <cell r="Z194">
            <v>0</v>
          </cell>
          <cell r="AE194">
            <v>0</v>
          </cell>
          <cell r="AK194" t="str">
            <v>Quảng Xuân</v>
          </cell>
          <cell r="AN194" t="str">
            <v>NTM</v>
          </cell>
          <cell r="AO194" t="str">
            <v>UBND xã Quảng Xuân</v>
          </cell>
          <cell r="AP194" t="str">
            <v>Đ/c Dũng PCT</v>
          </cell>
          <cell r="AQ194" t="str">
            <v>3449/QĐ-UBND ngày 17/10/2018</v>
          </cell>
        </row>
        <row r="195">
          <cell r="B195" t="str">
            <v>Dãy nhà 2 tầng 8 phòng Trường THCS xã Quảng Châu</v>
          </cell>
          <cell r="G195" t="str">
            <v>Quảng Trạch</v>
          </cell>
          <cell r="H195">
            <v>2019</v>
          </cell>
          <cell r="J195">
            <v>2021</v>
          </cell>
          <cell r="M195" t="str">
            <v>3782/QĐ-UBND ngày 31/10/2018</v>
          </cell>
          <cell r="N195">
            <v>4500</v>
          </cell>
          <cell r="P195">
            <v>2700</v>
          </cell>
          <cell r="Z195">
            <v>0</v>
          </cell>
          <cell r="AE195">
            <v>0</v>
          </cell>
          <cell r="AK195" t="str">
            <v>Quảng Châu</v>
          </cell>
          <cell r="AM195" t="str">
            <v>xã 135</v>
          </cell>
          <cell r="AN195" t="str">
            <v>NTM</v>
          </cell>
          <cell r="AO195" t="str">
            <v>UBND xã Quảng Châu</v>
          </cell>
          <cell r="AP195" t="str">
            <v>Đ/c Dũng PCT</v>
          </cell>
          <cell r="AQ195" t="str">
            <v>3448/QĐ-UBND ngày 17/10/2018</v>
          </cell>
        </row>
        <row r="196">
          <cell r="B196" t="str">
            <v xml:space="preserve">Nhà hiệu bộ và các phòng chức năng trường THCS Sơn Trạch </v>
          </cell>
          <cell r="G196" t="str">
            <v>Bố Trạch</v>
          </cell>
          <cell r="H196">
            <v>2019</v>
          </cell>
          <cell r="J196">
            <v>2021</v>
          </cell>
          <cell r="N196">
            <v>6000</v>
          </cell>
          <cell r="P196">
            <v>3600</v>
          </cell>
          <cell r="Z196">
            <v>0</v>
          </cell>
          <cell r="AE196">
            <v>0</v>
          </cell>
          <cell r="AK196" t="str">
            <v>Sơn Trạch</v>
          </cell>
          <cell r="AN196" t="str">
            <v>NTM</v>
          </cell>
          <cell r="AO196" t="str">
            <v>UBND huyện Bố Trạch</v>
          </cell>
          <cell r="AP196" t="str">
            <v>Đ/c Dũng PCT</v>
          </cell>
        </row>
        <row r="197">
          <cell r="B197" t="str">
            <v xml:space="preserve">Nhà lớp học 6 phòng 2 tầng Trường tiểu học số 4 Sơn Trạch </v>
          </cell>
          <cell r="G197" t="str">
            <v>Bố Trạch</v>
          </cell>
          <cell r="H197">
            <v>2019</v>
          </cell>
          <cell r="J197">
            <v>2021</v>
          </cell>
          <cell r="N197">
            <v>3200</v>
          </cell>
          <cell r="P197">
            <v>1800</v>
          </cell>
          <cell r="Z197">
            <v>0</v>
          </cell>
          <cell r="AE197">
            <v>0</v>
          </cell>
          <cell r="AK197" t="str">
            <v>Sơn Trạch</v>
          </cell>
          <cell r="AN197" t="str">
            <v>NTM</v>
          </cell>
          <cell r="AO197" t="str">
            <v>UBND xã Sơn Trạch</v>
          </cell>
          <cell r="AP197" t="str">
            <v>Hỏi lại VX</v>
          </cell>
        </row>
        <row r="198">
          <cell r="B198" t="str">
            <v xml:space="preserve">Nhà lớp học 2 tầng 8 phòng Trường tiểu học số 4 Hưng Trạch </v>
          </cell>
          <cell r="G198" t="str">
            <v>Bố Trạch</v>
          </cell>
          <cell r="H198">
            <v>2019</v>
          </cell>
          <cell r="J198">
            <v>2021</v>
          </cell>
          <cell r="N198">
            <v>4600</v>
          </cell>
          <cell r="P198">
            <v>2760</v>
          </cell>
          <cell r="Z198">
            <v>0</v>
          </cell>
          <cell r="AE198">
            <v>0</v>
          </cell>
          <cell r="AK198" t="str">
            <v>Hưng Trạch</v>
          </cell>
          <cell r="AN198" t="str">
            <v>NTM</v>
          </cell>
          <cell r="AO198" t="str">
            <v>UBND huyện Bố Trạch</v>
          </cell>
          <cell r="AP198" t="str">
            <v>Ý kiến đ/c Dũng PCT</v>
          </cell>
          <cell r="AQ198" t="str">
            <v>3769/QĐ-UBND ngày 31/10/2018</v>
          </cell>
        </row>
        <row r="199">
          <cell r="B199" t="str">
            <v xml:space="preserve">Nhà lớp học 6 phòng trường Mầm non Lâm Trạch </v>
          </cell>
          <cell r="G199" t="str">
            <v>Bố Trạch</v>
          </cell>
          <cell r="H199">
            <v>2019</v>
          </cell>
          <cell r="J199">
            <v>2021</v>
          </cell>
          <cell r="N199">
            <v>5000</v>
          </cell>
          <cell r="P199">
            <v>3000</v>
          </cell>
          <cell r="Z199">
            <v>0</v>
          </cell>
          <cell r="AE199">
            <v>0</v>
          </cell>
          <cell r="AK199" t="str">
            <v>Lâm Trạch</v>
          </cell>
          <cell r="AM199" t="str">
            <v>xã 135</v>
          </cell>
          <cell r="AN199" t="str">
            <v>NTM</v>
          </cell>
          <cell r="AO199" t="str">
            <v>UBND xã Lâm Trạch</v>
          </cell>
          <cell r="AP199" t="str">
            <v>Có trong KH
trung hạn</v>
          </cell>
        </row>
        <row r="200">
          <cell r="B200" t="str">
            <v>Nhà lớp học 2 tầng 6 phòng Trường Tiểu học số 2 Cự Nẫm, huyện Bố Trạch</v>
          </cell>
          <cell r="G200" t="str">
            <v>Bố Trạch</v>
          </cell>
          <cell r="H200">
            <v>2019</v>
          </cell>
          <cell r="J200">
            <v>2021</v>
          </cell>
          <cell r="M200" t="str">
            <v>3820/QĐ-UBND ngày 31/10/2018</v>
          </cell>
          <cell r="N200">
            <v>3500</v>
          </cell>
          <cell r="P200">
            <v>2100</v>
          </cell>
          <cell r="Z200">
            <v>0</v>
          </cell>
          <cell r="AE200">
            <v>0</v>
          </cell>
          <cell r="AK200" t="str">
            <v>Cự Nẫm</v>
          </cell>
          <cell r="AN200" t="str">
            <v>NTM</v>
          </cell>
          <cell r="AO200" t="str">
            <v>UBND huyện Bố Trạch</v>
          </cell>
          <cell r="AP200" t="str">
            <v>Đ/c Dũng PCT</v>
          </cell>
        </row>
        <row r="201">
          <cell r="B201" t="str">
            <v>Trường Tiểu học xã Vạn Trạch (6 phòng) (Khu vực Chiến Thắng)</v>
          </cell>
          <cell r="G201" t="str">
            <v>Bố Trạch</v>
          </cell>
          <cell r="H201">
            <v>2019</v>
          </cell>
          <cell r="J201">
            <v>2021</v>
          </cell>
          <cell r="M201" t="str">
            <v>3819/QĐ-UBND ngày 31/10/2018</v>
          </cell>
          <cell r="N201">
            <v>3000</v>
          </cell>
          <cell r="P201">
            <v>1800</v>
          </cell>
          <cell r="Z201">
            <v>0</v>
          </cell>
          <cell r="AE201">
            <v>0</v>
          </cell>
          <cell r="AK201" t="str">
            <v>Vạn Trạch</v>
          </cell>
          <cell r="AN201" t="str">
            <v>NTM</v>
          </cell>
          <cell r="AO201" t="str">
            <v>UBND xã Vạn Trạch</v>
          </cell>
          <cell r="AP201" t="str">
            <v>Ý kiến Giám đốc. Có trong
KH trung hạn</v>
          </cell>
        </row>
        <row r="202">
          <cell r="B202" t="str">
            <v xml:space="preserve">Nhà lớp học chức năng, thư viện trường THCS xã Đồng Trạch </v>
          </cell>
          <cell r="G202" t="str">
            <v>Bố Trạch</v>
          </cell>
          <cell r="H202">
            <v>2019</v>
          </cell>
          <cell r="J202">
            <v>2021</v>
          </cell>
          <cell r="M202" t="str">
            <v>3875/QĐ-UBND ngày 31/10/2018</v>
          </cell>
          <cell r="N202">
            <v>5500</v>
          </cell>
          <cell r="P202">
            <v>3300</v>
          </cell>
          <cell r="Z202">
            <v>0</v>
          </cell>
          <cell r="AE202">
            <v>0</v>
          </cell>
          <cell r="AK202" t="str">
            <v>Đồng Trạch</v>
          </cell>
          <cell r="AN202" t="str">
            <v>NTM</v>
          </cell>
          <cell r="AO202" t="str">
            <v>UBND xã Đồng Trạch</v>
          </cell>
          <cell r="AP202" t="str">
            <v>Đ/c Dũng PCT</v>
          </cell>
        </row>
        <row r="203">
          <cell r="B203" t="str">
            <v xml:space="preserve">Nhà chức năng 2 tầng 6 phòng trường THCS xã Trung Trạch </v>
          </cell>
          <cell r="G203" t="str">
            <v>Bố Trạch</v>
          </cell>
          <cell r="H203">
            <v>2019</v>
          </cell>
          <cell r="J203">
            <v>2021</v>
          </cell>
          <cell r="M203" t="str">
            <v>3798/QĐ-UBND ngày 31/10/2018</v>
          </cell>
          <cell r="N203">
            <v>4800</v>
          </cell>
          <cell r="P203">
            <v>2880</v>
          </cell>
          <cell r="Z203">
            <v>0</v>
          </cell>
          <cell r="AE203">
            <v>0</v>
          </cell>
          <cell r="AK203" t="str">
            <v>Trung Trạch</v>
          </cell>
          <cell r="AN203" t="str">
            <v>NTM</v>
          </cell>
          <cell r="AO203" t="str">
            <v>UBND huyện Bố Trạch</v>
          </cell>
          <cell r="AP203" t="str">
            <v>Đ/c Dũng PCT</v>
          </cell>
        </row>
        <row r="204">
          <cell r="B204" t="str">
            <v xml:space="preserve">Nhà lớp học chức năng trường tiểu học xã Đức Trạch – KV2 </v>
          </cell>
          <cell r="G204" t="str">
            <v>Bố Trạch</v>
          </cell>
          <cell r="H204">
            <v>2019</v>
          </cell>
          <cell r="J204">
            <v>2021</v>
          </cell>
          <cell r="M204" t="str">
            <v>3874/QĐ-UBND ngày 31/10/2018</v>
          </cell>
          <cell r="N204">
            <v>4500</v>
          </cell>
          <cell r="P204">
            <v>2700</v>
          </cell>
          <cell r="Z204">
            <v>0</v>
          </cell>
          <cell r="AE204">
            <v>0</v>
          </cell>
          <cell r="AK204" t="str">
            <v>Đức Trạch</v>
          </cell>
          <cell r="AN204" t="str">
            <v>NTM</v>
          </cell>
          <cell r="AO204" t="str">
            <v>UBND xã Đức Trạch</v>
          </cell>
          <cell r="AP204" t="str">
            <v>Đ/c Dũng PCT</v>
          </cell>
        </row>
        <row r="205">
          <cell r="B205" t="str">
            <v>Nhà lớp học 2 tầng 8 phòng Trung tâm giáo dục trẻ khuyết tật huyện Lệ Thủy</v>
          </cell>
          <cell r="G205" t="str">
            <v>Lệ Thủy</v>
          </cell>
          <cell r="H205">
            <v>2019</v>
          </cell>
          <cell r="J205">
            <v>2021</v>
          </cell>
          <cell r="M205" t="str">
            <v>3812/QĐ-UBND ngày 31/10/2018</v>
          </cell>
          <cell r="N205">
            <v>4500</v>
          </cell>
          <cell r="P205">
            <v>2700</v>
          </cell>
          <cell r="Z205">
            <v>0</v>
          </cell>
          <cell r="AE205">
            <v>0</v>
          </cell>
          <cell r="AK205" t="str">
            <v>An Thủy</v>
          </cell>
          <cell r="AN205" t="str">
            <v>NTM</v>
          </cell>
          <cell r="AO205" t="str">
            <v>Trung tâm Giáo dục trẻ khuyết tật huyện Lệ Thủy</v>
          </cell>
          <cell r="AP205" t="str">
            <v>Hỏi lại VX</v>
          </cell>
          <cell r="AQ205" t="str">
            <v>3497/QĐ-UBND ngày 22/10/2018</v>
          </cell>
        </row>
        <row r="206">
          <cell r="B206" t="str">
            <v>Hạ tầng kỹ thuật Trường phổ thông dân tộc nội trú huyện Quảng Ninh</v>
          </cell>
          <cell r="G206" t="str">
            <v>Quảng Ninh</v>
          </cell>
          <cell r="H206">
            <v>2019</v>
          </cell>
          <cell r="J206">
            <v>2021</v>
          </cell>
          <cell r="M206" t="str">
            <v>3811/QĐ-UBND ngày 31/10/2018</v>
          </cell>
          <cell r="N206">
            <v>3000</v>
          </cell>
          <cell r="P206">
            <v>1800</v>
          </cell>
          <cell r="Z206">
            <v>0</v>
          </cell>
          <cell r="AE206">
            <v>0</v>
          </cell>
          <cell r="AK206" t="str">
            <v>Trường Sơn</v>
          </cell>
          <cell r="AM206" t="str">
            <v>xã 135</v>
          </cell>
          <cell r="AN206" t="str">
            <v>NTM</v>
          </cell>
          <cell r="AO206" t="str">
            <v>Trường  Phổ thông Dân tộc nội trú huyện Quảng Ninh</v>
          </cell>
          <cell r="AP206" t="str">
            <v>Đ/c Dũng PCT</v>
          </cell>
          <cell r="AQ206" t="str">
            <v>3642/QĐ-UBND ngày 26/10/2018</v>
          </cell>
        </row>
        <row r="207">
          <cell r="B207" t="str">
            <v>Nhà hiệu bộ trường THCS Tân Ninh</v>
          </cell>
          <cell r="G207" t="str">
            <v>Quảng Ninh</v>
          </cell>
          <cell r="H207">
            <v>2019</v>
          </cell>
          <cell r="J207">
            <v>2021</v>
          </cell>
          <cell r="M207" t="str">
            <v>3809/QĐ-UBND ngày 31/10/2018</v>
          </cell>
          <cell r="N207">
            <v>4000</v>
          </cell>
          <cell r="P207">
            <v>2400</v>
          </cell>
          <cell r="Z207">
            <v>0</v>
          </cell>
          <cell r="AE207">
            <v>0</v>
          </cell>
          <cell r="AK207" t="str">
            <v>Tân Ninh</v>
          </cell>
          <cell r="AN207" t="str">
            <v>NTM</v>
          </cell>
          <cell r="AO207" t="str">
            <v>UBND xã Tân Ninh</v>
          </cell>
          <cell r="AP207" t="str">
            <v>Đ/c Dũng PCT</v>
          </cell>
          <cell r="AQ207" t="str">
            <v>3639/QĐ-UBND ngày 26/10/2018</v>
          </cell>
        </row>
        <row r="208">
          <cell r="B208" t="str">
            <v>Nhà lớp học bộ môn 2 tầng 8 phòng học, Trường THCS xã Võ Ninh, huyện Quảng Ninh</v>
          </cell>
          <cell r="G208" t="str">
            <v>Quảng Ninh</v>
          </cell>
          <cell r="H208">
            <v>2019</v>
          </cell>
          <cell r="J208">
            <v>2021</v>
          </cell>
          <cell r="N208">
            <v>5000</v>
          </cell>
          <cell r="P208">
            <v>3000</v>
          </cell>
          <cell r="Z208">
            <v>0</v>
          </cell>
          <cell r="AE208">
            <v>0</v>
          </cell>
          <cell r="AK208" t="str">
            <v>Võ Ninh</v>
          </cell>
          <cell r="AN208" t="str">
            <v>NTM</v>
          </cell>
          <cell r="AO208" t="str">
            <v>UBND xã Võ Ninh</v>
          </cell>
          <cell r="AP208" t="str">
            <v>Đ/c Dũng PCT</v>
          </cell>
          <cell r="AQ208" t="str">
            <v>3368/QĐ-UBND ngày 11/10/2018</v>
          </cell>
        </row>
        <row r="209">
          <cell r="B209" t="str">
            <v>Nhà lớp học bộ môn 2 tầng 8 phòng học, Trường THCS xã Hàm Ninh</v>
          </cell>
          <cell r="G209" t="str">
            <v>Quảng Ninh</v>
          </cell>
          <cell r="H209">
            <v>2019</v>
          </cell>
          <cell r="J209">
            <v>2021</v>
          </cell>
          <cell r="N209">
            <v>5000</v>
          </cell>
          <cell r="P209">
            <v>3000</v>
          </cell>
          <cell r="Z209">
            <v>0</v>
          </cell>
          <cell r="AE209">
            <v>0</v>
          </cell>
          <cell r="AK209" t="str">
            <v>Hàm Ninh</v>
          </cell>
          <cell r="AN209" t="str">
            <v>NTM</v>
          </cell>
          <cell r="AO209" t="str">
            <v>UBND xã Hàm Ninh</v>
          </cell>
          <cell r="AP209" t="str">
            <v>Đ/c Quang PCT</v>
          </cell>
          <cell r="AQ209" t="str">
            <v>3369/QĐ-UBND ngày 11/10/2018</v>
          </cell>
        </row>
        <row r="210">
          <cell r="B210" t="str">
            <v>Nhà lớp học bộ môn 2 tầng 4 phòng (điểm trường thôn Kim Nại) Trường mầm non An Ninh</v>
          </cell>
          <cell r="G210" t="str">
            <v>Quảng Ninh</v>
          </cell>
          <cell r="H210">
            <v>2019</v>
          </cell>
          <cell r="J210">
            <v>2021</v>
          </cell>
          <cell r="N210">
            <v>4500</v>
          </cell>
          <cell r="P210">
            <v>2700</v>
          </cell>
          <cell r="Z210">
            <v>0</v>
          </cell>
          <cell r="AE210">
            <v>0</v>
          </cell>
          <cell r="AK210" t="str">
            <v>An Ninh</v>
          </cell>
          <cell r="AN210" t="str">
            <v>NTM</v>
          </cell>
          <cell r="AO210" t="str">
            <v>UBND huyện Quảng Ninh</v>
          </cell>
          <cell r="AP210" t="str">
            <v>Đ/c Thuật PBT</v>
          </cell>
          <cell r="AQ210" t="str">
            <v>3607/QĐ-UBND ngày 26/10/2018</v>
          </cell>
        </row>
        <row r="211">
          <cell r="B211" t="str">
            <v>Nhà lớp học 2 tầng 8 phòng trường tiểu học Vạn Ninh cơ sở 2</v>
          </cell>
          <cell r="G211" t="str">
            <v>Quảng Ninh</v>
          </cell>
          <cell r="H211">
            <v>2019</v>
          </cell>
          <cell r="J211">
            <v>2021</v>
          </cell>
          <cell r="M211" t="str">
            <v>3879a/QĐ-UBND ngày 31/10/2018</v>
          </cell>
          <cell r="N211">
            <v>4000</v>
          </cell>
          <cell r="P211">
            <v>2400</v>
          </cell>
          <cell r="Z211">
            <v>0</v>
          </cell>
          <cell r="AE211">
            <v>0</v>
          </cell>
          <cell r="AK211" t="str">
            <v>Vạn Ninh</v>
          </cell>
          <cell r="AN211" t="str">
            <v>NTM</v>
          </cell>
          <cell r="AO211" t="str">
            <v>UBND xã Vạn Ninh</v>
          </cell>
          <cell r="AP211" t="str">
            <v>Đ/c Giám đốc</v>
          </cell>
        </row>
        <row r="212">
          <cell r="B212" t="str">
            <v>Xây dựng cơ sở 2 Trường trung cấp Y tế Quảng Bình (gđ1)</v>
          </cell>
          <cell r="G212" t="str">
            <v>Đồng Hới</v>
          </cell>
          <cell r="H212">
            <v>2019</v>
          </cell>
          <cell r="J212">
            <v>2021</v>
          </cell>
          <cell r="N212">
            <v>12500</v>
          </cell>
          <cell r="P212">
            <v>5000</v>
          </cell>
          <cell r="Z212">
            <v>0</v>
          </cell>
          <cell r="AE212">
            <v>0</v>
          </cell>
          <cell r="AK212" t="str">
            <v>Nam Lý</v>
          </cell>
          <cell r="AO212" t="str">
            <v>Trường Trung cấp Y tế</v>
          </cell>
          <cell r="AP212" t="str">
            <v>Theo đề án</v>
          </cell>
          <cell r="AQ212" t="str">
            <v>3444/QĐ-UBND ngày 17/10/2018</v>
          </cell>
        </row>
        <row r="213">
          <cell r="B213" t="str">
            <v>Nhà hiệu bộ và khuôn viên Trường tiểu học Gia Ninh, xã Gia Ninh, huyện Quảng Ninh</v>
          </cell>
          <cell r="G213" t="str">
            <v>Quảng Ninh</v>
          </cell>
          <cell r="H213">
            <v>2019</v>
          </cell>
          <cell r="J213">
            <v>2021</v>
          </cell>
          <cell r="N213">
            <v>4800</v>
          </cell>
          <cell r="P213">
            <v>2880</v>
          </cell>
          <cell r="Z213">
            <v>0</v>
          </cell>
          <cell r="AE213">
            <v>0</v>
          </cell>
          <cell r="AK213" t="str">
            <v>Gia Ninh</v>
          </cell>
          <cell r="AN213" t="str">
            <v>NTM</v>
          </cell>
          <cell r="AO213" t="str">
            <v>UBND huyện Quảng Ninh</v>
          </cell>
          <cell r="AP213" t="str">
            <v>Đ/c Dũng PCT</v>
          </cell>
          <cell r="AQ213" t="str">
            <v>Đang chờ phê duyệt</v>
          </cell>
        </row>
        <row r="214">
          <cell r="B214" t="str">
            <v>Nhà lớp học 2 tầng 8 phòng và HTKT Trường TH Sơn Thủy</v>
          </cell>
          <cell r="G214" t="str">
            <v>Lệ Thủy</v>
          </cell>
          <cell r="H214">
            <v>2019</v>
          </cell>
          <cell r="J214">
            <v>2021</v>
          </cell>
          <cell r="M214" t="str">
            <v>3813/QĐ-UBND ngày 31/10/2018</v>
          </cell>
          <cell r="N214">
            <v>6000</v>
          </cell>
          <cell r="P214">
            <v>3600</v>
          </cell>
          <cell r="Z214">
            <v>0</v>
          </cell>
          <cell r="AE214">
            <v>0</v>
          </cell>
          <cell r="AK214" t="str">
            <v>Sơn Thủy</v>
          </cell>
          <cell r="AN214" t="str">
            <v>NTM</v>
          </cell>
          <cell r="AO214" t="str">
            <v>UBND huyện Quảng Ninh</v>
          </cell>
          <cell r="AP214" t="str">
            <v>Đ/c Dũng PCT</v>
          </cell>
          <cell r="AQ214" t="str">
            <v>Đang chờ phê duyệt</v>
          </cell>
        </row>
        <row r="215">
          <cell r="B215" t="str">
            <v>Trường Tiểu học Hải Trạch</v>
          </cell>
          <cell r="G215" t="str">
            <v>Bố Trạch</v>
          </cell>
          <cell r="H215">
            <v>2019</v>
          </cell>
          <cell r="J215">
            <v>2021</v>
          </cell>
          <cell r="N215">
            <v>10000</v>
          </cell>
          <cell r="P215">
            <v>6000</v>
          </cell>
          <cell r="Z215">
            <v>0</v>
          </cell>
          <cell r="AD215">
            <v>0</v>
          </cell>
          <cell r="AE215">
            <v>0</v>
          </cell>
          <cell r="AI215" t="str">
            <v>Trung C bổ sung 19.11</v>
          </cell>
          <cell r="AK215" t="str">
            <v>Hải Trạch</v>
          </cell>
          <cell r="AN215" t="str">
            <v>NTM</v>
          </cell>
          <cell r="AO215" t="str">
            <v>UBND xã Hải Trạch</v>
          </cell>
          <cell r="AP215" t="str">
            <v>Ý kiến Giám đốc</v>
          </cell>
        </row>
        <row r="216">
          <cell r="B216" t="str">
            <v>Nhà lớp học, chức năng Trường Tiểu học Long Đại, xã Hiền Ninh</v>
          </cell>
          <cell r="G216" t="str">
            <v>Quảng Ninh</v>
          </cell>
          <cell r="H216">
            <v>2019</v>
          </cell>
          <cell r="J216">
            <v>2021</v>
          </cell>
          <cell r="N216">
            <v>4000</v>
          </cell>
          <cell r="P216">
            <v>2400</v>
          </cell>
          <cell r="AD216">
            <v>0</v>
          </cell>
          <cell r="AE216">
            <v>0</v>
          </cell>
          <cell r="AK216" t="str">
            <v>Hiền Ninh</v>
          </cell>
          <cell r="AM216" t="str">
            <v>bãi ngang</v>
          </cell>
          <cell r="AN216" t="str">
            <v>NTM</v>
          </cell>
          <cell r="AO216" t="str">
            <v>UBND huyện Quảng Ninh</v>
          </cell>
        </row>
        <row r="217">
          <cell r="B217" t="str">
            <v>Nhà lớp học 2 tầng 6 phòng trường Mầm non Cam Thủy (KV Mỹ Hòa)</v>
          </cell>
          <cell r="G217" t="str">
            <v>Lệ Thủy</v>
          </cell>
          <cell r="H217">
            <v>2019</v>
          </cell>
          <cell r="J217">
            <v>2021</v>
          </cell>
          <cell r="M217" t="str">
            <v>3810/QĐ-UBND ngày 31/10/2018</v>
          </cell>
          <cell r="N217">
            <v>6000</v>
          </cell>
          <cell r="P217">
            <v>3600</v>
          </cell>
          <cell r="AD217">
            <v>0</v>
          </cell>
          <cell r="AE217">
            <v>0</v>
          </cell>
          <cell r="AK217" t="str">
            <v>Cam Thủy</v>
          </cell>
          <cell r="AN217" t="str">
            <v>NTM</v>
          </cell>
          <cell r="AO217" t="str">
            <v>UBND xã Cam Thủy</v>
          </cell>
        </row>
        <row r="218">
          <cell r="B218" t="str">
            <v>Y tế</v>
          </cell>
          <cell r="N218">
            <v>144745</v>
          </cell>
          <cell r="O218">
            <v>0</v>
          </cell>
          <cell r="P218">
            <v>110731</v>
          </cell>
          <cell r="Q218">
            <v>19931</v>
          </cell>
          <cell r="R218">
            <v>0</v>
          </cell>
          <cell r="S218">
            <v>9931</v>
          </cell>
          <cell r="T218">
            <v>47326</v>
          </cell>
          <cell r="U218">
            <v>36519.800000000003</v>
          </cell>
          <cell r="W218">
            <v>16595.3</v>
          </cell>
          <cell r="Z218">
            <v>0</v>
          </cell>
          <cell r="AA218">
            <v>38151</v>
          </cell>
          <cell r="AB218">
            <v>18220</v>
          </cell>
          <cell r="AC218">
            <v>28151</v>
          </cell>
          <cell r="AD218">
            <v>82006</v>
          </cell>
          <cell r="AE218">
            <v>52979.8</v>
          </cell>
        </row>
        <row r="219">
          <cell r="B219" t="str">
            <v>Dự án dự kiến hoàn thành 2018</v>
          </cell>
          <cell r="N219">
            <v>40297</v>
          </cell>
          <cell r="O219">
            <v>0</v>
          </cell>
          <cell r="P219">
            <v>24894</v>
          </cell>
          <cell r="Q219">
            <v>16771</v>
          </cell>
          <cell r="R219">
            <v>0</v>
          </cell>
          <cell r="S219">
            <v>6771</v>
          </cell>
          <cell r="T219">
            <v>12049</v>
          </cell>
          <cell r="U219">
            <v>4403</v>
          </cell>
          <cell r="V219">
            <v>4403</v>
          </cell>
          <cell r="W219">
            <v>4403</v>
          </cell>
          <cell r="Y219">
            <v>0</v>
          </cell>
          <cell r="Z219">
            <v>4403</v>
          </cell>
          <cell r="AA219">
            <v>21174</v>
          </cell>
          <cell r="AB219">
            <v>4403</v>
          </cell>
          <cell r="AC219">
            <v>11174</v>
          </cell>
          <cell r="AD219">
            <v>12049</v>
          </cell>
          <cell r="AE219">
            <v>0</v>
          </cell>
        </row>
        <row r="220">
          <cell r="B220" t="str">
            <v xml:space="preserve">Trung tâm chăm sóc phục hồi chức năng cho người tâm thần </v>
          </cell>
          <cell r="G220" t="str">
            <v>Đồng Hới</v>
          </cell>
          <cell r="H220">
            <v>2017</v>
          </cell>
          <cell r="J220">
            <v>2018</v>
          </cell>
          <cell r="M220" t="str">
            <v>1881/QĐ-UBND ngày 29/5/2017</v>
          </cell>
          <cell r="N220">
            <v>7049</v>
          </cell>
          <cell r="O220">
            <v>0</v>
          </cell>
          <cell r="P220">
            <v>7049</v>
          </cell>
          <cell r="Q220">
            <v>4000</v>
          </cell>
          <cell r="R220">
            <v>0</v>
          </cell>
          <cell r="S220">
            <v>4000</v>
          </cell>
          <cell r="T220">
            <v>7049</v>
          </cell>
          <cell r="U220">
            <v>3049</v>
          </cell>
          <cell r="V220">
            <v>3049</v>
          </cell>
          <cell r="W220">
            <v>3049</v>
          </cell>
          <cell r="X220">
            <v>100</v>
          </cell>
          <cell r="Z220">
            <v>3049</v>
          </cell>
          <cell r="AA220">
            <v>7049</v>
          </cell>
          <cell r="AB220">
            <v>3049</v>
          </cell>
          <cell r="AC220">
            <v>7049</v>
          </cell>
          <cell r="AD220">
            <v>7049</v>
          </cell>
          <cell r="AE220">
            <v>0</v>
          </cell>
          <cell r="AN220" t="str">
            <v>NTM</v>
          </cell>
        </row>
        <row r="221">
          <cell r="B221" t="str">
            <v>XD mới Phòng khám đa khoa khu vực Sơn Trạch</v>
          </cell>
          <cell r="G221" t="str">
            <v>Bố Trạch</v>
          </cell>
          <cell r="H221">
            <v>2015</v>
          </cell>
          <cell r="J221">
            <v>2018</v>
          </cell>
          <cell r="M221" t="str">
            <v>2724/QĐ-UBND, ngày 31/10/2013</v>
          </cell>
          <cell r="N221">
            <v>33248</v>
          </cell>
          <cell r="O221">
            <v>0</v>
          </cell>
          <cell r="P221">
            <v>17845</v>
          </cell>
          <cell r="Q221">
            <v>12771</v>
          </cell>
          <cell r="R221">
            <v>0</v>
          </cell>
          <cell r="S221">
            <v>2771</v>
          </cell>
          <cell r="T221">
            <v>5000</v>
          </cell>
          <cell r="U221">
            <v>1354</v>
          </cell>
          <cell r="V221">
            <v>1354</v>
          </cell>
          <cell r="W221">
            <v>1354</v>
          </cell>
          <cell r="X221">
            <v>100</v>
          </cell>
          <cell r="Z221">
            <v>1354</v>
          </cell>
          <cell r="AA221">
            <v>14125</v>
          </cell>
          <cell r="AB221">
            <v>1354</v>
          </cell>
          <cell r="AC221">
            <v>4125</v>
          </cell>
          <cell r="AD221">
            <v>5000</v>
          </cell>
          <cell r="AE221">
            <v>0</v>
          </cell>
          <cell r="AN221" t="str">
            <v>NTM</v>
          </cell>
        </row>
        <row r="222">
          <cell r="B222" t="str">
            <v>Dự án chuyển tiếp 2018</v>
          </cell>
          <cell r="N222">
            <v>11675</v>
          </cell>
          <cell r="O222">
            <v>0</v>
          </cell>
          <cell r="P222">
            <v>11675</v>
          </cell>
          <cell r="Q222">
            <v>3000</v>
          </cell>
          <cell r="R222">
            <v>0</v>
          </cell>
          <cell r="S222">
            <v>3000</v>
          </cell>
          <cell r="T222">
            <v>10551</v>
          </cell>
          <cell r="U222">
            <v>7551</v>
          </cell>
          <cell r="V222">
            <v>3776</v>
          </cell>
          <cell r="W222">
            <v>3775.5</v>
          </cell>
          <cell r="Y222">
            <v>1625</v>
          </cell>
          <cell r="Z222">
            <v>5401</v>
          </cell>
          <cell r="AA222">
            <v>8401</v>
          </cell>
          <cell r="AB222">
            <v>5401</v>
          </cell>
          <cell r="AC222">
            <v>8401</v>
          </cell>
          <cell r="AD222">
            <v>10551</v>
          </cell>
          <cell r="AE222">
            <v>2150</v>
          </cell>
          <cell r="AN222" t="str">
            <v>NTM</v>
          </cell>
        </row>
        <row r="223">
          <cell r="B223" t="str">
            <v>Hạ tầng kỹ thuật Bệnh viện Đa khoa huyện Quảng Ninh</v>
          </cell>
          <cell r="G223" t="str">
            <v>Quảng Ninh</v>
          </cell>
          <cell r="H223">
            <v>2017</v>
          </cell>
          <cell r="J223">
            <v>2019</v>
          </cell>
          <cell r="M223" t="str">
            <v>528/QĐ-UBND, ngày 15/3/2011; 2017/QĐ-UBND ngày 21/8/2013; 2124/QĐ-UBND ngày 05/9/2013</v>
          </cell>
          <cell r="N223">
            <v>6612</v>
          </cell>
          <cell r="O223">
            <v>0</v>
          </cell>
          <cell r="P223">
            <v>6612</v>
          </cell>
          <cell r="Q223">
            <v>1650</v>
          </cell>
          <cell r="R223">
            <v>0</v>
          </cell>
          <cell r="S223">
            <v>1650</v>
          </cell>
          <cell r="T223">
            <v>5951</v>
          </cell>
          <cell r="U223">
            <v>4301</v>
          </cell>
          <cell r="V223">
            <v>2151</v>
          </cell>
          <cell r="W223">
            <v>2150.5</v>
          </cell>
          <cell r="X223">
            <v>50</v>
          </cell>
          <cell r="Z223">
            <v>2151</v>
          </cell>
          <cell r="AA223">
            <v>3801</v>
          </cell>
          <cell r="AB223">
            <v>2151</v>
          </cell>
          <cell r="AC223">
            <v>3801</v>
          </cell>
          <cell r="AD223">
            <v>5951</v>
          </cell>
          <cell r="AE223">
            <v>2150</v>
          </cell>
          <cell r="AK223" t="str">
            <v>Võ Ninh</v>
          </cell>
          <cell r="AN223" t="str">
            <v>NTM</v>
          </cell>
          <cell r="AO223" t="str">
            <v>Bệnh viện Đa khoa huyện Quảng Ninh</v>
          </cell>
        </row>
        <row r="224">
          <cell r="B224" t="str">
            <v>Phòng khám bệnh và hạ tầng kỹ thuật Trung tâm Y tế dự phòng huyện Quảng Ninh</v>
          </cell>
          <cell r="G224" t="str">
            <v>Quảng Ninh</v>
          </cell>
          <cell r="H224">
            <v>2017</v>
          </cell>
          <cell r="J224">
            <v>2019</v>
          </cell>
          <cell r="M224" t="str">
            <v>3386/QĐ-UBND
 ngày 27/10/2016</v>
          </cell>
          <cell r="N224">
            <v>5063</v>
          </cell>
          <cell r="O224">
            <v>0</v>
          </cell>
          <cell r="P224">
            <v>5063</v>
          </cell>
          <cell r="Q224">
            <v>1350</v>
          </cell>
          <cell r="R224">
            <v>0</v>
          </cell>
          <cell r="S224">
            <v>1350</v>
          </cell>
          <cell r="T224">
            <v>4600</v>
          </cell>
          <cell r="U224">
            <v>3250</v>
          </cell>
          <cell r="V224">
            <v>1625</v>
          </cell>
          <cell r="W224">
            <v>1625</v>
          </cell>
          <cell r="X224">
            <v>50</v>
          </cell>
          <cell r="Y224">
            <v>1625</v>
          </cell>
          <cell r="Z224">
            <v>3250</v>
          </cell>
          <cell r="AA224">
            <v>4600</v>
          </cell>
          <cell r="AB224">
            <v>3250</v>
          </cell>
          <cell r="AC224">
            <v>4600</v>
          </cell>
          <cell r="AD224">
            <v>4600</v>
          </cell>
          <cell r="AE224">
            <v>0</v>
          </cell>
          <cell r="AN224" t="str">
            <v>NTM</v>
          </cell>
        </row>
        <row r="225">
          <cell r="B225" t="str">
            <v>Dự án khởi công mới 2018</v>
          </cell>
          <cell r="N225">
            <v>34391</v>
          </cell>
          <cell r="O225">
            <v>0</v>
          </cell>
          <cell r="P225">
            <v>27362</v>
          </cell>
          <cell r="Q225">
            <v>160</v>
          </cell>
          <cell r="R225">
            <v>0</v>
          </cell>
          <cell r="S225">
            <v>160</v>
          </cell>
          <cell r="T225">
            <v>24726</v>
          </cell>
          <cell r="U225">
            <v>24565.8</v>
          </cell>
          <cell r="V225">
            <v>8416</v>
          </cell>
          <cell r="W225">
            <v>8416.7999999999993</v>
          </cell>
          <cell r="Y225">
            <v>0</v>
          </cell>
          <cell r="Z225">
            <v>8416</v>
          </cell>
          <cell r="AA225">
            <v>8576</v>
          </cell>
          <cell r="AB225">
            <v>8416</v>
          </cell>
          <cell r="AC225">
            <v>8576</v>
          </cell>
          <cell r="AD225">
            <v>24726</v>
          </cell>
          <cell r="AE225">
            <v>16149.8</v>
          </cell>
          <cell r="AN225" t="str">
            <v>NTM</v>
          </cell>
        </row>
        <row r="226">
          <cell r="B226" t="str">
            <v>Cải tạo, nâng cấp bệnh viện Y học cổ truyền tỉnh</v>
          </cell>
          <cell r="G226" t="str">
            <v>Đồng Hới</v>
          </cell>
          <cell r="H226">
            <v>2018</v>
          </cell>
          <cell r="J226">
            <v>2020</v>
          </cell>
          <cell r="M226" t="str">
            <v>3867/QĐ-UBND ngày 30/10/2017</v>
          </cell>
          <cell r="N226">
            <v>4200</v>
          </cell>
          <cell r="O226">
            <v>0</v>
          </cell>
          <cell r="P226">
            <v>4200</v>
          </cell>
          <cell r="Q226">
            <v>40</v>
          </cell>
          <cell r="S226">
            <v>40</v>
          </cell>
          <cell r="T226">
            <v>3780</v>
          </cell>
          <cell r="U226">
            <v>3740</v>
          </cell>
          <cell r="V226">
            <v>1122</v>
          </cell>
          <cell r="W226">
            <v>1122</v>
          </cell>
          <cell r="X226">
            <v>30</v>
          </cell>
          <cell r="Z226">
            <v>1122</v>
          </cell>
          <cell r="AA226">
            <v>1162</v>
          </cell>
          <cell r="AB226">
            <v>1122</v>
          </cell>
          <cell r="AC226">
            <v>1162</v>
          </cell>
          <cell r="AD226">
            <v>3780</v>
          </cell>
          <cell r="AE226">
            <v>2618</v>
          </cell>
          <cell r="AH226" t="str">
            <v>Bổ sung số QĐ, cập nhật số KH 2018-2020 (trừ CBĐT)</v>
          </cell>
          <cell r="AK226" t="str">
            <v>Nam Lý</v>
          </cell>
          <cell r="AO226" t="str">
            <v>Bệnh viện Y học cổ truyền tỉnh</v>
          </cell>
        </row>
        <row r="227">
          <cell r="B227" t="str">
            <v>Xây dựng nhà quản lý và hành chính Bệnh viện Đa khoa huyện Lệ Thủy</v>
          </cell>
          <cell r="G227" t="str">
            <v>Lệ Thủy</v>
          </cell>
          <cell r="H227">
            <v>2018</v>
          </cell>
          <cell r="J227">
            <v>2020</v>
          </cell>
          <cell r="M227" t="str">
            <v>3605/QĐ-UBND ngày 12/10/2017</v>
          </cell>
          <cell r="N227">
            <v>5000</v>
          </cell>
          <cell r="O227">
            <v>0</v>
          </cell>
          <cell r="P227">
            <v>5000</v>
          </cell>
          <cell r="Q227">
            <v>60</v>
          </cell>
          <cell r="R227">
            <v>0</v>
          </cell>
          <cell r="S227">
            <v>60</v>
          </cell>
          <cell r="T227">
            <v>4500</v>
          </cell>
          <cell r="U227">
            <v>4440</v>
          </cell>
          <cell r="V227">
            <v>1332</v>
          </cell>
          <cell r="W227">
            <v>1332</v>
          </cell>
          <cell r="X227">
            <v>30</v>
          </cell>
          <cell r="Z227">
            <v>1332</v>
          </cell>
          <cell r="AA227">
            <v>1392</v>
          </cell>
          <cell r="AB227">
            <v>1332</v>
          </cell>
          <cell r="AC227">
            <v>1392</v>
          </cell>
          <cell r="AD227">
            <v>4500</v>
          </cell>
          <cell r="AE227">
            <v>3108</v>
          </cell>
          <cell r="AI227" t="str">
            <v>A Hiếu VX cung cấp, trong QLVB chưa có</v>
          </cell>
          <cell r="AK227" t="str">
            <v>Kiến Giang</v>
          </cell>
          <cell r="AO227" t="str">
            <v>Bệnh viện Đa khoa huyện Lệ Thủy</v>
          </cell>
        </row>
        <row r="228">
          <cell r="B228" t="str">
            <v>Trạm Y tế xã Quảng Châu cũ</v>
          </cell>
          <cell r="G228" t="str">
            <v>Quảng Trạch</v>
          </cell>
          <cell r="H228">
            <v>2018</v>
          </cell>
          <cell r="J228">
            <v>2020</v>
          </cell>
          <cell r="U228">
            <v>0</v>
          </cell>
          <cell r="V228" t="e">
            <v>#N/A</v>
          </cell>
          <cell r="W228" t="e">
            <v>#N/A</v>
          </cell>
          <cell r="X228" t="e">
            <v>#N/A</v>
          </cell>
          <cell r="Z228" t="e">
            <v>#N/A</v>
          </cell>
          <cell r="AA228" t="e">
            <v>#N/A</v>
          </cell>
          <cell r="AB228" t="e">
            <v>#N/A</v>
          </cell>
          <cell r="AC228" t="e">
            <v>#N/A</v>
          </cell>
          <cell r="AD228">
            <v>0</v>
          </cell>
          <cell r="AE228" t="e">
            <v>#N/A</v>
          </cell>
          <cell r="AH228" t="str">
            <v>Chưa nộp lại CTĐT 40/60</v>
          </cell>
          <cell r="AN228" t="str">
            <v>NTM</v>
          </cell>
        </row>
        <row r="229">
          <cell r="B229" t="str">
            <v>Nhà điều trị bệnh nhân Bệnh viện đa khoa huyện Bố Trạch</v>
          </cell>
          <cell r="G229" t="str">
            <v>Bố Trạch</v>
          </cell>
          <cell r="H229">
            <v>2018</v>
          </cell>
          <cell r="J229">
            <v>2020</v>
          </cell>
          <cell r="M229" t="str">
            <v>3949/QĐ-UBND ngày 31/10/2017</v>
          </cell>
          <cell r="N229">
            <v>5500</v>
          </cell>
          <cell r="O229">
            <v>0</v>
          </cell>
          <cell r="P229">
            <v>5500</v>
          </cell>
          <cell r="Q229">
            <v>60</v>
          </cell>
          <cell r="R229">
            <v>0</v>
          </cell>
          <cell r="S229">
            <v>60</v>
          </cell>
          <cell r="T229">
            <v>4950</v>
          </cell>
          <cell r="U229">
            <v>4890</v>
          </cell>
          <cell r="V229">
            <v>1467</v>
          </cell>
          <cell r="W229">
            <v>1467</v>
          </cell>
          <cell r="X229">
            <v>30</v>
          </cell>
          <cell r="Z229">
            <v>1467</v>
          </cell>
          <cell r="AA229">
            <v>1527</v>
          </cell>
          <cell r="AB229">
            <v>1467</v>
          </cell>
          <cell r="AC229">
            <v>1527</v>
          </cell>
          <cell r="AD229">
            <v>4950</v>
          </cell>
          <cell r="AE229">
            <v>3423</v>
          </cell>
          <cell r="AH229" t="str">
            <v>Bổ sung số QĐ, cập nhật số KH 2018-2020 (trừ CBĐT)</v>
          </cell>
          <cell r="AK229" t="str">
            <v>Hoàn Lão</v>
          </cell>
          <cell r="AO229" t="str">
            <v>Bệnh viện đa khoa huyện Bố Trạch</v>
          </cell>
        </row>
        <row r="230">
          <cell r="B230" t="str">
            <v>Cải tạo, sửa chữa Phòng khám đa khoa khu vực Hóa Tiến</v>
          </cell>
          <cell r="G230" t="str">
            <v>Minh Hóa</v>
          </cell>
          <cell r="H230">
            <v>2018</v>
          </cell>
          <cell r="J230">
            <v>2020</v>
          </cell>
          <cell r="M230" t="str">
            <v>3785/QĐ-UBND ngày 25/10/2017</v>
          </cell>
          <cell r="N230">
            <v>1662</v>
          </cell>
          <cell r="P230">
            <v>1662</v>
          </cell>
          <cell r="T230">
            <v>1496</v>
          </cell>
          <cell r="U230">
            <v>1495.8</v>
          </cell>
          <cell r="V230">
            <v>1495</v>
          </cell>
          <cell r="W230">
            <v>1495.8</v>
          </cell>
          <cell r="X230">
            <v>100</v>
          </cell>
          <cell r="Z230">
            <v>1495</v>
          </cell>
          <cell r="AA230">
            <v>1495</v>
          </cell>
          <cell r="AB230">
            <v>1495</v>
          </cell>
          <cell r="AC230">
            <v>1495</v>
          </cell>
          <cell r="AD230">
            <v>1496</v>
          </cell>
          <cell r="AE230">
            <v>0.79999999999995453</v>
          </cell>
        </row>
        <row r="231">
          <cell r="B231" t="str">
            <v>Khối nhà điều trị người bệnh nội trú- Bệnh viện đa khoa khu vực Bắc Quảng Bình</v>
          </cell>
          <cell r="G231" t="str">
            <v>Ba Đồn</v>
          </cell>
          <cell r="H231">
            <v>2018</v>
          </cell>
          <cell r="J231">
            <v>2020</v>
          </cell>
          <cell r="M231" t="str">
            <v>3445/QĐ-UBND ngày 28/10/52016</v>
          </cell>
          <cell r="N231">
            <v>18029</v>
          </cell>
          <cell r="P231">
            <v>11000</v>
          </cell>
          <cell r="T231">
            <v>10000</v>
          </cell>
          <cell r="U231">
            <v>10000</v>
          </cell>
          <cell r="V231">
            <v>3000</v>
          </cell>
          <cell r="W231">
            <v>3000</v>
          </cell>
          <cell r="X231">
            <v>30</v>
          </cell>
          <cell r="Z231">
            <v>3000</v>
          </cell>
          <cell r="AA231">
            <v>3000</v>
          </cell>
          <cell r="AB231">
            <v>3000</v>
          </cell>
          <cell r="AC231">
            <v>3000</v>
          </cell>
          <cell r="AD231">
            <v>10000</v>
          </cell>
          <cell r="AE231">
            <v>7000</v>
          </cell>
          <cell r="AH231" t="str">
            <v>Bổ sung số QĐ, cập nhật số KH 2018-2020 (trừ CBĐT)</v>
          </cell>
          <cell r="AK231" t="str">
            <v>Quảng Thọ</v>
          </cell>
          <cell r="AO231" t="str">
            <v>Bệnh viện đa khoa khu vực Bắc Quảng Bình</v>
          </cell>
        </row>
        <row r="232">
          <cell r="B232" t="str">
            <v>Dự án khởi công mới năm 2019</v>
          </cell>
          <cell r="N232">
            <v>58382</v>
          </cell>
          <cell r="O232">
            <v>0</v>
          </cell>
          <cell r="P232">
            <v>46800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34680</v>
          </cell>
          <cell r="AE232">
            <v>34680</v>
          </cell>
        </row>
        <row r="233">
          <cell r="B233" t="str">
            <v>Các dự án trong KH trung hạn đã cân đối nguồn</v>
          </cell>
        </row>
        <row r="234">
          <cell r="B234" t="str">
            <v>Trạm Y tế phường Quảng Phúc</v>
          </cell>
          <cell r="G234" t="str">
            <v>Ba Đồn</v>
          </cell>
          <cell r="H234">
            <v>2018</v>
          </cell>
          <cell r="J234">
            <v>2020</v>
          </cell>
          <cell r="M234" t="str">
            <v>3970a/QĐ-UBND ngày 31/10/2017</v>
          </cell>
          <cell r="N234">
            <v>3982</v>
          </cell>
          <cell r="P234">
            <v>3000</v>
          </cell>
          <cell r="Z234">
            <v>0</v>
          </cell>
          <cell r="AD234">
            <v>3000</v>
          </cell>
          <cell r="AE234">
            <v>3000</v>
          </cell>
          <cell r="AH234" t="str">
            <v>Năm 2018 đã bố trí ngân sách phường, điều chỉnh tăng trung hạn từ 500 lên 3 tỷ</v>
          </cell>
          <cell r="AK234" t="str">
            <v>Quảng Phúc</v>
          </cell>
          <cell r="AO234" t="str">
            <v>UBND phường
Quảng Phúc</v>
          </cell>
          <cell r="AP234" t="str">
            <v>Có trong KH
trung hạn</v>
          </cell>
          <cell r="AQ234" t="str">
            <v>2905/QĐ-UBND ngày 16/10/2015; 3757a/QĐ-UBND ngày 31/10/2017</v>
          </cell>
        </row>
        <row r="235">
          <cell r="B235" t="str">
            <v>Bệnh viện Đa khoa Tuyên Hóa</v>
          </cell>
          <cell r="G235" t="str">
            <v>Tuyên Hóa</v>
          </cell>
          <cell r="H235">
            <v>2019</v>
          </cell>
          <cell r="J235">
            <v>2021</v>
          </cell>
          <cell r="M235" t="str">
            <v>3858/QĐ-UBND ngày 31/10/2018</v>
          </cell>
          <cell r="N235">
            <v>5000</v>
          </cell>
          <cell r="P235">
            <v>5000</v>
          </cell>
          <cell r="Z235">
            <v>0</v>
          </cell>
          <cell r="AD235">
            <v>3000</v>
          </cell>
          <cell r="AE235">
            <v>3000</v>
          </cell>
          <cell r="AK235" t="str">
            <v>Đồng Lê</v>
          </cell>
          <cell r="AO235" t="str">
            <v>Bệnh viện Đa khoa Tuyên Hóa</v>
          </cell>
          <cell r="AP235" t="str">
            <v>Có trong KH
trung hạn</v>
          </cell>
          <cell r="AQ235" t="str">
            <v>3050/QĐ-UBND ngày 29/10/2015</v>
          </cell>
        </row>
        <row r="236">
          <cell r="B236" t="str">
            <v>Trạm y tế xã Quảng Châu</v>
          </cell>
          <cell r="G236" t="str">
            <v>Quảng Trạch</v>
          </cell>
          <cell r="H236">
            <v>2019</v>
          </cell>
          <cell r="J236">
            <v>2021</v>
          </cell>
          <cell r="M236" t="str">
            <v>3803/QĐ-UBND ngày 31/10/2018</v>
          </cell>
          <cell r="N236">
            <v>3000</v>
          </cell>
          <cell r="P236">
            <v>1800</v>
          </cell>
          <cell r="Z236">
            <v>0</v>
          </cell>
          <cell r="AD236">
            <v>1800</v>
          </cell>
          <cell r="AE236">
            <v>1800</v>
          </cell>
          <cell r="AK236" t="str">
            <v>Quảng Châu</v>
          </cell>
          <cell r="AM236" t="str">
            <v>xã 135</v>
          </cell>
          <cell r="AN236" t="str">
            <v>NTM</v>
          </cell>
          <cell r="AO236" t="str">
            <v>UBND xã Quảng Châu</v>
          </cell>
          <cell r="AP236" t="str">
            <v>Có trong KH
trung hạn</v>
          </cell>
          <cell r="AQ236" t="str">
            <v>3847/QĐ-UBND ngày 30/10/2017</v>
          </cell>
        </row>
        <row r="237">
          <cell r="B237" t="str">
            <v>Trạm  Y tế phường Quảng Long</v>
          </cell>
          <cell r="G237" t="str">
            <v>Ba Đồn</v>
          </cell>
          <cell r="H237">
            <v>2019</v>
          </cell>
          <cell r="J237">
            <v>2021</v>
          </cell>
          <cell r="M237" t="str">
            <v>3776/QĐ-UBND ngày 31/10/2018</v>
          </cell>
          <cell r="N237">
            <v>3000</v>
          </cell>
          <cell r="P237">
            <v>3000</v>
          </cell>
          <cell r="Z237">
            <v>0</v>
          </cell>
          <cell r="AD237">
            <v>1800</v>
          </cell>
          <cell r="AE237">
            <v>1800</v>
          </cell>
          <cell r="AK237" t="str">
            <v>Quảng Long</v>
          </cell>
          <cell r="AO237" t="str">
            <v>UBND phường
Quảng Long</v>
          </cell>
          <cell r="AP237" t="str">
            <v>Có trong KH
trung hạn</v>
          </cell>
          <cell r="AQ237" t="str">
            <v>2899/QĐ-UBND ngày 16/10/2015</v>
          </cell>
        </row>
        <row r="238">
          <cell r="B238" t="str">
            <v>Bệnh viện Đa khoa Đồng Hới</v>
          </cell>
          <cell r="G238" t="str">
            <v>Đồng Hới</v>
          </cell>
          <cell r="H238">
            <v>2019</v>
          </cell>
          <cell r="J238">
            <v>2021</v>
          </cell>
          <cell r="M238" t="str">
            <v>3802/QĐ-UBND ngày 31/10/2018</v>
          </cell>
          <cell r="N238">
            <v>8600</v>
          </cell>
          <cell r="P238">
            <v>8600</v>
          </cell>
          <cell r="Z238">
            <v>0</v>
          </cell>
          <cell r="AD238">
            <v>5160</v>
          </cell>
          <cell r="AE238">
            <v>5160</v>
          </cell>
          <cell r="AH238" t="str">
            <v>Đ/c tăng tổng mức đầu tư từ 5,5 tỷ đồng lên 8,6 tỷ theo QĐ chủ trương đầu tư. Bố trí vốn từ năm 2019
KHV trung hạn 500 &gt;&gt; 5160</v>
          </cell>
          <cell r="AK238" t="str">
            <v>Đức Ninh</v>
          </cell>
          <cell r="AN238" t="str">
            <v>NTM</v>
          </cell>
          <cell r="AO238" t="str">
            <v>Bệnh viện Đa khoa Đồng Hới</v>
          </cell>
          <cell r="AP238" t="str">
            <v>Có trong KH
trung hạn</v>
          </cell>
          <cell r="AQ238" t="str">
            <v>3674/QĐ-UBND ngày 29/10/2018</v>
          </cell>
        </row>
        <row r="239">
          <cell r="B239" t="str">
            <v>Bệnh viện Đa khoa Minh Hóa</v>
          </cell>
          <cell r="G239" t="str">
            <v>Minh Hóa</v>
          </cell>
          <cell r="H239">
            <v>2019</v>
          </cell>
          <cell r="J239">
            <v>2021</v>
          </cell>
          <cell r="M239" t="str">
            <v>3890/QĐ-UBND ngày 31/10/2018</v>
          </cell>
          <cell r="N239">
            <v>5500</v>
          </cell>
          <cell r="P239">
            <v>5500</v>
          </cell>
          <cell r="Z239">
            <v>0</v>
          </cell>
          <cell r="AD239">
            <v>3300</v>
          </cell>
          <cell r="AE239">
            <v>3300</v>
          </cell>
          <cell r="AK239" t="str">
            <v>Quy Đạt</v>
          </cell>
          <cell r="AO239" t="str">
            <v>Bệnh viện Đa khoa Minh Hóa</v>
          </cell>
          <cell r="AP239" t="str">
            <v>Có trong KH
trung hạn</v>
          </cell>
          <cell r="AQ239" t="str">
            <v>3574/QĐ-UBND ngày 24/10/2018</v>
          </cell>
        </row>
        <row r="240">
          <cell r="B240" t="str">
            <v>Trung tâm Y tế huyện Quảng Trạch</v>
          </cell>
          <cell r="G240" t="str">
            <v>Quảng Trạch</v>
          </cell>
          <cell r="H240">
            <v>2018</v>
          </cell>
          <cell r="J240">
            <v>2020</v>
          </cell>
          <cell r="M240" t="str">
            <v>2151/QĐ-UBND ngày 02/7/2018</v>
          </cell>
          <cell r="N240">
            <v>14800</v>
          </cell>
          <cell r="P240">
            <v>9800</v>
          </cell>
          <cell r="Z240">
            <v>0</v>
          </cell>
          <cell r="AD240">
            <v>9600</v>
          </cell>
          <cell r="AE240">
            <v>9600</v>
          </cell>
          <cell r="AH240" t="str">
            <v>TT. HĐND tỉnh đã đồng ý bổ sung trung hạn và bố trí từ năm 2019 (VB số 136/HĐND-VP ngày 25/10/2018) Năm 2018 đã bố trí vốn sự nghiệp y tế để thực hiện</v>
          </cell>
          <cell r="AI240" t="str">
            <v>Điều chỉnh tăng NS tỉnh từ 9,600 lên 9,800</v>
          </cell>
          <cell r="AK240" t="str">
            <v>Quảng Hưng</v>
          </cell>
          <cell r="AO240" t="str">
            <v>Sở Y tế</v>
          </cell>
          <cell r="AP240" t="str">
            <v>có ý kiến Thường trực HDND</v>
          </cell>
          <cell r="AQ240" t="str">
            <v>3828/QĐ-UBND ngày 27/10/2017</v>
          </cell>
        </row>
        <row r="241">
          <cell r="B241" t="str">
            <v xml:space="preserve">Các dự án bổ sung KH trung hạn </v>
          </cell>
        </row>
        <row r="242">
          <cell r="B242" t="str">
            <v>Trạm y tế xã Quảng Lộc</v>
          </cell>
          <cell r="G242" t="str">
            <v>Ba Đồn</v>
          </cell>
          <cell r="H242">
            <v>2018</v>
          </cell>
          <cell r="J242">
            <v>2020</v>
          </cell>
          <cell r="M242" t="str">
            <v>3865/QĐ-UBND ngày 30/10/2017</v>
          </cell>
          <cell r="N242">
            <v>4000</v>
          </cell>
          <cell r="P242">
            <v>2400</v>
          </cell>
          <cell r="Z242">
            <v>0</v>
          </cell>
          <cell r="AD242">
            <v>2400</v>
          </cell>
          <cell r="AE242">
            <v>2400</v>
          </cell>
          <cell r="AH242" t="str">
            <v>Bố trí NS xã 2018</v>
          </cell>
          <cell r="AK242" t="str">
            <v>Quảng Lộc</v>
          </cell>
          <cell r="AN242" t="str">
            <v>NTM</v>
          </cell>
          <cell r="AO242" t="str">
            <v>UBND xã Quảng Lộc</v>
          </cell>
          <cell r="AQ242" t="str">
            <v>3842/QĐ-UBND ngày 30/10/2017</v>
          </cell>
        </row>
        <row r="243">
          <cell r="B243" t="str">
            <v>Hạ tầng kỹ thuật Trung tâm Y tế huyện Lệ Thuỷ</v>
          </cell>
          <cell r="G243" t="str">
            <v>Lệ Thủy</v>
          </cell>
          <cell r="H243">
            <v>2019</v>
          </cell>
          <cell r="J243">
            <v>2021</v>
          </cell>
          <cell r="M243" t="str">
            <v>3889a/QĐ-UBND ngày 31/10/2018</v>
          </cell>
          <cell r="N243">
            <v>3500</v>
          </cell>
          <cell r="P243">
            <v>3500</v>
          </cell>
          <cell r="Z243">
            <v>0</v>
          </cell>
          <cell r="AD243">
            <v>2100</v>
          </cell>
          <cell r="AE243">
            <v>2100</v>
          </cell>
          <cell r="AK243" t="str">
            <v>Kiến Giang</v>
          </cell>
          <cell r="AO243" t="str">
            <v>Trung tâm Y tế huyện Lệ Thuỷ</v>
          </cell>
          <cell r="AP243" t="str">
            <v>Đ/c Giám đốc. Có trong KH
trung hạn</v>
          </cell>
        </row>
        <row r="244">
          <cell r="B244" t="str">
            <v>Trạm Y tế xã Đức Trạch</v>
          </cell>
          <cell r="G244" t="str">
            <v>Bố Trạch</v>
          </cell>
          <cell r="H244">
            <v>2019</v>
          </cell>
          <cell r="J244">
            <v>2021</v>
          </cell>
          <cell r="M244" t="str">
            <v>3347/QĐ-UBND ngày 9/10/2018</v>
          </cell>
          <cell r="N244">
            <v>4000</v>
          </cell>
          <cell r="P244">
            <v>2400</v>
          </cell>
          <cell r="Z244">
            <v>0</v>
          </cell>
          <cell r="AD244">
            <v>1440</v>
          </cell>
          <cell r="AE244">
            <v>1440</v>
          </cell>
          <cell r="AH244" t="str">
            <v>Bố trí theo PVX đề xuất</v>
          </cell>
          <cell r="AK244" t="str">
            <v>Đức Trạch</v>
          </cell>
          <cell r="AN244" t="str">
            <v>NTM</v>
          </cell>
          <cell r="AO244" t="str">
            <v>UBND xã Đức Trạch</v>
          </cell>
          <cell r="AP244" t="str">
            <v>889/VPUBND-KTTH
ngày 26/03/2018</v>
          </cell>
          <cell r="AQ244" t="str">
            <v>1005/QĐ-UBND ngày 30/3/2018</v>
          </cell>
        </row>
        <row r="245">
          <cell r="B245" t="str">
            <v>Trạm y tế xã Quảng Kim</v>
          </cell>
          <cell r="G245" t="str">
            <v>Quảng Trạch</v>
          </cell>
          <cell r="H245">
            <v>2019</v>
          </cell>
          <cell r="J245">
            <v>2021</v>
          </cell>
          <cell r="M245" t="str">
            <v>3885/QĐ-UBND ngày 31/10/2018</v>
          </cell>
          <cell r="N245">
            <v>3000</v>
          </cell>
          <cell r="P245">
            <v>1800</v>
          </cell>
          <cell r="Z245">
            <v>0</v>
          </cell>
          <cell r="AD245">
            <v>1080</v>
          </cell>
          <cell r="AE245">
            <v>1080</v>
          </cell>
          <cell r="AH245" t="str">
            <v>Bố trí theo PVX đề xuất</v>
          </cell>
          <cell r="AK245" t="str">
            <v>Quảng Kim</v>
          </cell>
          <cell r="AN245" t="str">
            <v>NTM</v>
          </cell>
          <cell r="AO245" t="str">
            <v>UBND xã Quảng Kim</v>
          </cell>
          <cell r="AP245" t="str">
            <v>Có trong KH
trung hạn</v>
          </cell>
          <cell r="AQ245" t="str">
            <v>3598 ngày 26/10/2018</v>
          </cell>
        </row>
        <row r="246">
          <cell r="Z246">
            <v>0</v>
          </cell>
          <cell r="AH246" t="str">
            <v>Trạm y tế xã Quảng Lộc bỏ danh mục</v>
          </cell>
        </row>
        <row r="247">
          <cell r="B247" t="str">
            <v>Hạ tầng CK Cha Lo</v>
          </cell>
          <cell r="N247">
            <v>631296</v>
          </cell>
          <cell r="O247">
            <v>0</v>
          </cell>
          <cell r="P247">
            <v>241401</v>
          </cell>
          <cell r="Q247">
            <v>169488</v>
          </cell>
          <cell r="R247">
            <v>0</v>
          </cell>
          <cell r="S247">
            <v>24737</v>
          </cell>
          <cell r="T247">
            <v>104854</v>
          </cell>
          <cell r="U247">
            <v>80500</v>
          </cell>
          <cell r="V247">
            <v>20000</v>
          </cell>
          <cell r="W247">
            <v>20000</v>
          </cell>
          <cell r="Z247">
            <v>20000</v>
          </cell>
          <cell r="AA247">
            <v>189488</v>
          </cell>
          <cell r="AB247">
            <v>20000</v>
          </cell>
          <cell r="AC247">
            <v>44737</v>
          </cell>
          <cell r="AD247">
            <v>104854</v>
          </cell>
          <cell r="AE247">
            <v>60500</v>
          </cell>
        </row>
        <row r="248">
          <cell r="B248" t="str">
            <v>Hạ tầng khu phi thuế quan và các điểm dịch vụ khu kinh tế cửa khẩu Cha Lo</v>
          </cell>
          <cell r="E248" t="str">
            <v>HTCC</v>
          </cell>
          <cell r="F248" t="str">
            <v>4Chuyển tiếp</v>
          </cell>
          <cell r="G248" t="str">
            <v>Minh Hóa</v>
          </cell>
          <cell r="H248">
            <v>2015</v>
          </cell>
          <cell r="I248">
            <v>2015</v>
          </cell>
          <cell r="J248">
            <v>2020</v>
          </cell>
          <cell r="K248" t="str">
            <v>chưa</v>
          </cell>
          <cell r="M248" t="str">
            <v>3064/QĐ-UBND ngày 29/10/2014</v>
          </cell>
          <cell r="N248">
            <v>391564</v>
          </cell>
          <cell r="O248">
            <v>0</v>
          </cell>
          <cell r="P248">
            <v>156626</v>
          </cell>
          <cell r="Q248">
            <v>104943</v>
          </cell>
          <cell r="S248">
            <v>4750</v>
          </cell>
          <cell r="T248">
            <v>61034</v>
          </cell>
          <cell r="U248">
            <v>56284</v>
          </cell>
          <cell r="V248">
            <v>7500</v>
          </cell>
          <cell r="W248">
            <v>7500</v>
          </cell>
          <cell r="X248">
            <v>0</v>
          </cell>
          <cell r="Z248">
            <v>7500</v>
          </cell>
          <cell r="AA248">
            <v>112443</v>
          </cell>
          <cell r="AB248">
            <v>7500</v>
          </cell>
          <cell r="AC248">
            <v>12250</v>
          </cell>
          <cell r="AD248">
            <v>61034</v>
          </cell>
          <cell r="AE248">
            <v>48784</v>
          </cell>
          <cell r="AK248" t="str">
            <v>KKT Cừa khẩu Cha Lo</v>
          </cell>
          <cell r="AL248" t="str">
            <v>Khác</v>
          </cell>
          <cell r="AO248" t="str">
            <v>BQL Khu Kinh tế</v>
          </cell>
        </row>
        <row r="249">
          <cell r="B249" t="str">
            <v>Nhà liên ngành và Quốc môn KKT cửa khẩu Quốc tế Cha Lo (giai đoạn 2)</v>
          </cell>
          <cell r="E249" t="str">
            <v>HTCC</v>
          </cell>
          <cell r="F249" t="str">
            <v>4Chuyển tiếp</v>
          </cell>
          <cell r="G249" t="str">
            <v>Minh Hóa</v>
          </cell>
          <cell r="H249">
            <v>2016</v>
          </cell>
          <cell r="I249">
            <v>2016</v>
          </cell>
          <cell r="J249">
            <v>2018</v>
          </cell>
          <cell r="K249" t="str">
            <v xml:space="preserve">chưa </v>
          </cell>
          <cell r="M249" t="str">
            <v>1515/QĐ-UBND ngày 01/7/2013</v>
          </cell>
          <cell r="N249">
            <v>167137</v>
          </cell>
          <cell r="O249">
            <v>0</v>
          </cell>
          <cell r="P249">
            <v>66855</v>
          </cell>
          <cell r="Q249">
            <v>45084</v>
          </cell>
          <cell r="S249">
            <v>10000</v>
          </cell>
          <cell r="T249">
            <v>25900</v>
          </cell>
          <cell r="U249">
            <v>15900</v>
          </cell>
          <cell r="V249">
            <v>4184</v>
          </cell>
          <cell r="W249">
            <v>4184</v>
          </cell>
          <cell r="X249">
            <v>0</v>
          </cell>
          <cell r="Z249">
            <v>4184</v>
          </cell>
          <cell r="AA249">
            <v>49268</v>
          </cell>
          <cell r="AB249">
            <v>4184</v>
          </cell>
          <cell r="AC249">
            <v>14184</v>
          </cell>
          <cell r="AD249">
            <v>25900</v>
          </cell>
          <cell r="AE249">
            <v>11716</v>
          </cell>
          <cell r="AK249" t="str">
            <v>KKT Cừa khẩu Cha Lo</v>
          </cell>
          <cell r="AL249" t="str">
            <v>Khác</v>
          </cell>
          <cell r="AO249" t="str">
            <v>BQL Khu Kinh tế</v>
          </cell>
        </row>
        <row r="250">
          <cell r="B250" t="str">
            <v>Hạ tầng kỹ thuật Khu trung tâm cửa khẩu Quốc tế Cha Lo (giai đoạn 2)</v>
          </cell>
          <cell r="E250" t="str">
            <v>HTCC</v>
          </cell>
          <cell r="F250" t="str">
            <v>4Chuyển tiếp</v>
          </cell>
          <cell r="G250" t="str">
            <v>Minh Hóa</v>
          </cell>
          <cell r="H250">
            <v>2016</v>
          </cell>
          <cell r="I250">
            <v>2016</v>
          </cell>
          <cell r="J250">
            <v>2018</v>
          </cell>
          <cell r="K250" t="str">
            <v>chưa</v>
          </cell>
          <cell r="M250" t="str">
            <v>2564/QĐ-CT ngày 22/10/2012</v>
          </cell>
          <cell r="N250">
            <v>72595</v>
          </cell>
          <cell r="O250">
            <v>0</v>
          </cell>
          <cell r="P250">
            <v>17920</v>
          </cell>
          <cell r="Q250">
            <v>19461</v>
          </cell>
          <cell r="S250">
            <v>9987</v>
          </cell>
          <cell r="T250">
            <v>17920</v>
          </cell>
          <cell r="U250">
            <v>8316</v>
          </cell>
          <cell r="V250">
            <v>8316</v>
          </cell>
          <cell r="W250">
            <v>8316</v>
          </cell>
          <cell r="X250">
            <v>0</v>
          </cell>
          <cell r="Z250">
            <v>8316</v>
          </cell>
          <cell r="AA250">
            <v>27777</v>
          </cell>
          <cell r="AB250">
            <v>8316</v>
          </cell>
          <cell r="AC250">
            <v>18303</v>
          </cell>
          <cell r="AD250">
            <v>17920</v>
          </cell>
          <cell r="AE250">
            <v>0</v>
          </cell>
          <cell r="AO250" t="str">
            <v>BQL Khu Kinh tế</v>
          </cell>
        </row>
        <row r="251">
          <cell r="B251" t="str">
            <v>Đầu tư Phong Nha</v>
          </cell>
          <cell r="N251">
            <v>27750</v>
          </cell>
          <cell r="O251">
            <v>0</v>
          </cell>
          <cell r="P251">
            <v>27750</v>
          </cell>
          <cell r="Q251">
            <v>2735</v>
          </cell>
          <cell r="R251">
            <v>0</v>
          </cell>
          <cell r="S251">
            <v>2735</v>
          </cell>
          <cell r="T251">
            <v>24975</v>
          </cell>
          <cell r="U251">
            <v>22500</v>
          </cell>
          <cell r="V251">
            <v>7636</v>
          </cell>
          <cell r="W251">
            <v>7635.8</v>
          </cell>
          <cell r="Y251">
            <v>0</v>
          </cell>
          <cell r="Z251">
            <v>7636</v>
          </cell>
          <cell r="AA251">
            <v>10371</v>
          </cell>
          <cell r="AB251">
            <v>7636</v>
          </cell>
          <cell r="AC251">
            <v>10371</v>
          </cell>
          <cell r="AD251">
            <v>24975</v>
          </cell>
          <cell r="AE251">
            <v>14864</v>
          </cell>
        </row>
        <row r="252">
          <cell r="B252" t="str">
            <v>Dự án chuyển tiếp</v>
          </cell>
          <cell r="V252">
            <v>0</v>
          </cell>
          <cell r="Z252">
            <v>0</v>
          </cell>
        </row>
        <row r="253">
          <cell r="B253" t="str">
            <v>Trạm kiểm lâm Trộ Mợng</v>
          </cell>
          <cell r="F253" t="str">
            <v>5KCM</v>
          </cell>
          <cell r="G253" t="str">
            <v>Bố Trạch</v>
          </cell>
          <cell r="H253">
            <v>2017</v>
          </cell>
          <cell r="J253" t="str">
            <v>2019</v>
          </cell>
          <cell r="M253" t="str">
            <v>3525/QĐ-UBND ngày 31/10/2016</v>
          </cell>
          <cell r="N253">
            <v>7671</v>
          </cell>
          <cell r="P253">
            <v>7671</v>
          </cell>
          <cell r="Q253">
            <v>2615</v>
          </cell>
          <cell r="S253">
            <v>2615</v>
          </cell>
          <cell r="T253">
            <v>6904</v>
          </cell>
          <cell r="U253">
            <v>4429</v>
          </cell>
          <cell r="V253">
            <v>2215</v>
          </cell>
          <cell r="W253">
            <v>2214.5</v>
          </cell>
          <cell r="X253">
            <v>50</v>
          </cell>
          <cell r="Z253">
            <v>2215</v>
          </cell>
          <cell r="AA253">
            <v>4830</v>
          </cell>
          <cell r="AB253">
            <v>2215</v>
          </cell>
          <cell r="AC253">
            <v>4830</v>
          </cell>
          <cell r="AD253">
            <v>6904</v>
          </cell>
          <cell r="AE253">
            <v>2214</v>
          </cell>
          <cell r="AL253" t="str">
            <v>Khác</v>
          </cell>
          <cell r="AO253" t="str">
            <v>Ban quản lý VQG Phong Nha - Kẻ Bàng</v>
          </cell>
        </row>
        <row r="254">
          <cell r="B254" t="str">
            <v>Dự án khởi công mới năm 2018</v>
          </cell>
          <cell r="V254">
            <v>0</v>
          </cell>
          <cell r="W254">
            <v>0</v>
          </cell>
          <cell r="X254">
            <v>0</v>
          </cell>
          <cell r="Z254">
            <v>0</v>
          </cell>
          <cell r="AA254">
            <v>0</v>
          </cell>
          <cell r="AB254">
            <v>0</v>
          </cell>
          <cell r="AC254">
            <v>0</v>
          </cell>
          <cell r="AD254">
            <v>0</v>
          </cell>
          <cell r="AE254">
            <v>0</v>
          </cell>
        </row>
        <row r="255">
          <cell r="B255" t="str">
            <v xml:space="preserve">Khu cứu hộ động vật, thực vật hoang dã và mở rộng vườn thực vật </v>
          </cell>
          <cell r="F255" t="str">
            <v>5KCM</v>
          </cell>
          <cell r="G255" t="str">
            <v>Bố Trạch</v>
          </cell>
          <cell r="H255">
            <v>2018</v>
          </cell>
          <cell r="J255" t="str">
            <v>2020</v>
          </cell>
          <cell r="M255" t="str">
            <v>3853/QĐ-UBND ngày 30/10/2017</v>
          </cell>
          <cell r="N255">
            <v>9079</v>
          </cell>
          <cell r="P255">
            <v>9079</v>
          </cell>
          <cell r="Q255">
            <v>60</v>
          </cell>
          <cell r="S255">
            <v>60</v>
          </cell>
          <cell r="T255">
            <v>8171</v>
          </cell>
          <cell r="U255">
            <v>8171</v>
          </cell>
          <cell r="V255">
            <v>2451</v>
          </cell>
          <cell r="W255">
            <v>2451.3000000000002</v>
          </cell>
          <cell r="X255">
            <v>30</v>
          </cell>
          <cell r="Z255">
            <v>2451</v>
          </cell>
          <cell r="AA255">
            <v>2511</v>
          </cell>
          <cell r="AB255">
            <v>2451</v>
          </cell>
          <cell r="AC255">
            <v>2511</v>
          </cell>
          <cell r="AD255">
            <v>8171</v>
          </cell>
          <cell r="AE255">
            <v>5720</v>
          </cell>
          <cell r="AK255" t="str">
            <v>Sơn Trạch</v>
          </cell>
          <cell r="AL255" t="str">
            <v>Khác</v>
          </cell>
          <cell r="AO255" t="str">
            <v>Ban quản lý VQG Phong Nha - Kẻ Bàng</v>
          </cell>
        </row>
        <row r="256">
          <cell r="B256" t="str">
            <v xml:space="preserve">Hệ thống sàn đạo và điện chiếu sáng động Phong Nha </v>
          </cell>
          <cell r="F256" t="str">
            <v>5KCM</v>
          </cell>
          <cell r="G256" t="str">
            <v>Bố Trạch</v>
          </cell>
          <cell r="H256">
            <v>2018</v>
          </cell>
          <cell r="J256" t="str">
            <v>2020</v>
          </cell>
          <cell r="M256" t="str">
            <v>3852/QĐ-UBND ngày 30/10/2017</v>
          </cell>
          <cell r="N256">
            <v>11000</v>
          </cell>
          <cell r="P256">
            <v>11000</v>
          </cell>
          <cell r="Q256">
            <v>60</v>
          </cell>
          <cell r="S256">
            <v>60</v>
          </cell>
          <cell r="T256">
            <v>9900</v>
          </cell>
          <cell r="U256">
            <v>9900</v>
          </cell>
          <cell r="V256">
            <v>2970</v>
          </cell>
          <cell r="W256">
            <v>2970</v>
          </cell>
          <cell r="X256">
            <v>30</v>
          </cell>
          <cell r="Z256">
            <v>2970</v>
          </cell>
          <cell r="AA256">
            <v>3030</v>
          </cell>
          <cell r="AB256">
            <v>2970</v>
          </cell>
          <cell r="AC256">
            <v>3030</v>
          </cell>
          <cell r="AD256">
            <v>9900</v>
          </cell>
          <cell r="AE256">
            <v>6930</v>
          </cell>
          <cell r="AK256" t="str">
            <v>Sơn Trạch</v>
          </cell>
          <cell r="AL256" t="str">
            <v>Khác</v>
          </cell>
          <cell r="AO256" t="str">
            <v>Ban quản lý VQG Phong Nha - Kẻ Bàng</v>
          </cell>
        </row>
        <row r="257">
          <cell r="B257" t="str">
            <v>Nợ XDCB</v>
          </cell>
          <cell r="N257">
            <v>1023225</v>
          </cell>
          <cell r="O257">
            <v>88130</v>
          </cell>
          <cell r="P257">
            <v>332661.2</v>
          </cell>
          <cell r="Q257">
            <v>677942</v>
          </cell>
          <cell r="R257">
            <v>96973</v>
          </cell>
          <cell r="S257">
            <v>251600</v>
          </cell>
          <cell r="T257">
            <v>100988</v>
          </cell>
          <cell r="U257">
            <v>48912</v>
          </cell>
          <cell r="V257">
            <v>18478</v>
          </cell>
          <cell r="W257">
            <v>18477.550000000156</v>
          </cell>
          <cell r="Y257">
            <v>19896</v>
          </cell>
          <cell r="Z257">
            <v>38374</v>
          </cell>
          <cell r="AA257">
            <v>716316</v>
          </cell>
          <cell r="AB257">
            <v>135347</v>
          </cell>
          <cell r="AC257">
            <v>289974</v>
          </cell>
          <cell r="AD257">
            <v>100988</v>
          </cell>
          <cell r="AE257">
            <v>10538</v>
          </cell>
          <cell r="AH257">
            <v>31994</v>
          </cell>
          <cell r="AI257">
            <v>-13516.449999999844</v>
          </cell>
        </row>
        <row r="258">
          <cell r="B258" t="str">
            <v>Đường nối từ đường Nguyễn Hữu Cảnh - đường Nguyễn Văn Cừ  (đoạn từ Sở Tài chính - đường Nguyễn Văn Cừ), TP. Đồng Hới</v>
          </cell>
          <cell r="C258" t="str">
            <v>2704/QĐ-UBND ngày 07/9/2016</v>
          </cell>
          <cell r="D258">
            <v>50388</v>
          </cell>
          <cell r="E258" t="str">
            <v>GTVT</v>
          </cell>
          <cell r="F258" t="str">
            <v>2Nợ XDCB</v>
          </cell>
          <cell r="G258" t="str">
            <v>Đồng Hới</v>
          </cell>
          <cell r="H258">
            <v>2010</v>
          </cell>
          <cell r="I258" t="str">
            <v>5/2011</v>
          </cell>
          <cell r="J258">
            <v>2016</v>
          </cell>
          <cell r="K258" t="str">
            <v>5/2016</v>
          </cell>
          <cell r="M258" t="str">
            <v>2757/QĐ-UBND ngày 27/10/2010; 46/QĐ-UBND ngày 10/01/2014</v>
          </cell>
          <cell r="N258">
            <v>52941</v>
          </cell>
          <cell r="O258">
            <v>0</v>
          </cell>
          <cell r="P258">
            <v>52941</v>
          </cell>
          <cell r="Q258">
            <v>43616</v>
          </cell>
          <cell r="R258">
            <v>0</v>
          </cell>
          <cell r="S258">
            <v>43616</v>
          </cell>
          <cell r="T258">
            <v>9348</v>
          </cell>
          <cell r="U258">
            <v>4272</v>
          </cell>
          <cell r="V258">
            <v>582</v>
          </cell>
          <cell r="W258">
            <v>581.59999999999991</v>
          </cell>
          <cell r="X258">
            <v>30</v>
          </cell>
          <cell r="Y258">
            <v>3690</v>
          </cell>
          <cell r="Z258">
            <v>4272</v>
          </cell>
          <cell r="AA258">
            <v>47888</v>
          </cell>
          <cell r="AB258">
            <v>4272</v>
          </cell>
          <cell r="AC258">
            <v>47888</v>
          </cell>
          <cell r="AD258">
            <v>9348</v>
          </cell>
          <cell r="AE258">
            <v>0</v>
          </cell>
        </row>
        <row r="259">
          <cell r="B259" t="str">
            <v>Trụ sở Chi cục Kiểm lâm</v>
          </cell>
          <cell r="C259" t="str">
            <v>QĐ QT số 3500/QĐ-UBND ngày 03/12/2014)</v>
          </cell>
          <cell r="D259">
            <v>15789.357</v>
          </cell>
          <cell r="E259" t="str">
            <v>NN-TL</v>
          </cell>
          <cell r="F259" t="str">
            <v>2Nợ XDCB</v>
          </cell>
          <cell r="G259" t="str">
            <v>Đồng Hới</v>
          </cell>
          <cell r="H259">
            <v>2010</v>
          </cell>
          <cell r="I259">
            <v>2010</v>
          </cell>
          <cell r="J259">
            <v>2012</v>
          </cell>
          <cell r="K259">
            <v>2012</v>
          </cell>
          <cell r="M259" t="str">
            <v>949/QĐ-UBND ngày 4/5/2010</v>
          </cell>
          <cell r="N259">
            <v>15990</v>
          </cell>
          <cell r="O259">
            <v>0</v>
          </cell>
          <cell r="P259">
            <v>15990</v>
          </cell>
          <cell r="Q259">
            <v>15599</v>
          </cell>
          <cell r="R259">
            <v>0</v>
          </cell>
          <cell r="S259">
            <v>15599</v>
          </cell>
          <cell r="T259">
            <v>2890</v>
          </cell>
          <cell r="U259">
            <v>190</v>
          </cell>
          <cell r="V259">
            <v>190</v>
          </cell>
          <cell r="W259">
            <v>190</v>
          </cell>
          <cell r="X259">
            <v>100</v>
          </cell>
          <cell r="Z259">
            <v>190</v>
          </cell>
          <cell r="AA259">
            <v>15789</v>
          </cell>
          <cell r="AB259">
            <v>190</v>
          </cell>
          <cell r="AC259">
            <v>15789</v>
          </cell>
          <cell r="AD259">
            <v>2890</v>
          </cell>
          <cell r="AE259">
            <v>0</v>
          </cell>
        </row>
        <row r="260">
          <cell r="B260" t="str">
            <v>Nâng cấp hồ Hói Chánh</v>
          </cell>
          <cell r="C260" t="str">
            <v>NT đưa vào sử dụng</v>
          </cell>
          <cell r="E260" t="str">
            <v>NN-TL</v>
          </cell>
          <cell r="F260" t="str">
            <v>2Nợ XDCB</v>
          </cell>
          <cell r="G260" t="str">
            <v>Tuyên Hóa</v>
          </cell>
          <cell r="H260">
            <v>2010</v>
          </cell>
          <cell r="I260">
            <v>2011</v>
          </cell>
          <cell r="J260">
            <v>2013</v>
          </cell>
          <cell r="K260">
            <v>2014</v>
          </cell>
          <cell r="M260" t="str">
            <v>2392/QĐ-UBND ngày 17/9/2010; 2792/QĐ-UBND ngày 07/11/2013</v>
          </cell>
          <cell r="N260">
            <v>8753</v>
          </cell>
          <cell r="O260">
            <v>0</v>
          </cell>
          <cell r="P260">
            <v>8753</v>
          </cell>
          <cell r="Q260">
            <v>5840</v>
          </cell>
          <cell r="R260">
            <v>0</v>
          </cell>
          <cell r="S260">
            <v>5840</v>
          </cell>
          <cell r="T260">
            <v>2770</v>
          </cell>
          <cell r="U260">
            <v>209</v>
          </cell>
          <cell r="V260">
            <v>209</v>
          </cell>
          <cell r="W260">
            <v>209</v>
          </cell>
          <cell r="X260">
            <v>100</v>
          </cell>
          <cell r="Z260">
            <v>209</v>
          </cell>
          <cell r="AA260">
            <v>6049</v>
          </cell>
          <cell r="AB260">
            <v>209</v>
          </cell>
          <cell r="AC260">
            <v>6049</v>
          </cell>
          <cell r="AD260">
            <v>2770</v>
          </cell>
          <cell r="AE260">
            <v>0</v>
          </cell>
          <cell r="AH260" t="str">
            <v>KH ĐTC 2018-2020 còn 500 tr nhưng sau khi quyết toán chỉ thiếu 209trđ</v>
          </cell>
        </row>
        <row r="261">
          <cell r="B261" t="str">
            <v>Sửa chữa, nâng cấp đập Đồng Ran, Bắc Trạch</v>
          </cell>
          <cell r="C261" t="str">
            <v>QĐ QT số 1653/QĐ-UBND ngày 25/6/2014</v>
          </cell>
          <cell r="D261">
            <v>32737.117999999999</v>
          </cell>
          <cell r="E261" t="str">
            <v>NN-TL</v>
          </cell>
          <cell r="F261" t="str">
            <v>2Nợ XDCB</v>
          </cell>
          <cell r="G261" t="str">
            <v>Bố Trạch</v>
          </cell>
          <cell r="H261">
            <v>2012</v>
          </cell>
          <cell r="I261" t="str">
            <v>5/2012</v>
          </cell>
          <cell r="J261">
            <v>2013</v>
          </cell>
          <cell r="K261" t="str">
            <v>4/2013</v>
          </cell>
          <cell r="M261" t="str">
            <v>1850/QĐ-UBND ngày 3/8/2011</v>
          </cell>
          <cell r="N261">
            <v>38908</v>
          </cell>
          <cell r="O261">
            <v>0</v>
          </cell>
          <cell r="P261">
            <v>3280</v>
          </cell>
          <cell r="Q261">
            <v>32338</v>
          </cell>
          <cell r="R261">
            <v>0</v>
          </cell>
          <cell r="S261">
            <v>2938</v>
          </cell>
          <cell r="T261">
            <v>2995</v>
          </cell>
          <cell r="U261">
            <v>537</v>
          </cell>
          <cell r="V261">
            <v>537</v>
          </cell>
          <cell r="W261">
            <v>537</v>
          </cell>
          <cell r="X261">
            <v>100</v>
          </cell>
          <cell r="Z261">
            <v>537</v>
          </cell>
          <cell r="AA261">
            <v>32875</v>
          </cell>
          <cell r="AB261">
            <v>537</v>
          </cell>
          <cell r="AC261">
            <v>3475</v>
          </cell>
          <cell r="AD261">
            <v>2995</v>
          </cell>
          <cell r="AE261">
            <v>0</v>
          </cell>
        </row>
        <row r="262">
          <cell r="B262" t="str">
            <v>Đường ngập lụt Trung Trạch - Hoàn Lão - Hoàn Trạch, huyện Bố Trạch</v>
          </cell>
          <cell r="C262" t="str">
            <v xml:space="preserve"> QĐ số 2108/QĐ-UBND ngày 14/7/2016</v>
          </cell>
          <cell r="D262">
            <v>6013</v>
          </cell>
          <cell r="E262" t="str">
            <v>GTVT</v>
          </cell>
          <cell r="F262" t="str">
            <v>2Nợ XDCB</v>
          </cell>
          <cell r="G262" t="str">
            <v>Bố Trạch</v>
          </cell>
          <cell r="H262">
            <v>2011</v>
          </cell>
          <cell r="J262">
            <v>2015</v>
          </cell>
          <cell r="M262" t="str">
            <v>156/QĐ-UBND ngày 25/01/2010;
1440/QĐ-UBND ngày 21/6/2011</v>
          </cell>
          <cell r="N262">
            <v>19577</v>
          </cell>
          <cell r="O262">
            <v>0</v>
          </cell>
          <cell r="P262">
            <v>4013</v>
          </cell>
          <cell r="Q262">
            <v>5700</v>
          </cell>
          <cell r="R262">
            <v>0</v>
          </cell>
          <cell r="S262">
            <v>3700</v>
          </cell>
          <cell r="T262">
            <v>3513</v>
          </cell>
          <cell r="U262">
            <v>1413</v>
          </cell>
          <cell r="V262">
            <v>1413</v>
          </cell>
          <cell r="W262">
            <v>1413</v>
          </cell>
          <cell r="X262">
            <v>100</v>
          </cell>
          <cell r="Z262">
            <v>1413</v>
          </cell>
          <cell r="AA262">
            <v>7113</v>
          </cell>
          <cell r="AB262">
            <v>1413</v>
          </cell>
          <cell r="AC262">
            <v>5113</v>
          </cell>
          <cell r="AD262">
            <v>3513</v>
          </cell>
          <cell r="AE262">
            <v>0</v>
          </cell>
          <cell r="AH262" t="str">
            <v>Cập nhật lại số vốn bố trí</v>
          </cell>
        </row>
        <row r="263">
          <cell r="B263" t="str">
            <v>Trục đường chính Bắc-Nam rộng 60m, xã Bảo Ninh, TP. Đồng Hới (giai đoạn 1)</v>
          </cell>
          <cell r="E263" t="str">
            <v>GTVT</v>
          </cell>
          <cell r="F263" t="str">
            <v>2Nợ XDCB</v>
          </cell>
          <cell r="G263" t="str">
            <v>Đồng Hới</v>
          </cell>
          <cell r="H263">
            <v>2010</v>
          </cell>
          <cell r="J263">
            <v>2014</v>
          </cell>
          <cell r="M263" t="str">
            <v>2705/QĐ-UBND ngày 25/9/2009; 2622/QĐ-UBND ngày 25/10/2013</v>
          </cell>
          <cell r="N263">
            <v>175084</v>
          </cell>
          <cell r="O263">
            <v>0</v>
          </cell>
          <cell r="P263">
            <v>113063</v>
          </cell>
          <cell r="Q263">
            <v>166695</v>
          </cell>
          <cell r="R263">
            <v>0</v>
          </cell>
          <cell r="S263">
            <v>103954</v>
          </cell>
          <cell r="T263">
            <v>2121</v>
          </cell>
          <cell r="U263">
            <v>1121</v>
          </cell>
          <cell r="V263">
            <v>1121</v>
          </cell>
          <cell r="W263">
            <v>1121</v>
          </cell>
          <cell r="X263">
            <v>100</v>
          </cell>
          <cell r="Z263">
            <v>1121</v>
          </cell>
          <cell r="AA263">
            <v>167816</v>
          </cell>
          <cell r="AB263">
            <v>1121</v>
          </cell>
          <cell r="AC263">
            <v>105075</v>
          </cell>
          <cell r="AD263">
            <v>2121</v>
          </cell>
          <cell r="AE263">
            <v>0</v>
          </cell>
          <cell r="AH263" t="str">
            <v>Cập nhật lại số vốn bố trí</v>
          </cell>
        </row>
        <row r="264">
          <cell r="B264" t="str">
            <v>Sửa chữa, nâng cấp đường vào xã Hồng Thủy</v>
          </cell>
          <cell r="E264" t="str">
            <v>GTVT</v>
          </cell>
          <cell r="F264" t="str">
            <v>2Nợ XDCB</v>
          </cell>
          <cell r="G264" t="str">
            <v>Lệ Thủy</v>
          </cell>
          <cell r="H264">
            <v>2011</v>
          </cell>
          <cell r="J264">
            <v>2012</v>
          </cell>
          <cell r="M264" t="str">
            <v xml:space="preserve"> 1661/QĐ-UBND ngày 14/7/2011; 3531/QĐ-UBND ngày 30/12/2011</v>
          </cell>
          <cell r="N264">
            <v>18047</v>
          </cell>
          <cell r="O264">
            <v>0</v>
          </cell>
          <cell r="P264">
            <v>3980</v>
          </cell>
          <cell r="Q264">
            <v>17000</v>
          </cell>
          <cell r="R264">
            <v>0</v>
          </cell>
          <cell r="S264">
            <v>2000</v>
          </cell>
          <cell r="T264">
            <v>1980</v>
          </cell>
          <cell r="U264">
            <v>980</v>
          </cell>
          <cell r="V264">
            <v>980</v>
          </cell>
          <cell r="W264">
            <v>980</v>
          </cell>
          <cell r="X264">
            <v>100</v>
          </cell>
          <cell r="Z264">
            <v>980</v>
          </cell>
          <cell r="AA264">
            <v>17980</v>
          </cell>
          <cell r="AB264">
            <v>980</v>
          </cell>
          <cell r="AC264">
            <v>2980</v>
          </cell>
          <cell r="AD264">
            <v>1980</v>
          </cell>
          <cell r="AE264">
            <v>0</v>
          </cell>
        </row>
        <row r="265">
          <cell r="B265" t="str">
            <v>Sửa chữa, nạo vét kênh Xuân Hưng</v>
          </cell>
          <cell r="C265" t="str">
            <v>Nghiệm thu</v>
          </cell>
          <cell r="E265" t="str">
            <v>NN-TL</v>
          </cell>
          <cell r="F265" t="str">
            <v>2Nợ XDCB</v>
          </cell>
          <cell r="G265" t="str">
            <v>Quảng Trạch</v>
          </cell>
          <cell r="H265">
            <v>2012</v>
          </cell>
          <cell r="J265" t="str">
            <v>2014</v>
          </cell>
          <cell r="M265" t="str">
            <v>1968/QĐ-UBND ngày 16/8/2011</v>
          </cell>
          <cell r="N265">
            <v>51192</v>
          </cell>
          <cell r="O265">
            <v>0</v>
          </cell>
          <cell r="P265">
            <v>1900</v>
          </cell>
          <cell r="Q265">
            <v>32900</v>
          </cell>
          <cell r="R265">
            <v>0</v>
          </cell>
          <cell r="S265">
            <v>1900</v>
          </cell>
          <cell r="T265">
            <v>1900</v>
          </cell>
          <cell r="U265">
            <v>0</v>
          </cell>
          <cell r="V265">
            <v>0</v>
          </cell>
          <cell r="W265">
            <v>0</v>
          </cell>
          <cell r="X265">
            <v>100</v>
          </cell>
          <cell r="Z265">
            <v>0</v>
          </cell>
          <cell r="AA265">
            <v>32900</v>
          </cell>
          <cell r="AB265">
            <v>0</v>
          </cell>
          <cell r="AC265">
            <v>1900</v>
          </cell>
          <cell r="AD265">
            <v>1900</v>
          </cell>
          <cell r="AE265">
            <v>0</v>
          </cell>
        </row>
        <row r="266">
          <cell r="B266" t="str">
            <v>Đường ra biên giới từ bản Cà Roòng 2 đi cột mốc O4</v>
          </cell>
          <cell r="C266" t="str">
            <v>Nghiệm thu</v>
          </cell>
          <cell r="D266">
            <v>100616</v>
          </cell>
          <cell r="E266" t="str">
            <v>ANQP</v>
          </cell>
          <cell r="F266" t="str">
            <v>2Nợ XDCB</v>
          </cell>
          <cell r="G266" t="str">
            <v>Bố Trạch</v>
          </cell>
          <cell r="H266">
            <v>2008</v>
          </cell>
          <cell r="J266">
            <v>2014</v>
          </cell>
          <cell r="K266" t="str">
            <v>chưa</v>
          </cell>
          <cell r="M266" t="str">
            <v>3134/QĐ-CT ngày 21/12/2012</v>
          </cell>
          <cell r="N266">
            <v>112794</v>
          </cell>
          <cell r="O266">
            <v>88130</v>
          </cell>
          <cell r="P266">
            <v>24664</v>
          </cell>
          <cell r="Q266">
            <v>91130</v>
          </cell>
          <cell r="R266">
            <v>88130</v>
          </cell>
          <cell r="S266">
            <v>3000</v>
          </cell>
          <cell r="T266">
            <v>8649</v>
          </cell>
          <cell r="U266">
            <v>5649</v>
          </cell>
          <cell r="V266">
            <v>995</v>
          </cell>
          <cell r="W266">
            <v>994.7</v>
          </cell>
          <cell r="X266">
            <v>30</v>
          </cell>
          <cell r="Y266">
            <v>4654</v>
          </cell>
          <cell r="Z266">
            <v>5649</v>
          </cell>
          <cell r="AA266">
            <v>96779</v>
          </cell>
          <cell r="AB266">
            <v>93779</v>
          </cell>
          <cell r="AC266">
            <v>8649</v>
          </cell>
          <cell r="AD266">
            <v>8649</v>
          </cell>
          <cell r="AE266">
            <v>0</v>
          </cell>
        </row>
        <row r="267">
          <cell r="B267" t="str">
            <v>Dự án khắc phục hậu quả bom mìn vật nổ còn sót lại sau chiến tranh trên địa bàn tỉnh Quảng Bình</v>
          </cell>
          <cell r="C267" t="str">
            <v>Biên bản kiểm toán</v>
          </cell>
          <cell r="D267">
            <v>153137</v>
          </cell>
          <cell r="E267" t="str">
            <v>ANQP</v>
          </cell>
          <cell r="F267" t="str">
            <v>2Nợ XDCB</v>
          </cell>
          <cell r="G267" t="str">
            <v>Quảng Bình</v>
          </cell>
          <cell r="H267">
            <v>2010</v>
          </cell>
          <cell r="I267">
            <v>2010</v>
          </cell>
          <cell r="J267">
            <v>2016</v>
          </cell>
          <cell r="K267">
            <v>2014</v>
          </cell>
          <cell r="M267" t="str">
            <v>2388/QĐ-UBND ngày 17/9/2010;
944/QĐ-UBND ngày 26/4/2013</v>
          </cell>
          <cell r="N267">
            <v>257147</v>
          </cell>
          <cell r="O267">
            <v>0</v>
          </cell>
          <cell r="P267">
            <v>50000</v>
          </cell>
          <cell r="Q267">
            <v>81000</v>
          </cell>
          <cell r="R267">
            <v>0</v>
          </cell>
          <cell r="S267">
            <v>12000</v>
          </cell>
          <cell r="T267">
            <v>20000</v>
          </cell>
          <cell r="U267">
            <v>11500</v>
          </cell>
          <cell r="V267">
            <v>1000</v>
          </cell>
          <cell r="W267">
            <v>1000</v>
          </cell>
          <cell r="X267">
            <v>30</v>
          </cell>
          <cell r="Y267">
            <v>5250</v>
          </cell>
          <cell r="Z267">
            <v>6250</v>
          </cell>
          <cell r="AA267">
            <v>87250</v>
          </cell>
          <cell r="AB267">
            <v>6250</v>
          </cell>
          <cell r="AC267">
            <v>18250</v>
          </cell>
          <cell r="AD267">
            <v>20000</v>
          </cell>
          <cell r="AE267">
            <v>5250</v>
          </cell>
          <cell r="AH267" t="str">
            <v>Cập nhật lại số vốn bố trí</v>
          </cell>
          <cell r="AO267" t="str">
            <v>BCH Quân sự tỉnh</v>
          </cell>
        </row>
        <row r="268">
          <cell r="B268" t="str">
            <v>Đường phía Đông dọc bờ sông Nhật Lệ (giai đoạn 1), xã Bảo Ninh, thành phố Đồng Hới</v>
          </cell>
          <cell r="C268" t="str">
            <v>Nghiệm thu</v>
          </cell>
          <cell r="D268">
            <v>21720</v>
          </cell>
          <cell r="E268" t="str">
            <v>GTVT</v>
          </cell>
          <cell r="F268" t="str">
            <v>2Nợ XDCB</v>
          </cell>
          <cell r="G268" t="str">
            <v>Đồng Hới</v>
          </cell>
          <cell r="H268">
            <v>2013</v>
          </cell>
          <cell r="I268">
            <v>2013</v>
          </cell>
          <cell r="J268">
            <v>2014</v>
          </cell>
          <cell r="K268">
            <v>2014</v>
          </cell>
          <cell r="M268" t="str">
            <v>225/QĐ-UBND ngày 28/01/2013; 1668/QĐ-UBND ngày 26/6/2014</v>
          </cell>
          <cell r="N268">
            <v>35209</v>
          </cell>
          <cell r="O268">
            <v>0</v>
          </cell>
          <cell r="P268">
            <v>21720</v>
          </cell>
          <cell r="Q268">
            <v>22150</v>
          </cell>
          <cell r="R268">
            <v>0</v>
          </cell>
          <cell r="S268">
            <v>22150</v>
          </cell>
          <cell r="T268">
            <v>2570</v>
          </cell>
          <cell r="U268">
            <v>570</v>
          </cell>
          <cell r="V268">
            <v>570</v>
          </cell>
          <cell r="W268">
            <v>570</v>
          </cell>
          <cell r="X268">
            <v>100</v>
          </cell>
          <cell r="Z268">
            <v>570</v>
          </cell>
          <cell r="AA268">
            <v>22720</v>
          </cell>
          <cell r="AB268">
            <v>570</v>
          </cell>
          <cell r="AC268">
            <v>22720</v>
          </cell>
          <cell r="AD268">
            <v>2570</v>
          </cell>
          <cell r="AE268">
            <v>0</v>
          </cell>
        </row>
        <row r="269">
          <cell r="B269" t="str">
            <v>Đường từ Bắc Sơn, xã Thanh Hóa đi xã Thanh Thạch, huyện Tuyên Hóa</v>
          </cell>
          <cell r="E269" t="str">
            <v>GTVT</v>
          </cell>
          <cell r="F269" t="str">
            <v>2Nợ XDCB</v>
          </cell>
          <cell r="G269" t="str">
            <v>Tuyên Hóa</v>
          </cell>
          <cell r="H269">
            <v>2014</v>
          </cell>
          <cell r="I269">
            <v>2015</v>
          </cell>
          <cell r="J269">
            <v>2016</v>
          </cell>
          <cell r="K269" t="str">
            <v>chưa</v>
          </cell>
          <cell r="M269" t="str">
            <v>3065/QĐ-UBND ngày 29/10/2014</v>
          </cell>
          <cell r="N269">
            <v>3735</v>
          </cell>
          <cell r="O269">
            <v>0</v>
          </cell>
          <cell r="P269">
            <v>3361</v>
          </cell>
          <cell r="Q269">
            <v>3300</v>
          </cell>
          <cell r="R269">
            <v>0</v>
          </cell>
          <cell r="S269">
            <v>3300</v>
          </cell>
          <cell r="T269">
            <v>1061</v>
          </cell>
          <cell r="U269">
            <v>61</v>
          </cell>
          <cell r="V269">
            <v>61</v>
          </cell>
          <cell r="W269">
            <v>61</v>
          </cell>
          <cell r="X269">
            <v>100</v>
          </cell>
          <cell r="Z269">
            <v>61</v>
          </cell>
          <cell r="AA269">
            <v>3361</v>
          </cell>
          <cell r="AB269">
            <v>61</v>
          </cell>
          <cell r="AC269">
            <v>3361</v>
          </cell>
          <cell r="AD269">
            <v>1061</v>
          </cell>
          <cell r="AE269">
            <v>0</v>
          </cell>
        </row>
        <row r="270">
          <cell r="B270" t="str">
            <v>Trả nợ các dự án DPPR</v>
          </cell>
          <cell r="E270" t="str">
            <v>Khác</v>
          </cell>
          <cell r="F270" t="str">
            <v>2Nợ XDCB</v>
          </cell>
          <cell r="G270" t="str">
            <v>Quảng Bình</v>
          </cell>
          <cell r="H270" t="str">
            <v/>
          </cell>
          <cell r="J270" t="str">
            <v/>
          </cell>
          <cell r="N270">
            <v>0</v>
          </cell>
          <cell r="O270">
            <v>0</v>
          </cell>
          <cell r="P270">
            <v>0</v>
          </cell>
          <cell r="Q270">
            <v>1000</v>
          </cell>
          <cell r="R270">
            <v>0</v>
          </cell>
          <cell r="S270">
            <v>1000</v>
          </cell>
          <cell r="T270">
            <v>3300</v>
          </cell>
          <cell r="U270">
            <v>2300</v>
          </cell>
          <cell r="V270">
            <v>2300</v>
          </cell>
          <cell r="W270">
            <v>2300</v>
          </cell>
          <cell r="X270">
            <v>100</v>
          </cell>
          <cell r="Z270">
            <v>2300</v>
          </cell>
          <cell r="AA270">
            <v>3300</v>
          </cell>
          <cell r="AB270">
            <v>2300</v>
          </cell>
          <cell r="AC270">
            <v>3300</v>
          </cell>
          <cell r="AD270">
            <v>3300</v>
          </cell>
          <cell r="AE270">
            <v>0</v>
          </cell>
        </row>
        <row r="271">
          <cell r="B271" t="str">
            <v>Kè chống xói lở sông Kiến Giang (Giai đoạn 1)</v>
          </cell>
          <cell r="C271" t="str">
            <v xml:space="preserve">QĐ  số 2727/QĐ-UBND ngày 31/10/2013 </v>
          </cell>
          <cell r="D271">
            <v>14899</v>
          </cell>
          <cell r="E271" t="str">
            <v>NN-TL</v>
          </cell>
          <cell r="F271" t="str">
            <v>2Nợ XDCB</v>
          </cell>
          <cell r="G271" t="str">
            <v>Lệ Thủy</v>
          </cell>
          <cell r="H271">
            <v>2009</v>
          </cell>
          <cell r="I271">
            <v>2009</v>
          </cell>
          <cell r="J271">
            <v>2012</v>
          </cell>
          <cell r="K271">
            <v>2012</v>
          </cell>
          <cell r="M271" t="str">
            <v>734/QĐ-UBND ngày 16/4/2008</v>
          </cell>
          <cell r="N271">
            <v>17000</v>
          </cell>
          <cell r="O271">
            <v>0</v>
          </cell>
          <cell r="P271">
            <v>4190</v>
          </cell>
          <cell r="Q271">
            <v>13813</v>
          </cell>
          <cell r="R271">
            <v>0</v>
          </cell>
          <cell r="S271">
            <v>3103</v>
          </cell>
          <cell r="T271">
            <v>4190</v>
          </cell>
          <cell r="U271">
            <v>1087</v>
          </cell>
          <cell r="V271">
            <v>1087</v>
          </cell>
          <cell r="W271">
            <v>1087</v>
          </cell>
          <cell r="X271">
            <v>100</v>
          </cell>
          <cell r="Z271">
            <v>1087</v>
          </cell>
          <cell r="AA271">
            <v>14900</v>
          </cell>
          <cell r="AB271">
            <v>1087</v>
          </cell>
          <cell r="AC271">
            <v>4190</v>
          </cell>
          <cell r="AD271">
            <v>4190</v>
          </cell>
          <cell r="AE271">
            <v>0</v>
          </cell>
        </row>
        <row r="272">
          <cell r="B272" t="str">
            <v>Sữa chữa, nâng cấp hồ Mù U, huyện Bố Trạch</v>
          </cell>
          <cell r="C272" t="str">
            <v>QĐ QT số 2999/QĐ-UBND ngày 25/10/2014)</v>
          </cell>
          <cell r="D272">
            <v>25302.133999999998</v>
          </cell>
          <cell r="E272" t="str">
            <v>NN-TL</v>
          </cell>
          <cell r="F272" t="str">
            <v>2Nợ XDCB</v>
          </cell>
          <cell r="G272" t="str">
            <v>Bố Trạch</v>
          </cell>
          <cell r="H272">
            <v>2011</v>
          </cell>
          <cell r="I272" t="str">
            <v>12/2011</v>
          </cell>
          <cell r="J272">
            <v>2012</v>
          </cell>
          <cell r="K272" t="str">
            <v>10/2012</v>
          </cell>
          <cell r="M272" t="str">
            <v>675/QĐ-UBND
 ngày 30/3/2011;
2676/QĐ-UBND 
ngày 19/10/2011</v>
          </cell>
          <cell r="N272">
            <v>27139</v>
          </cell>
          <cell r="O272">
            <v>0</v>
          </cell>
          <cell r="P272">
            <v>1802</v>
          </cell>
          <cell r="Q272">
            <v>24500</v>
          </cell>
          <cell r="R272">
            <v>0</v>
          </cell>
          <cell r="S272">
            <v>1000</v>
          </cell>
          <cell r="T272">
            <v>1802</v>
          </cell>
          <cell r="U272">
            <v>802</v>
          </cell>
          <cell r="V272">
            <v>802</v>
          </cell>
          <cell r="W272">
            <v>802</v>
          </cell>
          <cell r="X272">
            <v>100</v>
          </cell>
          <cell r="Z272">
            <v>802</v>
          </cell>
          <cell r="AA272">
            <v>25302</v>
          </cell>
          <cell r="AB272">
            <v>802</v>
          </cell>
          <cell r="AC272">
            <v>1802</v>
          </cell>
          <cell r="AD272">
            <v>1802</v>
          </cell>
          <cell r="AE272">
            <v>0</v>
          </cell>
        </row>
        <row r="273">
          <cell r="B273" t="str">
            <v>Trại thực nghiệm mặn lợ của Trung tâm giống thủy sản (GĐ1)</v>
          </cell>
          <cell r="C273" t="str">
            <v>QĐ số 500/QĐ-UBND ngày 29/02/2016)</v>
          </cell>
          <cell r="D273">
            <v>22606</v>
          </cell>
          <cell r="E273" t="str">
            <v>NN-TL</v>
          </cell>
          <cell r="F273" t="str">
            <v>2Nợ XDCB</v>
          </cell>
          <cell r="G273" t="str">
            <v>Quảng Ninh</v>
          </cell>
          <cell r="H273">
            <v>2013</v>
          </cell>
          <cell r="I273" t="str">
            <v>10/2013</v>
          </cell>
          <cell r="J273">
            <v>2015</v>
          </cell>
          <cell r="K273" t="str">
            <v>9/2015</v>
          </cell>
          <cell r="M273" t="str">
            <v>2622/QĐ-CT ngày 24/10/2012; 1471/QĐ-UBND ngày 26/6/2013</v>
          </cell>
          <cell r="N273">
            <v>22981</v>
          </cell>
          <cell r="O273">
            <v>0</v>
          </cell>
          <cell r="P273">
            <v>2981</v>
          </cell>
          <cell r="Q273">
            <v>22000</v>
          </cell>
          <cell r="R273">
            <v>0</v>
          </cell>
          <cell r="S273">
            <v>2000</v>
          </cell>
          <cell r="T273">
            <v>2606</v>
          </cell>
          <cell r="U273">
            <v>606</v>
          </cell>
          <cell r="V273">
            <v>606</v>
          </cell>
          <cell r="W273">
            <v>606</v>
          </cell>
          <cell r="X273">
            <v>100</v>
          </cell>
          <cell r="Z273">
            <v>606</v>
          </cell>
          <cell r="AA273">
            <v>22606</v>
          </cell>
          <cell r="AB273">
            <v>606</v>
          </cell>
          <cell r="AC273">
            <v>2606</v>
          </cell>
          <cell r="AD273">
            <v>2606</v>
          </cell>
          <cell r="AE273">
            <v>0</v>
          </cell>
        </row>
        <row r="274">
          <cell r="B274" t="str">
            <v>Cấp nước sinh hoạt xã Thạch Hóa (giai đoạn 1)</v>
          </cell>
          <cell r="C274" t="str">
            <v>Cung cấp BBNT</v>
          </cell>
          <cell r="E274" t="str">
            <v>NN-TL</v>
          </cell>
          <cell r="F274" t="str">
            <v>2Nợ XDCB</v>
          </cell>
          <cell r="G274" t="str">
            <v>Tuyên Hóa</v>
          </cell>
          <cell r="H274">
            <v>2013</v>
          </cell>
          <cell r="J274">
            <v>2015</v>
          </cell>
          <cell r="M274" t="str">
            <v>1003/QĐ-UBND; 24/4/2014</v>
          </cell>
          <cell r="N274">
            <v>7578</v>
          </cell>
          <cell r="O274">
            <v>0</v>
          </cell>
          <cell r="P274">
            <v>1647.1999999999998</v>
          </cell>
          <cell r="Q274">
            <v>6173</v>
          </cell>
          <cell r="R274">
            <v>0</v>
          </cell>
          <cell r="S274">
            <v>1000</v>
          </cell>
          <cell r="T274">
            <v>1647</v>
          </cell>
          <cell r="U274">
            <v>469</v>
          </cell>
          <cell r="V274">
            <v>469</v>
          </cell>
          <cell r="W274">
            <v>469</v>
          </cell>
          <cell r="X274">
            <v>100</v>
          </cell>
          <cell r="Z274">
            <v>469</v>
          </cell>
          <cell r="AA274">
            <v>6642</v>
          </cell>
          <cell r="AB274">
            <v>469</v>
          </cell>
          <cell r="AC274">
            <v>1469</v>
          </cell>
          <cell r="AD274">
            <v>1647</v>
          </cell>
          <cell r="AE274">
            <v>0</v>
          </cell>
          <cell r="AH274" t="str">
            <v>KH ĐTC 2018-2020 còn 647 tr nhưng so với quyết toán chỉ thiếu 469trđ</v>
          </cell>
        </row>
        <row r="275">
          <cell r="B275" t="str">
            <v>Sửa chữa, nâng cấp hệ thống thủy lợi hồ Trúc Vực và Khe Ngang xã Liên Trạch, Phúc Trạch, huyện Bố Trạch GĐ1</v>
          </cell>
          <cell r="C275" t="str">
            <v>QĐ QT số 3344/QĐ-UBND ngày 20/11/2015</v>
          </cell>
          <cell r="D275">
            <v>14791</v>
          </cell>
          <cell r="E275" t="str">
            <v>NN-TL</v>
          </cell>
          <cell r="F275" t="str">
            <v>2Nợ XDCB</v>
          </cell>
          <cell r="G275" t="str">
            <v>Bố Trạch</v>
          </cell>
          <cell r="H275">
            <v>2014</v>
          </cell>
          <cell r="I275" t="str">
            <v>4/2014</v>
          </cell>
          <cell r="J275">
            <v>2015</v>
          </cell>
          <cell r="K275" t="str">
            <v>2/2015</v>
          </cell>
          <cell r="M275" t="str">
            <v xml:space="preserve">1832/QĐ-UBND
ngày 30/7/2010; 271/QĐ-UBND ngày 27/1/2014 </v>
          </cell>
          <cell r="N275">
            <v>15029</v>
          </cell>
          <cell r="O275">
            <v>0</v>
          </cell>
          <cell r="P275">
            <v>2791</v>
          </cell>
          <cell r="Q275">
            <v>15000</v>
          </cell>
          <cell r="R275">
            <v>0</v>
          </cell>
          <cell r="S275">
            <v>3000</v>
          </cell>
          <cell r="T275">
            <v>2791</v>
          </cell>
          <cell r="U275">
            <v>791</v>
          </cell>
          <cell r="V275">
            <v>791</v>
          </cell>
          <cell r="W275">
            <v>791</v>
          </cell>
          <cell r="X275">
            <v>100</v>
          </cell>
          <cell r="Z275">
            <v>791</v>
          </cell>
          <cell r="AA275">
            <v>15791</v>
          </cell>
          <cell r="AB275">
            <v>791</v>
          </cell>
          <cell r="AC275">
            <v>3791</v>
          </cell>
          <cell r="AD275">
            <v>2791</v>
          </cell>
          <cell r="AE275">
            <v>0</v>
          </cell>
        </row>
        <row r="276">
          <cell r="B276" t="str">
            <v>Sửa chữa nâng cấp cụm hồ huyện Quảng Ninh (hồ Điều Gà)</v>
          </cell>
          <cell r="C276" t="str">
            <v>QĐ số 1039/QĐ-UBND ngày 12/4/2016</v>
          </cell>
          <cell r="D276">
            <v>13157.465</v>
          </cell>
          <cell r="E276" t="str">
            <v>NN-TL</v>
          </cell>
          <cell r="F276" t="str">
            <v>2Nợ XDCB</v>
          </cell>
          <cell r="G276" t="str">
            <v>Quảng Ninh</v>
          </cell>
          <cell r="H276">
            <v>2014</v>
          </cell>
          <cell r="I276" t="str">
            <v>3/2014</v>
          </cell>
          <cell r="J276" t="str">
            <v>2015</v>
          </cell>
          <cell r="K276" t="str">
            <v>7/2015</v>
          </cell>
          <cell r="M276" t="str">
            <v>273/QĐ-UBND ngày 27/01/2014</v>
          </cell>
          <cell r="N276">
            <v>13414</v>
          </cell>
          <cell r="O276">
            <v>0</v>
          </cell>
          <cell r="P276">
            <v>13414</v>
          </cell>
          <cell r="Q276">
            <v>13000</v>
          </cell>
          <cell r="R276">
            <v>0</v>
          </cell>
          <cell r="S276">
            <v>13000</v>
          </cell>
          <cell r="T276">
            <v>1166</v>
          </cell>
          <cell r="U276">
            <v>166</v>
          </cell>
          <cell r="V276">
            <v>166</v>
          </cell>
          <cell r="W276">
            <v>166</v>
          </cell>
          <cell r="X276">
            <v>100</v>
          </cell>
          <cell r="Z276">
            <v>166</v>
          </cell>
          <cell r="AA276">
            <v>13166</v>
          </cell>
          <cell r="AB276">
            <v>166</v>
          </cell>
          <cell r="AC276">
            <v>13166</v>
          </cell>
          <cell r="AD276">
            <v>1166</v>
          </cell>
          <cell r="AE276">
            <v>0</v>
          </cell>
        </row>
        <row r="277">
          <cell r="B277" t="str">
            <v>Đường và kè bao chống xói lở phía ngoài bờ sông Gianh khu nuôi trồng thủy sản xã Quảng Trường</v>
          </cell>
          <cell r="C277" t="str">
            <v>QĐ QT số 2697/QĐ-UBND ngày 06/9/2016</v>
          </cell>
          <cell r="D277">
            <v>10014.373</v>
          </cell>
          <cell r="E277" t="str">
            <v>NN-TL</v>
          </cell>
          <cell r="F277" t="str">
            <v>2Nợ XDCB</v>
          </cell>
          <cell r="G277" t="str">
            <v>Quảng Trạch</v>
          </cell>
          <cell r="H277">
            <v>2015</v>
          </cell>
          <cell r="I277" t="str">
            <v>3/2015</v>
          </cell>
          <cell r="J277">
            <v>2017</v>
          </cell>
          <cell r="K277" t="str">
            <v>2/2016</v>
          </cell>
          <cell r="M277" t="str">
            <v>2780/QĐ-UBND ngày 06//10/2014</v>
          </cell>
          <cell r="N277">
            <v>10124</v>
          </cell>
          <cell r="O277">
            <v>0</v>
          </cell>
          <cell r="P277">
            <v>2171</v>
          </cell>
          <cell r="Q277">
            <v>8843</v>
          </cell>
          <cell r="R277">
            <v>8843</v>
          </cell>
          <cell r="S277">
            <v>1000</v>
          </cell>
          <cell r="T277">
            <v>2171</v>
          </cell>
          <cell r="U277">
            <v>1171</v>
          </cell>
          <cell r="V277">
            <v>1170</v>
          </cell>
          <cell r="W277">
            <v>1171</v>
          </cell>
          <cell r="X277">
            <v>100</v>
          </cell>
          <cell r="Z277">
            <v>1170</v>
          </cell>
          <cell r="AA277">
            <v>10013</v>
          </cell>
          <cell r="AB277">
            <v>10013</v>
          </cell>
          <cell r="AC277">
            <v>2170</v>
          </cell>
          <cell r="AD277">
            <v>2171</v>
          </cell>
          <cell r="AE277">
            <v>1</v>
          </cell>
          <cell r="AH277" t="str">
            <v>Cập nhật lại số vốn bố trí</v>
          </cell>
        </row>
        <row r="278">
          <cell r="B278" t="str">
            <v>Kè chống sạt lở Mỹ Thuỷ-Liên Thuỷ, huyện Lệ Thuỷ</v>
          </cell>
          <cell r="E278" t="str">
            <v>NN-TL</v>
          </cell>
          <cell r="F278" t="str">
            <v>2Nợ XDCB</v>
          </cell>
          <cell r="G278" t="str">
            <v>Lệ Thủy</v>
          </cell>
          <cell r="H278">
            <v>2011</v>
          </cell>
          <cell r="I278">
            <v>2011</v>
          </cell>
          <cell r="J278">
            <v>2013</v>
          </cell>
          <cell r="M278" t="str">
            <v>1852/QĐ-UBND
 ngày 3/8/2011;
3266/QĐ-UBND 
ngày 28/12/2012.</v>
          </cell>
          <cell r="N278">
            <v>91090</v>
          </cell>
          <cell r="O278">
            <v>0</v>
          </cell>
          <cell r="P278">
            <v>0</v>
          </cell>
          <cell r="Q278">
            <v>34000</v>
          </cell>
          <cell r="R278">
            <v>0</v>
          </cell>
          <cell r="S278">
            <v>3500</v>
          </cell>
          <cell r="T278">
            <v>14863</v>
          </cell>
          <cell r="U278">
            <v>11363</v>
          </cell>
          <cell r="V278">
            <v>2032</v>
          </cell>
          <cell r="W278">
            <v>2031.7500000001564</v>
          </cell>
          <cell r="X278">
            <v>43.946376909104195</v>
          </cell>
          <cell r="Y278">
            <v>4044</v>
          </cell>
          <cell r="Z278">
            <v>6076</v>
          </cell>
          <cell r="AA278">
            <v>40076</v>
          </cell>
          <cell r="AB278">
            <v>6076</v>
          </cell>
          <cell r="AC278">
            <v>9576</v>
          </cell>
          <cell r="AD278">
            <v>14863</v>
          </cell>
          <cell r="AE278">
            <v>5287</v>
          </cell>
          <cell r="AH278" t="str">
            <v>Đã quyết toán</v>
          </cell>
          <cell r="AO278" t="str">
            <v>UBND huyện Lệ Thủy</v>
          </cell>
        </row>
        <row r="279">
          <cell r="B279" t="str">
            <v>Kè chống xói lở sông Kiến Giang (Đoạn Phan Xá - Xuân Bồ)</v>
          </cell>
          <cell r="E279" t="str">
            <v>NN-TL</v>
          </cell>
          <cell r="F279" t="str">
            <v>2Nợ XDCB</v>
          </cell>
          <cell r="G279" t="str">
            <v>Lệ Thủy</v>
          </cell>
          <cell r="H279">
            <v>2011</v>
          </cell>
          <cell r="I279">
            <v>2011</v>
          </cell>
          <cell r="J279">
            <v>2013</v>
          </cell>
          <cell r="M279" t="str">
            <v>2468/QĐ-UBND ngày 27/9/2011</v>
          </cell>
          <cell r="N279">
            <v>29493</v>
          </cell>
          <cell r="O279">
            <v>0</v>
          </cell>
          <cell r="P279">
            <v>0</v>
          </cell>
          <cell r="Q279">
            <v>22345</v>
          </cell>
          <cell r="R279">
            <v>0</v>
          </cell>
          <cell r="S279">
            <v>3000</v>
          </cell>
          <cell r="T279">
            <v>6655</v>
          </cell>
          <cell r="U279">
            <v>3655</v>
          </cell>
          <cell r="V279">
            <v>1397</v>
          </cell>
          <cell r="W279">
            <v>1396.5</v>
          </cell>
          <cell r="X279">
            <v>30</v>
          </cell>
          <cell r="Y279">
            <v>2258</v>
          </cell>
          <cell r="Z279">
            <v>3655</v>
          </cell>
          <cell r="AA279">
            <v>26000</v>
          </cell>
          <cell r="AB279">
            <v>3655</v>
          </cell>
          <cell r="AC279">
            <v>6655</v>
          </cell>
          <cell r="AD279">
            <v>6655</v>
          </cell>
          <cell r="AE279">
            <v>0</v>
          </cell>
        </row>
        <row r="280">
          <cell r="B280" t="str">
            <v>Bố trí cho các dự án không áp dụng quy định tiết kiệm 10% TMĐT quy định tại Nghị quyết số 70/NQ-CP ngày 03/8/2017 của Chính phủ</v>
          </cell>
          <cell r="AH280" t="str">
            <v>Phân bổ sau</v>
          </cell>
        </row>
        <row r="281">
          <cell r="B281" t="str">
            <v>Tuyến đường từ trục chính từ thị trấn Ba Đồn vào trung tâm huyện lỵ mới (GĐ1)</v>
          </cell>
          <cell r="G281" t="str">
            <v>Ba Đồn</v>
          </cell>
          <cell r="H281">
            <v>2014</v>
          </cell>
          <cell r="J281">
            <v>2017</v>
          </cell>
          <cell r="M281" t="str">
            <v>1912/QĐ-UBND ngày 21/7/2014, 3351/QĐ-UBND ngày 22/9/2017</v>
          </cell>
          <cell r="N281">
            <v>58534</v>
          </cell>
          <cell r="P281">
            <v>12680</v>
          </cell>
          <cell r="AA281">
            <v>47412</v>
          </cell>
          <cell r="AC281">
            <v>7412</v>
          </cell>
          <cell r="AD281">
            <v>5268</v>
          </cell>
          <cell r="AE281">
            <v>5268</v>
          </cell>
          <cell r="AH281" t="str">
            <v>Đề nghị tiếp tục bổ sung vốn cho dự án. (Đây là công trình NSTW hỗ trợ đã hết nguồn, số vốn NS tỉnh còn thiếu là 5,26 tỷ đồng)</v>
          </cell>
          <cell r="AO281" t="str">
            <v>UBND huyện
Quảng Trạch</v>
          </cell>
        </row>
        <row r="282">
          <cell r="B282" t="str">
            <v>Hoàn thành</v>
          </cell>
          <cell r="N282">
            <v>14440</v>
          </cell>
          <cell r="O282">
            <v>0</v>
          </cell>
          <cell r="P282">
            <v>14440</v>
          </cell>
          <cell r="Q282">
            <v>9422</v>
          </cell>
          <cell r="R282">
            <v>0</v>
          </cell>
          <cell r="S282">
            <v>9422</v>
          </cell>
          <cell r="T282">
            <v>7043</v>
          </cell>
          <cell r="U282">
            <v>3221</v>
          </cell>
          <cell r="V282">
            <v>3221</v>
          </cell>
          <cell r="W282">
            <v>3221</v>
          </cell>
          <cell r="Y282">
            <v>0</v>
          </cell>
          <cell r="Z282">
            <v>3221</v>
          </cell>
          <cell r="AA282">
            <v>12643</v>
          </cell>
          <cell r="AB282">
            <v>3221</v>
          </cell>
          <cell r="AC282">
            <v>12643</v>
          </cell>
          <cell r="AD282">
            <v>16051</v>
          </cell>
          <cell r="AE282">
            <v>9008</v>
          </cell>
        </row>
        <row r="283">
          <cell r="B283" t="str">
            <v>Đường liên thôn xã Tiến Hoá</v>
          </cell>
          <cell r="C283" t="str">
            <v xml:space="preserve">QĐ số 3863/QĐ-UBND ngày 30/12/2015 </v>
          </cell>
          <cell r="D283">
            <v>7987</v>
          </cell>
          <cell r="E283" t="str">
            <v>GTVT</v>
          </cell>
          <cell r="F283" t="str">
            <v>3Hoàn thành</v>
          </cell>
          <cell r="G283" t="str">
            <v>Tuyên Hóa</v>
          </cell>
          <cell r="H283">
            <v>2014</v>
          </cell>
          <cell r="I283" t="str">
            <v>12/2014</v>
          </cell>
          <cell r="J283">
            <v>2016</v>
          </cell>
          <cell r="K283" t="str">
            <v>5/2015</v>
          </cell>
          <cell r="M283" t="str">
            <v>2957/QĐ-UBND ngày 22/10/2014</v>
          </cell>
          <cell r="N283">
            <v>7933</v>
          </cell>
          <cell r="O283">
            <v>0</v>
          </cell>
          <cell r="P283">
            <v>7933</v>
          </cell>
          <cell r="Q283">
            <v>4948</v>
          </cell>
          <cell r="R283">
            <v>0</v>
          </cell>
          <cell r="S283">
            <v>4948</v>
          </cell>
          <cell r="T283">
            <v>3096</v>
          </cell>
          <cell r="U283">
            <v>1548</v>
          </cell>
          <cell r="V283">
            <v>1548</v>
          </cell>
          <cell r="W283">
            <v>1548</v>
          </cell>
          <cell r="X283">
            <v>100</v>
          </cell>
          <cell r="Z283">
            <v>1548</v>
          </cell>
          <cell r="AA283">
            <v>6496</v>
          </cell>
          <cell r="AB283">
            <v>1548</v>
          </cell>
          <cell r="AC283">
            <v>6496</v>
          </cell>
          <cell r="AD283">
            <v>3096</v>
          </cell>
          <cell r="AE283">
            <v>0</v>
          </cell>
        </row>
        <row r="284">
          <cell r="B284" t="str">
            <v>Đường GTNT xã Quảng Phương theo QH nông thôn mới</v>
          </cell>
          <cell r="C284" t="str">
            <v>QĐ số 658/QĐ-UBND ngày 14/3/2016</v>
          </cell>
          <cell r="D284">
            <v>6447</v>
          </cell>
          <cell r="E284" t="str">
            <v>GTVT</v>
          </cell>
          <cell r="F284" t="str">
            <v>3Hoàn thành</v>
          </cell>
          <cell r="G284" t="str">
            <v>Quảng Trạch</v>
          </cell>
          <cell r="H284">
            <v>2015</v>
          </cell>
          <cell r="I284" t="str">
            <v>4/2015</v>
          </cell>
          <cell r="J284">
            <v>2017</v>
          </cell>
          <cell r="K284" t="str">
            <v>8/2015</v>
          </cell>
          <cell r="M284" t="str">
            <v>2698/QĐ-UBND ngày 01/10/2014</v>
          </cell>
          <cell r="N284">
            <v>6507</v>
          </cell>
          <cell r="O284">
            <v>0</v>
          </cell>
          <cell r="P284">
            <v>6507</v>
          </cell>
          <cell r="Q284">
            <v>4474</v>
          </cell>
          <cell r="R284">
            <v>0</v>
          </cell>
          <cell r="S284">
            <v>4474</v>
          </cell>
          <cell r="T284">
            <v>3947</v>
          </cell>
          <cell r="U284">
            <v>1673</v>
          </cell>
          <cell r="V284">
            <v>1673</v>
          </cell>
          <cell r="W284">
            <v>1673</v>
          </cell>
          <cell r="X284">
            <v>100</v>
          </cell>
          <cell r="Z284">
            <v>1673</v>
          </cell>
          <cell r="AA284">
            <v>6147</v>
          </cell>
          <cell r="AB284">
            <v>1673</v>
          </cell>
          <cell r="AC284">
            <v>6147</v>
          </cell>
          <cell r="AD284">
            <v>3947</v>
          </cell>
          <cell r="AE284">
            <v>0</v>
          </cell>
          <cell r="AH284" t="str">
            <v>Thay đổi số vốn KH 2018-2020, số trước đây là 1973, xã đã bố trí vốn NTM là 300 triệu đồng, còn lại 1673</v>
          </cell>
        </row>
        <row r="285">
          <cell r="B285" t="str">
            <v>Bổ sung một số công trình chưa có trong kế hoạch trung hạn còn thiếu vốn</v>
          </cell>
          <cell r="N285">
            <v>126215</v>
          </cell>
          <cell r="P285">
            <v>0</v>
          </cell>
          <cell r="AA285">
            <v>37876</v>
          </cell>
          <cell r="AC285">
            <v>1613</v>
          </cell>
          <cell r="AD285">
            <v>9008</v>
          </cell>
          <cell r="AE285">
            <v>9008</v>
          </cell>
        </row>
        <row r="286">
          <cell r="B286" t="str">
            <v>Sửa chữa nâng cấp Hồ Cải Cách</v>
          </cell>
          <cell r="G286" t="str">
            <v>Lệ Thủy</v>
          </cell>
          <cell r="H286">
            <v>2010</v>
          </cell>
          <cell r="J286">
            <v>2013</v>
          </cell>
          <cell r="M286" t="str">
            <v>791/QĐ-UBND ngày 19/4/2010, 2535/QĐ-CT ngày 22/10/2012</v>
          </cell>
          <cell r="N286">
            <v>16030</v>
          </cell>
          <cell r="AA286">
            <v>10327</v>
          </cell>
          <cell r="AC286">
            <v>1613</v>
          </cell>
          <cell r="AD286">
            <v>5703</v>
          </cell>
          <cell r="AE286">
            <v>5703</v>
          </cell>
          <cell r="AH286" t="str">
            <v>Đề nghị bố trí vốn trả nợ cho dự án (trong đó GPMB là 4,187 tỷ đồng, Xây lắp và các chi phí khác 1,516 tỷ đồng)</v>
          </cell>
          <cell r="AO286" t="str">
            <v>UBND huyện
Lệ Thủy</v>
          </cell>
        </row>
        <row r="287">
          <cell r="B287" t="str">
            <v>Dự án đường Hải Trạch-Phú Định nối QL1A với đường Hồ Chí Minh</v>
          </cell>
          <cell r="G287" t="str">
            <v>Bố Trạch</v>
          </cell>
          <cell r="H287">
            <v>2012</v>
          </cell>
          <cell r="J287">
            <v>2015</v>
          </cell>
          <cell r="M287" t="str">
            <v>141a/QĐ-UBND ngày 20/01/2012</v>
          </cell>
          <cell r="N287">
            <v>95900</v>
          </cell>
          <cell r="AA287">
            <v>15000</v>
          </cell>
          <cell r="AD287">
            <v>2500</v>
          </cell>
          <cell r="AE287">
            <v>2500</v>
          </cell>
          <cell r="AH287" t="str">
            <v>Công trình dừng ở điểm dừng kỹ thuật, còn thiếu 2,5 tỷ đồng</v>
          </cell>
          <cell r="AO287" t="str">
            <v>UBND huyện
Bố Trạch</v>
          </cell>
        </row>
        <row r="288">
          <cell r="B288" t="str">
            <v>Sửa chữa nâng cấp Hồ Cây Mưng, huyện Lệ Thủy</v>
          </cell>
          <cell r="G288" t="str">
            <v>Lệ Thủy</v>
          </cell>
          <cell r="H288">
            <v>2014</v>
          </cell>
          <cell r="J288">
            <v>2015</v>
          </cell>
          <cell r="M288" t="str">
            <v>178/QĐ-UBND ngày 21/01/2014</v>
          </cell>
          <cell r="N288">
            <v>14285</v>
          </cell>
          <cell r="AA288">
            <v>12549</v>
          </cell>
          <cell r="AD288">
            <v>805</v>
          </cell>
          <cell r="AE288">
            <v>805</v>
          </cell>
          <cell r="AH288" t="str">
            <v>Công trình đã Quyết toán với giá trị QT là 13,354 tỷ đồng</v>
          </cell>
          <cell r="AO288" t="str">
            <v>Sở NN&amp;PTNT</v>
          </cell>
        </row>
        <row r="289">
          <cell r="B289" t="str">
            <v>ODA</v>
          </cell>
          <cell r="N289">
            <v>1129716</v>
          </cell>
          <cell r="O289">
            <v>0</v>
          </cell>
          <cell r="P289">
            <v>534099</v>
          </cell>
          <cell r="Q289">
            <v>154413</v>
          </cell>
          <cell r="R289">
            <v>0</v>
          </cell>
          <cell r="S289">
            <v>119700</v>
          </cell>
          <cell r="T289">
            <v>326085</v>
          </cell>
          <cell r="U289">
            <v>218529</v>
          </cell>
          <cell r="V289">
            <v>50000</v>
          </cell>
          <cell r="W289">
            <v>50000</v>
          </cell>
          <cell r="X289">
            <v>0</v>
          </cell>
          <cell r="Y289">
            <v>10000</v>
          </cell>
          <cell r="Z289">
            <v>62000</v>
          </cell>
          <cell r="AA289">
            <v>214413</v>
          </cell>
          <cell r="AB289">
            <v>60000</v>
          </cell>
          <cell r="AC289">
            <v>179700</v>
          </cell>
          <cell r="AD289">
            <v>346081</v>
          </cell>
          <cell r="AE289">
            <v>178435</v>
          </cell>
        </row>
        <row r="290">
          <cell r="B290" t="str">
            <v>Các dự án nằm trong kế hoạch đầu tư công trung hạn đã được HĐND tỉnh thông qua tại NQ 11</v>
          </cell>
          <cell r="N290">
            <v>1072516</v>
          </cell>
          <cell r="O290">
            <v>0</v>
          </cell>
          <cell r="P290">
            <v>515599</v>
          </cell>
          <cell r="Q290">
            <v>154413</v>
          </cell>
          <cell r="R290">
            <v>0</v>
          </cell>
          <cell r="S290">
            <v>119700</v>
          </cell>
          <cell r="T290">
            <v>316585</v>
          </cell>
          <cell r="U290">
            <v>209029</v>
          </cell>
          <cell r="V290">
            <v>48000</v>
          </cell>
          <cell r="W290">
            <v>48000</v>
          </cell>
          <cell r="X290">
            <v>0</v>
          </cell>
          <cell r="Y290">
            <v>12000</v>
          </cell>
          <cell r="Z290">
            <v>60000</v>
          </cell>
          <cell r="AA290">
            <v>214413</v>
          </cell>
          <cell r="AB290">
            <v>60000</v>
          </cell>
          <cell r="AC290">
            <v>179700</v>
          </cell>
          <cell r="AD290">
            <v>316585</v>
          </cell>
          <cell r="AE290">
            <v>149029</v>
          </cell>
          <cell r="AJ290">
            <v>1072516</v>
          </cell>
        </row>
        <row r="291">
          <cell r="B291" t="str">
            <v>Dự án xây dựng cầu dân sinh và quản lý  tài sản đường địa phương (Dự án LRAMP) tỉnh Quảng Bình</v>
          </cell>
          <cell r="E291" t="str">
            <v>GTVT</v>
          </cell>
          <cell r="F291" t="str">
            <v>5KCM</v>
          </cell>
          <cell r="G291" t="str">
            <v>Quảng Bình</v>
          </cell>
          <cell r="H291">
            <v>2016</v>
          </cell>
          <cell r="J291">
            <v>2021</v>
          </cell>
          <cell r="M291" t="str">
            <v>622/QĐ-BGTVT ngày 2/3/2016</v>
          </cell>
          <cell r="N291">
            <v>146500</v>
          </cell>
          <cell r="P291">
            <v>10500</v>
          </cell>
          <cell r="Q291">
            <v>2500</v>
          </cell>
          <cell r="S291">
            <v>2500</v>
          </cell>
          <cell r="T291">
            <v>7350</v>
          </cell>
          <cell r="U291">
            <v>4850</v>
          </cell>
          <cell r="V291">
            <v>1000</v>
          </cell>
          <cell r="W291">
            <v>1000</v>
          </cell>
          <cell r="X291">
            <v>0</v>
          </cell>
          <cell r="Z291">
            <v>1000</v>
          </cell>
          <cell r="AA291">
            <v>3500</v>
          </cell>
          <cell r="AB291">
            <v>1000</v>
          </cell>
          <cell r="AC291">
            <v>3500</v>
          </cell>
          <cell r="AD291">
            <v>7350</v>
          </cell>
          <cell r="AE291">
            <v>3850</v>
          </cell>
          <cell r="AH291" t="str">
            <v>Sở Giao thông Vận tải</v>
          </cell>
          <cell r="AJ291">
            <v>146500</v>
          </cell>
          <cell r="AO291" t="str">
            <v>Sở Giao thông Vận tải</v>
          </cell>
        </row>
        <row r="292">
          <cell r="B292" t="str">
            <v>Dự án thoát nước và vệ sinh môi trường đô thị Ba Đồn (Đan Mạch)</v>
          </cell>
          <cell r="E292" t="str">
            <v>HTCC</v>
          </cell>
          <cell r="F292" t="str">
            <v>4Chuyển tiếp</v>
          </cell>
          <cell r="G292" t="str">
            <v>Quảng Trạch</v>
          </cell>
          <cell r="H292">
            <v>2010</v>
          </cell>
          <cell r="J292">
            <v>2019</v>
          </cell>
          <cell r="M292" t="str">
            <v>1106/QĐ-UBND ngày 07/5/2014</v>
          </cell>
          <cell r="N292">
            <v>122095</v>
          </cell>
          <cell r="P292">
            <v>69246</v>
          </cell>
          <cell r="Q292">
            <v>76113</v>
          </cell>
          <cell r="S292">
            <v>49600</v>
          </cell>
          <cell r="T292">
            <v>60446</v>
          </cell>
          <cell r="U292">
            <v>19646</v>
          </cell>
          <cell r="V292">
            <v>6000</v>
          </cell>
          <cell r="W292">
            <v>6000</v>
          </cell>
          <cell r="X292">
            <v>0</v>
          </cell>
          <cell r="Y292">
            <v>-5000</v>
          </cell>
          <cell r="Z292">
            <v>1000</v>
          </cell>
          <cell r="AA292">
            <v>77113</v>
          </cell>
          <cell r="AB292">
            <v>1000</v>
          </cell>
          <cell r="AC292">
            <v>50600</v>
          </cell>
          <cell r="AD292">
            <v>60446</v>
          </cell>
          <cell r="AE292">
            <v>18646</v>
          </cell>
          <cell r="AH292" t="str">
            <v>UBND huyện Quảng Trạch</v>
          </cell>
          <cell r="AJ292">
            <v>122095</v>
          </cell>
          <cell r="AO292" t="str">
            <v>UBND huyện Quảng Trạch</v>
          </cell>
        </row>
        <row r="293">
          <cell r="B293" t="str">
            <v>Dự án Phát triển môi trường, hạ tầng đô thị để ứng phó với biến đổi khí hậu  thành phố Đồng Hới</v>
          </cell>
          <cell r="E293" t="str">
            <v>HTCC</v>
          </cell>
          <cell r="F293" t="str">
            <v>5KCM</v>
          </cell>
          <cell r="G293" t="str">
            <v>Đồng Hới</v>
          </cell>
          <cell r="H293">
            <v>2016</v>
          </cell>
          <cell r="J293">
            <v>2021</v>
          </cell>
          <cell r="M293" t="str">
            <v>221/QĐ-UBND ngày 28/1/2015; 2681/QĐ-UBND ngày 29/9/2015</v>
          </cell>
          <cell r="N293">
            <v>165282</v>
          </cell>
          <cell r="P293">
            <v>165282</v>
          </cell>
          <cell r="Q293">
            <v>18000</v>
          </cell>
          <cell r="S293">
            <v>18000</v>
          </cell>
          <cell r="T293">
            <v>83000</v>
          </cell>
          <cell r="U293">
            <v>72000</v>
          </cell>
          <cell r="V293">
            <v>10000</v>
          </cell>
          <cell r="W293">
            <v>10000</v>
          </cell>
          <cell r="X293">
            <v>0</v>
          </cell>
          <cell r="Y293">
            <v>12800</v>
          </cell>
          <cell r="Z293">
            <v>22800</v>
          </cell>
          <cell r="AA293">
            <v>40800</v>
          </cell>
          <cell r="AB293">
            <v>22800</v>
          </cell>
          <cell r="AC293">
            <v>40800</v>
          </cell>
          <cell r="AD293">
            <v>83000</v>
          </cell>
          <cell r="AE293">
            <v>49200</v>
          </cell>
          <cell r="AH293" t="str">
            <v>UBND tỉnh</v>
          </cell>
          <cell r="AI293" t="str">
            <v>Điều chỉnh trung hạn 50,2 tỷ xuống 49,2 tỷ</v>
          </cell>
          <cell r="AJ293" t="e">
            <v>#VALUE!</v>
          </cell>
          <cell r="AO293" t="str">
            <v>UBND tỉnh</v>
          </cell>
        </row>
        <row r="294">
          <cell r="B294" t="str">
            <v>Hạ tầng cơ bản cho phát triển toàn diện các tỉnh Nghệ An, Hà Tỉnh, Quảng Bình và Quảng Trị - Tiểu dự án tỉnh Quảng Bình (ADB)</v>
          </cell>
          <cell r="E294" t="str">
            <v>HTCC</v>
          </cell>
          <cell r="F294" t="str">
            <v>5KCM</v>
          </cell>
          <cell r="G294" t="str">
            <v>Quảng Bình</v>
          </cell>
          <cell r="H294">
            <v>2017</v>
          </cell>
          <cell r="J294">
            <v>2022</v>
          </cell>
          <cell r="M294" t="str">
            <v>1756/QĐ-UBND ngày 30/5/2018</v>
          </cell>
          <cell r="N294">
            <v>259610</v>
          </cell>
          <cell r="P294">
            <v>118162</v>
          </cell>
          <cell r="Q294">
            <v>10000</v>
          </cell>
          <cell r="S294">
            <v>10000</v>
          </cell>
          <cell r="T294">
            <v>61000</v>
          </cell>
          <cell r="U294">
            <v>51000</v>
          </cell>
          <cell r="V294">
            <v>10000</v>
          </cell>
          <cell r="W294">
            <v>10000</v>
          </cell>
          <cell r="X294">
            <v>0</v>
          </cell>
          <cell r="Z294">
            <v>10000</v>
          </cell>
          <cell r="AA294">
            <v>20000</v>
          </cell>
          <cell r="AB294">
            <v>10000</v>
          </cell>
          <cell r="AC294">
            <v>20000</v>
          </cell>
          <cell r="AD294">
            <v>61000</v>
          </cell>
          <cell r="AE294">
            <v>41000</v>
          </cell>
          <cell r="AH294" t="str">
            <v>Sở Kế hoạch và Đầu tư</v>
          </cell>
          <cell r="AJ294">
            <v>259610</v>
          </cell>
          <cell r="AO294" t="str">
            <v>Sở Kế hoạch và Đầu tư</v>
          </cell>
        </row>
        <row r="295">
          <cell r="B295" t="str">
            <v>Dự án môi trường bền vững các thành phố duyên hải - Tiểu dự án thành phố Đồng Hới (WB)</v>
          </cell>
          <cell r="E295" t="str">
            <v>HTCC</v>
          </cell>
          <cell r="F295" t="str">
            <v>5KCM</v>
          </cell>
          <cell r="G295" t="str">
            <v>Đồng Hới</v>
          </cell>
          <cell r="H295">
            <v>2017</v>
          </cell>
          <cell r="J295">
            <v>2022</v>
          </cell>
          <cell r="M295" t="str">
            <v>3520/QĐ-UBND ngày 31/10/2016</v>
          </cell>
          <cell r="N295">
            <v>176000</v>
          </cell>
          <cell r="P295">
            <v>95274</v>
          </cell>
          <cell r="Q295">
            <v>20900</v>
          </cell>
          <cell r="S295">
            <v>20900</v>
          </cell>
          <cell r="T295">
            <v>48000</v>
          </cell>
          <cell r="U295">
            <v>28000</v>
          </cell>
          <cell r="V295">
            <v>15000</v>
          </cell>
          <cell r="W295">
            <v>15000</v>
          </cell>
          <cell r="X295">
            <v>0</v>
          </cell>
          <cell r="Y295">
            <v>4500</v>
          </cell>
          <cell r="Z295">
            <v>19500</v>
          </cell>
          <cell r="AA295">
            <v>40400</v>
          </cell>
          <cell r="AB295">
            <v>19500</v>
          </cell>
          <cell r="AC295">
            <v>40400</v>
          </cell>
          <cell r="AD295">
            <v>48000</v>
          </cell>
          <cell r="AE295">
            <v>8500</v>
          </cell>
          <cell r="AH295" t="str">
            <v>UBND tỉnh</v>
          </cell>
          <cell r="AJ295">
            <v>176000</v>
          </cell>
          <cell r="AO295" t="str">
            <v>UBND tỉnh</v>
          </cell>
        </row>
        <row r="296">
          <cell r="B296" t="str">
            <v>Dự án Phục hồi và quản lý bền vững rừng phòng hộ, tỉnh Quảng Bình (JICA2)</v>
          </cell>
          <cell r="E296" t="str">
            <v>NN-TL</v>
          </cell>
          <cell r="F296" t="str">
            <v>4Chuyển tiếp</v>
          </cell>
          <cell r="G296" t="str">
            <v>Quảng Bình</v>
          </cell>
          <cell r="H296">
            <v>2012</v>
          </cell>
          <cell r="J296">
            <v>2021</v>
          </cell>
          <cell r="M296" t="str">
            <v xml:space="preserve">1828/QĐ-UBND ngày 10/8/2012; 3075/QĐ-UBND ngày 31/8/2017 </v>
          </cell>
          <cell r="N296">
            <v>30623</v>
          </cell>
          <cell r="P296">
            <v>21367</v>
          </cell>
          <cell r="Q296">
            <v>6700</v>
          </cell>
          <cell r="S296">
            <v>5400</v>
          </cell>
          <cell r="T296">
            <v>29223</v>
          </cell>
          <cell r="U296">
            <v>15967</v>
          </cell>
          <cell r="V296">
            <v>1000</v>
          </cell>
          <cell r="W296">
            <v>1000</v>
          </cell>
          <cell r="X296">
            <v>0</v>
          </cell>
          <cell r="Y296">
            <v>-1000</v>
          </cell>
          <cell r="Z296">
            <v>0</v>
          </cell>
          <cell r="AA296">
            <v>6700</v>
          </cell>
          <cell r="AB296">
            <v>0</v>
          </cell>
          <cell r="AC296">
            <v>5400</v>
          </cell>
          <cell r="AD296">
            <v>29223</v>
          </cell>
          <cell r="AE296">
            <v>15967</v>
          </cell>
          <cell r="AH296" t="str">
            <v>Sở Nông nghiệp và PTNT</v>
          </cell>
          <cell r="AJ296">
            <v>30623</v>
          </cell>
          <cell r="AO296" t="str">
            <v>Sở Nông nghiệp và PTNT</v>
          </cell>
        </row>
        <row r="297">
          <cell r="B297" t="str">
            <v>Dự án phát triển nông thôn bền vững vì người nghèo tỉnh Quảng Bình (IFAD)</v>
          </cell>
          <cell r="E297" t="str">
            <v>NN-TL</v>
          </cell>
          <cell r="F297" t="str">
            <v>4Chuyển tiếp</v>
          </cell>
          <cell r="G297" t="str">
            <v>Quảng Bình</v>
          </cell>
          <cell r="H297">
            <v>2013</v>
          </cell>
          <cell r="J297">
            <v>2018</v>
          </cell>
          <cell r="M297" t="str">
            <v>3156/QĐ-UBND ngày 31/10/2014</v>
          </cell>
          <cell r="N297">
            <v>141538</v>
          </cell>
          <cell r="P297">
            <v>4900</v>
          </cell>
          <cell r="Q297">
            <v>10400</v>
          </cell>
          <cell r="S297">
            <v>3500</v>
          </cell>
          <cell r="T297">
            <v>4127</v>
          </cell>
          <cell r="U297">
            <v>1127</v>
          </cell>
          <cell r="V297">
            <v>1000</v>
          </cell>
          <cell r="W297">
            <v>1000</v>
          </cell>
          <cell r="X297">
            <v>0</v>
          </cell>
          <cell r="Z297">
            <v>1000</v>
          </cell>
          <cell r="AA297">
            <v>11400</v>
          </cell>
          <cell r="AB297">
            <v>1000</v>
          </cell>
          <cell r="AC297">
            <v>4500</v>
          </cell>
          <cell r="AD297">
            <v>4127</v>
          </cell>
          <cell r="AE297">
            <v>127</v>
          </cell>
          <cell r="AH297" t="str">
            <v>UBND tỉnh</v>
          </cell>
          <cell r="AJ297">
            <v>141538</v>
          </cell>
          <cell r="AO297" t="str">
            <v>UBND tỉnh</v>
          </cell>
        </row>
        <row r="298">
          <cell r="B298" t="str">
            <v>Tiểu Dự án quản lý rủi ro thiên tai dựa vào cộng đồng (CBDRM) thuộc Dự án Quản lý thiên tai (VN-Haz/WB5) tỉnh Quảng Bình- HP3</v>
          </cell>
          <cell r="E298" t="str">
            <v>NN-TL</v>
          </cell>
          <cell r="F298" t="str">
            <v>5KCM</v>
          </cell>
          <cell r="G298" t="str">
            <v>Quảng Bình</v>
          </cell>
          <cell r="H298">
            <v>2015</v>
          </cell>
          <cell r="J298">
            <v>2018</v>
          </cell>
          <cell r="M298" t="str">
            <v>77/QĐ-UBND ngày 13/1/2016</v>
          </cell>
          <cell r="N298">
            <v>6339</v>
          </cell>
          <cell r="P298">
            <v>6339</v>
          </cell>
          <cell r="Q298">
            <v>4000</v>
          </cell>
          <cell r="S298">
            <v>4000</v>
          </cell>
          <cell r="T298">
            <v>6339</v>
          </cell>
          <cell r="U298">
            <v>2339</v>
          </cell>
          <cell r="V298">
            <v>1500</v>
          </cell>
          <cell r="W298">
            <v>1500</v>
          </cell>
          <cell r="X298">
            <v>0</v>
          </cell>
          <cell r="Z298">
            <v>1500</v>
          </cell>
          <cell r="AA298">
            <v>5500</v>
          </cell>
          <cell r="AB298">
            <v>1500</v>
          </cell>
          <cell r="AC298">
            <v>5500</v>
          </cell>
          <cell r="AD298">
            <v>6339</v>
          </cell>
          <cell r="AE298">
            <v>839</v>
          </cell>
          <cell r="AH298" t="str">
            <v>Sở Nông nghiệp và PTNT</v>
          </cell>
          <cell r="AJ298">
            <v>6339</v>
          </cell>
          <cell r="AO298" t="str">
            <v>Sở Nông nghiệp và PTNT</v>
          </cell>
        </row>
        <row r="299">
          <cell r="B299" t="str">
            <v>Dự án sửa chữa và nâng cao an toàn đập (WB8)</v>
          </cell>
          <cell r="E299" t="str">
            <v>NN-TL</v>
          </cell>
          <cell r="F299" t="str">
            <v>5KCM</v>
          </cell>
          <cell r="G299" t="str">
            <v>Quảng Bình</v>
          </cell>
          <cell r="H299">
            <v>2016</v>
          </cell>
          <cell r="J299">
            <v>2020</v>
          </cell>
          <cell r="M299" t="str">
            <v>4638/QĐ-BNN-HTQT ngày 9/11/2015</v>
          </cell>
          <cell r="N299">
            <v>14404</v>
          </cell>
          <cell r="P299">
            <v>14404</v>
          </cell>
          <cell r="Q299">
            <v>5800</v>
          </cell>
          <cell r="S299">
            <v>5800</v>
          </cell>
          <cell r="T299">
            <v>10100</v>
          </cell>
          <cell r="U299">
            <v>7100</v>
          </cell>
          <cell r="V299">
            <v>1500</v>
          </cell>
          <cell r="W299">
            <v>1500</v>
          </cell>
          <cell r="X299">
            <v>0</v>
          </cell>
          <cell r="Y299">
            <v>1700</v>
          </cell>
          <cell r="Z299">
            <v>3200</v>
          </cell>
          <cell r="AA299">
            <v>9000</v>
          </cell>
          <cell r="AB299">
            <v>3200</v>
          </cell>
          <cell r="AC299">
            <v>9000</v>
          </cell>
          <cell r="AD299">
            <v>10100</v>
          </cell>
          <cell r="AE299">
            <v>3900</v>
          </cell>
          <cell r="AH299" t="str">
            <v>Sở Nông nghiệp và PTNT</v>
          </cell>
          <cell r="AJ299">
            <v>14404</v>
          </cell>
          <cell r="AO299" t="str">
            <v>Sở Nông nghiệp và PTNT</v>
          </cell>
        </row>
        <row r="300">
          <cell r="B300" t="str">
            <v>Dự án Tăng cường quản lý đất đai và cơ sở dữ liệu đất đai thực hiện tại tỉnh Quảng Bình (VILG)</v>
          </cell>
          <cell r="E300" t="str">
            <v>TNMT</v>
          </cell>
          <cell r="F300" t="str">
            <v>5KCM</v>
          </cell>
          <cell r="G300" t="str">
            <v>Quảng Bình</v>
          </cell>
          <cell r="H300">
            <v>2017</v>
          </cell>
          <cell r="J300">
            <v>2021</v>
          </cell>
          <cell r="M300" t="str">
            <v>1236/QĐ-BTNMT ngày 30/5/2016; 896/QĐ-UBND ngày 21/3/2017</v>
          </cell>
          <cell r="N300">
            <v>10125</v>
          </cell>
          <cell r="P300">
            <v>10125</v>
          </cell>
          <cell r="Q300">
            <v>0</v>
          </cell>
          <cell r="S300">
            <v>0</v>
          </cell>
          <cell r="T300">
            <v>7000</v>
          </cell>
          <cell r="U300">
            <v>7000</v>
          </cell>
          <cell r="V300">
            <v>1000</v>
          </cell>
          <cell r="W300">
            <v>1000</v>
          </cell>
          <cell r="X300">
            <v>0</v>
          </cell>
          <cell r="Y300">
            <v>-1000</v>
          </cell>
          <cell r="Z300">
            <v>0</v>
          </cell>
          <cell r="AA300">
            <v>0</v>
          </cell>
          <cell r="AB300">
            <v>0</v>
          </cell>
          <cell r="AC300">
            <v>0</v>
          </cell>
          <cell r="AD300">
            <v>7000</v>
          </cell>
          <cell r="AE300">
            <v>7000</v>
          </cell>
          <cell r="AH300" t="str">
            <v>Sở Tài nguyên - Môi trường</v>
          </cell>
          <cell r="AI300" t="str">
            <v>Điều chỉnh trung hạn 3,645 lên 7 tỷ</v>
          </cell>
          <cell r="AO300" t="str">
            <v>Sở Tài nguyên và Môi trường</v>
          </cell>
        </row>
        <row r="301">
          <cell r="B301" t="str">
            <v>Dự án đã phê duyệt đề nghị bổ sung trong kế hoạch đầu tư công trung hạn2016-2020</v>
          </cell>
          <cell r="N301">
            <v>57200</v>
          </cell>
          <cell r="O301">
            <v>0</v>
          </cell>
          <cell r="P301">
            <v>18500</v>
          </cell>
          <cell r="Q301">
            <v>0</v>
          </cell>
          <cell r="R301">
            <v>0</v>
          </cell>
          <cell r="S301">
            <v>0</v>
          </cell>
          <cell r="T301">
            <v>9500</v>
          </cell>
          <cell r="U301">
            <v>9500</v>
          </cell>
          <cell r="V301">
            <v>2000</v>
          </cell>
          <cell r="W301">
            <v>2000</v>
          </cell>
          <cell r="Z301">
            <v>2000</v>
          </cell>
          <cell r="AA301">
            <v>0</v>
          </cell>
          <cell r="AB301">
            <v>0</v>
          </cell>
          <cell r="AC301">
            <v>0</v>
          </cell>
          <cell r="AD301">
            <v>9500</v>
          </cell>
          <cell r="AE301">
            <v>9500</v>
          </cell>
        </row>
        <row r="302">
          <cell r="B302" t="str">
            <v>Dự án hiện đại hóa ngành lâm nghiệp và tăng cường tính chống chịu vùng ven biển tỉnh Quảng Bình</v>
          </cell>
          <cell r="G302" t="str">
            <v>Quảng Bình</v>
          </cell>
          <cell r="H302">
            <v>2018</v>
          </cell>
          <cell r="J302">
            <v>2023</v>
          </cell>
          <cell r="M302" t="str">
            <v>3983/QĐ-UBND ngày 2/11/2017</v>
          </cell>
          <cell r="N302">
            <v>57200</v>
          </cell>
          <cell r="P302">
            <v>18500</v>
          </cell>
          <cell r="T302">
            <v>9500</v>
          </cell>
          <cell r="U302">
            <v>9500</v>
          </cell>
          <cell r="V302">
            <v>2000</v>
          </cell>
          <cell r="W302">
            <v>2000</v>
          </cell>
          <cell r="X302">
            <v>0</v>
          </cell>
          <cell r="Y302">
            <v>-2000</v>
          </cell>
          <cell r="Z302">
            <v>0</v>
          </cell>
          <cell r="AA302">
            <v>0</v>
          </cell>
          <cell r="AB302">
            <v>0</v>
          </cell>
          <cell r="AC302">
            <v>0</v>
          </cell>
          <cell r="AD302">
            <v>9500</v>
          </cell>
          <cell r="AE302">
            <v>9500</v>
          </cell>
          <cell r="AH302" t="str">
            <v>Sở Nông nghiệp và PTNT</v>
          </cell>
          <cell r="AO302" t="str">
            <v>Sở Nông nghiệp và PTNT</v>
          </cell>
        </row>
        <row r="303">
          <cell r="B303" t="str">
            <v>Bổ sung đối ứng các dự án ODA khởi công mới năm 2019</v>
          </cell>
          <cell r="N303">
            <v>286379</v>
          </cell>
          <cell r="P303">
            <v>50706</v>
          </cell>
          <cell r="Y303">
            <v>0</v>
          </cell>
          <cell r="AA303">
            <v>90</v>
          </cell>
          <cell r="AC303">
            <v>90</v>
          </cell>
          <cell r="AD303">
            <v>19996</v>
          </cell>
          <cell r="AE303">
            <v>19906</v>
          </cell>
        </row>
        <row r="304">
          <cell r="B304" t="str">
            <v>Nâng cấp hệ thống đê, kè bảo vệ bờ sông và trồng rừng ngập mặn để ứng phó với biến đổi khí hậu các xã bãi ngang, cồn bãi thuộc thị xã Ba Đồn, tỉnh Quảng Bình</v>
          </cell>
          <cell r="G304" t="str">
            <v>Ba Đồn</v>
          </cell>
          <cell r="H304">
            <v>2018</v>
          </cell>
          <cell r="J304">
            <v>2020</v>
          </cell>
          <cell r="M304" t="str">
            <v>3530/QĐ-UBND ngày 23/10/2018</v>
          </cell>
          <cell r="N304">
            <v>164669</v>
          </cell>
          <cell r="P304">
            <v>3996</v>
          </cell>
          <cell r="T304">
            <v>3996</v>
          </cell>
          <cell r="U304">
            <v>3996</v>
          </cell>
          <cell r="AA304">
            <v>0</v>
          </cell>
          <cell r="AB304">
            <v>0</v>
          </cell>
          <cell r="AC304">
            <v>0</v>
          </cell>
          <cell r="AD304">
            <v>3996</v>
          </cell>
          <cell r="AE304">
            <v>3996</v>
          </cell>
          <cell r="AH304" t="str">
            <v>P.KTĐN
đề xuất bố trí</v>
          </cell>
          <cell r="AO304" t="str">
            <v>Sở Nông nghiệp và PTNT</v>
          </cell>
        </row>
        <row r="305">
          <cell r="B305" t="str">
            <v>Xây dựng củng cố đê, kè chống sạt lở cửa sông Nhật Lệ, thành phố Đồng Hới, tỉnh Quảng Bình</v>
          </cell>
          <cell r="G305" t="str">
            <v>Đồng Hới</v>
          </cell>
          <cell r="H305">
            <v>2018</v>
          </cell>
          <cell r="J305">
            <v>2020</v>
          </cell>
          <cell r="M305" t="str">
            <v>3355/QĐ-UBND ngày 10/10/2018</v>
          </cell>
          <cell r="N305">
            <v>81000</v>
          </cell>
          <cell r="P305">
            <v>6000</v>
          </cell>
          <cell r="Q305">
            <v>90</v>
          </cell>
          <cell r="S305">
            <v>90</v>
          </cell>
          <cell r="T305">
            <v>6000</v>
          </cell>
          <cell r="U305">
            <v>5910</v>
          </cell>
          <cell r="AA305">
            <v>90</v>
          </cell>
          <cell r="AB305">
            <v>0</v>
          </cell>
          <cell r="AC305">
            <v>90</v>
          </cell>
          <cell r="AD305">
            <v>6000</v>
          </cell>
          <cell r="AE305">
            <v>5910</v>
          </cell>
          <cell r="AO305" t="str">
            <v>Sở Tài nguyên và Môi trường</v>
          </cell>
        </row>
        <row r="306">
          <cell r="B306" t="str">
            <v>Dự án Phát triển cơ sở hạ tầng du lịch hỗ trợ cho tăng trưởng toàn diện khu vực tiểu vùng Mê Công mở rộng - giai đoạn 2, Tiểu dự án tỉnh Quảng Bình</v>
          </cell>
          <cell r="G306" t="str">
            <v>Quảng Bình</v>
          </cell>
          <cell r="H306">
            <v>2018</v>
          </cell>
          <cell r="J306">
            <v>2024</v>
          </cell>
          <cell r="M306" t="str">
            <v>3590/QĐ-UBND ngày 25/10/2018</v>
          </cell>
          <cell r="N306">
            <v>40710</v>
          </cell>
          <cell r="P306">
            <v>40710</v>
          </cell>
          <cell r="T306">
            <v>10000</v>
          </cell>
          <cell r="U306">
            <v>10000</v>
          </cell>
          <cell r="AA306">
            <v>0</v>
          </cell>
          <cell r="AB306">
            <v>0</v>
          </cell>
          <cell r="AC306">
            <v>0</v>
          </cell>
          <cell r="AD306">
            <v>10000</v>
          </cell>
          <cell r="AE306">
            <v>10000</v>
          </cell>
          <cell r="AO306" t="str">
            <v>Sở Du lịch</v>
          </cell>
          <cell r="AQ306" t="str">
            <v>1381/QĐ-TTg ngày 18/10/2018</v>
          </cell>
        </row>
        <row r="307">
          <cell r="B307" t="str">
            <v>Các dự án phân cấp về ngân sách tỉnh</v>
          </cell>
          <cell r="T307">
            <v>563339</v>
          </cell>
          <cell r="U307">
            <v>17948</v>
          </cell>
          <cell r="V307">
            <v>10948</v>
          </cell>
          <cell r="W307">
            <v>10948</v>
          </cell>
          <cell r="Y307">
            <v>0</v>
          </cell>
          <cell r="Z307">
            <v>10948</v>
          </cell>
          <cell r="AA307">
            <v>30387</v>
          </cell>
          <cell r="AB307">
            <v>19148</v>
          </cell>
          <cell r="AC307">
            <v>16787</v>
          </cell>
          <cell r="AD307">
            <v>23787</v>
          </cell>
          <cell r="AE307">
            <v>7000</v>
          </cell>
        </row>
        <row r="308">
          <cell r="B308" t="str">
            <v>Dự án xây dựng cơ sở hạ tầng khu tái định cư thôn Tăng Hóa, huyện Minh Hóa (Hạng mục Đường giao thông), giai đoạn 1: 23,728 tỷ (lồng ghép Chương trình tái cơ cấu nông nghiệp)</v>
          </cell>
          <cell r="E308" t="str">
            <v>HTCC</v>
          </cell>
          <cell r="F308" t="str">
            <v>4Chuyển tiếp</v>
          </cell>
          <cell r="G308" t="str">
            <v>Minh Hóa</v>
          </cell>
          <cell r="H308">
            <v>2015</v>
          </cell>
          <cell r="J308">
            <v>2017</v>
          </cell>
          <cell r="M308" t="str">
            <v>Số 3153/QĐ-UBND ngày 31/10/2014</v>
          </cell>
          <cell r="N308">
            <v>23728</v>
          </cell>
          <cell r="O308">
            <v>0</v>
          </cell>
          <cell r="P308">
            <v>8728</v>
          </cell>
          <cell r="Q308">
            <v>17737</v>
          </cell>
          <cell r="R308">
            <v>8200</v>
          </cell>
          <cell r="S308">
            <v>4137</v>
          </cell>
          <cell r="T308">
            <v>7855</v>
          </cell>
          <cell r="U308">
            <v>3718</v>
          </cell>
          <cell r="V308">
            <v>3718</v>
          </cell>
          <cell r="W308">
            <v>3718</v>
          </cell>
          <cell r="X308">
            <v>100</v>
          </cell>
          <cell r="Z308">
            <v>3718</v>
          </cell>
          <cell r="AA308">
            <v>21455</v>
          </cell>
          <cell r="AB308">
            <v>11918</v>
          </cell>
          <cell r="AC308">
            <v>7855</v>
          </cell>
          <cell r="AD308">
            <v>7855</v>
          </cell>
          <cell r="AE308">
            <v>0</v>
          </cell>
          <cell r="AH308" t="str">
            <v>Cập nhật lại số vốn bố trí</v>
          </cell>
        </row>
        <row r="309">
          <cell r="B309" t="str">
            <v xml:space="preserve">Chương trình Hỗ trợ hộ nghèo xây dựng nhà ở phòng, tránh bão, lụt </v>
          </cell>
          <cell r="E309" t="str">
            <v>VHTT-LĐ</v>
          </cell>
          <cell r="F309" t="str">
            <v>4Chuyển tiếp</v>
          </cell>
          <cell r="G309" t="str">
            <v>Quảng Bình</v>
          </cell>
          <cell r="H309" t="str">
            <v/>
          </cell>
          <cell r="J309" t="str">
            <v/>
          </cell>
          <cell r="N309">
            <v>17702</v>
          </cell>
          <cell r="O309">
            <v>0</v>
          </cell>
          <cell r="P309">
            <v>17702</v>
          </cell>
          <cell r="Q309">
            <v>1702</v>
          </cell>
          <cell r="R309">
            <v>0</v>
          </cell>
          <cell r="S309">
            <v>1702</v>
          </cell>
          <cell r="T309">
            <v>15932</v>
          </cell>
          <cell r="U309">
            <v>14230</v>
          </cell>
          <cell r="V309">
            <v>7230</v>
          </cell>
          <cell r="W309">
            <v>7230</v>
          </cell>
          <cell r="X309">
            <v>50.808151791988756</v>
          </cell>
          <cell r="Z309">
            <v>7230</v>
          </cell>
          <cell r="AA309">
            <v>8932</v>
          </cell>
          <cell r="AB309">
            <v>7230</v>
          </cell>
          <cell r="AC309">
            <v>8932</v>
          </cell>
          <cell r="AD309">
            <v>15932</v>
          </cell>
          <cell r="AE309">
            <v>7000</v>
          </cell>
        </row>
        <row r="310">
          <cell r="B310" t="str">
            <v>Các dự án trọng điểm</v>
          </cell>
          <cell r="N310">
            <v>1346068</v>
          </cell>
          <cell r="O310">
            <v>721904</v>
          </cell>
          <cell r="P310">
            <v>496164</v>
          </cell>
          <cell r="Q310">
            <v>375858</v>
          </cell>
          <cell r="R310">
            <v>154000</v>
          </cell>
          <cell r="S310">
            <v>86510</v>
          </cell>
          <cell r="T310">
            <v>470153</v>
          </cell>
          <cell r="U310">
            <v>419553</v>
          </cell>
          <cell r="V310">
            <v>110000</v>
          </cell>
          <cell r="W310">
            <v>110000</v>
          </cell>
          <cell r="X310">
            <v>0</v>
          </cell>
          <cell r="Y310">
            <v>0</v>
          </cell>
          <cell r="Z310">
            <v>110000</v>
          </cell>
          <cell r="AA310">
            <v>485858</v>
          </cell>
          <cell r="AB310">
            <v>264000</v>
          </cell>
          <cell r="AC310">
            <v>196510</v>
          </cell>
          <cell r="AD310">
            <v>470153</v>
          </cell>
          <cell r="AE310">
            <v>309553</v>
          </cell>
          <cell r="AH310">
            <v>95000</v>
          </cell>
          <cell r="AI310">
            <v>15000</v>
          </cell>
        </row>
        <row r="311">
          <cell r="B311" t="str">
            <v>Trụ sở Tỉnh ủy</v>
          </cell>
          <cell r="E311" t="str">
            <v>QLNN</v>
          </cell>
          <cell r="F311" t="str">
            <v>4Chuyển tiếp</v>
          </cell>
          <cell r="G311" t="str">
            <v>Đồng Hới</v>
          </cell>
          <cell r="H311">
            <v>2013</v>
          </cell>
          <cell r="I311">
            <v>2013</v>
          </cell>
          <cell r="J311">
            <v>2019</v>
          </cell>
          <cell r="K311">
            <v>2018</v>
          </cell>
          <cell r="M311" t="str">
            <v>2429/QĐ-UBND ngày 04/10/2013; 3419/QĐ-UBND 26/11/2014; 3490/QĐ-UBND 04/12/2015</v>
          </cell>
          <cell r="N311">
            <v>391940</v>
          </cell>
          <cell r="O311">
            <v>265000</v>
          </cell>
          <cell r="P311">
            <v>126940</v>
          </cell>
          <cell r="Q311">
            <v>206858</v>
          </cell>
          <cell r="R311">
            <v>0</v>
          </cell>
          <cell r="S311">
            <v>71510</v>
          </cell>
          <cell r="T311">
            <v>78336</v>
          </cell>
          <cell r="U311">
            <v>42736</v>
          </cell>
          <cell r="V311">
            <v>20000</v>
          </cell>
          <cell r="W311">
            <v>20000</v>
          </cell>
          <cell r="X311">
            <v>0</v>
          </cell>
          <cell r="Z311">
            <v>20000</v>
          </cell>
          <cell r="AA311">
            <v>226858</v>
          </cell>
          <cell r="AB311">
            <v>20000</v>
          </cell>
          <cell r="AC311">
            <v>91510</v>
          </cell>
          <cell r="AD311">
            <v>78336</v>
          </cell>
          <cell r="AE311">
            <v>22736</v>
          </cell>
          <cell r="AH311" t="str">
            <v>Sửa lại tổng số bố trí</v>
          </cell>
          <cell r="AO311" t="str">
            <v>Văn phòng
Tỉnh ủy</v>
          </cell>
        </row>
        <row r="312">
          <cell r="B312" t="str">
            <v>Trung tâm văn hóa tỉnh Quảng Bình</v>
          </cell>
          <cell r="E312" t="str">
            <v>QLNN</v>
          </cell>
          <cell r="F312" t="str">
            <v>4Chuyển tiếp</v>
          </cell>
          <cell r="G312" t="str">
            <v>Đồng Hới</v>
          </cell>
          <cell r="H312">
            <v>2015</v>
          </cell>
          <cell r="I312">
            <v>2015</v>
          </cell>
          <cell r="J312">
            <v>2019</v>
          </cell>
          <cell r="K312" t="str">
            <v>chưa</v>
          </cell>
          <cell r="M312" t="str">
            <v>3120/QĐ-UBND ngày 31/10/2014</v>
          </cell>
          <cell r="N312">
            <v>220272</v>
          </cell>
          <cell r="O312">
            <v>120000</v>
          </cell>
          <cell r="P312">
            <v>100272</v>
          </cell>
          <cell r="Q312">
            <v>70000</v>
          </cell>
          <cell r="R312">
            <v>55000</v>
          </cell>
          <cell r="S312">
            <v>15000</v>
          </cell>
          <cell r="T312">
            <v>90245</v>
          </cell>
          <cell r="U312">
            <v>75245</v>
          </cell>
          <cell r="V312">
            <v>20000</v>
          </cell>
          <cell r="W312">
            <v>20000</v>
          </cell>
          <cell r="X312">
            <v>0</v>
          </cell>
          <cell r="Z312">
            <v>20000</v>
          </cell>
          <cell r="AA312">
            <v>90000</v>
          </cell>
          <cell r="AB312">
            <v>75000</v>
          </cell>
          <cell r="AC312">
            <v>35000</v>
          </cell>
          <cell r="AD312">
            <v>90245</v>
          </cell>
          <cell r="AE312">
            <v>55245</v>
          </cell>
          <cell r="AO312" t="str">
            <v>Sở Văn hóa và Thể thao</v>
          </cell>
        </row>
        <row r="313">
          <cell r="B313" t="str">
            <v>Trụ sở làm việc khối cơ quan Huyện ủy và khối Mặt trận đoàn thể huyện Quảng Trạch</v>
          </cell>
          <cell r="E313" t="str">
            <v>QLNN</v>
          </cell>
          <cell r="F313" t="str">
            <v>4Chuyển tiếp</v>
          </cell>
          <cell r="G313" t="str">
            <v>Quảng Trạch</v>
          </cell>
          <cell r="H313">
            <v>2015</v>
          </cell>
          <cell r="I313">
            <v>2015</v>
          </cell>
          <cell r="J313">
            <v>2019</v>
          </cell>
          <cell r="K313" t="str">
            <v>chưa</v>
          </cell>
          <cell r="M313" t="str">
            <v>3044/QĐ-UBND
ngày 28/10/2014; 3400/QĐ-UBND ngày 25/11/2014</v>
          </cell>
          <cell r="N313">
            <v>80874</v>
          </cell>
          <cell r="O313">
            <v>50000</v>
          </cell>
          <cell r="P313">
            <v>30874</v>
          </cell>
          <cell r="Q313">
            <v>45000</v>
          </cell>
          <cell r="R313">
            <v>45000</v>
          </cell>
          <cell r="S313">
            <v>0</v>
          </cell>
          <cell r="T313">
            <v>27787</v>
          </cell>
          <cell r="U313">
            <v>27787</v>
          </cell>
          <cell r="V313">
            <v>15000</v>
          </cell>
          <cell r="W313">
            <v>15000</v>
          </cell>
          <cell r="X313">
            <v>0</v>
          </cell>
          <cell r="Z313">
            <v>15000</v>
          </cell>
          <cell r="AA313">
            <v>60000</v>
          </cell>
          <cell r="AB313">
            <v>60000</v>
          </cell>
          <cell r="AC313">
            <v>15000</v>
          </cell>
          <cell r="AD313">
            <v>27787</v>
          </cell>
          <cell r="AE313">
            <v>12787</v>
          </cell>
          <cell r="AO313" t="str">
            <v>Huyện ủy Quảng Trạch</v>
          </cell>
        </row>
        <row r="314">
          <cell r="B314" t="str">
            <v>Trụ sở Ủy ban nhân dân huyện Quảng Trạch</v>
          </cell>
          <cell r="E314" t="str">
            <v>QLNN</v>
          </cell>
          <cell r="F314" t="str">
            <v>4Chuyển tiếp</v>
          </cell>
          <cell r="G314" t="str">
            <v>Quảng Trạch</v>
          </cell>
          <cell r="H314">
            <v>2015</v>
          </cell>
          <cell r="I314">
            <v>2015</v>
          </cell>
          <cell r="J314">
            <v>2019</v>
          </cell>
          <cell r="K314" t="str">
            <v>chưa</v>
          </cell>
          <cell r="M314" t="str">
            <v>3043/QĐ-UBND
ngày 24/10/2014; 3401/QĐ-UBND ngày 25/11/2014</v>
          </cell>
          <cell r="N314">
            <v>101278</v>
          </cell>
          <cell r="O314">
            <v>60000</v>
          </cell>
          <cell r="P314">
            <v>41278</v>
          </cell>
          <cell r="Q314">
            <v>54000</v>
          </cell>
          <cell r="R314">
            <v>54000</v>
          </cell>
          <cell r="S314">
            <v>0</v>
          </cell>
          <cell r="T314">
            <v>37150</v>
          </cell>
          <cell r="U314">
            <v>37150</v>
          </cell>
          <cell r="V314">
            <v>15000</v>
          </cell>
          <cell r="W314">
            <v>15000</v>
          </cell>
          <cell r="X314">
            <v>0</v>
          </cell>
          <cell r="Z314">
            <v>15000</v>
          </cell>
          <cell r="AA314">
            <v>69000</v>
          </cell>
          <cell r="AB314">
            <v>69000</v>
          </cell>
          <cell r="AC314">
            <v>15000</v>
          </cell>
          <cell r="AD314">
            <v>37150</v>
          </cell>
          <cell r="AE314">
            <v>22150</v>
          </cell>
          <cell r="AO314" t="str">
            <v>UBND huyện Quảng Trạch</v>
          </cell>
        </row>
        <row r="315">
          <cell r="B315" t="str">
            <v>Trụ sở làm việc Thành ủy Đồng Hới</v>
          </cell>
          <cell r="E315" t="str">
            <v>QLNN</v>
          </cell>
          <cell r="F315" t="str">
            <v>5KCM</v>
          </cell>
          <cell r="G315" t="str">
            <v>Đồng Hới</v>
          </cell>
          <cell r="H315">
            <v>2016</v>
          </cell>
          <cell r="I315">
            <v>2016</v>
          </cell>
          <cell r="J315">
            <v>2018</v>
          </cell>
          <cell r="K315" t="str">
            <v>chưa</v>
          </cell>
          <cell r="M315" t="str">
            <v>3463/QĐ-UBND ngày 28/10/2016</v>
          </cell>
          <cell r="N315">
            <v>106904</v>
          </cell>
          <cell r="O315">
            <v>91904</v>
          </cell>
          <cell r="P315">
            <v>15000</v>
          </cell>
          <cell r="Q315">
            <v>0</v>
          </cell>
          <cell r="R315">
            <v>0</v>
          </cell>
          <cell r="S315">
            <v>0</v>
          </cell>
          <cell r="T315">
            <v>43000</v>
          </cell>
          <cell r="U315">
            <v>43000</v>
          </cell>
          <cell r="V315">
            <v>15000</v>
          </cell>
          <cell r="W315">
            <v>15000</v>
          </cell>
          <cell r="X315">
            <v>0</v>
          </cell>
          <cell r="Z315">
            <v>15000</v>
          </cell>
          <cell r="AA315">
            <v>15000</v>
          </cell>
          <cell r="AB315">
            <v>15000</v>
          </cell>
          <cell r="AC315">
            <v>15000</v>
          </cell>
          <cell r="AD315">
            <v>43000</v>
          </cell>
          <cell r="AE315">
            <v>28000</v>
          </cell>
          <cell r="AO315" t="str">
            <v>Thành ủy Đồng Hới</v>
          </cell>
        </row>
        <row r="316">
          <cell r="B316" t="str">
            <v>Trụ sở làm việc HĐND và UBND Thành phố Đồng Hới</v>
          </cell>
          <cell r="E316" t="str">
            <v>QLNN</v>
          </cell>
          <cell r="F316" t="str">
            <v>5KCM</v>
          </cell>
          <cell r="G316" t="str">
            <v>Đồng Hới</v>
          </cell>
          <cell r="H316">
            <v>2016</v>
          </cell>
          <cell r="I316">
            <v>2016</v>
          </cell>
          <cell r="J316">
            <v>2018</v>
          </cell>
          <cell r="K316" t="str">
            <v>chưa</v>
          </cell>
          <cell r="M316" t="str">
            <v>3464/QĐ-UBND ngày 28/10/2016</v>
          </cell>
          <cell r="N316">
            <v>150000</v>
          </cell>
          <cell r="O316">
            <v>135000</v>
          </cell>
          <cell r="P316">
            <v>15000</v>
          </cell>
          <cell r="Q316">
            <v>0</v>
          </cell>
          <cell r="R316">
            <v>0</v>
          </cell>
          <cell r="S316">
            <v>0</v>
          </cell>
          <cell r="T316">
            <v>43515</v>
          </cell>
          <cell r="U316">
            <v>43515</v>
          </cell>
          <cell r="V316">
            <v>15000</v>
          </cell>
          <cell r="W316">
            <v>15000</v>
          </cell>
          <cell r="X316">
            <v>0</v>
          </cell>
          <cell r="Z316">
            <v>15000</v>
          </cell>
          <cell r="AA316">
            <v>15000</v>
          </cell>
          <cell r="AB316">
            <v>15000</v>
          </cell>
          <cell r="AC316">
            <v>15000</v>
          </cell>
          <cell r="AD316">
            <v>43515</v>
          </cell>
          <cell r="AE316">
            <v>28515</v>
          </cell>
          <cell r="AO316" t="str">
            <v>UBND TP Đồng Hới</v>
          </cell>
        </row>
        <row r="317">
          <cell r="B317" t="str">
            <v>Dự án Quần thể Tượng đài Chủ tịch Hồ Chí Minh</v>
          </cell>
          <cell r="G317" t="str">
            <v>Đồng Hới</v>
          </cell>
          <cell r="H317">
            <v>2017</v>
          </cell>
          <cell r="I317">
            <v>2017</v>
          </cell>
          <cell r="J317">
            <v>2018</v>
          </cell>
          <cell r="N317">
            <v>128000</v>
          </cell>
          <cell r="V317">
            <v>10000</v>
          </cell>
          <cell r="W317">
            <v>10000</v>
          </cell>
          <cell r="X317">
            <v>0</v>
          </cell>
          <cell r="Y317">
            <v>-10000</v>
          </cell>
          <cell r="Z317">
            <v>0</v>
          </cell>
          <cell r="AA317">
            <v>0</v>
          </cell>
          <cell r="AB317">
            <v>0</v>
          </cell>
          <cell r="AC317">
            <v>0</v>
          </cell>
          <cell r="AD317">
            <v>0</v>
          </cell>
          <cell r="AE317">
            <v>0</v>
          </cell>
        </row>
        <row r="318">
          <cell r="B318" t="str">
            <v>Dự án Tượng đài Chủ tịch Hồ Chí Minh với nhân dân Quảng Bình</v>
          </cell>
          <cell r="G318" t="str">
            <v>Đồng Hới</v>
          </cell>
          <cell r="H318">
            <v>2019</v>
          </cell>
          <cell r="J318">
            <v>2020</v>
          </cell>
          <cell r="M318" t="str">
            <v>3741/QĐ-UBND ngày 30/10/2018</v>
          </cell>
          <cell r="N318">
            <v>78800</v>
          </cell>
          <cell r="P318">
            <v>78800</v>
          </cell>
          <cell r="T318">
            <v>70920</v>
          </cell>
          <cell r="U318">
            <v>70920</v>
          </cell>
          <cell r="Y318">
            <v>3000</v>
          </cell>
          <cell r="Z318">
            <v>3000</v>
          </cell>
          <cell r="AA318">
            <v>3000</v>
          </cell>
          <cell r="AB318">
            <v>3000</v>
          </cell>
          <cell r="AC318">
            <v>3000</v>
          </cell>
          <cell r="AD318">
            <v>70920</v>
          </cell>
          <cell r="AE318">
            <v>67920</v>
          </cell>
          <cell r="AH318" t="str">
            <v>Thay thế Dự án Quần thể tượng đài Chủ tịch Hồ Chí Minh (TT HĐND tỉnh thống nhất tại Văn bản số 41/HĐND-VP ngày 24/5/2018). Sở XD dự kiến năm 2019-2020  thu khoảng 70% tổng số tiền của dự án Nhà ở thương mại Nam Cầu Dài (0,7x240 tỷ đồng = 168 tỷ đồng)</v>
          </cell>
          <cell r="AO318" t="str">
            <v>BQL dự án đầu tư xây dựng công trình dân dụng và công nghiệp tỉnh</v>
          </cell>
        </row>
        <row r="319">
          <cell r="B319" t="str">
            <v>Dự án Hạ tầng Quảng trường trung tâm</v>
          </cell>
          <cell r="G319" t="str">
            <v>Đồng Hới</v>
          </cell>
          <cell r="H319">
            <v>2019</v>
          </cell>
          <cell r="J319">
            <v>2020</v>
          </cell>
          <cell r="M319" t="str">
            <v>3557/QĐ-UBND ngày 24/10/2018</v>
          </cell>
          <cell r="N319">
            <v>88000</v>
          </cell>
          <cell r="P319">
            <v>88000</v>
          </cell>
          <cell r="T319">
            <v>79200</v>
          </cell>
          <cell r="U319">
            <v>79200</v>
          </cell>
          <cell r="Y319">
            <v>7000</v>
          </cell>
          <cell r="Z319">
            <v>7000</v>
          </cell>
          <cell r="AA319">
            <v>7000</v>
          </cell>
          <cell r="AB319">
            <v>7000</v>
          </cell>
          <cell r="AC319">
            <v>7000</v>
          </cell>
          <cell r="AD319">
            <v>79200</v>
          </cell>
          <cell r="AE319">
            <v>72200</v>
          </cell>
          <cell r="AO319" t="str">
            <v>BQL dự án đầu tư xây dựng công trình dân dụng và công nghiệp tỉnh</v>
          </cell>
        </row>
        <row r="320">
          <cell r="B320" t="str">
            <v>Các dự án chuyển tiếp</v>
          </cell>
          <cell r="N320">
            <v>772536</v>
          </cell>
          <cell r="O320">
            <v>0</v>
          </cell>
          <cell r="P320">
            <v>469901.7</v>
          </cell>
          <cell r="Q320">
            <v>384223</v>
          </cell>
          <cell r="R320">
            <v>0</v>
          </cell>
          <cell r="S320">
            <v>287779</v>
          </cell>
          <cell r="T320">
            <v>312028</v>
          </cell>
          <cell r="U320">
            <v>173738</v>
          </cell>
          <cell r="V320">
            <v>124043</v>
          </cell>
          <cell r="W320">
            <v>122656.5</v>
          </cell>
          <cell r="Y320">
            <v>16323</v>
          </cell>
          <cell r="Z320">
            <v>140366</v>
          </cell>
          <cell r="AA320">
            <v>524589</v>
          </cell>
          <cell r="AB320">
            <v>140366</v>
          </cell>
          <cell r="AC320">
            <v>428145</v>
          </cell>
          <cell r="AD320">
            <v>337331</v>
          </cell>
          <cell r="AE320">
            <v>44375</v>
          </cell>
          <cell r="AH320">
            <v>82723</v>
          </cell>
          <cell r="AI320">
            <v>39933.5</v>
          </cell>
        </row>
        <row r="321">
          <cell r="B321" t="str">
            <v xml:space="preserve">Dự án bảo tàng tổng hợp tỉnh </v>
          </cell>
          <cell r="E321" t="str">
            <v>VHTT-LĐ</v>
          </cell>
          <cell r="F321" t="str">
            <v>4Chuyển tiếp</v>
          </cell>
          <cell r="G321" t="str">
            <v>Đồng Hới</v>
          </cell>
          <cell r="H321">
            <v>2010</v>
          </cell>
          <cell r="J321">
            <v>2014</v>
          </cell>
          <cell r="M321" t="str">
            <v>1284/QĐ-UBND ngày 4/6/2013</v>
          </cell>
          <cell r="N321">
            <v>22381</v>
          </cell>
          <cell r="O321">
            <v>0</v>
          </cell>
          <cell r="P321">
            <v>22381</v>
          </cell>
          <cell r="Q321">
            <v>14000</v>
          </cell>
          <cell r="R321">
            <v>0</v>
          </cell>
          <cell r="S321">
            <v>14000</v>
          </cell>
          <cell r="T321">
            <v>8701</v>
          </cell>
          <cell r="U321">
            <v>4701</v>
          </cell>
          <cell r="V321">
            <v>4701</v>
          </cell>
          <cell r="W321">
            <v>4701</v>
          </cell>
          <cell r="X321">
            <v>100</v>
          </cell>
          <cell r="Z321">
            <v>4701</v>
          </cell>
          <cell r="AA321">
            <v>18701</v>
          </cell>
          <cell r="AB321">
            <v>4701</v>
          </cell>
          <cell r="AC321">
            <v>18701</v>
          </cell>
          <cell r="AD321">
            <v>8701</v>
          </cell>
          <cell r="AE321">
            <v>0</v>
          </cell>
          <cell r="AH321" t="str">
            <v>KL đ/c Bí thư chỉ đạo bố trí hết</v>
          </cell>
          <cell r="AI321">
            <v>1</v>
          </cell>
        </row>
        <row r="322">
          <cell r="B322" t="str">
            <v>Trụ sở làm việc Đội quản lý thị trường số 4</v>
          </cell>
          <cell r="E322" t="str">
            <v>QLNN</v>
          </cell>
          <cell r="F322" t="str">
            <v>4Chuyển tiếp</v>
          </cell>
          <cell r="G322" t="str">
            <v>Tuyên Hóa</v>
          </cell>
          <cell r="H322">
            <v>2012</v>
          </cell>
          <cell r="J322">
            <v>2014</v>
          </cell>
          <cell r="M322" t="str">
            <v>2778/QĐ-UBND ngày 25/10/2011; 1949/QĐ-CT ngày 21/8/2012</v>
          </cell>
          <cell r="N322">
            <v>3109</v>
          </cell>
          <cell r="O322">
            <v>0</v>
          </cell>
          <cell r="P322">
            <v>3109</v>
          </cell>
          <cell r="Q322">
            <v>2722</v>
          </cell>
          <cell r="R322">
            <v>0</v>
          </cell>
          <cell r="S322">
            <v>2722</v>
          </cell>
          <cell r="T322">
            <v>887</v>
          </cell>
          <cell r="U322">
            <v>387</v>
          </cell>
          <cell r="V322">
            <v>387</v>
          </cell>
          <cell r="W322">
            <v>387</v>
          </cell>
          <cell r="X322">
            <v>100</v>
          </cell>
          <cell r="Z322">
            <v>387</v>
          </cell>
          <cell r="AA322">
            <v>3109</v>
          </cell>
          <cell r="AB322">
            <v>387</v>
          </cell>
          <cell r="AC322">
            <v>3109</v>
          </cell>
          <cell r="AD322">
            <v>887</v>
          </cell>
          <cell r="AE322">
            <v>0</v>
          </cell>
          <cell r="AH322">
            <v>1</v>
          </cell>
          <cell r="AI322">
            <v>1</v>
          </cell>
        </row>
        <row r="323">
          <cell r="B323" t="str">
            <v>Dự án Đường Lý Nam Đế, phường Đồng Phú</v>
          </cell>
          <cell r="E323" t="str">
            <v>GTVT</v>
          </cell>
          <cell r="F323" t="str">
            <v>4Chuyển tiếp</v>
          </cell>
          <cell r="G323" t="str">
            <v>Đồng Hới</v>
          </cell>
          <cell r="H323">
            <v>2013</v>
          </cell>
          <cell r="J323">
            <v>2015</v>
          </cell>
          <cell r="M323" t="str">
            <v>2161/QĐ--UBND ngày 25/6/2015</v>
          </cell>
          <cell r="N323">
            <v>4902</v>
          </cell>
          <cell r="O323">
            <v>0</v>
          </cell>
          <cell r="P323">
            <v>3432</v>
          </cell>
          <cell r="Q323">
            <v>2500</v>
          </cell>
          <cell r="R323">
            <v>0</v>
          </cell>
          <cell r="S323">
            <v>2500</v>
          </cell>
          <cell r="T323">
            <v>1389</v>
          </cell>
          <cell r="U323">
            <v>589</v>
          </cell>
          <cell r="V323">
            <v>589</v>
          </cell>
          <cell r="W323">
            <v>589</v>
          </cell>
          <cell r="X323">
            <v>100</v>
          </cell>
          <cell r="Z323">
            <v>589</v>
          </cell>
          <cell r="AA323">
            <v>3089</v>
          </cell>
          <cell r="AB323">
            <v>589</v>
          </cell>
          <cell r="AC323">
            <v>3089</v>
          </cell>
          <cell r="AD323">
            <v>1389</v>
          </cell>
          <cell r="AE323">
            <v>0</v>
          </cell>
          <cell r="AI323">
            <v>1</v>
          </cell>
        </row>
        <row r="324">
          <cell r="B324" t="str">
            <v>Đường vào bản Sắt xã Trường Sơn, huyện Quảng Ninh</v>
          </cell>
          <cell r="E324" t="str">
            <v>GTVT</v>
          </cell>
          <cell r="F324" t="str">
            <v>4Chuyển tiếp</v>
          </cell>
          <cell r="G324" t="str">
            <v>Quảng Ninh</v>
          </cell>
          <cell r="H324">
            <v>2013</v>
          </cell>
          <cell r="I324">
            <v>2014</v>
          </cell>
          <cell r="J324">
            <v>2015</v>
          </cell>
          <cell r="K324">
            <v>2015</v>
          </cell>
          <cell r="M324" t="str">
            <v>2379/QĐ-UBND
ngày 09/10/2012; 1338/QĐ-UBND ngày 26/5/2014</v>
          </cell>
          <cell r="N324">
            <v>16648</v>
          </cell>
          <cell r="O324">
            <v>0</v>
          </cell>
          <cell r="P324">
            <v>0</v>
          </cell>
          <cell r="Q324">
            <v>10050</v>
          </cell>
          <cell r="R324">
            <v>0</v>
          </cell>
          <cell r="S324">
            <v>2000</v>
          </cell>
          <cell r="T324">
            <v>6933</v>
          </cell>
          <cell r="U324">
            <v>4933</v>
          </cell>
          <cell r="V324">
            <v>4933</v>
          </cell>
          <cell r="W324">
            <v>4933</v>
          </cell>
          <cell r="X324">
            <v>100</v>
          </cell>
          <cell r="Z324">
            <v>4933</v>
          </cell>
          <cell r="AA324">
            <v>14983</v>
          </cell>
          <cell r="AB324">
            <v>4933</v>
          </cell>
          <cell r="AC324">
            <v>6933</v>
          </cell>
          <cell r="AD324">
            <v>6933</v>
          </cell>
          <cell r="AE324">
            <v>0</v>
          </cell>
          <cell r="AH324">
            <v>1</v>
          </cell>
          <cell r="AI324">
            <v>1</v>
          </cell>
        </row>
        <row r="325">
          <cell r="B325" t="str">
            <v>Kè chống sạt lở khu vực Kênh Kịa, thị xã Ba Đồn</v>
          </cell>
          <cell r="E325" t="str">
            <v>NN-TL</v>
          </cell>
          <cell r="F325" t="str">
            <v>4Chuyển tiếp</v>
          </cell>
          <cell r="G325" t="str">
            <v>Ba Đồn</v>
          </cell>
          <cell r="H325">
            <v>2014</v>
          </cell>
          <cell r="I325">
            <v>2014</v>
          </cell>
          <cell r="J325">
            <v>2016</v>
          </cell>
          <cell r="K325" t="str">
            <v>chưa</v>
          </cell>
          <cell r="M325" t="str">
            <v>3047/QĐ-UBND ngày 05/12/2013</v>
          </cell>
          <cell r="N325">
            <v>32732</v>
          </cell>
          <cell r="O325">
            <v>0</v>
          </cell>
          <cell r="P325">
            <v>27732</v>
          </cell>
          <cell r="Q325">
            <v>21550</v>
          </cell>
          <cell r="R325">
            <v>0</v>
          </cell>
          <cell r="S325">
            <v>15000</v>
          </cell>
          <cell r="T325">
            <v>10924</v>
          </cell>
          <cell r="U325">
            <v>2924</v>
          </cell>
          <cell r="V325">
            <v>2924</v>
          </cell>
          <cell r="W325">
            <v>2924</v>
          </cell>
          <cell r="X325">
            <v>100</v>
          </cell>
          <cell r="Y325">
            <v>1000</v>
          </cell>
          <cell r="Z325">
            <v>3924</v>
          </cell>
          <cell r="AA325">
            <v>25474</v>
          </cell>
          <cell r="AB325">
            <v>3924</v>
          </cell>
          <cell r="AC325">
            <v>18924</v>
          </cell>
          <cell r="AD325">
            <v>10924</v>
          </cell>
          <cell r="AE325">
            <v>-1000</v>
          </cell>
          <cell r="AH325" t="str">
            <v>Đã quyết toán</v>
          </cell>
          <cell r="AI325">
            <v>1</v>
          </cell>
        </row>
        <row r="326">
          <cell r="B326" t="str">
            <v xml:space="preserve">Trụ sở làm việc Hội Liên hiệp phụ nữ tỉnh Quảng Bình </v>
          </cell>
          <cell r="E326" t="str">
            <v>QLNN</v>
          </cell>
          <cell r="F326" t="str">
            <v>4Chuyển tiếp</v>
          </cell>
          <cell r="G326" t="str">
            <v>Đồng Hới</v>
          </cell>
          <cell r="H326">
            <v>2014</v>
          </cell>
          <cell r="I326">
            <v>2014</v>
          </cell>
          <cell r="J326">
            <v>2016</v>
          </cell>
          <cell r="K326" t="str">
            <v>chưa</v>
          </cell>
          <cell r="M326" t="str">
            <v>2226/QĐ-UBND ngày 13/9/2013</v>
          </cell>
          <cell r="N326">
            <v>26135</v>
          </cell>
          <cell r="O326">
            <v>0</v>
          </cell>
          <cell r="P326">
            <v>16135</v>
          </cell>
          <cell r="Q326">
            <v>23800</v>
          </cell>
          <cell r="R326">
            <v>0</v>
          </cell>
          <cell r="S326">
            <v>13800</v>
          </cell>
          <cell r="T326">
            <v>12521</v>
          </cell>
          <cell r="U326">
            <v>721</v>
          </cell>
          <cell r="V326">
            <v>721</v>
          </cell>
          <cell r="W326">
            <v>721</v>
          </cell>
          <cell r="X326">
            <v>100</v>
          </cell>
          <cell r="Z326">
            <v>721</v>
          </cell>
          <cell r="AA326">
            <v>24521</v>
          </cell>
          <cell r="AB326">
            <v>721</v>
          </cell>
          <cell r="AC326">
            <v>14521</v>
          </cell>
          <cell r="AD326">
            <v>12521</v>
          </cell>
          <cell r="AE326">
            <v>0</v>
          </cell>
          <cell r="AH326" t="str">
            <v>sửa số vốn đã bố trí, số vốn 2018-2020: 721 triệu đồng (cũ là 2521)</v>
          </cell>
          <cell r="AI326">
            <v>1</v>
          </cell>
        </row>
        <row r="327">
          <cell r="B327" t="str">
            <v>Hệ thống phòng cháy và hệ thống cảnh báo cháy tự động Trụ sở làm việc Văn phòng Sở, Trung tâm dữ liệu địa chính và các đơn vị trực thuộc Sở Tài nguyên và Môi trường</v>
          </cell>
          <cell r="E327" t="str">
            <v>QLNN</v>
          </cell>
          <cell r="F327" t="str">
            <v>4Chuyển tiếp</v>
          </cell>
          <cell r="G327" t="str">
            <v>Đồng Hới</v>
          </cell>
          <cell r="H327">
            <v>2014</v>
          </cell>
          <cell r="I327">
            <v>2014</v>
          </cell>
          <cell r="J327">
            <v>2016</v>
          </cell>
          <cell r="K327" t="str">
            <v>chưa</v>
          </cell>
          <cell r="M327" t="str">
            <v>1469/QĐ-UBND ngày 18/10/2013</v>
          </cell>
          <cell r="N327">
            <v>15239</v>
          </cell>
          <cell r="O327">
            <v>0</v>
          </cell>
          <cell r="P327">
            <v>15239</v>
          </cell>
          <cell r="Q327">
            <v>11500</v>
          </cell>
          <cell r="R327">
            <v>0</v>
          </cell>
          <cell r="S327">
            <v>11500</v>
          </cell>
          <cell r="T327">
            <v>3215</v>
          </cell>
          <cell r="U327">
            <v>2215</v>
          </cell>
          <cell r="V327">
            <v>2215</v>
          </cell>
          <cell r="W327">
            <v>2215</v>
          </cell>
          <cell r="X327">
            <v>100</v>
          </cell>
          <cell r="Z327">
            <v>2215</v>
          </cell>
          <cell r="AA327">
            <v>13715</v>
          </cell>
          <cell r="AB327">
            <v>2215</v>
          </cell>
          <cell r="AC327">
            <v>13715</v>
          </cell>
          <cell r="AD327">
            <v>3215</v>
          </cell>
          <cell r="AE327">
            <v>0</v>
          </cell>
          <cell r="AI327">
            <v>1</v>
          </cell>
        </row>
        <row r="328">
          <cell r="B328" t="str">
            <v>Cầu bê tông xã Nam Trạch</v>
          </cell>
          <cell r="E328" t="str">
            <v>GTVT</v>
          </cell>
          <cell r="F328" t="str">
            <v>4Chuyển tiếp</v>
          </cell>
          <cell r="G328" t="str">
            <v>Bố Trạch</v>
          </cell>
          <cell r="H328">
            <v>2014</v>
          </cell>
          <cell r="I328">
            <v>2013</v>
          </cell>
          <cell r="J328">
            <v>2017</v>
          </cell>
          <cell r="K328">
            <v>2016</v>
          </cell>
          <cell r="M328" t="str">
            <v>Số 2670/QĐ-UBND ngày 28/10/2013</v>
          </cell>
          <cell r="N328">
            <v>29392</v>
          </cell>
          <cell r="O328">
            <v>0</v>
          </cell>
          <cell r="P328">
            <v>29392</v>
          </cell>
          <cell r="Q328">
            <v>21336</v>
          </cell>
          <cell r="R328">
            <v>0</v>
          </cell>
          <cell r="S328">
            <v>21336</v>
          </cell>
          <cell r="T328">
            <v>10989</v>
          </cell>
          <cell r="U328">
            <v>5117</v>
          </cell>
          <cell r="V328">
            <v>5117</v>
          </cell>
          <cell r="W328">
            <v>5117</v>
          </cell>
          <cell r="X328">
            <v>100</v>
          </cell>
          <cell r="Z328">
            <v>5117</v>
          </cell>
          <cell r="AA328">
            <v>26453</v>
          </cell>
          <cell r="AB328">
            <v>5117</v>
          </cell>
          <cell r="AC328">
            <v>26453</v>
          </cell>
          <cell r="AD328">
            <v>10989</v>
          </cell>
          <cell r="AE328">
            <v>0</v>
          </cell>
          <cell r="AI328">
            <v>1</v>
          </cell>
        </row>
        <row r="329">
          <cell r="B329" t="str">
            <v>Nâng cấp tuyến đường Ba Đồn -Quảng Long đấu nối với tuyến đường QL1 đi Bàu Sen</v>
          </cell>
          <cell r="E329" t="str">
            <v>GTVT</v>
          </cell>
          <cell r="F329" t="str">
            <v>4Chuyển tiếp</v>
          </cell>
          <cell r="G329" t="str">
            <v>Ba Đồn</v>
          </cell>
          <cell r="H329">
            <v>2015</v>
          </cell>
          <cell r="I329">
            <v>2015</v>
          </cell>
          <cell r="J329">
            <v>2017</v>
          </cell>
          <cell r="K329" t="str">
            <v>chưa</v>
          </cell>
          <cell r="M329" t="str">
            <v>2412/QĐ-UBND ngày 3/9/2014</v>
          </cell>
          <cell r="N329">
            <v>23156</v>
          </cell>
          <cell r="O329">
            <v>0</v>
          </cell>
          <cell r="P329">
            <v>23156</v>
          </cell>
          <cell r="Q329">
            <v>13756</v>
          </cell>
          <cell r="R329">
            <v>0</v>
          </cell>
          <cell r="S329">
            <v>13756</v>
          </cell>
          <cell r="T329">
            <v>13840</v>
          </cell>
          <cell r="U329">
            <v>7084</v>
          </cell>
          <cell r="V329">
            <v>7084</v>
          </cell>
          <cell r="W329">
            <v>7084</v>
          </cell>
          <cell r="X329">
            <v>100</v>
          </cell>
          <cell r="Z329">
            <v>7084</v>
          </cell>
          <cell r="AA329">
            <v>20840</v>
          </cell>
          <cell r="AB329">
            <v>7084</v>
          </cell>
          <cell r="AC329">
            <v>20840</v>
          </cell>
          <cell r="AD329">
            <v>13840</v>
          </cell>
          <cell r="AE329">
            <v>0</v>
          </cell>
          <cell r="AI329">
            <v>1</v>
          </cell>
        </row>
        <row r="330">
          <cell r="B330" t="str">
            <v>Tuyến đường Hào xã Quảng Tiên thị xã Ba Đồn</v>
          </cell>
          <cell r="E330" t="str">
            <v>GTVT</v>
          </cell>
          <cell r="F330" t="str">
            <v>4Chuyển tiếp</v>
          </cell>
          <cell r="G330" t="str">
            <v>Ba Đồn</v>
          </cell>
          <cell r="H330">
            <v>2015</v>
          </cell>
          <cell r="I330">
            <v>2015</v>
          </cell>
          <cell r="J330">
            <v>2017</v>
          </cell>
          <cell r="K330" t="str">
            <v>chưa</v>
          </cell>
          <cell r="M330" t="str">
            <v>1672/QĐ-UBND ngày 19/6/2015</v>
          </cell>
          <cell r="N330">
            <v>4957</v>
          </cell>
          <cell r="O330">
            <v>0</v>
          </cell>
          <cell r="P330">
            <v>4957</v>
          </cell>
          <cell r="Q330">
            <v>3856</v>
          </cell>
          <cell r="R330">
            <v>0</v>
          </cell>
          <cell r="S330">
            <v>3856</v>
          </cell>
          <cell r="T330">
            <v>2711</v>
          </cell>
          <cell r="U330">
            <v>483</v>
          </cell>
          <cell r="V330">
            <v>483</v>
          </cell>
          <cell r="W330">
            <v>483</v>
          </cell>
          <cell r="X330">
            <v>100</v>
          </cell>
          <cell r="Z330">
            <v>483</v>
          </cell>
          <cell r="AA330">
            <v>4339</v>
          </cell>
          <cell r="AB330">
            <v>483</v>
          </cell>
          <cell r="AC330">
            <v>4339</v>
          </cell>
          <cell r="AD330">
            <v>2711</v>
          </cell>
          <cell r="AE330">
            <v>0</v>
          </cell>
          <cell r="AH330" t="str">
            <v>KH ĐTC 2018-2020 còn 605 tr nhưng sau khi quyết toán chỉ thiếu 483trđ</v>
          </cell>
          <cell r="AI330">
            <v>1</v>
          </cell>
        </row>
        <row r="331">
          <cell r="B331" t="str">
            <v>Đường liên thôn xã Văn Hoá</v>
          </cell>
          <cell r="E331" t="str">
            <v>GTVT</v>
          </cell>
          <cell r="F331" t="str">
            <v>4Chuyển tiếp</v>
          </cell>
          <cell r="G331" t="str">
            <v>Tuyên Hóa</v>
          </cell>
          <cell r="H331">
            <v>2015</v>
          </cell>
          <cell r="I331">
            <v>2015</v>
          </cell>
          <cell r="J331">
            <v>2017</v>
          </cell>
          <cell r="K331" t="str">
            <v>chưa</v>
          </cell>
          <cell r="M331" t="str">
            <v>1011/QĐ-UBND ngày 16/4/2015</v>
          </cell>
          <cell r="N331">
            <v>4632</v>
          </cell>
          <cell r="O331">
            <v>0</v>
          </cell>
          <cell r="P331">
            <v>4632</v>
          </cell>
          <cell r="Q331">
            <v>2934</v>
          </cell>
          <cell r="R331">
            <v>0</v>
          </cell>
          <cell r="S331">
            <v>2934</v>
          </cell>
          <cell r="T331">
            <v>2469</v>
          </cell>
          <cell r="U331">
            <v>1235</v>
          </cell>
          <cell r="V331">
            <v>1235</v>
          </cell>
          <cell r="W331">
            <v>1235</v>
          </cell>
          <cell r="X331">
            <v>100</v>
          </cell>
          <cell r="Y331">
            <v>-1100</v>
          </cell>
          <cell r="Z331">
            <v>135</v>
          </cell>
          <cell r="AA331">
            <v>3069</v>
          </cell>
          <cell r="AB331">
            <v>135</v>
          </cell>
          <cell r="AC331">
            <v>3069</v>
          </cell>
          <cell r="AD331">
            <v>2469</v>
          </cell>
          <cell r="AH331" t="str">
            <v>Năm 2018 điều chỉnh giảm 1,1 tỷ do đã sử dụng nguồn vốn xã</v>
          </cell>
          <cell r="AI331">
            <v>1</v>
          </cell>
        </row>
        <row r="332">
          <cell r="B332" t="str">
            <v>Đường liên xã từ thôn Long Đại đi thôn Hà Kiên, xã Hiền Ninh.</v>
          </cell>
          <cell r="E332" t="str">
            <v>GTVT</v>
          </cell>
          <cell r="F332" t="str">
            <v>4Chuyển tiếp</v>
          </cell>
          <cell r="G332" t="str">
            <v>Quảng Ninh</v>
          </cell>
          <cell r="H332">
            <v>2015</v>
          </cell>
          <cell r="I332">
            <v>2015</v>
          </cell>
          <cell r="J332">
            <v>2017</v>
          </cell>
          <cell r="K332" t="str">
            <v>chưa</v>
          </cell>
          <cell r="M332" t="str">
            <v>2508/QĐ-CT ngày 18/10/2012; 1105/QĐ-UBND ngày 25/4/2015</v>
          </cell>
          <cell r="N332">
            <v>4636</v>
          </cell>
          <cell r="O332">
            <v>0</v>
          </cell>
          <cell r="P332">
            <v>4636</v>
          </cell>
          <cell r="Q332">
            <v>2636</v>
          </cell>
          <cell r="R332">
            <v>0</v>
          </cell>
          <cell r="S332">
            <v>2636</v>
          </cell>
          <cell r="T332">
            <v>3072</v>
          </cell>
          <cell r="U332">
            <v>1536</v>
          </cell>
          <cell r="V332">
            <v>1536</v>
          </cell>
          <cell r="W332">
            <v>1536</v>
          </cell>
          <cell r="X332">
            <v>100</v>
          </cell>
          <cell r="Z332">
            <v>1536</v>
          </cell>
          <cell r="AA332">
            <v>4172</v>
          </cell>
          <cell r="AB332">
            <v>1536</v>
          </cell>
          <cell r="AC332">
            <v>4172</v>
          </cell>
          <cell r="AD332">
            <v>3072</v>
          </cell>
          <cell r="AE332">
            <v>0</v>
          </cell>
          <cell r="AH332" t="str">
            <v>Đã quyết toán chưa</v>
          </cell>
          <cell r="AI332">
            <v>1</v>
          </cell>
        </row>
        <row r="333">
          <cell r="B333" t="str">
            <v>Đường liên thôn xã Quảng Trung</v>
          </cell>
          <cell r="E333" t="str">
            <v>GTVT</v>
          </cell>
          <cell r="F333" t="str">
            <v>4Chuyển tiếp</v>
          </cell>
          <cell r="G333" t="str">
            <v>Ba Đồn</v>
          </cell>
          <cell r="H333">
            <v>2015</v>
          </cell>
          <cell r="I333">
            <v>2015</v>
          </cell>
          <cell r="J333">
            <v>2017</v>
          </cell>
          <cell r="K333" t="str">
            <v>chưa</v>
          </cell>
          <cell r="M333" t="str">
            <v>3705/QĐ-UBND ngày 31/12/2010; 1884/QĐ-UBND ngày 10/7/2015</v>
          </cell>
          <cell r="N333">
            <v>6410</v>
          </cell>
          <cell r="O333">
            <v>0</v>
          </cell>
          <cell r="P333">
            <v>6410</v>
          </cell>
          <cell r="Q333">
            <v>4802</v>
          </cell>
          <cell r="R333">
            <v>0</v>
          </cell>
          <cell r="S333">
            <v>4802</v>
          </cell>
          <cell r="T333">
            <v>3703</v>
          </cell>
          <cell r="U333">
            <v>1472</v>
          </cell>
          <cell r="V333">
            <v>1472</v>
          </cell>
          <cell r="W333">
            <v>1472</v>
          </cell>
          <cell r="X333">
            <v>100</v>
          </cell>
          <cell r="Z333">
            <v>1472</v>
          </cell>
          <cell r="AA333">
            <v>6274</v>
          </cell>
          <cell r="AB333">
            <v>1472</v>
          </cell>
          <cell r="AC333">
            <v>6274</v>
          </cell>
          <cell r="AD333">
            <v>3703</v>
          </cell>
          <cell r="AE333">
            <v>0</v>
          </cell>
          <cell r="AH333" t="str">
            <v>KH ĐTC 2018-2020 còn 1851, nay quyết toán giảm còn 1472</v>
          </cell>
          <cell r="AI333">
            <v>1</v>
          </cell>
        </row>
        <row r="334">
          <cell r="B334" t="str">
            <v>Đường từ nhánh Đông đường Hồ Chí Minh vào khu du lịch sinh thái Trằm mé (Phong Nha - Kẻ Bàng) giai đoạn 1</v>
          </cell>
          <cell r="E334" t="str">
            <v>TM-DL</v>
          </cell>
          <cell r="F334" t="str">
            <v>4Chuyển tiếp</v>
          </cell>
          <cell r="G334" t="str">
            <v>Bố Trạch</v>
          </cell>
          <cell r="H334">
            <v>2015</v>
          </cell>
          <cell r="J334">
            <v>2017</v>
          </cell>
          <cell r="M334" t="str">
            <v>3052/QĐ-UBND ngày 29/10/2014</v>
          </cell>
          <cell r="N334">
            <v>19000</v>
          </cell>
          <cell r="O334">
            <v>0</v>
          </cell>
          <cell r="P334">
            <v>8656</v>
          </cell>
          <cell r="Q334">
            <v>12844</v>
          </cell>
          <cell r="R334">
            <v>0</v>
          </cell>
          <cell r="S334">
            <v>4500</v>
          </cell>
          <cell r="T334">
            <v>8756</v>
          </cell>
          <cell r="U334">
            <v>4256</v>
          </cell>
          <cell r="V334">
            <v>4256</v>
          </cell>
          <cell r="W334">
            <v>4256</v>
          </cell>
          <cell r="X334">
            <v>100</v>
          </cell>
          <cell r="Z334">
            <v>4256</v>
          </cell>
          <cell r="AA334">
            <v>17100</v>
          </cell>
          <cell r="AB334">
            <v>4256</v>
          </cell>
          <cell r="AC334">
            <v>8756</v>
          </cell>
          <cell r="AD334">
            <v>8756</v>
          </cell>
          <cell r="AE334">
            <v>0</v>
          </cell>
          <cell r="AI334">
            <v>1</v>
          </cell>
        </row>
        <row r="335">
          <cell r="B335" t="str">
            <v>Cầu đi bộ nối giữa 2 bờ mương Phóng Thủy tại vị trí giao nhau giữa đường Dương Văn An và đường Phan Bội Châu</v>
          </cell>
          <cell r="E335" t="str">
            <v>GTVT</v>
          </cell>
          <cell r="F335" t="str">
            <v>4Chuyển tiếp</v>
          </cell>
          <cell r="G335" t="str">
            <v>Đồng Hới</v>
          </cell>
          <cell r="H335">
            <v>2015</v>
          </cell>
          <cell r="J335">
            <v>2017</v>
          </cell>
          <cell r="M335" t="str">
            <v>320/QĐ--UBND ngày 03/2/2015</v>
          </cell>
          <cell r="N335">
            <v>4581</v>
          </cell>
          <cell r="O335">
            <v>0</v>
          </cell>
          <cell r="P335">
            <v>3206.7</v>
          </cell>
          <cell r="Q335">
            <v>2000</v>
          </cell>
          <cell r="R335">
            <v>0</v>
          </cell>
          <cell r="S335">
            <v>2000</v>
          </cell>
          <cell r="T335">
            <v>1686</v>
          </cell>
          <cell r="U335">
            <v>886</v>
          </cell>
          <cell r="V335">
            <v>886</v>
          </cell>
          <cell r="W335">
            <v>886</v>
          </cell>
          <cell r="X335">
            <v>100</v>
          </cell>
          <cell r="Z335">
            <v>886</v>
          </cell>
          <cell r="AA335">
            <v>2886</v>
          </cell>
          <cell r="AB335">
            <v>886</v>
          </cell>
          <cell r="AC335">
            <v>2886</v>
          </cell>
          <cell r="AD335">
            <v>1686</v>
          </cell>
          <cell r="AE335">
            <v>0</v>
          </cell>
          <cell r="AI335">
            <v>1</v>
          </cell>
        </row>
        <row r="336">
          <cell r="B336" t="str">
            <v>Đường giao thông nội thị khu phố 5, phường Ba Đồn</v>
          </cell>
          <cell r="E336" t="str">
            <v>GTVT</v>
          </cell>
          <cell r="F336" t="str">
            <v>4Chuyển tiếp</v>
          </cell>
          <cell r="G336" t="str">
            <v>Ba Đồn</v>
          </cell>
          <cell r="H336">
            <v>2015</v>
          </cell>
          <cell r="I336">
            <v>2015</v>
          </cell>
          <cell r="J336">
            <v>2017</v>
          </cell>
          <cell r="K336" t="str">
            <v>chưa</v>
          </cell>
          <cell r="M336" t="str">
            <v>3006/QĐ-UBND ngày 25/10/2014</v>
          </cell>
          <cell r="N336">
            <v>10300</v>
          </cell>
          <cell r="O336">
            <v>0</v>
          </cell>
          <cell r="P336">
            <v>10300</v>
          </cell>
          <cell r="Q336">
            <v>7285</v>
          </cell>
          <cell r="R336">
            <v>0</v>
          </cell>
          <cell r="S336">
            <v>7285</v>
          </cell>
          <cell r="T336">
            <v>6770</v>
          </cell>
          <cell r="U336">
            <v>1985</v>
          </cell>
          <cell r="V336">
            <v>1985</v>
          </cell>
          <cell r="W336">
            <v>1985</v>
          </cell>
          <cell r="X336">
            <v>100</v>
          </cell>
          <cell r="Z336">
            <v>1985</v>
          </cell>
          <cell r="AA336">
            <v>9270</v>
          </cell>
          <cell r="AB336">
            <v>1985</v>
          </cell>
          <cell r="AC336">
            <v>9270</v>
          </cell>
          <cell r="AD336">
            <v>6770</v>
          </cell>
          <cell r="AE336">
            <v>0</v>
          </cell>
          <cell r="AI336">
            <v>1</v>
          </cell>
        </row>
        <row r="337">
          <cell r="B337" t="str">
            <v>Đường giao thông liên thôn thôn Pháp Kệ, thôn Đông Dương và thôn Tô Xá xã Quảng Phương</v>
          </cell>
          <cell r="E337" t="str">
            <v>GTVT</v>
          </cell>
          <cell r="F337" t="str">
            <v>4Chuyển tiếp</v>
          </cell>
          <cell r="G337" t="str">
            <v>Quảng Trạch</v>
          </cell>
          <cell r="H337">
            <v>2016</v>
          </cell>
          <cell r="I337">
            <v>2016</v>
          </cell>
          <cell r="J337">
            <v>2018</v>
          </cell>
          <cell r="K337" t="str">
            <v>chưa</v>
          </cell>
          <cell r="M337" t="str">
            <v>1739/QĐ-UBND ngày 30/6/2014</v>
          </cell>
          <cell r="N337">
            <v>4800</v>
          </cell>
          <cell r="O337">
            <v>0</v>
          </cell>
          <cell r="P337">
            <v>4800</v>
          </cell>
          <cell r="Q337">
            <v>1395</v>
          </cell>
          <cell r="R337">
            <v>0</v>
          </cell>
          <cell r="S337">
            <v>1395</v>
          </cell>
          <cell r="T337">
            <v>4270</v>
          </cell>
          <cell r="U337">
            <v>2925</v>
          </cell>
          <cell r="V337">
            <v>2925</v>
          </cell>
          <cell r="W337">
            <v>2925</v>
          </cell>
          <cell r="X337">
            <v>100</v>
          </cell>
          <cell r="Z337">
            <v>2925</v>
          </cell>
          <cell r="AA337">
            <v>4320</v>
          </cell>
          <cell r="AB337">
            <v>2925</v>
          </cell>
          <cell r="AC337">
            <v>4320</v>
          </cell>
          <cell r="AD337">
            <v>4270</v>
          </cell>
          <cell r="AE337">
            <v>0</v>
          </cell>
          <cell r="AI337">
            <v>1</v>
          </cell>
        </row>
        <row r="338">
          <cell r="B338" t="str">
            <v>Tuyến đường ngang dọc nối từ QL 1A đi Bàu Sen đến vị trí quy hoạch khu trung tâm hành chính huyện lỵ mới huyện Quảng Trạch (các trục N1, D1 và D3) - giai đoạn 1</v>
          </cell>
          <cell r="E338" t="str">
            <v>GTVT</v>
          </cell>
          <cell r="F338" t="str">
            <v>4Chuyển tiếp</v>
          </cell>
          <cell r="G338" t="str">
            <v>Quảng Trạch</v>
          </cell>
          <cell r="H338">
            <v>2014</v>
          </cell>
          <cell r="I338">
            <v>2014</v>
          </cell>
          <cell r="J338">
            <v>2018</v>
          </cell>
          <cell r="K338">
            <v>2016</v>
          </cell>
          <cell r="M338" t="str">
            <v>1913/QĐ-UBND ngày 21/7/2014</v>
          </cell>
          <cell r="N338">
            <v>57371</v>
          </cell>
          <cell r="O338">
            <v>0</v>
          </cell>
          <cell r="P338">
            <v>17371</v>
          </cell>
          <cell r="Q338">
            <v>48000</v>
          </cell>
          <cell r="R338">
            <v>0</v>
          </cell>
          <cell r="S338">
            <v>8000</v>
          </cell>
          <cell r="T338">
            <v>11634</v>
          </cell>
          <cell r="U338">
            <v>3634</v>
          </cell>
          <cell r="V338">
            <v>3634</v>
          </cell>
          <cell r="W338">
            <v>3634</v>
          </cell>
          <cell r="X338">
            <v>100</v>
          </cell>
          <cell r="Z338">
            <v>3634</v>
          </cell>
          <cell r="AA338">
            <v>51634</v>
          </cell>
          <cell r="AB338">
            <v>3634</v>
          </cell>
          <cell r="AC338">
            <v>11634</v>
          </cell>
          <cell r="AD338">
            <v>11634</v>
          </cell>
          <cell r="AE338">
            <v>0</v>
          </cell>
          <cell r="AI338">
            <v>1</v>
          </cell>
        </row>
        <row r="339">
          <cell r="B339" t="str">
            <v>Đê bao Hói Sỏi từ Mỹ Trung đến cống Hói Sỏi huyện Quảng Nình</v>
          </cell>
          <cell r="E339" t="str">
            <v>NN-TL</v>
          </cell>
          <cell r="F339" t="str">
            <v>4Chuyển tiếp</v>
          </cell>
          <cell r="G339" t="str">
            <v>Quảng Ninh</v>
          </cell>
          <cell r="H339">
            <v>2015</v>
          </cell>
          <cell r="I339">
            <v>2015</v>
          </cell>
          <cell r="J339">
            <v>2018</v>
          </cell>
          <cell r="K339" t="str">
            <v>chưa</v>
          </cell>
          <cell r="M339" t="str">
            <v>2391/QĐ-UBND ngày 09/10/2012; 1130/QĐ-UBND ngày 27/4/2015</v>
          </cell>
          <cell r="N339">
            <v>6734</v>
          </cell>
          <cell r="O339">
            <v>0</v>
          </cell>
          <cell r="P339">
            <v>6734</v>
          </cell>
          <cell r="Q339">
            <v>4140</v>
          </cell>
          <cell r="R339">
            <v>0</v>
          </cell>
          <cell r="S339">
            <v>4140</v>
          </cell>
          <cell r="T339">
            <v>3840</v>
          </cell>
          <cell r="U339">
            <v>1920</v>
          </cell>
          <cell r="V339">
            <v>1920</v>
          </cell>
          <cell r="W339">
            <v>1920</v>
          </cell>
          <cell r="X339">
            <v>100</v>
          </cell>
          <cell r="Z339">
            <v>1920</v>
          </cell>
          <cell r="AA339">
            <v>6060</v>
          </cell>
          <cell r="AB339">
            <v>1920</v>
          </cell>
          <cell r="AC339">
            <v>6060</v>
          </cell>
          <cell r="AD339">
            <v>3840</v>
          </cell>
          <cell r="AE339">
            <v>0</v>
          </cell>
          <cell r="AI339">
            <v>1</v>
          </cell>
        </row>
        <row r="340">
          <cell r="B340" t="str">
            <v>Sửa chữa, cải tạo Trụ sở làm việc Sở Công Thương Quảng Bình</v>
          </cell>
          <cell r="G340" t="str">
            <v>Đồng Hới</v>
          </cell>
          <cell r="H340">
            <v>2017</v>
          </cell>
          <cell r="J340">
            <v>2018</v>
          </cell>
          <cell r="M340" t="str">
            <v>3518/QĐ-UBND ngày 31/10/2016</v>
          </cell>
          <cell r="N340">
            <v>3190</v>
          </cell>
          <cell r="P340">
            <v>3190</v>
          </cell>
          <cell r="Q340">
            <v>2000</v>
          </cell>
          <cell r="S340">
            <v>2000</v>
          </cell>
          <cell r="T340">
            <v>2871</v>
          </cell>
          <cell r="U340">
            <v>871</v>
          </cell>
          <cell r="V340">
            <v>871</v>
          </cell>
          <cell r="W340">
            <v>871</v>
          </cell>
          <cell r="X340">
            <v>100</v>
          </cell>
          <cell r="Z340">
            <v>871</v>
          </cell>
          <cell r="AA340">
            <v>2871</v>
          </cell>
          <cell r="AB340">
            <v>871</v>
          </cell>
          <cell r="AC340">
            <v>2871</v>
          </cell>
          <cell r="AD340">
            <v>2871</v>
          </cell>
          <cell r="AE340">
            <v>0</v>
          </cell>
          <cell r="AI340">
            <v>1</v>
          </cell>
        </row>
        <row r="341">
          <cell r="B341" t="str">
            <v>Nạo vét cục bộ cửa sông Nhật Lệ đoạn từ km0+350 - km0+950 đảm bảo thông luồng phục vụ tàu cá ra vào</v>
          </cell>
          <cell r="G341" t="str">
            <v>Đồng Hới</v>
          </cell>
          <cell r="H341">
            <v>2017</v>
          </cell>
          <cell r="J341">
            <v>2018</v>
          </cell>
          <cell r="M341" t="str">
            <v>2952/QĐ-UBND ngày 27/9/2016</v>
          </cell>
          <cell r="N341">
            <v>4784</v>
          </cell>
          <cell r="P341">
            <v>4784</v>
          </cell>
          <cell r="Q341">
            <v>2000</v>
          </cell>
          <cell r="S341">
            <v>2000</v>
          </cell>
          <cell r="T341">
            <v>4306</v>
          </cell>
          <cell r="U341">
            <v>0</v>
          </cell>
          <cell r="Z341">
            <v>0</v>
          </cell>
          <cell r="AA341">
            <v>2000</v>
          </cell>
          <cell r="AB341">
            <v>0</v>
          </cell>
          <cell r="AC341">
            <v>2000</v>
          </cell>
          <cell r="AD341">
            <v>4306</v>
          </cell>
          <cell r="AE341">
            <v>0</v>
          </cell>
          <cell r="AH341" t="str">
            <v xml:space="preserve">Dùng nguồn của Cục đường thủy nội địa </v>
          </cell>
          <cell r="AI341" t="e">
            <v>#DIV/0!</v>
          </cell>
        </row>
        <row r="342">
          <cell r="B342" t="str">
            <v>Nhà tưởng niệm, lưu giữ hài cốt và nhà ở đoàn quy tập mộ liệt sỹ tại tỉnh Khăm Muộn, Cộng hòa Dân chủ nhân dân Lào thuộc Bộ Chỉ huy Quân sự tỉnh Quảng Bình</v>
          </cell>
          <cell r="G342" t="str">
            <v>Cộng hòa Dân chủ nhân dân Lào</v>
          </cell>
          <cell r="H342">
            <v>2017</v>
          </cell>
          <cell r="J342">
            <v>2018</v>
          </cell>
          <cell r="M342" t="str">
            <v>3521/QĐ-UBND ngày 31/10/2016</v>
          </cell>
          <cell r="N342">
            <v>3473</v>
          </cell>
          <cell r="P342">
            <v>3473</v>
          </cell>
          <cell r="Q342">
            <v>2895</v>
          </cell>
          <cell r="S342">
            <v>2895</v>
          </cell>
          <cell r="T342">
            <v>3125</v>
          </cell>
          <cell r="U342">
            <v>230</v>
          </cell>
          <cell r="V342">
            <v>230</v>
          </cell>
          <cell r="W342">
            <v>230</v>
          </cell>
          <cell r="X342">
            <v>100</v>
          </cell>
          <cell r="Z342">
            <v>230</v>
          </cell>
          <cell r="AA342">
            <v>3125</v>
          </cell>
          <cell r="AB342">
            <v>230</v>
          </cell>
          <cell r="AC342">
            <v>3125</v>
          </cell>
          <cell r="AD342">
            <v>3125</v>
          </cell>
          <cell r="AE342">
            <v>0</v>
          </cell>
          <cell r="AH342" t="str">
            <v>Trích DP KH ĐTC công 2017: 2 tỷ đồng, đã đủ vốn</v>
          </cell>
          <cell r="AI342">
            <v>1</v>
          </cell>
        </row>
        <row r="343">
          <cell r="B343" t="str">
            <v>Mở rộng, nâng cấp nhà huấn luyện Công an tỉnh</v>
          </cell>
          <cell r="G343" t="str">
            <v>Đồng Hới</v>
          </cell>
          <cell r="H343">
            <v>2016</v>
          </cell>
          <cell r="J343">
            <v>2018</v>
          </cell>
          <cell r="M343" t="str">
            <v>01/QĐ-UBND ngày 04/01/2016</v>
          </cell>
          <cell r="N343">
            <v>20077</v>
          </cell>
          <cell r="P343">
            <v>20077</v>
          </cell>
          <cell r="Q343">
            <v>13410</v>
          </cell>
          <cell r="S343">
            <v>13410</v>
          </cell>
          <cell r="T343">
            <v>13410</v>
          </cell>
          <cell r="U343">
            <v>3667</v>
          </cell>
          <cell r="V343">
            <v>3667</v>
          </cell>
          <cell r="W343">
            <v>3667</v>
          </cell>
          <cell r="X343">
            <v>100</v>
          </cell>
          <cell r="Z343">
            <v>3667</v>
          </cell>
          <cell r="AA343">
            <v>17077</v>
          </cell>
          <cell r="AB343">
            <v>3667</v>
          </cell>
          <cell r="AC343">
            <v>17077</v>
          </cell>
          <cell r="AD343">
            <v>13410</v>
          </cell>
          <cell r="AE343">
            <v>0</v>
          </cell>
          <cell r="AH343" t="str">
            <v>Đang trình HĐND tỉnh bổ sung KH ĐTC trung hạn</v>
          </cell>
          <cell r="AI343">
            <v>1</v>
          </cell>
        </row>
        <row r="344">
          <cell r="B344" t="str">
            <v>Hệ thống điện chiếu sáng đường về nhà lưu niệm Đại tướng Võ Nguyên Giáp</v>
          </cell>
          <cell r="G344" t="str">
            <v>Lệ Thủy</v>
          </cell>
          <cell r="H344">
            <v>2016</v>
          </cell>
          <cell r="J344">
            <v>2018</v>
          </cell>
          <cell r="M344" t="str">
            <v>778/QĐ-UBND ngày 22/3/2016</v>
          </cell>
          <cell r="N344">
            <v>4358</v>
          </cell>
          <cell r="P344">
            <v>4358</v>
          </cell>
          <cell r="Q344">
            <v>2360</v>
          </cell>
          <cell r="S344">
            <v>2360</v>
          </cell>
          <cell r="T344">
            <v>3922</v>
          </cell>
          <cell r="U344">
            <v>1562</v>
          </cell>
          <cell r="V344">
            <v>1562</v>
          </cell>
          <cell r="W344">
            <v>1562</v>
          </cell>
          <cell r="X344">
            <v>100</v>
          </cell>
          <cell r="Z344">
            <v>1562</v>
          </cell>
          <cell r="AA344">
            <v>3922</v>
          </cell>
          <cell r="AB344">
            <v>1562</v>
          </cell>
          <cell r="AC344">
            <v>3922</v>
          </cell>
          <cell r="AD344">
            <v>3922</v>
          </cell>
          <cell r="AE344">
            <v>0</v>
          </cell>
          <cell r="AI344">
            <v>1</v>
          </cell>
        </row>
        <row r="345">
          <cell r="B345" t="str">
            <v>Hệ thống điện chiếu sáng từ Sở Giáo dục Đào tạo đi Trường THPT chuyên Võ Nguyên Giáp - QL 1A</v>
          </cell>
          <cell r="G345" t="str">
            <v>Đồng Hới</v>
          </cell>
          <cell r="H345">
            <v>2016</v>
          </cell>
          <cell r="J345">
            <v>2018</v>
          </cell>
          <cell r="M345" t="str">
            <v>3103a/QĐ-UBND ngày 30/10/2015</v>
          </cell>
          <cell r="N345">
            <v>2107</v>
          </cell>
          <cell r="P345">
            <v>2107</v>
          </cell>
          <cell r="Q345">
            <v>1340</v>
          </cell>
          <cell r="S345">
            <v>1340</v>
          </cell>
          <cell r="T345">
            <v>1896</v>
          </cell>
          <cell r="U345">
            <v>556</v>
          </cell>
          <cell r="V345">
            <v>556</v>
          </cell>
          <cell r="W345">
            <v>556</v>
          </cell>
          <cell r="X345">
            <v>100</v>
          </cell>
          <cell r="Z345">
            <v>556</v>
          </cell>
          <cell r="AA345">
            <v>1896</v>
          </cell>
          <cell r="AB345">
            <v>556</v>
          </cell>
          <cell r="AC345">
            <v>1896</v>
          </cell>
          <cell r="AD345">
            <v>1896</v>
          </cell>
          <cell r="AE345">
            <v>0</v>
          </cell>
          <cell r="AH345">
            <v>1357</v>
          </cell>
          <cell r="AI345">
            <v>1</v>
          </cell>
        </row>
        <row r="346">
          <cell r="B346" t="str">
            <v>Sửa chữa khẩn cấp tuyến đường Lê Lợi, đoạn từ QL12A đi thôn Tiền Phong, phường Quảng Long, TX Ba Đồn</v>
          </cell>
          <cell r="G346" t="str">
            <v>Ba Đồn</v>
          </cell>
          <cell r="H346">
            <v>2016</v>
          </cell>
          <cell r="J346">
            <v>2018</v>
          </cell>
          <cell r="M346" t="str">
            <v>2315/QĐ-UBND ngày 04/8/2016</v>
          </cell>
          <cell r="N346">
            <v>8900</v>
          </cell>
          <cell r="P346">
            <v>8900</v>
          </cell>
          <cell r="Q346">
            <v>7100</v>
          </cell>
          <cell r="S346">
            <v>7100</v>
          </cell>
          <cell r="T346">
            <v>8010</v>
          </cell>
          <cell r="U346">
            <v>900</v>
          </cell>
          <cell r="V346">
            <v>900</v>
          </cell>
          <cell r="W346">
            <v>900</v>
          </cell>
          <cell r="X346">
            <v>100</v>
          </cell>
          <cell r="Z346">
            <v>900</v>
          </cell>
          <cell r="AA346">
            <v>8000</v>
          </cell>
          <cell r="AB346">
            <v>900</v>
          </cell>
          <cell r="AC346">
            <v>8000</v>
          </cell>
          <cell r="AD346">
            <v>8010</v>
          </cell>
          <cell r="AE346">
            <v>0</v>
          </cell>
          <cell r="AH346" t="str">
            <v>KH ĐTC 2018-2020 còn 5010. Năm 2016 tạm ứng 3 tỷ đã hoàn ứng cuối năm và bố trí thêm từ nguồn vốn khác đủ vốn</v>
          </cell>
          <cell r="AI346">
            <v>1</v>
          </cell>
        </row>
        <row r="347">
          <cell r="B347" t="str">
            <v>Khắc phục khẩn cấp tuyến đê kết hợp đường giao thông phường Quảng Phúc</v>
          </cell>
          <cell r="G347" t="str">
            <v>Ba Đồn</v>
          </cell>
          <cell r="H347">
            <v>2016</v>
          </cell>
          <cell r="J347">
            <v>2018</v>
          </cell>
          <cell r="M347" t="str">
            <v>1986/QĐ-UBND ngày 05/7/2016</v>
          </cell>
          <cell r="N347">
            <v>6508</v>
          </cell>
          <cell r="P347">
            <v>6508</v>
          </cell>
          <cell r="Q347">
            <v>4500</v>
          </cell>
          <cell r="S347">
            <v>4500</v>
          </cell>
          <cell r="T347">
            <v>5857</v>
          </cell>
          <cell r="U347">
            <v>1357</v>
          </cell>
          <cell r="V347">
            <v>1357</v>
          </cell>
          <cell r="W347">
            <v>1357</v>
          </cell>
          <cell r="X347">
            <v>100</v>
          </cell>
          <cell r="Z347">
            <v>1357</v>
          </cell>
          <cell r="AA347">
            <v>5857</v>
          </cell>
          <cell r="AB347">
            <v>1357</v>
          </cell>
          <cell r="AC347">
            <v>5857</v>
          </cell>
          <cell r="AD347">
            <v>5857</v>
          </cell>
          <cell r="AE347">
            <v>0</v>
          </cell>
          <cell r="AH347" t="str">
            <v>KH ĐTC 2018-2020 còn 2857. Năm 2016 tạm ứng 3 tỷ đã hoàn ứng cuối năm 2016 1,5 tỷ đồng nên giai đoạn 2018-2020 giảm 1,5 tỷ đồng</v>
          </cell>
          <cell r="AI347">
            <v>1</v>
          </cell>
        </row>
        <row r="348">
          <cell r="B348" t="str">
            <v>Cầu vào thôn Xuân Hoà xã Quảng Xuân</v>
          </cell>
          <cell r="G348" t="str">
            <v>Quảng Trạch</v>
          </cell>
          <cell r="H348">
            <v>2016</v>
          </cell>
          <cell r="J348">
            <v>2018</v>
          </cell>
          <cell r="M348" t="str">
            <v>1881/QĐ-UBND ngày 22/6/2016</v>
          </cell>
          <cell r="N348">
            <v>2900</v>
          </cell>
          <cell r="P348">
            <v>2900</v>
          </cell>
          <cell r="Q348">
            <v>2000</v>
          </cell>
          <cell r="S348">
            <v>2000</v>
          </cell>
          <cell r="T348">
            <v>2610</v>
          </cell>
          <cell r="U348">
            <v>610</v>
          </cell>
          <cell r="V348">
            <v>610</v>
          </cell>
          <cell r="W348">
            <v>610</v>
          </cell>
          <cell r="X348">
            <v>100</v>
          </cell>
          <cell r="Z348">
            <v>610</v>
          </cell>
          <cell r="AA348">
            <v>2610</v>
          </cell>
          <cell r="AB348">
            <v>610</v>
          </cell>
          <cell r="AC348">
            <v>2610</v>
          </cell>
          <cell r="AD348">
            <v>2610</v>
          </cell>
          <cell r="AE348">
            <v>0</v>
          </cell>
          <cell r="AH348" t="str">
            <v>TKH ĐTC 2018-2020 còn 1610, năm 2016 tạm ứng 1 tỷ đã hoàn ứng cuối năm nên gđ 2018-2020 giảm đi 1 tỷ</v>
          </cell>
          <cell r="AI348">
            <v>1</v>
          </cell>
        </row>
        <row r="349">
          <cell r="B349" t="str">
            <v>Khắc phục khẩn cấp tuyến đê kè thôn Tân Thượng, xã Quảng Hải, thị xã Ba Đồn</v>
          </cell>
          <cell r="G349" t="str">
            <v>Ba Đồn</v>
          </cell>
          <cell r="H349">
            <v>2016</v>
          </cell>
          <cell r="J349">
            <v>2018</v>
          </cell>
          <cell r="M349" t="str">
            <v>3517/QĐ-UBND ngày 31/10/2016</v>
          </cell>
          <cell r="N349">
            <v>9500</v>
          </cell>
          <cell r="P349">
            <v>9500</v>
          </cell>
          <cell r="Q349">
            <v>3500</v>
          </cell>
          <cell r="S349">
            <v>3500</v>
          </cell>
          <cell r="T349">
            <v>8550</v>
          </cell>
          <cell r="U349">
            <v>5050</v>
          </cell>
          <cell r="V349">
            <v>5050</v>
          </cell>
          <cell r="W349">
            <v>5050</v>
          </cell>
          <cell r="X349">
            <v>100</v>
          </cell>
          <cell r="Z349">
            <v>5050</v>
          </cell>
          <cell r="AA349">
            <v>8550</v>
          </cell>
          <cell r="AB349">
            <v>5050</v>
          </cell>
          <cell r="AC349">
            <v>8550</v>
          </cell>
          <cell r="AD349">
            <v>8550</v>
          </cell>
          <cell r="AE349">
            <v>0</v>
          </cell>
          <cell r="AI349">
            <v>1</v>
          </cell>
        </row>
        <row r="350">
          <cell r="B350" t="str">
            <v>Trung tâm huấn luyện chiến đấu LLVT tỉnh</v>
          </cell>
          <cell r="E350" t="str">
            <v>ANQP</v>
          </cell>
          <cell r="F350" t="str">
            <v>4Chuyển tiếp</v>
          </cell>
          <cell r="G350" t="str">
            <v>Bố Trạch</v>
          </cell>
          <cell r="H350">
            <v>2014</v>
          </cell>
          <cell r="I350">
            <v>2014</v>
          </cell>
          <cell r="J350">
            <v>2019</v>
          </cell>
          <cell r="K350" t="str">
            <v>chưa</v>
          </cell>
          <cell r="M350" t="str">
            <v>1851/QĐ-UBND ngày 02/8/2013</v>
          </cell>
          <cell r="N350">
            <v>85119</v>
          </cell>
          <cell r="O350">
            <v>0</v>
          </cell>
          <cell r="P350">
            <v>11400</v>
          </cell>
          <cell r="Q350">
            <v>44500</v>
          </cell>
          <cell r="R350">
            <v>0</v>
          </cell>
          <cell r="S350">
            <v>44500</v>
          </cell>
          <cell r="T350">
            <v>11400</v>
          </cell>
          <cell r="U350">
            <v>5900</v>
          </cell>
          <cell r="V350">
            <v>2950</v>
          </cell>
          <cell r="W350">
            <v>2950</v>
          </cell>
          <cell r="X350">
            <v>50</v>
          </cell>
          <cell r="Z350">
            <v>2950</v>
          </cell>
          <cell r="AA350">
            <v>47450</v>
          </cell>
          <cell r="AB350">
            <v>2950</v>
          </cell>
          <cell r="AC350">
            <v>47450</v>
          </cell>
          <cell r="AD350">
            <v>11400</v>
          </cell>
          <cell r="AE350">
            <v>2950</v>
          </cell>
          <cell r="AI350">
            <v>0.5</v>
          </cell>
          <cell r="AK350" t="str">
            <v>NT Việt Trung</v>
          </cell>
          <cell r="AL350" t="str">
            <v>Khác</v>
          </cell>
          <cell r="AO350" t="str">
            <v>BCH Quân sự tỉnh</v>
          </cell>
        </row>
        <row r="351">
          <cell r="B351" t="str">
            <v>Nâng cấp 2 tuyến đường và vỉa hè khu dân cư mới thị xã Ba Đồn</v>
          </cell>
          <cell r="E351" t="str">
            <v>GTVT</v>
          </cell>
          <cell r="F351" t="str">
            <v>4Chuyển tiếp</v>
          </cell>
          <cell r="G351" t="str">
            <v>Ba Đồn</v>
          </cell>
          <cell r="H351">
            <v>2017</v>
          </cell>
          <cell r="I351">
            <v>2017</v>
          </cell>
          <cell r="J351">
            <v>2019</v>
          </cell>
          <cell r="K351" t="str">
            <v>chưa</v>
          </cell>
          <cell r="M351" t="str">
            <v>3002/QĐ-CT ngày 25/10/2014</v>
          </cell>
          <cell r="N351">
            <v>8675</v>
          </cell>
          <cell r="O351">
            <v>0</v>
          </cell>
          <cell r="P351">
            <v>8675</v>
          </cell>
          <cell r="Q351">
            <v>437</v>
          </cell>
          <cell r="R351">
            <v>0</v>
          </cell>
          <cell r="S351">
            <v>437</v>
          </cell>
          <cell r="T351">
            <v>7808</v>
          </cell>
          <cell r="U351">
            <v>7371</v>
          </cell>
          <cell r="V351">
            <v>3685</v>
          </cell>
          <cell r="W351">
            <v>3685.5</v>
          </cell>
          <cell r="X351">
            <v>50</v>
          </cell>
          <cell r="Z351">
            <v>3685</v>
          </cell>
          <cell r="AA351">
            <v>4122</v>
          </cell>
          <cell r="AB351">
            <v>3685</v>
          </cell>
          <cell r="AC351">
            <v>4122</v>
          </cell>
          <cell r="AD351">
            <v>7808</v>
          </cell>
          <cell r="AE351">
            <v>3686</v>
          </cell>
          <cell r="AI351">
            <v>0.5</v>
          </cell>
          <cell r="AK351" t="str">
            <v>Ba Đồn</v>
          </cell>
          <cell r="AL351" t="str">
            <v>GT</v>
          </cell>
          <cell r="AO351" t="str">
            <v>UBND thị xã Ba Đồn</v>
          </cell>
        </row>
        <row r="352">
          <cell r="B352" t="str">
            <v>Đường liên thôn Hà Tiến đi thôn Hải Lưu, xã Quảng Tiến</v>
          </cell>
          <cell r="E352" t="str">
            <v>GTVT</v>
          </cell>
          <cell r="F352" t="str">
            <v>4Chuyển tiếp</v>
          </cell>
          <cell r="G352" t="str">
            <v>Quảng Trạch</v>
          </cell>
          <cell r="H352">
            <v>2017</v>
          </cell>
          <cell r="I352">
            <v>2017</v>
          </cell>
          <cell r="J352">
            <v>2018</v>
          </cell>
          <cell r="K352" t="str">
            <v>chưa</v>
          </cell>
          <cell r="M352" t="str">
            <v>1740/QĐ-UBND ngày 30/6/2014; 1886/QĐ-UBND ngày 29/5/2017</v>
          </cell>
          <cell r="N352">
            <v>6190</v>
          </cell>
          <cell r="O352">
            <v>0</v>
          </cell>
          <cell r="P352">
            <v>6190</v>
          </cell>
          <cell r="Q352">
            <v>3365</v>
          </cell>
          <cell r="R352">
            <v>0</v>
          </cell>
          <cell r="S352">
            <v>3365</v>
          </cell>
          <cell r="T352">
            <v>5521</v>
          </cell>
          <cell r="U352">
            <v>2521</v>
          </cell>
          <cell r="V352">
            <v>2521</v>
          </cell>
          <cell r="W352">
            <v>2521</v>
          </cell>
          <cell r="X352">
            <v>100</v>
          </cell>
          <cell r="Z352">
            <v>2521</v>
          </cell>
          <cell r="AA352">
            <v>5886</v>
          </cell>
          <cell r="AB352">
            <v>2521</v>
          </cell>
          <cell r="AC352">
            <v>5886</v>
          </cell>
          <cell r="AD352">
            <v>5521</v>
          </cell>
          <cell r="AE352">
            <v>0</v>
          </cell>
          <cell r="AH352" t="str">
            <v>Sửa thời gian thực hiện 2017-2018 (cũ 2017-2019), số vốn đã  bố trí 3365 (cũ 365), số vốn 2018-2020:  2521 (cũ 5521)</v>
          </cell>
          <cell r="AI352">
            <v>1</v>
          </cell>
          <cell r="AM352" t="str">
            <v>xã 135</v>
          </cell>
        </row>
        <row r="353">
          <cell r="B353" t="str">
            <v>Xây dựng tuyến đường liên thôn từ thôn Tiền Tiến đi thôn Hòa Lạc xã Quảng Châu</v>
          </cell>
          <cell r="E353" t="str">
            <v>GTVT</v>
          </cell>
          <cell r="F353" t="str">
            <v>4Chuyển tiếp</v>
          </cell>
          <cell r="G353" t="str">
            <v>Quảng Trạch</v>
          </cell>
          <cell r="H353">
            <v>2017</v>
          </cell>
          <cell r="I353">
            <v>2017</v>
          </cell>
          <cell r="J353">
            <v>2019</v>
          </cell>
          <cell r="K353" t="str">
            <v>chưa</v>
          </cell>
          <cell r="M353" t="str">
            <v>2304/QĐ-UBND ngày 02/10/2012</v>
          </cell>
          <cell r="N353">
            <v>5795</v>
          </cell>
          <cell r="O353">
            <v>0</v>
          </cell>
          <cell r="P353">
            <v>5795</v>
          </cell>
          <cell r="Q353">
            <v>305</v>
          </cell>
          <cell r="R353">
            <v>0</v>
          </cell>
          <cell r="S353">
            <v>305</v>
          </cell>
          <cell r="T353">
            <v>5116</v>
          </cell>
          <cell r="U353">
            <v>4911</v>
          </cell>
          <cell r="V353">
            <v>2456</v>
          </cell>
          <cell r="W353">
            <v>2455.5</v>
          </cell>
          <cell r="X353">
            <v>50</v>
          </cell>
          <cell r="Z353">
            <v>2456</v>
          </cell>
          <cell r="AA353">
            <v>2761</v>
          </cell>
          <cell r="AB353">
            <v>2456</v>
          </cell>
          <cell r="AC353">
            <v>2761</v>
          </cell>
          <cell r="AD353">
            <v>5116</v>
          </cell>
          <cell r="AE353">
            <v>2455</v>
          </cell>
          <cell r="AI353">
            <v>0.5</v>
          </cell>
          <cell r="AK353" t="str">
            <v>Quảng Châu</v>
          </cell>
          <cell r="AL353" t="str">
            <v>GT</v>
          </cell>
          <cell r="AM353" t="str">
            <v>xã 135</v>
          </cell>
          <cell r="AN353" t="str">
            <v>NTM</v>
          </cell>
          <cell r="AO353" t="str">
            <v>UBND xã Quảng Châu</v>
          </cell>
        </row>
        <row r="354">
          <cell r="B354" t="str">
            <v>Xây dựng khu tái định cư thôn Tân Hải và thôn Xuân Hải - Cừa Thôn, xã Hải Ninh, huyện Quảng Ninh</v>
          </cell>
          <cell r="G354" t="str">
            <v>Quảng Ninh</v>
          </cell>
          <cell r="H354">
            <v>2017</v>
          </cell>
          <cell r="J354">
            <v>2019</v>
          </cell>
          <cell r="N354">
            <v>4060</v>
          </cell>
          <cell r="P354">
            <v>1198</v>
          </cell>
          <cell r="Q354">
            <v>0</v>
          </cell>
          <cell r="R354">
            <v>0</v>
          </cell>
          <cell r="S354">
            <v>0</v>
          </cell>
          <cell r="T354">
            <v>1198</v>
          </cell>
          <cell r="U354">
            <v>1198</v>
          </cell>
          <cell r="V354">
            <v>1198</v>
          </cell>
          <cell r="W354">
            <v>1198</v>
          </cell>
          <cell r="X354">
            <v>100</v>
          </cell>
          <cell r="Z354">
            <v>1198</v>
          </cell>
          <cell r="AA354">
            <v>1198</v>
          </cell>
          <cell r="AB354">
            <v>1198</v>
          </cell>
          <cell r="AC354">
            <v>1198</v>
          </cell>
          <cell r="AD354">
            <v>1198</v>
          </cell>
          <cell r="AE354">
            <v>0</v>
          </cell>
          <cell r="AH354" t="str">
            <v>Phục vụ dự án FLC</v>
          </cell>
          <cell r="AI354">
            <v>1</v>
          </cell>
          <cell r="AK354" t="str">
            <v>Hải Ninh</v>
          </cell>
          <cell r="AL354" t="str">
            <v>Khác</v>
          </cell>
          <cell r="AM354" t="str">
            <v>bãi ngang</v>
          </cell>
        </row>
        <row r="355">
          <cell r="B355" t="str">
            <v>Cầu sắt Quảng Văn (cầu Quảng Hòa 2)</v>
          </cell>
          <cell r="G355" t="str">
            <v>Ba Đồn</v>
          </cell>
          <cell r="H355">
            <v>2017</v>
          </cell>
          <cell r="J355">
            <v>2019</v>
          </cell>
          <cell r="M355" t="str">
            <v>3496/QĐ-UBND ngày 28/10/2016</v>
          </cell>
          <cell r="N355">
            <v>12177</v>
          </cell>
          <cell r="P355">
            <v>10924</v>
          </cell>
          <cell r="Q355">
            <v>4000</v>
          </cell>
          <cell r="S355">
            <v>4000</v>
          </cell>
          <cell r="T355">
            <v>7832</v>
          </cell>
          <cell r="U355">
            <v>5832</v>
          </cell>
          <cell r="V355">
            <v>2916</v>
          </cell>
          <cell r="W355">
            <v>2916</v>
          </cell>
          <cell r="X355">
            <v>50</v>
          </cell>
          <cell r="Y355">
            <v>1000</v>
          </cell>
          <cell r="Z355">
            <v>3916</v>
          </cell>
          <cell r="AA355">
            <v>7916</v>
          </cell>
          <cell r="AB355">
            <v>3916</v>
          </cell>
          <cell r="AC355">
            <v>7916</v>
          </cell>
          <cell r="AD355">
            <v>7832</v>
          </cell>
          <cell r="AE355">
            <v>1916</v>
          </cell>
          <cell r="AJ355" t="str">
            <v>Bố trí 1 tỷ vốn vượt thu</v>
          </cell>
          <cell r="AK355" t="str">
            <v>Quảng Văn</v>
          </cell>
          <cell r="AL355" t="str">
            <v>GT</v>
          </cell>
          <cell r="AM355" t="str">
            <v>bãi ngang</v>
          </cell>
          <cell r="AN355" t="str">
            <v>NTM</v>
          </cell>
          <cell r="AO355" t="str">
            <v>UBND thị xã Ba Đồn</v>
          </cell>
        </row>
        <row r="356">
          <cell r="B356" t="str">
            <v>Tuyến đường 22m (giáp hàng rào phía Nam công trình Trụ sở cơ quan Tỉnh ủy Quảng Bình và công trình Trung tâm Văn hóa tỉnh) nối từ đường Nguyễn Hữu Cảnh đến dọc sông Cầu Rào.</v>
          </cell>
          <cell r="G356" t="str">
            <v>Đồng Hới</v>
          </cell>
          <cell r="H356">
            <v>2017</v>
          </cell>
          <cell r="J356">
            <v>2019</v>
          </cell>
          <cell r="M356" t="str">
            <v>3517/QĐ-UBND ngày 31/10/2016</v>
          </cell>
          <cell r="N356">
            <v>12203</v>
          </cell>
          <cell r="P356">
            <v>12203</v>
          </cell>
          <cell r="Q356">
            <v>2764</v>
          </cell>
          <cell r="S356">
            <v>2764</v>
          </cell>
          <cell r="T356">
            <v>11160</v>
          </cell>
          <cell r="U356">
            <v>8396</v>
          </cell>
          <cell r="V356">
            <v>4198</v>
          </cell>
          <cell r="W356">
            <v>4198</v>
          </cell>
          <cell r="X356">
            <v>50</v>
          </cell>
          <cell r="Z356">
            <v>4198</v>
          </cell>
          <cell r="AA356">
            <v>6962</v>
          </cell>
          <cell r="AB356">
            <v>4198</v>
          </cell>
          <cell r="AC356">
            <v>6962</v>
          </cell>
          <cell r="AD356">
            <v>11160</v>
          </cell>
          <cell r="AE356">
            <v>4198</v>
          </cell>
          <cell r="AH356" t="str">
            <v xml:space="preserve"> KH ĐTC 2018-2020 là 10160trđ.  Năm 2017 điều chỉnh tăng 1,764 tỷ đồng từ nguồn dự án Nạo vét cửa sông Nhật Lệ nên số vốn gđ 2018-2020 giảm 1,764</v>
          </cell>
          <cell r="AI356">
            <v>0.5</v>
          </cell>
          <cell r="AK356" t="str">
            <v>Đồng Phú</v>
          </cell>
          <cell r="AL356" t="str">
            <v>GT</v>
          </cell>
          <cell r="AO356" t="str">
            <v>Sở Giao thông Vận tải</v>
          </cell>
        </row>
        <row r="357">
          <cell r="B357" t="str">
            <v>Nâng cấp, sửa chữa Trụ sở làm việc cơ quan Huyện ủy Quảng Ninh</v>
          </cell>
          <cell r="G357" t="str">
            <v>Quảng Ninh</v>
          </cell>
          <cell r="H357">
            <v>2017</v>
          </cell>
          <cell r="J357">
            <v>2019</v>
          </cell>
          <cell r="M357" t="str">
            <v>1069/QĐ-UBND ngày 27/9/2016</v>
          </cell>
          <cell r="N357">
            <v>6995</v>
          </cell>
          <cell r="P357">
            <v>3000</v>
          </cell>
          <cell r="Q357">
            <v>500</v>
          </cell>
          <cell r="S357">
            <v>500</v>
          </cell>
          <cell r="T357">
            <v>2700</v>
          </cell>
          <cell r="U357">
            <v>2200</v>
          </cell>
          <cell r="V357">
            <v>2200</v>
          </cell>
          <cell r="W357">
            <v>2200</v>
          </cell>
          <cell r="X357">
            <v>100</v>
          </cell>
          <cell r="Z357">
            <v>2200</v>
          </cell>
          <cell r="AA357">
            <v>2700</v>
          </cell>
          <cell r="AB357">
            <v>2200</v>
          </cell>
          <cell r="AC357">
            <v>2700</v>
          </cell>
          <cell r="AD357">
            <v>2700</v>
          </cell>
          <cell r="AE357">
            <v>0</v>
          </cell>
          <cell r="AI357">
            <v>1</v>
          </cell>
        </row>
        <row r="358">
          <cell r="B358" t="str">
            <v>Sửa chữa đập Mũi Động, xã Dương Thủy</v>
          </cell>
          <cell r="G358" t="str">
            <v>Lệ Thủy</v>
          </cell>
          <cell r="H358">
            <v>2017</v>
          </cell>
          <cell r="J358">
            <v>2019</v>
          </cell>
          <cell r="M358" t="str">
            <v>3443/QĐ-UBND ngày 28/10/2016</v>
          </cell>
          <cell r="N358">
            <v>3000</v>
          </cell>
          <cell r="P358">
            <v>3000</v>
          </cell>
          <cell r="Q358">
            <v>500</v>
          </cell>
          <cell r="S358">
            <v>500</v>
          </cell>
          <cell r="T358">
            <v>2700</v>
          </cell>
          <cell r="U358">
            <v>2200</v>
          </cell>
          <cell r="V358">
            <v>2200</v>
          </cell>
          <cell r="W358">
            <v>2200</v>
          </cell>
          <cell r="X358">
            <v>100</v>
          </cell>
          <cell r="Z358">
            <v>2200</v>
          </cell>
          <cell r="AA358">
            <v>2700</v>
          </cell>
          <cell r="AB358">
            <v>2200</v>
          </cell>
          <cell r="AC358">
            <v>2700</v>
          </cell>
          <cell r="AD358">
            <v>2700</v>
          </cell>
          <cell r="AE358">
            <v>0</v>
          </cell>
          <cell r="AI358">
            <v>1</v>
          </cell>
          <cell r="AK358" t="str">
            <v>Dương Thủy</v>
          </cell>
        </row>
        <row r="359">
          <cell r="B359" t="str">
            <v>Trồng cây xanh đường Thống Nhất (36m), TP Đồng Hới</v>
          </cell>
          <cell r="G359" t="str">
            <v>Đồng Hới</v>
          </cell>
          <cell r="H359">
            <v>2017</v>
          </cell>
          <cell r="J359">
            <v>2019</v>
          </cell>
          <cell r="M359" t="str">
            <v>2224/QĐ-UBND ngày 26/7/2016</v>
          </cell>
          <cell r="N359">
            <v>3492</v>
          </cell>
          <cell r="P359">
            <v>3492</v>
          </cell>
          <cell r="Q359">
            <v>500</v>
          </cell>
          <cell r="S359">
            <v>500</v>
          </cell>
          <cell r="T359">
            <v>3143</v>
          </cell>
          <cell r="U359">
            <v>2643</v>
          </cell>
          <cell r="V359">
            <v>1321</v>
          </cell>
          <cell r="W359">
            <v>1321.5</v>
          </cell>
          <cell r="X359">
            <v>50</v>
          </cell>
          <cell r="Y359">
            <v>1322</v>
          </cell>
          <cell r="Z359">
            <v>2643</v>
          </cell>
          <cell r="AA359">
            <v>3143</v>
          </cell>
          <cell r="AB359">
            <v>2643</v>
          </cell>
          <cell r="AC359">
            <v>3143</v>
          </cell>
          <cell r="AD359">
            <v>3143</v>
          </cell>
          <cell r="AE359">
            <v>0</v>
          </cell>
          <cell r="AI359">
            <v>0.5</v>
          </cell>
        </row>
        <row r="360">
          <cell r="B360" t="str">
            <v>Cải tạo Trụ sở làm việc Đảng ủy khối các cơ quan tỉnh</v>
          </cell>
          <cell r="G360" t="str">
            <v>Đồng Hới</v>
          </cell>
          <cell r="H360">
            <v>2017</v>
          </cell>
          <cell r="J360">
            <v>2019</v>
          </cell>
          <cell r="M360" t="str">
            <v>3490/QĐ-UBND ngày 28/10/2016</v>
          </cell>
          <cell r="N360">
            <v>3704</v>
          </cell>
          <cell r="P360">
            <v>3704</v>
          </cell>
          <cell r="Q360">
            <v>500</v>
          </cell>
          <cell r="S360">
            <v>500</v>
          </cell>
          <cell r="T360">
            <v>3333</v>
          </cell>
          <cell r="U360">
            <v>2833</v>
          </cell>
          <cell r="V360">
            <v>1416</v>
          </cell>
          <cell r="W360">
            <v>1416.5</v>
          </cell>
          <cell r="X360">
            <v>50</v>
          </cell>
          <cell r="Y360">
            <v>1417</v>
          </cell>
          <cell r="Z360">
            <v>2833</v>
          </cell>
          <cell r="AA360">
            <v>3333</v>
          </cell>
          <cell r="AB360">
            <v>2833</v>
          </cell>
          <cell r="AC360">
            <v>3333</v>
          </cell>
          <cell r="AD360">
            <v>3333</v>
          </cell>
          <cell r="AE360">
            <v>0</v>
          </cell>
          <cell r="AI360">
            <v>0.5</v>
          </cell>
        </row>
        <row r="361">
          <cell r="B361" t="str">
            <v>Điện chiếu sáng đường Lê Lợi - Đường Chu Văn An, Thị xã Ba Đồn</v>
          </cell>
          <cell r="G361" t="str">
            <v>Ba Đồn</v>
          </cell>
          <cell r="H361">
            <v>2017</v>
          </cell>
          <cell r="J361">
            <v>2019</v>
          </cell>
          <cell r="M361" t="str">
            <v>3479/QĐ-UBND ngày 28/10/2016</v>
          </cell>
          <cell r="N361">
            <v>4178</v>
          </cell>
          <cell r="P361">
            <v>4178</v>
          </cell>
          <cell r="Q361">
            <v>500</v>
          </cell>
          <cell r="S361">
            <v>500</v>
          </cell>
          <cell r="T361">
            <v>3760</v>
          </cell>
          <cell r="U361">
            <v>3260</v>
          </cell>
          <cell r="V361">
            <v>1630</v>
          </cell>
          <cell r="W361">
            <v>1630</v>
          </cell>
          <cell r="X361">
            <v>50</v>
          </cell>
          <cell r="Y361">
            <v>1630</v>
          </cell>
          <cell r="Z361">
            <v>3260</v>
          </cell>
          <cell r="AA361">
            <v>3760</v>
          </cell>
          <cell r="AB361">
            <v>3260</v>
          </cell>
          <cell r="AC361">
            <v>3760</v>
          </cell>
          <cell r="AD361">
            <v>3760</v>
          </cell>
          <cell r="AE361">
            <v>0</v>
          </cell>
          <cell r="AI361">
            <v>0.5</v>
          </cell>
        </row>
        <row r="362">
          <cell r="B362" t="str">
            <v>Cải tạo, sửa chữa khu giảng đường Trung tâm dịch vụ việc làm Quảng Bình.</v>
          </cell>
          <cell r="G362" t="str">
            <v>Đồng Hới</v>
          </cell>
          <cell r="H362">
            <v>2017</v>
          </cell>
          <cell r="J362">
            <v>2019</v>
          </cell>
          <cell r="M362" t="str">
            <v>3488/QĐ-UBND ngày 28/10/2016</v>
          </cell>
          <cell r="N362">
            <v>4500</v>
          </cell>
          <cell r="P362">
            <v>4500</v>
          </cell>
          <cell r="Q362">
            <v>500</v>
          </cell>
          <cell r="S362">
            <v>500</v>
          </cell>
          <cell r="T362">
            <v>4050</v>
          </cell>
          <cell r="U362">
            <v>3550</v>
          </cell>
          <cell r="V362">
            <v>1775</v>
          </cell>
          <cell r="W362">
            <v>1775</v>
          </cell>
          <cell r="X362">
            <v>50</v>
          </cell>
          <cell r="Y362">
            <v>1775</v>
          </cell>
          <cell r="Z362">
            <v>3550</v>
          </cell>
          <cell r="AA362">
            <v>4050</v>
          </cell>
          <cell r="AB362">
            <v>3550</v>
          </cell>
          <cell r="AC362">
            <v>4050</v>
          </cell>
          <cell r="AD362">
            <v>4050</v>
          </cell>
          <cell r="AE362">
            <v>0</v>
          </cell>
          <cell r="AI362">
            <v>0.5</v>
          </cell>
        </row>
        <row r="363">
          <cell r="B363" t="str">
            <v>Bê tông hóa đường GTNT xã Văn Hóa</v>
          </cell>
          <cell r="G363" t="str">
            <v>Tuyên Hóa</v>
          </cell>
          <cell r="H363">
            <v>2017</v>
          </cell>
          <cell r="J363">
            <v>2019</v>
          </cell>
          <cell r="M363" t="str">
            <v>3514/QĐ-UBND ngày 31/10/2016</v>
          </cell>
          <cell r="N363">
            <v>6000</v>
          </cell>
          <cell r="P363">
            <v>6000</v>
          </cell>
          <cell r="Q363">
            <v>500</v>
          </cell>
          <cell r="S363">
            <v>500</v>
          </cell>
          <cell r="T363">
            <v>5400</v>
          </cell>
          <cell r="U363">
            <v>4900</v>
          </cell>
          <cell r="V363">
            <v>2450</v>
          </cell>
          <cell r="W363">
            <v>2450</v>
          </cell>
          <cell r="X363">
            <v>50</v>
          </cell>
          <cell r="Y363">
            <v>2450</v>
          </cell>
          <cell r="Z363">
            <v>4900</v>
          </cell>
          <cell r="AA363">
            <v>5400</v>
          </cell>
          <cell r="AB363">
            <v>4900</v>
          </cell>
          <cell r="AC363">
            <v>5400</v>
          </cell>
          <cell r="AD363">
            <v>5400</v>
          </cell>
          <cell r="AE363">
            <v>0</v>
          </cell>
          <cell r="AI363">
            <v>0.5</v>
          </cell>
        </row>
        <row r="364">
          <cell r="B364" t="str">
            <v>Khắc phục khẩn cấp tuyến đường ngập lụt nối từ đường tỉnh lộ 559 đi xã Quảng Hòa</v>
          </cell>
          <cell r="G364" t="str">
            <v>Ba Đồn</v>
          </cell>
          <cell r="H364">
            <v>2017</v>
          </cell>
          <cell r="J364">
            <v>2019</v>
          </cell>
          <cell r="M364" t="str">
            <v>3513/QĐ-UBND ngày 30/10/2016</v>
          </cell>
          <cell r="N364">
            <v>6100</v>
          </cell>
          <cell r="P364">
            <v>6100</v>
          </cell>
          <cell r="Q364">
            <v>500</v>
          </cell>
          <cell r="S364">
            <v>500</v>
          </cell>
          <cell r="T364">
            <v>5490</v>
          </cell>
          <cell r="U364">
            <v>4990</v>
          </cell>
          <cell r="V364">
            <v>2495</v>
          </cell>
          <cell r="W364">
            <v>2495</v>
          </cell>
          <cell r="X364">
            <v>50</v>
          </cell>
          <cell r="Z364">
            <v>2495</v>
          </cell>
          <cell r="AA364">
            <v>2995</v>
          </cell>
          <cell r="AB364">
            <v>2495</v>
          </cell>
          <cell r="AC364">
            <v>2995</v>
          </cell>
          <cell r="AD364">
            <v>5490</v>
          </cell>
          <cell r="AE364">
            <v>2495</v>
          </cell>
          <cell r="AI364">
            <v>0.5</v>
          </cell>
          <cell r="AK364" t="str">
            <v>Quảng Hòa</v>
          </cell>
          <cell r="AL364" t="str">
            <v>GT</v>
          </cell>
          <cell r="AN364" t="str">
            <v>NTM</v>
          </cell>
          <cell r="AO364" t="str">
            <v>UBND thị xã Ba Đồn</v>
          </cell>
        </row>
        <row r="365">
          <cell r="B365" t="str">
            <v>Đường Hà Thiệp - Bảo Ninh xã Võ Ninh, huyện Quảng Ninh (NS tỉnh hỗ trợ phần chi phí xây lắp 8.873 triệu đồng)</v>
          </cell>
          <cell r="G365" t="str">
            <v>Quảng Ninh</v>
          </cell>
          <cell r="H365">
            <v>2017</v>
          </cell>
          <cell r="J365">
            <v>2019</v>
          </cell>
          <cell r="M365" t="str">
            <v>2884/QĐ-UBND ngày 28/9/2016</v>
          </cell>
          <cell r="N365">
            <v>12178</v>
          </cell>
          <cell r="P365">
            <v>8873</v>
          </cell>
          <cell r="Q365">
            <v>1000</v>
          </cell>
          <cell r="S365">
            <v>1000</v>
          </cell>
          <cell r="T365">
            <v>7986</v>
          </cell>
          <cell r="U365">
            <v>6986</v>
          </cell>
          <cell r="V365">
            <v>3493</v>
          </cell>
          <cell r="W365">
            <v>3493</v>
          </cell>
          <cell r="X365">
            <v>50</v>
          </cell>
          <cell r="Z365">
            <v>3493</v>
          </cell>
          <cell r="AA365">
            <v>4493</v>
          </cell>
          <cell r="AB365">
            <v>3493</v>
          </cell>
          <cell r="AC365">
            <v>4493</v>
          </cell>
          <cell r="AD365">
            <v>7986</v>
          </cell>
          <cell r="AE365">
            <v>3493</v>
          </cell>
          <cell r="AI365">
            <v>0.5</v>
          </cell>
          <cell r="AK365" t="str">
            <v>Võ Ninh</v>
          </cell>
          <cell r="AL365" t="str">
            <v>GT</v>
          </cell>
          <cell r="AN365" t="str">
            <v>NTM</v>
          </cell>
          <cell r="AO365" t="str">
            <v>UBND huyện Quảng Ninh</v>
          </cell>
        </row>
        <row r="366">
          <cell r="B366" t="str">
            <v>Kè chống sạt lở Khe Cát thôn Cừa Thôn và thôn Tân Hải xã Hải Ninh (GĐ 1)</v>
          </cell>
          <cell r="G366" t="str">
            <v>Quảng Ninh</v>
          </cell>
          <cell r="H366">
            <v>2017</v>
          </cell>
          <cell r="J366">
            <v>2019</v>
          </cell>
          <cell r="M366" t="str">
            <v>3806/QĐ-UBND ngày 30/11/2016</v>
          </cell>
          <cell r="N366">
            <v>8920</v>
          </cell>
          <cell r="P366">
            <v>8920</v>
          </cell>
          <cell r="Q366">
            <v>1000</v>
          </cell>
          <cell r="S366">
            <v>1000</v>
          </cell>
          <cell r="T366">
            <v>8028</v>
          </cell>
          <cell r="U366">
            <v>7028</v>
          </cell>
          <cell r="V366">
            <v>3514</v>
          </cell>
          <cell r="W366">
            <v>3514</v>
          </cell>
          <cell r="X366">
            <v>50</v>
          </cell>
          <cell r="Z366">
            <v>3514</v>
          </cell>
          <cell r="AA366">
            <v>4514</v>
          </cell>
          <cell r="AB366">
            <v>3514</v>
          </cell>
          <cell r="AC366">
            <v>4514</v>
          </cell>
          <cell r="AD366">
            <v>8028</v>
          </cell>
          <cell r="AE366">
            <v>3514</v>
          </cell>
          <cell r="AI366">
            <v>0.5</v>
          </cell>
          <cell r="AK366" t="str">
            <v>Hải Ninh</v>
          </cell>
          <cell r="AL366" t="str">
            <v>NN-TL</v>
          </cell>
          <cell r="AM366" t="str">
            <v>bãi ngang</v>
          </cell>
          <cell r="AN366" t="str">
            <v>NTM</v>
          </cell>
          <cell r="AO366" t="str">
            <v>UBND xã Hải Ninh</v>
          </cell>
        </row>
        <row r="367">
          <cell r="B367" t="str">
            <v>Đường ngập lụt cứu hộ, cứu nạn từ Ba Trại đi xã Liên Trạch, huyện Bố Trạch</v>
          </cell>
          <cell r="G367" t="str">
            <v>Bố Trạch</v>
          </cell>
          <cell r="H367">
            <v>2017</v>
          </cell>
          <cell r="J367">
            <v>2019</v>
          </cell>
          <cell r="M367" t="str">
            <v>3486/QĐ-UBND ngày 28/10/2016</v>
          </cell>
          <cell r="N367">
            <v>14914</v>
          </cell>
          <cell r="P367">
            <v>11380</v>
          </cell>
          <cell r="Q367">
            <v>1000</v>
          </cell>
          <cell r="S367">
            <v>1000</v>
          </cell>
          <cell r="T367">
            <v>10242</v>
          </cell>
          <cell r="U367">
            <v>9242</v>
          </cell>
          <cell r="V367">
            <v>4621</v>
          </cell>
          <cell r="W367">
            <v>4621</v>
          </cell>
          <cell r="X367">
            <v>50</v>
          </cell>
          <cell r="Y367">
            <v>5079</v>
          </cell>
          <cell r="Z367">
            <v>9700</v>
          </cell>
          <cell r="AA367">
            <v>10700</v>
          </cell>
          <cell r="AB367">
            <v>9700</v>
          </cell>
          <cell r="AC367">
            <v>10700</v>
          </cell>
          <cell r="AD367">
            <v>10242</v>
          </cell>
          <cell r="AE367">
            <v>-458</v>
          </cell>
          <cell r="AH367" t="str">
            <v>Năm 2018 đã điều chỉnh bổ sung vốn cho dự án từ Cầu bê tông xã Nam Trạch</v>
          </cell>
          <cell r="AJ367" t="str">
            <v>Bố trí 1 ,5 tỷ vốn vượt thu</v>
          </cell>
          <cell r="AK367" t="str">
            <v>Liên Trạch</v>
          </cell>
          <cell r="AL367" t="str">
            <v>GT</v>
          </cell>
          <cell r="AM367" t="str">
            <v>xã 135</v>
          </cell>
          <cell r="AN367" t="str">
            <v>NTM</v>
          </cell>
        </row>
        <row r="368">
          <cell r="B368" t="str">
            <v>Hạ tầng và đường vào khu di tích lịch sử Hang Lèn Hà, xã Thanh Hóa, huyện Tuyên Hóa</v>
          </cell>
          <cell r="G368" t="str">
            <v>Tuyên Hóa</v>
          </cell>
          <cell r="H368">
            <v>2017</v>
          </cell>
          <cell r="J368">
            <v>2019</v>
          </cell>
          <cell r="M368" t="str">
            <v>3392/QĐ-UBND ngày 26/9/2017</v>
          </cell>
          <cell r="N368">
            <v>10000</v>
          </cell>
          <cell r="P368">
            <v>3500</v>
          </cell>
          <cell r="Q368">
            <v>3500</v>
          </cell>
          <cell r="S368">
            <v>0</v>
          </cell>
          <cell r="T368">
            <v>3500</v>
          </cell>
          <cell r="U368">
            <v>3500</v>
          </cell>
          <cell r="V368">
            <v>1750</v>
          </cell>
          <cell r="W368">
            <v>1750</v>
          </cell>
          <cell r="X368">
            <v>50</v>
          </cell>
          <cell r="Y368">
            <v>1750</v>
          </cell>
          <cell r="Z368">
            <v>3500</v>
          </cell>
          <cell r="AA368">
            <v>7000</v>
          </cell>
          <cell r="AB368">
            <v>3500</v>
          </cell>
          <cell r="AC368">
            <v>3500</v>
          </cell>
          <cell r="AD368">
            <v>3500</v>
          </cell>
          <cell r="AE368">
            <v>0</v>
          </cell>
          <cell r="AH368" t="str">
            <v>Cập nhật QĐ dự án</v>
          </cell>
          <cell r="AI368">
            <v>0.5</v>
          </cell>
          <cell r="AK368" t="str">
            <v>Thanh Hóa</v>
          </cell>
          <cell r="AM368" t="str">
            <v>xã 135</v>
          </cell>
          <cell r="AN368" t="str">
            <v>NTM</v>
          </cell>
        </row>
        <row r="369">
          <cell r="B369" t="str">
            <v xml:space="preserve">Đối ứng cho Dự án Cấp điện nông thôn từ lưới điện Quốc gia tỉnh Quảng Bình </v>
          </cell>
          <cell r="E369" t="str">
            <v>CN-Điện</v>
          </cell>
          <cell r="F369" t="str">
            <v>4Chuyển tiếp</v>
          </cell>
          <cell r="G369" t="str">
            <v>Quảng Bình</v>
          </cell>
          <cell r="H369">
            <v>2015</v>
          </cell>
          <cell r="I369">
            <v>2015</v>
          </cell>
          <cell r="J369">
            <v>2020</v>
          </cell>
          <cell r="K369" t="str">
            <v>chưa</v>
          </cell>
          <cell r="M369" t="str">
            <v>2908/QĐ-UBND ngày 16/10/2014; 3494/QĐ-UBND ngày 04/12/2015</v>
          </cell>
          <cell r="N369">
            <v>139630</v>
          </cell>
          <cell r="O369">
            <v>0</v>
          </cell>
          <cell r="P369">
            <v>17000</v>
          </cell>
          <cell r="Q369">
            <v>32454</v>
          </cell>
          <cell r="R369">
            <v>0</v>
          </cell>
          <cell r="S369">
            <v>12454</v>
          </cell>
          <cell r="T369">
            <v>7519</v>
          </cell>
          <cell r="U369">
            <v>2846</v>
          </cell>
          <cell r="V369">
            <v>1423</v>
          </cell>
          <cell r="W369">
            <v>1423</v>
          </cell>
          <cell r="X369">
            <v>50</v>
          </cell>
          <cell r="Z369">
            <v>1423</v>
          </cell>
          <cell r="AA369">
            <v>33877</v>
          </cell>
          <cell r="AB369">
            <v>1423</v>
          </cell>
          <cell r="AC369">
            <v>13877</v>
          </cell>
          <cell r="AD369">
            <v>7519</v>
          </cell>
          <cell r="AE369">
            <v>1423</v>
          </cell>
          <cell r="AI369">
            <v>0.5</v>
          </cell>
          <cell r="AK369" t="str">
            <v>Toàn Tỉnh</v>
          </cell>
          <cell r="AL369" t="str">
            <v>Khác</v>
          </cell>
          <cell r="AO369" t="str">
            <v>Sở Công thương</v>
          </cell>
        </row>
        <row r="370">
          <cell r="B370" t="str">
            <v xml:space="preserve">Kè cửa sông biển Nhật Lệ </v>
          </cell>
          <cell r="E370" t="str">
            <v>NN-TL</v>
          </cell>
          <cell r="F370" t="str">
            <v>4Chuyển tiếp</v>
          </cell>
          <cell r="G370" t="str">
            <v>Đồng Hới</v>
          </cell>
          <cell r="H370">
            <v>2014</v>
          </cell>
          <cell r="I370">
            <v>2014</v>
          </cell>
          <cell r="J370">
            <v>2020</v>
          </cell>
          <cell r="K370" t="str">
            <v>chưa</v>
          </cell>
          <cell r="M370" t="str">
            <v>270/QĐ-CT ngày 31/01/2013; 1701/QĐ-UBND ngày 30/6/2014</v>
          </cell>
          <cell r="N370">
            <v>46489</v>
          </cell>
          <cell r="O370">
            <v>0</v>
          </cell>
          <cell r="P370">
            <v>46489</v>
          </cell>
          <cell r="Q370">
            <v>31687</v>
          </cell>
          <cell r="R370">
            <v>0</v>
          </cell>
          <cell r="S370">
            <v>31687</v>
          </cell>
          <cell r="T370">
            <v>16500</v>
          </cell>
          <cell r="U370">
            <v>14850</v>
          </cell>
          <cell r="V370">
            <v>7250</v>
          </cell>
          <cell r="W370">
            <v>7250</v>
          </cell>
          <cell r="X370">
            <v>50</v>
          </cell>
          <cell r="Z370">
            <v>7250</v>
          </cell>
          <cell r="AA370">
            <v>38937</v>
          </cell>
          <cell r="AB370">
            <v>7250</v>
          </cell>
          <cell r="AC370">
            <v>38937</v>
          </cell>
          <cell r="AD370">
            <v>16500</v>
          </cell>
          <cell r="AE370">
            <v>7600</v>
          </cell>
          <cell r="AH370" t="str">
            <v>Đang bổ sung KH trung hạn</v>
          </cell>
          <cell r="AI370">
            <v>0.48821548821548821</v>
          </cell>
          <cell r="AK370" t="str">
            <v>Bảo Ninh</v>
          </cell>
          <cell r="AL370" t="str">
            <v>NN-TL</v>
          </cell>
          <cell r="AO370" t="str">
            <v>Sở Nông nghiệp và PTNT</v>
          </cell>
        </row>
        <row r="371">
          <cell r="B371" t="str">
            <v>Hỗ trợ GPMB xây dựng Trụ sở BCH Bộ đội biên phòng tỉnh</v>
          </cell>
          <cell r="G371" t="str">
            <v>Đồng Hới</v>
          </cell>
          <cell r="H371">
            <v>2016</v>
          </cell>
          <cell r="J371">
            <v>2020</v>
          </cell>
          <cell r="N371">
            <v>5305</v>
          </cell>
          <cell r="P371">
            <v>5305</v>
          </cell>
          <cell r="Q371">
            <v>2000</v>
          </cell>
          <cell r="S371">
            <v>2000</v>
          </cell>
          <cell r="T371">
            <v>4775</v>
          </cell>
          <cell r="U371">
            <v>2775</v>
          </cell>
          <cell r="V371">
            <v>2775</v>
          </cell>
          <cell r="W371">
            <v>1387.5</v>
          </cell>
          <cell r="X371">
            <v>50</v>
          </cell>
          <cell r="Z371">
            <v>2775</v>
          </cell>
          <cell r="AA371">
            <v>4775</v>
          </cell>
          <cell r="AB371">
            <v>2775</v>
          </cell>
          <cell r="AC371">
            <v>4775</v>
          </cell>
          <cell r="AD371">
            <v>4775</v>
          </cell>
          <cell r="AE371">
            <v>0</v>
          </cell>
          <cell r="AH371" t="str">
            <v>GPMB bố trí hết</v>
          </cell>
          <cell r="AK371" t="str">
            <v>Đồng Phú</v>
          </cell>
          <cell r="AL371" t="str">
            <v>Khác</v>
          </cell>
        </row>
        <row r="372">
          <cell r="B372" t="str">
            <v>Các dự án bổ sung vốn trung hạn</v>
          </cell>
          <cell r="N372">
            <v>68196</v>
          </cell>
          <cell r="O372">
            <v>0</v>
          </cell>
          <cell r="P372">
            <v>25303</v>
          </cell>
          <cell r="Q372">
            <v>10500</v>
          </cell>
          <cell r="R372">
            <v>0</v>
          </cell>
          <cell r="S372">
            <v>4500</v>
          </cell>
          <cell r="T372">
            <v>25303</v>
          </cell>
          <cell r="U372">
            <v>20803</v>
          </cell>
          <cell r="V372">
            <v>5100</v>
          </cell>
          <cell r="W372">
            <v>5100</v>
          </cell>
          <cell r="Y372">
            <v>3600</v>
          </cell>
          <cell r="Z372">
            <v>8700</v>
          </cell>
          <cell r="AA372">
            <v>19200</v>
          </cell>
          <cell r="AB372">
            <v>8700</v>
          </cell>
          <cell r="AC372">
            <v>13200</v>
          </cell>
          <cell r="AD372">
            <v>25303</v>
          </cell>
          <cell r="AE372">
            <v>12103</v>
          </cell>
        </row>
        <row r="373">
          <cell r="B373" t="str">
            <v>Mở rộng, cải tạo trụ sở làm việc Sở Tư pháp</v>
          </cell>
          <cell r="G373" t="str">
            <v>Đồng Hới</v>
          </cell>
          <cell r="H373">
            <v>2018</v>
          </cell>
          <cell r="J373">
            <v>2020</v>
          </cell>
          <cell r="M373" t="str">
            <v>3857/QĐ-UBND ngày 30/10/2017; 2855/QĐ-UBND ngày 28/6/2018</v>
          </cell>
          <cell r="N373">
            <v>6600</v>
          </cell>
          <cell r="P373">
            <v>6600</v>
          </cell>
          <cell r="T373">
            <v>6600</v>
          </cell>
          <cell r="U373">
            <v>6600</v>
          </cell>
          <cell r="V373">
            <v>1850</v>
          </cell>
          <cell r="W373">
            <v>1850</v>
          </cell>
          <cell r="X373">
            <v>50</v>
          </cell>
          <cell r="Y373">
            <v>1850</v>
          </cell>
          <cell r="Z373">
            <v>3700</v>
          </cell>
          <cell r="AA373">
            <v>3700</v>
          </cell>
          <cell r="AB373">
            <v>3700</v>
          </cell>
          <cell r="AC373">
            <v>3700</v>
          </cell>
          <cell r="AD373">
            <v>6600</v>
          </cell>
          <cell r="AE373">
            <v>2900</v>
          </cell>
          <cell r="AH373" t="str">
            <v>Điều chỉnh tăng TMĐT 2,9 tỷ</v>
          </cell>
          <cell r="AK373" t="str">
            <v>Nam Lý</v>
          </cell>
          <cell r="AL373" t="str">
            <v>Khác</v>
          </cell>
          <cell r="AO373" t="str">
            <v>Sở Tư pháp</v>
          </cell>
        </row>
        <row r="374">
          <cell r="B374" t="str">
            <v>Dự án XD mới kho chứa hàng cứu trợ kết hợp Hội trường của UBMTTQ Việt Nam tỉnh Quảng Bình</v>
          </cell>
          <cell r="G374" t="str">
            <v>Đồng Hới</v>
          </cell>
          <cell r="H374">
            <v>2018</v>
          </cell>
          <cell r="J374">
            <v>2020</v>
          </cell>
          <cell r="M374" t="str">
            <v>2636/QĐ-UBND ngày 25/7/2017</v>
          </cell>
          <cell r="N374">
            <v>7657</v>
          </cell>
          <cell r="P374">
            <v>5657</v>
          </cell>
          <cell r="T374">
            <v>5657</v>
          </cell>
          <cell r="U374">
            <v>5657</v>
          </cell>
          <cell r="V374">
            <v>1750</v>
          </cell>
          <cell r="W374">
            <v>1750</v>
          </cell>
          <cell r="X374">
            <v>50</v>
          </cell>
          <cell r="Y374">
            <v>1750</v>
          </cell>
          <cell r="Z374">
            <v>3500</v>
          </cell>
          <cell r="AA374">
            <v>3500</v>
          </cell>
          <cell r="AB374">
            <v>3500</v>
          </cell>
          <cell r="AC374">
            <v>3500</v>
          </cell>
          <cell r="AD374">
            <v>5657</v>
          </cell>
          <cell r="AE374">
            <v>2157</v>
          </cell>
          <cell r="AH374" t="str">
            <v xml:space="preserve"> Điều chỉnh tăng TMĐT 2,157 tỷ (TT. HDDND tỉnh đồng ý tại VB số 147/HĐND-VP ngày 30/10/2018)</v>
          </cell>
          <cell r="AK374" t="str">
            <v>Hải Đình</v>
          </cell>
          <cell r="AL374" t="str">
            <v>Khác</v>
          </cell>
          <cell r="AO374" t="str">
            <v>Ủy ban MTTQVN tỉnh</v>
          </cell>
        </row>
        <row r="375">
          <cell r="B375" t="str">
            <v>Xây dựng mới Làng Thanh niên Lập nghiệp Quảng Châu</v>
          </cell>
          <cell r="E375" t="str">
            <v>QLNN</v>
          </cell>
          <cell r="F375" t="str">
            <v>4Chuyển tiếp</v>
          </cell>
          <cell r="G375" t="str">
            <v>Quảng Trạch</v>
          </cell>
          <cell r="H375">
            <v>2015</v>
          </cell>
          <cell r="I375">
            <v>2015</v>
          </cell>
          <cell r="J375">
            <v>2020</v>
          </cell>
          <cell r="K375" t="str">
            <v>chưa</v>
          </cell>
          <cell r="M375" t="str">
            <v>651-QĐ/TWĐTN</v>
          </cell>
          <cell r="N375">
            <v>53939</v>
          </cell>
          <cell r="O375">
            <v>0</v>
          </cell>
          <cell r="P375">
            <v>13046</v>
          </cell>
          <cell r="Q375">
            <v>10500</v>
          </cell>
          <cell r="R375">
            <v>0</v>
          </cell>
          <cell r="S375">
            <v>4500</v>
          </cell>
          <cell r="T375">
            <v>13046</v>
          </cell>
          <cell r="U375">
            <v>8546</v>
          </cell>
          <cell r="V375">
            <v>1500</v>
          </cell>
          <cell r="W375">
            <v>1500</v>
          </cell>
          <cell r="X375">
            <v>100</v>
          </cell>
          <cell r="Z375">
            <v>1500</v>
          </cell>
          <cell r="AA375">
            <v>12000</v>
          </cell>
          <cell r="AB375">
            <v>1500</v>
          </cell>
          <cell r="AC375">
            <v>6000</v>
          </cell>
          <cell r="AD375">
            <v>13046</v>
          </cell>
          <cell r="AE375">
            <v>7046</v>
          </cell>
          <cell r="AH375" t="str">
            <v>Đề xuất bổ sung 7,046 tỷ đồng so với kế hoạch trung hạn đã thông qua</v>
          </cell>
          <cell r="AK375" t="str">
            <v>Quảng Châu</v>
          </cell>
          <cell r="AL375" t="str">
            <v>Khác</v>
          </cell>
          <cell r="AM375" t="str">
            <v>xã 135</v>
          </cell>
          <cell r="AO375" t="str">
            <v>Tỉnh đoàn Quảng Bình</v>
          </cell>
        </row>
        <row r="376">
          <cell r="B376" t="str">
            <v>CÁC DỰ ÁN KHỞI CÔNG MỚI</v>
          </cell>
          <cell r="N376">
            <v>140865</v>
          </cell>
          <cell r="O376">
            <v>0</v>
          </cell>
          <cell r="P376">
            <v>118298</v>
          </cell>
          <cell r="Q376">
            <v>3570</v>
          </cell>
          <cell r="R376">
            <v>0</v>
          </cell>
          <cell r="S376">
            <v>360</v>
          </cell>
          <cell r="T376">
            <v>111854.5</v>
          </cell>
          <cell r="U376">
            <v>111674.5</v>
          </cell>
          <cell r="V376">
            <v>37387</v>
          </cell>
          <cell r="W376">
            <v>37386.550000000003</v>
          </cell>
          <cell r="Y376">
            <v>30514</v>
          </cell>
          <cell r="Z376">
            <v>67901</v>
          </cell>
          <cell r="AA376">
            <v>71471</v>
          </cell>
          <cell r="AB376">
            <v>67901</v>
          </cell>
          <cell r="AC376">
            <v>68261</v>
          </cell>
          <cell r="AD376">
            <v>111854.5</v>
          </cell>
          <cell r="AE376">
            <v>43593.5</v>
          </cell>
        </row>
        <row r="377">
          <cell r="B377" t="str">
            <v>Các dự án đã có danh mục và số vốn trong KH ĐTC trung hạn</v>
          </cell>
          <cell r="Z377">
            <v>0</v>
          </cell>
          <cell r="AI377">
            <v>21345</v>
          </cell>
        </row>
        <row r="378">
          <cell r="B378" t="str">
            <v>Tuyến kênh kết hợp đường tránh lũ thôn Thượng Thôn, xã Quảng Trung (giai đoạn 1: 5.899 triệu đồng)</v>
          </cell>
          <cell r="G378" t="str">
            <v>Ba Đồn</v>
          </cell>
          <cell r="H378">
            <v>2018</v>
          </cell>
          <cell r="J378">
            <v>2020</v>
          </cell>
          <cell r="M378" t="str">
            <v>800/QĐ-UBND ngày 13/3/2017</v>
          </cell>
          <cell r="N378">
            <v>11993</v>
          </cell>
          <cell r="P378">
            <v>5899</v>
          </cell>
          <cell r="Q378">
            <v>60</v>
          </cell>
          <cell r="S378">
            <v>60</v>
          </cell>
          <cell r="T378">
            <v>5309</v>
          </cell>
          <cell r="U378">
            <v>5309</v>
          </cell>
          <cell r="V378">
            <v>1593</v>
          </cell>
          <cell r="W378">
            <v>1592.7</v>
          </cell>
          <cell r="X378">
            <v>30</v>
          </cell>
          <cell r="Z378">
            <v>1593</v>
          </cell>
          <cell r="AA378">
            <v>1653</v>
          </cell>
          <cell r="AB378">
            <v>1593</v>
          </cell>
          <cell r="AC378">
            <v>1653</v>
          </cell>
          <cell r="AD378">
            <v>5309</v>
          </cell>
          <cell r="AE378">
            <v>3656</v>
          </cell>
          <cell r="AI378">
            <v>16041.550000000003</v>
          </cell>
          <cell r="AK378" t="str">
            <v>Quảng Trung</v>
          </cell>
          <cell r="AL378" t="str">
            <v>NN-TL</v>
          </cell>
          <cell r="AM378" t="str">
            <v>bãi ngang</v>
          </cell>
          <cell r="AN378" t="str">
            <v>NTM</v>
          </cell>
          <cell r="AO378" t="str">
            <v>UBND thị xã Ba Đồn</v>
          </cell>
        </row>
        <row r="379">
          <cell r="B379" t="str">
            <v>Kè chống sạt lở khu dân cư dọc bờ sông Nan, thôn Linh Cận Sơn, xã Quảng Sơn (NS tỉnh hỗ trợ phần chi phí xây lắp 3.600 triệu đồng)</v>
          </cell>
          <cell r="G379" t="str">
            <v>Ba Đồn</v>
          </cell>
          <cell r="H379">
            <v>2018</v>
          </cell>
          <cell r="J379">
            <v>2020</v>
          </cell>
          <cell r="M379" t="str">
            <v>3349/QĐ-UBND ngày 25/10/2016</v>
          </cell>
          <cell r="N379">
            <v>5000</v>
          </cell>
          <cell r="P379">
            <v>3600</v>
          </cell>
          <cell r="T379">
            <v>3240</v>
          </cell>
          <cell r="U379">
            <v>3240</v>
          </cell>
          <cell r="V379">
            <v>972</v>
          </cell>
          <cell r="W379">
            <v>972</v>
          </cell>
          <cell r="X379">
            <v>30</v>
          </cell>
          <cell r="Z379">
            <v>972</v>
          </cell>
          <cell r="AA379">
            <v>972</v>
          </cell>
          <cell r="AB379">
            <v>972</v>
          </cell>
          <cell r="AC379">
            <v>972</v>
          </cell>
          <cell r="AD379">
            <v>3240</v>
          </cell>
          <cell r="AE379">
            <v>2268</v>
          </cell>
          <cell r="AI379">
            <v>16041.550000000003</v>
          </cell>
          <cell r="AK379" t="str">
            <v>Quảng Sơn</v>
          </cell>
          <cell r="AL379" t="str">
            <v>NN-TL</v>
          </cell>
          <cell r="AM379" t="str">
            <v>bãi ngang</v>
          </cell>
          <cell r="AN379" t="str">
            <v>NTM</v>
          </cell>
          <cell r="AO379" t="str">
            <v>UBND thị xã Ba Đồn</v>
          </cell>
        </row>
        <row r="380">
          <cell r="B380" t="str">
            <v>Đường tránh lũ bản Khe Dây đi bản Khe Ngang, xã Trường Xuân (NS tỉnh hỗ trợ chi phí XL)</v>
          </cell>
          <cell r="G380" t="str">
            <v>Quảng Ninh</v>
          </cell>
          <cell r="H380">
            <v>2018</v>
          </cell>
          <cell r="J380">
            <v>2020</v>
          </cell>
          <cell r="M380" t="str">
            <v>3439/QĐ-UBND ngày 28/10/2017</v>
          </cell>
          <cell r="N380">
            <v>5000</v>
          </cell>
          <cell r="P380">
            <v>4137</v>
          </cell>
          <cell r="T380">
            <v>3723</v>
          </cell>
          <cell r="U380">
            <v>3723</v>
          </cell>
          <cell r="V380">
            <v>1117</v>
          </cell>
          <cell r="W380">
            <v>1116.9000000000001</v>
          </cell>
          <cell r="X380">
            <v>30</v>
          </cell>
          <cell r="Z380">
            <v>1117</v>
          </cell>
          <cell r="AA380">
            <v>1117</v>
          </cell>
          <cell r="AB380">
            <v>1117</v>
          </cell>
          <cell r="AC380">
            <v>1117</v>
          </cell>
          <cell r="AD380">
            <v>3723</v>
          </cell>
          <cell r="AE380">
            <v>2606</v>
          </cell>
          <cell r="AH380" t="str">
            <v>Cập nhật QĐ dự án</v>
          </cell>
          <cell r="AK380" t="str">
            <v>Trường Xuân</v>
          </cell>
          <cell r="AL380" t="str">
            <v>GT</v>
          </cell>
          <cell r="AN380" t="str">
            <v>NTM</v>
          </cell>
          <cell r="AO380" t="str">
            <v>UBND huyện Quảng Ninh</v>
          </cell>
        </row>
        <row r="381">
          <cell r="B381" t="str">
            <v>Chợ thị trấn Nông trường Lệ Ninh</v>
          </cell>
          <cell r="G381" t="str">
            <v>Lệ Thủy</v>
          </cell>
          <cell r="H381">
            <v>2018</v>
          </cell>
          <cell r="J381">
            <v>2020</v>
          </cell>
          <cell r="M381" t="str">
            <v>3878/QĐ-UBND ngày 30/10/2017</v>
          </cell>
          <cell r="N381">
            <v>15000</v>
          </cell>
          <cell r="P381">
            <v>7500</v>
          </cell>
          <cell r="Q381">
            <v>60</v>
          </cell>
          <cell r="S381">
            <v>60</v>
          </cell>
          <cell r="T381">
            <v>6750</v>
          </cell>
          <cell r="U381">
            <v>6750</v>
          </cell>
          <cell r="V381">
            <v>2025</v>
          </cell>
          <cell r="W381">
            <v>2025</v>
          </cell>
          <cell r="X381">
            <v>30</v>
          </cell>
          <cell r="Z381">
            <v>2025</v>
          </cell>
          <cell r="AA381">
            <v>2085</v>
          </cell>
          <cell r="AB381">
            <v>2025</v>
          </cell>
          <cell r="AC381">
            <v>2085</v>
          </cell>
          <cell r="AD381">
            <v>6750</v>
          </cell>
          <cell r="AE381">
            <v>4665</v>
          </cell>
          <cell r="AK381" t="str">
            <v>NT Lệ Ninh</v>
          </cell>
          <cell r="AL381" t="str">
            <v>Khác</v>
          </cell>
          <cell r="AO381" t="str">
            <v>UBND thị trấn NT Lệ Ninh</v>
          </cell>
        </row>
        <row r="382">
          <cell r="B382" t="str">
            <v>Đường, kè chống xói lở ven biển xã Cảnh Dương</v>
          </cell>
          <cell r="G382" t="str">
            <v>Quảng Trạch</v>
          </cell>
          <cell r="H382">
            <v>2018</v>
          </cell>
          <cell r="J382">
            <v>2020</v>
          </cell>
          <cell r="M382" t="str">
            <v>3929a/QĐ-UBND ngày 30/10/2017</v>
          </cell>
          <cell r="N382">
            <v>9500</v>
          </cell>
          <cell r="P382">
            <v>9500</v>
          </cell>
          <cell r="Q382">
            <v>60</v>
          </cell>
          <cell r="S382">
            <v>60</v>
          </cell>
          <cell r="T382">
            <v>8550</v>
          </cell>
          <cell r="U382">
            <v>8550</v>
          </cell>
          <cell r="V382">
            <v>2565</v>
          </cell>
          <cell r="W382">
            <v>2565</v>
          </cell>
          <cell r="X382">
            <v>30</v>
          </cell>
          <cell r="Y382">
            <v>5930</v>
          </cell>
          <cell r="Z382">
            <v>8495</v>
          </cell>
          <cell r="AA382">
            <v>8555</v>
          </cell>
          <cell r="AB382">
            <v>8495</v>
          </cell>
          <cell r="AC382">
            <v>8555</v>
          </cell>
          <cell r="AD382">
            <v>8550</v>
          </cell>
          <cell r="AE382">
            <v>-5</v>
          </cell>
          <cell r="AH382" t="str">
            <v>Đã bố trí đủ, điều chỉnh tăng vốn và CBĐT</v>
          </cell>
          <cell r="AK382" t="str">
            <v>Cảnh Dương</v>
          </cell>
          <cell r="AL382" t="str">
            <v>NN-TL</v>
          </cell>
          <cell r="AN382" t="str">
            <v>NTM</v>
          </cell>
          <cell r="AO382" t="str">
            <v>UBND xã Cảnh Dương</v>
          </cell>
        </row>
        <row r="383">
          <cell r="B383" t="str">
            <v>Các dự án đã có danh mục trong KH ĐTC trung hạn nhưng chưa cân đối nguồn</v>
          </cell>
          <cell r="Z383">
            <v>0</v>
          </cell>
          <cell r="AA383">
            <v>0</v>
          </cell>
          <cell r="AB383">
            <v>0</v>
          </cell>
          <cell r="AC383">
            <v>0</v>
          </cell>
          <cell r="AD383">
            <v>0</v>
          </cell>
          <cell r="AE383">
            <v>0</v>
          </cell>
        </row>
        <row r="384">
          <cell r="B384" t="str">
            <v>Đường liên xã Thuận Hóa - Kim Hóa huyện Tuyên Hóa</v>
          </cell>
          <cell r="G384" t="str">
            <v>Tuyên Hóa</v>
          </cell>
          <cell r="H384">
            <v>2018</v>
          </cell>
          <cell r="J384">
            <v>2020</v>
          </cell>
          <cell r="M384" t="str">
            <v>2991/QĐ-UBND ngày 25/8/2017</v>
          </cell>
          <cell r="N384">
            <v>9986</v>
          </cell>
          <cell r="P384">
            <v>9986</v>
          </cell>
          <cell r="Q384">
            <v>60</v>
          </cell>
          <cell r="S384">
            <v>60</v>
          </cell>
          <cell r="T384">
            <v>9986</v>
          </cell>
          <cell r="U384">
            <v>9926</v>
          </cell>
          <cell r="V384">
            <v>2978</v>
          </cell>
          <cell r="W384">
            <v>2977.8</v>
          </cell>
          <cell r="X384">
            <v>30</v>
          </cell>
          <cell r="Z384">
            <v>2978</v>
          </cell>
          <cell r="AA384">
            <v>3038</v>
          </cell>
          <cell r="AB384">
            <v>2978</v>
          </cell>
          <cell r="AC384">
            <v>3038</v>
          </cell>
          <cell r="AD384">
            <v>9986</v>
          </cell>
          <cell r="AE384">
            <v>6948</v>
          </cell>
          <cell r="AH384" t="str">
            <v>Cập nhật số KH 2018-2020 (trừ CBĐT)</v>
          </cell>
          <cell r="AK384" t="str">
            <v>Thuận Hóa</v>
          </cell>
          <cell r="AL384" t="str">
            <v>GT</v>
          </cell>
          <cell r="AM384" t="str">
            <v>xã 135</v>
          </cell>
          <cell r="AN384" t="str">
            <v>NTM</v>
          </cell>
          <cell r="AO384" t="str">
            <v>UBND huyện Tuyên Hóa</v>
          </cell>
        </row>
        <row r="385">
          <cell r="B385" t="str">
            <v>Kè chống sạt lở bờ sông xã Phong Hóa, huyện Tuyên Hóa</v>
          </cell>
          <cell r="G385" t="str">
            <v>Tuyên Hóa</v>
          </cell>
          <cell r="H385">
            <v>2018</v>
          </cell>
          <cell r="J385">
            <v>2020</v>
          </cell>
          <cell r="M385" t="str">
            <v>3668/QĐ-UBND ngày 18/10/2017</v>
          </cell>
          <cell r="N385">
            <v>9000</v>
          </cell>
          <cell r="P385">
            <v>9000</v>
          </cell>
          <cell r="Q385">
            <v>60</v>
          </cell>
          <cell r="S385">
            <v>60</v>
          </cell>
          <cell r="T385">
            <v>9000</v>
          </cell>
          <cell r="U385">
            <v>8940</v>
          </cell>
          <cell r="V385">
            <v>2682</v>
          </cell>
          <cell r="W385">
            <v>2682</v>
          </cell>
          <cell r="X385">
            <v>30</v>
          </cell>
          <cell r="Z385">
            <v>2682</v>
          </cell>
          <cell r="AA385">
            <v>2742</v>
          </cell>
          <cell r="AB385">
            <v>2682</v>
          </cell>
          <cell r="AC385">
            <v>2742</v>
          </cell>
          <cell r="AD385">
            <v>9000</v>
          </cell>
          <cell r="AE385">
            <v>6258</v>
          </cell>
          <cell r="AH385" t="str">
            <v>Cập nhật số KH 2018-2020 (trừ CBĐT)</v>
          </cell>
          <cell r="AK385" t="str">
            <v>Phong Hóa</v>
          </cell>
          <cell r="AL385" t="str">
            <v>NN-TL</v>
          </cell>
          <cell r="AN385" t="str">
            <v>NTM</v>
          </cell>
          <cell r="AO385" t="str">
            <v>UBND huyện Tuyên Hóa</v>
          </cell>
        </row>
        <row r="386">
          <cell r="B386" t="str">
            <v>Xây dựng nút giao thông giao cắt giữa QL1 với tuyến đường từ Quốc lộ 1 đi Bàu Sen</v>
          </cell>
          <cell r="G386" t="str">
            <v>Quảng Trạch</v>
          </cell>
          <cell r="H386">
            <v>2018</v>
          </cell>
          <cell r="J386">
            <v>2020</v>
          </cell>
          <cell r="M386" t="str">
            <v>3851/QĐ-UBND ngày 30/10/2017</v>
          </cell>
          <cell r="N386">
            <v>6000</v>
          </cell>
          <cell r="P386">
            <v>6000</v>
          </cell>
          <cell r="T386">
            <v>6000</v>
          </cell>
          <cell r="U386">
            <v>6000</v>
          </cell>
          <cell r="V386">
            <v>1800</v>
          </cell>
          <cell r="W386">
            <v>1800</v>
          </cell>
          <cell r="X386">
            <v>30</v>
          </cell>
          <cell r="Z386">
            <v>1800</v>
          </cell>
          <cell r="AA386">
            <v>1800</v>
          </cell>
          <cell r="AB386">
            <v>1800</v>
          </cell>
          <cell r="AC386">
            <v>1800</v>
          </cell>
          <cell r="AD386">
            <v>6000</v>
          </cell>
          <cell r="AE386">
            <v>4200</v>
          </cell>
          <cell r="AK386" t="str">
            <v>Quảng Xuân</v>
          </cell>
          <cell r="AL386" t="str">
            <v>GT</v>
          </cell>
          <cell r="AN386" t="str">
            <v>NTM</v>
          </cell>
          <cell r="AO386" t="str">
            <v>UBND huyện Quảng Trạch</v>
          </cell>
        </row>
        <row r="387">
          <cell r="B387" t="str">
            <v>Đường giao thông liên xã Nam Hóa - Thạch Hóa, huyện Tuyên Hóa</v>
          </cell>
          <cell r="G387" t="str">
            <v>Tuyên Hóa</v>
          </cell>
          <cell r="H387">
            <v>2018</v>
          </cell>
          <cell r="J387">
            <v>2020</v>
          </cell>
          <cell r="M387" t="str">
            <v>2825/QĐ-UBND ngày 08/8/2017</v>
          </cell>
          <cell r="N387">
            <v>9500</v>
          </cell>
          <cell r="P387">
            <v>9500</v>
          </cell>
          <cell r="Q387">
            <v>60</v>
          </cell>
          <cell r="S387">
            <v>60</v>
          </cell>
          <cell r="T387">
            <v>9500</v>
          </cell>
          <cell r="U387">
            <v>9440</v>
          </cell>
          <cell r="V387">
            <v>2832</v>
          </cell>
          <cell r="W387">
            <v>2832</v>
          </cell>
          <cell r="X387">
            <v>30</v>
          </cell>
          <cell r="Z387">
            <v>2832</v>
          </cell>
          <cell r="AA387">
            <v>2892</v>
          </cell>
          <cell r="AB387">
            <v>2832</v>
          </cell>
          <cell r="AC387">
            <v>2892</v>
          </cell>
          <cell r="AD387">
            <v>9500</v>
          </cell>
          <cell r="AE387">
            <v>6608</v>
          </cell>
          <cell r="AH387" t="str">
            <v>Cập nhật số KH 2018-2020 (trừ CBĐT)</v>
          </cell>
          <cell r="AK387" t="str">
            <v>Nam Hóa</v>
          </cell>
          <cell r="AL387" t="str">
            <v>GT</v>
          </cell>
          <cell r="AM387" t="str">
            <v>xã 135</v>
          </cell>
          <cell r="AN387" t="str">
            <v>NTM</v>
          </cell>
          <cell r="AO387" t="str">
            <v>UBND huyện Tuyên Hóa</v>
          </cell>
        </row>
        <row r="388">
          <cell r="B388" t="str">
            <v>Các dự án chưa có danh mục trong KH ĐTC trung hạn</v>
          </cell>
          <cell r="Z388">
            <v>0</v>
          </cell>
          <cell r="AA388">
            <v>0</v>
          </cell>
          <cell r="AB388">
            <v>0</v>
          </cell>
          <cell r="AC388">
            <v>0</v>
          </cell>
          <cell r="AD388">
            <v>0</v>
          </cell>
          <cell r="AE388">
            <v>0</v>
          </cell>
        </row>
        <row r="389">
          <cell r="B389" t="str">
            <v>Cơ sở làm việc Đội cảnh sát PCCC và CNCH Bắc Quảng Bình</v>
          </cell>
          <cell r="G389" t="str">
            <v>Ba Đồn</v>
          </cell>
          <cell r="H389">
            <v>2018</v>
          </cell>
          <cell r="J389">
            <v>2019</v>
          </cell>
          <cell r="N389">
            <v>3000</v>
          </cell>
          <cell r="P389">
            <v>3000</v>
          </cell>
          <cell r="T389">
            <v>3000</v>
          </cell>
          <cell r="U389">
            <v>3000</v>
          </cell>
          <cell r="V389">
            <v>1500</v>
          </cell>
          <cell r="W389">
            <v>1500</v>
          </cell>
          <cell r="X389">
            <v>50</v>
          </cell>
          <cell r="Y389">
            <v>1500</v>
          </cell>
          <cell r="Z389">
            <v>3000</v>
          </cell>
          <cell r="AA389">
            <v>3000</v>
          </cell>
          <cell r="AB389">
            <v>3000</v>
          </cell>
          <cell r="AC389">
            <v>3000</v>
          </cell>
          <cell r="AD389">
            <v>3000</v>
          </cell>
          <cell r="AE389">
            <v>0</v>
          </cell>
          <cell r="AH389" t="str">
            <v>2 năm</v>
          </cell>
          <cell r="AK389" t="str">
            <v>Quảng Long</v>
          </cell>
          <cell r="AL389" t="str">
            <v>Khác</v>
          </cell>
        </row>
        <row r="390">
          <cell r="B390" t="str">
            <v>Nhà tưởng niệm, lưu giữ hài cốt và nhà ở đoàn quy tập mộ liệt sỹ tại tỉnh Khăm Muộn, Cộng hòa Dân chủ nhân dân Lào thuộc Bộ Chỉ huy Quân sự tỉnh Quảng Bình (gđ 2)</v>
          </cell>
          <cell r="G390" t="str">
            <v>Lào</v>
          </cell>
          <cell r="H390">
            <v>2018</v>
          </cell>
          <cell r="J390">
            <v>2019</v>
          </cell>
          <cell r="M390" t="str">
            <v>3957/QĐ-UBND ngày 30/10/2017</v>
          </cell>
          <cell r="N390">
            <v>4171</v>
          </cell>
          <cell r="P390">
            <v>4171</v>
          </cell>
          <cell r="Q390">
            <v>0</v>
          </cell>
          <cell r="S390">
            <v>0</v>
          </cell>
          <cell r="T390">
            <v>4171</v>
          </cell>
          <cell r="U390">
            <v>4171</v>
          </cell>
          <cell r="V390">
            <v>2086</v>
          </cell>
          <cell r="W390">
            <v>2085.5</v>
          </cell>
          <cell r="X390">
            <v>50</v>
          </cell>
          <cell r="Y390">
            <v>1800</v>
          </cell>
          <cell r="Z390">
            <v>3886</v>
          </cell>
          <cell r="AA390">
            <v>3886</v>
          </cell>
          <cell r="AB390">
            <v>3886</v>
          </cell>
          <cell r="AC390">
            <v>3886</v>
          </cell>
          <cell r="AD390">
            <v>4171</v>
          </cell>
          <cell r="AE390">
            <v>285</v>
          </cell>
          <cell r="AK390" t="str">
            <v>Lào</v>
          </cell>
          <cell r="AL390" t="str">
            <v>Khác</v>
          </cell>
          <cell r="AO390" t="str">
            <v xml:space="preserve"> Bộ Chỉ huy Quân sự tỉnh Quảng Bình</v>
          </cell>
        </row>
        <row r="391">
          <cell r="B391" t="str">
            <v>Tuyến điện chiếu sáng từ trạm thu phí Quán Hàu đến khu vực dự án Quần thể resort, biệt thự, nghỉ dưỡng và giải trí cao cấp FLC Quảng Bình</v>
          </cell>
          <cell r="G391" t="str">
            <v>Quảng Ninh</v>
          </cell>
          <cell r="H391">
            <v>2018</v>
          </cell>
          <cell r="J391">
            <v>2020</v>
          </cell>
          <cell r="N391">
            <v>33795</v>
          </cell>
          <cell r="P391">
            <v>33795</v>
          </cell>
          <cell r="T391">
            <v>30415.5</v>
          </cell>
          <cell r="U391">
            <v>30415.5</v>
          </cell>
          <cell r="V391">
            <v>9125</v>
          </cell>
          <cell r="W391">
            <v>9124.65</v>
          </cell>
          <cell r="X391">
            <v>30</v>
          </cell>
          <cell r="Y391">
            <v>21284</v>
          </cell>
          <cell r="Z391">
            <v>30409</v>
          </cell>
          <cell r="AA391">
            <v>30409</v>
          </cell>
          <cell r="AB391">
            <v>30409</v>
          </cell>
          <cell r="AC391">
            <v>30409</v>
          </cell>
          <cell r="AD391">
            <v>30415.5</v>
          </cell>
          <cell r="AE391">
            <v>6.5</v>
          </cell>
          <cell r="AH391" t="str">
            <v>Tiết kiệm 10%</v>
          </cell>
          <cell r="AK391" t="str">
            <v>Gia Ninh</v>
          </cell>
          <cell r="AL391" t="str">
            <v>Khác</v>
          </cell>
          <cell r="AN391" t="str">
            <v>NTM</v>
          </cell>
          <cell r="AO391" t="str">
            <v>UBND huyện Quảng Ninh</v>
          </cell>
        </row>
        <row r="392">
          <cell r="B392" t="str">
            <v>XD Trụ sở làm việc Đội quản lý thị trường số 3</v>
          </cell>
          <cell r="G392" t="str">
            <v>Quảng Trạch</v>
          </cell>
          <cell r="H392">
            <v>2018</v>
          </cell>
          <cell r="J392">
            <v>2020</v>
          </cell>
          <cell r="N392">
            <v>5000</v>
          </cell>
          <cell r="P392">
            <v>1500</v>
          </cell>
          <cell r="T392">
            <v>1500</v>
          </cell>
          <cell r="U392">
            <v>1500</v>
          </cell>
          <cell r="V392">
            <v>1500</v>
          </cell>
          <cell r="W392">
            <v>1500</v>
          </cell>
          <cell r="X392">
            <v>30</v>
          </cell>
          <cell r="Z392">
            <v>1500</v>
          </cell>
          <cell r="AA392">
            <v>1500</v>
          </cell>
          <cell r="AB392">
            <v>1500</v>
          </cell>
          <cell r="AC392">
            <v>1500</v>
          </cell>
          <cell r="AD392">
            <v>1500</v>
          </cell>
          <cell r="AE392">
            <v>0</v>
          </cell>
          <cell r="AH392" t="str">
            <v>Chuyển NSTW bố trí</v>
          </cell>
          <cell r="AI392" t="str">
            <v xml:space="preserve">Phòng Kinh tế bổ sung danh mục </v>
          </cell>
          <cell r="AK392" t="str">
            <v>Quảng Phương</v>
          </cell>
        </row>
        <row r="393">
          <cell r="B393" t="str">
            <v>XD Hạ tầng khu nghĩa địa phục vụ GPMB khu CN Tây Bắc Quán Hàu (GĐ2- khu B)</v>
          </cell>
          <cell r="G393" t="str">
            <v>Quảng Ninh</v>
          </cell>
          <cell r="H393">
            <v>2018</v>
          </cell>
          <cell r="J393">
            <v>2020</v>
          </cell>
          <cell r="M393" t="str">
            <v>2556/QĐ-UBND ngày 17/7/2017</v>
          </cell>
          <cell r="N393">
            <v>8710</v>
          </cell>
          <cell r="P393">
            <v>8710</v>
          </cell>
          <cell r="T393">
            <v>8710</v>
          </cell>
          <cell r="U393">
            <v>8710</v>
          </cell>
          <cell r="V393">
            <v>2612</v>
          </cell>
          <cell r="W393">
            <v>2613</v>
          </cell>
          <cell r="X393">
            <v>30</v>
          </cell>
          <cell r="Z393">
            <v>2612</v>
          </cell>
          <cell r="AA393">
            <v>2612</v>
          </cell>
          <cell r="AB393">
            <v>2612</v>
          </cell>
          <cell r="AC393">
            <v>2612</v>
          </cell>
          <cell r="AD393">
            <v>8710</v>
          </cell>
          <cell r="AE393">
            <v>6098</v>
          </cell>
          <cell r="AH393" t="str">
            <v>Trong KH trung hạn thuộc danh mục KCM 2018, dự án phê duyệt BCKTKT năm 2017 nhưng vẫn triển khai trong năm 2017, vốn tạm ứng từ nguồn dự phòng (sai nguyên tắc)</v>
          </cell>
          <cell r="AI393" t="str">
            <v xml:space="preserve">Phòng Kinh tế bổ sung danh mục </v>
          </cell>
          <cell r="AK393" t="str">
            <v>Vĩnh Ninh</v>
          </cell>
          <cell r="AL393" t="str">
            <v>Khác</v>
          </cell>
          <cell r="AO393" t="str">
            <v>UBND huyện Quảng Ninh</v>
          </cell>
        </row>
        <row r="394">
          <cell r="B394" t="str">
            <v>Dự án Đường điện cao thế, trung thế và trạm biến áp từ Quốc lộ 1A đi vùng nuôi tôm trên cát, xã Trung Trạch</v>
          </cell>
          <cell r="G394" t="str">
            <v>Bố Trạch</v>
          </cell>
          <cell r="H394">
            <v>2015</v>
          </cell>
          <cell r="J394">
            <v>2018</v>
          </cell>
          <cell r="M394" t="str">
            <v>797/QĐ-UBND ngày 27/3/2015; 2599/QĐ-UBND ngày 21/7/2017</v>
          </cell>
          <cell r="N394">
            <v>5210</v>
          </cell>
          <cell r="P394">
            <v>2000</v>
          </cell>
          <cell r="Q394">
            <v>3210</v>
          </cell>
          <cell r="S394">
            <v>0</v>
          </cell>
          <cell r="T394">
            <v>2000</v>
          </cell>
          <cell r="U394">
            <v>2000</v>
          </cell>
          <cell r="V394">
            <v>2000</v>
          </cell>
          <cell r="W394">
            <v>2000</v>
          </cell>
          <cell r="X394">
            <v>100</v>
          </cell>
          <cell r="Z394">
            <v>2000</v>
          </cell>
          <cell r="AA394">
            <v>5210</v>
          </cell>
          <cell r="AB394">
            <v>2000</v>
          </cell>
          <cell r="AC394">
            <v>2000</v>
          </cell>
          <cell r="AD394">
            <v>2000</v>
          </cell>
          <cell r="AE394">
            <v>0</v>
          </cell>
          <cell r="AH394" t="str">
            <v>Bổ sung danh mục theo chỉ đạo GĐ</v>
          </cell>
          <cell r="AK394" t="str">
            <v>Trung Trạch</v>
          </cell>
          <cell r="AN394" t="str">
            <v>NTM</v>
          </cell>
        </row>
        <row r="395">
          <cell r="B395" t="str">
            <v>Các dự án khởi công mới 2019</v>
          </cell>
          <cell r="N395">
            <v>598346</v>
          </cell>
          <cell r="O395">
            <v>0</v>
          </cell>
          <cell r="P395">
            <v>378009</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243825</v>
          </cell>
          <cell r="AE395">
            <v>243825</v>
          </cell>
        </row>
        <row r="396">
          <cell r="B396" t="str">
            <v>Các dự án trong KH trung hạn chưa cân đối nguồn</v>
          </cell>
          <cell r="N396">
            <v>137200</v>
          </cell>
          <cell r="P396">
            <v>74920</v>
          </cell>
          <cell r="AA396">
            <v>0</v>
          </cell>
          <cell r="AC396">
            <v>0</v>
          </cell>
          <cell r="AD396">
            <v>51352</v>
          </cell>
          <cell r="AE396">
            <v>51352</v>
          </cell>
        </row>
        <row r="397">
          <cell r="B397" t="str">
            <v>Trung tâm Bồi dưỡng Chính trị huyện Quảng Trạch</v>
          </cell>
          <cell r="G397" t="str">
            <v>Quảng Trạch</v>
          </cell>
          <cell r="H397">
            <v>2019</v>
          </cell>
          <cell r="J397">
            <v>2021</v>
          </cell>
          <cell r="M397" t="str">
            <v>3857/QĐ-UBND ngày 31/10/2018</v>
          </cell>
          <cell r="N397">
            <v>9000</v>
          </cell>
          <cell r="P397">
            <v>9000</v>
          </cell>
          <cell r="AD397">
            <v>5400</v>
          </cell>
          <cell r="AE397">
            <v>5400</v>
          </cell>
          <cell r="AH397" t="str">
            <v>Đã có ý kiến TT. HĐND tỉnh bổ sung trung hạn</v>
          </cell>
          <cell r="AK397" t="str">
            <v>Quảng Phương</v>
          </cell>
          <cell r="AL397" t="str">
            <v>Khác</v>
          </cell>
          <cell r="AO397" t="str">
            <v>Huyện ủy Quảng Trạch</v>
          </cell>
          <cell r="AP397" t="str">
            <v>Có ý kiến thường trực HĐND tỉnh</v>
          </cell>
          <cell r="AQ397" t="str">
            <v>3495/QĐ-UBND ngày 22/10/2018</v>
          </cell>
        </row>
        <row r="398">
          <cell r="B398" t="str">
            <v>Mở rộng đường liên 5 xã từ Quảng Long đi Quảng Phương</v>
          </cell>
          <cell r="G398" t="str">
            <v>Quảng Trạch</v>
          </cell>
          <cell r="H398">
            <v>2018</v>
          </cell>
          <cell r="J398">
            <v>2020</v>
          </cell>
          <cell r="M398" t="str">
            <v>3151/QĐ-UBND ngày 20/9/2017</v>
          </cell>
          <cell r="N398">
            <v>45000</v>
          </cell>
          <cell r="P398">
            <v>16000</v>
          </cell>
          <cell r="AD398">
            <v>16000</v>
          </cell>
          <cell r="AE398">
            <v>16000</v>
          </cell>
          <cell r="AH398" t="str">
            <v>Năm 2018, đã bố trí nguồn vượt thu để thực hiện 24 tỷ đồng. Công trình thuộc diện tiết kiệm 10% TMĐT</v>
          </cell>
          <cell r="AI398" t="str">
            <v>Đ/c từ 16&gt;&gt;14,4 do tiết kiệm 10% TMĐT</v>
          </cell>
          <cell r="AK398" t="str">
            <v>Quảng Lưu</v>
          </cell>
          <cell r="AL398" t="str">
            <v>GT</v>
          </cell>
          <cell r="AN398" t="str">
            <v>NTM</v>
          </cell>
          <cell r="AO398" t="str">
            <v>UBND thị xã Ba Đồn</v>
          </cell>
          <cell r="AP398" t="str">
            <v>Phê duyệt CTĐT từ năm 2016</v>
          </cell>
          <cell r="AQ398" t="str">
            <v>4125/QĐ-UBND ngày 27/12/2016; 694/QĐ-UBND ngày 09/3/2018</v>
          </cell>
        </row>
        <row r="399">
          <cell r="B399" t="str">
            <v>Đường liên thôn Tân Sơn - Tam Đăng, xã Sơn Hóa</v>
          </cell>
          <cell r="G399" t="str">
            <v>Tuyên Hóa</v>
          </cell>
          <cell r="H399">
            <v>2019</v>
          </cell>
          <cell r="J399">
            <v>2021</v>
          </cell>
          <cell r="M399" t="str">
            <v>3968/QĐ-UBND ngày 31/10/2017</v>
          </cell>
          <cell r="N399">
            <v>5000</v>
          </cell>
          <cell r="P399">
            <v>3000</v>
          </cell>
          <cell r="AD399">
            <v>1800</v>
          </cell>
          <cell r="AE399">
            <v>1800</v>
          </cell>
          <cell r="AH399" t="str">
            <v>Bố trí KH 2019 theo QĐ CTĐT</v>
          </cell>
          <cell r="AK399" t="str">
            <v>Sơn Hóa</v>
          </cell>
          <cell r="AL399" t="str">
            <v>GT</v>
          </cell>
          <cell r="AM399" t="str">
            <v>xã 135</v>
          </cell>
          <cell r="AN399" t="str">
            <v>NTM</v>
          </cell>
          <cell r="AO399" t="str">
            <v>UBND xã Sơn Hóa</v>
          </cell>
          <cell r="AP399" t="str">
            <v>Phê duyệt CTĐT từ năm 2017</v>
          </cell>
          <cell r="AQ399" t="str">
            <v>3875/QĐ-UBND ngày 30/10/2017</v>
          </cell>
        </row>
        <row r="400">
          <cell r="B400" t="str">
            <v>Đường tránh lũ Nguyệt Áng- Trường Dục, huyện Quảng Ninh</v>
          </cell>
          <cell r="G400" t="str">
            <v>Quảng Ninh</v>
          </cell>
          <cell r="H400">
            <v>2019</v>
          </cell>
          <cell r="J400">
            <v>2021</v>
          </cell>
          <cell r="M400" t="str">
            <v>3951/QĐ-UBND ngày 31/10/2017</v>
          </cell>
          <cell r="N400">
            <v>8500</v>
          </cell>
          <cell r="P400">
            <v>5100</v>
          </cell>
          <cell r="AD400">
            <v>3060</v>
          </cell>
          <cell r="AE400">
            <v>3060</v>
          </cell>
          <cell r="AH400" t="str">
            <v>Bố trí KH 2019 theo QĐ CTĐT</v>
          </cell>
          <cell r="AK400" t="str">
            <v>Trường Xuân</v>
          </cell>
          <cell r="AL400" t="str">
            <v>GT</v>
          </cell>
          <cell r="AN400" t="str">
            <v>NTM</v>
          </cell>
          <cell r="AO400" t="str">
            <v>UBND huyện Quảng Ninh</v>
          </cell>
          <cell r="AP400" t="str">
            <v>Phê duyệt CTĐT từ năm 2018</v>
          </cell>
          <cell r="AQ400" t="str">
            <v>3710/QĐ-UBND ngày 20/10/2017</v>
          </cell>
        </row>
        <row r="401">
          <cell r="B401" t="str">
            <v>Sửa chữa, nâng cấp tuyến đường liên xã Quảng Thanh - Quảng Phương - Quảng Lưu - Quảng Tiến, huyện Quảng Trạch</v>
          </cell>
          <cell r="G401" t="str">
            <v>Quảng Trạch</v>
          </cell>
          <cell r="H401">
            <v>2019</v>
          </cell>
          <cell r="J401">
            <v>2021</v>
          </cell>
          <cell r="M401" t="str">
            <v>3694/QĐ-UBND ngày 30/10/2018</v>
          </cell>
          <cell r="N401">
            <v>15000</v>
          </cell>
          <cell r="P401">
            <v>9000</v>
          </cell>
          <cell r="AD401">
            <v>5400</v>
          </cell>
          <cell r="AE401">
            <v>5400</v>
          </cell>
          <cell r="AH401" t="str">
            <v>Bố trí KH 2019 theo QĐ CTĐT</v>
          </cell>
          <cell r="AK401" t="str">
            <v>Quảng Tiến</v>
          </cell>
          <cell r="AL401" t="str">
            <v>GT</v>
          </cell>
          <cell r="AN401" t="str">
            <v>NTM</v>
          </cell>
          <cell r="AO401" t="str">
            <v>UBND huyện Quảng Trạch</v>
          </cell>
          <cell r="AP401" t="str">
            <v>Phê duyệt CTĐT từ năm 2018</v>
          </cell>
          <cell r="AQ401" t="str">
            <v>258/QĐ-UBND ngày 24/01/2017</v>
          </cell>
        </row>
        <row r="402">
          <cell r="B402" t="str">
            <v>Nâng cấp tuyến đường ngập lụt liên thôn xã Phong Hóa</v>
          </cell>
          <cell r="G402" t="str">
            <v>Tuyên Hóa</v>
          </cell>
          <cell r="H402">
            <v>2019</v>
          </cell>
          <cell r="J402">
            <v>2021</v>
          </cell>
          <cell r="M402" t="str">
            <v>3224/QĐ-UBND ngày 27/9/2018</v>
          </cell>
          <cell r="N402">
            <v>6000</v>
          </cell>
          <cell r="P402">
            <v>3600</v>
          </cell>
          <cell r="AD402">
            <v>2160</v>
          </cell>
          <cell r="AE402">
            <v>2160</v>
          </cell>
          <cell r="AH402" t="str">
            <v>Bố trí vốn vượt thu 1,5 tỷ cho công trình Sửa chữa, nâng cấp tuyến đường liên thôn xã Phong Hóa, huyện Tuyên Hóa; có sai khác tên so danh mục này</v>
          </cell>
          <cell r="AI402" t="str">
            <v>Bố trí vốn vượt thu 1,5 tỷ cho công trình Sửa chữa, nâng cấp tuyến đường liên thôn xã Phong Hóa, huyện Tuyên Hóa; có sai khác tên so danh mục này</v>
          </cell>
          <cell r="AK402" t="str">
            <v>Phong Hóa</v>
          </cell>
          <cell r="AL402" t="str">
            <v>GT</v>
          </cell>
          <cell r="AN402" t="str">
            <v>NTM</v>
          </cell>
          <cell r="AO402" t="str">
            <v>UBND huyện Tuyên Hóa</v>
          </cell>
          <cell r="AP402" t="str">
            <v>Phê duyệt CTĐT từ năm 2018</v>
          </cell>
          <cell r="AQ402" t="str">
            <v>4870/QĐ-UBND ngày 29/12/2017</v>
          </cell>
        </row>
        <row r="403">
          <cell r="B403" t="str">
            <v>Đường giao thông liên thôn xã Quảng Trường, huyện Quảng Trạch</v>
          </cell>
          <cell r="G403" t="str">
            <v>Quảng Trạch</v>
          </cell>
          <cell r="H403">
            <v>2019</v>
          </cell>
          <cell r="J403">
            <v>2021</v>
          </cell>
          <cell r="M403" t="str">
            <v>3888/QĐ-UBND ngày 31/10/2018</v>
          </cell>
          <cell r="N403">
            <v>5000</v>
          </cell>
          <cell r="P403">
            <v>3000</v>
          </cell>
          <cell r="AD403">
            <v>1800</v>
          </cell>
          <cell r="AE403">
            <v>1800</v>
          </cell>
          <cell r="AH403" t="str">
            <v>Bố trí KH 2019 theo QĐ CTĐT</v>
          </cell>
          <cell r="AK403" t="str">
            <v>Quảng Trường</v>
          </cell>
          <cell r="AL403" t="str">
            <v>GT</v>
          </cell>
          <cell r="AN403" t="str">
            <v>NTM</v>
          </cell>
          <cell r="AO403" t="str">
            <v>UBND xã Quảng Trường</v>
          </cell>
          <cell r="AP403" t="str">
            <v>Đ/c Giám đốc. Có trong
KH trung hạn</v>
          </cell>
          <cell r="AQ403" t="str">
            <v>3552/QĐ-UBND ngày 24/10/2018</v>
          </cell>
        </row>
        <row r="404">
          <cell r="B404" t="str">
            <v>Sửa chữa nâng cấp các tuyến đường từ nhà văn hóa đến nhà Dòng xã Quảng Phương</v>
          </cell>
          <cell r="G404" t="str">
            <v>Quảng Trạch</v>
          </cell>
          <cell r="H404">
            <v>2019</v>
          </cell>
          <cell r="J404">
            <v>2021</v>
          </cell>
          <cell r="M404" t="str">
            <v>3889/QĐ-UBND ngày 31/10/2018</v>
          </cell>
          <cell r="N404">
            <v>3500</v>
          </cell>
          <cell r="P404">
            <v>2100</v>
          </cell>
          <cell r="AD404">
            <v>1260</v>
          </cell>
          <cell r="AE404">
            <v>1260</v>
          </cell>
          <cell r="AH404" t="str">
            <v>Bố trí KH 2019 theo QĐ CTĐT</v>
          </cell>
          <cell r="AK404" t="str">
            <v>Quảng Phương</v>
          </cell>
          <cell r="AL404" t="str">
            <v>GT</v>
          </cell>
          <cell r="AN404" t="str">
            <v>NTM</v>
          </cell>
          <cell r="AO404" t="str">
            <v>UBND xã Quảng Phương</v>
          </cell>
          <cell r="AP404" t="str">
            <v>Đ/c Giám đốc. Có trong
KH trung hạn</v>
          </cell>
          <cell r="AQ404" t="str">
            <v>3586/QĐ-UBND ngày 25/10/2018</v>
          </cell>
        </row>
        <row r="405">
          <cell r="B405" t="str">
            <v>Bê tông hóa đường liên thôn xã Cao Quảng</v>
          </cell>
          <cell r="G405" t="str">
            <v>Tuyên Hóa</v>
          </cell>
          <cell r="H405">
            <v>2019</v>
          </cell>
          <cell r="J405">
            <v>2021</v>
          </cell>
          <cell r="M405" t="str">
            <v>3728/QĐ-UBND ngày 30/10/2018</v>
          </cell>
          <cell r="N405">
            <v>5500</v>
          </cell>
          <cell r="P405">
            <v>3300</v>
          </cell>
          <cell r="AD405">
            <v>1980</v>
          </cell>
          <cell r="AE405">
            <v>1980</v>
          </cell>
          <cell r="AH405" t="str">
            <v>QĐ CTĐT không bố trí từng năm</v>
          </cell>
          <cell r="AK405" t="str">
            <v>Cao Quảng</v>
          </cell>
          <cell r="AL405" t="str">
            <v>GT</v>
          </cell>
          <cell r="AN405" t="str">
            <v>NTM</v>
          </cell>
          <cell r="AO405" t="str">
            <v>UBND xã
Cao Quảng</v>
          </cell>
          <cell r="AP405" t="str">
            <v>Đã có trong KH trung hạn
 Ý kiến Giám đốc</v>
          </cell>
          <cell r="AQ405" t="str">
            <v>3708/QĐ-UBND ngày 30/10/2018</v>
          </cell>
        </row>
        <row r="406">
          <cell r="B406" t="str">
            <v>Đường tránh lũ Duy Ninh, huyện Quảng Ninh</v>
          </cell>
          <cell r="G406" t="str">
            <v>Quảng Ninh</v>
          </cell>
          <cell r="H406">
            <v>2019</v>
          </cell>
          <cell r="J406">
            <v>2021</v>
          </cell>
          <cell r="M406" t="str">
            <v>3869/QĐ-UBND ngày 31/10/2018</v>
          </cell>
          <cell r="N406">
            <v>6700</v>
          </cell>
          <cell r="P406">
            <v>4020</v>
          </cell>
          <cell r="AD406">
            <v>2412</v>
          </cell>
          <cell r="AE406">
            <v>2412</v>
          </cell>
          <cell r="AH406" t="str">
            <v>TMĐT giảm từ 
8500 xuống 6700</v>
          </cell>
          <cell r="AI406" t="str">
            <v>TMĐT giảm từ 
8500 xuong 6700</v>
          </cell>
          <cell r="AJ406" t="str">
            <v>NS tỉnh hỗ trợ 
giảm từ 5100 xuong 4020</v>
          </cell>
          <cell r="AK406" t="str">
            <v>Duy Ninh</v>
          </cell>
          <cell r="AL406" t="str">
            <v>GT</v>
          </cell>
          <cell r="AN406" t="str">
            <v>NTM</v>
          </cell>
          <cell r="AO406" t="str">
            <v>UBND huyện Quảng Ninh</v>
          </cell>
          <cell r="AP406" t="str">
            <v>Đã có trong KH trung hạn</v>
          </cell>
          <cell r="AQ406" t="str">
            <v>3644/QĐ-UBND ngày 26/10/2018</v>
          </cell>
        </row>
        <row r="407">
          <cell r="B407" t="str">
            <v>Đường cấp 3 Ninh Châu đi trạm bơm Rào Bạc</v>
          </cell>
          <cell r="G407" t="str">
            <v>Quảng Ninh</v>
          </cell>
          <cell r="H407">
            <v>2019</v>
          </cell>
          <cell r="J407">
            <v>2021</v>
          </cell>
          <cell r="M407" t="str">
            <v>3833/QĐ-UBND ngày 31/10/2018</v>
          </cell>
          <cell r="N407">
            <v>4500</v>
          </cell>
          <cell r="P407">
            <v>2700</v>
          </cell>
          <cell r="AD407">
            <v>1620</v>
          </cell>
          <cell r="AE407">
            <v>1620</v>
          </cell>
          <cell r="AH407" t="str">
            <v>TMĐT giảm từ 5000 xuống 4500</v>
          </cell>
          <cell r="AI407" t="str">
            <v>TMĐT giảm từ 5000 xuong 4500</v>
          </cell>
          <cell r="AJ407" t="str">
            <v>NS tỉnh hỗ trợ giảm từ 3000 xuong 2700</v>
          </cell>
          <cell r="AK407" t="str">
            <v>Duy Ninh</v>
          </cell>
          <cell r="AL407" t="str">
            <v>GT</v>
          </cell>
          <cell r="AN407" t="str">
            <v>NTM</v>
          </cell>
          <cell r="AO407" t="str">
            <v>UBND huyện Quảng Ninh</v>
          </cell>
          <cell r="AP407" t="str">
            <v>Đã có trong KH trung hạn</v>
          </cell>
          <cell r="AQ407" t="str">
            <v>3648/QĐ-UBND ngày 26/10/2018</v>
          </cell>
        </row>
        <row r="408">
          <cell r="B408" t="str">
            <v>Sửa chữa đường Lộc Long – Hoành Vinh</v>
          </cell>
          <cell r="G408" t="str">
            <v>Quảng Ninh</v>
          </cell>
          <cell r="H408">
            <v>2019</v>
          </cell>
          <cell r="J408">
            <v>2021</v>
          </cell>
          <cell r="M408" t="str">
            <v>3794/QĐ-UBND ngày 31/10/2018</v>
          </cell>
          <cell r="N408">
            <v>8000</v>
          </cell>
          <cell r="P408">
            <v>4800</v>
          </cell>
          <cell r="AD408">
            <v>2880</v>
          </cell>
          <cell r="AE408">
            <v>2880</v>
          </cell>
          <cell r="AH408" t="str">
            <v>QĐ CTĐT không bố trí từng năm</v>
          </cell>
          <cell r="AK408" t="str">
            <v>Xuân Ninh</v>
          </cell>
          <cell r="AL408" t="str">
            <v>GT</v>
          </cell>
          <cell r="AN408" t="str">
            <v>NTM</v>
          </cell>
          <cell r="AO408" t="str">
            <v>UBND huyện Quảng Ninh</v>
          </cell>
          <cell r="AP408" t="str">
            <v>Đ/c Giám đốc. Đã có trong KH trung hạn</v>
          </cell>
          <cell r="AQ408" t="str">
            <v>3622/QĐ-UBND ngày 26/10/2018</v>
          </cell>
        </row>
        <row r="409">
          <cell r="B409" t="str">
            <v>Xây dựng Đập thôn 8 xã Quảng Thạch</v>
          </cell>
          <cell r="G409" t="str">
            <v>Quảng Trạch</v>
          </cell>
          <cell r="H409">
            <v>2019</v>
          </cell>
          <cell r="J409">
            <v>2021</v>
          </cell>
          <cell r="M409" t="str">
            <v>3788/QĐ-UBND ngày 31/10/2018</v>
          </cell>
          <cell r="N409">
            <v>9500</v>
          </cell>
          <cell r="P409">
            <v>5700</v>
          </cell>
          <cell r="AD409">
            <v>3420</v>
          </cell>
          <cell r="AE409">
            <v>3420</v>
          </cell>
          <cell r="AK409" t="str">
            <v>Quảng Thạch</v>
          </cell>
          <cell r="AL409" t="str">
            <v>NN-TL</v>
          </cell>
          <cell r="AM409" t="str">
            <v>xã 135</v>
          </cell>
          <cell r="AN409" t="str">
            <v>NTM</v>
          </cell>
          <cell r="AO409" t="str">
            <v>UBND xã Quảng Thạch</v>
          </cell>
          <cell r="AP409" t="str">
            <v>Ý kiến đ/c Ninh PCT HĐND tỉnh. Có trong
KH trung hạn</v>
          </cell>
          <cell r="AQ409" t="str">
            <v>3605/QĐ-UBND ngày 26/10/2018</v>
          </cell>
        </row>
        <row r="410">
          <cell r="B410" t="str">
            <v>Nâng cấp sửa chữa hệ thống đường nội vùng tổ dân phố Trường Sơn, phường Quảng Long, thị xã Ba Đồn</v>
          </cell>
          <cell r="G410" t="str">
            <v>Ba Đồn</v>
          </cell>
          <cell r="H410">
            <v>2019</v>
          </cell>
          <cell r="J410">
            <v>2021</v>
          </cell>
          <cell r="M410" t="str">
            <v>3886/QĐ-UBND ngày 31/10/2018</v>
          </cell>
          <cell r="N410">
            <v>6000</v>
          </cell>
          <cell r="P410">
            <v>3600</v>
          </cell>
          <cell r="AD410">
            <v>2160</v>
          </cell>
          <cell r="AE410">
            <v>2160</v>
          </cell>
          <cell r="AH410" t="str">
            <v>QĐ CTĐT không bố trí từng năm</v>
          </cell>
          <cell r="AK410" t="str">
            <v>Quảng Long</v>
          </cell>
          <cell r="AL410" t="str">
            <v>GT</v>
          </cell>
          <cell r="AN410" t="str">
            <v>NTM</v>
          </cell>
          <cell r="AO410" t="str">
            <v xml:space="preserve"> UBND phường
Quảng Long </v>
          </cell>
          <cell r="AP410" t="str">
            <v>Đ/c Quang PCT. Có trong KH trung hạn</v>
          </cell>
          <cell r="AQ410" t="str">
            <v>3585/QĐ-UBND ngày 25/10/2018</v>
          </cell>
        </row>
        <row r="411">
          <cell r="B411" t="str">
            <v xml:space="preserve">Các dự án bổ sung KH trung hạn </v>
          </cell>
          <cell r="N411">
            <v>461146</v>
          </cell>
          <cell r="O411">
            <v>0</v>
          </cell>
          <cell r="P411">
            <v>303089</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192473</v>
          </cell>
          <cell r="AE411">
            <v>192473</v>
          </cell>
          <cell r="AF411">
            <v>0</v>
          </cell>
        </row>
        <row r="412">
          <cell r="B412" t="str">
            <v>Dự án Tuyến đường ngoài hàng rào phía Nam dự án FLC nối từ đường tránh lũ BOT đến xã Hải Ninh</v>
          </cell>
          <cell r="G412" t="str">
            <v>Quảng Ninh</v>
          </cell>
          <cell r="H412">
            <v>2019</v>
          </cell>
          <cell r="J412">
            <v>2020</v>
          </cell>
          <cell r="M412" t="str">
            <v>3861/QĐ-UBND ngày 31/10/2018</v>
          </cell>
          <cell r="N412">
            <v>67000</v>
          </cell>
          <cell r="P412">
            <v>67000</v>
          </cell>
          <cell r="AD412">
            <v>36180</v>
          </cell>
          <cell r="AE412">
            <v>36180</v>
          </cell>
          <cell r="AK412" t="str">
            <v>Hải Ninh</v>
          </cell>
          <cell r="AL412" t="str">
            <v>GT</v>
          </cell>
          <cell r="AM412" t="str">
            <v>bãi ngang</v>
          </cell>
          <cell r="AN412" t="str">
            <v>NTM</v>
          </cell>
          <cell r="AO412" t="str">
            <v>UBND huyện Quảng Ninh</v>
          </cell>
          <cell r="AP412" t="str">
            <v>Đ/c Chủ tịch</v>
          </cell>
        </row>
        <row r="413">
          <cell r="B413" t="str">
            <v>Đường vào bản Khe Ngang</v>
          </cell>
          <cell r="G413" t="str">
            <v>Quảng Ninh</v>
          </cell>
          <cell r="H413">
            <v>2018</v>
          </cell>
          <cell r="J413">
            <v>2020</v>
          </cell>
          <cell r="M413" t="str">
            <v>3952a/QĐ-UBND ngày 31/10/2017</v>
          </cell>
          <cell r="N413">
            <v>2100</v>
          </cell>
          <cell r="P413">
            <v>1260</v>
          </cell>
          <cell r="AD413">
            <v>1260</v>
          </cell>
          <cell r="AE413">
            <v>1260</v>
          </cell>
          <cell r="AH413" t="str">
            <v>Trong QĐ CTĐT Huyện 2018, tỉnh 2019, huyện chưa bố trí tỉnh có bố trí không</v>
          </cell>
          <cell r="AK413" t="str">
            <v>Trường Xuân</v>
          </cell>
          <cell r="AL413" t="str">
            <v>GT</v>
          </cell>
          <cell r="AN413" t="str">
            <v>NTM</v>
          </cell>
          <cell r="AO413" t="str">
            <v>UBND huyện Quảng Ninh</v>
          </cell>
          <cell r="AP413" t="str">
            <v>Phê duyệt CTĐT từ năm 2017</v>
          </cell>
          <cell r="AQ413" t="str">
            <v>3855/QĐ-UBND ngày 30/10/2017</v>
          </cell>
        </row>
        <row r="414">
          <cell r="B414" t="str">
            <v>Khắc phục khẩn cấp tuyến đường giao thông liên tổ dân phố, liên phường thuộc phường Quảng Phong, thị xã Ba Đồn</v>
          </cell>
          <cell r="G414" t="str">
            <v>Ba Đồn</v>
          </cell>
          <cell r="H414">
            <v>2018</v>
          </cell>
          <cell r="J414">
            <v>2020</v>
          </cell>
          <cell r="M414" t="str">
            <v>3506/QĐ-UBND ngày 05/10/2017</v>
          </cell>
          <cell r="N414">
            <v>9956</v>
          </cell>
          <cell r="P414">
            <v>5973</v>
          </cell>
          <cell r="AD414">
            <v>5973</v>
          </cell>
          <cell r="AE414">
            <v>5973</v>
          </cell>
          <cell r="AH414" t="str">
            <v>bố trí KH vốn theo CTĐT</v>
          </cell>
          <cell r="AK414" t="str">
            <v>Quảng Phong</v>
          </cell>
          <cell r="AL414" t="str">
            <v>GT</v>
          </cell>
          <cell r="AO414" t="str">
            <v>UBND phường Quảng Phong</v>
          </cell>
          <cell r="AP414" t="str">
            <v>Phê duyệt CTĐT từ năm 2017</v>
          </cell>
          <cell r="AQ414" t="str">
            <v>2756/QĐ-UBND ngày 03/8/2017</v>
          </cell>
        </row>
        <row r="415">
          <cell r="B415" t="str">
            <v>Đường liên thôn Đồng Giang - Đại Sơn, xã Đồng Hóa</v>
          </cell>
          <cell r="G415" t="str">
            <v>Tuyên Hóa</v>
          </cell>
          <cell r="H415">
            <v>2018</v>
          </cell>
          <cell r="J415">
            <v>2020</v>
          </cell>
          <cell r="M415" t="str">
            <v>3967/QĐ-UBND ngày 31/10/2017</v>
          </cell>
          <cell r="N415">
            <v>9910</v>
          </cell>
          <cell r="P415">
            <v>5946</v>
          </cell>
          <cell r="AD415">
            <v>5946</v>
          </cell>
          <cell r="AE415">
            <v>5946</v>
          </cell>
          <cell r="AH415" t="str">
            <v>Đã bố trí từ CT 135 năm 2018: 933 trđ; tiến độ theo CTĐT: 946</v>
          </cell>
          <cell r="AK415" t="str">
            <v>Đồng Hóa</v>
          </cell>
          <cell r="AL415" t="str">
            <v>GT</v>
          </cell>
          <cell r="AM415" t="str">
            <v>xã 135</v>
          </cell>
          <cell r="AN415" t="str">
            <v>NTM</v>
          </cell>
          <cell r="AO415" t="str">
            <v>UBND xã Đồng Hóa</v>
          </cell>
          <cell r="AP415" t="str">
            <v>Phê duyệt CTĐT từ năm 2017</v>
          </cell>
          <cell r="AQ415" t="str">
            <v>3477/QĐ-UBND ngày 02/01/2017</v>
          </cell>
        </row>
        <row r="416">
          <cell r="B416" t="str">
            <v>Xây dựng cống và ngầm tràn bản Tân Ly, xã Lâm Thủy, huyện Lệ Thủy</v>
          </cell>
          <cell r="G416" t="str">
            <v>Lệ Thủy</v>
          </cell>
          <cell r="H416">
            <v>2018</v>
          </cell>
          <cell r="J416">
            <v>2020</v>
          </cell>
          <cell r="M416" t="str">
            <v>3953/QĐ-UBND ngày 31/10/2017</v>
          </cell>
          <cell r="N416">
            <v>4500</v>
          </cell>
          <cell r="P416">
            <v>2700</v>
          </cell>
          <cell r="AD416">
            <v>2700</v>
          </cell>
          <cell r="AE416">
            <v>2700</v>
          </cell>
          <cell r="AH416" t="str">
            <v>Bố trí KH 2019 theo QĐ CTĐT</v>
          </cell>
          <cell r="AK416" t="str">
            <v>Lâm Thủy</v>
          </cell>
          <cell r="AL416" t="str">
            <v>NN-TL</v>
          </cell>
          <cell r="AM416" t="str">
            <v>xã 135</v>
          </cell>
          <cell r="AN416" t="str">
            <v>NTM</v>
          </cell>
          <cell r="AO416" t="str">
            <v>UBND xã Lâm Thủy</v>
          </cell>
          <cell r="AP416" t="str">
            <v>Phê duyệt CTĐT từ năm 2017</v>
          </cell>
          <cell r="AQ416" t="str">
            <v>3827a/QĐ-UBND ngày 27/10/2017</v>
          </cell>
        </row>
        <row r="417">
          <cell r="B417" t="str">
            <v>Đường GTNT liên xã Phong Thủy - Lộc Thủy</v>
          </cell>
          <cell r="G417" t="str">
            <v>Lệ Thủy</v>
          </cell>
          <cell r="H417">
            <v>2018</v>
          </cell>
          <cell r="J417">
            <v>2020</v>
          </cell>
          <cell r="M417" t="str">
            <v>3936/QĐ-UBND ngày 30/10/2017</v>
          </cell>
          <cell r="N417">
            <v>9000</v>
          </cell>
          <cell r="P417">
            <v>3000</v>
          </cell>
          <cell r="AD417">
            <v>3000</v>
          </cell>
          <cell r="AE417">
            <v>3000</v>
          </cell>
          <cell r="AH417" t="str">
            <v>Theo CTĐT: Vốn ĐTC 3 tỷ, vốn Tài chính 2,4 tỷ, vốn huyện 3,6 tỷ. Bố trí vốn vượt thu 1 tỷ</v>
          </cell>
          <cell r="AI417" t="str">
            <v>Theo CTĐT: Vốn ĐTC 3 tỷ, vốn Tài chính 2,4 tỷ, vốn huyện 3,6 tỷ. Bố trí vốn vượt thu 1 tỷ</v>
          </cell>
          <cell r="AK417" t="str">
            <v>Lộc Thủy</v>
          </cell>
          <cell r="AL417" t="str">
            <v>GT</v>
          </cell>
          <cell r="AN417" t="str">
            <v>NTM</v>
          </cell>
          <cell r="AO417" t="str">
            <v>UBND huyện Lệ Thủy</v>
          </cell>
          <cell r="AP417" t="str">
            <v>Phê duyệt CTĐT từ năm 2017</v>
          </cell>
          <cell r="AQ417" t="str">
            <v>3717a/QĐ-UBND ngày 20/10/2017</v>
          </cell>
        </row>
        <row r="418">
          <cell r="B418" t="str">
            <v>Đường kết hợp kè xã Phú Thủy, huyện Lệ Thủy</v>
          </cell>
          <cell r="G418" t="str">
            <v>Lệ Thủy</v>
          </cell>
          <cell r="H418">
            <v>2019</v>
          </cell>
          <cell r="J418">
            <v>2021</v>
          </cell>
          <cell r="M418" t="str">
            <v>3791/QĐ-UBND ngày 31/10/2018</v>
          </cell>
          <cell r="N418">
            <v>9000</v>
          </cell>
          <cell r="P418">
            <v>5400</v>
          </cell>
          <cell r="AD418">
            <v>3240</v>
          </cell>
          <cell r="AE418">
            <v>3240</v>
          </cell>
          <cell r="AH418" t="str">
            <v>Bổ sung danh mục, bố trí KH 2019 theo QĐ CTĐT</v>
          </cell>
          <cell r="AK418" t="str">
            <v>Phú Thủy</v>
          </cell>
          <cell r="AL418" t="str">
            <v>GT</v>
          </cell>
          <cell r="AN418" t="str">
            <v>NTM</v>
          </cell>
          <cell r="AO418" t="str">
            <v>UBND xã Phú Thủy</v>
          </cell>
          <cell r="AP418" t="str">
            <v>Đ/c Dũng PCT</v>
          </cell>
          <cell r="AQ418" t="str">
            <v>3589/QĐ-UBND ngày 25/10/2018</v>
          </cell>
        </row>
        <row r="419">
          <cell r="B419" t="str">
            <v>Tuyến đường liên thôn Tùng Giang-Hạ Lý Tân Châu, xã Quảng Châu</v>
          </cell>
          <cell r="G419" t="str">
            <v>Quảng Trạch</v>
          </cell>
          <cell r="H419">
            <v>2019</v>
          </cell>
          <cell r="J419">
            <v>2021</v>
          </cell>
          <cell r="M419" t="str">
            <v>3520/QĐ-UBND ngày 23/10/2018</v>
          </cell>
          <cell r="N419">
            <v>5000</v>
          </cell>
          <cell r="P419">
            <v>3000</v>
          </cell>
          <cell r="AD419">
            <v>1800</v>
          </cell>
          <cell r="AE419">
            <v>1800</v>
          </cell>
          <cell r="AH419" t="str">
            <v>bố trí KH vốn theo CTĐT</v>
          </cell>
          <cell r="AK419" t="str">
            <v>Quảng Châu</v>
          </cell>
          <cell r="AL419" t="str">
            <v>GT</v>
          </cell>
          <cell r="AM419" t="str">
            <v>xã 135</v>
          </cell>
          <cell r="AN419" t="str">
            <v>NTM</v>
          </cell>
          <cell r="AO419" t="str">
            <v>UBND xã Quảng Châu</v>
          </cell>
          <cell r="AP419" t="str">
            <v>Đ/c Chủ tịch</v>
          </cell>
          <cell r="AQ419" t="str">
            <v>2096/QĐ-UBND ngày 26/6/2018</v>
          </cell>
        </row>
        <row r="420">
          <cell r="B420" t="str">
            <v xml:space="preserve">Đầu tư cứng hóa đường giao thông liên tổ DP, liên phường thuộc phường Quảng Phong </v>
          </cell>
          <cell r="G420" t="str">
            <v>Ba Đồn</v>
          </cell>
          <cell r="H420">
            <v>2019</v>
          </cell>
          <cell r="J420">
            <v>2021</v>
          </cell>
          <cell r="M420" t="str">
            <v>3725/QĐ-UBND ngày 30/10/2018</v>
          </cell>
          <cell r="N420">
            <v>10000</v>
          </cell>
          <cell r="P420">
            <v>6000</v>
          </cell>
          <cell r="AD420">
            <v>3600</v>
          </cell>
          <cell r="AE420">
            <v>3600</v>
          </cell>
          <cell r="AH420" t="str">
            <v>bố trí KH vốn theo CTĐT</v>
          </cell>
          <cell r="AK420" t="str">
            <v>Quảng Phong</v>
          </cell>
          <cell r="AL420" t="str">
            <v>GT</v>
          </cell>
          <cell r="AO420" t="str">
            <v>UBND phường Quảng Phong</v>
          </cell>
          <cell r="AP420" t="str">
            <v>Đ/c Dũng PCT</v>
          </cell>
          <cell r="AQ420" t="str">
            <v>1127/QĐ-UBND ngày 09/4/2018</v>
          </cell>
        </row>
        <row r="421">
          <cell r="B421" t="str">
            <v>Nâng cấp tuyến đường trục chính thôn Vĩnh Lộc, xã Quảng Lộc</v>
          </cell>
          <cell r="G421" t="str">
            <v>Ba Đồn</v>
          </cell>
          <cell r="H421">
            <v>2019</v>
          </cell>
          <cell r="J421">
            <v>2021</v>
          </cell>
          <cell r="M421" t="str">
            <v>3670/QĐ-UBND ngày 29/10/2018</v>
          </cell>
          <cell r="N421">
            <v>8223</v>
          </cell>
          <cell r="P421">
            <v>4933</v>
          </cell>
          <cell r="AD421">
            <v>2959.7999999999997</v>
          </cell>
          <cell r="AE421">
            <v>2959.7999999999997</v>
          </cell>
          <cell r="AH421" t="str">
            <v>bố trí KH vốn theo CTĐT</v>
          </cell>
          <cell r="AK421" t="str">
            <v>Quảng Lộc</v>
          </cell>
          <cell r="AL421" t="str">
            <v>GT</v>
          </cell>
          <cell r="AN421" t="str">
            <v>NTM</v>
          </cell>
          <cell r="AO421" t="str">
            <v>UBND xã Quảng Lộc</v>
          </cell>
          <cell r="AP421" t="str">
            <v>Đ/c Giám đốc</v>
          </cell>
          <cell r="AQ421" t="str">
            <v>981/QĐ-UBND ngày 29/3/2018</v>
          </cell>
        </row>
        <row r="422">
          <cell r="B422" t="str">
            <v>Bê tông hóa đường giao thông nội vùng phường Quảng Phúc</v>
          </cell>
          <cell r="G422" t="str">
            <v>Ba Đồn</v>
          </cell>
          <cell r="H422">
            <v>2019</v>
          </cell>
          <cell r="J422">
            <v>2021</v>
          </cell>
          <cell r="M422" t="str">
            <v>3726/QĐ-UBND ngày 30/10/2018</v>
          </cell>
          <cell r="N422">
            <v>10000</v>
          </cell>
          <cell r="P422">
            <v>6000</v>
          </cell>
          <cell r="AD422">
            <v>3600</v>
          </cell>
          <cell r="AE422">
            <v>3600</v>
          </cell>
          <cell r="AH422" t="str">
            <v>bố trí KH vốn theo CTĐT</v>
          </cell>
          <cell r="AK422" t="str">
            <v>Quảng Phúc</v>
          </cell>
          <cell r="AL422" t="str">
            <v>GT</v>
          </cell>
          <cell r="AO422" t="str">
            <v>UBND phường Quảng Phúc</v>
          </cell>
          <cell r="AP422" t="str">
            <v>Đ/c Chủ tịch</v>
          </cell>
          <cell r="AQ422" t="str">
            <v>2127/QĐ-UBND ngày 28/6/2018</v>
          </cell>
        </row>
        <row r="423">
          <cell r="B423" t="str">
            <v>Đường GTNT xã Quảng Xuân, huyện Quảng Trạch</v>
          </cell>
          <cell r="G423" t="str">
            <v>Quảng Trạch</v>
          </cell>
          <cell r="H423">
            <v>2019</v>
          </cell>
          <cell r="J423">
            <v>2021</v>
          </cell>
          <cell r="M423" t="str">
            <v>3724/QĐ-UBND ngày 30/10/2018</v>
          </cell>
          <cell r="N423">
            <v>7000</v>
          </cell>
          <cell r="P423">
            <v>4200</v>
          </cell>
          <cell r="AD423">
            <v>2520</v>
          </cell>
          <cell r="AE423">
            <v>2520</v>
          </cell>
          <cell r="AH423" t="str">
            <v>bố trí KH vốn theo CTĐT</v>
          </cell>
          <cell r="AK423" t="str">
            <v>Quảng Xuân</v>
          </cell>
          <cell r="AL423" t="str">
            <v>GT</v>
          </cell>
          <cell r="AN423" t="str">
            <v>NTM</v>
          </cell>
          <cell r="AO423" t="str">
            <v>UBND xã Quảng Xuân</v>
          </cell>
          <cell r="AP423" t="str">
            <v>Đ/c Quang PCT</v>
          </cell>
          <cell r="AQ423" t="str">
            <v>2128/QĐ-UBND ngày 28/6/2018</v>
          </cell>
        </row>
        <row r="424">
          <cell r="B424" t="str">
            <v>Xây dựng trụ sở làm việc của Hạt kiểm lâm huyện Quảng Trạch</v>
          </cell>
          <cell r="G424" t="str">
            <v>Quảng Trạch</v>
          </cell>
          <cell r="H424">
            <v>2019</v>
          </cell>
          <cell r="J424">
            <v>2021</v>
          </cell>
          <cell r="M424" t="str">
            <v>1834/QĐ-UBND ngày 05/6/2018</v>
          </cell>
          <cell r="N424">
            <v>7000</v>
          </cell>
          <cell r="P424">
            <v>4200</v>
          </cell>
          <cell r="AD424">
            <v>2520</v>
          </cell>
          <cell r="AE424">
            <v>2520</v>
          </cell>
          <cell r="AK424" t="str">
            <v>Quảng Phương</v>
          </cell>
          <cell r="AL424" t="str">
            <v>Khác</v>
          </cell>
          <cell r="AO424" t="str">
            <v>Chi cục Kiểm lâm tỉnh</v>
          </cell>
          <cell r="AP424" t="str">
            <v>Phê duyệt CTĐT từ năm 2017</v>
          </cell>
          <cell r="AQ424" t="str">
            <v>3718/QĐ-UBND ngày 20/10/2017</v>
          </cell>
        </row>
        <row r="425">
          <cell r="B425" t="str">
            <v>Đường liên xã Thanh - Phương - Lưu đi trung tâm dân cư Tô Xá, xã Quảng Phương</v>
          </cell>
          <cell r="G425" t="str">
            <v>Quảng Trạch</v>
          </cell>
          <cell r="H425">
            <v>2019</v>
          </cell>
          <cell r="J425">
            <v>2021</v>
          </cell>
          <cell r="M425" t="str">
            <v>3041/QĐ-UBND ngày 13/9/2018</v>
          </cell>
          <cell r="N425">
            <v>6800</v>
          </cell>
          <cell r="P425">
            <v>4000</v>
          </cell>
          <cell r="AD425">
            <v>2400</v>
          </cell>
          <cell r="AE425">
            <v>2400</v>
          </cell>
          <cell r="AH425" t="str">
            <v>bổ sung dự án, bố trí KH vốn theo CTĐT</v>
          </cell>
          <cell r="AK425" t="str">
            <v>Quảng Phương</v>
          </cell>
          <cell r="AL425" t="str">
            <v>GT</v>
          </cell>
          <cell r="AN425" t="str">
            <v>NTM</v>
          </cell>
          <cell r="AO425" t="str">
            <v>UBND huyện Quảng Trạch</v>
          </cell>
          <cell r="AP425" t="str">
            <v>Đ/c Chủ tịch</v>
          </cell>
          <cell r="AQ425" t="str">
            <v>1405/QĐ-UBND ngày 27/4/2018; 2594/QĐ-UBND ngày 07/8/2018</v>
          </cell>
        </row>
        <row r="426">
          <cell r="B426" t="str">
            <v>Tuyến đường từ thị trấn Quy Đạt đi xã Xuân Hóa, huyện Minh Hóa</v>
          </cell>
          <cell r="G426" t="str">
            <v>Minh Hóa</v>
          </cell>
          <cell r="H426">
            <v>2019</v>
          </cell>
          <cell r="J426">
            <v>2021</v>
          </cell>
          <cell r="M426" t="str">
            <v>3831/QĐ-UBND ngày 31/10/2018</v>
          </cell>
          <cell r="N426">
            <v>10000</v>
          </cell>
          <cell r="P426">
            <v>6000</v>
          </cell>
          <cell r="AD426">
            <v>3600</v>
          </cell>
          <cell r="AE426">
            <v>3600</v>
          </cell>
          <cell r="AH426" t="str">
            <v>Bố trí KH 2019 theo QĐ CTĐT</v>
          </cell>
          <cell r="AK426" t="str">
            <v>Xuân Hóa</v>
          </cell>
          <cell r="AL426" t="str">
            <v>GT</v>
          </cell>
          <cell r="AN426" t="str">
            <v>NTM</v>
          </cell>
          <cell r="AO426" t="str">
            <v>UBND huyện Minh Hóa</v>
          </cell>
          <cell r="AP426" t="str">
            <v>Đ/c Bí thư</v>
          </cell>
          <cell r="AQ426" t="str">
            <v>3569/QĐ-UBND ngày 24/10/2018</v>
          </cell>
        </row>
        <row r="427">
          <cell r="B427" t="str">
            <v>Sửa chữa nâng cấp đường giao thông từ thị trấn Đồng Lê đi xã Sơn Hóa</v>
          </cell>
          <cell r="G427" t="str">
            <v>Tuyên Hóa</v>
          </cell>
          <cell r="H427">
            <v>2019</v>
          </cell>
          <cell r="J427">
            <v>2021</v>
          </cell>
          <cell r="M427" t="str">
            <v>3830/QĐ-UBND ngày 31/10/2018</v>
          </cell>
          <cell r="N427">
            <v>10000</v>
          </cell>
          <cell r="P427">
            <v>6000</v>
          </cell>
          <cell r="AD427">
            <v>3600</v>
          </cell>
          <cell r="AE427">
            <v>3600</v>
          </cell>
          <cell r="AH427" t="str">
            <v>2 tỷ/năm theo QĐ CTĐT</v>
          </cell>
          <cell r="AK427" t="str">
            <v>Sơn Hóa</v>
          </cell>
          <cell r="AL427" t="str">
            <v>GT</v>
          </cell>
          <cell r="AN427" t="str">
            <v>NTM</v>
          </cell>
          <cell r="AO427" t="str">
            <v>UBND huyện Tuyên Hóa</v>
          </cell>
          <cell r="AP427" t="str">
            <v>Đ/c Bí thư</v>
          </cell>
          <cell r="AQ427" t="str">
            <v>3567/QĐ-UBND ngày 25/10/2018</v>
          </cell>
        </row>
        <row r="428">
          <cell r="B428" t="str">
            <v>Hội trường UBND xã Quảng Thủy</v>
          </cell>
          <cell r="G428" t="str">
            <v>Ba Đồn</v>
          </cell>
          <cell r="H428">
            <v>2019</v>
          </cell>
          <cell r="J428">
            <v>2021</v>
          </cell>
          <cell r="M428" t="str">
            <v>3805/QĐ-UBND ngày 31/10/2018</v>
          </cell>
          <cell r="N428">
            <v>5500</v>
          </cell>
          <cell r="P428">
            <v>3000</v>
          </cell>
          <cell r="AD428">
            <v>1800</v>
          </cell>
          <cell r="AE428">
            <v>1800</v>
          </cell>
          <cell r="AH428" t="str">
            <v>bố trí KH vốn theo CTĐT</v>
          </cell>
          <cell r="AK428" t="str">
            <v>Quảng Thủy</v>
          </cell>
          <cell r="AL428" t="str">
            <v>Khác</v>
          </cell>
          <cell r="AN428" t="str">
            <v>NTM</v>
          </cell>
          <cell r="AO428" t="str">
            <v>UBND xã Quảng Thủy</v>
          </cell>
          <cell r="AP428" t="str">
            <v>Đ/c Bí thư</v>
          </cell>
          <cell r="AQ428" t="str">
            <v>3464/QĐ-UBND ngày 18/10/2018</v>
          </cell>
        </row>
        <row r="429">
          <cell r="B429" t="str">
            <v>Đường giao thông phường Quảng Thuận</v>
          </cell>
          <cell r="G429" t="str">
            <v>Ba Đồn</v>
          </cell>
          <cell r="H429">
            <v>2019</v>
          </cell>
          <cell r="J429">
            <v>2021</v>
          </cell>
          <cell r="M429" t="str">
            <v>3727/QĐ-UBND ngày 30/10/2018</v>
          </cell>
          <cell r="N429">
            <v>8000</v>
          </cell>
          <cell r="P429">
            <v>4800</v>
          </cell>
          <cell r="AD429">
            <v>2880</v>
          </cell>
          <cell r="AE429">
            <v>2880</v>
          </cell>
          <cell r="AH429" t="str">
            <v>bố trí KH vốn theo CTĐT</v>
          </cell>
          <cell r="AK429" t="str">
            <v>Quảng Thuận</v>
          </cell>
          <cell r="AL429" t="str">
            <v>GT</v>
          </cell>
          <cell r="AO429" t="str">
            <v>UBND phường
Quảng Thuận</v>
          </cell>
          <cell r="AP429" t="str">
            <v>Đ/c Chủ tịch</v>
          </cell>
          <cell r="AQ429" t="str">
            <v>3457/QĐ-UBND ngày 18/10/2018</v>
          </cell>
        </row>
        <row r="430">
          <cell r="B430" t="str">
            <v>Đường tránh lũ Phúc Nhĩ – Kim Nại xã An Ninh, huyện Quảng Ninh</v>
          </cell>
          <cell r="G430" t="str">
            <v>Quảng Ninh</v>
          </cell>
          <cell r="H430">
            <v>2019</v>
          </cell>
          <cell r="J430">
            <v>2021</v>
          </cell>
          <cell r="M430" t="str">
            <v>3734/QĐ-UBND ngày 30/10/2018</v>
          </cell>
          <cell r="N430">
            <v>12000</v>
          </cell>
          <cell r="P430">
            <v>7200</v>
          </cell>
          <cell r="AD430">
            <v>4320</v>
          </cell>
          <cell r="AE430">
            <v>4320</v>
          </cell>
          <cell r="AH430" t="str">
            <v>Bố trí KH 2019 theo QĐ CTĐT</v>
          </cell>
          <cell r="AK430" t="str">
            <v>An Ninh</v>
          </cell>
          <cell r="AL430" t="str">
            <v>GT</v>
          </cell>
          <cell r="AN430" t="str">
            <v>NTM</v>
          </cell>
          <cell r="AO430" t="str">
            <v>UBND huyện Quảng Ninh</v>
          </cell>
          <cell r="AP430" t="str">
            <v>Đ/c Thuật PBT</v>
          </cell>
          <cell r="AQ430" t="str">
            <v>3522/QĐ-UBND ngày 23/10/2018</v>
          </cell>
        </row>
        <row r="431">
          <cell r="B431" t="str">
            <v>Đường vào bản Nà Lâm, xã Trường Xuân, huyện Quảng Ninh</v>
          </cell>
          <cell r="G431" t="str">
            <v>Quảng Ninh</v>
          </cell>
          <cell r="H431">
            <v>2019</v>
          </cell>
          <cell r="J431">
            <v>2021</v>
          </cell>
          <cell r="M431" t="str">
            <v>3862/QĐ-UBND ngày 31/10/2018</v>
          </cell>
          <cell r="N431">
            <v>13500</v>
          </cell>
          <cell r="P431">
            <v>8100</v>
          </cell>
          <cell r="AD431">
            <v>4860</v>
          </cell>
          <cell r="AE431">
            <v>4860</v>
          </cell>
          <cell r="AH431" t="str">
            <v>Bố trí KH 2019 theo QĐ CTĐT</v>
          </cell>
          <cell r="AK431" t="str">
            <v>Trường Xuân</v>
          </cell>
          <cell r="AL431" t="str">
            <v>GT</v>
          </cell>
          <cell r="AN431" t="str">
            <v>NTM</v>
          </cell>
          <cell r="AO431" t="str">
            <v>UBND huyện Quảng Ninh</v>
          </cell>
          <cell r="AP431" t="str">
            <v>Đ/c Bí thư</v>
          </cell>
          <cell r="AQ431" t="str">
            <v>3523/QĐ-UBND ngày 23/10/2018</v>
          </cell>
        </row>
        <row r="432">
          <cell r="B432" t="str">
            <v>Nhà làm việc và Hội trường Đồn công an Lệ Ninh</v>
          </cell>
          <cell r="G432" t="str">
            <v>Lệ Thủy</v>
          </cell>
          <cell r="H432">
            <v>2018</v>
          </cell>
          <cell r="J432">
            <v>2020</v>
          </cell>
          <cell r="M432" t="str">
            <v>3895/QĐ-UBND ngày 30/10/2017</v>
          </cell>
          <cell r="N432">
            <v>4700</v>
          </cell>
          <cell r="P432">
            <v>2820</v>
          </cell>
          <cell r="AD432">
            <v>2820</v>
          </cell>
          <cell r="AE432">
            <v>2820</v>
          </cell>
          <cell r="AH432" t="str">
            <v>Năm 2018, vốn công an, 2019-2020 ngân sách tỉnh</v>
          </cell>
          <cell r="AK432" t="str">
            <v>NT Lệ Ninh</v>
          </cell>
          <cell r="AL432" t="str">
            <v>Khác</v>
          </cell>
          <cell r="AO432" t="str">
            <v>Công an huyện Lệ Thủy</v>
          </cell>
          <cell r="AP432" t="str">
            <v>Đ/c Bí thư</v>
          </cell>
          <cell r="AQ432" t="str">
            <v>3340/QĐ-UBND ngày 22/9/2017</v>
          </cell>
        </row>
        <row r="433">
          <cell r="B433" t="str">
            <v>Đường vào bản Đìu Đo xã Trường Sơn (GĐ2)</v>
          </cell>
          <cell r="G433" t="str">
            <v>Quảng Ninh</v>
          </cell>
          <cell r="H433">
            <v>2018</v>
          </cell>
          <cell r="J433">
            <v>2020</v>
          </cell>
          <cell r="M433" t="str">
            <v>3878a/QĐ-UBND ngày 30/10/2017</v>
          </cell>
          <cell r="N433">
            <v>6000</v>
          </cell>
          <cell r="P433">
            <v>3600</v>
          </cell>
          <cell r="AD433">
            <v>3600</v>
          </cell>
          <cell r="AE433">
            <v>3600</v>
          </cell>
          <cell r="AH433" t="str">
            <v>Trong QĐ CTĐT thực hiện 2018-2020 bố trí từ nguồn CT giảm nghèo, tỉnh 2019-2020; nhưng hiện nay CT giảm nghèo chưa bố trí, tỉnh có bố trí không</v>
          </cell>
          <cell r="AI433" t="str">
            <v>Bổ sung thêm chữ xã Trường Sơn</v>
          </cell>
          <cell r="AK433" t="str">
            <v>Trường Sơn</v>
          </cell>
          <cell r="AL433" t="str">
            <v>GT</v>
          </cell>
          <cell r="AM433" t="str">
            <v>xã 135</v>
          </cell>
          <cell r="AN433" t="str">
            <v>NTM</v>
          </cell>
          <cell r="AO433" t="str">
            <v>UBND xã Trường Sơn</v>
          </cell>
          <cell r="AP433" t="str">
            <v>Phê duyệt CTĐT từ năm 2017</v>
          </cell>
          <cell r="AQ433" t="str">
            <v>3878/QĐ-UBND ngày 30/10/2017</v>
          </cell>
        </row>
        <row r="434">
          <cell r="B434" t="str">
            <v>Khắc phục khẩn cấp tuyến đường từ xã Châu Hóa đi xã Cao Quảng, huyện Tuyên Hóa, đoạn từ Km3+260 đến Km6+943,59</v>
          </cell>
          <cell r="G434" t="str">
            <v>Tuyên Hóa</v>
          </cell>
          <cell r="H434">
            <v>2019</v>
          </cell>
          <cell r="J434">
            <v>2021</v>
          </cell>
          <cell r="M434" t="str">
            <v>2377/QĐ-UBND ngày 20/7/2018</v>
          </cell>
          <cell r="N434">
            <v>15000</v>
          </cell>
          <cell r="P434">
            <v>15000</v>
          </cell>
          <cell r="AD434">
            <v>9000</v>
          </cell>
          <cell r="AE434">
            <v>9000</v>
          </cell>
          <cell r="AH434" t="str">
            <v>QĐ CTĐT không bố trí từng năm</v>
          </cell>
          <cell r="AK434" t="str">
            <v>Cao Quảng</v>
          </cell>
          <cell r="AL434" t="str">
            <v>GT</v>
          </cell>
          <cell r="AN434" t="str">
            <v>NTM</v>
          </cell>
          <cell r="AO434" t="str">
            <v>UBND Tuyên Hóa</v>
          </cell>
          <cell r="AP434" t="str">
            <v>Đ/c Chủ tịch</v>
          </cell>
          <cell r="AQ434" t="str">
            <v>1548/QĐ-UBND ngày 15/5/2018</v>
          </cell>
        </row>
        <row r="435">
          <cell r="B435" t="str">
            <v>Xây dựng đường GTNT các thôn xã Yên Hóa</v>
          </cell>
          <cell r="G435" t="str">
            <v>Minh Hóa</v>
          </cell>
          <cell r="H435">
            <v>2019</v>
          </cell>
          <cell r="J435">
            <v>2021</v>
          </cell>
          <cell r="M435" t="str">
            <v>3801/QĐ-UBND ngày 31/10/2018</v>
          </cell>
          <cell r="N435">
            <v>7000</v>
          </cell>
          <cell r="P435">
            <v>4200</v>
          </cell>
          <cell r="AD435">
            <v>2520</v>
          </cell>
          <cell r="AE435">
            <v>2520</v>
          </cell>
          <cell r="AH435" t="str">
            <v>Bố trí KH 2019 theo QĐ CTĐT</v>
          </cell>
          <cell r="AK435" t="str">
            <v>Yên Hóa</v>
          </cell>
          <cell r="AL435" t="str">
            <v>GT</v>
          </cell>
          <cell r="AN435" t="str">
            <v>NTM</v>
          </cell>
          <cell r="AO435" t="str">
            <v>UBND xã Yên Hóa</v>
          </cell>
          <cell r="AP435" t="str">
            <v>Đ/c Chủ tịch</v>
          </cell>
          <cell r="AQ435" t="str">
            <v>3581/QĐ-UBND ngày 25/10/2018</v>
          </cell>
        </row>
        <row r="436">
          <cell r="B436" t="str">
            <v>Nâng cấp, mở rộng tuyến đường giao thông từ cầu Quảng Hải đi các xã Quảng Lộc-Quảng Hòa-Quảng Minh-Quảng Sơn-Quảng Thủy, thị xã Ba Đồn</v>
          </cell>
          <cell r="G436" t="str">
            <v>Ba Đồn</v>
          </cell>
          <cell r="H436">
            <v>2019</v>
          </cell>
          <cell r="J436">
            <v>2021</v>
          </cell>
          <cell r="M436" t="str">
            <v>3887/QĐ-UBND ngày 31/10/2018</v>
          </cell>
          <cell r="N436">
            <v>27000</v>
          </cell>
          <cell r="P436">
            <v>16200</v>
          </cell>
          <cell r="AD436">
            <v>9720</v>
          </cell>
          <cell r="AE436">
            <v>9720</v>
          </cell>
          <cell r="AH436" t="str">
            <v>Bố trí 2 tỷ vốn vượt thu</v>
          </cell>
          <cell r="AI436" t="str">
            <v>Bố trí 2 tỷ vốn vượt thu</v>
          </cell>
          <cell r="AK436" t="str">
            <v>Quảng Sơn</v>
          </cell>
          <cell r="AL436" t="str">
            <v>GT</v>
          </cell>
          <cell r="AN436" t="str">
            <v>NTM</v>
          </cell>
          <cell r="AO436" t="str">
            <v>UBND thị xã Ba Đồn</v>
          </cell>
          <cell r="AP436" t="str">
            <v>Đ/c Bí thư</v>
          </cell>
          <cell r="AQ436" t="str">
            <v>3571/QĐ-UBND ngày 24/10/2018</v>
          </cell>
        </row>
        <row r="437">
          <cell r="B437" t="str">
            <v>Kè hồ Trạm xã Phú Định</v>
          </cell>
          <cell r="G437" t="str">
            <v>Bố Trạch</v>
          </cell>
          <cell r="H437">
            <v>2019</v>
          </cell>
          <cell r="J437">
            <v>2021</v>
          </cell>
          <cell r="M437" t="str">
            <v>3883/QĐ-UBND ngày 31/10/2018</v>
          </cell>
          <cell r="N437">
            <v>5000</v>
          </cell>
          <cell r="P437">
            <v>3000</v>
          </cell>
          <cell r="AD437">
            <v>1800</v>
          </cell>
          <cell r="AE437">
            <v>1800</v>
          </cell>
          <cell r="AH437" t="str">
            <v>QĐ CTĐT không bố trí từng năm</v>
          </cell>
          <cell r="AK437" t="str">
            <v>Phú Định</v>
          </cell>
          <cell r="AL437" t="str">
            <v>NN-TL</v>
          </cell>
          <cell r="AN437" t="str">
            <v>NTM</v>
          </cell>
          <cell r="AO437" t="str">
            <v>UBND huyện Bố Trạch</v>
          </cell>
          <cell r="AP437" t="str">
            <v>Đ/c Chủ tịch</v>
          </cell>
          <cell r="AQ437" t="str">
            <v>3484a/QĐ-UBND ngày 19/10/2018</v>
          </cell>
        </row>
        <row r="438">
          <cell r="B438" t="str">
            <v>Kè chống sạt lở kết hợp ngăn mặn đồng Cồn Hoàng huyện Quảng Ninh (gd2)</v>
          </cell>
          <cell r="G438" t="str">
            <v>Quảng Ninh</v>
          </cell>
          <cell r="H438">
            <v>2019</v>
          </cell>
          <cell r="J438">
            <v>2021</v>
          </cell>
          <cell r="M438" t="str">
            <v>3871/QĐ-UBND ngày 31/10/2018</v>
          </cell>
          <cell r="N438">
            <v>4500</v>
          </cell>
          <cell r="P438">
            <v>4500</v>
          </cell>
          <cell r="AD438">
            <v>2700</v>
          </cell>
          <cell r="AE438">
            <v>2700</v>
          </cell>
          <cell r="AH438" t="str">
            <v>TMĐT 4500, tên có giai đoạn 2</v>
          </cell>
          <cell r="AK438" t="str">
            <v>Gia Ninh</v>
          </cell>
          <cell r="AL438" t="str">
            <v>NN-TL</v>
          </cell>
          <cell r="AN438" t="str">
            <v>NTM</v>
          </cell>
          <cell r="AO438" t="str">
            <v>UBND huyện Quảng Ninh</v>
          </cell>
          <cell r="AP438" t="str">
            <v>Đ/c Chủ tịch</v>
          </cell>
          <cell r="AQ438" t="str">
            <v>3628/QĐ-UBND ngày 26/10/2018</v>
          </cell>
        </row>
        <row r="439">
          <cell r="B439" t="str">
            <v>Nâng cấp, mở rộng đường Nguyễn Thị Định xã Bảo Ninh</v>
          </cell>
          <cell r="G439" t="str">
            <v>Đồng Hới</v>
          </cell>
          <cell r="H439">
            <v>2019</v>
          </cell>
          <cell r="J439">
            <v>2021</v>
          </cell>
          <cell r="N439">
            <v>55000</v>
          </cell>
          <cell r="P439">
            <v>25000</v>
          </cell>
          <cell r="AD439">
            <v>15000</v>
          </cell>
          <cell r="AE439">
            <v>15000</v>
          </cell>
          <cell r="AH439" t="str">
            <v>Xem lại, có bố trí kịp 2019 hay không, hiện nay đang trình phê duyệt CTĐT</v>
          </cell>
          <cell r="AK439" t="str">
            <v>Bảo Ninh</v>
          </cell>
          <cell r="AL439" t="str">
            <v>GT</v>
          </cell>
          <cell r="AN439" t="str">
            <v>NTM</v>
          </cell>
          <cell r="AO439" t="str">
            <v>UBND xã Bảo Ninh</v>
          </cell>
          <cell r="AP439" t="str">
            <v>Đ/c Chủ tịch</v>
          </cell>
        </row>
        <row r="440">
          <cell r="B440" t="str">
            <v>Đường tránh lũ Vĩnh Tuy 1,2,3,4 xã Vĩnh Ninh, huyện Quảng Ninh (giai đoạn 2)</v>
          </cell>
          <cell r="G440" t="str">
            <v>Quảng Ninh</v>
          </cell>
          <cell r="H440">
            <v>2019</v>
          </cell>
          <cell r="J440">
            <v>2021</v>
          </cell>
          <cell r="M440" t="str">
            <v>3736/QĐ-UBND ngày 30/10/2018</v>
          </cell>
          <cell r="N440">
            <v>9500</v>
          </cell>
          <cell r="P440">
            <v>5700</v>
          </cell>
          <cell r="AD440">
            <v>3420</v>
          </cell>
          <cell r="AE440">
            <v>3420</v>
          </cell>
          <cell r="AH440" t="str">
            <v>Bố trí vượt thu 4 tỷ gđ 1, sửa lại danh mục có thêm chữ gd2</v>
          </cell>
          <cell r="AI440" t="str">
            <v>Bố trí vượt thu 4 tỷ gđ 1, sửa lại danh mục có thêm chữ gd2</v>
          </cell>
          <cell r="AK440" t="str">
            <v>Vĩnh Ninh</v>
          </cell>
          <cell r="AL440" t="str">
            <v>GT</v>
          </cell>
          <cell r="AN440" t="str">
            <v>NTM</v>
          </cell>
          <cell r="AO440" t="str">
            <v>UBND huyện Quảng Ninh</v>
          </cell>
          <cell r="AP440" t="str">
            <v>Đ/c Bí thư</v>
          </cell>
          <cell r="AQ440" t="str">
            <v>3576/QĐ-UBND ngày 25/10/2018</v>
          </cell>
        </row>
        <row r="441">
          <cell r="B441" t="str">
            <v>Đường QL1A đi dự án FLC, huyện Quảng Ninh</v>
          </cell>
          <cell r="G441" t="str">
            <v>Quảng Ninh</v>
          </cell>
          <cell r="H441">
            <v>2019</v>
          </cell>
          <cell r="J441">
            <v>2021</v>
          </cell>
          <cell r="M441" t="str">
            <v>3735/QĐ-UBND ngày 30/10/2018</v>
          </cell>
          <cell r="N441">
            <v>6500</v>
          </cell>
          <cell r="P441">
            <v>3900</v>
          </cell>
          <cell r="AD441">
            <v>2340</v>
          </cell>
          <cell r="AE441">
            <v>2340</v>
          </cell>
          <cell r="AH441" t="str">
            <v>QĐ CTĐT không bố trí từng năm</v>
          </cell>
          <cell r="AK441" t="str">
            <v>Gia Ninh</v>
          </cell>
          <cell r="AL441" t="str">
            <v>GT</v>
          </cell>
          <cell r="AN441" t="str">
            <v>NTM</v>
          </cell>
          <cell r="AO441" t="str">
            <v>UBND huyện Quảng Ninh</v>
          </cell>
          <cell r="AP441" t="str">
            <v>Đ/c Chủ tịch</v>
          </cell>
          <cell r="AQ441" t="str">
            <v>3636/QĐ-UBND ngày 26/10/2018</v>
          </cell>
        </row>
        <row r="442">
          <cell r="B442" t="str">
            <v>Đê bao từ Mỹ Trung đến cống Hói Sỏi, huyện Quảng Ninh</v>
          </cell>
          <cell r="G442" t="str">
            <v>Quảng Ninh</v>
          </cell>
          <cell r="H442">
            <v>2019</v>
          </cell>
          <cell r="J442">
            <v>2021</v>
          </cell>
          <cell r="M442" t="str">
            <v>3834/QĐ-UBND ngày 31/10/2018</v>
          </cell>
          <cell r="N442">
            <v>3500</v>
          </cell>
          <cell r="P442">
            <v>2100</v>
          </cell>
          <cell r="AD442">
            <v>1260</v>
          </cell>
          <cell r="AE442">
            <v>1260</v>
          </cell>
          <cell r="AH442" t="str">
            <v>Bố trí vượt thu 1,5 tỷ</v>
          </cell>
          <cell r="AI442" t="str">
            <v>Bố trí vượt thu 1,5 tỷ</v>
          </cell>
          <cell r="AK442" t="str">
            <v>Tân Ninh, Gia Ninh</v>
          </cell>
          <cell r="AL442" t="str">
            <v>NN-TL</v>
          </cell>
          <cell r="AN442" t="str">
            <v>NTM</v>
          </cell>
          <cell r="AO442" t="str">
            <v>UBND huyện Quảng Ninh</v>
          </cell>
          <cell r="AP442" t="str">
            <v>Đ/c Chủ tịch</v>
          </cell>
          <cell r="AQ442" t="str">
            <v>3604/QĐ-UBND ngày 26/10/2018</v>
          </cell>
        </row>
        <row r="443">
          <cell r="B443" t="str">
            <v>Tuyến đường từ xã Yên Hóa đi xã Quy Hóa, huyện Minh Hóa (GĐ1)</v>
          </cell>
          <cell r="G443" t="str">
            <v>Minh Hóa</v>
          </cell>
          <cell r="H443">
            <v>2019</v>
          </cell>
          <cell r="J443">
            <v>2021</v>
          </cell>
          <cell r="M443" t="str">
            <v>3891a/QĐ-UBND ngày 31/10/2018</v>
          </cell>
          <cell r="N443">
            <v>10000</v>
          </cell>
          <cell r="P443">
            <v>6000</v>
          </cell>
          <cell r="AD443">
            <v>3600</v>
          </cell>
          <cell r="AE443">
            <v>3600</v>
          </cell>
          <cell r="AH443" t="str">
            <v>Bố trí KH 2019 theo QĐ CTĐT</v>
          </cell>
          <cell r="AK443" t="str">
            <v>Quy Hóa</v>
          </cell>
          <cell r="AL443" t="str">
            <v>GT</v>
          </cell>
          <cell r="AN443" t="str">
            <v>NTM</v>
          </cell>
          <cell r="AO443" t="str">
            <v>UBND huyện Minh Hóa</v>
          </cell>
          <cell r="AP443" t="str">
            <v>Đ/c Giám đốc</v>
          </cell>
          <cell r="AQ443" t="str">
            <v>3563/QĐ-UBND ngày 24/10/2018</v>
          </cell>
        </row>
        <row r="444">
          <cell r="B444" t="str">
            <v>Nạo vét kênh và xây dựng bờ kè đoạn đuôi tràn hồ Đồng Sơn về vùng hạ lưu, phường Đồng Sơn</v>
          </cell>
          <cell r="G444" t="str">
            <v>Đồng Hới</v>
          </cell>
          <cell r="H444">
            <v>2019</v>
          </cell>
          <cell r="J444">
            <v>2021</v>
          </cell>
          <cell r="M444" t="str">
            <v>3881/QĐ-UBND ngày 31/10/2018</v>
          </cell>
          <cell r="N444">
            <v>4000</v>
          </cell>
          <cell r="P444">
            <v>2400</v>
          </cell>
          <cell r="AD444">
            <v>1440</v>
          </cell>
          <cell r="AE444">
            <v>1440</v>
          </cell>
          <cell r="AH444" t="str">
            <v>Đang trình phê duyệt CTĐT</v>
          </cell>
          <cell r="AK444" t="str">
            <v>Đồng Sơn</v>
          </cell>
          <cell r="AL444" t="str">
            <v>NN-TL</v>
          </cell>
          <cell r="AO444" t="str">
            <v>UBND Tp Đồng Hới</v>
          </cell>
          <cell r="AP444" t="str">
            <v>Đ/c Chủ tịch</v>
          </cell>
        </row>
        <row r="445">
          <cell r="B445" t="str">
            <v>Kè chống xói lở Khe Cát Dinh Thủy, xã Võ Ninh</v>
          </cell>
          <cell r="G445" t="str">
            <v>Quảng Ninh</v>
          </cell>
          <cell r="H445">
            <v>2019</v>
          </cell>
          <cell r="J445">
            <v>2020</v>
          </cell>
          <cell r="M445" t="str">
            <v>2311/QĐ-UBND ngày 13/7/2018</v>
          </cell>
          <cell r="N445">
            <v>3500</v>
          </cell>
          <cell r="P445">
            <v>2100</v>
          </cell>
          <cell r="AD445">
            <v>2100</v>
          </cell>
          <cell r="AE445">
            <v>2100</v>
          </cell>
          <cell r="AH445" t="str">
            <v>QĐ CTĐT không bố trí từng năm, năm 2018 NS huyện (chưa biết bố trí hay không)</v>
          </cell>
          <cell r="AK445" t="str">
            <v>Võ Ninh</v>
          </cell>
          <cell r="AL445" t="str">
            <v>NN-TL</v>
          </cell>
          <cell r="AN445" t="str">
            <v>NTM</v>
          </cell>
          <cell r="AO445" t="str">
            <v>UBND xã Võ Ninh</v>
          </cell>
          <cell r="AQ445" t="str">
            <v>1306/QĐ-UBND ngày 20/4/2018</v>
          </cell>
        </row>
        <row r="446">
          <cell r="B446" t="str">
            <v>Đập Ồ Ồ xã Vạn Ninh, huyện Quảng Ninh</v>
          </cell>
          <cell r="G446" t="str">
            <v>Quảng Ninh</v>
          </cell>
          <cell r="H446">
            <v>2019</v>
          </cell>
          <cell r="J446">
            <v>2021</v>
          </cell>
          <cell r="M446" t="str">
            <v>3793/QĐ-UBND ngày 31/10/2018</v>
          </cell>
          <cell r="N446">
            <v>4000</v>
          </cell>
          <cell r="P446">
            <v>2400</v>
          </cell>
          <cell r="AD446">
            <v>1440</v>
          </cell>
          <cell r="AE446">
            <v>1440</v>
          </cell>
          <cell r="AH446" t="str">
            <v>Bố trí KH 2019 theo QĐ CTĐT</v>
          </cell>
          <cell r="AK446" t="str">
            <v>Vạn Ninh</v>
          </cell>
          <cell r="AL446" t="str">
            <v>NN-TL</v>
          </cell>
          <cell r="AN446" t="str">
            <v>NTM</v>
          </cell>
          <cell r="AO446" t="str">
            <v>UBND xã Vạn Ninh</v>
          </cell>
          <cell r="AP446" t="str">
            <v>Đ/c Quang PCT</v>
          </cell>
          <cell r="AQ446" t="str">
            <v>1033/QĐ-UBND ngày 03/4/2018</v>
          </cell>
        </row>
        <row r="447">
          <cell r="B447" t="str">
            <v>Đường nối từ ngã 3 Khe Dong đến Quốc lộ 9C thuộc xã Kim Thủy</v>
          </cell>
          <cell r="G447" t="str">
            <v>Lệ Thủy</v>
          </cell>
          <cell r="H447">
            <v>2019</v>
          </cell>
          <cell r="J447">
            <v>2021</v>
          </cell>
          <cell r="M447" t="str">
            <v>3854a/QĐ-UBND ngày 31/10/2018</v>
          </cell>
          <cell r="N447">
            <v>4000</v>
          </cell>
          <cell r="P447">
            <v>2400</v>
          </cell>
          <cell r="AD447">
            <v>1440</v>
          </cell>
          <cell r="AE447">
            <v>1440</v>
          </cell>
          <cell r="AH447" t="str">
            <v>Bố trí vượt thu 2 tỷ</v>
          </cell>
          <cell r="AI447" t="str">
            <v>Bố trí vượt thu 2 tỷ</v>
          </cell>
          <cell r="AK447" t="str">
            <v>Kim Thủy</v>
          </cell>
          <cell r="AL447" t="str">
            <v>GT</v>
          </cell>
          <cell r="AM447" t="str">
            <v>xã 135</v>
          </cell>
          <cell r="AN447" t="str">
            <v>NTM</v>
          </cell>
          <cell r="AO447" t="str">
            <v>UBND huyện Lệ Thủy</v>
          </cell>
          <cell r="AP447" t="str">
            <v>Đ/c Chủ tịch</v>
          </cell>
          <cell r="AQ447" t="str">
            <v>3840/QĐ-UBND ngày 31/10/2018</v>
          </cell>
        </row>
        <row r="448">
          <cell r="B448" t="str">
            <v>Nâng cấp tuyến đường từ thôn Sen Đông và tuyến đường từ thôn Xóm Phường đi thôn Thanh Sơn, xã Sen Thủy</v>
          </cell>
          <cell r="G448" t="str">
            <v>Lệ Thủy</v>
          </cell>
          <cell r="H448">
            <v>2019</v>
          </cell>
          <cell r="J448">
            <v>2021</v>
          </cell>
          <cell r="M448" t="str">
            <v>3797/QĐ-UBND ngày 31/10/2018</v>
          </cell>
          <cell r="N448">
            <v>3500</v>
          </cell>
          <cell r="P448">
            <v>2100</v>
          </cell>
          <cell r="AD448">
            <v>1260</v>
          </cell>
          <cell r="AE448">
            <v>1260</v>
          </cell>
          <cell r="AH448" t="str">
            <v>QĐ CTĐT không bố trí từng năm</v>
          </cell>
          <cell r="AK448" t="str">
            <v>Sen Thủy</v>
          </cell>
          <cell r="AL448" t="str">
            <v>GT</v>
          </cell>
          <cell r="AN448" t="str">
            <v>NTM</v>
          </cell>
          <cell r="AO448" t="str">
            <v>UBND xã Sen Thủy</v>
          </cell>
          <cell r="AP448" t="str">
            <v>Đ/c Chủ tịch</v>
          </cell>
          <cell r="AQ448" t="str">
            <v>3640a/QĐ-UBND ngày 26/10/2018</v>
          </cell>
        </row>
        <row r="449">
          <cell r="B449" t="str">
            <v>Trụ sở làm việc trung tâm Khuyến nông-Khuyến ngư tỉnh Quảng Bình</v>
          </cell>
          <cell r="G449" t="str">
            <v>Đồng Hới</v>
          </cell>
          <cell r="H449">
            <v>2017</v>
          </cell>
          <cell r="J449">
            <v>2019</v>
          </cell>
          <cell r="M449" t="str">
            <v xml:space="preserve">3907a/QĐ-UBND ngày 31/10/2017 </v>
          </cell>
          <cell r="N449">
            <v>10000</v>
          </cell>
          <cell r="P449">
            <v>2500</v>
          </cell>
          <cell r="AD449">
            <v>2500</v>
          </cell>
          <cell r="AE449">
            <v>2500</v>
          </cell>
          <cell r="AH449" t="str">
            <v>Đã sử dụng tiền bán trụ sở để khởi công; NS tỉnh bố trí 2 năm</v>
          </cell>
          <cell r="AK449" t="str">
            <v>Nam Lý</v>
          </cell>
          <cell r="AL449" t="str">
            <v>Khác</v>
          </cell>
          <cell r="AO449" t="str">
            <v xml:space="preserve">Trung tâm Khuyến nông-Khuyến ngư tỉnh </v>
          </cell>
          <cell r="AP449" t="str">
            <v>Phê duyệt CTĐT từ năm 2017</v>
          </cell>
          <cell r="AQ449" t="str">
            <v>733/QĐ-UBND ngày 09/3/2017</v>
          </cell>
        </row>
        <row r="450">
          <cell r="B450" t="str">
            <v>Khắc phục khẩn cấp Cầu Lim-Động Hương xã Phong Hóa</v>
          </cell>
          <cell r="G450" t="str">
            <v>Tuyên Hóa</v>
          </cell>
          <cell r="H450">
            <v>2019</v>
          </cell>
          <cell r="J450">
            <v>2021</v>
          </cell>
          <cell r="M450" t="str">
            <v xml:space="preserve">3859/QĐ-UBND ngày 31/10/2018 </v>
          </cell>
          <cell r="N450">
            <v>2000</v>
          </cell>
          <cell r="P450">
            <v>2000</v>
          </cell>
          <cell r="AD450">
            <v>2000</v>
          </cell>
          <cell r="AE450">
            <v>2000</v>
          </cell>
          <cell r="AH450" t="str">
            <v>UBND huyện Tuyên Hóa đã có CV số 600 giao xã Phong Hóa làm Chủ đầu tư; thời gian thực hiện 2 năm</v>
          </cell>
          <cell r="AK450" t="str">
            <v>Phong Hóa</v>
          </cell>
          <cell r="AL450" t="str">
            <v>GT</v>
          </cell>
          <cell r="AN450" t="str">
            <v>NTM</v>
          </cell>
          <cell r="AO450" t="str">
            <v>UBND xã Phong Hóa</v>
          </cell>
          <cell r="AP450" t="str">
            <v>Đ/c Giám đốc</v>
          </cell>
          <cell r="AQ450" t="str">
            <v>3710/QĐ-UBND ngày 20/10/2018</v>
          </cell>
        </row>
        <row r="451">
          <cell r="B451" t="str">
            <v>Kè chống sạt lở bờ suối Khe Trẩy, đoạn qua Trạm Y tế xã Hoá Tiến</v>
          </cell>
          <cell r="G451" t="str">
            <v>Minh Hóa</v>
          </cell>
          <cell r="H451">
            <v>2019</v>
          </cell>
          <cell r="J451">
            <v>2021</v>
          </cell>
          <cell r="M451" t="str">
            <v xml:space="preserve">3836/QĐ-UBND ngày 31/10/2018 </v>
          </cell>
          <cell r="N451">
            <v>1500</v>
          </cell>
          <cell r="P451">
            <v>900</v>
          </cell>
          <cell r="AD451">
            <v>900</v>
          </cell>
          <cell r="AE451">
            <v>900</v>
          </cell>
          <cell r="AH451" t="str">
            <v>Đã bố trí vốn vượt thu 1,3 tỷ</v>
          </cell>
          <cell r="AI451" t="str">
            <v>Đã bố trí vốn vượt thu 1,3 tỷ</v>
          </cell>
          <cell r="AK451" t="str">
            <v>Hóa Tiến</v>
          </cell>
          <cell r="AL451" t="str">
            <v>NN-TL</v>
          </cell>
          <cell r="AM451" t="str">
            <v>xã 135</v>
          </cell>
          <cell r="AN451" t="str">
            <v>NTM</v>
          </cell>
          <cell r="AO451" t="str">
            <v>UBND huyện Minh Hóa</v>
          </cell>
          <cell r="AP451" t="str">
            <v>Đ/c Chủ tịch</v>
          </cell>
          <cell r="AQ451" t="str">
            <v>3467/QĐ-UBND ngày 19/10/2018</v>
          </cell>
        </row>
        <row r="452">
          <cell r="B452" t="str">
            <v>Nhà văn hóa cộng đồng xã Tân Trạch</v>
          </cell>
          <cell r="G452" t="str">
            <v>Bố Trạch</v>
          </cell>
          <cell r="H452">
            <v>2019</v>
          </cell>
          <cell r="J452">
            <v>2020</v>
          </cell>
          <cell r="M452" t="str">
            <v xml:space="preserve">3857a/QĐ-UBND ngày 31/10/2018 </v>
          </cell>
          <cell r="N452">
            <v>3500</v>
          </cell>
          <cell r="P452">
            <v>2100</v>
          </cell>
          <cell r="AD452">
            <v>2100</v>
          </cell>
          <cell r="AE452">
            <v>2100</v>
          </cell>
          <cell r="AK452" t="str">
            <v>Tân Trạch</v>
          </cell>
          <cell r="AL452" t="str">
            <v>Khác</v>
          </cell>
          <cell r="AM452" t="str">
            <v>xã 135</v>
          </cell>
          <cell r="AN452" t="str">
            <v>NTM</v>
          </cell>
          <cell r="AO452" t="str">
            <v>UBND xã Tân Trạch</v>
          </cell>
          <cell r="AP452" t="str">
            <v>Đ/c Chủ tịch</v>
          </cell>
        </row>
        <row r="453">
          <cell r="B453" t="str">
            <v>Nâng cấp, sửa chữa Sân vận động thành phố Đồng Hới tại phường Đồng Sơn</v>
          </cell>
          <cell r="G453" t="str">
            <v>Đồng Hới</v>
          </cell>
          <cell r="H453">
            <v>2019</v>
          </cell>
          <cell r="J453">
            <v>2021</v>
          </cell>
          <cell r="M453" t="str">
            <v xml:space="preserve">3767/QĐ-UBND ngày 31/10/2018 </v>
          </cell>
          <cell r="N453">
            <v>14800</v>
          </cell>
          <cell r="P453">
            <v>14800</v>
          </cell>
          <cell r="AD453">
            <v>8880</v>
          </cell>
          <cell r="AE453">
            <v>8880</v>
          </cell>
          <cell r="AH453" t="str">
            <v>P. VX đề xuất bố trí 3 tỷ</v>
          </cell>
          <cell r="AK453" t="str">
            <v>Đồng Sơn</v>
          </cell>
          <cell r="AL453" t="str">
            <v>Khác</v>
          </cell>
          <cell r="AO453" t="str">
            <v>BQL dự án đầu tư xây dựng công trình dân dụng và công nghiệp tỉnh</v>
          </cell>
          <cell r="AP453" t="str">
            <v>Đ/c Quang PCT</v>
          </cell>
          <cell r="AQ453" t="str">
            <v>3678/QĐ-UBND ngày 29/10/2018</v>
          </cell>
        </row>
        <row r="454">
          <cell r="B454" t="str">
            <v>Hạ tầng nghĩa trang xã Bảo Ninh (GĐ2)</v>
          </cell>
          <cell r="G454" t="str">
            <v>Đồng Hới</v>
          </cell>
          <cell r="H454">
            <v>2019</v>
          </cell>
          <cell r="J454">
            <v>2021</v>
          </cell>
          <cell r="M454" t="str">
            <v xml:space="preserve">3856a/QĐ-UBND ngày 31/10/2018 </v>
          </cell>
          <cell r="N454">
            <v>21500</v>
          </cell>
          <cell r="P454">
            <v>10000</v>
          </cell>
          <cell r="AD454">
            <v>6000</v>
          </cell>
          <cell r="AE454">
            <v>6000</v>
          </cell>
          <cell r="AH454" t="str">
            <v>P. VX đề xuất bố trí 3,5 tỷ</v>
          </cell>
          <cell r="AK454" t="str">
            <v>Bảo Ninh</v>
          </cell>
          <cell r="AL454" t="str">
            <v>Khác</v>
          </cell>
          <cell r="AN454" t="str">
            <v>NTM</v>
          </cell>
          <cell r="AO454" t="str">
            <v>UBND xã Bảo Ninh</v>
          </cell>
          <cell r="AP454" t="str">
            <v>Đ/c Chủ tịch</v>
          </cell>
        </row>
        <row r="455">
          <cell r="B455" t="str">
            <v>Sửa chữa, cải tạo Trụ sở Báo Quảng Bình</v>
          </cell>
          <cell r="G455" t="str">
            <v>Đồng Hới</v>
          </cell>
          <cell r="H455">
            <v>2019</v>
          </cell>
          <cell r="J455">
            <v>2021</v>
          </cell>
          <cell r="M455" t="str">
            <v xml:space="preserve">3890a/QĐ-UBND ngày 31/10/2018 </v>
          </cell>
          <cell r="N455">
            <v>3957</v>
          </cell>
          <cell r="P455">
            <v>3957</v>
          </cell>
          <cell r="AD455">
            <v>2374.1999999999998</v>
          </cell>
          <cell r="AE455">
            <v>2374.1999999999998</v>
          </cell>
          <cell r="AK455" t="str">
            <v>Nam Lý</v>
          </cell>
          <cell r="AL455" t="str">
            <v>Khác</v>
          </cell>
          <cell r="AO455" t="str">
            <v>Báo Quảng Bình</v>
          </cell>
          <cell r="AP455" t="str">
            <v>Đ/c Chủ tịch</v>
          </cell>
          <cell r="AQ455" t="str">
            <v>3685/QĐ-UBND ngày 26/10/2018</v>
          </cell>
        </row>
        <row r="456">
          <cell r="B456" t="str">
            <v>Cải tạo, sửa chữa Trụ sở Hội Văn học Nghệ thuật tỉnh</v>
          </cell>
          <cell r="G456" t="str">
            <v>Đồng Hới</v>
          </cell>
          <cell r="H456">
            <v>2019</v>
          </cell>
          <cell r="J456">
            <v>2021</v>
          </cell>
          <cell r="M456" t="str">
            <v>3832/QĐ-UBND ngày 31/10/2018</v>
          </cell>
          <cell r="N456">
            <v>1700</v>
          </cell>
          <cell r="P456">
            <v>1700</v>
          </cell>
          <cell r="AD456">
            <v>1700</v>
          </cell>
          <cell r="AE456">
            <v>1700</v>
          </cell>
          <cell r="AH456" t="str">
            <v>P. VX đề xuất bố trí 850 triệu</v>
          </cell>
          <cell r="AK456" t="str">
            <v>Đồng Phú</v>
          </cell>
          <cell r="AL456" t="str">
            <v>Khác</v>
          </cell>
          <cell r="AO456" t="str">
            <v>Hội Văn học nghệ thuật tỉnh</v>
          </cell>
          <cell r="AP456" t="str">
            <v>Đ/c Chủ tịch</v>
          </cell>
          <cell r="AQ456" t="str">
            <v>3467/QĐ-UBND ngày 26/10/2018</v>
          </cell>
        </row>
        <row r="457">
          <cell r="B457" t="str">
            <v>Nhà văn hóa xã kết hợp hội trường và các phòng chức năng xã Đức Hóa</v>
          </cell>
          <cell r="G457" t="str">
            <v>Tuyên Hóa</v>
          </cell>
          <cell r="H457">
            <v>2019</v>
          </cell>
          <cell r="J457">
            <v>2021</v>
          </cell>
          <cell r="M457" t="str">
            <v>3823/QĐ-UBND ngày 31/10/2018</v>
          </cell>
          <cell r="N457">
            <v>5000</v>
          </cell>
          <cell r="P457">
            <v>3000</v>
          </cell>
          <cell r="AD457">
            <v>1800</v>
          </cell>
          <cell r="AE457">
            <v>1800</v>
          </cell>
          <cell r="AK457" t="str">
            <v>Đức Hóa</v>
          </cell>
          <cell r="AL457" t="str">
            <v>Khác</v>
          </cell>
          <cell r="AM457" t="str">
            <v>xã 135</v>
          </cell>
          <cell r="AN457" t="str">
            <v>NTM</v>
          </cell>
          <cell r="AO457" t="str">
            <v>UBND xã Đức Hóa</v>
          </cell>
          <cell r="AQ457" t="str">
            <v>1364/QĐ-UBND ngày 26/4/2018</v>
          </cell>
        </row>
        <row r="458">
          <cell r="B458" t="str">
            <v>Các dự án khởi công mới 2019 dùng nguồn vốn huyện, xã (NS tỉnh bố trí từ năm 2020)</v>
          </cell>
          <cell r="N458">
            <v>399740</v>
          </cell>
          <cell r="O458">
            <v>0</v>
          </cell>
          <cell r="P458">
            <v>243682</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row>
        <row r="459">
          <cell r="B459" t="str">
            <v>Các dự án trong KH trung hạn chưa cân đối nguồn</v>
          </cell>
          <cell r="N459">
            <v>41500</v>
          </cell>
          <cell r="P459">
            <v>24900</v>
          </cell>
          <cell r="AA459">
            <v>0</v>
          </cell>
          <cell r="AC459">
            <v>0</v>
          </cell>
          <cell r="AD459">
            <v>0</v>
          </cell>
          <cell r="AE459">
            <v>0</v>
          </cell>
          <cell r="AF459">
            <v>0</v>
          </cell>
        </row>
        <row r="460">
          <cell r="B460" t="str">
            <v>Nâng cấp tuyến đường ngập lụt nối thôn 2 và thôn 3, xã Trung Trạch</v>
          </cell>
          <cell r="G460" t="str">
            <v>Bố Trạch</v>
          </cell>
          <cell r="H460">
            <v>2019</v>
          </cell>
          <cell r="J460">
            <v>2021</v>
          </cell>
          <cell r="M460" t="str">
            <v>3208/QĐ-UBND ngày 26/9/2018</v>
          </cell>
          <cell r="N460">
            <v>5000</v>
          </cell>
          <cell r="P460">
            <v>3000</v>
          </cell>
          <cell r="AD460">
            <v>0</v>
          </cell>
          <cell r="AE460">
            <v>0</v>
          </cell>
          <cell r="AH460" t="str">
            <v>Theo QĐ CTĐT, NS tỉnh bố trí từ năm 2020</v>
          </cell>
          <cell r="AK460" t="str">
            <v>Trung Trạch</v>
          </cell>
          <cell r="AL460" t="str">
            <v>GT</v>
          </cell>
          <cell r="AN460" t="str">
            <v>NTM</v>
          </cell>
          <cell r="AO460" t="str">
            <v>UBND huyện Bố Trạch</v>
          </cell>
          <cell r="AP460" t="str">
            <v>Phê duyệt CTĐT từ năm 2017</v>
          </cell>
          <cell r="AQ460" t="str">
            <v>3524/QĐ-UBND ngày 05/10/2017</v>
          </cell>
        </row>
        <row r="461">
          <cell r="B461" t="str">
            <v>Cầu Quy Hậu, xã Liên Thủy</v>
          </cell>
          <cell r="G461" t="str">
            <v>Lệ Thủy</v>
          </cell>
          <cell r="H461">
            <v>2019</v>
          </cell>
          <cell r="J461">
            <v>2021</v>
          </cell>
          <cell r="N461">
            <v>13000</v>
          </cell>
          <cell r="P461">
            <v>7800</v>
          </cell>
          <cell r="AD461">
            <v>0</v>
          </cell>
          <cell r="AE461">
            <v>0</v>
          </cell>
          <cell r="AH461" t="str">
            <v>Theo QĐ CTĐT, NS tỉnh bố trí từ năm 2020</v>
          </cell>
          <cell r="AK461" t="str">
            <v>Liên Thủy</v>
          </cell>
          <cell r="AL461" t="str">
            <v>GT</v>
          </cell>
          <cell r="AN461" t="str">
            <v>NTM</v>
          </cell>
          <cell r="AO461" t="str">
            <v>UBND huyện Lệ Thủy</v>
          </cell>
          <cell r="AP461" t="str">
            <v>Phê duyệt CTĐT từ năm 2017</v>
          </cell>
          <cell r="AQ461" t="str">
            <v>3606/QĐ-UBND ngày 12/10/2017</v>
          </cell>
        </row>
        <row r="462">
          <cell r="B462" t="str">
            <v>Kè chống sạt lở bờ hữu sông Long Đại đoạn qua thôn Đồng Tư, xã Hiền Ninh, huyện Quảng Ninh</v>
          </cell>
          <cell r="G462" t="str">
            <v>Quảng Ninh</v>
          </cell>
          <cell r="H462">
            <v>2019</v>
          </cell>
          <cell r="J462">
            <v>2021</v>
          </cell>
          <cell r="M462" t="str">
            <v>3143/QĐ-UBND ngày 20/9/2018</v>
          </cell>
          <cell r="N462">
            <v>7000</v>
          </cell>
          <cell r="P462">
            <v>4200</v>
          </cell>
          <cell r="AD462">
            <v>0</v>
          </cell>
          <cell r="AE462">
            <v>0</v>
          </cell>
          <cell r="AH462" t="str">
            <v>Theo QĐ CTĐT, NS tỉnh bố trí từ năm 2020</v>
          </cell>
          <cell r="AK462" t="str">
            <v>Hiền Ninh</v>
          </cell>
          <cell r="AL462" t="str">
            <v>NN-TL</v>
          </cell>
          <cell r="AM462" t="str">
            <v>bãi ngang</v>
          </cell>
          <cell r="AN462" t="str">
            <v>NTM</v>
          </cell>
          <cell r="AO462" t="str">
            <v>UBND huyện Quảng Ninh</v>
          </cell>
          <cell r="AP462" t="str">
            <v>Phê duyệt CTĐT từ năm 2017</v>
          </cell>
          <cell r="AQ462" t="str">
            <v>3741/QĐ-UBND ngày 23/10/2017</v>
          </cell>
        </row>
        <row r="463">
          <cell r="B463" t="str">
            <v>Đường liên xã Võ Tân - Đại Hữu, huyện Quảng Ninh</v>
          </cell>
          <cell r="G463" t="str">
            <v>Quảng Ninh</v>
          </cell>
          <cell r="H463">
            <v>2019</v>
          </cell>
          <cell r="J463">
            <v>2021</v>
          </cell>
          <cell r="M463" t="str">
            <v>2756/QĐ-UBND ngày 21/8/2018</v>
          </cell>
          <cell r="N463">
            <v>4500</v>
          </cell>
          <cell r="P463">
            <v>2700</v>
          </cell>
          <cell r="AD463">
            <v>0</v>
          </cell>
          <cell r="AE463">
            <v>0</v>
          </cell>
          <cell r="AH463" t="str">
            <v>Theo QĐ CTĐT, NS tỉnh bố trí từ năm 2020</v>
          </cell>
          <cell r="AK463" t="str">
            <v>Xuân Ninh</v>
          </cell>
          <cell r="AL463" t="str">
            <v>GT</v>
          </cell>
          <cell r="AN463" t="str">
            <v>NTM</v>
          </cell>
          <cell r="AO463" t="str">
            <v>UBND huyện Quảng Ninh</v>
          </cell>
          <cell r="AP463" t="str">
            <v>Phê duyệt CTĐT từ năm 2017</v>
          </cell>
          <cell r="AQ463" t="str">
            <v>3767/QĐ-UBND ngày 24/10/2017</v>
          </cell>
        </row>
        <row r="464">
          <cell r="B464" t="str">
            <v>Đường giao thông nông thôn xã Vạn Trạch</v>
          </cell>
          <cell r="G464" t="str">
            <v>Bố Trạch</v>
          </cell>
          <cell r="H464">
            <v>2019</v>
          </cell>
          <cell r="J464">
            <v>2021</v>
          </cell>
          <cell r="M464" t="str">
            <v>3863/QĐ-UBND ngày 31/10/2018</v>
          </cell>
          <cell r="N464">
            <v>5000</v>
          </cell>
          <cell r="P464">
            <v>3000</v>
          </cell>
          <cell r="AD464">
            <v>0</v>
          </cell>
          <cell r="AE464">
            <v>0</v>
          </cell>
          <cell r="AH464" t="str">
            <v>NS tỉnh bố trí từ 2020 theo CTĐT</v>
          </cell>
          <cell r="AK464" t="str">
            <v>Vạn Trạch</v>
          </cell>
          <cell r="AL464" t="str">
            <v>GT</v>
          </cell>
          <cell r="AN464" t="str">
            <v>NTM</v>
          </cell>
          <cell r="AO464" t="str">
            <v>UBND huyện Bố Trạch</v>
          </cell>
          <cell r="AP464" t="str">
            <v>Ý kiến Đ/c
Quang-PCT. Có trong
KH trung hạn</v>
          </cell>
          <cell r="AQ464" t="str">
            <v>3712/QĐ-UBND ngày 30/10/2018</v>
          </cell>
        </row>
        <row r="465">
          <cell r="B465" t="str">
            <v>Kênh tưới nước Hồ Vân Tiền, xã Quảng Lưu</v>
          </cell>
          <cell r="G465" t="str">
            <v>Quảng Trạch</v>
          </cell>
          <cell r="H465">
            <v>2019</v>
          </cell>
          <cell r="J465">
            <v>2021</v>
          </cell>
          <cell r="N465">
            <v>3000</v>
          </cell>
          <cell r="P465">
            <v>1800</v>
          </cell>
          <cell r="AD465">
            <v>0</v>
          </cell>
          <cell r="AE465">
            <v>0</v>
          </cell>
          <cell r="AH465" t="str">
            <v>sẽ phê duyệt CTĐT và triển khai trong năm 2020</v>
          </cell>
          <cell r="AK465" t="str">
            <v>Quảng Lưu</v>
          </cell>
          <cell r="AL465" t="str">
            <v>NN-TL</v>
          </cell>
          <cell r="AN465" t="str">
            <v>NTM</v>
          </cell>
          <cell r="AO465" t="str">
            <v>UBND xã Quảng Lưu</v>
          </cell>
          <cell r="AP465" t="str">
            <v>Ý kiến Đ/c
Quang-PCT. Có trong
KH trung hạn</v>
          </cell>
        </row>
        <row r="466">
          <cell r="B466" t="str">
            <v>Tuyến đường trên đê Mỹ Cương, xã Đức Ninh</v>
          </cell>
          <cell r="G466" t="str">
            <v>Đồng Hới</v>
          </cell>
          <cell r="H466">
            <v>2019</v>
          </cell>
          <cell r="J466">
            <v>2021</v>
          </cell>
          <cell r="M466" t="str">
            <v>3867/QĐ-UBND ngày 31/10/2018</v>
          </cell>
          <cell r="N466">
            <v>4000</v>
          </cell>
          <cell r="P466">
            <v>2400</v>
          </cell>
          <cell r="AD466">
            <v>0</v>
          </cell>
          <cell r="AE466">
            <v>0</v>
          </cell>
          <cell r="AH466" t="str">
            <v xml:space="preserve">Đang trình CTĐT, CĐT đề xuất NS tỉnh 2020 </v>
          </cell>
          <cell r="AK466" t="str">
            <v>Đức Ninh</v>
          </cell>
          <cell r="AL466" t="str">
            <v>GT</v>
          </cell>
          <cell r="AN466" t="str">
            <v>NTM</v>
          </cell>
          <cell r="AO466" t="str">
            <v>UBND xã Đức Ninh</v>
          </cell>
          <cell r="AP466" t="str">
            <v>Lãnh đạo Sở. Có trong
KH trung hạn</v>
          </cell>
        </row>
        <row r="467">
          <cell r="B467" t="str">
            <v xml:space="preserve">Các dự án bổ sung KH trung hạn </v>
          </cell>
          <cell r="N467">
            <v>358240</v>
          </cell>
          <cell r="O467">
            <v>0</v>
          </cell>
          <cell r="P467">
            <v>218782</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row>
        <row r="468">
          <cell r="B468" t="str">
            <v xml:space="preserve">Sửa chữa, nâng cấp đường từ thôn Bắc Hòa, xã Ngư Thủy Bắc đi xã Ngư Thủy Trung </v>
          </cell>
          <cell r="G468" t="str">
            <v>Lệ Thủy</v>
          </cell>
          <cell r="H468">
            <v>2019</v>
          </cell>
          <cell r="J468">
            <v>2021</v>
          </cell>
          <cell r="M468" t="str">
            <v>2282/QĐ-UBND ngày 11/7/2018</v>
          </cell>
          <cell r="N468">
            <v>10000</v>
          </cell>
          <cell r="P468">
            <v>6000</v>
          </cell>
          <cell r="AD468">
            <v>0</v>
          </cell>
          <cell r="AE468">
            <v>0</v>
          </cell>
          <cell r="AH468" t="str">
            <v>Theo QĐ CTĐT, NS tỉnh bố trí từ năm 2020</v>
          </cell>
          <cell r="AK468" t="str">
            <v>Ngư Thủy Bắc</v>
          </cell>
          <cell r="AL468" t="str">
            <v>GT</v>
          </cell>
          <cell r="AN468" t="str">
            <v>NTM</v>
          </cell>
          <cell r="AO468" t="str">
            <v>UBND huyện Lệ Thủy</v>
          </cell>
          <cell r="AP468" t="str">
            <v>Phê duyệt CTĐT từ năm 2017</v>
          </cell>
          <cell r="AQ468" t="str">
            <v>3587/QĐ-UBND ngày 11/10/2017</v>
          </cell>
        </row>
        <row r="469">
          <cell r="B469" t="str">
            <v>Tuyến đường cứu hộ Sen Thủy đi xã Ngư Thủy Nam</v>
          </cell>
          <cell r="G469" t="str">
            <v>Lệ Thủy</v>
          </cell>
          <cell r="H469">
            <v>2019</v>
          </cell>
          <cell r="J469">
            <v>2021</v>
          </cell>
          <cell r="M469" t="str">
            <v>2132/QĐ-UBND ngày 19/9/2018</v>
          </cell>
          <cell r="N469">
            <v>10940</v>
          </cell>
          <cell r="P469">
            <v>6642</v>
          </cell>
          <cell r="AD469">
            <v>0</v>
          </cell>
          <cell r="AE469">
            <v>0</v>
          </cell>
          <cell r="AH469" t="str">
            <v>Theo QĐ CTĐT, NS tỉnh bố trí từ năm 2020</v>
          </cell>
          <cell r="AK469" t="str">
            <v>Sen Thủy</v>
          </cell>
          <cell r="AL469" t="str">
            <v>GT</v>
          </cell>
          <cell r="AN469" t="str">
            <v>NTM</v>
          </cell>
          <cell r="AO469" t="str">
            <v>UBND huyện Lệ Thủy</v>
          </cell>
          <cell r="AP469" t="str">
            <v>Phê duyệt CTĐT từ năm 2017</v>
          </cell>
          <cell r="AQ469" t="str">
            <v>3592/QĐ-UBND ngày 11/10/2017</v>
          </cell>
        </row>
        <row r="470">
          <cell r="B470" t="str">
            <v>Kè chống sạt lở bờ tả sông Lý Hòa, đoạn qua thôn Nam Sơn, xã Phú Trạch</v>
          </cell>
          <cell r="G470" t="str">
            <v>Bố Trạch</v>
          </cell>
          <cell r="H470">
            <v>2019</v>
          </cell>
          <cell r="J470">
            <v>2021</v>
          </cell>
          <cell r="M470" t="str">
            <v>3707/QĐ-UBND ngày 30/10/2018</v>
          </cell>
          <cell r="N470">
            <v>8000</v>
          </cell>
          <cell r="P470">
            <v>4800</v>
          </cell>
          <cell r="AD470">
            <v>0</v>
          </cell>
          <cell r="AE470">
            <v>0</v>
          </cell>
          <cell r="AH470" t="str">
            <v>Theo QĐ CTĐT, NS tỉnh bố trí từ năm 2020</v>
          </cell>
          <cell r="AK470" t="str">
            <v>Phú Trạch</v>
          </cell>
          <cell r="AL470" t="str">
            <v>NN-TL</v>
          </cell>
          <cell r="AN470" t="str">
            <v>NTM</v>
          </cell>
          <cell r="AO470" t="str">
            <v>UBND huyện Bố Trạch</v>
          </cell>
          <cell r="AP470" t="str">
            <v>Phê duyệt CTĐT từ năm 2017</v>
          </cell>
          <cell r="AQ470" t="str">
            <v>3525/QĐ-UBND ngày 05/10/2017</v>
          </cell>
        </row>
        <row r="471">
          <cell r="B471" t="str">
            <v>Đường giao thông nông thôn thôn Phúc Đồng, Phúc Khê, Thanh Sơn, Chày Lập xã Phúc Trạch</v>
          </cell>
          <cell r="G471" t="str">
            <v>Bố Trạch</v>
          </cell>
          <cell r="H471">
            <v>2019</v>
          </cell>
          <cell r="J471">
            <v>2021</v>
          </cell>
          <cell r="M471" t="str">
            <v>3774/QĐ-UBND ngày 31/10/2018</v>
          </cell>
          <cell r="N471">
            <v>9500</v>
          </cell>
          <cell r="P471">
            <v>5700</v>
          </cell>
          <cell r="AD471">
            <v>0</v>
          </cell>
          <cell r="AE471">
            <v>0</v>
          </cell>
          <cell r="AH471" t="str">
            <v>Theo QĐ CTĐT, NS tỉnh bố trí từ năm 2020</v>
          </cell>
          <cell r="AK471" t="str">
            <v>Phúc Trạch</v>
          </cell>
          <cell r="AL471" t="str">
            <v>GT</v>
          </cell>
          <cell r="AM471" t="str">
            <v>xã 135</v>
          </cell>
          <cell r="AN471" t="str">
            <v>NTM</v>
          </cell>
          <cell r="AO471" t="str">
            <v>UBND xã Phúc Trạch</v>
          </cell>
          <cell r="AP471" t="str">
            <v>Đ/c Chủ tịch</v>
          </cell>
          <cell r="AQ471" t="str">
            <v>441/QĐ-UBND ngày 06/2/2018</v>
          </cell>
        </row>
        <row r="472">
          <cell r="B472" t="str">
            <v>Bê tông hệ thống đường, cầu bản xã Châu Hóa, huyện Tuyên Hóa</v>
          </cell>
          <cell r="G472" t="str">
            <v>Tuyên Hóa</v>
          </cell>
          <cell r="H472">
            <v>2020</v>
          </cell>
          <cell r="J472">
            <v>2021</v>
          </cell>
          <cell r="N472">
            <v>5000</v>
          </cell>
          <cell r="P472">
            <v>3000</v>
          </cell>
          <cell r="AD472">
            <v>0</v>
          </cell>
          <cell r="AE472">
            <v>0</v>
          </cell>
          <cell r="AH472" t="str">
            <v>Bố trí vốn vượt thu 1.5 tỷ đồng</v>
          </cell>
          <cell r="AI472" t="str">
            <v>Bố trí vốn vượt thu 1.5 tỷ đồng</v>
          </cell>
          <cell r="AJ472" t="str">
            <v>Khởi công 2020</v>
          </cell>
          <cell r="AK472" t="str">
            <v>Châu Hóa</v>
          </cell>
          <cell r="AL472" t="str">
            <v>GT</v>
          </cell>
          <cell r="AN472" t="str">
            <v>NTM</v>
          </cell>
          <cell r="AO472" t="str">
            <v>UBND xã Châu Hóa</v>
          </cell>
          <cell r="AP472" t="str">
            <v>Đ/c Quang PCT</v>
          </cell>
          <cell r="AQ472" t="str">
            <v>3711/QĐ-UBND ngày 30/10/2018</v>
          </cell>
        </row>
        <row r="473">
          <cell r="B473" t="str">
            <v>Tuyến đường vượt lũ Ba Cồn đi thôn 5, xã Thạch Hóa</v>
          </cell>
          <cell r="G473" t="str">
            <v>Tuyên Hóa</v>
          </cell>
          <cell r="H473">
            <v>2019</v>
          </cell>
          <cell r="J473">
            <v>2021</v>
          </cell>
          <cell r="N473">
            <v>7000</v>
          </cell>
          <cell r="P473">
            <v>4200</v>
          </cell>
          <cell r="AD473">
            <v>0</v>
          </cell>
          <cell r="AE473">
            <v>0</v>
          </cell>
          <cell r="AH473" t="str">
            <v>QĐ CTĐT không bố trí từng năm (bố trí 20-21)</v>
          </cell>
          <cell r="AK473" t="str">
            <v>Thạch Hóa</v>
          </cell>
          <cell r="AL473" t="str">
            <v>GT</v>
          </cell>
          <cell r="AM473" t="str">
            <v>xã 135</v>
          </cell>
          <cell r="AN473" t="str">
            <v>NTM</v>
          </cell>
          <cell r="AO473" t="str">
            <v>UBND xã Thạch Hóa</v>
          </cell>
          <cell r="AP473" t="str">
            <v>Đ/c Quang PCT</v>
          </cell>
          <cell r="AQ473" t="str">
            <v>3656/QĐ-UBND ngày 29/10/2018</v>
          </cell>
        </row>
        <row r="474">
          <cell r="B474" t="str">
            <v>Đường nội thôn xã Tiến Hóa, huyện Tuyên Hóa</v>
          </cell>
          <cell r="G474" t="str">
            <v>Tuyên Hóa</v>
          </cell>
          <cell r="H474">
            <v>2019</v>
          </cell>
          <cell r="J474">
            <v>2021</v>
          </cell>
          <cell r="M474" t="str">
            <v>3729/QĐ-UBND ngày 30/10/2018</v>
          </cell>
          <cell r="N474">
            <v>5000</v>
          </cell>
          <cell r="P474">
            <v>3000</v>
          </cell>
          <cell r="AD474">
            <v>0</v>
          </cell>
          <cell r="AE474">
            <v>0</v>
          </cell>
          <cell r="AH474" t="str">
            <v>2020: 1,0 tỷ; 2021: 2,0 tỷ</v>
          </cell>
          <cell r="AK474" t="str">
            <v>Tiến Hóa</v>
          </cell>
          <cell r="AL474" t="str">
            <v>GT</v>
          </cell>
          <cell r="AN474" t="str">
            <v>NTM</v>
          </cell>
          <cell r="AO474" t="str">
            <v>UBND xã Tiến Hóa</v>
          </cell>
          <cell r="AP474" t="str">
            <v>Đ/c Quang PCT</v>
          </cell>
          <cell r="AQ474" t="str">
            <v>3475/QĐ-UBND ngày 19/10/2018</v>
          </cell>
        </row>
        <row r="475">
          <cell r="B475" t="str">
            <v>Đường giao thông liên thôn xã Nam Hóa</v>
          </cell>
          <cell r="G475" t="str">
            <v>Tuyên Hóa</v>
          </cell>
          <cell r="H475">
            <v>2019</v>
          </cell>
          <cell r="J475">
            <v>2021</v>
          </cell>
          <cell r="M475" t="str">
            <v>3826/QĐ-UBND ngày 31/10/2018</v>
          </cell>
          <cell r="N475">
            <v>6000</v>
          </cell>
          <cell r="P475">
            <v>3600</v>
          </cell>
          <cell r="AD475">
            <v>0</v>
          </cell>
          <cell r="AE475">
            <v>0</v>
          </cell>
          <cell r="AH475" t="str">
            <v>2020: 1,8 tỷ; 2021: 1,8 tỷ</v>
          </cell>
          <cell r="AK475" t="str">
            <v>Nam Hóa</v>
          </cell>
          <cell r="AL475" t="str">
            <v>GT</v>
          </cell>
          <cell r="AM475" t="str">
            <v>xã 135</v>
          </cell>
          <cell r="AN475" t="str">
            <v>NTM</v>
          </cell>
          <cell r="AO475" t="str">
            <v>UBND xã Nam Hóa</v>
          </cell>
          <cell r="AP475" t="str">
            <v>Đ/c Giám đốc</v>
          </cell>
          <cell r="AQ475" t="str">
            <v>3587/QĐ-UBND ngày 25/10/2018</v>
          </cell>
        </row>
        <row r="476">
          <cell r="B476" t="str">
            <v>Bê tông hóa các tuyến đường GTNT xã Phú Định, huyện Bố Trạch</v>
          </cell>
          <cell r="G476" t="str">
            <v>Bố Trạch</v>
          </cell>
          <cell r="H476">
            <v>2019</v>
          </cell>
          <cell r="J476">
            <v>2021</v>
          </cell>
          <cell r="M476" t="str">
            <v>3730/QĐ-UBND ngày 30/10/2018</v>
          </cell>
          <cell r="N476">
            <v>7000</v>
          </cell>
          <cell r="P476">
            <v>4200</v>
          </cell>
          <cell r="AD476">
            <v>0</v>
          </cell>
          <cell r="AE476">
            <v>0</v>
          </cell>
          <cell r="AH476" t="str">
            <v>2020: 1,8 tỷ; 2021: 2,4 tỷ</v>
          </cell>
          <cell r="AK476" t="str">
            <v>Phú Định</v>
          </cell>
          <cell r="AL476" t="str">
            <v>GT</v>
          </cell>
          <cell r="AN476" t="str">
            <v>NTM</v>
          </cell>
          <cell r="AO476" t="str">
            <v>UBND xã Phú Định</v>
          </cell>
          <cell r="AP476" t="str">
            <v>Đ/c Quang PCT</v>
          </cell>
          <cell r="AQ476" t="str">
            <v>3432/QĐ-UBND ngày 16/10/2018</v>
          </cell>
        </row>
        <row r="477">
          <cell r="B477" t="str">
            <v>Đường giao thông nông thôn tuyến từ thôn 6 đến thôn 2 xã Trung Trạch</v>
          </cell>
          <cell r="G477" t="str">
            <v>Bố Trạch</v>
          </cell>
          <cell r="H477">
            <v>2019</v>
          </cell>
          <cell r="J477">
            <v>2021</v>
          </cell>
          <cell r="M477" t="str">
            <v>3784/QĐ-UBND ngày 31/10/2018</v>
          </cell>
          <cell r="N477">
            <v>9000</v>
          </cell>
          <cell r="P477">
            <v>5400</v>
          </cell>
          <cell r="AD477">
            <v>0</v>
          </cell>
          <cell r="AE477">
            <v>0</v>
          </cell>
          <cell r="AH477" t="str">
            <v>2020: 1,8 tỷ; 2021: 3,6 tỷ</v>
          </cell>
          <cell r="AK477" t="str">
            <v>Trung Trạch</v>
          </cell>
          <cell r="AL477" t="str">
            <v>GT</v>
          </cell>
          <cell r="AN477" t="str">
            <v>NTM</v>
          </cell>
          <cell r="AO477" t="str">
            <v>UBND xã Trung Trạch</v>
          </cell>
          <cell r="AP477" t="str">
            <v>Đ/c Quang PCT</v>
          </cell>
          <cell r="AQ477" t="str">
            <v>3580/QĐ-UBND ngày 25/10/2018</v>
          </cell>
        </row>
        <row r="478">
          <cell r="B478" t="str">
            <v>Đường nối từ đường Hữu Nghị đến đường Nguyễn Văn Linh</v>
          </cell>
          <cell r="G478" t="str">
            <v>Đồng Hới</v>
          </cell>
          <cell r="H478">
            <v>2019</v>
          </cell>
          <cell r="J478">
            <v>2021</v>
          </cell>
          <cell r="N478">
            <v>7200</v>
          </cell>
          <cell r="P478">
            <v>4320</v>
          </cell>
          <cell r="AD478">
            <v>0</v>
          </cell>
          <cell r="AE478">
            <v>0</v>
          </cell>
          <cell r="AH478" t="str">
            <v>Đã bố trí vốn vượt thu tiết kiệm chi</v>
          </cell>
          <cell r="AK478" t="str">
            <v>Nam Lý</v>
          </cell>
          <cell r="AL478" t="str">
            <v>GT</v>
          </cell>
          <cell r="AO478" t="str">
            <v>UBND Tp Đồng Hới</v>
          </cell>
          <cell r="AP478" t="str">
            <v>Đ/c Chủ tịch</v>
          </cell>
        </row>
        <row r="479">
          <cell r="B479" t="str">
            <v>Đường từ bản Nà Lâm xã Trường Xuân đi xã Trường Sơn, huyện Quảng Ninh</v>
          </cell>
          <cell r="G479" t="str">
            <v>Quảng Ninh</v>
          </cell>
          <cell r="H479">
            <v>2019</v>
          </cell>
          <cell r="J479">
            <v>2021</v>
          </cell>
          <cell r="M479" t="str">
            <v>3864/QĐ-UBND ngày 31/10/2018</v>
          </cell>
          <cell r="N479">
            <v>20000</v>
          </cell>
          <cell r="P479">
            <v>12000</v>
          </cell>
          <cell r="AD479">
            <v>0</v>
          </cell>
          <cell r="AE479">
            <v>0</v>
          </cell>
          <cell r="AH479" t="str">
            <v>NS tỉnh bố trí giai đoạn 2020-2021</v>
          </cell>
          <cell r="AK479" t="str">
            <v>Trường Sơn</v>
          </cell>
          <cell r="AL479" t="str">
            <v>GT</v>
          </cell>
          <cell r="AN479" t="str">
            <v>NTM</v>
          </cell>
          <cell r="AO479" t="str">
            <v>UBND huyện Quảng Ninh</v>
          </cell>
          <cell r="AP479" t="str">
            <v>Đ/c Bí thư</v>
          </cell>
        </row>
        <row r="480">
          <cell r="B480" t="str">
            <v>Nâng cấp, mở rộng đường liên xã từ thôn Tam Đa, xã Quảng Lưu đi tỉnh lộ 22B</v>
          </cell>
          <cell r="G480" t="str">
            <v>Quảng Trạch</v>
          </cell>
          <cell r="H480">
            <v>2019</v>
          </cell>
          <cell r="J480">
            <v>2021</v>
          </cell>
          <cell r="M480" t="str">
            <v>3781/QĐ-UBND ngày 31/10/2018</v>
          </cell>
          <cell r="N480">
            <v>5000</v>
          </cell>
          <cell r="P480">
            <v>3000</v>
          </cell>
          <cell r="AD480">
            <v>0</v>
          </cell>
          <cell r="AE480">
            <v>0</v>
          </cell>
          <cell r="AH480" t="str">
            <v>NS tỉnh 2020: 1,2 tỷ; 2021: 1,8 tỷ</v>
          </cell>
          <cell r="AK480" t="str">
            <v>Quảng Lưu</v>
          </cell>
          <cell r="AL480" t="str">
            <v>GT</v>
          </cell>
          <cell r="AN480" t="str">
            <v>NTM</v>
          </cell>
          <cell r="AO480" t="str">
            <v>UBND huyện Quảng Trạch</v>
          </cell>
          <cell r="AP480" t="str">
            <v>Đ/c Quang PCT</v>
          </cell>
          <cell r="AQ480" t="str">
            <v>3487/QĐ-UBND ngày 19/10/2018</v>
          </cell>
        </row>
        <row r="481">
          <cell r="B481" t="str">
            <v>Các tuyến đường nối trục N1 đến Trường Chính trị huyện Quảng Trạch</v>
          </cell>
          <cell r="G481" t="str">
            <v>Quảng Trạch</v>
          </cell>
          <cell r="H481">
            <v>2019</v>
          </cell>
          <cell r="J481">
            <v>2021</v>
          </cell>
          <cell r="M481" t="str">
            <v>3828/QĐ-UBND ngày 31/10/2018</v>
          </cell>
          <cell r="N481">
            <v>8000</v>
          </cell>
          <cell r="P481">
            <v>4800</v>
          </cell>
          <cell r="AD481">
            <v>0</v>
          </cell>
          <cell r="AE481">
            <v>0</v>
          </cell>
          <cell r="AH481" t="str">
            <v>NS tỉnh 2020: 2 tỷ; 2021: 2,8 tỷ</v>
          </cell>
          <cell r="AK481" t="str">
            <v>Quảng Phương</v>
          </cell>
          <cell r="AL481" t="str">
            <v>GT</v>
          </cell>
          <cell r="AN481" t="str">
            <v>NTM</v>
          </cell>
          <cell r="AO481" t="str">
            <v>UBND huyện Quảng Trạch</v>
          </cell>
          <cell r="AP481" t="str">
            <v>Đ/c Giám đốc</v>
          </cell>
          <cell r="AQ481" t="str">
            <v>3527/QĐ-UBND ngày 23/10/2018</v>
          </cell>
        </row>
        <row r="482">
          <cell r="B482" t="str">
            <v>Nâng cấp, cải tạo Bãi xử lý rác thải huyện Quảng Trạch – giai đoạn II</v>
          </cell>
          <cell r="G482" t="str">
            <v>Quảng Trạch</v>
          </cell>
          <cell r="H482">
            <v>2019</v>
          </cell>
          <cell r="J482">
            <v>2021</v>
          </cell>
          <cell r="M482" t="str">
            <v>3829/QĐ-UBND ngày 31/10/2018</v>
          </cell>
          <cell r="N482">
            <v>8000</v>
          </cell>
          <cell r="P482">
            <v>4800</v>
          </cell>
          <cell r="AD482">
            <v>0</v>
          </cell>
          <cell r="AE482">
            <v>0</v>
          </cell>
          <cell r="AH482" t="str">
            <v>NS tỉnh 2020: 2 tỷ; 2021: 2,8 tỷ</v>
          </cell>
          <cell r="AK482" t="str">
            <v>Quảng Tiến</v>
          </cell>
          <cell r="AL482" t="str">
            <v>Khác</v>
          </cell>
          <cell r="AM482" t="str">
            <v>xã 135</v>
          </cell>
          <cell r="AN482" t="str">
            <v>NTM</v>
          </cell>
          <cell r="AO482" t="str">
            <v>UBND huyện Quảng Trạch</v>
          </cell>
          <cell r="AP482" t="str">
            <v>Đ/c Giám đốc</v>
          </cell>
          <cell r="AQ482" t="str">
            <v>3561/QĐ-UBND ngày 24/10/2018</v>
          </cell>
        </row>
        <row r="483">
          <cell r="B483" t="str">
            <v>Bê tông hóa đường nội thôn xã Quảng Châu</v>
          </cell>
          <cell r="G483" t="str">
            <v>Quảng Trạch</v>
          </cell>
          <cell r="H483">
            <v>2019</v>
          </cell>
          <cell r="J483">
            <v>2021</v>
          </cell>
          <cell r="M483" t="str">
            <v>3783/QĐ-UBND ngày 31/10/2018</v>
          </cell>
          <cell r="N483">
            <v>3000</v>
          </cell>
          <cell r="P483">
            <v>1800</v>
          </cell>
          <cell r="AD483">
            <v>0</v>
          </cell>
          <cell r="AE483">
            <v>0</v>
          </cell>
          <cell r="AH483" t="str">
            <v>NS tỉnh 2020: 0,9 tỷ; 2021: 0,9 tỷ</v>
          </cell>
          <cell r="AK483" t="str">
            <v>Quảng Châu</v>
          </cell>
          <cell r="AL483" t="str">
            <v>GT</v>
          </cell>
          <cell r="AM483" t="str">
            <v>xã 135</v>
          </cell>
          <cell r="AN483" t="str">
            <v>NTM</v>
          </cell>
          <cell r="AO483" t="str">
            <v>UBND xã Quảng Châu</v>
          </cell>
          <cell r="AP483" t="str">
            <v>Đ/c Giám đốc</v>
          </cell>
          <cell r="AQ483" t="str">
            <v>3566/QĐ-UBND ngày 24/10/2018</v>
          </cell>
        </row>
        <row r="484">
          <cell r="B484" t="str">
            <v>Khắc phục tuyến đường UBND xã thôn Bưởi Rõi xã Quảng Hợp</v>
          </cell>
          <cell r="G484" t="str">
            <v>Quảng Trạch</v>
          </cell>
          <cell r="H484">
            <v>2019</v>
          </cell>
          <cell r="J484">
            <v>2021</v>
          </cell>
          <cell r="M484" t="str">
            <v>3732/QĐ-UBND ngày 30/10/2018</v>
          </cell>
          <cell r="N484">
            <v>12000</v>
          </cell>
          <cell r="P484">
            <v>7200</v>
          </cell>
          <cell r="AD484">
            <v>0</v>
          </cell>
          <cell r="AE484">
            <v>0</v>
          </cell>
          <cell r="AH484" t="str">
            <v>NS tỉnh 2020: 2 tỷ; 2021: 5,2 tỷ</v>
          </cell>
          <cell r="AK484" t="str">
            <v>Quảng Hợp</v>
          </cell>
          <cell r="AL484" t="str">
            <v>GT</v>
          </cell>
          <cell r="AM484" t="str">
            <v>xã 135</v>
          </cell>
          <cell r="AN484" t="str">
            <v>NTM</v>
          </cell>
          <cell r="AO484" t="str">
            <v>UBND xã Quảng Hợp</v>
          </cell>
          <cell r="AP484" t="str">
            <v>Đ/c Quang PCT</v>
          </cell>
          <cell r="AQ484" t="str">
            <v>3553/QĐ-UBND ngày 24/10/2018</v>
          </cell>
        </row>
        <row r="485">
          <cell r="B485" t="str">
            <v>Khắc phục, sửa chữa khẩn cấp một số tuyến đường xung yếu trên địa bàn xã Phù Hóa, huyện Quảng Trạch</v>
          </cell>
          <cell r="G485" t="str">
            <v>Quảng Trạch</v>
          </cell>
          <cell r="H485">
            <v>2019</v>
          </cell>
          <cell r="J485">
            <v>2021</v>
          </cell>
          <cell r="M485" t="str">
            <v>3733/QĐ-UBND ngày 30/10/2018</v>
          </cell>
          <cell r="N485">
            <v>7500</v>
          </cell>
          <cell r="P485">
            <v>4500</v>
          </cell>
          <cell r="AD485">
            <v>0</v>
          </cell>
          <cell r="AE485">
            <v>0</v>
          </cell>
          <cell r="AH485" t="str">
            <v>NS tỉnh bố trí giai đoạn 2020-2021</v>
          </cell>
          <cell r="AK485" t="str">
            <v>Phù Hóa</v>
          </cell>
          <cell r="AL485" t="str">
            <v>GT</v>
          </cell>
          <cell r="AM485" t="str">
            <v>bãi ngang</v>
          </cell>
          <cell r="AN485" t="str">
            <v>NTM</v>
          </cell>
          <cell r="AO485" t="str">
            <v>UBND huyện Quảng Trạch</v>
          </cell>
          <cell r="AP485" t="str">
            <v>Ý kiến đ/c Ngân PCT</v>
          </cell>
        </row>
        <row r="486">
          <cell r="B486" t="str">
            <v>Đường từ Điện Thành Hoàng Vĩnh Lộc đến Cầu Chợ Ngang xã Quảng Lộc</v>
          </cell>
          <cell r="G486" t="str">
            <v>Ba Đồn</v>
          </cell>
          <cell r="H486">
            <v>2019</v>
          </cell>
          <cell r="J486">
            <v>2021</v>
          </cell>
          <cell r="M486" t="str">
            <v>3778/QĐ-UBND ngày 31/10/2018</v>
          </cell>
          <cell r="N486">
            <v>11200</v>
          </cell>
          <cell r="P486">
            <v>6720</v>
          </cell>
          <cell r="AD486">
            <v>0</v>
          </cell>
          <cell r="AE486">
            <v>0</v>
          </cell>
          <cell r="AH486" t="str">
            <v>NS tỉnh 2020: 2,5 tỷ; 2021: 4,22 tỷ</v>
          </cell>
          <cell r="AK486" t="str">
            <v>Quảng Lộc</v>
          </cell>
          <cell r="AL486" t="str">
            <v>GT</v>
          </cell>
          <cell r="AN486" t="str">
            <v>NTM</v>
          </cell>
          <cell r="AO486" t="str">
            <v>UBND xã Quảng Lộc</v>
          </cell>
          <cell r="AP486" t="str">
            <v>Ý kiến đ/c Quang PCT</v>
          </cell>
          <cell r="AQ486" t="str">
            <v>3570/QĐ-UBND ngày 24/10/2018</v>
          </cell>
        </row>
        <row r="487">
          <cell r="B487" t="str">
            <v>Đường GTNT thôn Công Hòa xã Quảng Trung</v>
          </cell>
          <cell r="G487" t="str">
            <v>Ba Đồn</v>
          </cell>
          <cell r="H487">
            <v>2019</v>
          </cell>
          <cell r="J487">
            <v>2021</v>
          </cell>
          <cell r="M487" t="str">
            <v>3777/QĐ-UBND ngày 31/10/2018</v>
          </cell>
          <cell r="N487">
            <v>3000</v>
          </cell>
          <cell r="P487">
            <v>1800</v>
          </cell>
          <cell r="AD487">
            <v>0</v>
          </cell>
          <cell r="AE487">
            <v>0</v>
          </cell>
          <cell r="AH487" t="str">
            <v>NS tỉnh 2020: 0,9 tỷ; 2021: 0,9 tỷ</v>
          </cell>
          <cell r="AK487" t="str">
            <v>Quảng Trung</v>
          </cell>
          <cell r="AL487" t="str">
            <v>GT</v>
          </cell>
          <cell r="AM487" t="str">
            <v>bãi ngang</v>
          </cell>
          <cell r="AN487" t="str">
            <v>NTM</v>
          </cell>
          <cell r="AO487" t="str">
            <v>UBND xã Quảng Trung</v>
          </cell>
          <cell r="AP487" t="str">
            <v>Ý kiến Giám đốc</v>
          </cell>
          <cell r="AQ487" t="str">
            <v>3584/QĐ-UBND ngày 25/10/2018</v>
          </cell>
        </row>
        <row r="488">
          <cell r="B488" t="str">
            <v>Đường giao thông trên địa bàn Phường Quảng Thọ</v>
          </cell>
          <cell r="G488" t="str">
            <v>Ba Đồn</v>
          </cell>
          <cell r="H488">
            <v>2019</v>
          </cell>
          <cell r="J488">
            <v>2021</v>
          </cell>
          <cell r="M488" t="str">
            <v>3884/QĐ-UBND ngày 31/10/2018</v>
          </cell>
          <cell r="N488">
            <v>10000</v>
          </cell>
          <cell r="P488">
            <v>6000</v>
          </cell>
          <cell r="AD488">
            <v>0</v>
          </cell>
          <cell r="AE488">
            <v>0</v>
          </cell>
          <cell r="AH488" t="str">
            <v>NS tỉnh 2020: 2 tỷ; 2021: 4 tỷ</v>
          </cell>
          <cell r="AK488" t="str">
            <v>Quảng Thọ</v>
          </cell>
          <cell r="AL488" t="str">
            <v>GT</v>
          </cell>
          <cell r="AO488" t="str">
            <v>UBND phường
Quảng Thọ</v>
          </cell>
          <cell r="AP488" t="str">
            <v>Ý kiến đ/c Quang PCT</v>
          </cell>
          <cell r="AQ488" t="str">
            <v>3572/QĐ-UBND ngày 24/10/2018</v>
          </cell>
        </row>
        <row r="489">
          <cell r="B489" t="str">
            <v>Các tuyến đường liên thôn La Hà Nam đi La Hà Đông và tuyến đường La Hà Nam đi Văn Phú xã Quảng Văn</v>
          </cell>
          <cell r="G489" t="str">
            <v>Ba Đồn</v>
          </cell>
          <cell r="H489">
            <v>2019</v>
          </cell>
          <cell r="J489">
            <v>2021</v>
          </cell>
          <cell r="M489" t="str">
            <v>3785/QĐ-UBND ngày 31/10/2018</v>
          </cell>
          <cell r="N489">
            <v>6000</v>
          </cell>
          <cell r="P489">
            <v>3600</v>
          </cell>
          <cell r="AD489">
            <v>0</v>
          </cell>
          <cell r="AE489">
            <v>0</v>
          </cell>
          <cell r="AH489" t="str">
            <v>NS tỉnh bố trí giai đoạn 2020-2021</v>
          </cell>
          <cell r="AK489" t="str">
            <v>Quảng Văn</v>
          </cell>
          <cell r="AL489" t="str">
            <v>GT</v>
          </cell>
          <cell r="AM489" t="str">
            <v>bãi ngang</v>
          </cell>
          <cell r="AN489" t="str">
            <v>NTM</v>
          </cell>
          <cell r="AO489" t="str">
            <v>UBND xã Quảng Văn</v>
          </cell>
          <cell r="AP489" t="str">
            <v>Ý kiến đc Quang PCT</v>
          </cell>
          <cell r="AQ489" t="str">
            <v>3588/QĐ-UBND ngày 25/10/2018</v>
          </cell>
        </row>
        <row r="490">
          <cell r="B490" t="str">
            <v>Đường lò vôi xã Vạn Ninh</v>
          </cell>
          <cell r="G490" t="str">
            <v>Quảng Ninh</v>
          </cell>
          <cell r="H490">
            <v>2019</v>
          </cell>
          <cell r="J490">
            <v>2021</v>
          </cell>
          <cell r="M490" t="str">
            <v>3822/QĐ-UBND ngày 31/10/2018</v>
          </cell>
          <cell r="N490">
            <v>4000</v>
          </cell>
          <cell r="P490">
            <v>2400</v>
          </cell>
          <cell r="AD490">
            <v>0</v>
          </cell>
          <cell r="AE490">
            <v>0</v>
          </cell>
          <cell r="AH490" t="str">
            <v>NS tỉnh bố trí giai đoạn 2020-2021</v>
          </cell>
          <cell r="AK490" t="str">
            <v>Vạn Ninh</v>
          </cell>
          <cell r="AL490" t="str">
            <v>GT</v>
          </cell>
          <cell r="AN490" t="str">
            <v>NTM</v>
          </cell>
          <cell r="AO490" t="str">
            <v>UBND xã Vạn Ninh</v>
          </cell>
          <cell r="AP490" t="str">
            <v>Ý kiến đc Quang PCT</v>
          </cell>
          <cell r="AQ490" t="str">
            <v>3577/QĐ-UBND ngày 25/10/2018</v>
          </cell>
        </row>
        <row r="491">
          <cell r="B491" t="str">
            <v>Đường tránh lũ Long Đại - Hà Kiên</v>
          </cell>
          <cell r="G491" t="str">
            <v>Quảng Ninh</v>
          </cell>
          <cell r="H491">
            <v>2019</v>
          </cell>
          <cell r="J491">
            <v>2021</v>
          </cell>
          <cell r="M491" t="str">
            <v>3870/QĐ-UBND ngày 31/10/2018</v>
          </cell>
          <cell r="N491">
            <v>7500</v>
          </cell>
          <cell r="P491">
            <v>4500</v>
          </cell>
          <cell r="AD491">
            <v>0</v>
          </cell>
          <cell r="AE491">
            <v>0</v>
          </cell>
          <cell r="AH491" t="str">
            <v>NS tỉnh bố trí giai đoạn 2020-2021</v>
          </cell>
          <cell r="AK491" t="str">
            <v>Hiền Ninh</v>
          </cell>
          <cell r="AL491" t="str">
            <v>GT</v>
          </cell>
          <cell r="AM491" t="str">
            <v>bãi ngang</v>
          </cell>
          <cell r="AN491" t="str">
            <v>NTM</v>
          </cell>
          <cell r="AO491" t="str">
            <v>UBND huyện Quảng Ninh</v>
          </cell>
          <cell r="AP491" t="str">
            <v>Ý kiến đ/c Quang PCT</v>
          </cell>
          <cell r="AQ491" t="str">
            <v>3583/QĐ-UBND ngày 25/10/2018</v>
          </cell>
        </row>
        <row r="492">
          <cell r="B492" t="str">
            <v>Đường tránh lũ kết hợp di dân sau hồ Rào Đá, xã Trường Xuân</v>
          </cell>
          <cell r="G492" t="str">
            <v>Quảng Ninh</v>
          </cell>
          <cell r="H492">
            <v>2020</v>
          </cell>
          <cell r="J492">
            <v>2022</v>
          </cell>
          <cell r="N492">
            <v>6000</v>
          </cell>
          <cell r="P492">
            <v>3600</v>
          </cell>
          <cell r="AD492">
            <v>0</v>
          </cell>
          <cell r="AE492">
            <v>0</v>
          </cell>
          <cell r="AI492" t="str">
            <v>Loại khỏi danh mục</v>
          </cell>
          <cell r="AL492" t="str">
            <v>GT</v>
          </cell>
          <cell r="AO492" t="str">
            <v>UBND xã Trường Xuân</v>
          </cell>
          <cell r="AP492" t="str">
            <v>Ý kiến đ/c Giám đốc</v>
          </cell>
          <cell r="AQ492" t="str">
            <v>3705/QĐ-UBND ngày 30/10/2018</v>
          </cell>
        </row>
        <row r="493">
          <cell r="B493" t="str">
            <v>Đường thôn Quy Hậu đi Quốc lộ 1A xã Liên Thủy</v>
          </cell>
          <cell r="G493" t="str">
            <v>Lệ Thủy</v>
          </cell>
          <cell r="H493">
            <v>2019</v>
          </cell>
          <cell r="J493">
            <v>2021</v>
          </cell>
          <cell r="M493" t="str">
            <v>3789/QĐ-UBND ngày 31/10/2018</v>
          </cell>
          <cell r="N493">
            <v>8000</v>
          </cell>
          <cell r="P493">
            <v>4800</v>
          </cell>
          <cell r="AD493">
            <v>0</v>
          </cell>
          <cell r="AE493">
            <v>0</v>
          </cell>
          <cell r="AH493" t="str">
            <v>NS tỉnh bố trí giai đoạn 2020-2021</v>
          </cell>
          <cell r="AK493" t="str">
            <v>Liên Thủy</v>
          </cell>
          <cell r="AL493" t="str">
            <v>GT</v>
          </cell>
          <cell r="AN493" t="str">
            <v>NTM</v>
          </cell>
          <cell r="AO493" t="str">
            <v>UBND xã Liên Thủy</v>
          </cell>
          <cell r="AP493" t="str">
            <v>Đ/c Chủ tịch</v>
          </cell>
          <cell r="AQ493" t="str">
            <v>3634/QĐ-UBND ngày 26/10/2018</v>
          </cell>
        </row>
        <row r="494">
          <cell r="B494" t="str">
            <v>Xây dựng khẩn cấp hệ thống kè bảo vệ tuyến đê Vùng Lùng, xã Tân Thủy</v>
          </cell>
          <cell r="G494" t="str">
            <v>Lệ Thủy</v>
          </cell>
          <cell r="H494">
            <v>2019</v>
          </cell>
          <cell r="J494">
            <v>2021</v>
          </cell>
          <cell r="M494" t="str">
            <v>3815/QĐ-UBND ngày 31/10/2018</v>
          </cell>
          <cell r="N494">
            <v>6000</v>
          </cell>
          <cell r="P494">
            <v>3600</v>
          </cell>
          <cell r="AD494">
            <v>0</v>
          </cell>
          <cell r="AE494">
            <v>0</v>
          </cell>
          <cell r="AH494" t="str">
            <v>NS tỉnh bố trí giai đoạn 2020-2021</v>
          </cell>
          <cell r="AK494" t="str">
            <v>Tân Thủy</v>
          </cell>
          <cell r="AL494" t="str">
            <v>NN-TL</v>
          </cell>
          <cell r="AN494" t="str">
            <v>NTM</v>
          </cell>
          <cell r="AO494" t="str">
            <v>UBND huyện Lệ Thủy</v>
          </cell>
          <cell r="AP494" t="str">
            <v>Ý kiến đc Quang PCT</v>
          </cell>
          <cell r="AQ494" t="str">
            <v>3582/QĐ-UBND ngày 26/10/2018</v>
          </cell>
        </row>
        <row r="495">
          <cell r="B495" t="str">
            <v>Hệ thống kè bảo vệ tuyến đê Đập Bể, xã Lộc Thủy</v>
          </cell>
          <cell r="G495" t="str">
            <v>Lệ Thủy</v>
          </cell>
          <cell r="H495">
            <v>2019</v>
          </cell>
          <cell r="J495">
            <v>2021</v>
          </cell>
          <cell r="M495" t="str">
            <v>3814/QĐ-UBND ngày 31/10/2018</v>
          </cell>
          <cell r="N495">
            <v>6000</v>
          </cell>
          <cell r="P495">
            <v>3600</v>
          </cell>
          <cell r="AD495">
            <v>0</v>
          </cell>
          <cell r="AE495">
            <v>0</v>
          </cell>
          <cell r="AH495" t="str">
            <v>Bố trí 1 tỷ nguồn vượt thu cho dự án Hệ thống kè bảo vệ tuyến Đập Bể, huyện Lệ Thủy, có sai khác về tên danh mục</v>
          </cell>
          <cell r="AI495" t="str">
            <v>Bố trí 1 tỷ nguồn vượt thu cho dự án Hệ thống kè bảo vệ tuyến Đập Bể, huyện Lệ Thủy, có sai khác về tên danh mục</v>
          </cell>
          <cell r="AK495" t="str">
            <v>Lộc Thủy</v>
          </cell>
          <cell r="AL495" t="str">
            <v>NN-TL</v>
          </cell>
          <cell r="AN495" t="str">
            <v>NTM</v>
          </cell>
          <cell r="AO495" t="str">
            <v>UBND huyện Lệ Thủy</v>
          </cell>
          <cell r="AP495" t="str">
            <v>Ý kiến chủ tịch</v>
          </cell>
          <cell r="AQ495" t="str">
            <v>3650/QĐ-UBND ngày 26/10/2018</v>
          </cell>
        </row>
        <row r="496">
          <cell r="B496" t="str">
            <v xml:space="preserve">Đường giao thông từ xã Ngư Thủy Nam đi xã Ngư Thủy Trung </v>
          </cell>
          <cell r="G496" t="str">
            <v>Lệ Thủy</v>
          </cell>
          <cell r="H496">
            <v>2019</v>
          </cell>
          <cell r="J496">
            <v>2021</v>
          </cell>
          <cell r="M496" t="str">
            <v>3790/QĐ-UBND ngày 31/10/2018</v>
          </cell>
          <cell r="N496">
            <v>7000</v>
          </cell>
          <cell r="P496">
            <v>4200</v>
          </cell>
          <cell r="AD496">
            <v>0</v>
          </cell>
          <cell r="AE496">
            <v>0</v>
          </cell>
          <cell r="AH496" t="str">
            <v>NS tỉnh bố trí giai đoạn 2020-2021</v>
          </cell>
          <cell r="AK496" t="str">
            <v>Ngư Thủy Nam</v>
          </cell>
          <cell r="AL496" t="str">
            <v>GT</v>
          </cell>
          <cell r="AN496" t="str">
            <v>NTM</v>
          </cell>
          <cell r="AO496" t="str">
            <v>UBND xã Ngư Thủy Nam</v>
          </cell>
          <cell r="AP496" t="str">
            <v>Ý kiến đc Quang PCT</v>
          </cell>
          <cell r="AQ496" t="str">
            <v>3632/QĐ-UBND ngày 26/10/2018</v>
          </cell>
        </row>
        <row r="497">
          <cell r="B497" t="str">
            <v>Sửa chữa đường sản xuất và dân sinh xã Cam Thủy</v>
          </cell>
          <cell r="G497" t="str">
            <v>Lệ Thủy</v>
          </cell>
          <cell r="H497">
            <v>2019</v>
          </cell>
          <cell r="J497">
            <v>2021</v>
          </cell>
          <cell r="M497" t="str">
            <v>3787/QĐ-UBND ngày 31/10/2018</v>
          </cell>
          <cell r="N497">
            <v>4000</v>
          </cell>
          <cell r="P497">
            <v>2400</v>
          </cell>
          <cell r="AD497">
            <v>0</v>
          </cell>
          <cell r="AE497">
            <v>0</v>
          </cell>
          <cell r="AH497" t="str">
            <v>NS tỉnh bố trí giai đoạn 2020-2021</v>
          </cell>
          <cell r="AK497" t="str">
            <v>Cam Thủy</v>
          </cell>
          <cell r="AL497" t="str">
            <v>GT</v>
          </cell>
          <cell r="AN497" t="str">
            <v>NTM</v>
          </cell>
          <cell r="AO497" t="str">
            <v>UBND xã Cam Thủy</v>
          </cell>
          <cell r="AP497" t="str">
            <v>Ý kiến đc Quang PCT</v>
          </cell>
          <cell r="AQ497" t="str">
            <v>3652/QĐ-UBND ngày 26/10/2018</v>
          </cell>
        </row>
        <row r="498">
          <cell r="B498" t="str">
            <v>Kè chống sạt lở Hói Miệu</v>
          </cell>
          <cell r="G498" t="str">
            <v>Lệ Thủy</v>
          </cell>
          <cell r="H498">
            <v>2019</v>
          </cell>
          <cell r="J498">
            <v>2021</v>
          </cell>
          <cell r="N498">
            <v>7500</v>
          </cell>
          <cell r="P498">
            <v>4500</v>
          </cell>
          <cell r="AD498">
            <v>0</v>
          </cell>
          <cell r="AE498">
            <v>0</v>
          </cell>
          <cell r="AH498" t="str">
            <v>NS tỉnh bố trí giai đoạn 2020-2021</v>
          </cell>
          <cell r="AK498" t="str">
            <v>Kiến Giang</v>
          </cell>
          <cell r="AL498" t="str">
            <v>NN-TL</v>
          </cell>
          <cell r="AO498" t="str">
            <v>UBND huyện Lệ Thủy</v>
          </cell>
          <cell r="AP498" t="str">
            <v>Ý kiến chủ tịch</v>
          </cell>
          <cell r="AQ498" t="str">
            <v>3668/QĐ-UBND ngày 29/10/2018</v>
          </cell>
        </row>
        <row r="499">
          <cell r="B499" t="str">
            <v>Kè chống sạt lở Nam Hói Cùng</v>
          </cell>
          <cell r="G499" t="str">
            <v>Lệ Thủy</v>
          </cell>
          <cell r="H499">
            <v>2019</v>
          </cell>
          <cell r="J499">
            <v>2021</v>
          </cell>
          <cell r="M499" t="str">
            <v>3792/QĐ-UBND ngày 31/10/2018</v>
          </cell>
          <cell r="N499">
            <v>10000</v>
          </cell>
          <cell r="P499">
            <v>6000</v>
          </cell>
          <cell r="AD499">
            <v>0</v>
          </cell>
          <cell r="AE499">
            <v>0</v>
          </cell>
          <cell r="AH499" t="str">
            <v>NS tỉnh bố trí giai đoạn 2020-2021</v>
          </cell>
          <cell r="AK499" t="str">
            <v>An Thủy</v>
          </cell>
          <cell r="AL499" t="str">
            <v>NN-TL</v>
          </cell>
          <cell r="AN499" t="str">
            <v>NTM</v>
          </cell>
          <cell r="AO499" t="str">
            <v>UBND huyện Lệ Thủy</v>
          </cell>
          <cell r="AP499" t="str">
            <v>Ý kiến chủ tịch</v>
          </cell>
          <cell r="AQ499" t="str">
            <v>3669/QĐ-UBND ngày 29/10/2018</v>
          </cell>
        </row>
        <row r="500">
          <cell r="B500" t="str">
            <v>Đường từ thôn Hồng Giang xã Trường Thủy đi xã Văn Thủy</v>
          </cell>
          <cell r="G500" t="str">
            <v>Lệ Thủy</v>
          </cell>
          <cell r="H500">
            <v>2019</v>
          </cell>
          <cell r="J500">
            <v>2021</v>
          </cell>
          <cell r="M500" t="str">
            <v>3731/QĐ-UBND ngày 30/10/2018</v>
          </cell>
          <cell r="N500">
            <v>5000</v>
          </cell>
          <cell r="P500">
            <v>3000</v>
          </cell>
          <cell r="AD500">
            <v>0</v>
          </cell>
          <cell r="AE500">
            <v>0</v>
          </cell>
          <cell r="AH500" t="str">
            <v>NS tỉnh bố trí giai đoạn 2020-2021</v>
          </cell>
          <cell r="AK500" t="str">
            <v>Trường Thủy</v>
          </cell>
          <cell r="AL500" t="str">
            <v>GT</v>
          </cell>
          <cell r="AN500" t="str">
            <v>NTM</v>
          </cell>
          <cell r="AO500" t="str">
            <v>UBND xã Trường Thủy</v>
          </cell>
          <cell r="AP500" t="str">
            <v>Đ/c Giám đốc</v>
          </cell>
          <cell r="AQ500" t="str">
            <v>3573/QĐ-UBND ngày 24/10/2018</v>
          </cell>
        </row>
        <row r="501">
          <cell r="B501" t="str">
            <v>Hoàn thiện cầu Cà Roòng 2, xã Thượng Trạch</v>
          </cell>
          <cell r="G501" t="str">
            <v>Bố Trạch</v>
          </cell>
          <cell r="H501">
            <v>2019</v>
          </cell>
          <cell r="J501">
            <v>2021</v>
          </cell>
          <cell r="N501">
            <v>6000</v>
          </cell>
          <cell r="P501">
            <v>3600</v>
          </cell>
          <cell r="AD501">
            <v>0</v>
          </cell>
          <cell r="AE501">
            <v>0</v>
          </cell>
          <cell r="AH501" t="str">
            <v>Đang trình thẩm định chủ trương đầu tư</v>
          </cell>
          <cell r="AK501" t="str">
            <v>Thượng Trạch</v>
          </cell>
          <cell r="AL501" t="str">
            <v>GT</v>
          </cell>
          <cell r="AM501" t="str">
            <v>xã 135</v>
          </cell>
          <cell r="AN501" t="str">
            <v>NTM</v>
          </cell>
          <cell r="AO501" t="str">
            <v>UBND huyện Bố Trạch</v>
          </cell>
          <cell r="AP501" t="str">
            <v>Ý kiến chủ tịch</v>
          </cell>
        </row>
        <row r="502">
          <cell r="B502" t="str">
            <v>Nâng cấp tuyến đường ngập lũ nối thôn Trung Thuận về thôn Nam Sơn, xã Phú Trạch</v>
          </cell>
          <cell r="G502" t="str">
            <v>Bố Trạch</v>
          </cell>
          <cell r="H502">
            <v>2019</v>
          </cell>
          <cell r="J502">
            <v>2021</v>
          </cell>
          <cell r="N502">
            <v>6000</v>
          </cell>
          <cell r="P502">
            <v>3600</v>
          </cell>
          <cell r="AD502">
            <v>0</v>
          </cell>
          <cell r="AE502">
            <v>0</v>
          </cell>
          <cell r="AH502" t="str">
            <v>Đang trình thẩm định chủ trương đầu tư</v>
          </cell>
          <cell r="AK502" t="str">
            <v>Phú Trạch</v>
          </cell>
          <cell r="AL502" t="str">
            <v>GT</v>
          </cell>
          <cell r="AN502" t="str">
            <v>NTM</v>
          </cell>
          <cell r="AO502" t="str">
            <v>UBND huyện Bố Trạch</v>
          </cell>
          <cell r="AP502" t="str">
            <v>Ý kiến đc Quang PCT</v>
          </cell>
        </row>
        <row r="503">
          <cell r="B503" t="str">
            <v>Tuyến đường chính vào trung tâm thị trấn Quán Hàu, huyện Quảng Ninh</v>
          </cell>
          <cell r="G503" t="str">
            <v>Quảng Ninh</v>
          </cell>
          <cell r="H503">
            <v>2019</v>
          </cell>
          <cell r="J503">
            <v>2021</v>
          </cell>
          <cell r="M503" t="str">
            <v>3865/QĐ-UBND ngày 31/10/2018</v>
          </cell>
          <cell r="N503">
            <v>15000</v>
          </cell>
          <cell r="P503">
            <v>9000</v>
          </cell>
          <cell r="AD503">
            <v>0</v>
          </cell>
          <cell r="AE503">
            <v>0</v>
          </cell>
          <cell r="AH503" t="str">
            <v>Đang trình thẩm định chủ trương đầu tư</v>
          </cell>
          <cell r="AK503" t="str">
            <v>Quán Hàu</v>
          </cell>
          <cell r="AL503" t="str">
            <v>GT</v>
          </cell>
          <cell r="AN503" t="str">
            <v>NTM</v>
          </cell>
          <cell r="AO503" t="str">
            <v>UBND huyện Quảng Ninh</v>
          </cell>
          <cell r="AP503" t="str">
            <v>Ý kiến Giám đốc</v>
          </cell>
        </row>
        <row r="504">
          <cell r="B504" t="str">
            <v>Đường nối thôn Tân Hòa và Tân Thuận, xã Ngư Thủy Bắc, huyện Lệ Thủy</v>
          </cell>
          <cell r="G504" t="str">
            <v>Lệ Thủy</v>
          </cell>
          <cell r="H504">
            <v>2019</v>
          </cell>
          <cell r="J504">
            <v>2021</v>
          </cell>
          <cell r="M504" t="str">
            <v>3873/QĐ-UBND ngày 31/10/2018</v>
          </cell>
          <cell r="N504">
            <v>2500</v>
          </cell>
          <cell r="P504">
            <v>1500</v>
          </cell>
          <cell r="AD504">
            <v>0</v>
          </cell>
          <cell r="AE504">
            <v>0</v>
          </cell>
          <cell r="AH504" t="str">
            <v>Đaã phê duyệt chủ trương đầu tư</v>
          </cell>
          <cell r="AK504" t="str">
            <v>Ngư Thủy Bắc</v>
          </cell>
          <cell r="AL504" t="str">
            <v>GT</v>
          </cell>
          <cell r="AN504" t="str">
            <v>NTM</v>
          </cell>
          <cell r="AO504" t="str">
            <v>UBND xã Ngư Thủy Bắc</v>
          </cell>
          <cell r="AP504" t="str">
            <v>Ý kiến Giám đốc</v>
          </cell>
        </row>
        <row r="505">
          <cell r="B505" t="str">
            <v>Quảng trường biển xã Trung Trạch, huyện Bố Trạch</v>
          </cell>
          <cell r="G505" t="str">
            <v>Bố Trạch</v>
          </cell>
          <cell r="H505">
            <v>2019</v>
          </cell>
          <cell r="J505">
            <v>2021</v>
          </cell>
          <cell r="N505">
            <v>15000</v>
          </cell>
          <cell r="P505">
            <v>9000</v>
          </cell>
          <cell r="AD505">
            <v>0</v>
          </cell>
          <cell r="AE505">
            <v>0</v>
          </cell>
          <cell r="AI505" t="str">
            <v>Trung C bổ sung 19.11</v>
          </cell>
          <cell r="AK505" t="str">
            <v>Trung Trạch</v>
          </cell>
          <cell r="AL505" t="str">
            <v>Khác</v>
          </cell>
          <cell r="AN505" t="str">
            <v>NTM</v>
          </cell>
          <cell r="AO505" t="str">
            <v>UBND huyện Bố Trạch</v>
          </cell>
          <cell r="AP505" t="str">
            <v>Ý kiến Giám đốc</v>
          </cell>
        </row>
        <row r="506">
          <cell r="B506" t="str">
            <v>Đền thờ Bác Hồ</v>
          </cell>
          <cell r="G506" t="str">
            <v>Đồng Hới</v>
          </cell>
          <cell r="H506">
            <v>2020</v>
          </cell>
          <cell r="J506">
            <v>2022</v>
          </cell>
          <cell r="N506">
            <v>10600</v>
          </cell>
          <cell r="P506">
            <v>10600</v>
          </cell>
          <cell r="AD506">
            <v>0</v>
          </cell>
          <cell r="AE506">
            <v>0</v>
          </cell>
          <cell r="AI506" t="str">
            <v>Bổ sung 20.11</v>
          </cell>
          <cell r="AK506" t="str">
            <v>Hải Đình</v>
          </cell>
          <cell r="AL506" t="str">
            <v>Khác</v>
          </cell>
        </row>
        <row r="507">
          <cell r="B507" t="str">
            <v>Hạ tầng kỹ thuật nối quy hoạch khu vực phía Đông ngã ba thị trấn Hoàn Lão ra biển Trung Trạch</v>
          </cell>
          <cell r="G507" t="str">
            <v>Bố Trạch</v>
          </cell>
          <cell r="H507">
            <v>2019</v>
          </cell>
          <cell r="J507">
            <v>2021</v>
          </cell>
          <cell r="M507" t="str">
            <v>3856/QĐ-UBND ngày 31/10/2018</v>
          </cell>
          <cell r="N507">
            <v>48800</v>
          </cell>
          <cell r="P507">
            <v>28800</v>
          </cell>
          <cell r="AD507">
            <v>0</v>
          </cell>
          <cell r="AE507">
            <v>0</v>
          </cell>
          <cell r="AI507" t="str">
            <v>Trung C bổ sung 20.11</v>
          </cell>
          <cell r="AK507" t="str">
            <v>Trung Trạch</v>
          </cell>
          <cell r="AL507" t="str">
            <v>GT</v>
          </cell>
          <cell r="AN507" t="str">
            <v>NTM</v>
          </cell>
        </row>
        <row r="508">
          <cell r="B508" t="str">
            <v>Đường liên thôn xã Đại Trạch, huyện Bố Trạch</v>
          </cell>
          <cell r="G508" t="str">
            <v>Bố Trạch</v>
          </cell>
          <cell r="H508">
            <v>2019</v>
          </cell>
          <cell r="J508">
            <v>2021</v>
          </cell>
          <cell r="M508" t="str">
            <v>3737/QĐ-UBND ngày 30/10/2018</v>
          </cell>
          <cell r="N508">
            <v>5000</v>
          </cell>
          <cell r="P508">
            <v>3000</v>
          </cell>
          <cell r="AD508">
            <v>0</v>
          </cell>
          <cell r="AE508">
            <v>0</v>
          </cell>
          <cell r="AI508" t="str">
            <v>Ngọc Đ bổ sung 21.11</v>
          </cell>
          <cell r="AK508" t="str">
            <v>Đại Trạch</v>
          </cell>
          <cell r="AL508" t="str">
            <v>GT</v>
          </cell>
          <cell r="AN508" t="str">
            <v>NTM</v>
          </cell>
        </row>
        <row r="509">
          <cell r="B509" t="str">
            <v>Cống cửa ông Lao, xã Bắc Trạch, huyện Bố Trạch</v>
          </cell>
          <cell r="G509" t="str">
            <v>Bố Trạch</v>
          </cell>
          <cell r="H509">
            <v>2019</v>
          </cell>
          <cell r="J509">
            <v>2021</v>
          </cell>
          <cell r="N509">
            <v>5000</v>
          </cell>
          <cell r="P509">
            <v>3000</v>
          </cell>
          <cell r="AD509">
            <v>0</v>
          </cell>
          <cell r="AE509">
            <v>0</v>
          </cell>
          <cell r="AI509" t="str">
            <v>A. Thiện bổ sung ngày 22.11</v>
          </cell>
          <cell r="AK509" t="str">
            <v>Bắc Trạch</v>
          </cell>
          <cell r="AL509" t="str">
            <v>NN-TL</v>
          </cell>
          <cell r="AN509" t="str">
            <v>NTM</v>
          </cell>
          <cell r="AO509" t="str">
            <v>UBND xã Bắc Trạch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 DAT"/>
      <sheetName val="DATA"/>
      <sheetName val="1NGUON"/>
      <sheetName val="2CO CAU"/>
      <sheetName val="3PBO HUYEN"/>
      <sheetName val="4DMPL"/>
      <sheetName val="5KHCN "/>
      <sheetName val="Sheet1"/>
      <sheetName val="6GDĐT"/>
      <sheetName val="7Y TẾ"/>
      <sheetName val="8NỢ XDCB"/>
      <sheetName val="9ODA"/>
      <sheetName val="10CHA LO"/>
      <sheetName val="11PNKB"/>
      <sheetName val="12TRONG DIEM"/>
      <sheetName val="13CHUYEN TIEP"/>
      <sheetName val="14KCM"/>
      <sheetName val="ODAKH NSNN"/>
      <sheetName val="NC07 TH TPCP"/>
      <sheetName val="NC08 TPCP KH"/>
      <sheetName val="NC11 PPP"/>
      <sheetName val="BM18 BC nam DP"/>
      <sheetName val="Quy2THDP"/>
      <sheetName val="Quy2TPCPDP"/>
      <sheetName val="Quy2von khac Dp"/>
    </sheetNames>
    <sheetDataSet>
      <sheetData sheetId="0" refreshError="1"/>
      <sheetData sheetId="1" refreshError="1">
        <row r="7">
          <cell r="B7" t="str">
            <v>TỔNG CỘNG</v>
          </cell>
          <cell r="N7">
            <v>6974628.8162222216</v>
          </cell>
          <cell r="O7">
            <v>829234</v>
          </cell>
          <cell r="P7">
            <v>3706133.7162222224</v>
          </cell>
          <cell r="Q7">
            <v>1965207</v>
          </cell>
          <cell r="R7">
            <v>259978</v>
          </cell>
          <cell r="S7">
            <v>939409</v>
          </cell>
          <cell r="T7">
            <v>2128909.21</v>
          </cell>
          <cell r="U7">
            <v>1470147.9</v>
          </cell>
          <cell r="W7">
            <v>737257.40000000014</v>
          </cell>
          <cell r="AA7">
            <v>2687931.6</v>
          </cell>
          <cell r="AB7">
            <v>897414.6</v>
          </cell>
          <cell r="AC7">
            <v>1569170.6</v>
          </cell>
          <cell r="AD7">
            <v>2269014.61</v>
          </cell>
          <cell r="AE7">
            <v>1104989.4100000001</v>
          </cell>
          <cell r="AF7">
            <v>524131.6</v>
          </cell>
          <cell r="AN7" t="e">
            <v>#REF!</v>
          </cell>
        </row>
        <row r="8">
          <cell r="B8" t="str">
            <v>CBĐT</v>
          </cell>
          <cell r="V8">
            <v>5000</v>
          </cell>
          <cell r="W8">
            <v>5000</v>
          </cell>
        </row>
        <row r="9">
          <cell r="B9" t="str">
            <v>Hỗ trợ DN cung cấp hàng hóa DV công ích</v>
          </cell>
          <cell r="V9">
            <v>1000</v>
          </cell>
          <cell r="W9">
            <v>1000</v>
          </cell>
        </row>
        <row r="10">
          <cell r="B10" t="str">
            <v>Hỗ trợ ưu đãi ĐT</v>
          </cell>
          <cell r="V10">
            <v>53750</v>
          </cell>
          <cell r="W10">
            <v>53750</v>
          </cell>
        </row>
        <row r="11">
          <cell r="B11" t="str">
            <v>Nhỏ lẻ</v>
          </cell>
          <cell r="V11">
            <v>10000</v>
          </cell>
          <cell r="W11">
            <v>10000</v>
          </cell>
        </row>
        <row r="12">
          <cell r="B12" t="str">
            <v>Khoa học công nghệ</v>
          </cell>
          <cell r="N12">
            <v>44348.222222222219</v>
          </cell>
          <cell r="O12">
            <v>0</v>
          </cell>
          <cell r="P12">
            <v>41048.222222222219</v>
          </cell>
          <cell r="Q12">
            <v>2797</v>
          </cell>
          <cell r="R12">
            <v>0</v>
          </cell>
          <cell r="S12">
            <v>2797</v>
          </cell>
          <cell r="T12">
            <v>36501</v>
          </cell>
          <cell r="U12">
            <v>33836.6</v>
          </cell>
          <cell r="W12">
            <v>21557.8</v>
          </cell>
          <cell r="AA12">
            <v>24354.799999999999</v>
          </cell>
          <cell r="AB12">
            <v>21557.8</v>
          </cell>
          <cell r="AC12">
            <v>24354.799999999999</v>
          </cell>
          <cell r="AD12">
            <v>51407.4</v>
          </cell>
          <cell r="AE12">
            <v>27185.200000000001</v>
          </cell>
          <cell r="AF12">
            <v>19732</v>
          </cell>
        </row>
        <row r="13">
          <cell r="B13" t="str">
            <v xml:space="preserve">Dự án chuyển tiếp </v>
          </cell>
        </row>
        <row r="14">
          <cell r="B14" t="str">
            <v>Đầu tư nâng cấp, triển khai nhân rộng phần mềm một cửa liên thông và dịch vụ hành chính công tỉnh Quảng Bình (giai đoạn I: 5930 triệu đồng)</v>
          </cell>
          <cell r="E14" t="str">
            <v>1KH-CN</v>
          </cell>
          <cell r="F14" t="str">
            <v>5KCM</v>
          </cell>
          <cell r="G14" t="str">
            <v>Quảng Bình</v>
          </cell>
          <cell r="H14">
            <v>2017</v>
          </cell>
          <cell r="I14" t="str">
            <v>chưa</v>
          </cell>
          <cell r="J14">
            <v>2019</v>
          </cell>
          <cell r="K14" t="str">
            <v>chưa</v>
          </cell>
          <cell r="M14" t="str">
            <v>3438/QĐ-UBND ngày 28/10/2016</v>
          </cell>
          <cell r="N14">
            <v>5930</v>
          </cell>
          <cell r="O14">
            <v>0</v>
          </cell>
          <cell r="P14">
            <v>5930</v>
          </cell>
          <cell r="Q14">
            <v>1400</v>
          </cell>
          <cell r="R14">
            <v>0</v>
          </cell>
          <cell r="S14">
            <v>1400</v>
          </cell>
          <cell r="T14">
            <v>5337</v>
          </cell>
          <cell r="U14">
            <v>3937</v>
          </cell>
          <cell r="V14">
            <v>3937</v>
          </cell>
          <cell r="W14">
            <v>3937</v>
          </cell>
          <cell r="X14">
            <v>100</v>
          </cell>
          <cell r="Z14">
            <v>3937</v>
          </cell>
          <cell r="AA14">
            <v>5337</v>
          </cell>
          <cell r="AB14">
            <v>3937</v>
          </cell>
          <cell r="AC14">
            <v>5337</v>
          </cell>
          <cell r="AD14">
            <v>5337</v>
          </cell>
          <cell r="AE14">
            <v>0</v>
          </cell>
          <cell r="AN14" t="str">
            <v>Cập nhật số QĐ</v>
          </cell>
          <cell r="AU14" t="str">
            <v>Sở Thông tin và Truyền thông</v>
          </cell>
        </row>
        <row r="15">
          <cell r="B15" t="str">
            <v>Đầu tư mua sắm hệ thống lưu trữ và khai thác chương trình đài phát thanh và truyền hình Quảng Bình</v>
          </cell>
          <cell r="E15" t="str">
            <v>1KH-CN</v>
          </cell>
          <cell r="F15" t="str">
            <v>5KCM</v>
          </cell>
          <cell r="G15" t="str">
            <v>Đồng Hới</v>
          </cell>
          <cell r="H15">
            <v>2017</v>
          </cell>
          <cell r="I15" t="str">
            <v>chưa</v>
          </cell>
          <cell r="J15">
            <v>2019</v>
          </cell>
          <cell r="K15" t="str">
            <v>chưa</v>
          </cell>
          <cell r="M15" t="str">
            <v>3437/QĐ-UBND ngày 28/10/2016</v>
          </cell>
          <cell r="N15">
            <v>5527</v>
          </cell>
          <cell r="O15">
            <v>0</v>
          </cell>
          <cell r="P15">
            <v>5527</v>
          </cell>
          <cell r="Q15">
            <v>1207</v>
          </cell>
          <cell r="R15">
            <v>0</v>
          </cell>
          <cell r="S15">
            <v>1207</v>
          </cell>
          <cell r="T15">
            <v>4974</v>
          </cell>
          <cell r="U15">
            <v>3767</v>
          </cell>
          <cell r="V15">
            <v>3767</v>
          </cell>
          <cell r="W15">
            <v>3767</v>
          </cell>
          <cell r="X15">
            <v>100</v>
          </cell>
          <cell r="Z15">
            <v>3767</v>
          </cell>
          <cell r="AA15">
            <v>4974</v>
          </cell>
          <cell r="AB15">
            <v>3767</v>
          </cell>
          <cell r="AC15">
            <v>4974</v>
          </cell>
          <cell r="AD15">
            <v>4974</v>
          </cell>
          <cell r="AE15">
            <v>0</v>
          </cell>
          <cell r="AN15" t="str">
            <v>Cập nhật số QĐ</v>
          </cell>
          <cell r="AU15" t="str">
            <v>Đài phát thanh và truyền hình Quảng Bình</v>
          </cell>
        </row>
        <row r="16">
          <cell r="B16" t="str">
            <v>Dự án khởi công mới 2018</v>
          </cell>
          <cell r="V16">
            <v>0</v>
          </cell>
          <cell r="Z16">
            <v>0</v>
          </cell>
          <cell r="AA16">
            <v>0</v>
          </cell>
          <cell r="AB16">
            <v>0</v>
          </cell>
          <cell r="AC16">
            <v>0</v>
          </cell>
          <cell r="AD16">
            <v>0</v>
          </cell>
          <cell r="AE16">
            <v>0</v>
          </cell>
        </row>
        <row r="17">
          <cell r="B17" t="str">
            <v>Đầu tư xây dựng cơ sở thực nghiệm nghiên cứu, sản xuất và phát triển các sản phẩm nấm ăn và nấm dược liệu</v>
          </cell>
          <cell r="E17" t="str">
            <v>1KH-CN</v>
          </cell>
          <cell r="F17" t="str">
            <v>5KCM</v>
          </cell>
          <cell r="G17" t="str">
            <v>Quảng Bình</v>
          </cell>
          <cell r="H17">
            <v>2018</v>
          </cell>
          <cell r="I17" t="str">
            <v>chưa</v>
          </cell>
          <cell r="J17">
            <v>2020</v>
          </cell>
          <cell r="K17" t="str">
            <v>chưa</v>
          </cell>
          <cell r="M17" t="str">
            <v>3849/QĐ-UBND ngày 30/10/2017</v>
          </cell>
          <cell r="N17">
            <v>3150</v>
          </cell>
          <cell r="O17">
            <v>0</v>
          </cell>
          <cell r="P17">
            <v>3150</v>
          </cell>
          <cell r="Q17">
            <v>40</v>
          </cell>
          <cell r="R17">
            <v>0</v>
          </cell>
          <cell r="S17">
            <v>40</v>
          </cell>
          <cell r="T17">
            <v>2835</v>
          </cell>
          <cell r="U17">
            <v>2835</v>
          </cell>
          <cell r="V17">
            <v>1417.5</v>
          </cell>
          <cell r="W17">
            <v>1417.5</v>
          </cell>
          <cell r="X17">
            <v>50</v>
          </cell>
          <cell r="Z17">
            <v>1417.5</v>
          </cell>
          <cell r="AA17">
            <v>1457.5</v>
          </cell>
          <cell r="AB17">
            <v>1417.5</v>
          </cell>
          <cell r="AC17">
            <v>1457.5</v>
          </cell>
          <cell r="AD17">
            <v>2835</v>
          </cell>
          <cell r="AE17">
            <v>1417.5</v>
          </cell>
          <cell r="AF17">
            <v>1417.5</v>
          </cell>
          <cell r="AG17">
            <v>100</v>
          </cell>
          <cell r="AI17">
            <v>1417.5</v>
          </cell>
          <cell r="AJ17">
            <v>2875</v>
          </cell>
          <cell r="AK17">
            <v>2875</v>
          </cell>
          <cell r="AL17">
            <v>2835</v>
          </cell>
          <cell r="AM17">
            <v>0</v>
          </cell>
          <cell r="AU17" t="str">
            <v>Trung tâm ứng dụng và thống kê khoa học và công nghệ</v>
          </cell>
        </row>
        <row r="18">
          <cell r="B18" t="str">
            <v>Nâng cấp hệ thống công nghệ thông tin phục vụ công tác chỉ đạo điều hành huyện ủy Quảng Ninh</v>
          </cell>
          <cell r="E18" t="str">
            <v>1KH-CN</v>
          </cell>
          <cell r="F18" t="str">
            <v>5KCM</v>
          </cell>
          <cell r="G18" t="str">
            <v>Quảng Ninh</v>
          </cell>
          <cell r="H18">
            <v>2018</v>
          </cell>
          <cell r="I18" t="str">
            <v>chưa</v>
          </cell>
          <cell r="J18">
            <v>2020</v>
          </cell>
          <cell r="K18" t="str">
            <v>chưa</v>
          </cell>
          <cell r="M18" t="str">
            <v>3932/QĐ-UBND ngày 30/10/2017</v>
          </cell>
          <cell r="N18">
            <v>1750</v>
          </cell>
          <cell r="O18">
            <v>0</v>
          </cell>
          <cell r="P18">
            <v>1750</v>
          </cell>
          <cell r="Q18">
            <v>30</v>
          </cell>
          <cell r="R18">
            <v>0</v>
          </cell>
          <cell r="S18">
            <v>30</v>
          </cell>
          <cell r="T18">
            <v>1575</v>
          </cell>
          <cell r="U18">
            <v>1575</v>
          </cell>
          <cell r="V18">
            <v>1575</v>
          </cell>
          <cell r="W18">
            <v>1575</v>
          </cell>
          <cell r="X18">
            <v>100</v>
          </cell>
          <cell r="Z18">
            <v>1575</v>
          </cell>
          <cell r="AA18">
            <v>1605</v>
          </cell>
          <cell r="AB18">
            <v>1575</v>
          </cell>
          <cell r="AC18">
            <v>1605</v>
          </cell>
          <cell r="AD18">
            <v>1575</v>
          </cell>
          <cell r="AE18">
            <v>0</v>
          </cell>
          <cell r="AN18" t="str">
            <v>Cập nhật số QĐ</v>
          </cell>
          <cell r="AU18" t="str">
            <v>Văn phòng Huyện ủy Quảng Ninh</v>
          </cell>
        </row>
        <row r="19">
          <cell r="B19" t="str">
            <v>Hệ thống thông tin kinh tế, xã hội tỉnh Quảng Bình</v>
          </cell>
          <cell r="E19" t="str">
            <v>1KH-CN</v>
          </cell>
          <cell r="F19" t="str">
            <v>5KCM</v>
          </cell>
          <cell r="G19" t="str">
            <v>Đồng Hới</v>
          </cell>
          <cell r="H19">
            <v>2018</v>
          </cell>
          <cell r="I19" t="str">
            <v>chưa</v>
          </cell>
          <cell r="J19">
            <v>2020</v>
          </cell>
          <cell r="K19" t="str">
            <v>chưa</v>
          </cell>
          <cell r="M19" t="str">
            <v>3848/QĐ-UBND ngày 30/10/2017</v>
          </cell>
          <cell r="N19">
            <v>2822</v>
          </cell>
          <cell r="O19">
            <v>0</v>
          </cell>
          <cell r="P19">
            <v>2822</v>
          </cell>
          <cell r="Q19">
            <v>0</v>
          </cell>
          <cell r="R19">
            <v>0</v>
          </cell>
          <cell r="S19">
            <v>0</v>
          </cell>
          <cell r="T19">
            <v>2540</v>
          </cell>
          <cell r="U19">
            <v>2540</v>
          </cell>
          <cell r="V19">
            <v>1270</v>
          </cell>
          <cell r="W19">
            <v>1270</v>
          </cell>
          <cell r="X19">
            <v>50</v>
          </cell>
          <cell r="Z19">
            <v>1270</v>
          </cell>
          <cell r="AA19">
            <v>1270</v>
          </cell>
          <cell r="AB19">
            <v>1270</v>
          </cell>
          <cell r="AC19">
            <v>1270</v>
          </cell>
          <cell r="AD19">
            <v>2540</v>
          </cell>
          <cell r="AE19">
            <v>1270</v>
          </cell>
          <cell r="AF19">
            <v>1270</v>
          </cell>
          <cell r="AG19">
            <v>100</v>
          </cell>
          <cell r="AI19">
            <v>1270</v>
          </cell>
          <cell r="AJ19">
            <v>2540</v>
          </cell>
          <cell r="AK19">
            <v>2540</v>
          </cell>
          <cell r="AL19">
            <v>2540</v>
          </cell>
          <cell r="AM19">
            <v>0</v>
          </cell>
          <cell r="AN19" t="str">
            <v>Cập nhật số QĐ</v>
          </cell>
          <cell r="AO19" t="str">
            <v>Diệp điện hỏi CĐT, trên QLVB không có</v>
          </cell>
          <cell r="AU19" t="str">
            <v>Sở Thông tin và Truyền thông</v>
          </cell>
        </row>
        <row r="20">
          <cell r="B20" t="str">
            <v>Đầu tư bổ sung thiết bị kỹ thuật Trung tâm Kỹ thuật Đo lường thử nghiệm</v>
          </cell>
          <cell r="E20" t="str">
            <v>1KH-CN</v>
          </cell>
          <cell r="F20" t="str">
            <v>5KCM</v>
          </cell>
          <cell r="G20" t="str">
            <v>Quảng Bình</v>
          </cell>
          <cell r="H20">
            <v>2018</v>
          </cell>
          <cell r="I20" t="str">
            <v>chưa</v>
          </cell>
          <cell r="J20">
            <v>2020</v>
          </cell>
          <cell r="K20" t="str">
            <v>chưa</v>
          </cell>
          <cell r="M20" t="str">
            <v>1400/QĐ-UBND ngày 24/7/2017</v>
          </cell>
          <cell r="N20">
            <v>9000</v>
          </cell>
          <cell r="O20">
            <v>0</v>
          </cell>
          <cell r="P20">
            <v>5700</v>
          </cell>
          <cell r="Q20">
            <v>60</v>
          </cell>
          <cell r="R20">
            <v>0</v>
          </cell>
          <cell r="S20">
            <v>60</v>
          </cell>
          <cell r="T20">
            <v>5130</v>
          </cell>
          <cell r="U20">
            <v>5130</v>
          </cell>
          <cell r="V20">
            <v>2565</v>
          </cell>
          <cell r="W20">
            <v>2565</v>
          </cell>
          <cell r="X20">
            <v>50</v>
          </cell>
          <cell r="Z20">
            <v>2565</v>
          </cell>
          <cell r="AA20">
            <v>2625</v>
          </cell>
          <cell r="AB20">
            <v>2565</v>
          </cell>
          <cell r="AC20">
            <v>2625</v>
          </cell>
          <cell r="AD20">
            <v>5130</v>
          </cell>
          <cell r="AE20">
            <v>2565</v>
          </cell>
          <cell r="AF20">
            <v>2565</v>
          </cell>
          <cell r="AG20">
            <v>100</v>
          </cell>
          <cell r="AI20">
            <v>2565</v>
          </cell>
          <cell r="AJ20">
            <v>5190</v>
          </cell>
          <cell r="AK20">
            <v>5190</v>
          </cell>
          <cell r="AL20">
            <v>5130</v>
          </cell>
          <cell r="AM20">
            <v>0</v>
          </cell>
          <cell r="AN20" t="str">
            <v>Cập nhật số QĐ</v>
          </cell>
          <cell r="AU20" t="str">
            <v>Trung tâm Kỹ thuật Đo lường thử nghiệm</v>
          </cell>
        </row>
        <row r="21">
          <cell r="B21" t="str">
            <v>Đầu tư tăng cường thiết bị lĩnh vực khoa học và công nghệ</v>
          </cell>
          <cell r="E21" t="str">
            <v>1KH-CN</v>
          </cell>
          <cell r="F21" t="str">
            <v>5KCM</v>
          </cell>
          <cell r="G21" t="str">
            <v>Quảng Bình</v>
          </cell>
          <cell r="H21">
            <v>2018</v>
          </cell>
          <cell r="I21" t="str">
            <v>chưa</v>
          </cell>
          <cell r="J21">
            <v>2020</v>
          </cell>
          <cell r="K21" t="str">
            <v>chưa</v>
          </cell>
          <cell r="M21" t="str">
            <v>3227/QĐ-UBND ngày 14/9/2017</v>
          </cell>
          <cell r="N21">
            <v>10235.222222222223</v>
          </cell>
          <cell r="O21">
            <v>0</v>
          </cell>
          <cell r="P21">
            <v>10235.222222222223</v>
          </cell>
          <cell r="Q21">
            <v>60</v>
          </cell>
          <cell r="S21">
            <v>60</v>
          </cell>
          <cell r="T21">
            <v>8712</v>
          </cell>
          <cell r="U21">
            <v>8712</v>
          </cell>
          <cell r="V21">
            <v>4356</v>
          </cell>
          <cell r="W21">
            <v>4356</v>
          </cell>
          <cell r="X21">
            <v>50</v>
          </cell>
          <cell r="Z21">
            <v>4356</v>
          </cell>
          <cell r="AA21">
            <v>4416</v>
          </cell>
          <cell r="AB21">
            <v>4356</v>
          </cell>
          <cell r="AC21">
            <v>4416</v>
          </cell>
          <cell r="AD21">
            <v>8712</v>
          </cell>
          <cell r="AE21">
            <v>4356</v>
          </cell>
          <cell r="AF21">
            <v>4356</v>
          </cell>
          <cell r="AG21">
            <v>100</v>
          </cell>
          <cell r="AI21">
            <v>4356</v>
          </cell>
          <cell r="AJ21">
            <v>8772</v>
          </cell>
          <cell r="AK21">
            <v>8772</v>
          </cell>
          <cell r="AL21">
            <v>8712</v>
          </cell>
          <cell r="AM21">
            <v>0</v>
          </cell>
          <cell r="AN21" t="str">
            <v>Cập nhật số QĐ</v>
          </cell>
          <cell r="AU21" t="str">
            <v>Trung tâm Kỹ thuật Đo lường thử nghiệm</v>
          </cell>
        </row>
        <row r="22">
          <cell r="B22" t="str">
            <v>Phát triển công nghệ thông tin trong hoạt động của các cơ quan Đảng, Mặt trận, đoàn thể tỉnh Quảng Bình giai đoạn 2017-2020</v>
          </cell>
          <cell r="G22" t="str">
            <v>Đồng Hới</v>
          </cell>
          <cell r="H22">
            <v>2018</v>
          </cell>
          <cell r="J22">
            <v>2020</v>
          </cell>
          <cell r="M22" t="str">
            <v>2143/QĐ-UBND ngày 19/6/2017</v>
          </cell>
          <cell r="N22">
            <v>5934</v>
          </cell>
          <cell r="P22">
            <v>5934</v>
          </cell>
          <cell r="Q22">
            <v>0</v>
          </cell>
          <cell r="S22">
            <v>0</v>
          </cell>
          <cell r="T22">
            <v>5398</v>
          </cell>
          <cell r="U22">
            <v>5340.6</v>
          </cell>
          <cell r="V22">
            <v>2670.3</v>
          </cell>
          <cell r="W22">
            <v>2670.3</v>
          </cell>
          <cell r="X22">
            <v>50</v>
          </cell>
          <cell r="Z22">
            <v>2670.3</v>
          </cell>
          <cell r="AA22">
            <v>2670.3</v>
          </cell>
          <cell r="AB22">
            <v>2670.3</v>
          </cell>
          <cell r="AC22">
            <v>2670.3</v>
          </cell>
          <cell r="AD22">
            <v>5398</v>
          </cell>
          <cell r="AE22">
            <v>2670.3</v>
          </cell>
          <cell r="AF22">
            <v>2670.3</v>
          </cell>
          <cell r="AG22">
            <v>100</v>
          </cell>
          <cell r="AI22">
            <v>2670.3</v>
          </cell>
          <cell r="AJ22">
            <v>5340.6</v>
          </cell>
          <cell r="AK22">
            <v>5340.6</v>
          </cell>
          <cell r="AL22">
            <v>5398</v>
          </cell>
          <cell r="AM22">
            <v>0</v>
          </cell>
          <cell r="AN22" t="str">
            <v>Cập nhật số QĐ và TMĐT và tên dự án</v>
          </cell>
          <cell r="AU22" t="str">
            <v>Văn phòng Tỉnh ủy</v>
          </cell>
        </row>
        <row r="23">
          <cell r="B23" t="str">
            <v>Dự Khởi công mới năm 2019 (Đề nghị bổ sung trung hạn và bố trí từ năm 2019)</v>
          </cell>
          <cell r="N23">
            <v>24844</v>
          </cell>
          <cell r="P23">
            <v>24844</v>
          </cell>
          <cell r="Z23">
            <v>0</v>
          </cell>
          <cell r="AA23">
            <v>0</v>
          </cell>
          <cell r="AC23">
            <v>0</v>
          </cell>
          <cell r="AD23">
            <v>14906.4</v>
          </cell>
          <cell r="AE23">
            <v>14906.4</v>
          </cell>
        </row>
        <row r="24">
          <cell r="B24" t="str">
            <v>Đầu tư xây dựng Vườn thực nghiệm khoa học công nghệ và ứng dụng, phát triển công nghệ cao trong sản xuất và chế biến tại Trung tâm ứng dụng tiến bộ khoa học công nghệ</v>
          </cell>
          <cell r="E24" t="str">
            <v>1KH-CN</v>
          </cell>
          <cell r="F24" t="str">
            <v>5KCM</v>
          </cell>
          <cell r="G24" t="str">
            <v>Đồng Hới</v>
          </cell>
          <cell r="H24">
            <v>2019</v>
          </cell>
          <cell r="J24">
            <v>2021</v>
          </cell>
          <cell r="M24" t="str">
            <v>3715/QĐ-UBND ngày 30/10/2018</v>
          </cell>
          <cell r="N24">
            <v>14850</v>
          </cell>
          <cell r="P24">
            <v>14850</v>
          </cell>
          <cell r="Z24">
            <v>0</v>
          </cell>
          <cell r="AD24">
            <v>8910</v>
          </cell>
          <cell r="AE24">
            <v>8910</v>
          </cell>
          <cell r="AF24">
            <v>4455</v>
          </cell>
          <cell r="AG24">
            <v>50</v>
          </cell>
          <cell r="AI24">
            <v>4455</v>
          </cell>
          <cell r="AJ24">
            <v>4455</v>
          </cell>
          <cell r="AK24">
            <v>4455</v>
          </cell>
          <cell r="AL24">
            <v>8910</v>
          </cell>
          <cell r="AM24">
            <v>4455</v>
          </cell>
          <cell r="AO24" t="str">
            <v>K</v>
          </cell>
          <cell r="AU24" t="str">
            <v>Trung tâm ứng dụng và thống kê khoa học và công nghệ</v>
          </cell>
          <cell r="AV24" t="str">
            <v>Đ/c Dũng PCT</v>
          </cell>
        </row>
        <row r="25">
          <cell r="B25" t="str">
            <v>Xây dựng và áp dụng hệ thống ISO điện tử theo tiêu chuẩn TCVN 9001:2005 vào hoạt động của các cơ quan hành chính Nhà nước tỉnh Quảng Bình</v>
          </cell>
          <cell r="E25" t="str">
            <v>1KH-CN</v>
          </cell>
          <cell r="F25" t="str">
            <v>5KCM</v>
          </cell>
          <cell r="G25" t="str">
            <v>Quảng Bình</v>
          </cell>
          <cell r="H25">
            <v>2019</v>
          </cell>
          <cell r="J25">
            <v>2021</v>
          </cell>
          <cell r="M25" t="str">
            <v>3740/QĐ-UBND ngày 30/10/2018</v>
          </cell>
          <cell r="N25">
            <v>4994</v>
          </cell>
          <cell r="P25">
            <v>4994</v>
          </cell>
          <cell r="Z25">
            <v>0</v>
          </cell>
          <cell r="AD25">
            <v>2996.4</v>
          </cell>
          <cell r="AE25">
            <v>2996.4</v>
          </cell>
          <cell r="AF25">
            <v>1498.2</v>
          </cell>
          <cell r="AG25">
            <v>50</v>
          </cell>
          <cell r="AI25">
            <v>1498.2</v>
          </cell>
          <cell r="AJ25">
            <v>1498.2</v>
          </cell>
          <cell r="AK25">
            <v>1498.2</v>
          </cell>
          <cell r="AL25">
            <v>2996.4</v>
          </cell>
          <cell r="AM25">
            <v>1498.2</v>
          </cell>
          <cell r="AO25" t="str">
            <v>K</v>
          </cell>
          <cell r="AU25" t="str">
            <v>Sở Khoa học và Công nghệ</v>
          </cell>
          <cell r="AV25" t="str">
            <v>P.VX : Đ/c Giám đốc</v>
          </cell>
        </row>
        <row r="26">
          <cell r="B26" t="str">
            <v>Đầu tư nâng cấp Trung tâm dữ liệu điện tử và phần mềm theo dõi thực hiện nhiệm vụ</v>
          </cell>
          <cell r="E26" t="str">
            <v>1KH-CN</v>
          </cell>
          <cell r="F26" t="str">
            <v>5KCM</v>
          </cell>
          <cell r="G26" t="str">
            <v>Quảng Bình</v>
          </cell>
          <cell r="H26">
            <v>2019</v>
          </cell>
          <cell r="J26">
            <v>2021</v>
          </cell>
          <cell r="M26" t="str">
            <v>3719/QĐ-UBND ngày 30/10/2018</v>
          </cell>
          <cell r="N26">
            <v>5000</v>
          </cell>
          <cell r="P26">
            <v>5000</v>
          </cell>
          <cell r="Z26">
            <v>0</v>
          </cell>
          <cell r="AD26">
            <v>3000</v>
          </cell>
          <cell r="AE26">
            <v>3000</v>
          </cell>
          <cell r="AF26">
            <v>1500</v>
          </cell>
          <cell r="AG26">
            <v>50</v>
          </cell>
          <cell r="AI26">
            <v>1500</v>
          </cell>
          <cell r="AJ26">
            <v>1500</v>
          </cell>
          <cell r="AK26">
            <v>1500</v>
          </cell>
          <cell r="AL26">
            <v>3000</v>
          </cell>
          <cell r="AM26">
            <v>1500</v>
          </cell>
          <cell r="AO26" t="str">
            <v>K</v>
          </cell>
          <cell r="AU26" t="str">
            <v>Sở Thông tin và Truyền thông</v>
          </cell>
          <cell r="AV26" t="str">
            <v>P.VX : Đ/c Giám đốc</v>
          </cell>
        </row>
        <row r="27">
          <cell r="B27" t="str">
            <v>Dự Khởi công mới năm 2020 (Đề nghị bổ sung trung hạn và bố trí từ năm 2020)</v>
          </cell>
        </row>
        <row r="28">
          <cell r="B28" t="str">
            <v>Đầu tư mua sắm trang thiết bị phòng dựng truyền hình và phục vụ công tác thông tin, truyền thông và thống kê khoa học và công nghệ</v>
          </cell>
          <cell r="G28" t="str">
            <v>Quảng Bình</v>
          </cell>
          <cell r="H28">
            <v>2020</v>
          </cell>
          <cell r="J28">
            <v>2022</v>
          </cell>
          <cell r="M28" t="str">
            <v>4240/QĐ-UBND ngày 30/10/2019</v>
          </cell>
          <cell r="N28">
            <v>3500</v>
          </cell>
          <cell r="P28">
            <v>3500</v>
          </cell>
          <cell r="AD28">
            <v>1050</v>
          </cell>
          <cell r="AE28">
            <v>1050</v>
          </cell>
          <cell r="AL28">
            <v>1050</v>
          </cell>
          <cell r="AM28">
            <v>1050</v>
          </cell>
          <cell r="AU28" t="str">
            <v>Trung tâm ứng dụng và thống kê KHCN Quảng Bình</v>
          </cell>
        </row>
        <row r="29">
          <cell r="B29" t="str">
            <v>Xây dựng và áp dụng Hệ thống ISO điện tử theo tiêu chuẩn TCVN ISO 9001:2015 vào hoạt động của các cơ quan hành chính nhà nước tỉnh Quảng Bình</v>
          </cell>
          <cell r="G29" t="str">
            <v>Quảng Bình</v>
          </cell>
          <cell r="H29">
            <v>2020</v>
          </cell>
          <cell r="J29">
            <v>2022</v>
          </cell>
          <cell r="N29">
            <v>5000</v>
          </cell>
          <cell r="P29">
            <v>5000</v>
          </cell>
          <cell r="AD29">
            <v>1500</v>
          </cell>
          <cell r="AE29">
            <v>1500</v>
          </cell>
          <cell r="AL29">
            <v>1500</v>
          </cell>
          <cell r="AM29">
            <v>1500</v>
          </cell>
          <cell r="AU29" t="str">
            <v>Sở Khoa học Công nghệ</v>
          </cell>
        </row>
        <row r="30">
          <cell r="B30" t="str">
            <v>Đầu tư tăng cường tiềm lực khoa học và công nghệ</v>
          </cell>
          <cell r="G30" t="str">
            <v>Đồng Hới</v>
          </cell>
          <cell r="H30">
            <v>2020</v>
          </cell>
          <cell r="J30">
            <v>2022</v>
          </cell>
          <cell r="N30">
            <v>10950</v>
          </cell>
          <cell r="P30">
            <v>10950</v>
          </cell>
          <cell r="AD30">
            <v>3285</v>
          </cell>
          <cell r="AE30">
            <v>3285</v>
          </cell>
          <cell r="AL30">
            <v>3285</v>
          </cell>
          <cell r="AM30">
            <v>3285</v>
          </cell>
          <cell r="AU30" t="str">
            <v>Trung tâm kỹ thuật đo lường thử nghiệm</v>
          </cell>
        </row>
        <row r="31">
          <cell r="B31" t="str">
            <v>Đầu tư nâng cấp, hạ tầng chính quyền điện tử tỉnh Quảng Bình năm 2020</v>
          </cell>
          <cell r="G31" t="str">
            <v>Đồng Hới</v>
          </cell>
          <cell r="H31">
            <v>2020</v>
          </cell>
          <cell r="J31">
            <v>2022</v>
          </cell>
          <cell r="N31">
            <v>7000</v>
          </cell>
          <cell r="P31">
            <v>7000</v>
          </cell>
          <cell r="AD31">
            <v>2100</v>
          </cell>
          <cell r="AE31">
            <v>2100</v>
          </cell>
          <cell r="AL31">
            <v>2100</v>
          </cell>
          <cell r="AM31">
            <v>2100</v>
          </cell>
          <cell r="AU31" t="str">
            <v>Sở Thông tin và truyền thông</v>
          </cell>
        </row>
        <row r="32">
          <cell r="B32" t="str">
            <v>Xây dựng hệ thống cơ sở dữ liệu tiếp nhận, xử lý phản ánh, kiến nghị của tổ chức cá nhân</v>
          </cell>
          <cell r="G32" t="str">
            <v>Đồng Hới</v>
          </cell>
          <cell r="H32">
            <v>2020</v>
          </cell>
          <cell r="J32">
            <v>2022</v>
          </cell>
          <cell r="N32">
            <v>4000</v>
          </cell>
          <cell r="P32">
            <v>4000</v>
          </cell>
          <cell r="AD32">
            <v>1200</v>
          </cell>
          <cell r="AE32">
            <v>1200</v>
          </cell>
          <cell r="AL32">
            <v>1200</v>
          </cell>
          <cell r="AM32">
            <v>1200</v>
          </cell>
          <cell r="AU32" t="str">
            <v>Văn phòng UBND tỉnh</v>
          </cell>
        </row>
        <row r="33">
          <cell r="B33" t="str">
            <v>Giáo dục đào tạo</v>
          </cell>
          <cell r="N33">
            <v>482646.30000000005</v>
          </cell>
          <cell r="O33">
            <v>0</v>
          </cell>
          <cell r="P33">
            <v>453397.30000000005</v>
          </cell>
          <cell r="Q33">
            <v>137938</v>
          </cell>
          <cell r="R33">
            <v>805</v>
          </cell>
          <cell r="S33">
            <v>133738</v>
          </cell>
          <cell r="T33">
            <v>401487</v>
          </cell>
          <cell r="U33">
            <v>274199</v>
          </cell>
          <cell r="V33">
            <v>134123.79999999999</v>
          </cell>
          <cell r="W33">
            <v>233446.59999999998</v>
          </cell>
          <cell r="Y33">
            <v>1500</v>
          </cell>
          <cell r="Z33">
            <v>237079.59999999998</v>
          </cell>
          <cell r="AA33">
            <v>273561.8</v>
          </cell>
          <cell r="AB33">
            <v>136428.79999999999</v>
          </cell>
          <cell r="AC33">
            <v>269361.8</v>
          </cell>
          <cell r="AD33">
            <v>504655</v>
          </cell>
          <cell r="AE33">
            <v>241743.2</v>
          </cell>
          <cell r="AN33">
            <v>126681</v>
          </cell>
        </row>
        <row r="34">
          <cell r="B34" t="str">
            <v>Dự án dự kiến hoàn thành 2018</v>
          </cell>
          <cell r="N34">
            <v>133346</v>
          </cell>
          <cell r="O34">
            <v>0</v>
          </cell>
          <cell r="P34">
            <v>129568</v>
          </cell>
          <cell r="Q34">
            <v>86618</v>
          </cell>
          <cell r="R34">
            <v>0</v>
          </cell>
          <cell r="S34">
            <v>82418</v>
          </cell>
          <cell r="T34">
            <v>111651</v>
          </cell>
          <cell r="U34">
            <v>34168</v>
          </cell>
          <cell r="V34">
            <v>34168</v>
          </cell>
          <cell r="W34">
            <v>34168</v>
          </cell>
          <cell r="Y34">
            <v>0</v>
          </cell>
          <cell r="Z34">
            <v>34168</v>
          </cell>
          <cell r="AA34">
            <v>120786</v>
          </cell>
          <cell r="AB34">
            <v>34168</v>
          </cell>
          <cell r="AC34">
            <v>116586</v>
          </cell>
          <cell r="AD34">
            <v>111651</v>
          </cell>
          <cell r="AE34">
            <v>0</v>
          </cell>
          <cell r="AN34">
            <v>0</v>
          </cell>
        </row>
        <row r="35">
          <cell r="B35" t="str">
            <v>Trường Mầm non Hương Hóa (4 phòng 2 tầng)</v>
          </cell>
          <cell r="E35" t="str">
            <v>2GDĐT</v>
          </cell>
          <cell r="F35" t="str">
            <v>5KCM</v>
          </cell>
          <cell r="G35" t="str">
            <v>Tuyên Hóa</v>
          </cell>
          <cell r="H35">
            <v>2016</v>
          </cell>
          <cell r="J35">
            <v>2018</v>
          </cell>
          <cell r="L35" t="str">
            <v>2901/QĐ-UBND ngày 16/10/2015</v>
          </cell>
          <cell r="M35" t="str">
            <v>3127a/QĐ-UBND ngày 30/10/2015</v>
          </cell>
          <cell r="N35">
            <v>3549</v>
          </cell>
          <cell r="P35">
            <v>3549</v>
          </cell>
          <cell r="Q35">
            <v>2283</v>
          </cell>
          <cell r="S35">
            <v>2283</v>
          </cell>
          <cell r="T35">
            <v>2994</v>
          </cell>
          <cell r="U35">
            <v>911</v>
          </cell>
          <cell r="V35">
            <v>911</v>
          </cell>
          <cell r="W35">
            <v>911</v>
          </cell>
          <cell r="X35">
            <v>100</v>
          </cell>
          <cell r="Z35">
            <v>911</v>
          </cell>
          <cell r="AA35">
            <v>3194</v>
          </cell>
          <cell r="AB35">
            <v>911</v>
          </cell>
          <cell r="AC35">
            <v>3194</v>
          </cell>
          <cell r="AD35">
            <v>2994</v>
          </cell>
          <cell r="AE35">
            <v>0</v>
          </cell>
          <cell r="AQ35" t="str">
            <v>Hương Hóa</v>
          </cell>
        </row>
        <row r="36">
          <cell r="B36" t="str">
            <v>Xây dựng khuôn viên, hàng rào và hạ tầng kỹ thuật Trường THPT Hùng Vương</v>
          </cell>
          <cell r="E36" t="str">
            <v>2GDĐT</v>
          </cell>
          <cell r="F36" t="str">
            <v>5KCM</v>
          </cell>
          <cell r="G36" t="str">
            <v>Bố Trạch</v>
          </cell>
          <cell r="H36">
            <v>2016</v>
          </cell>
          <cell r="J36">
            <v>2018</v>
          </cell>
          <cell r="M36" t="str">
            <v>3101/QĐ-UBND ngày 30/10/2015</v>
          </cell>
          <cell r="N36">
            <v>3400</v>
          </cell>
          <cell r="P36">
            <v>3400</v>
          </cell>
          <cell r="Q36">
            <v>2320</v>
          </cell>
          <cell r="S36">
            <v>2320</v>
          </cell>
          <cell r="T36">
            <v>2870</v>
          </cell>
          <cell r="U36">
            <v>740</v>
          </cell>
          <cell r="V36">
            <v>740</v>
          </cell>
          <cell r="W36">
            <v>740</v>
          </cell>
          <cell r="X36">
            <v>100</v>
          </cell>
          <cell r="Z36">
            <v>740</v>
          </cell>
          <cell r="AA36">
            <v>3060</v>
          </cell>
          <cell r="AB36">
            <v>740</v>
          </cell>
          <cell r="AC36">
            <v>3060</v>
          </cell>
          <cell r="AD36">
            <v>2870</v>
          </cell>
          <cell r="AE36">
            <v>0</v>
          </cell>
          <cell r="AQ36" t="str">
            <v>Cự Nẫm</v>
          </cell>
        </row>
        <row r="37">
          <cell r="B37" t="str">
            <v>Trường tiểu học số 1 phường Ba Đồn (6 phòng)</v>
          </cell>
          <cell r="E37" t="str">
            <v>2GDĐT</v>
          </cell>
          <cell r="F37" t="str">
            <v>5KCM</v>
          </cell>
          <cell r="G37" t="str">
            <v>Ba Đồn</v>
          </cell>
          <cell r="H37">
            <v>2016</v>
          </cell>
          <cell r="J37">
            <v>2018</v>
          </cell>
          <cell r="L37" t="str">
            <v>2515/QĐ-UBND ngày 10/9/2015</v>
          </cell>
          <cell r="M37" t="str">
            <v>3058/QĐ-UBND ngày 29/10/2015</v>
          </cell>
          <cell r="N37">
            <v>2816</v>
          </cell>
          <cell r="P37">
            <v>2816</v>
          </cell>
          <cell r="Q37">
            <v>1950</v>
          </cell>
          <cell r="S37">
            <v>1950</v>
          </cell>
          <cell r="T37">
            <v>2384</v>
          </cell>
          <cell r="U37">
            <v>584</v>
          </cell>
          <cell r="V37">
            <v>584</v>
          </cell>
          <cell r="W37">
            <v>584</v>
          </cell>
          <cell r="X37">
            <v>100</v>
          </cell>
          <cell r="Z37">
            <v>584</v>
          </cell>
          <cell r="AA37">
            <v>2534</v>
          </cell>
          <cell r="AB37">
            <v>584</v>
          </cell>
          <cell r="AC37">
            <v>2534</v>
          </cell>
          <cell r="AD37">
            <v>2384</v>
          </cell>
          <cell r="AE37">
            <v>0</v>
          </cell>
          <cell r="AQ37" t="str">
            <v>Ba Đồn</v>
          </cell>
        </row>
        <row r="38">
          <cell r="B38" t="str">
            <v>Trường Tiểu học Hải Trạch (6 phòng)</v>
          </cell>
          <cell r="E38" t="str">
            <v>2GDĐT</v>
          </cell>
          <cell r="F38" t="str">
            <v>5KCM</v>
          </cell>
          <cell r="G38" t="str">
            <v>Bố Trạch</v>
          </cell>
          <cell r="H38">
            <v>2016</v>
          </cell>
          <cell r="J38">
            <v>2018</v>
          </cell>
          <cell r="M38" t="str">
            <v>5656/QĐ-UBND ngày 28/10/2015</v>
          </cell>
          <cell r="N38">
            <v>3000</v>
          </cell>
          <cell r="P38">
            <v>3000</v>
          </cell>
          <cell r="Q38">
            <v>1982</v>
          </cell>
          <cell r="S38">
            <v>1982</v>
          </cell>
          <cell r="T38">
            <v>2550</v>
          </cell>
          <cell r="U38">
            <v>718</v>
          </cell>
          <cell r="V38">
            <v>718</v>
          </cell>
          <cell r="W38">
            <v>718</v>
          </cell>
          <cell r="X38">
            <v>100</v>
          </cell>
          <cell r="Z38">
            <v>718</v>
          </cell>
          <cell r="AA38">
            <v>2700</v>
          </cell>
          <cell r="AB38">
            <v>718</v>
          </cell>
          <cell r="AC38">
            <v>2700</v>
          </cell>
          <cell r="AD38">
            <v>2550</v>
          </cell>
          <cell r="AE38">
            <v>0</v>
          </cell>
          <cell r="AQ38" t="str">
            <v>Hải Trạch</v>
          </cell>
        </row>
        <row r="39">
          <cell r="B39" t="str">
            <v>Nhà lớp học 6 phòng Trường TH thị trấn Quán Hàu</v>
          </cell>
          <cell r="E39" t="str">
            <v>2GDĐT</v>
          </cell>
          <cell r="F39" t="str">
            <v>5KCM</v>
          </cell>
          <cell r="G39" t="str">
            <v>Quảng Ninh</v>
          </cell>
          <cell r="H39">
            <v>2016</v>
          </cell>
          <cell r="J39">
            <v>2018</v>
          </cell>
          <cell r="M39" t="str">
            <v>3090/QĐ-UBND ngày 30/10/2015</v>
          </cell>
          <cell r="N39">
            <v>3000</v>
          </cell>
          <cell r="P39">
            <v>3000</v>
          </cell>
          <cell r="Q39">
            <v>1940</v>
          </cell>
          <cell r="S39">
            <v>1940</v>
          </cell>
          <cell r="T39">
            <v>2500</v>
          </cell>
          <cell r="U39">
            <v>760</v>
          </cell>
          <cell r="V39">
            <v>760</v>
          </cell>
          <cell r="W39">
            <v>760</v>
          </cell>
          <cell r="X39">
            <v>100</v>
          </cell>
          <cell r="Z39">
            <v>760</v>
          </cell>
          <cell r="AA39">
            <v>2700</v>
          </cell>
          <cell r="AB39">
            <v>760</v>
          </cell>
          <cell r="AC39">
            <v>2700</v>
          </cell>
          <cell r="AD39">
            <v>2500</v>
          </cell>
          <cell r="AE39">
            <v>0</v>
          </cell>
        </row>
        <row r="40">
          <cell r="B40" t="str">
            <v>Nhà lớp học bộ môn 6 phòng 2 tầng Trường THCS Tân Ninh</v>
          </cell>
          <cell r="E40" t="str">
            <v>2GDĐT</v>
          </cell>
          <cell r="F40" t="str">
            <v>5KCM</v>
          </cell>
          <cell r="G40" t="str">
            <v>Quảng Ninh</v>
          </cell>
          <cell r="H40">
            <v>2016</v>
          </cell>
          <cell r="J40">
            <v>2018</v>
          </cell>
          <cell r="M40" t="str">
            <v>3118a/QĐ-UBND ngày 30/10/2015</v>
          </cell>
          <cell r="N40">
            <v>4104</v>
          </cell>
          <cell r="P40">
            <v>4104</v>
          </cell>
          <cell r="Q40">
            <v>2700</v>
          </cell>
          <cell r="S40">
            <v>2700</v>
          </cell>
          <cell r="T40">
            <v>3534</v>
          </cell>
          <cell r="U40">
            <v>984</v>
          </cell>
          <cell r="V40">
            <v>984</v>
          </cell>
          <cell r="W40">
            <v>984</v>
          </cell>
          <cell r="X40">
            <v>100</v>
          </cell>
          <cell r="Z40">
            <v>984</v>
          </cell>
          <cell r="AA40">
            <v>3684</v>
          </cell>
          <cell r="AB40">
            <v>984</v>
          </cell>
          <cell r="AC40">
            <v>3684</v>
          </cell>
          <cell r="AD40">
            <v>3534</v>
          </cell>
          <cell r="AE40">
            <v>0</v>
          </cell>
        </row>
        <row r="41">
          <cell r="B41" t="str">
            <v xml:space="preserve">Xây dựng khu hành chính quản trị Trường THPT Chuyên Võ Nguyên Giáp </v>
          </cell>
          <cell r="E41" t="str">
            <v>2GDĐT</v>
          </cell>
          <cell r="F41" t="str">
            <v>5KCM</v>
          </cell>
          <cell r="G41" t="str">
            <v>Đồng Hới</v>
          </cell>
          <cell r="H41">
            <v>2016</v>
          </cell>
          <cell r="J41">
            <v>2018</v>
          </cell>
          <cell r="M41" t="str">
            <v>3112/QĐ-UBND ngày 31/10/2015</v>
          </cell>
          <cell r="N41">
            <v>8178</v>
          </cell>
          <cell r="P41">
            <v>8000</v>
          </cell>
          <cell r="Q41">
            <v>5100</v>
          </cell>
          <cell r="S41">
            <v>5100</v>
          </cell>
          <cell r="T41">
            <v>6900</v>
          </cell>
          <cell r="U41">
            <v>2100</v>
          </cell>
          <cell r="V41">
            <v>2100</v>
          </cell>
          <cell r="W41">
            <v>2100</v>
          </cell>
          <cell r="X41">
            <v>100</v>
          </cell>
          <cell r="Z41">
            <v>2100</v>
          </cell>
          <cell r="AA41">
            <v>7200</v>
          </cell>
          <cell r="AB41">
            <v>2100</v>
          </cell>
          <cell r="AC41">
            <v>7200</v>
          </cell>
          <cell r="AD41">
            <v>6900</v>
          </cell>
          <cell r="AE41">
            <v>0</v>
          </cell>
        </row>
        <row r="42">
          <cell r="B42" t="str">
            <v>Nhà hiệu bộ Trường tiểu học Tân Thủy</v>
          </cell>
          <cell r="E42" t="str">
            <v>2GDĐT</v>
          </cell>
          <cell r="F42" t="str">
            <v>5KCM</v>
          </cell>
          <cell r="G42" t="str">
            <v>Lệ Thủy</v>
          </cell>
          <cell r="H42">
            <v>2016</v>
          </cell>
          <cell r="J42">
            <v>2018</v>
          </cell>
          <cell r="L42" t="str">
            <v>2667/QĐ-UBND ngày 29/09/2015</v>
          </cell>
          <cell r="M42" t="str">
            <v>3075a/QĐ-UBND ngày 30/10/2015</v>
          </cell>
          <cell r="N42">
            <v>2500</v>
          </cell>
          <cell r="P42">
            <v>2500</v>
          </cell>
          <cell r="Q42">
            <v>1605</v>
          </cell>
          <cell r="S42">
            <v>1605</v>
          </cell>
          <cell r="T42">
            <v>2110</v>
          </cell>
          <cell r="U42">
            <v>645</v>
          </cell>
          <cell r="V42">
            <v>645</v>
          </cell>
          <cell r="W42">
            <v>645</v>
          </cell>
          <cell r="X42">
            <v>100</v>
          </cell>
          <cell r="Z42">
            <v>645</v>
          </cell>
          <cell r="AA42">
            <v>2250</v>
          </cell>
          <cell r="AB42">
            <v>645</v>
          </cell>
          <cell r="AC42">
            <v>2250</v>
          </cell>
          <cell r="AD42">
            <v>2110</v>
          </cell>
          <cell r="AE42">
            <v>0</v>
          </cell>
        </row>
        <row r="43">
          <cell r="B43" t="str">
            <v>Trường Mầm non xã Võ Ninh (3 phòng học, phòng chức năng, phòng làm việc)</v>
          </cell>
          <cell r="E43" t="str">
            <v>2GDĐT</v>
          </cell>
          <cell r="F43" t="str">
            <v>5KCM</v>
          </cell>
          <cell r="G43" t="str">
            <v>Quảng Ninh</v>
          </cell>
          <cell r="H43">
            <v>2016</v>
          </cell>
          <cell r="J43">
            <v>2018</v>
          </cell>
          <cell r="M43" t="str">
            <v>2977/QĐ-UBND ngày 26/10/2015</v>
          </cell>
          <cell r="N43">
            <v>3500</v>
          </cell>
          <cell r="P43">
            <v>3500</v>
          </cell>
          <cell r="Q43">
            <v>2545</v>
          </cell>
          <cell r="S43">
            <v>2545</v>
          </cell>
          <cell r="T43">
            <v>3000</v>
          </cell>
          <cell r="U43">
            <v>605</v>
          </cell>
          <cell r="V43">
            <v>605</v>
          </cell>
          <cell r="W43">
            <v>605</v>
          </cell>
          <cell r="X43">
            <v>100</v>
          </cell>
          <cell r="Z43">
            <v>605</v>
          </cell>
          <cell r="AA43">
            <v>3150</v>
          </cell>
          <cell r="AB43">
            <v>605</v>
          </cell>
          <cell r="AC43">
            <v>3150</v>
          </cell>
          <cell r="AD43">
            <v>3000</v>
          </cell>
          <cell r="AE43">
            <v>0</v>
          </cell>
        </row>
        <row r="44">
          <cell r="B44" t="str">
            <v>Khuôn viên hàng rào trường, công trình cấp nước, phòng học THCS&amp;THPT Hóa Tiến</v>
          </cell>
          <cell r="E44" t="str">
            <v>2GDĐT</v>
          </cell>
          <cell r="F44" t="str">
            <v>5KCM</v>
          </cell>
          <cell r="G44" t="str">
            <v>Minh Hóa</v>
          </cell>
          <cell r="H44">
            <v>2016</v>
          </cell>
          <cell r="J44">
            <v>2018</v>
          </cell>
          <cell r="L44" t="str">
            <v>3021/QĐ-UBND ngày 28/10/2015</v>
          </cell>
          <cell r="M44" t="str">
            <v>3090/QĐ-UBND ngày 30/10/2015</v>
          </cell>
          <cell r="N44">
            <v>4000</v>
          </cell>
          <cell r="P44">
            <v>4000</v>
          </cell>
          <cell r="Q44">
            <v>2600</v>
          </cell>
          <cell r="S44">
            <v>2600</v>
          </cell>
          <cell r="T44">
            <v>3400</v>
          </cell>
          <cell r="U44">
            <v>1000</v>
          </cell>
          <cell r="V44">
            <v>1000</v>
          </cell>
          <cell r="W44">
            <v>1000</v>
          </cell>
          <cell r="X44">
            <v>100</v>
          </cell>
          <cell r="Z44">
            <v>1000</v>
          </cell>
          <cell r="AA44">
            <v>3600</v>
          </cell>
          <cell r="AB44">
            <v>1000</v>
          </cell>
          <cell r="AC44">
            <v>3600</v>
          </cell>
          <cell r="AD44">
            <v>3400</v>
          </cell>
          <cell r="AE44">
            <v>0</v>
          </cell>
        </row>
        <row r="45">
          <cell r="B45" t="str">
            <v>Trường Tiểu học xã Quảng Sơn (6 phòng)</v>
          </cell>
          <cell r="E45" t="str">
            <v>2GDĐT</v>
          </cell>
          <cell r="F45" t="str">
            <v>5KCM</v>
          </cell>
          <cell r="G45" t="str">
            <v>Ba Đồn</v>
          </cell>
          <cell r="H45">
            <v>2016</v>
          </cell>
          <cell r="J45">
            <v>2018</v>
          </cell>
          <cell r="M45" t="str">
            <v>3120/QĐ-UBND ngày 30/10/2015</v>
          </cell>
          <cell r="N45">
            <v>2815</v>
          </cell>
          <cell r="P45">
            <v>2815</v>
          </cell>
          <cell r="Q45">
            <v>1745</v>
          </cell>
          <cell r="S45">
            <v>1745</v>
          </cell>
          <cell r="T45">
            <v>2534</v>
          </cell>
          <cell r="U45">
            <v>789</v>
          </cell>
          <cell r="V45">
            <v>789</v>
          </cell>
          <cell r="W45">
            <v>789</v>
          </cell>
          <cell r="X45">
            <v>100</v>
          </cell>
          <cell r="Z45">
            <v>789</v>
          </cell>
          <cell r="AA45">
            <v>2534</v>
          </cell>
          <cell r="AB45">
            <v>789</v>
          </cell>
          <cell r="AC45">
            <v>2534</v>
          </cell>
          <cell r="AD45">
            <v>2534</v>
          </cell>
          <cell r="AE45">
            <v>0</v>
          </cell>
        </row>
        <row r="46">
          <cell r="B46" t="str">
            <v>Xây dựng Nhà đa năng Trường PT Dân tộc nội trú tỉnh</v>
          </cell>
          <cell r="E46" t="str">
            <v>2GDĐT</v>
          </cell>
          <cell r="F46" t="str">
            <v>5KCM</v>
          </cell>
          <cell r="G46" t="str">
            <v>Đồng Hới</v>
          </cell>
          <cell r="H46">
            <v>2016</v>
          </cell>
          <cell r="J46">
            <v>2018</v>
          </cell>
          <cell r="M46" t="str">
            <v>3077a/QĐ-UBND ngày 30/10/2015</v>
          </cell>
          <cell r="N46">
            <v>4200</v>
          </cell>
          <cell r="P46">
            <v>4200</v>
          </cell>
          <cell r="Q46">
            <v>2603</v>
          </cell>
          <cell r="S46">
            <v>2603</v>
          </cell>
          <cell r="T46">
            <v>3630</v>
          </cell>
          <cell r="U46">
            <v>1177</v>
          </cell>
          <cell r="V46">
            <v>1177</v>
          </cell>
          <cell r="W46">
            <v>1177</v>
          </cell>
          <cell r="X46">
            <v>100</v>
          </cell>
          <cell r="Z46">
            <v>1177</v>
          </cell>
          <cell r="AA46">
            <v>3780</v>
          </cell>
          <cell r="AB46">
            <v>1177</v>
          </cell>
          <cell r="AC46">
            <v>3780</v>
          </cell>
          <cell r="AD46">
            <v>3630</v>
          </cell>
          <cell r="AE46">
            <v>0</v>
          </cell>
        </row>
        <row r="47">
          <cell r="B47" t="str">
            <v>Xây dựng hạ tầng kỹ thuật Trường THPT số 3 Bố Trạch</v>
          </cell>
          <cell r="E47" t="str">
            <v>2GDĐT</v>
          </cell>
          <cell r="F47" t="str">
            <v>5KCM</v>
          </cell>
          <cell r="G47" t="str">
            <v>Bố Trạch</v>
          </cell>
          <cell r="H47">
            <v>2016</v>
          </cell>
          <cell r="J47">
            <v>2018</v>
          </cell>
          <cell r="M47" t="str">
            <v>3108/QĐ-UBND ngày 30/10/2015</v>
          </cell>
          <cell r="N47">
            <v>4000</v>
          </cell>
          <cell r="P47">
            <v>4000</v>
          </cell>
          <cell r="Q47">
            <v>2550</v>
          </cell>
          <cell r="S47">
            <v>2550</v>
          </cell>
          <cell r="T47">
            <v>3450</v>
          </cell>
          <cell r="U47">
            <v>1050</v>
          </cell>
          <cell r="V47">
            <v>1050</v>
          </cell>
          <cell r="W47">
            <v>1050</v>
          </cell>
          <cell r="X47">
            <v>100</v>
          </cell>
          <cell r="Z47">
            <v>1050</v>
          </cell>
          <cell r="AA47">
            <v>3600</v>
          </cell>
          <cell r="AB47">
            <v>1050</v>
          </cell>
          <cell r="AC47">
            <v>3600</v>
          </cell>
          <cell r="AD47">
            <v>3450</v>
          </cell>
          <cell r="AE47">
            <v>0</v>
          </cell>
          <cell r="AO47">
            <v>0.86250000000000004</v>
          </cell>
        </row>
        <row r="48">
          <cell r="B48" t="str">
            <v>Xây dựng hệ thống thoát nước và hạ tầng kỹ thuật trường THPT Lê Trực</v>
          </cell>
          <cell r="E48" t="str">
            <v>2GDĐT</v>
          </cell>
          <cell r="F48" t="str">
            <v>5KCM</v>
          </cell>
          <cell r="G48" t="str">
            <v>Tuyên Hóa</v>
          </cell>
          <cell r="H48">
            <v>2016</v>
          </cell>
          <cell r="J48">
            <v>2018</v>
          </cell>
          <cell r="L48" t="str">
            <v>2534/QĐ-UBND ngày 15/09/2015</v>
          </cell>
          <cell r="M48" t="str">
            <v>2777/QĐ-UBND ngày 12/10/2015</v>
          </cell>
          <cell r="N48">
            <v>4978</v>
          </cell>
          <cell r="P48">
            <v>4978</v>
          </cell>
          <cell r="Q48">
            <v>3950</v>
          </cell>
          <cell r="S48">
            <v>3350</v>
          </cell>
          <cell r="T48">
            <v>4280</v>
          </cell>
          <cell r="U48">
            <v>1029</v>
          </cell>
          <cell r="V48">
            <v>1029</v>
          </cell>
          <cell r="W48">
            <v>1029</v>
          </cell>
          <cell r="X48">
            <v>100</v>
          </cell>
          <cell r="Z48">
            <v>1029</v>
          </cell>
          <cell r="AA48">
            <v>4979</v>
          </cell>
          <cell r="AB48">
            <v>1029</v>
          </cell>
          <cell r="AC48">
            <v>4379</v>
          </cell>
          <cell r="AD48">
            <v>4280</v>
          </cell>
          <cell r="AE48">
            <v>0</v>
          </cell>
          <cell r="AN48" t="str">
            <v>STC cấp 600, giảm ĐTC</v>
          </cell>
          <cell r="AO48">
            <v>0.85978304539975892</v>
          </cell>
        </row>
        <row r="49">
          <cell r="B49" t="str">
            <v>Khuôn viên hàng rào và hạ tầng kỹ thuật Trường THPT Lê Lợi, thị xã Ba Đồn</v>
          </cell>
          <cell r="E49" t="str">
            <v>2GDĐT</v>
          </cell>
          <cell r="F49" t="str">
            <v>5KCM</v>
          </cell>
          <cell r="G49" t="str">
            <v>Ba Đồn</v>
          </cell>
          <cell r="H49">
            <v>2016</v>
          </cell>
          <cell r="J49">
            <v>2018</v>
          </cell>
          <cell r="L49" t="str">
            <v>2533/QĐ-UBND ngày 15/09/2015</v>
          </cell>
          <cell r="M49" t="str">
            <v>2745/QĐ-UBDN ngày 07/10/2015</v>
          </cell>
          <cell r="N49">
            <v>4500</v>
          </cell>
          <cell r="P49">
            <v>4500</v>
          </cell>
          <cell r="Q49">
            <v>3125</v>
          </cell>
          <cell r="S49">
            <v>3125</v>
          </cell>
          <cell r="T49">
            <v>3900</v>
          </cell>
          <cell r="U49">
            <v>771</v>
          </cell>
          <cell r="V49">
            <v>771</v>
          </cell>
          <cell r="W49">
            <v>771</v>
          </cell>
          <cell r="X49">
            <v>100</v>
          </cell>
          <cell r="Z49">
            <v>771</v>
          </cell>
          <cell r="AA49">
            <v>3896</v>
          </cell>
          <cell r="AB49">
            <v>771</v>
          </cell>
          <cell r="AC49">
            <v>3896</v>
          </cell>
          <cell r="AD49">
            <v>3900</v>
          </cell>
          <cell r="AE49">
            <v>0</v>
          </cell>
        </row>
        <row r="50">
          <cell r="B50" t="str">
            <v>Nhà phòng học bộ môn Trường THPT số 5 Bố Trạch (nay là Trường THPT Ngô Quyền)</v>
          </cell>
          <cell r="E50" t="str">
            <v>2GDĐT</v>
          </cell>
          <cell r="F50" t="str">
            <v>5KCM</v>
          </cell>
          <cell r="G50" t="str">
            <v>Bố Trạch</v>
          </cell>
          <cell r="H50">
            <v>2016</v>
          </cell>
          <cell r="J50">
            <v>2018</v>
          </cell>
          <cell r="L50" t="str">
            <v>2880a/QĐ-UBND ngày 16/10/2015</v>
          </cell>
          <cell r="M50" t="str">
            <v>3109/QĐ-UBND ngày 30/10/2015</v>
          </cell>
          <cell r="N50">
            <v>3000</v>
          </cell>
          <cell r="P50">
            <v>3000</v>
          </cell>
          <cell r="Q50">
            <v>1980</v>
          </cell>
          <cell r="S50">
            <v>1980</v>
          </cell>
          <cell r="T50">
            <v>2550</v>
          </cell>
          <cell r="U50">
            <v>720</v>
          </cell>
          <cell r="V50">
            <v>720</v>
          </cell>
          <cell r="W50">
            <v>720</v>
          </cell>
          <cell r="X50">
            <v>100</v>
          </cell>
          <cell r="Z50">
            <v>720</v>
          </cell>
          <cell r="AA50">
            <v>2700</v>
          </cell>
          <cell r="AB50">
            <v>720</v>
          </cell>
          <cell r="AC50">
            <v>2700</v>
          </cell>
          <cell r="AD50">
            <v>2550</v>
          </cell>
          <cell r="AE50">
            <v>0</v>
          </cell>
        </row>
        <row r="51">
          <cell r="B51" t="str">
            <v>Xây dựng hàng rào, nhà phòng học 8 phòng 2 tầng THPT Hoàng Hoa Thám</v>
          </cell>
          <cell r="E51" t="str">
            <v>2GDĐT</v>
          </cell>
          <cell r="F51" t="str">
            <v>5KCM</v>
          </cell>
          <cell r="G51" t="str">
            <v>Lệ Thủy</v>
          </cell>
          <cell r="H51">
            <v>2016</v>
          </cell>
          <cell r="J51">
            <v>2018</v>
          </cell>
          <cell r="M51" t="str">
            <v>3041/QĐ-UBND ngày 29/10/2015</v>
          </cell>
          <cell r="N51">
            <v>4500</v>
          </cell>
          <cell r="P51">
            <v>4500</v>
          </cell>
          <cell r="Q51">
            <v>3025</v>
          </cell>
          <cell r="S51">
            <v>3025</v>
          </cell>
          <cell r="T51">
            <v>3850</v>
          </cell>
          <cell r="U51">
            <v>1025</v>
          </cell>
          <cell r="V51">
            <v>1025</v>
          </cell>
          <cell r="W51">
            <v>1025</v>
          </cell>
          <cell r="X51">
            <v>100</v>
          </cell>
          <cell r="Z51">
            <v>1025</v>
          </cell>
          <cell r="AA51">
            <v>4050</v>
          </cell>
          <cell r="AB51">
            <v>1025</v>
          </cell>
          <cell r="AC51">
            <v>4050</v>
          </cell>
          <cell r="AD51">
            <v>3850</v>
          </cell>
          <cell r="AE51">
            <v>0</v>
          </cell>
        </row>
        <row r="52">
          <cell r="B52" t="str">
            <v xml:space="preserve">Cụm Mầm non trung tâm xã Sơn Thủy nhà lớp học 6 phòng </v>
          </cell>
          <cell r="E52" t="str">
            <v>2GDĐT</v>
          </cell>
          <cell r="F52" t="str">
            <v>5KCM</v>
          </cell>
          <cell r="G52" t="str">
            <v>Lệ Thủy</v>
          </cell>
          <cell r="H52">
            <v>2016</v>
          </cell>
          <cell r="J52">
            <v>2018</v>
          </cell>
          <cell r="M52" t="str">
            <v>3038/QĐ-UBND ngày 29/10/2015</v>
          </cell>
          <cell r="N52">
            <v>6324</v>
          </cell>
          <cell r="P52">
            <v>6324</v>
          </cell>
          <cell r="Q52">
            <v>4000</v>
          </cell>
          <cell r="S52">
            <v>4000</v>
          </cell>
          <cell r="T52">
            <v>5542</v>
          </cell>
          <cell r="U52">
            <v>1692</v>
          </cell>
          <cell r="V52">
            <v>1692</v>
          </cell>
          <cell r="W52">
            <v>1692</v>
          </cell>
          <cell r="X52">
            <v>100</v>
          </cell>
          <cell r="Z52">
            <v>1692</v>
          </cell>
          <cell r="AA52">
            <v>5692</v>
          </cell>
          <cell r="AB52">
            <v>1692</v>
          </cell>
          <cell r="AC52">
            <v>5692</v>
          </cell>
          <cell r="AD52">
            <v>5542</v>
          </cell>
          <cell r="AE52">
            <v>0</v>
          </cell>
        </row>
        <row r="53">
          <cell r="B53" t="str">
            <v>Trường Tiểu học số 1 Xuân Ninh (8 phòng)</v>
          </cell>
          <cell r="E53" t="str">
            <v>2GDĐT</v>
          </cell>
          <cell r="F53" t="str">
            <v>5KCM</v>
          </cell>
          <cell r="G53" t="str">
            <v>Quảng Ninh</v>
          </cell>
          <cell r="H53">
            <v>2016</v>
          </cell>
          <cell r="J53">
            <v>2018</v>
          </cell>
          <cell r="M53" t="str">
            <v>3066/QĐ-UBND ngày 30/10/2015</v>
          </cell>
          <cell r="N53">
            <v>4000</v>
          </cell>
          <cell r="P53">
            <v>4000</v>
          </cell>
          <cell r="Q53">
            <v>2550</v>
          </cell>
          <cell r="S53">
            <v>2550</v>
          </cell>
          <cell r="T53">
            <v>3450</v>
          </cell>
          <cell r="U53">
            <v>1050</v>
          </cell>
          <cell r="V53">
            <v>1050</v>
          </cell>
          <cell r="W53">
            <v>1050</v>
          </cell>
          <cell r="X53">
            <v>100</v>
          </cell>
          <cell r="Z53">
            <v>1050</v>
          </cell>
          <cell r="AA53">
            <v>3600</v>
          </cell>
          <cell r="AB53">
            <v>1050</v>
          </cell>
          <cell r="AC53">
            <v>3600</v>
          </cell>
          <cell r="AD53">
            <v>3450</v>
          </cell>
          <cell r="AE53">
            <v>0</v>
          </cell>
        </row>
        <row r="54">
          <cell r="B54" t="str">
            <v>Nhà lớp học 2 tầng 4 phòng Trường Mầm non xã Lý Trạch, huyện Bố Trạch</v>
          </cell>
          <cell r="E54" t="str">
            <v>2GDĐT</v>
          </cell>
          <cell r="F54" t="str">
            <v>5KCM</v>
          </cell>
          <cell r="G54" t="str">
            <v>Bố Trạch</v>
          </cell>
          <cell r="H54">
            <v>2016</v>
          </cell>
          <cell r="J54">
            <v>2018</v>
          </cell>
          <cell r="M54" t="str">
            <v>3115a/QĐ-UBND ngày 31/10/2015</v>
          </cell>
          <cell r="N54">
            <v>3200</v>
          </cell>
          <cell r="P54">
            <v>3200</v>
          </cell>
          <cell r="Q54">
            <v>2120</v>
          </cell>
          <cell r="S54">
            <v>2120</v>
          </cell>
          <cell r="T54">
            <v>2730</v>
          </cell>
          <cell r="U54">
            <v>760</v>
          </cell>
          <cell r="V54">
            <v>760</v>
          </cell>
          <cell r="W54">
            <v>760</v>
          </cell>
          <cell r="X54">
            <v>100</v>
          </cell>
          <cell r="Z54">
            <v>760</v>
          </cell>
          <cell r="AA54">
            <v>2880</v>
          </cell>
          <cell r="AB54">
            <v>760</v>
          </cell>
          <cell r="AC54">
            <v>2880</v>
          </cell>
          <cell r="AD54">
            <v>2730</v>
          </cell>
          <cell r="AE54">
            <v>0</v>
          </cell>
        </row>
        <row r="55">
          <cell r="B55" t="str">
            <v>Trường Mầm non khu vực 2 Phường Quảng Long, thị xã Ba Đồn, tỉnh Quảng Bình</v>
          </cell>
          <cell r="E55" t="str">
            <v>2GDĐT</v>
          </cell>
          <cell r="F55" t="str">
            <v>5KCM</v>
          </cell>
          <cell r="G55" t="str">
            <v>Ba Đồn</v>
          </cell>
          <cell r="H55">
            <v>2016</v>
          </cell>
          <cell r="J55">
            <v>2018</v>
          </cell>
          <cell r="L55" t="str">
            <v>2665/QĐ-UBND ngày 29/09/2015</v>
          </cell>
          <cell r="M55" t="str">
            <v>3105/QĐ-UBND ngày 30/10/2015</v>
          </cell>
          <cell r="N55">
            <v>4800</v>
          </cell>
          <cell r="P55">
            <v>4800</v>
          </cell>
          <cell r="Q55">
            <v>3030</v>
          </cell>
          <cell r="S55">
            <v>3030</v>
          </cell>
          <cell r="T55">
            <v>4170</v>
          </cell>
          <cell r="U55">
            <v>1290</v>
          </cell>
          <cell r="V55">
            <v>1290</v>
          </cell>
          <cell r="W55">
            <v>1290</v>
          </cell>
          <cell r="X55">
            <v>100</v>
          </cell>
          <cell r="Z55">
            <v>1290</v>
          </cell>
          <cell r="AA55">
            <v>4320</v>
          </cell>
          <cell r="AB55">
            <v>1290</v>
          </cell>
          <cell r="AC55">
            <v>4320</v>
          </cell>
          <cell r="AD55">
            <v>4170</v>
          </cell>
          <cell r="AE55">
            <v>0</v>
          </cell>
        </row>
        <row r="56">
          <cell r="B56" t="str">
            <v>Nhà lớp học 2 tầng 4 phòng Trường Mầm non Hồng Thủy</v>
          </cell>
          <cell r="E56" t="str">
            <v>2GDĐT</v>
          </cell>
          <cell r="F56" t="str">
            <v>5KCM</v>
          </cell>
          <cell r="G56" t="str">
            <v>Lệ Thủy</v>
          </cell>
          <cell r="H56">
            <v>2016</v>
          </cell>
          <cell r="J56">
            <v>2018</v>
          </cell>
          <cell r="M56" t="str">
            <v>3040/QĐ-UBND ngày 29/10/2015</v>
          </cell>
          <cell r="N56">
            <v>3200</v>
          </cell>
          <cell r="P56">
            <v>3200</v>
          </cell>
          <cell r="Q56">
            <v>2070</v>
          </cell>
          <cell r="S56">
            <v>2070</v>
          </cell>
          <cell r="T56">
            <v>2730</v>
          </cell>
          <cell r="U56">
            <v>810</v>
          </cell>
          <cell r="V56">
            <v>810</v>
          </cell>
          <cell r="W56">
            <v>810</v>
          </cell>
          <cell r="X56">
            <v>100</v>
          </cell>
          <cell r="Z56">
            <v>810</v>
          </cell>
          <cell r="AA56">
            <v>2880</v>
          </cell>
          <cell r="AB56">
            <v>810</v>
          </cell>
          <cell r="AC56">
            <v>2880</v>
          </cell>
          <cell r="AD56">
            <v>2730</v>
          </cell>
          <cell r="AE56">
            <v>0</v>
          </cell>
        </row>
        <row r="57">
          <cell r="B57" t="str">
            <v>Cải tạo, nâng cấp khối phòng học trường Tiểu học Đồng Phú</v>
          </cell>
          <cell r="E57" t="str">
            <v>2GDĐT</v>
          </cell>
          <cell r="F57" t="str">
            <v>5KCM</v>
          </cell>
          <cell r="G57" t="str">
            <v>Đồng Hới</v>
          </cell>
          <cell r="H57">
            <v>2016</v>
          </cell>
          <cell r="J57">
            <v>2018</v>
          </cell>
          <cell r="M57" t="str">
            <v>4463/QĐ-UBND ngày 29/10/2015</v>
          </cell>
          <cell r="N57">
            <v>2794</v>
          </cell>
          <cell r="P57">
            <v>2794</v>
          </cell>
          <cell r="Q57">
            <v>2050</v>
          </cell>
          <cell r="S57">
            <v>2050</v>
          </cell>
          <cell r="T57">
            <v>2365</v>
          </cell>
          <cell r="U57">
            <v>465</v>
          </cell>
          <cell r="V57">
            <v>465</v>
          </cell>
          <cell r="W57">
            <v>465</v>
          </cell>
          <cell r="X57">
            <v>100</v>
          </cell>
          <cell r="Z57">
            <v>465</v>
          </cell>
          <cell r="AA57">
            <v>2515</v>
          </cell>
          <cell r="AB57">
            <v>465</v>
          </cell>
          <cell r="AC57">
            <v>2515</v>
          </cell>
          <cell r="AD57">
            <v>2365</v>
          </cell>
          <cell r="AE57">
            <v>0</v>
          </cell>
        </row>
        <row r="58">
          <cell r="B58" t="str">
            <v>Trường THCS xã Quảng Trường (phòng học chức năng và phòng học bộ môn)</v>
          </cell>
          <cell r="E58" t="str">
            <v>2GDĐT</v>
          </cell>
          <cell r="F58" t="str">
            <v>5KCM</v>
          </cell>
          <cell r="G58" t="str">
            <v>Quảng Trạch</v>
          </cell>
          <cell r="H58">
            <v>2016</v>
          </cell>
          <cell r="J58">
            <v>2018</v>
          </cell>
          <cell r="L58" t="str">
            <v>2848/QĐ-UBND ngày 15/10/2015</v>
          </cell>
          <cell r="M58" t="str">
            <v>3059/QĐ-UBND ngày 29/10/2015</v>
          </cell>
          <cell r="N58">
            <v>3230</v>
          </cell>
          <cell r="P58">
            <v>3230</v>
          </cell>
          <cell r="Q58">
            <v>2125</v>
          </cell>
          <cell r="S58">
            <v>2125</v>
          </cell>
          <cell r="T58">
            <v>2757</v>
          </cell>
          <cell r="U58">
            <v>782</v>
          </cell>
          <cell r="V58">
            <v>782</v>
          </cell>
          <cell r="W58">
            <v>782</v>
          </cell>
          <cell r="X58">
            <v>100</v>
          </cell>
          <cell r="Z58">
            <v>782</v>
          </cell>
          <cell r="AA58">
            <v>2907</v>
          </cell>
          <cell r="AB58">
            <v>782</v>
          </cell>
          <cell r="AC58">
            <v>2907</v>
          </cell>
          <cell r="AD58">
            <v>2757</v>
          </cell>
          <cell r="AE58">
            <v>0</v>
          </cell>
        </row>
        <row r="59">
          <cell r="B59" t="str">
            <v>Trường mầm non thôn Chày Lập xã Phúc Trạch (4 phòng)</v>
          </cell>
          <cell r="E59" t="str">
            <v>2GDĐT</v>
          </cell>
          <cell r="F59" t="str">
            <v>5KCM</v>
          </cell>
          <cell r="G59" t="str">
            <v>Bố Trạch</v>
          </cell>
          <cell r="H59">
            <v>2016</v>
          </cell>
          <cell r="J59">
            <v>2018</v>
          </cell>
          <cell r="M59" t="str">
            <v>2903a/QĐ-UBND ngày 30/10/2015</v>
          </cell>
          <cell r="N59">
            <v>3200</v>
          </cell>
          <cell r="P59">
            <v>3200</v>
          </cell>
          <cell r="Q59">
            <v>2080</v>
          </cell>
          <cell r="S59">
            <v>2080</v>
          </cell>
          <cell r="T59">
            <v>2730</v>
          </cell>
          <cell r="U59">
            <v>800</v>
          </cell>
          <cell r="V59">
            <v>800</v>
          </cell>
          <cell r="W59">
            <v>800</v>
          </cell>
          <cell r="X59">
            <v>100</v>
          </cell>
          <cell r="Z59">
            <v>800</v>
          </cell>
          <cell r="AA59">
            <v>2880</v>
          </cell>
          <cell r="AB59">
            <v>800</v>
          </cell>
          <cell r="AC59">
            <v>2880</v>
          </cell>
          <cell r="AD59">
            <v>2730</v>
          </cell>
          <cell r="AE59">
            <v>0</v>
          </cell>
        </row>
        <row r="60">
          <cell r="B60" t="str">
            <v>Nhà lớp học 2 tầng 4 phòng Trường mầm non Ngư Thủy Trung</v>
          </cell>
          <cell r="E60" t="str">
            <v>2GDĐT</v>
          </cell>
          <cell r="F60" t="str">
            <v>5KCM</v>
          </cell>
          <cell r="G60" t="str">
            <v>Lệ Thủy</v>
          </cell>
          <cell r="H60">
            <v>2016</v>
          </cell>
          <cell r="J60">
            <v>2018</v>
          </cell>
          <cell r="M60" t="str">
            <v>3039/QĐ-UBND ngày 29/10/2015</v>
          </cell>
          <cell r="N60">
            <v>3200</v>
          </cell>
          <cell r="P60">
            <v>3200</v>
          </cell>
          <cell r="Q60">
            <v>2080</v>
          </cell>
          <cell r="S60">
            <v>2080</v>
          </cell>
          <cell r="T60">
            <v>2730</v>
          </cell>
          <cell r="U60">
            <v>800</v>
          </cell>
          <cell r="V60">
            <v>800</v>
          </cell>
          <cell r="W60">
            <v>800</v>
          </cell>
          <cell r="X60">
            <v>100</v>
          </cell>
          <cell r="Z60">
            <v>800</v>
          </cell>
          <cell r="AA60">
            <v>2880</v>
          </cell>
          <cell r="AB60">
            <v>800</v>
          </cell>
          <cell r="AC60">
            <v>2880</v>
          </cell>
          <cell r="AD60">
            <v>2730</v>
          </cell>
          <cell r="AE60">
            <v>0</v>
          </cell>
        </row>
        <row r="61">
          <cell r="B61" t="str">
            <v>Trường Mầm non Khu vực Lộc An (6 phòng)</v>
          </cell>
          <cell r="E61" t="str">
            <v>2GDĐT</v>
          </cell>
          <cell r="F61" t="str">
            <v>5KCM</v>
          </cell>
          <cell r="G61" t="str">
            <v>Lệ Thủy</v>
          </cell>
          <cell r="H61">
            <v>2016</v>
          </cell>
          <cell r="J61">
            <v>2018</v>
          </cell>
          <cell r="M61" t="str">
            <v>3042/QĐ-UBND ngày 29/10/2015</v>
          </cell>
          <cell r="N61">
            <v>4800</v>
          </cell>
          <cell r="P61">
            <v>4800</v>
          </cell>
          <cell r="Q61">
            <v>3080</v>
          </cell>
          <cell r="S61">
            <v>3080</v>
          </cell>
          <cell r="T61">
            <v>4210</v>
          </cell>
          <cell r="U61">
            <v>1240</v>
          </cell>
          <cell r="V61">
            <v>1240</v>
          </cell>
          <cell r="W61">
            <v>1240</v>
          </cell>
          <cell r="X61">
            <v>100</v>
          </cell>
          <cell r="Z61">
            <v>1240</v>
          </cell>
          <cell r="AA61">
            <v>4320</v>
          </cell>
          <cell r="AB61">
            <v>1240</v>
          </cell>
          <cell r="AC61">
            <v>4320</v>
          </cell>
          <cell r="AD61">
            <v>4210</v>
          </cell>
          <cell r="AE61">
            <v>0</v>
          </cell>
        </row>
        <row r="62">
          <cell r="B62" t="str">
            <v>Trường Mầm non xã Hàm Ninh (điểm trường Trần Xá)</v>
          </cell>
          <cell r="E62" t="str">
            <v>2GDĐT</v>
          </cell>
          <cell r="F62" t="str">
            <v>5KCM</v>
          </cell>
          <cell r="G62" t="str">
            <v>Quảng Ninh</v>
          </cell>
          <cell r="H62">
            <v>2016</v>
          </cell>
          <cell r="J62">
            <v>2018</v>
          </cell>
          <cell r="M62" t="str">
            <v>3124/QĐ-UBND ngày 30/10/2015</v>
          </cell>
          <cell r="N62">
            <v>4800</v>
          </cell>
          <cell r="P62">
            <v>4800</v>
          </cell>
          <cell r="Q62">
            <v>2950</v>
          </cell>
          <cell r="S62">
            <v>2950</v>
          </cell>
          <cell r="T62">
            <v>4320</v>
          </cell>
          <cell r="U62">
            <v>1370</v>
          </cell>
          <cell r="V62">
            <v>1370</v>
          </cell>
          <cell r="W62">
            <v>1370</v>
          </cell>
          <cell r="X62">
            <v>100</v>
          </cell>
          <cell r="Z62">
            <v>1370</v>
          </cell>
          <cell r="AA62">
            <v>4320</v>
          </cell>
          <cell r="AB62">
            <v>1370</v>
          </cell>
          <cell r="AC62">
            <v>4320</v>
          </cell>
          <cell r="AD62">
            <v>4320</v>
          </cell>
          <cell r="AE62">
            <v>0</v>
          </cell>
        </row>
        <row r="63">
          <cell r="B63" t="str">
            <v>Trường TH Trường Sơn (4 phòng)</v>
          </cell>
          <cell r="E63" t="str">
            <v>2GDĐT</v>
          </cell>
          <cell r="F63" t="str">
            <v>5KCM</v>
          </cell>
          <cell r="G63" t="str">
            <v>Quảng Ninh</v>
          </cell>
          <cell r="H63">
            <v>2016</v>
          </cell>
          <cell r="J63">
            <v>2018</v>
          </cell>
          <cell r="M63" t="str">
            <v>809/QĐ-UBND ngày 28/10/2015</v>
          </cell>
          <cell r="N63">
            <v>2500</v>
          </cell>
          <cell r="P63">
            <v>2500</v>
          </cell>
          <cell r="Q63">
            <v>1650</v>
          </cell>
          <cell r="S63">
            <v>1650</v>
          </cell>
          <cell r="T63">
            <v>2150</v>
          </cell>
          <cell r="U63">
            <v>600</v>
          </cell>
          <cell r="V63">
            <v>600</v>
          </cell>
          <cell r="W63">
            <v>600</v>
          </cell>
          <cell r="X63">
            <v>100</v>
          </cell>
          <cell r="Z63">
            <v>600</v>
          </cell>
          <cell r="AA63">
            <v>2250</v>
          </cell>
          <cell r="AB63">
            <v>600</v>
          </cell>
          <cell r="AC63">
            <v>2250</v>
          </cell>
          <cell r="AD63">
            <v>2150</v>
          </cell>
          <cell r="AE63">
            <v>0</v>
          </cell>
        </row>
        <row r="64">
          <cell r="B64" t="str">
            <v>Trường Mầm non Tân Thủy (hỗ trợ nông thôn mới)</v>
          </cell>
          <cell r="E64" t="str">
            <v>2GDĐT</v>
          </cell>
          <cell r="F64" t="str">
            <v>5KCM</v>
          </cell>
          <cell r="G64" t="str">
            <v>Lệ Thủy</v>
          </cell>
          <cell r="H64">
            <v>2016</v>
          </cell>
          <cell r="J64">
            <v>2018</v>
          </cell>
          <cell r="M64" t="str">
            <v>2896/QĐ-UBND ngày 30/5/2016</v>
          </cell>
          <cell r="N64">
            <v>4800</v>
          </cell>
          <cell r="P64">
            <v>1800</v>
          </cell>
          <cell r="Q64">
            <v>3510</v>
          </cell>
          <cell r="S64">
            <v>510</v>
          </cell>
          <cell r="T64">
            <v>1620</v>
          </cell>
          <cell r="U64">
            <v>1110</v>
          </cell>
          <cell r="V64">
            <v>1110</v>
          </cell>
          <cell r="W64">
            <v>1110</v>
          </cell>
          <cell r="X64">
            <v>100</v>
          </cell>
          <cell r="Z64">
            <v>1110</v>
          </cell>
          <cell r="AA64">
            <v>4620</v>
          </cell>
          <cell r="AB64">
            <v>1110</v>
          </cell>
          <cell r="AC64">
            <v>1620</v>
          </cell>
          <cell r="AD64">
            <v>1620</v>
          </cell>
          <cell r="AE64">
            <v>0</v>
          </cell>
          <cell r="AN64" t="str">
            <v>Cập nhật số vốn bố trí</v>
          </cell>
        </row>
        <row r="65">
          <cell r="B65" t="str">
            <v>Nhà lớp học 2 tầng 6 phòng Trường THCS xã Quảng Lưu</v>
          </cell>
          <cell r="E65" t="str">
            <v>2GDĐT</v>
          </cell>
          <cell r="F65" t="str">
            <v>5KCM</v>
          </cell>
          <cell r="G65" t="str">
            <v>Quảng Trạch</v>
          </cell>
          <cell r="H65">
            <v>2016</v>
          </cell>
          <cell r="J65">
            <v>2018</v>
          </cell>
          <cell r="M65" t="str">
            <v>3103/QĐ-UBND ngày 30/10/2015</v>
          </cell>
          <cell r="N65">
            <v>3000</v>
          </cell>
          <cell r="P65">
            <v>3000</v>
          </cell>
          <cell r="Q65">
            <v>1900</v>
          </cell>
          <cell r="S65">
            <v>1900</v>
          </cell>
          <cell r="T65">
            <v>2700</v>
          </cell>
          <cell r="U65">
            <v>800</v>
          </cell>
          <cell r="V65">
            <v>800</v>
          </cell>
          <cell r="W65">
            <v>800</v>
          </cell>
          <cell r="X65">
            <v>100</v>
          </cell>
          <cell r="Z65">
            <v>800</v>
          </cell>
          <cell r="AA65">
            <v>2700</v>
          </cell>
          <cell r="AB65">
            <v>800</v>
          </cell>
          <cell r="AC65">
            <v>2700</v>
          </cell>
          <cell r="AD65">
            <v>2700</v>
          </cell>
          <cell r="AE65">
            <v>0</v>
          </cell>
        </row>
        <row r="66">
          <cell r="B66" t="str">
            <v>Trường TH Thái Thủy (4 phòng)</v>
          </cell>
          <cell r="E66" t="str">
            <v>2GDĐT</v>
          </cell>
          <cell r="F66" t="str">
            <v>5KCM</v>
          </cell>
          <cell r="G66" t="str">
            <v>Lệ Thủy</v>
          </cell>
          <cell r="H66">
            <v>2016</v>
          </cell>
          <cell r="J66">
            <v>2018</v>
          </cell>
          <cell r="M66" t="str">
            <v>1582/QĐ-UBND ngày 30/5/2016</v>
          </cell>
          <cell r="N66">
            <v>1888</v>
          </cell>
          <cell r="P66">
            <v>1888</v>
          </cell>
          <cell r="Q66">
            <v>750</v>
          </cell>
          <cell r="S66">
            <v>750</v>
          </cell>
          <cell r="T66">
            <v>1549</v>
          </cell>
          <cell r="U66">
            <v>949</v>
          </cell>
          <cell r="V66">
            <v>949</v>
          </cell>
          <cell r="W66">
            <v>949</v>
          </cell>
          <cell r="X66">
            <v>100</v>
          </cell>
          <cell r="Z66">
            <v>949</v>
          </cell>
          <cell r="AA66">
            <v>1699</v>
          </cell>
          <cell r="AB66">
            <v>949</v>
          </cell>
          <cell r="AC66">
            <v>1699</v>
          </cell>
          <cell r="AD66">
            <v>1549</v>
          </cell>
          <cell r="AE66">
            <v>0</v>
          </cell>
        </row>
        <row r="67">
          <cell r="B67" t="str">
            <v>Trường TH và THCS Trọng Hóa (6 phòng)</v>
          </cell>
          <cell r="E67" t="str">
            <v>2GDĐT</v>
          </cell>
          <cell r="F67" t="str">
            <v>5KCM</v>
          </cell>
          <cell r="G67" t="str">
            <v>Minh Hóa</v>
          </cell>
          <cell r="H67">
            <v>2016</v>
          </cell>
          <cell r="J67">
            <v>2018</v>
          </cell>
          <cell r="L67" t="str">
            <v>3082/QĐ-UBND ngày 30/10/2015</v>
          </cell>
          <cell r="M67" t="str">
            <v>3076a/QĐ-UBND ngày 30/10/2015</v>
          </cell>
          <cell r="N67">
            <v>3000</v>
          </cell>
          <cell r="P67">
            <v>3000</v>
          </cell>
          <cell r="Q67">
            <v>1953</v>
          </cell>
          <cell r="S67">
            <v>1953</v>
          </cell>
          <cell r="T67">
            <v>2500</v>
          </cell>
          <cell r="U67">
            <v>747</v>
          </cell>
          <cell r="V67">
            <v>747</v>
          </cell>
          <cell r="W67">
            <v>747</v>
          </cell>
          <cell r="X67">
            <v>100</v>
          </cell>
          <cell r="Z67">
            <v>747</v>
          </cell>
          <cell r="AA67">
            <v>2700</v>
          </cell>
          <cell r="AB67">
            <v>747</v>
          </cell>
          <cell r="AC67">
            <v>2700</v>
          </cell>
          <cell r="AD67">
            <v>2500</v>
          </cell>
          <cell r="AE67">
            <v>0</v>
          </cell>
        </row>
        <row r="68">
          <cell r="B68" t="str">
            <v>Trường TH số 1 Đồng Lê (6 phòng chức năng)</v>
          </cell>
          <cell r="E68" t="str">
            <v>2GDĐT</v>
          </cell>
          <cell r="F68" t="str">
            <v>5KCM</v>
          </cell>
          <cell r="G68" t="str">
            <v>Tuyên Hóa</v>
          </cell>
          <cell r="H68">
            <v>2016</v>
          </cell>
          <cell r="J68">
            <v>2018</v>
          </cell>
          <cell r="L68" t="str">
            <v>3045/QĐ-UBND ngày 29/10/2015</v>
          </cell>
          <cell r="M68" t="str">
            <v>3119a/QĐ-UBND ngày 30/10/2015</v>
          </cell>
          <cell r="N68">
            <v>2578</v>
          </cell>
          <cell r="P68">
            <v>2578</v>
          </cell>
          <cell r="Q68">
            <v>1815</v>
          </cell>
          <cell r="S68">
            <v>1815</v>
          </cell>
          <cell r="T68">
            <v>2070</v>
          </cell>
          <cell r="U68">
            <v>505</v>
          </cell>
          <cell r="V68">
            <v>505</v>
          </cell>
          <cell r="W68">
            <v>505</v>
          </cell>
          <cell r="X68">
            <v>100</v>
          </cell>
          <cell r="Z68">
            <v>505</v>
          </cell>
          <cell r="AA68">
            <v>2320</v>
          </cell>
          <cell r="AB68">
            <v>505</v>
          </cell>
          <cell r="AC68">
            <v>2320</v>
          </cell>
          <cell r="AD68">
            <v>2070</v>
          </cell>
          <cell r="AE68">
            <v>0</v>
          </cell>
        </row>
        <row r="69">
          <cell r="B69" t="str">
            <v>Trường THCS Tân Hóa (6 phòng)</v>
          </cell>
          <cell r="E69" t="str">
            <v>2GDĐT</v>
          </cell>
          <cell r="F69" t="str">
            <v>5KCM</v>
          </cell>
          <cell r="G69" t="str">
            <v>Minh Hóa</v>
          </cell>
          <cell r="H69">
            <v>2016</v>
          </cell>
          <cell r="J69">
            <v>2018</v>
          </cell>
          <cell r="L69" t="str">
            <v>3081/QĐ-UBND ngày 30/10/2015</v>
          </cell>
          <cell r="M69" t="str">
            <v>3074a/QĐ-UBND ngày 30/10/2015</v>
          </cell>
          <cell r="N69">
            <v>2998</v>
          </cell>
          <cell r="P69">
            <v>2998</v>
          </cell>
          <cell r="Q69">
            <v>1963</v>
          </cell>
          <cell r="S69">
            <v>1963</v>
          </cell>
          <cell r="T69">
            <v>2498</v>
          </cell>
          <cell r="U69">
            <v>735</v>
          </cell>
          <cell r="V69">
            <v>735</v>
          </cell>
          <cell r="W69">
            <v>735</v>
          </cell>
          <cell r="X69">
            <v>100</v>
          </cell>
          <cell r="Z69">
            <v>735</v>
          </cell>
          <cell r="AA69">
            <v>2698</v>
          </cell>
          <cell r="AB69">
            <v>735</v>
          </cell>
          <cell r="AC69">
            <v>2698</v>
          </cell>
          <cell r="AD69">
            <v>2498</v>
          </cell>
          <cell r="AE69">
            <v>0</v>
          </cell>
        </row>
        <row r="70">
          <cell r="B70" t="str">
            <v>Nhà hiệu bộ trường THCS Xuân Ninh</v>
          </cell>
          <cell r="E70" t="str">
            <v>2GDĐT</v>
          </cell>
          <cell r="F70" t="str">
            <v>5KCM</v>
          </cell>
          <cell r="G70" t="str">
            <v>Quảng Ninh</v>
          </cell>
          <cell r="H70">
            <v>2016</v>
          </cell>
          <cell r="J70">
            <v>2018</v>
          </cell>
          <cell r="M70" t="str">
            <v>323/QĐ-UBND ngày 9/5/2016</v>
          </cell>
          <cell r="N70">
            <v>2994</v>
          </cell>
          <cell r="P70">
            <v>2394</v>
          </cell>
          <cell r="Q70">
            <v>939</v>
          </cell>
          <cell r="S70">
            <v>339</v>
          </cell>
          <cell r="T70">
            <v>2394</v>
          </cell>
          <cell r="U70">
            <v>2055</v>
          </cell>
          <cell r="V70">
            <v>2055</v>
          </cell>
          <cell r="W70">
            <v>2055</v>
          </cell>
          <cell r="X70">
            <v>100</v>
          </cell>
          <cell r="Z70">
            <v>2055</v>
          </cell>
          <cell r="AA70">
            <v>2994</v>
          </cell>
          <cell r="AB70">
            <v>2055</v>
          </cell>
          <cell r="AC70">
            <v>2394</v>
          </cell>
          <cell r="AD70">
            <v>2394</v>
          </cell>
          <cell r="AE70">
            <v>0</v>
          </cell>
          <cell r="AN70" t="str">
            <v>Cập nhật số vốn bố trí</v>
          </cell>
        </row>
        <row r="71">
          <cell r="B71" t="str">
            <v>Dự án chuyển tiếp</v>
          </cell>
          <cell r="N71">
            <v>186777.3</v>
          </cell>
          <cell r="O71">
            <v>0</v>
          </cell>
          <cell r="P71">
            <v>183548.3</v>
          </cell>
          <cell r="Q71">
            <v>50250</v>
          </cell>
          <cell r="R71">
            <v>805</v>
          </cell>
          <cell r="S71">
            <v>50250</v>
          </cell>
          <cell r="T71">
            <v>163385</v>
          </cell>
          <cell r="U71">
            <v>114650</v>
          </cell>
          <cell r="V71">
            <v>60108</v>
          </cell>
          <cell r="W71">
            <v>59791.5</v>
          </cell>
          <cell r="Z71">
            <v>60108</v>
          </cell>
          <cell r="AA71">
            <v>110358</v>
          </cell>
          <cell r="AB71">
            <v>60913</v>
          </cell>
          <cell r="AC71">
            <v>110358</v>
          </cell>
          <cell r="AD71">
            <v>163385</v>
          </cell>
          <cell r="AE71">
            <v>54542</v>
          </cell>
        </row>
        <row r="72">
          <cell r="B72" t="str">
            <v>Nhà lớp học 2 tầng 6 phòng Trường cấp 1,2 xã Trường Thủy</v>
          </cell>
          <cell r="E72" t="str">
            <v>2GDĐT</v>
          </cell>
          <cell r="F72" t="str">
            <v>5KCM</v>
          </cell>
          <cell r="G72" t="str">
            <v>Lệ Thủy</v>
          </cell>
          <cell r="H72">
            <v>2017</v>
          </cell>
          <cell r="J72">
            <v>2019</v>
          </cell>
          <cell r="M72" t="str">
            <v>5362/QĐ-UBND ngày 23/10/2016</v>
          </cell>
          <cell r="N72">
            <v>2600</v>
          </cell>
          <cell r="P72">
            <v>2600</v>
          </cell>
          <cell r="Q72">
            <v>725</v>
          </cell>
          <cell r="S72">
            <v>725</v>
          </cell>
          <cell r="T72">
            <v>2265</v>
          </cell>
          <cell r="U72">
            <v>1615</v>
          </cell>
          <cell r="V72">
            <v>1615</v>
          </cell>
          <cell r="W72">
            <v>1615</v>
          </cell>
          <cell r="X72">
            <v>100</v>
          </cell>
          <cell r="Z72">
            <v>1615</v>
          </cell>
          <cell r="AA72">
            <v>2340</v>
          </cell>
          <cell r="AB72">
            <v>1615</v>
          </cell>
          <cell r="AC72">
            <v>2340</v>
          </cell>
          <cell r="AD72">
            <v>2265</v>
          </cell>
          <cell r="AE72">
            <v>0</v>
          </cell>
          <cell r="AN72" t="str">
            <v>Cập nhật số vốn bố trí</v>
          </cell>
        </row>
        <row r="73">
          <cell r="B73" t="str">
            <v>Trường Mầm non Văn Thủy (6 phòng)</v>
          </cell>
          <cell r="E73" t="str">
            <v>2GDĐT</v>
          </cell>
          <cell r="F73" t="str">
            <v>5KCM</v>
          </cell>
          <cell r="G73" t="str">
            <v>Lệ Thủy</v>
          </cell>
          <cell r="H73">
            <v>2017</v>
          </cell>
          <cell r="J73">
            <v>2019</v>
          </cell>
          <cell r="L73" t="str">
            <v>3024/QĐ-UBND ngày 28/10/2015</v>
          </cell>
          <cell r="M73" t="str">
            <v>3458/QĐ-UBND ngày 28/10/2016</v>
          </cell>
          <cell r="N73">
            <v>4556</v>
          </cell>
          <cell r="P73">
            <v>4556</v>
          </cell>
          <cell r="Q73">
            <v>1120</v>
          </cell>
          <cell r="S73">
            <v>1120</v>
          </cell>
          <cell r="T73">
            <v>4025</v>
          </cell>
          <cell r="U73">
            <v>2905</v>
          </cell>
          <cell r="V73">
            <v>1452</v>
          </cell>
          <cell r="W73">
            <v>1452.5</v>
          </cell>
          <cell r="X73">
            <v>50</v>
          </cell>
          <cell r="Z73">
            <v>1452</v>
          </cell>
          <cell r="AA73">
            <v>2572</v>
          </cell>
          <cell r="AB73">
            <v>1452</v>
          </cell>
          <cell r="AC73">
            <v>2572</v>
          </cell>
          <cell r="AD73">
            <v>4025</v>
          </cell>
          <cell r="AE73">
            <v>1453</v>
          </cell>
          <cell r="AF73">
            <v>1453</v>
          </cell>
          <cell r="AG73">
            <v>100</v>
          </cell>
          <cell r="AI73">
            <v>1453</v>
          </cell>
          <cell r="AJ73">
            <v>4025</v>
          </cell>
          <cell r="AK73">
            <v>4025</v>
          </cell>
          <cell r="AL73">
            <v>4025</v>
          </cell>
          <cell r="AM73">
            <v>0</v>
          </cell>
          <cell r="AQ73" t="str">
            <v>Văn Thủy</v>
          </cell>
          <cell r="AT73" t="str">
            <v>NTM</v>
          </cell>
          <cell r="AU73" t="str">
            <v>UBND xã Văn Thủy</v>
          </cell>
        </row>
        <row r="74">
          <cell r="B74" t="str">
            <v>Nhà lớp học 2 tầng 6 phòng Trường Mầm non khu vực Nhân Hồng xã Nhân Trạch</v>
          </cell>
          <cell r="E74" t="str">
            <v>2GDĐT</v>
          </cell>
          <cell r="F74" t="str">
            <v>5KCM</v>
          </cell>
          <cell r="G74" t="str">
            <v>Bố Trạch</v>
          </cell>
          <cell r="H74">
            <v>2017</v>
          </cell>
          <cell r="J74">
            <v>2019</v>
          </cell>
          <cell r="L74" t="str">
            <v>2432/QĐ-UBND ngày 12/08/2016</v>
          </cell>
          <cell r="M74" t="str">
            <v>3302/QĐ-UBND ngày 24/10/2016</v>
          </cell>
          <cell r="N74">
            <v>6229</v>
          </cell>
          <cell r="P74">
            <v>3000</v>
          </cell>
          <cell r="Q74">
            <v>1025</v>
          </cell>
          <cell r="S74">
            <v>1025</v>
          </cell>
          <cell r="T74">
            <v>2625</v>
          </cell>
          <cell r="U74">
            <v>1675</v>
          </cell>
          <cell r="V74">
            <v>838</v>
          </cell>
          <cell r="W74">
            <v>837.5</v>
          </cell>
          <cell r="X74">
            <v>50</v>
          </cell>
          <cell r="Z74">
            <v>838</v>
          </cell>
          <cell r="AA74">
            <v>1863</v>
          </cell>
          <cell r="AB74">
            <v>838</v>
          </cell>
          <cell r="AC74">
            <v>1863</v>
          </cell>
          <cell r="AD74">
            <v>2625</v>
          </cell>
          <cell r="AE74">
            <v>837</v>
          </cell>
          <cell r="AF74">
            <v>837</v>
          </cell>
          <cell r="AG74">
            <v>100</v>
          </cell>
          <cell r="AI74">
            <v>837</v>
          </cell>
          <cell r="AJ74">
            <v>2700</v>
          </cell>
          <cell r="AK74">
            <v>2700</v>
          </cell>
          <cell r="AL74">
            <v>2625</v>
          </cell>
          <cell r="AM74">
            <v>0</v>
          </cell>
          <cell r="AN74" t="str">
            <v>Cập nhật số vốn bố trí</v>
          </cell>
          <cell r="AQ74" t="str">
            <v>Nhân Trạch</v>
          </cell>
          <cell r="AT74" t="str">
            <v>NTM</v>
          </cell>
          <cell r="AU74" t="str">
            <v>UBND xã Nhân Trạch</v>
          </cell>
        </row>
        <row r="75">
          <cell r="B75" t="str">
            <v>Trường tiểu học Liên Thủy (6 phòng)</v>
          </cell>
          <cell r="E75" t="str">
            <v>2GDĐT</v>
          </cell>
          <cell r="F75" t="str">
            <v>5KCM</v>
          </cell>
          <cell r="G75" t="str">
            <v>Lệ Thủy</v>
          </cell>
          <cell r="H75">
            <v>2017</v>
          </cell>
          <cell r="J75">
            <v>2019</v>
          </cell>
          <cell r="L75" t="str">
            <v>2862/QĐ-UBND ngày 15/10/2015</v>
          </cell>
          <cell r="M75" t="str">
            <v>3019/QĐ-UBND ngày 30/9/2016</v>
          </cell>
          <cell r="N75">
            <v>2488</v>
          </cell>
          <cell r="P75">
            <v>2488</v>
          </cell>
          <cell r="Q75">
            <v>725</v>
          </cell>
          <cell r="S75">
            <v>725</v>
          </cell>
          <cell r="T75">
            <v>2164</v>
          </cell>
          <cell r="U75">
            <v>1514</v>
          </cell>
          <cell r="V75">
            <v>1514</v>
          </cell>
          <cell r="W75">
            <v>1514</v>
          </cell>
          <cell r="X75">
            <v>100</v>
          </cell>
          <cell r="Z75">
            <v>1514</v>
          </cell>
          <cell r="AA75">
            <v>2239</v>
          </cell>
          <cell r="AB75">
            <v>1514</v>
          </cell>
          <cell r="AC75">
            <v>2239</v>
          </cell>
          <cell r="AD75">
            <v>2164</v>
          </cell>
          <cell r="AE75">
            <v>0</v>
          </cell>
          <cell r="AN75" t="str">
            <v>Cập nhật số vốn bố trí</v>
          </cell>
        </row>
        <row r="76">
          <cell r="B76" t="str">
            <v>Hệ thống thoát nước và hạ tầng kỹ thuật trường THPT Phan Bội Châu</v>
          </cell>
          <cell r="E76" t="str">
            <v>2GDĐT</v>
          </cell>
          <cell r="F76" t="str">
            <v>5KCM</v>
          </cell>
          <cell r="G76" t="str">
            <v>Tuyên Hóa</v>
          </cell>
          <cell r="H76">
            <v>2017</v>
          </cell>
          <cell r="J76">
            <v>2019</v>
          </cell>
          <cell r="L76" t="str">
            <v>2514/QĐ-UBND ngày 10/09/2015</v>
          </cell>
          <cell r="M76" t="str">
            <v>2642/QĐ-UBND ngày 29/8/2016</v>
          </cell>
          <cell r="N76">
            <v>3777</v>
          </cell>
          <cell r="P76">
            <v>3777</v>
          </cell>
          <cell r="Q76">
            <v>1200</v>
          </cell>
          <cell r="S76">
            <v>1200</v>
          </cell>
          <cell r="T76">
            <v>3299</v>
          </cell>
          <cell r="U76">
            <v>2199</v>
          </cell>
          <cell r="V76">
            <v>1100</v>
          </cell>
          <cell r="W76">
            <v>1099.5</v>
          </cell>
          <cell r="X76">
            <v>50</v>
          </cell>
          <cell r="Z76">
            <v>1100</v>
          </cell>
          <cell r="AA76">
            <v>2300</v>
          </cell>
          <cell r="AB76">
            <v>1100</v>
          </cell>
          <cell r="AC76">
            <v>2300</v>
          </cell>
          <cell r="AD76">
            <v>3299</v>
          </cell>
          <cell r="AE76">
            <v>1099</v>
          </cell>
          <cell r="AF76">
            <v>1099</v>
          </cell>
          <cell r="AG76">
            <v>100</v>
          </cell>
          <cell r="AI76">
            <v>1099</v>
          </cell>
          <cell r="AJ76">
            <v>3399</v>
          </cell>
          <cell r="AK76">
            <v>3399</v>
          </cell>
          <cell r="AL76">
            <v>3299</v>
          </cell>
          <cell r="AM76">
            <v>0</v>
          </cell>
          <cell r="AN76" t="str">
            <v>Cập nhật số vốn bố trí</v>
          </cell>
          <cell r="AQ76" t="str">
            <v>Phong Hóa</v>
          </cell>
          <cell r="AT76" t="str">
            <v>NTM</v>
          </cell>
          <cell r="AU76" t="str">
            <v>Trường THPT Phan Bội Châu</v>
          </cell>
        </row>
        <row r="77">
          <cell r="B77" t="str">
            <v>Nhà lớp học 6 phòng 2 tầng Trường Tiểu học xã Văn Hóa</v>
          </cell>
          <cell r="E77" t="str">
            <v>2GDĐT</v>
          </cell>
          <cell r="F77" t="str">
            <v>5KCM</v>
          </cell>
          <cell r="G77" t="str">
            <v>Tuyên Hóa</v>
          </cell>
          <cell r="H77">
            <v>2017</v>
          </cell>
          <cell r="J77">
            <v>2019</v>
          </cell>
          <cell r="L77" t="str">
            <v>2937/QĐ-UBND ngày 19/10/2015</v>
          </cell>
          <cell r="M77" t="str">
            <v>2481/QĐ-UBND ngày 16/8/2016</v>
          </cell>
          <cell r="N77">
            <v>2890</v>
          </cell>
          <cell r="P77">
            <v>2890</v>
          </cell>
          <cell r="Q77">
            <v>805</v>
          </cell>
          <cell r="R77">
            <v>805</v>
          </cell>
          <cell r="S77">
            <v>805</v>
          </cell>
          <cell r="T77">
            <v>2526</v>
          </cell>
          <cell r="U77">
            <v>1796</v>
          </cell>
          <cell r="V77">
            <v>898</v>
          </cell>
          <cell r="W77">
            <v>898</v>
          </cell>
          <cell r="X77">
            <v>50</v>
          </cell>
          <cell r="Z77">
            <v>898</v>
          </cell>
          <cell r="AA77">
            <v>1703</v>
          </cell>
          <cell r="AB77">
            <v>1703</v>
          </cell>
          <cell r="AC77">
            <v>1703</v>
          </cell>
          <cell r="AD77">
            <v>2526</v>
          </cell>
          <cell r="AE77">
            <v>898</v>
          </cell>
          <cell r="AF77">
            <v>898</v>
          </cell>
          <cell r="AG77">
            <v>100</v>
          </cell>
          <cell r="AI77">
            <v>898</v>
          </cell>
          <cell r="AJ77">
            <v>2601</v>
          </cell>
          <cell r="AK77">
            <v>2601</v>
          </cell>
          <cell r="AL77">
            <v>2526</v>
          </cell>
          <cell r="AM77">
            <v>0</v>
          </cell>
          <cell r="AN77" t="str">
            <v>Cập nhật số vốn bố trí</v>
          </cell>
          <cell r="AQ77" t="str">
            <v>Văn Hóa</v>
          </cell>
          <cell r="AT77" t="str">
            <v>NTM</v>
          </cell>
          <cell r="AU77" t="str">
            <v>UBND xã Văn Hóa</v>
          </cell>
        </row>
        <row r="78">
          <cell r="B78" t="str">
            <v>Nhà lớp học 2 tầng 6 phòng trường THCS xã Quảng Tiến, huyện Quảng Trạch</v>
          </cell>
          <cell r="E78" t="str">
            <v>2GDĐT</v>
          </cell>
          <cell r="F78" t="str">
            <v>5KCM</v>
          </cell>
          <cell r="G78" t="str">
            <v>Quảng Trạch</v>
          </cell>
          <cell r="H78">
            <v>2017</v>
          </cell>
          <cell r="J78">
            <v>2019</v>
          </cell>
          <cell r="L78" t="str">
            <v>3025/QĐ-UBND ngày 28/10/2015</v>
          </cell>
          <cell r="M78" t="str">
            <v>3310/QĐ-UBND ngày 24/10/2016</v>
          </cell>
          <cell r="N78">
            <v>2743</v>
          </cell>
          <cell r="P78">
            <v>2743</v>
          </cell>
          <cell r="Q78">
            <v>815</v>
          </cell>
          <cell r="S78">
            <v>815</v>
          </cell>
          <cell r="T78">
            <v>2394</v>
          </cell>
          <cell r="U78">
            <v>1654</v>
          </cell>
          <cell r="V78">
            <v>1654</v>
          </cell>
          <cell r="W78">
            <v>1654</v>
          </cell>
          <cell r="X78">
            <v>100</v>
          </cell>
          <cell r="Z78">
            <v>1654</v>
          </cell>
          <cell r="AA78">
            <v>2469</v>
          </cell>
          <cell r="AB78">
            <v>1654</v>
          </cell>
          <cell r="AC78">
            <v>2469</v>
          </cell>
          <cell r="AD78">
            <v>2394</v>
          </cell>
          <cell r="AE78">
            <v>0</v>
          </cell>
          <cell r="AN78" t="str">
            <v>Cập nhật số vốn bố trí</v>
          </cell>
          <cell r="AQ78" t="str">
            <v>Quảng Tiến</v>
          </cell>
          <cell r="AS78" t="str">
            <v>xã 135</v>
          </cell>
          <cell r="AT78" t="str">
            <v>NTM</v>
          </cell>
        </row>
        <row r="79">
          <cell r="B79" t="str">
            <v>Trường PTDTNT Lệ Thủy (Nhà nội trú học sinh 20 phòng)</v>
          </cell>
          <cell r="E79" t="str">
            <v>2GDĐT</v>
          </cell>
          <cell r="F79" t="str">
            <v>5KCM</v>
          </cell>
          <cell r="G79" t="str">
            <v>Lệ Thủy</v>
          </cell>
          <cell r="H79">
            <v>2017</v>
          </cell>
          <cell r="J79">
            <v>2019</v>
          </cell>
          <cell r="M79" t="str">
            <v>3457/QĐ-UBND ngày 28/10/2016</v>
          </cell>
          <cell r="N79">
            <v>5000</v>
          </cell>
          <cell r="P79">
            <v>5000</v>
          </cell>
          <cell r="Q79">
            <v>1370</v>
          </cell>
          <cell r="S79">
            <v>1370</v>
          </cell>
          <cell r="T79">
            <v>4330</v>
          </cell>
          <cell r="U79">
            <v>3130</v>
          </cell>
          <cell r="V79">
            <v>1565</v>
          </cell>
          <cell r="W79">
            <v>1565</v>
          </cell>
          <cell r="X79">
            <v>50</v>
          </cell>
          <cell r="Z79">
            <v>1565</v>
          </cell>
          <cell r="AA79">
            <v>2935</v>
          </cell>
          <cell r="AB79">
            <v>1565</v>
          </cell>
          <cell r="AC79">
            <v>2935</v>
          </cell>
          <cell r="AD79">
            <v>4330</v>
          </cell>
          <cell r="AE79">
            <v>1565</v>
          </cell>
          <cell r="AF79">
            <v>1565</v>
          </cell>
          <cell r="AG79">
            <v>100</v>
          </cell>
          <cell r="AI79">
            <v>1565</v>
          </cell>
          <cell r="AJ79">
            <v>4500</v>
          </cell>
          <cell r="AK79">
            <v>4500</v>
          </cell>
          <cell r="AL79">
            <v>4330</v>
          </cell>
          <cell r="AM79">
            <v>0</v>
          </cell>
          <cell r="AN79" t="str">
            <v>Cập nhật số vốn bố trí</v>
          </cell>
          <cell r="AQ79" t="str">
            <v>Mai Thủy</v>
          </cell>
          <cell r="AT79" t="str">
            <v>NTM</v>
          </cell>
          <cell r="AU79" t="str">
            <v xml:space="preserve">Trường Phổ thông Dân tộc nội trú Lệ Thủy </v>
          </cell>
        </row>
        <row r="80">
          <cell r="B80" t="str">
            <v>Trường Tiểu học Ngư Thủy Bắc (2 tầng 6 phòng)</v>
          </cell>
          <cell r="E80" t="str">
            <v>2GDĐT</v>
          </cell>
          <cell r="F80" t="str">
            <v>5KCM</v>
          </cell>
          <cell r="G80" t="str">
            <v>Lệ Thủy</v>
          </cell>
          <cell r="H80">
            <v>2017</v>
          </cell>
          <cell r="J80">
            <v>2019</v>
          </cell>
          <cell r="M80" t="str">
            <v>2570/QĐ-UBND ngày 24/8/2016</v>
          </cell>
          <cell r="N80">
            <v>2992</v>
          </cell>
          <cell r="P80">
            <v>2992</v>
          </cell>
          <cell r="Q80">
            <v>825</v>
          </cell>
          <cell r="S80">
            <v>825</v>
          </cell>
          <cell r="T80">
            <v>2618</v>
          </cell>
          <cell r="U80">
            <v>1868</v>
          </cell>
          <cell r="V80">
            <v>934</v>
          </cell>
          <cell r="W80">
            <v>934</v>
          </cell>
          <cell r="X80">
            <v>50</v>
          </cell>
          <cell r="Z80">
            <v>934</v>
          </cell>
          <cell r="AA80">
            <v>1759</v>
          </cell>
          <cell r="AB80">
            <v>934</v>
          </cell>
          <cell r="AC80">
            <v>1759</v>
          </cell>
          <cell r="AD80">
            <v>2618</v>
          </cell>
          <cell r="AE80">
            <v>934</v>
          </cell>
          <cell r="AF80">
            <v>934</v>
          </cell>
          <cell r="AG80">
            <v>100</v>
          </cell>
          <cell r="AI80">
            <v>934</v>
          </cell>
          <cell r="AJ80">
            <v>2693</v>
          </cell>
          <cell r="AK80">
            <v>2693</v>
          </cell>
          <cell r="AL80">
            <v>2618</v>
          </cell>
          <cell r="AM80">
            <v>0</v>
          </cell>
          <cell r="AN80" t="str">
            <v>Cập nhật số vốn bố trí</v>
          </cell>
          <cell r="AQ80" t="str">
            <v>Ngư Thủy Bắc</v>
          </cell>
          <cell r="AT80" t="str">
            <v>NTM</v>
          </cell>
          <cell r="AU80" t="str">
            <v>UBND xã Ngư Thủy Bắc</v>
          </cell>
        </row>
        <row r="81">
          <cell r="B81" t="str">
            <v>Nhà lớp học bộ môn 6 phòng Trường THCS Mỹ Thủy</v>
          </cell>
          <cell r="E81" t="str">
            <v>2GDĐT</v>
          </cell>
          <cell r="F81" t="str">
            <v>5KCM</v>
          </cell>
          <cell r="G81" t="str">
            <v>Lệ Thủy</v>
          </cell>
          <cell r="H81">
            <v>2017</v>
          </cell>
          <cell r="J81">
            <v>2019</v>
          </cell>
          <cell r="L81" t="str">
            <v>3047/QĐ-UBND ngày 29/10/2015</v>
          </cell>
          <cell r="M81" t="str">
            <v>3312/QĐ-UBND ngày 24/10/2016</v>
          </cell>
          <cell r="N81">
            <v>2952</v>
          </cell>
          <cell r="P81">
            <v>2952</v>
          </cell>
          <cell r="Q81">
            <v>825</v>
          </cell>
          <cell r="S81">
            <v>825</v>
          </cell>
          <cell r="T81">
            <v>2582</v>
          </cell>
          <cell r="U81">
            <v>1832</v>
          </cell>
          <cell r="V81">
            <v>916</v>
          </cell>
          <cell r="W81">
            <v>916</v>
          </cell>
          <cell r="X81">
            <v>50</v>
          </cell>
          <cell r="Z81">
            <v>916</v>
          </cell>
          <cell r="AA81">
            <v>1741</v>
          </cell>
          <cell r="AB81">
            <v>916</v>
          </cell>
          <cell r="AC81">
            <v>1741</v>
          </cell>
          <cell r="AD81">
            <v>2582</v>
          </cell>
          <cell r="AE81">
            <v>916</v>
          </cell>
          <cell r="AF81">
            <v>916</v>
          </cell>
          <cell r="AG81">
            <v>100</v>
          </cell>
          <cell r="AI81">
            <v>916</v>
          </cell>
          <cell r="AJ81">
            <v>2657</v>
          </cell>
          <cell r="AK81">
            <v>2657</v>
          </cell>
          <cell r="AL81">
            <v>2582</v>
          </cell>
          <cell r="AM81">
            <v>0</v>
          </cell>
          <cell r="AN81" t="str">
            <v>Cập nhật số vốn bố trí</v>
          </cell>
          <cell r="AQ81" t="str">
            <v>Mỹ Thủy</v>
          </cell>
          <cell r="AT81" t="str">
            <v>NTM</v>
          </cell>
          <cell r="AU81" t="str">
            <v>UBND xã Mỹ Thủy</v>
          </cell>
        </row>
        <row r="82">
          <cell r="B82" t="str">
            <v>Nhà lớp học 6 phòng 2 tầng trường Tiểu học số 1 Phong Hóa</v>
          </cell>
          <cell r="E82" t="str">
            <v>2GDĐT</v>
          </cell>
          <cell r="F82" t="str">
            <v>5KCM</v>
          </cell>
          <cell r="G82" t="str">
            <v>Tuyên Hóa</v>
          </cell>
          <cell r="H82">
            <v>2017</v>
          </cell>
          <cell r="J82">
            <v>2019</v>
          </cell>
          <cell r="M82" t="str">
            <v>2573/QĐ-UBND ngày 25/8/2016</v>
          </cell>
          <cell r="N82">
            <v>2916</v>
          </cell>
          <cell r="P82">
            <v>2916</v>
          </cell>
          <cell r="Q82">
            <v>805</v>
          </cell>
          <cell r="S82">
            <v>805</v>
          </cell>
          <cell r="T82">
            <v>2549</v>
          </cell>
          <cell r="U82">
            <v>1819</v>
          </cell>
          <cell r="V82">
            <v>910</v>
          </cell>
          <cell r="W82">
            <v>909.5</v>
          </cell>
          <cell r="X82">
            <v>50</v>
          </cell>
          <cell r="Z82">
            <v>910</v>
          </cell>
          <cell r="AA82">
            <v>1715</v>
          </cell>
          <cell r="AB82">
            <v>910</v>
          </cell>
          <cell r="AC82">
            <v>1715</v>
          </cell>
          <cell r="AD82">
            <v>2549</v>
          </cell>
          <cell r="AE82">
            <v>909</v>
          </cell>
          <cell r="AF82">
            <v>909</v>
          </cell>
          <cell r="AG82">
            <v>100</v>
          </cell>
          <cell r="AI82">
            <v>909</v>
          </cell>
          <cell r="AJ82">
            <v>2624</v>
          </cell>
          <cell r="AK82">
            <v>2624</v>
          </cell>
          <cell r="AL82">
            <v>2549</v>
          </cell>
          <cell r="AM82">
            <v>0</v>
          </cell>
          <cell r="AN82" t="str">
            <v>Cập nhật số vốn bố trí</v>
          </cell>
          <cell r="AQ82" t="str">
            <v>Phong Hóa</v>
          </cell>
          <cell r="AT82" t="str">
            <v>NTM</v>
          </cell>
          <cell r="AU82" t="str">
            <v>UBND xã Phong Hóa</v>
          </cell>
        </row>
        <row r="83">
          <cell r="B83" t="str">
            <v>Nhà lớp học 8 phòng Trường THPT Ninh Châu</v>
          </cell>
          <cell r="E83" t="str">
            <v>2GDĐT</v>
          </cell>
          <cell r="F83" t="str">
            <v>5KCM</v>
          </cell>
          <cell r="G83" t="str">
            <v>Quảng Ninh</v>
          </cell>
          <cell r="H83">
            <v>2017</v>
          </cell>
          <cell r="J83">
            <v>2019</v>
          </cell>
          <cell r="M83" t="str">
            <v>2175/QĐ-UBND ngày 22/7/2016</v>
          </cell>
          <cell r="N83">
            <v>3891</v>
          </cell>
          <cell r="P83">
            <v>3891</v>
          </cell>
          <cell r="Q83">
            <v>1050</v>
          </cell>
          <cell r="S83">
            <v>1050</v>
          </cell>
          <cell r="T83">
            <v>3402</v>
          </cell>
          <cell r="U83">
            <v>2452</v>
          </cell>
          <cell r="V83">
            <v>1226</v>
          </cell>
          <cell r="W83">
            <v>1226</v>
          </cell>
          <cell r="X83">
            <v>50</v>
          </cell>
          <cell r="Z83">
            <v>1226</v>
          </cell>
          <cell r="AA83">
            <v>2276</v>
          </cell>
          <cell r="AB83">
            <v>1226</v>
          </cell>
          <cell r="AC83">
            <v>2276</v>
          </cell>
          <cell r="AD83">
            <v>3402</v>
          </cell>
          <cell r="AE83">
            <v>1226</v>
          </cell>
          <cell r="AF83">
            <v>1226</v>
          </cell>
          <cell r="AG83">
            <v>100</v>
          </cell>
          <cell r="AI83">
            <v>1226</v>
          </cell>
          <cell r="AJ83">
            <v>3502</v>
          </cell>
          <cell r="AK83">
            <v>3502</v>
          </cell>
          <cell r="AL83">
            <v>3402</v>
          </cell>
          <cell r="AM83">
            <v>0</v>
          </cell>
          <cell r="AN83" t="str">
            <v>Cập nhật số vốn bố trí</v>
          </cell>
          <cell r="AQ83" t="str">
            <v>Võ Ninh</v>
          </cell>
          <cell r="AT83" t="str">
            <v>NTM</v>
          </cell>
          <cell r="AU83" t="str">
            <v>Trường THPT Ninh Châu</v>
          </cell>
        </row>
        <row r="84">
          <cell r="B84" t="str">
            <v>Trường mầm non Cụm Thanh Tân xã Thanh Thủy</v>
          </cell>
          <cell r="E84" t="str">
            <v>2GDĐT</v>
          </cell>
          <cell r="F84" t="str">
            <v>5KCM</v>
          </cell>
          <cell r="G84" t="str">
            <v>Lệ Thủy</v>
          </cell>
          <cell r="H84">
            <v>2017</v>
          </cell>
          <cell r="J84">
            <v>2019</v>
          </cell>
          <cell r="L84" t="str">
            <v>2433/QĐ-UBND ngày 12/08/2016</v>
          </cell>
          <cell r="M84" t="str">
            <v>2956/QĐ-UBND ngày 28/9/2016</v>
          </cell>
          <cell r="N84">
            <v>3637</v>
          </cell>
          <cell r="P84">
            <v>3637</v>
          </cell>
          <cell r="Q84">
            <v>995</v>
          </cell>
          <cell r="S84">
            <v>995</v>
          </cell>
          <cell r="T84">
            <v>3198</v>
          </cell>
          <cell r="U84">
            <v>2278</v>
          </cell>
          <cell r="V84">
            <v>1139</v>
          </cell>
          <cell r="W84">
            <v>1139</v>
          </cell>
          <cell r="X84">
            <v>50</v>
          </cell>
          <cell r="Z84">
            <v>1139</v>
          </cell>
          <cell r="AA84">
            <v>2134</v>
          </cell>
          <cell r="AB84">
            <v>1139</v>
          </cell>
          <cell r="AC84">
            <v>2134</v>
          </cell>
          <cell r="AD84">
            <v>3198</v>
          </cell>
          <cell r="AE84">
            <v>1139</v>
          </cell>
          <cell r="AF84">
            <v>1139</v>
          </cell>
          <cell r="AG84">
            <v>100</v>
          </cell>
          <cell r="AI84">
            <v>1139</v>
          </cell>
          <cell r="AJ84">
            <v>3273</v>
          </cell>
          <cell r="AK84">
            <v>3273</v>
          </cell>
          <cell r="AL84">
            <v>3198</v>
          </cell>
          <cell r="AM84">
            <v>0</v>
          </cell>
          <cell r="AN84" t="str">
            <v>Cập nhật số vốn bố trí</v>
          </cell>
          <cell r="AQ84" t="str">
            <v>Thanh Thủy</v>
          </cell>
          <cell r="AT84" t="str">
            <v>NTM</v>
          </cell>
          <cell r="AU84" t="str">
            <v>UBND xã Thanh Thủy</v>
          </cell>
        </row>
        <row r="85">
          <cell r="B85" t="str">
            <v>Trường Tiểu học Bắc Lý (02 tầng, 8 phòng)</v>
          </cell>
          <cell r="E85" t="str">
            <v>2GDĐT</v>
          </cell>
          <cell r="F85" t="str">
            <v>5KCM</v>
          </cell>
          <cell r="G85" t="str">
            <v>Đồng Hới</v>
          </cell>
          <cell r="H85">
            <v>2017</v>
          </cell>
          <cell r="J85">
            <v>2019</v>
          </cell>
          <cell r="M85" t="str">
            <v>2368/QĐ-UBND ngày 8/8/2016</v>
          </cell>
          <cell r="N85">
            <v>3523</v>
          </cell>
          <cell r="P85">
            <v>3523</v>
          </cell>
          <cell r="Q85">
            <v>1000</v>
          </cell>
          <cell r="S85">
            <v>1000</v>
          </cell>
          <cell r="T85">
            <v>3071</v>
          </cell>
          <cell r="U85">
            <v>2171</v>
          </cell>
          <cell r="V85">
            <v>1086</v>
          </cell>
          <cell r="W85">
            <v>1085.5</v>
          </cell>
          <cell r="X85">
            <v>50</v>
          </cell>
          <cell r="Z85">
            <v>1086</v>
          </cell>
          <cell r="AA85">
            <v>2086</v>
          </cell>
          <cell r="AB85">
            <v>1086</v>
          </cell>
          <cell r="AC85">
            <v>2086</v>
          </cell>
          <cell r="AD85">
            <v>3071</v>
          </cell>
          <cell r="AE85">
            <v>1085</v>
          </cell>
          <cell r="AF85">
            <v>1085</v>
          </cell>
          <cell r="AG85">
            <v>100</v>
          </cell>
          <cell r="AI85">
            <v>1085</v>
          </cell>
          <cell r="AJ85">
            <v>3171</v>
          </cell>
          <cell r="AK85">
            <v>3171</v>
          </cell>
          <cell r="AL85">
            <v>3071</v>
          </cell>
          <cell r="AM85">
            <v>0</v>
          </cell>
          <cell r="AN85" t="str">
            <v>Cập nhật số vốn bố trí</v>
          </cell>
          <cell r="AQ85" t="str">
            <v>Bắc Lý</v>
          </cell>
          <cell r="AU85" t="str">
            <v>UBND phường Bắc Lý</v>
          </cell>
        </row>
        <row r="86">
          <cell r="B86" t="str">
            <v>Trường Mầm non Quảng Hải (4 phòng)</v>
          </cell>
          <cell r="E86" t="str">
            <v>2GDĐT</v>
          </cell>
          <cell r="F86" t="str">
            <v>5KCM</v>
          </cell>
          <cell r="G86" t="str">
            <v>Ba Đồn</v>
          </cell>
          <cell r="H86">
            <v>2017</v>
          </cell>
          <cell r="J86">
            <v>2019</v>
          </cell>
          <cell r="L86" t="str">
            <v>2868/QĐ-UBND ngày 15/10/2015</v>
          </cell>
          <cell r="M86" t="str">
            <v>3404/QĐ-UBND ngày 26/11/2015</v>
          </cell>
          <cell r="N86">
            <v>3200</v>
          </cell>
          <cell r="P86">
            <v>3200</v>
          </cell>
          <cell r="Q86">
            <v>885</v>
          </cell>
          <cell r="S86">
            <v>885</v>
          </cell>
          <cell r="T86">
            <v>2805</v>
          </cell>
          <cell r="U86">
            <v>1995</v>
          </cell>
          <cell r="V86">
            <v>998</v>
          </cell>
          <cell r="W86">
            <v>997.5</v>
          </cell>
          <cell r="X86">
            <v>50</v>
          </cell>
          <cell r="Z86">
            <v>998</v>
          </cell>
          <cell r="AA86">
            <v>1883</v>
          </cell>
          <cell r="AB86">
            <v>998</v>
          </cell>
          <cell r="AC86">
            <v>1883</v>
          </cell>
          <cell r="AD86">
            <v>2805</v>
          </cell>
          <cell r="AE86">
            <v>997</v>
          </cell>
          <cell r="AF86">
            <v>997</v>
          </cell>
          <cell r="AG86">
            <v>100</v>
          </cell>
          <cell r="AI86">
            <v>997</v>
          </cell>
          <cell r="AJ86">
            <v>2880</v>
          </cell>
          <cell r="AK86">
            <v>2880</v>
          </cell>
          <cell r="AL86">
            <v>2805</v>
          </cell>
          <cell r="AM86">
            <v>0</v>
          </cell>
          <cell r="AN86" t="str">
            <v>Cập nhật số vốn bố trí</v>
          </cell>
          <cell r="AQ86" t="str">
            <v>Quảng Hải</v>
          </cell>
          <cell r="AT86" t="str">
            <v>NTM</v>
          </cell>
          <cell r="AU86" t="str">
            <v>UBND xã Quảng Hải</v>
          </cell>
        </row>
        <row r="87">
          <cell r="B87" t="str">
            <v>Nhà giảng đường, thư viện Trung tâm Bồi dưỡng chính trị huyện Quảng Ninh</v>
          </cell>
          <cell r="E87" t="str">
            <v>2GDĐT</v>
          </cell>
          <cell r="F87" t="str">
            <v>5KCM</v>
          </cell>
          <cell r="G87" t="str">
            <v>Quảng Ninh</v>
          </cell>
          <cell r="H87">
            <v>2017</v>
          </cell>
          <cell r="J87">
            <v>2019</v>
          </cell>
          <cell r="M87" t="str">
            <v>254/QĐ-UBND ngày 29/01/2016</v>
          </cell>
          <cell r="N87">
            <v>3710</v>
          </cell>
          <cell r="P87">
            <v>3710</v>
          </cell>
          <cell r="Q87">
            <v>1050</v>
          </cell>
          <cell r="S87">
            <v>1050</v>
          </cell>
          <cell r="T87">
            <v>3239</v>
          </cell>
          <cell r="U87">
            <v>2289</v>
          </cell>
          <cell r="V87">
            <v>1144</v>
          </cell>
          <cell r="W87">
            <v>1144.5</v>
          </cell>
          <cell r="X87">
            <v>50</v>
          </cell>
          <cell r="Z87">
            <v>1144</v>
          </cell>
          <cell r="AA87">
            <v>2194</v>
          </cell>
          <cell r="AB87">
            <v>1144</v>
          </cell>
          <cell r="AC87">
            <v>2194</v>
          </cell>
          <cell r="AD87">
            <v>3239</v>
          </cell>
          <cell r="AE87">
            <v>1145</v>
          </cell>
          <cell r="AF87">
            <v>1145</v>
          </cell>
          <cell r="AG87">
            <v>100</v>
          </cell>
          <cell r="AI87">
            <v>1145</v>
          </cell>
          <cell r="AJ87">
            <v>3339</v>
          </cell>
          <cell r="AK87">
            <v>3339</v>
          </cell>
          <cell r="AL87">
            <v>3239</v>
          </cell>
          <cell r="AM87">
            <v>0</v>
          </cell>
          <cell r="AN87" t="str">
            <v>Cập nhật số vốn bố trí</v>
          </cell>
          <cell r="AQ87" t="str">
            <v>Quán Hàu</v>
          </cell>
          <cell r="AU87" t="str">
            <v>Trung tâm Bồi dưỡng chính trị huyện Quảng Ninh</v>
          </cell>
        </row>
        <row r="88">
          <cell r="B88" t="str">
            <v>Trường THPT Trần Phú (6 phòng)</v>
          </cell>
          <cell r="E88" t="str">
            <v>2GDĐT</v>
          </cell>
          <cell r="F88" t="str">
            <v>5KCM</v>
          </cell>
          <cell r="G88" t="str">
            <v>Bố Trạch</v>
          </cell>
          <cell r="H88">
            <v>2017</v>
          </cell>
          <cell r="J88">
            <v>2019</v>
          </cell>
          <cell r="M88" t="str">
            <v>3459/QĐ-UBND ngày 28/10/2016</v>
          </cell>
          <cell r="N88">
            <v>3351</v>
          </cell>
          <cell r="P88">
            <v>3351</v>
          </cell>
          <cell r="Q88">
            <v>835</v>
          </cell>
          <cell r="S88">
            <v>835</v>
          </cell>
          <cell r="T88">
            <v>2941</v>
          </cell>
          <cell r="U88">
            <v>2181</v>
          </cell>
          <cell r="V88">
            <v>1091</v>
          </cell>
          <cell r="W88">
            <v>1091</v>
          </cell>
          <cell r="X88">
            <v>50</v>
          </cell>
          <cell r="Z88">
            <v>1091</v>
          </cell>
          <cell r="AA88">
            <v>1926</v>
          </cell>
          <cell r="AB88">
            <v>1091</v>
          </cell>
          <cell r="AC88">
            <v>1926</v>
          </cell>
          <cell r="AD88">
            <v>2941</v>
          </cell>
          <cell r="AE88">
            <v>1090</v>
          </cell>
          <cell r="AF88">
            <v>1090</v>
          </cell>
          <cell r="AG88">
            <v>100</v>
          </cell>
          <cell r="AI88">
            <v>1090</v>
          </cell>
          <cell r="AJ88">
            <v>3016</v>
          </cell>
          <cell r="AK88">
            <v>3016</v>
          </cell>
          <cell r="AL88">
            <v>2941</v>
          </cell>
          <cell r="AM88">
            <v>0</v>
          </cell>
          <cell r="AN88" t="str">
            <v>Cập nhật số vốn bố trí</v>
          </cell>
          <cell r="AO88" t="str">
            <v>Tên cũ Trường THPT số 3 Bố Trạch (6 phòng học)</v>
          </cell>
          <cell r="AQ88" t="str">
            <v>Bắc Trạch</v>
          </cell>
          <cell r="AT88" t="str">
            <v>NTM</v>
          </cell>
          <cell r="AU88" t="str">
            <v>Trường THPT Trần Phú</v>
          </cell>
        </row>
        <row r="89">
          <cell r="B89" t="str">
            <v>Trường THCS Lộc Thủy (8 phòng)</v>
          </cell>
          <cell r="E89" t="str">
            <v>2GDĐT</v>
          </cell>
          <cell r="F89" t="str">
            <v>5KCM</v>
          </cell>
          <cell r="G89" t="str">
            <v>Lệ Thủy</v>
          </cell>
          <cell r="H89">
            <v>2017</v>
          </cell>
          <cell r="J89">
            <v>2019</v>
          </cell>
          <cell r="M89" t="str">
            <v>2584/QĐ-UBND ngày 25/8/2016</v>
          </cell>
          <cell r="N89">
            <v>3989</v>
          </cell>
          <cell r="P89">
            <v>3989</v>
          </cell>
          <cell r="Q89">
            <v>1000</v>
          </cell>
          <cell r="S89">
            <v>1000</v>
          </cell>
          <cell r="T89">
            <v>3490</v>
          </cell>
          <cell r="U89">
            <v>2490</v>
          </cell>
          <cell r="V89">
            <v>1245</v>
          </cell>
          <cell r="W89">
            <v>1245</v>
          </cell>
          <cell r="X89">
            <v>50</v>
          </cell>
          <cell r="Z89">
            <v>1245</v>
          </cell>
          <cell r="AA89">
            <v>2245</v>
          </cell>
          <cell r="AB89">
            <v>1245</v>
          </cell>
          <cell r="AC89">
            <v>2245</v>
          </cell>
          <cell r="AD89">
            <v>3490</v>
          </cell>
          <cell r="AE89">
            <v>1245</v>
          </cell>
          <cell r="AF89">
            <v>1245</v>
          </cell>
          <cell r="AG89">
            <v>100</v>
          </cell>
          <cell r="AI89">
            <v>1245</v>
          </cell>
          <cell r="AJ89">
            <v>3490</v>
          </cell>
          <cell r="AK89">
            <v>3490</v>
          </cell>
          <cell r="AL89">
            <v>3490</v>
          </cell>
          <cell r="AM89">
            <v>0</v>
          </cell>
          <cell r="AQ89" t="str">
            <v>Lộc Thủy</v>
          </cell>
          <cell r="AT89" t="str">
            <v>NTM</v>
          </cell>
          <cell r="AU89" t="str">
            <v>UBND xã Lộc Thủy</v>
          </cell>
        </row>
        <row r="90">
          <cell r="B90" t="str">
            <v>Nhà nội trú Trường Phổ thông dân tộc nội trú Minh Hóa</v>
          </cell>
          <cell r="E90" t="str">
            <v>2GDĐT</v>
          </cell>
          <cell r="F90" t="str">
            <v>5KCM</v>
          </cell>
          <cell r="G90" t="str">
            <v>Minh Hóa</v>
          </cell>
          <cell r="H90">
            <v>2017</v>
          </cell>
          <cell r="J90">
            <v>2019</v>
          </cell>
          <cell r="M90" t="str">
            <v>3477/QĐ-UBND ngày 28/10/2016</v>
          </cell>
          <cell r="N90">
            <v>3990</v>
          </cell>
          <cell r="P90">
            <v>3990</v>
          </cell>
          <cell r="Q90">
            <v>1025</v>
          </cell>
          <cell r="S90">
            <v>1025</v>
          </cell>
          <cell r="T90">
            <v>3591</v>
          </cell>
          <cell r="U90">
            <v>2566</v>
          </cell>
          <cell r="V90">
            <v>1283</v>
          </cell>
          <cell r="W90">
            <v>1283</v>
          </cell>
          <cell r="X90">
            <v>50</v>
          </cell>
          <cell r="Z90">
            <v>1283</v>
          </cell>
          <cell r="AA90">
            <v>2308</v>
          </cell>
          <cell r="AB90">
            <v>1283</v>
          </cell>
          <cell r="AC90">
            <v>2308</v>
          </cell>
          <cell r="AD90">
            <v>3591</v>
          </cell>
          <cell r="AE90">
            <v>1283</v>
          </cell>
          <cell r="AF90">
            <v>1283</v>
          </cell>
          <cell r="AG90">
            <v>100</v>
          </cell>
          <cell r="AI90">
            <v>1283</v>
          </cell>
          <cell r="AJ90">
            <v>3591</v>
          </cell>
          <cell r="AK90">
            <v>3591</v>
          </cell>
          <cell r="AL90">
            <v>3591</v>
          </cell>
          <cell r="AM90">
            <v>0</v>
          </cell>
          <cell r="AQ90" t="str">
            <v>Quy Đạt</v>
          </cell>
          <cell r="AU90" t="str">
            <v>Trường Phổ thông Dân tộc nội trú Minh Hóa</v>
          </cell>
        </row>
        <row r="91">
          <cell r="B91" t="str">
            <v>Xây dựng Trường Tiểu học Đức Trạch</v>
          </cell>
          <cell r="E91" t="str">
            <v>2GDĐT</v>
          </cell>
          <cell r="F91" t="str">
            <v>5KCM</v>
          </cell>
          <cell r="G91" t="str">
            <v>Bố Trạch</v>
          </cell>
          <cell r="H91">
            <v>2017</v>
          </cell>
          <cell r="J91">
            <v>2019</v>
          </cell>
          <cell r="M91" t="str">
            <v>3469/QĐ-UBND ngày 28/10/2016</v>
          </cell>
          <cell r="N91">
            <v>2894.7</v>
          </cell>
          <cell r="P91">
            <v>2894.7</v>
          </cell>
          <cell r="Q91">
            <v>900</v>
          </cell>
          <cell r="S91">
            <v>900</v>
          </cell>
          <cell r="T91">
            <v>2605</v>
          </cell>
          <cell r="U91">
            <v>1705</v>
          </cell>
          <cell r="V91">
            <v>853</v>
          </cell>
          <cell r="W91">
            <v>852.5</v>
          </cell>
          <cell r="X91">
            <v>50</v>
          </cell>
          <cell r="Z91">
            <v>853</v>
          </cell>
          <cell r="AA91">
            <v>1753</v>
          </cell>
          <cell r="AB91">
            <v>853</v>
          </cell>
          <cell r="AC91">
            <v>1753</v>
          </cell>
          <cell r="AD91">
            <v>2605</v>
          </cell>
          <cell r="AE91">
            <v>852</v>
          </cell>
          <cell r="AF91">
            <v>852</v>
          </cell>
          <cell r="AG91">
            <v>100</v>
          </cell>
          <cell r="AI91">
            <v>852</v>
          </cell>
          <cell r="AJ91">
            <v>2605</v>
          </cell>
          <cell r="AK91">
            <v>2605</v>
          </cell>
          <cell r="AL91">
            <v>2605</v>
          </cell>
          <cell r="AM91">
            <v>0</v>
          </cell>
          <cell r="AQ91" t="str">
            <v>Đức Trạch</v>
          </cell>
          <cell r="AT91" t="str">
            <v>NTM</v>
          </cell>
          <cell r="AU91" t="str">
            <v>UBND xã Đức Trạch</v>
          </cell>
        </row>
        <row r="92">
          <cell r="B92" t="str">
            <v>Nhà lớp học và phòng học chức năng Trường MN xã Đồng Hóa</v>
          </cell>
          <cell r="E92" t="str">
            <v>2GDĐT</v>
          </cell>
          <cell r="F92" t="str">
            <v>5KCM</v>
          </cell>
          <cell r="G92" t="str">
            <v>Tuyên Hóa</v>
          </cell>
          <cell r="H92">
            <v>2017</v>
          </cell>
          <cell r="J92">
            <v>2019</v>
          </cell>
          <cell r="M92" t="str">
            <v>3309/QĐ-UBND ngày 24/10/2016</v>
          </cell>
          <cell r="N92">
            <v>4588</v>
          </cell>
          <cell r="P92">
            <v>4588</v>
          </cell>
          <cell r="Q92">
            <v>1200</v>
          </cell>
          <cell r="S92">
            <v>1200</v>
          </cell>
          <cell r="T92">
            <v>4129</v>
          </cell>
          <cell r="U92">
            <v>2929</v>
          </cell>
          <cell r="V92">
            <v>1464</v>
          </cell>
          <cell r="W92">
            <v>1464.5</v>
          </cell>
          <cell r="X92">
            <v>50</v>
          </cell>
          <cell r="Z92">
            <v>1464</v>
          </cell>
          <cell r="AA92">
            <v>2664</v>
          </cell>
          <cell r="AB92">
            <v>1464</v>
          </cell>
          <cell r="AC92">
            <v>2664</v>
          </cell>
          <cell r="AD92">
            <v>4129</v>
          </cell>
          <cell r="AE92">
            <v>1465</v>
          </cell>
          <cell r="AF92">
            <v>1465</v>
          </cell>
          <cell r="AG92">
            <v>100</v>
          </cell>
          <cell r="AI92">
            <v>1465</v>
          </cell>
          <cell r="AJ92">
            <v>4129</v>
          </cell>
          <cell r="AK92">
            <v>4129</v>
          </cell>
          <cell r="AL92">
            <v>4129</v>
          </cell>
          <cell r="AM92">
            <v>0</v>
          </cell>
          <cell r="AQ92" t="str">
            <v>Đồng Hóa</v>
          </cell>
          <cell r="AS92" t="str">
            <v>xã 135</v>
          </cell>
          <cell r="AT92" t="str">
            <v>NTM</v>
          </cell>
          <cell r="AU92" t="str">
            <v>UBND xã Đồng Hóa</v>
          </cell>
        </row>
        <row r="93">
          <cell r="B93" t="str">
            <v>Nhà đa chức năng, trường THPT Lương Thế Vinh</v>
          </cell>
          <cell r="E93" t="str">
            <v>2GDĐT</v>
          </cell>
          <cell r="F93" t="str">
            <v>5KCM</v>
          </cell>
          <cell r="G93" t="str">
            <v>Ba Đồn</v>
          </cell>
          <cell r="H93">
            <v>2017</v>
          </cell>
          <cell r="J93">
            <v>2019</v>
          </cell>
          <cell r="L93" t="str">
            <v>2912/QĐ-UBND ngày 16/10/2015</v>
          </cell>
          <cell r="M93" t="str">
            <v>3311/QĐ-UBND ngày 24/10/2016</v>
          </cell>
          <cell r="N93">
            <v>5289</v>
          </cell>
          <cell r="P93">
            <v>5289</v>
          </cell>
          <cell r="Q93">
            <v>1470</v>
          </cell>
          <cell r="S93">
            <v>1470</v>
          </cell>
          <cell r="T93">
            <v>4640</v>
          </cell>
          <cell r="U93">
            <v>3290</v>
          </cell>
          <cell r="V93">
            <v>1645</v>
          </cell>
          <cell r="W93">
            <v>1645</v>
          </cell>
          <cell r="X93">
            <v>50</v>
          </cell>
          <cell r="Z93">
            <v>1645</v>
          </cell>
          <cell r="AA93">
            <v>3115</v>
          </cell>
          <cell r="AB93">
            <v>1645</v>
          </cell>
          <cell r="AC93">
            <v>3115</v>
          </cell>
          <cell r="AD93">
            <v>4640</v>
          </cell>
          <cell r="AE93">
            <v>1645</v>
          </cell>
          <cell r="AF93">
            <v>1645</v>
          </cell>
          <cell r="AG93">
            <v>100</v>
          </cell>
          <cell r="AI93">
            <v>1645</v>
          </cell>
          <cell r="AJ93">
            <v>4760</v>
          </cell>
          <cell r="AK93">
            <v>4760</v>
          </cell>
          <cell r="AL93">
            <v>4640</v>
          </cell>
          <cell r="AM93">
            <v>0</v>
          </cell>
          <cell r="AQ93" t="str">
            <v>Ba Đồn</v>
          </cell>
          <cell r="AU93" t="str">
            <v>Trường THPT Lương Thế Vinh</v>
          </cell>
        </row>
        <row r="94">
          <cell r="B94" t="str">
            <v>Nhà đa năng trường THCS&amp;THPT Hóa Tiến</v>
          </cell>
          <cell r="E94" t="str">
            <v>2GDĐT</v>
          </cell>
          <cell r="F94" t="str">
            <v>5KCM</v>
          </cell>
          <cell r="G94" t="str">
            <v>Minh Hóa</v>
          </cell>
          <cell r="H94">
            <v>2017</v>
          </cell>
          <cell r="J94">
            <v>2019</v>
          </cell>
          <cell r="L94" t="str">
            <v>3020/QĐ-UBND ngày 28/10/2015</v>
          </cell>
          <cell r="M94" t="str">
            <v>3345/QĐ-UBND ngày 25/10/2016</v>
          </cell>
          <cell r="N94">
            <v>5291</v>
          </cell>
          <cell r="P94">
            <v>5291</v>
          </cell>
          <cell r="Q94">
            <v>1350</v>
          </cell>
          <cell r="S94">
            <v>1350</v>
          </cell>
          <cell r="T94">
            <v>4642</v>
          </cell>
          <cell r="U94">
            <v>3292</v>
          </cell>
          <cell r="V94">
            <v>1646</v>
          </cell>
          <cell r="W94">
            <v>1646</v>
          </cell>
          <cell r="X94">
            <v>50</v>
          </cell>
          <cell r="Z94">
            <v>1646</v>
          </cell>
          <cell r="AA94">
            <v>2996</v>
          </cell>
          <cell r="AB94">
            <v>1646</v>
          </cell>
          <cell r="AC94">
            <v>2996</v>
          </cell>
          <cell r="AD94">
            <v>4642</v>
          </cell>
          <cell r="AE94">
            <v>1646</v>
          </cell>
          <cell r="AF94">
            <v>1646</v>
          </cell>
          <cell r="AG94">
            <v>100</v>
          </cell>
          <cell r="AI94">
            <v>1646</v>
          </cell>
          <cell r="AJ94">
            <v>4642</v>
          </cell>
          <cell r="AK94">
            <v>4642</v>
          </cell>
          <cell r="AL94">
            <v>4642</v>
          </cell>
          <cell r="AM94">
            <v>0</v>
          </cell>
          <cell r="AQ94" t="str">
            <v>Hóa Tiến</v>
          </cell>
          <cell r="AS94" t="str">
            <v>xã 135</v>
          </cell>
          <cell r="AT94" t="str">
            <v>NTM</v>
          </cell>
          <cell r="AU94" t="str">
            <v>Trường THCS&amp;THPT Hóa Tiến</v>
          </cell>
        </row>
        <row r="95">
          <cell r="B95" t="str">
            <v xml:space="preserve">Hệ thống thoát nước và hạ tầng kỹ thuật trường THPT Lương Thế Vinh </v>
          </cell>
          <cell r="E95" t="str">
            <v>2GDĐT</v>
          </cell>
          <cell r="F95" t="str">
            <v>5KCM</v>
          </cell>
          <cell r="G95" t="str">
            <v>Ba Đồn</v>
          </cell>
          <cell r="H95">
            <v>2017</v>
          </cell>
          <cell r="J95">
            <v>2019</v>
          </cell>
          <cell r="L95" t="str">
            <v>3129/QĐ-UBND ngày 11/10/2016</v>
          </cell>
          <cell r="M95" t="str">
            <v>3366/QĐ-UBND ngày 26/10/2016</v>
          </cell>
          <cell r="N95">
            <v>4954</v>
          </cell>
          <cell r="P95">
            <v>4954</v>
          </cell>
          <cell r="Q95">
            <v>1450</v>
          </cell>
          <cell r="S95">
            <v>1450</v>
          </cell>
          <cell r="T95">
            <v>4459</v>
          </cell>
          <cell r="U95">
            <v>3009</v>
          </cell>
          <cell r="V95">
            <v>1504</v>
          </cell>
          <cell r="W95">
            <v>1504.5</v>
          </cell>
          <cell r="X95">
            <v>50</v>
          </cell>
          <cell r="Z95">
            <v>1504</v>
          </cell>
          <cell r="AA95">
            <v>2954</v>
          </cell>
          <cell r="AB95">
            <v>1504</v>
          </cell>
          <cell r="AC95">
            <v>2954</v>
          </cell>
          <cell r="AD95">
            <v>4459</v>
          </cell>
          <cell r="AE95">
            <v>1505</v>
          </cell>
          <cell r="AF95">
            <v>1505</v>
          </cell>
          <cell r="AG95">
            <v>100</v>
          </cell>
          <cell r="AI95">
            <v>1505</v>
          </cell>
          <cell r="AJ95">
            <v>4459</v>
          </cell>
          <cell r="AK95">
            <v>4459</v>
          </cell>
          <cell r="AL95">
            <v>4459</v>
          </cell>
          <cell r="AM95">
            <v>0</v>
          </cell>
          <cell r="AQ95" t="str">
            <v>Ba Đồn</v>
          </cell>
          <cell r="AU95" t="str">
            <v>Trường THPT Lương Thế Vinh</v>
          </cell>
        </row>
        <row r="96">
          <cell r="B96" t="str">
            <v xml:space="preserve">Hệ thống thoát nước và hạ tầng kỹ thuật trường THPT Trần Hưng Đạo </v>
          </cell>
          <cell r="E96" t="str">
            <v>2GDĐT</v>
          </cell>
          <cell r="F96" t="str">
            <v>5KCM</v>
          </cell>
          <cell r="G96" t="str">
            <v>Lệ Thủy</v>
          </cell>
          <cell r="H96">
            <v>2017</v>
          </cell>
          <cell r="J96">
            <v>2019</v>
          </cell>
          <cell r="L96" t="str">
            <v>3279/QĐ-UBND ngày 20/10/2016</v>
          </cell>
          <cell r="M96" t="str">
            <v>3466/QĐ-UBND ngày 28/10/2016</v>
          </cell>
          <cell r="N96">
            <v>1982</v>
          </cell>
          <cell r="P96">
            <v>1982</v>
          </cell>
          <cell r="Q96">
            <v>1000</v>
          </cell>
          <cell r="S96">
            <v>1000</v>
          </cell>
          <cell r="T96">
            <v>1784</v>
          </cell>
          <cell r="U96">
            <v>784</v>
          </cell>
          <cell r="V96">
            <v>784</v>
          </cell>
          <cell r="W96">
            <v>784</v>
          </cell>
          <cell r="X96">
            <v>100</v>
          </cell>
          <cell r="Z96">
            <v>784</v>
          </cell>
          <cell r="AA96">
            <v>1784</v>
          </cell>
          <cell r="AB96">
            <v>784</v>
          </cell>
          <cell r="AC96">
            <v>1784</v>
          </cell>
          <cell r="AD96">
            <v>1784</v>
          </cell>
          <cell r="AE96">
            <v>0</v>
          </cell>
          <cell r="AQ96" t="str">
            <v>Hưng Thủy</v>
          </cell>
          <cell r="AS96" t="str">
            <v>bãi ngang</v>
          </cell>
          <cell r="AT96" t="str">
            <v>NTM</v>
          </cell>
        </row>
        <row r="97">
          <cell r="B97" t="str">
            <v>Dãy nhà hiệu bộ và nhà vệ sinh học sinh trường Tiểu học Đức Ninh</v>
          </cell>
          <cell r="E97" t="str">
            <v>2GDĐT</v>
          </cell>
          <cell r="F97" t="str">
            <v>5KCM</v>
          </cell>
          <cell r="G97" t="str">
            <v>Đồng Hới</v>
          </cell>
          <cell r="H97">
            <v>2017</v>
          </cell>
          <cell r="J97">
            <v>2019</v>
          </cell>
          <cell r="L97" t="str">
            <v>3297/QĐ-UBND ngày 21/10/2016</v>
          </cell>
          <cell r="M97" t="str">
            <v>3467/QĐ-UBND ngày 28/10/2016</v>
          </cell>
          <cell r="N97">
            <v>4513</v>
          </cell>
          <cell r="P97">
            <v>4513</v>
          </cell>
          <cell r="Q97">
            <v>1350</v>
          </cell>
          <cell r="S97">
            <v>1350</v>
          </cell>
          <cell r="T97">
            <v>4062</v>
          </cell>
          <cell r="U97">
            <v>2712</v>
          </cell>
          <cell r="V97">
            <v>1356</v>
          </cell>
          <cell r="W97">
            <v>1356</v>
          </cell>
          <cell r="X97">
            <v>50</v>
          </cell>
          <cell r="Z97">
            <v>1356</v>
          </cell>
          <cell r="AA97">
            <v>2706</v>
          </cell>
          <cell r="AB97">
            <v>1356</v>
          </cell>
          <cell r="AC97">
            <v>2706</v>
          </cell>
          <cell r="AD97">
            <v>4062</v>
          </cell>
          <cell r="AE97">
            <v>1356</v>
          </cell>
          <cell r="AF97">
            <v>1356</v>
          </cell>
          <cell r="AG97">
            <v>100</v>
          </cell>
          <cell r="AI97">
            <v>1356</v>
          </cell>
          <cell r="AJ97">
            <v>4062</v>
          </cell>
          <cell r="AK97">
            <v>4062</v>
          </cell>
          <cell r="AL97">
            <v>4062</v>
          </cell>
          <cell r="AM97">
            <v>0</v>
          </cell>
          <cell r="AQ97" t="str">
            <v>Đức Ninh</v>
          </cell>
          <cell r="AT97" t="str">
            <v>NTM</v>
          </cell>
          <cell r="AU97" t="str">
            <v>UBND xã Đức Ninh</v>
          </cell>
        </row>
        <row r="98">
          <cell r="B98" t="str">
            <v>Nhà lớp học 2 tầng 8 phòng Trương Tiểu học số 1 Võ Ninh</v>
          </cell>
          <cell r="E98" t="str">
            <v>2GDĐT</v>
          </cell>
          <cell r="F98" t="str">
            <v>5KCM</v>
          </cell>
          <cell r="G98" t="str">
            <v>Quảng Ninh</v>
          </cell>
          <cell r="H98">
            <v>2017</v>
          </cell>
          <cell r="J98">
            <v>2019</v>
          </cell>
          <cell r="L98" t="str">
            <v>3314/QĐ-UBND ngày 25/10/2016</v>
          </cell>
          <cell r="M98" t="str">
            <v>3387/QĐ-UBND ngày 28/10/2016</v>
          </cell>
          <cell r="N98">
            <v>3859</v>
          </cell>
          <cell r="P98">
            <v>3859</v>
          </cell>
          <cell r="Q98">
            <v>1050</v>
          </cell>
          <cell r="S98">
            <v>1050</v>
          </cell>
          <cell r="T98">
            <v>3473</v>
          </cell>
          <cell r="U98">
            <v>2423</v>
          </cell>
          <cell r="V98">
            <v>1211</v>
          </cell>
          <cell r="W98">
            <v>1211.5</v>
          </cell>
          <cell r="X98">
            <v>50</v>
          </cell>
          <cell r="Z98">
            <v>1211</v>
          </cell>
          <cell r="AA98">
            <v>2261</v>
          </cell>
          <cell r="AB98">
            <v>1211</v>
          </cell>
          <cell r="AC98">
            <v>2261</v>
          </cell>
          <cell r="AD98">
            <v>3473</v>
          </cell>
          <cell r="AE98">
            <v>1212</v>
          </cell>
          <cell r="AF98">
            <v>1212</v>
          </cell>
          <cell r="AG98">
            <v>100</v>
          </cell>
          <cell r="AI98">
            <v>1212</v>
          </cell>
          <cell r="AJ98">
            <v>3473</v>
          </cell>
          <cell r="AK98">
            <v>3473</v>
          </cell>
          <cell r="AL98">
            <v>3473</v>
          </cell>
          <cell r="AM98">
            <v>0</v>
          </cell>
          <cell r="AQ98" t="str">
            <v>Võ Ninh</v>
          </cell>
          <cell r="AT98" t="str">
            <v>NTM</v>
          </cell>
          <cell r="AU98" t="str">
            <v>UBND xã Võ Ninh</v>
          </cell>
        </row>
        <row r="99">
          <cell r="B99" t="str">
            <v>Nhà lớp học 2 tầng 6 phòng Trường THCS xã Quảng Trung</v>
          </cell>
          <cell r="E99" t="str">
            <v>2GDĐT</v>
          </cell>
          <cell r="F99" t="str">
            <v>5KCM</v>
          </cell>
          <cell r="G99" t="str">
            <v>Ba Đồn</v>
          </cell>
          <cell r="H99">
            <v>2017</v>
          </cell>
          <cell r="J99">
            <v>2019</v>
          </cell>
          <cell r="L99" t="str">
            <v>3298/QĐ-UBND ngày 21/10/2016</v>
          </cell>
          <cell r="M99" t="str">
            <v>3406/QĐ-UBND ngày 27/10/2016</v>
          </cell>
          <cell r="N99">
            <v>3500</v>
          </cell>
          <cell r="P99">
            <v>3500</v>
          </cell>
          <cell r="Q99">
            <v>1000</v>
          </cell>
          <cell r="S99">
            <v>1000</v>
          </cell>
          <cell r="T99">
            <v>3150</v>
          </cell>
          <cell r="U99">
            <v>2150</v>
          </cell>
          <cell r="V99">
            <v>1075</v>
          </cell>
          <cell r="W99">
            <v>1075</v>
          </cell>
          <cell r="X99">
            <v>50</v>
          </cell>
          <cell r="Z99">
            <v>1075</v>
          </cell>
          <cell r="AA99">
            <v>2075</v>
          </cell>
          <cell r="AB99">
            <v>1075</v>
          </cell>
          <cell r="AC99">
            <v>2075</v>
          </cell>
          <cell r="AD99">
            <v>3150</v>
          </cell>
          <cell r="AE99">
            <v>1075</v>
          </cell>
          <cell r="AF99">
            <v>1075</v>
          </cell>
          <cell r="AG99">
            <v>100</v>
          </cell>
          <cell r="AI99">
            <v>1075</v>
          </cell>
          <cell r="AJ99">
            <v>3150</v>
          </cell>
          <cell r="AK99">
            <v>3150</v>
          </cell>
          <cell r="AL99">
            <v>3150</v>
          </cell>
          <cell r="AM99">
            <v>0</v>
          </cell>
          <cell r="AQ99" t="str">
            <v>Quảng Trung</v>
          </cell>
          <cell r="AS99" t="str">
            <v>bãi ngang</v>
          </cell>
          <cell r="AT99" t="str">
            <v>NTM</v>
          </cell>
          <cell r="AU99" t="str">
            <v>UBND xã Quảng Trung</v>
          </cell>
        </row>
        <row r="100">
          <cell r="B100" t="str">
            <v xml:space="preserve">Nhà lớp học 2 tầng 8 phòng Trường THCS Quảng Thọ </v>
          </cell>
          <cell r="E100" t="str">
            <v>2GDĐT</v>
          </cell>
          <cell r="F100" t="str">
            <v>5KCM</v>
          </cell>
          <cell r="G100" t="str">
            <v>Ba Đồn</v>
          </cell>
          <cell r="H100">
            <v>2017</v>
          </cell>
          <cell r="J100">
            <v>2019</v>
          </cell>
          <cell r="L100" t="str">
            <v>3293/QĐ-UBND ngày 21/10/2016</v>
          </cell>
          <cell r="M100" t="str">
            <v>3472/QĐ-UBND ngày 28/10/2016</v>
          </cell>
          <cell r="N100">
            <v>4130.6000000000004</v>
          </cell>
          <cell r="P100">
            <v>4130.6000000000004</v>
          </cell>
          <cell r="Q100">
            <v>1100</v>
          </cell>
          <cell r="S100">
            <v>1100</v>
          </cell>
          <cell r="T100">
            <v>3718</v>
          </cell>
          <cell r="U100">
            <v>2618</v>
          </cell>
          <cell r="V100">
            <v>1309</v>
          </cell>
          <cell r="W100">
            <v>1309</v>
          </cell>
          <cell r="X100">
            <v>50</v>
          </cell>
          <cell r="Z100">
            <v>1309</v>
          </cell>
          <cell r="AA100">
            <v>2409</v>
          </cell>
          <cell r="AB100">
            <v>1309</v>
          </cell>
          <cell r="AC100">
            <v>2409</v>
          </cell>
          <cell r="AD100">
            <v>3718</v>
          </cell>
          <cell r="AE100">
            <v>1309</v>
          </cell>
          <cell r="AF100">
            <v>1309</v>
          </cell>
          <cell r="AG100">
            <v>100</v>
          </cell>
          <cell r="AI100">
            <v>1309</v>
          </cell>
          <cell r="AJ100">
            <v>3718</v>
          </cell>
          <cell r="AK100">
            <v>3718</v>
          </cell>
          <cell r="AL100">
            <v>3718</v>
          </cell>
          <cell r="AM100">
            <v>0</v>
          </cell>
          <cell r="AQ100" t="str">
            <v>Quảng Thọ</v>
          </cell>
          <cell r="AU100" t="str">
            <v>UBND phường Quảng Thọ</v>
          </cell>
        </row>
        <row r="101">
          <cell r="B101" t="str">
            <v>Nhà lớp học 4 phòng 2 tầng trường Tiểu học phường Quảng Long</v>
          </cell>
          <cell r="E101" t="str">
            <v>2GDĐT</v>
          </cell>
          <cell r="F101" t="str">
            <v>5KCM</v>
          </cell>
          <cell r="G101" t="str">
            <v>Ba Đồn</v>
          </cell>
          <cell r="H101">
            <v>2017</v>
          </cell>
          <cell r="J101">
            <v>2019</v>
          </cell>
          <cell r="L101" t="str">
            <v>3368/QĐ-UBND ngày 26/10/2016</v>
          </cell>
          <cell r="M101" t="str">
            <v>3407/QĐ-UBND ngày 27/10/2016</v>
          </cell>
          <cell r="N101">
            <v>3439</v>
          </cell>
          <cell r="P101">
            <v>3439</v>
          </cell>
          <cell r="Q101">
            <v>1000</v>
          </cell>
          <cell r="S101">
            <v>1000</v>
          </cell>
          <cell r="T101">
            <v>3095</v>
          </cell>
          <cell r="U101">
            <v>2095</v>
          </cell>
          <cell r="V101">
            <v>1048</v>
          </cell>
          <cell r="W101">
            <v>1047.5</v>
          </cell>
          <cell r="X101">
            <v>50</v>
          </cell>
          <cell r="Z101">
            <v>1048</v>
          </cell>
          <cell r="AA101">
            <v>2048</v>
          </cell>
          <cell r="AB101">
            <v>1048</v>
          </cell>
          <cell r="AC101">
            <v>2048</v>
          </cell>
          <cell r="AD101">
            <v>3095</v>
          </cell>
          <cell r="AE101">
            <v>1047</v>
          </cell>
          <cell r="AF101">
            <v>1047</v>
          </cell>
          <cell r="AG101">
            <v>100</v>
          </cell>
          <cell r="AI101">
            <v>1047</v>
          </cell>
          <cell r="AJ101">
            <v>3095</v>
          </cell>
          <cell r="AK101">
            <v>3095</v>
          </cell>
          <cell r="AL101">
            <v>3095</v>
          </cell>
          <cell r="AM101">
            <v>0</v>
          </cell>
          <cell r="AQ101" t="str">
            <v>Quảng Long</v>
          </cell>
          <cell r="AU101" t="str">
            <v>UBND phường Quảng Long</v>
          </cell>
        </row>
        <row r="102">
          <cell r="B102" t="str">
            <v>Trường THCS Quảng Liên (6 phòng)</v>
          </cell>
          <cell r="E102" t="str">
            <v>2GDĐT</v>
          </cell>
          <cell r="F102" t="str">
            <v>5KCM</v>
          </cell>
          <cell r="G102" t="str">
            <v>Quảng Trạch</v>
          </cell>
          <cell r="H102">
            <v>2017</v>
          </cell>
          <cell r="J102">
            <v>2019</v>
          </cell>
          <cell r="L102" t="str">
            <v>2979/QĐ-UBND ngày 26/10/2015</v>
          </cell>
          <cell r="M102" t="str">
            <v>3483/QĐ-UBND ngày 28/10/2016</v>
          </cell>
          <cell r="N102">
            <v>2924</v>
          </cell>
          <cell r="P102">
            <v>2924</v>
          </cell>
          <cell r="Q102">
            <v>900</v>
          </cell>
          <cell r="S102">
            <v>900</v>
          </cell>
          <cell r="T102">
            <v>2632</v>
          </cell>
          <cell r="U102">
            <v>1732</v>
          </cell>
          <cell r="V102">
            <v>866</v>
          </cell>
          <cell r="W102">
            <v>866</v>
          </cell>
          <cell r="X102">
            <v>50</v>
          </cell>
          <cell r="Z102">
            <v>866</v>
          </cell>
          <cell r="AA102">
            <v>1766</v>
          </cell>
          <cell r="AB102">
            <v>866</v>
          </cell>
          <cell r="AC102">
            <v>1766</v>
          </cell>
          <cell r="AD102">
            <v>2632</v>
          </cell>
          <cell r="AE102">
            <v>866</v>
          </cell>
          <cell r="AF102">
            <v>866</v>
          </cell>
          <cell r="AG102">
            <v>100</v>
          </cell>
          <cell r="AI102">
            <v>866</v>
          </cell>
          <cell r="AJ102">
            <v>2632</v>
          </cell>
          <cell r="AK102">
            <v>2632</v>
          </cell>
          <cell r="AL102">
            <v>2632</v>
          </cell>
          <cell r="AM102">
            <v>0</v>
          </cell>
          <cell r="AQ102" t="str">
            <v>Quảng Liên</v>
          </cell>
          <cell r="AT102" t="str">
            <v>NTM</v>
          </cell>
          <cell r="AU102" t="str">
            <v>UBND xã Quảng Liên</v>
          </cell>
        </row>
        <row r="103">
          <cell r="B103" t="str">
            <v>Nhà lớp học 2 tầng 8 phòng Trường TH và THCS xã Nam Hóa</v>
          </cell>
          <cell r="E103" t="str">
            <v>2GDĐT</v>
          </cell>
          <cell r="F103" t="str">
            <v>5KCM</v>
          </cell>
          <cell r="G103" t="str">
            <v>Tuyên Hóa</v>
          </cell>
          <cell r="H103">
            <v>2017</v>
          </cell>
          <cell r="J103">
            <v>2019</v>
          </cell>
          <cell r="M103" t="str">
            <v>3482/QĐ-UBND ngày 28/10/2016</v>
          </cell>
          <cell r="N103">
            <v>3843</v>
          </cell>
          <cell r="P103">
            <v>3843</v>
          </cell>
          <cell r="Q103">
            <v>1000</v>
          </cell>
          <cell r="S103">
            <v>1000</v>
          </cell>
          <cell r="T103">
            <v>3459</v>
          </cell>
          <cell r="U103">
            <v>2459</v>
          </cell>
          <cell r="V103">
            <v>1229</v>
          </cell>
          <cell r="W103">
            <v>1229.5</v>
          </cell>
          <cell r="X103">
            <v>50</v>
          </cell>
          <cell r="Z103">
            <v>1229</v>
          </cell>
          <cell r="AA103">
            <v>2229</v>
          </cell>
          <cell r="AB103">
            <v>1229</v>
          </cell>
          <cell r="AC103">
            <v>2229</v>
          </cell>
          <cell r="AD103">
            <v>3459</v>
          </cell>
          <cell r="AE103">
            <v>1230</v>
          </cell>
          <cell r="AF103">
            <v>1230</v>
          </cell>
          <cell r="AG103">
            <v>100</v>
          </cell>
          <cell r="AI103">
            <v>1230</v>
          </cell>
          <cell r="AJ103">
            <v>3459</v>
          </cell>
          <cell r="AK103">
            <v>3459</v>
          </cell>
          <cell r="AL103">
            <v>3459</v>
          </cell>
          <cell r="AM103">
            <v>0</v>
          </cell>
          <cell r="AQ103" t="str">
            <v>Nam Hóa</v>
          </cell>
          <cell r="AT103" t="str">
            <v>NTM</v>
          </cell>
          <cell r="AU103" t="str">
            <v>UBND xã Nam Hóa</v>
          </cell>
        </row>
        <row r="104">
          <cell r="B104" t="str">
            <v>Trường Tiểu học xã Cảnh Dương (8 phòng)</v>
          </cell>
          <cell r="E104" t="str">
            <v>2GDĐT</v>
          </cell>
          <cell r="F104" t="str">
            <v>5KCM</v>
          </cell>
          <cell r="G104" t="str">
            <v>Quảng Trạch</v>
          </cell>
          <cell r="H104">
            <v>2017</v>
          </cell>
          <cell r="J104">
            <v>2019</v>
          </cell>
          <cell r="M104" t="str">
            <v>3484/QĐ-UBND ngày 28/10/2016</v>
          </cell>
          <cell r="N104">
            <v>4077</v>
          </cell>
          <cell r="P104">
            <v>4077</v>
          </cell>
          <cell r="Q104">
            <v>1000</v>
          </cell>
          <cell r="S104">
            <v>1000</v>
          </cell>
          <cell r="T104">
            <v>3669</v>
          </cell>
          <cell r="U104">
            <v>2669</v>
          </cell>
          <cell r="V104">
            <v>1334</v>
          </cell>
          <cell r="W104">
            <v>1334.5</v>
          </cell>
          <cell r="X104">
            <v>50</v>
          </cell>
          <cell r="Z104">
            <v>1334</v>
          </cell>
          <cell r="AA104">
            <v>2334</v>
          </cell>
          <cell r="AB104">
            <v>1334</v>
          </cell>
          <cell r="AC104">
            <v>2334</v>
          </cell>
          <cell r="AD104">
            <v>3669</v>
          </cell>
          <cell r="AE104">
            <v>1335</v>
          </cell>
          <cell r="AF104">
            <v>1335</v>
          </cell>
          <cell r="AG104">
            <v>100</v>
          </cell>
          <cell r="AI104">
            <v>1335</v>
          </cell>
          <cell r="AJ104">
            <v>3669</v>
          </cell>
          <cell r="AK104">
            <v>3669</v>
          </cell>
          <cell r="AL104">
            <v>3669</v>
          </cell>
          <cell r="AM104">
            <v>0</v>
          </cell>
          <cell r="AQ104" t="str">
            <v>Cảnh Dương</v>
          </cell>
          <cell r="AT104" t="str">
            <v>NTM</v>
          </cell>
          <cell r="AU104" t="str">
            <v>UBND xã Cảnh Dương</v>
          </cell>
        </row>
        <row r="105">
          <cell r="B105" t="str">
            <v>Xây dựng trường MN xã Quảng Lưu</v>
          </cell>
          <cell r="E105" t="str">
            <v>2GDĐT</v>
          </cell>
          <cell r="F105" t="str">
            <v>5KCM</v>
          </cell>
          <cell r="G105" t="str">
            <v>Quảng Trạch</v>
          </cell>
          <cell r="H105">
            <v>2017</v>
          </cell>
          <cell r="J105">
            <v>2019</v>
          </cell>
          <cell r="L105" t="str">
            <v>3326/QĐ-UBND ngày 25/10/2016</v>
          </cell>
          <cell r="M105" t="str">
            <v>3475/QĐ-UBND ngày 28/10/2016</v>
          </cell>
          <cell r="N105">
            <v>4500</v>
          </cell>
          <cell r="P105">
            <v>4500</v>
          </cell>
          <cell r="Q105">
            <v>1100</v>
          </cell>
          <cell r="S105">
            <v>1100</v>
          </cell>
          <cell r="T105">
            <v>4050</v>
          </cell>
          <cell r="U105">
            <v>2950</v>
          </cell>
          <cell r="V105">
            <v>1475</v>
          </cell>
          <cell r="W105">
            <v>1475</v>
          </cell>
          <cell r="X105">
            <v>50</v>
          </cell>
          <cell r="Z105">
            <v>1475</v>
          </cell>
          <cell r="AA105">
            <v>2575</v>
          </cell>
          <cell r="AB105">
            <v>1475</v>
          </cell>
          <cell r="AC105">
            <v>2575</v>
          </cell>
          <cell r="AD105">
            <v>4050</v>
          </cell>
          <cell r="AE105">
            <v>1475</v>
          </cell>
          <cell r="AF105">
            <v>1475</v>
          </cell>
          <cell r="AG105">
            <v>100</v>
          </cell>
          <cell r="AI105">
            <v>1475</v>
          </cell>
          <cell r="AJ105">
            <v>4050</v>
          </cell>
          <cell r="AK105">
            <v>4050</v>
          </cell>
          <cell r="AL105">
            <v>4050</v>
          </cell>
          <cell r="AM105">
            <v>0</v>
          </cell>
          <cell r="AQ105" t="str">
            <v>Quảng Lưu</v>
          </cell>
          <cell r="AT105" t="str">
            <v>NTM</v>
          </cell>
          <cell r="AU105" t="str">
            <v>UBND xã Quảng Lưu</v>
          </cell>
        </row>
        <row r="106">
          <cell r="B106" t="str">
            <v>Trường THCS Quảng Phú (8 phòng)</v>
          </cell>
          <cell r="E106" t="str">
            <v>2GDĐT</v>
          </cell>
          <cell r="F106" t="str">
            <v>5KCM</v>
          </cell>
          <cell r="G106" t="str">
            <v>Quảng Trạch</v>
          </cell>
          <cell r="H106">
            <v>2017</v>
          </cell>
          <cell r="J106">
            <v>2019</v>
          </cell>
          <cell r="M106" t="str">
            <v>3474/QĐ-UBND ngày 28/10/2016</v>
          </cell>
          <cell r="N106">
            <v>3861</v>
          </cell>
          <cell r="P106">
            <v>3861</v>
          </cell>
          <cell r="Q106">
            <v>1000</v>
          </cell>
          <cell r="S106">
            <v>1000</v>
          </cell>
          <cell r="T106">
            <v>3475</v>
          </cell>
          <cell r="U106">
            <v>2475</v>
          </cell>
          <cell r="V106">
            <v>1237</v>
          </cell>
          <cell r="W106">
            <v>1237.5</v>
          </cell>
          <cell r="X106">
            <v>50</v>
          </cell>
          <cell r="Z106">
            <v>1237</v>
          </cell>
          <cell r="AA106">
            <v>2237</v>
          </cell>
          <cell r="AB106">
            <v>1237</v>
          </cell>
          <cell r="AC106">
            <v>2237</v>
          </cell>
          <cell r="AD106">
            <v>3475</v>
          </cell>
          <cell r="AE106">
            <v>1238</v>
          </cell>
          <cell r="AF106">
            <v>1238</v>
          </cell>
          <cell r="AG106">
            <v>100</v>
          </cell>
          <cell r="AI106">
            <v>1238</v>
          </cell>
          <cell r="AJ106">
            <v>3475</v>
          </cell>
          <cell r="AK106">
            <v>3475</v>
          </cell>
          <cell r="AL106">
            <v>3475</v>
          </cell>
          <cell r="AM106">
            <v>0</v>
          </cell>
          <cell r="AQ106" t="str">
            <v>Quảng Phú</v>
          </cell>
          <cell r="AT106" t="str">
            <v>NTM</v>
          </cell>
          <cell r="AU106" t="str">
            <v>UBND xã Quảng Phú</v>
          </cell>
        </row>
        <row r="107">
          <cell r="B107" t="str">
            <v>Trường TH xã Quảng Trường</v>
          </cell>
          <cell r="E107" t="str">
            <v>2GDĐT</v>
          </cell>
          <cell r="F107" t="str">
            <v>5KCM</v>
          </cell>
          <cell r="G107" t="str">
            <v>Quảng Trạch</v>
          </cell>
          <cell r="H107">
            <v>2017</v>
          </cell>
          <cell r="J107">
            <v>2019</v>
          </cell>
          <cell r="L107" t="str">
            <v>3403/QĐ-UBND ngày 27/10/2016</v>
          </cell>
          <cell r="M107" t="str">
            <v>3478/QĐ-UBND ngày 28/10/2016</v>
          </cell>
          <cell r="N107">
            <v>3500</v>
          </cell>
          <cell r="P107">
            <v>3500</v>
          </cell>
          <cell r="Q107">
            <v>950</v>
          </cell>
          <cell r="S107">
            <v>950</v>
          </cell>
          <cell r="T107">
            <v>3150</v>
          </cell>
          <cell r="U107">
            <v>2200</v>
          </cell>
          <cell r="V107">
            <v>1100</v>
          </cell>
          <cell r="W107">
            <v>1100</v>
          </cell>
          <cell r="X107">
            <v>50</v>
          </cell>
          <cell r="Z107">
            <v>1100</v>
          </cell>
          <cell r="AA107">
            <v>2050</v>
          </cell>
          <cell r="AB107">
            <v>1100</v>
          </cell>
          <cell r="AC107">
            <v>2050</v>
          </cell>
          <cell r="AD107">
            <v>3150</v>
          </cell>
          <cell r="AE107">
            <v>1100</v>
          </cell>
          <cell r="AF107">
            <v>1100</v>
          </cell>
          <cell r="AG107">
            <v>100</v>
          </cell>
          <cell r="AI107">
            <v>1100</v>
          </cell>
          <cell r="AJ107">
            <v>3150</v>
          </cell>
          <cell r="AK107">
            <v>3150</v>
          </cell>
          <cell r="AL107">
            <v>3150</v>
          </cell>
          <cell r="AM107">
            <v>0</v>
          </cell>
          <cell r="AQ107" t="str">
            <v>Quảng Trường</v>
          </cell>
          <cell r="AT107" t="str">
            <v>NTM</v>
          </cell>
          <cell r="AU107" t="str">
            <v>UBND xã Quảng Trường</v>
          </cell>
        </row>
        <row r="108">
          <cell r="B108" t="str">
            <v>Nhà lơp học 2 tầng 8 phòng Trường Mầm non Gia Ninh</v>
          </cell>
          <cell r="E108" t="str">
            <v>2GDĐT</v>
          </cell>
          <cell r="F108" t="str">
            <v>5KCM</v>
          </cell>
          <cell r="G108" t="str">
            <v>Quảng Ninh</v>
          </cell>
          <cell r="H108">
            <v>2017</v>
          </cell>
          <cell r="J108">
            <v>2019</v>
          </cell>
          <cell r="M108" t="str">
            <v>3316/QĐ-UBND ngày 25/10/2016</v>
          </cell>
          <cell r="N108">
            <v>5286</v>
          </cell>
          <cell r="P108">
            <v>5286</v>
          </cell>
          <cell r="Q108">
            <v>1400</v>
          </cell>
          <cell r="S108">
            <v>1400</v>
          </cell>
          <cell r="T108">
            <v>4757</v>
          </cell>
          <cell r="U108">
            <v>3357</v>
          </cell>
          <cell r="V108">
            <v>1678</v>
          </cell>
          <cell r="W108">
            <v>1678.5</v>
          </cell>
          <cell r="X108">
            <v>50</v>
          </cell>
          <cell r="Z108">
            <v>1678</v>
          </cell>
          <cell r="AA108">
            <v>3078</v>
          </cell>
          <cell r="AB108">
            <v>1678</v>
          </cell>
          <cell r="AC108">
            <v>3078</v>
          </cell>
          <cell r="AD108">
            <v>4757</v>
          </cell>
          <cell r="AE108">
            <v>1679</v>
          </cell>
          <cell r="AF108">
            <v>1679</v>
          </cell>
          <cell r="AG108">
            <v>100</v>
          </cell>
          <cell r="AI108">
            <v>1679</v>
          </cell>
          <cell r="AJ108">
            <v>4757</v>
          </cell>
          <cell r="AK108">
            <v>4757</v>
          </cell>
          <cell r="AL108">
            <v>4757</v>
          </cell>
          <cell r="AM108">
            <v>0</v>
          </cell>
          <cell r="AQ108" t="str">
            <v>Gia Ninh</v>
          </cell>
          <cell r="AT108" t="str">
            <v>NTM</v>
          </cell>
          <cell r="AU108" t="str">
            <v>UBND xã Gia Ninh</v>
          </cell>
        </row>
        <row r="109">
          <cell r="B109" t="str">
            <v>Nhà lơp học 2 tầng 8 phòng Trường Tiểu học Hiền Ninh</v>
          </cell>
          <cell r="E109" t="str">
            <v>2GDĐT</v>
          </cell>
          <cell r="F109" t="str">
            <v>5KCM</v>
          </cell>
          <cell r="G109" t="str">
            <v>Quảng Ninh</v>
          </cell>
          <cell r="H109">
            <v>2017</v>
          </cell>
          <cell r="J109">
            <v>2019</v>
          </cell>
          <cell r="M109" t="str">
            <v>3523/QĐ-UBND  ngày 31/10/2016</v>
          </cell>
          <cell r="N109">
            <v>4000</v>
          </cell>
          <cell r="P109">
            <v>4000</v>
          </cell>
          <cell r="Q109">
            <v>1000</v>
          </cell>
          <cell r="S109">
            <v>1000</v>
          </cell>
          <cell r="T109">
            <v>3600</v>
          </cell>
          <cell r="U109">
            <v>2600</v>
          </cell>
          <cell r="V109">
            <v>1300</v>
          </cell>
          <cell r="W109">
            <v>1300</v>
          </cell>
          <cell r="X109">
            <v>50</v>
          </cell>
          <cell r="Z109">
            <v>1300</v>
          </cell>
          <cell r="AA109">
            <v>2300</v>
          </cell>
          <cell r="AB109">
            <v>1300</v>
          </cell>
          <cell r="AC109">
            <v>2300</v>
          </cell>
          <cell r="AD109">
            <v>3600</v>
          </cell>
          <cell r="AE109">
            <v>1300</v>
          </cell>
          <cell r="AF109">
            <v>1300</v>
          </cell>
          <cell r="AG109">
            <v>100</v>
          </cell>
          <cell r="AI109">
            <v>1300</v>
          </cell>
          <cell r="AJ109">
            <v>3600</v>
          </cell>
          <cell r="AK109">
            <v>3600</v>
          </cell>
          <cell r="AL109">
            <v>3600</v>
          </cell>
          <cell r="AM109">
            <v>0</v>
          </cell>
          <cell r="AQ109" t="str">
            <v>Hiền Ninh</v>
          </cell>
          <cell r="AS109" t="str">
            <v>bãi ngang</v>
          </cell>
          <cell r="AT109" t="str">
            <v>NTM</v>
          </cell>
          <cell r="AU109" t="str">
            <v>UBND huyện Quảng Ninh</v>
          </cell>
        </row>
        <row r="110">
          <cell r="B110" t="str">
            <v>Nhà lơp học 2 tầng 6 phòng Trường THCS Duy Ninh</v>
          </cell>
          <cell r="E110" t="str">
            <v>2GDĐT</v>
          </cell>
          <cell r="F110" t="str">
            <v>5KCM</v>
          </cell>
          <cell r="G110" t="str">
            <v>Quảng Ninh</v>
          </cell>
          <cell r="H110">
            <v>2017</v>
          </cell>
          <cell r="J110">
            <v>2019</v>
          </cell>
          <cell r="M110" t="str">
            <v>3488/QĐ-UBND ngày 28/10/2016</v>
          </cell>
          <cell r="N110">
            <v>3500</v>
          </cell>
          <cell r="P110">
            <v>3500</v>
          </cell>
          <cell r="Q110">
            <v>800</v>
          </cell>
          <cell r="S110">
            <v>800</v>
          </cell>
          <cell r="T110">
            <v>3150</v>
          </cell>
          <cell r="U110">
            <v>2350</v>
          </cell>
          <cell r="V110">
            <v>1175</v>
          </cell>
          <cell r="W110">
            <v>1175</v>
          </cell>
          <cell r="X110">
            <v>50</v>
          </cell>
          <cell r="Z110">
            <v>1175</v>
          </cell>
          <cell r="AA110">
            <v>1975</v>
          </cell>
          <cell r="AB110">
            <v>1175</v>
          </cell>
          <cell r="AC110">
            <v>1975</v>
          </cell>
          <cell r="AD110">
            <v>3150</v>
          </cell>
          <cell r="AE110">
            <v>1175</v>
          </cell>
          <cell r="AF110">
            <v>1175</v>
          </cell>
          <cell r="AG110">
            <v>100</v>
          </cell>
          <cell r="AI110">
            <v>1175</v>
          </cell>
          <cell r="AJ110">
            <v>3150</v>
          </cell>
          <cell r="AK110">
            <v>3150</v>
          </cell>
          <cell r="AL110">
            <v>3150</v>
          </cell>
          <cell r="AM110">
            <v>0</v>
          </cell>
          <cell r="AQ110" t="str">
            <v>Duy Ninh</v>
          </cell>
          <cell r="AS110" t="str">
            <v>bãi ngang</v>
          </cell>
          <cell r="AT110" t="str">
            <v>NTM</v>
          </cell>
          <cell r="AU110" t="str">
            <v>UBND xã Duy Ninh</v>
          </cell>
        </row>
        <row r="111">
          <cell r="B111" t="str">
            <v>Nhà lơp học 2 tầng 8 phòng Trường Tiểu học Vĩnh Ninh</v>
          </cell>
          <cell r="E111" t="str">
            <v>2GDĐT</v>
          </cell>
          <cell r="F111" t="str">
            <v>5KCM</v>
          </cell>
          <cell r="G111" t="str">
            <v>Quảng Ninh</v>
          </cell>
          <cell r="H111">
            <v>2017</v>
          </cell>
          <cell r="J111">
            <v>2019</v>
          </cell>
          <cell r="M111" t="str">
            <v>3522/QĐ-UBND ngày 31/10/2016</v>
          </cell>
          <cell r="N111">
            <v>3900</v>
          </cell>
          <cell r="P111">
            <v>3900</v>
          </cell>
          <cell r="Q111">
            <v>1050</v>
          </cell>
          <cell r="S111">
            <v>1050</v>
          </cell>
          <cell r="T111">
            <v>3510</v>
          </cell>
          <cell r="U111">
            <v>2460</v>
          </cell>
          <cell r="V111">
            <v>1230</v>
          </cell>
          <cell r="W111">
            <v>1230</v>
          </cell>
          <cell r="X111">
            <v>50</v>
          </cell>
          <cell r="Z111">
            <v>1230</v>
          </cell>
          <cell r="AA111">
            <v>2280</v>
          </cell>
          <cell r="AB111">
            <v>1230</v>
          </cell>
          <cell r="AC111">
            <v>2280</v>
          </cell>
          <cell r="AD111">
            <v>3510</v>
          </cell>
          <cell r="AE111">
            <v>1230</v>
          </cell>
          <cell r="AF111">
            <v>1230</v>
          </cell>
          <cell r="AG111">
            <v>100</v>
          </cell>
          <cell r="AI111">
            <v>1230</v>
          </cell>
          <cell r="AJ111">
            <v>3510</v>
          </cell>
          <cell r="AK111">
            <v>3510</v>
          </cell>
          <cell r="AL111">
            <v>3510</v>
          </cell>
          <cell r="AM111">
            <v>0</v>
          </cell>
          <cell r="AQ111" t="str">
            <v>Vĩnh Ninh</v>
          </cell>
          <cell r="AT111" t="str">
            <v>NTM</v>
          </cell>
          <cell r="AU111" t="str">
            <v>UBND huyện Quảng Ninh</v>
          </cell>
        </row>
        <row r="112">
          <cell r="B112" t="str">
            <v>Nhà lơp học 2 tầng 6 phòng Trường Tiểu học TT Quán Hàu</v>
          </cell>
          <cell r="E112" t="str">
            <v>2GDĐT</v>
          </cell>
          <cell r="F112" t="str">
            <v>5KCM</v>
          </cell>
          <cell r="G112" t="str">
            <v>Quảng Ninh</v>
          </cell>
          <cell r="H112">
            <v>2017</v>
          </cell>
          <cell r="J112">
            <v>2019</v>
          </cell>
          <cell r="M112" t="str">
            <v>3481/QĐ-UBND ngày 28/10/2016</v>
          </cell>
          <cell r="N112">
            <v>3450</v>
          </cell>
          <cell r="P112">
            <v>3450</v>
          </cell>
          <cell r="Q112">
            <v>950</v>
          </cell>
          <cell r="S112">
            <v>950</v>
          </cell>
          <cell r="T112">
            <v>3105</v>
          </cell>
          <cell r="U112">
            <v>2155</v>
          </cell>
          <cell r="V112">
            <v>1078</v>
          </cell>
          <cell r="W112">
            <v>760</v>
          </cell>
          <cell r="X112">
            <v>100</v>
          </cell>
          <cell r="Z112">
            <v>1078</v>
          </cell>
          <cell r="AA112">
            <v>2028</v>
          </cell>
          <cell r="AB112">
            <v>1078</v>
          </cell>
          <cell r="AC112">
            <v>2028</v>
          </cell>
          <cell r="AD112">
            <v>3105</v>
          </cell>
          <cell r="AE112">
            <v>1077</v>
          </cell>
          <cell r="AF112">
            <v>1077</v>
          </cell>
          <cell r="AG112">
            <v>100</v>
          </cell>
          <cell r="AI112">
            <v>1077</v>
          </cell>
          <cell r="AJ112">
            <v>3105</v>
          </cell>
          <cell r="AK112">
            <v>3105</v>
          </cell>
          <cell r="AL112">
            <v>3105</v>
          </cell>
          <cell r="AM112">
            <v>0</v>
          </cell>
          <cell r="AQ112" t="str">
            <v>Quán Hàu</v>
          </cell>
          <cell r="AU112" t="str">
            <v>UBND Thị trấn Quán Hàu</v>
          </cell>
        </row>
        <row r="113">
          <cell r="B113" t="str">
            <v>Nhà lớp học 2 tầng 4 phòng và hạ tầng kỹ thuật cụm trường mầm non xã Sơn Thuỷ</v>
          </cell>
          <cell r="E113" t="str">
            <v>2GDĐT</v>
          </cell>
          <cell r="F113" t="str">
            <v>5KCM</v>
          </cell>
          <cell r="G113" t="str">
            <v>Lệ Thủy</v>
          </cell>
          <cell r="H113">
            <v>2017</v>
          </cell>
          <cell r="J113">
            <v>2019</v>
          </cell>
          <cell r="M113" t="str">
            <v>3456/QĐ-UBND ngày 28/10/2016</v>
          </cell>
          <cell r="N113">
            <v>4795</v>
          </cell>
          <cell r="P113">
            <v>4795</v>
          </cell>
          <cell r="Q113">
            <v>1250</v>
          </cell>
          <cell r="S113">
            <v>1250</v>
          </cell>
          <cell r="T113">
            <v>4316</v>
          </cell>
          <cell r="U113">
            <v>3066</v>
          </cell>
          <cell r="V113">
            <v>1533</v>
          </cell>
          <cell r="W113">
            <v>1533</v>
          </cell>
          <cell r="X113">
            <v>50</v>
          </cell>
          <cell r="Z113">
            <v>1533</v>
          </cell>
          <cell r="AA113">
            <v>2783</v>
          </cell>
          <cell r="AB113">
            <v>1533</v>
          </cell>
          <cell r="AC113">
            <v>2783</v>
          </cell>
          <cell r="AD113">
            <v>4316</v>
          </cell>
          <cell r="AE113">
            <v>1533</v>
          </cell>
          <cell r="AF113">
            <v>1533</v>
          </cell>
          <cell r="AG113">
            <v>100</v>
          </cell>
          <cell r="AH113">
            <v>-881</v>
          </cell>
          <cell r="AI113">
            <v>652</v>
          </cell>
          <cell r="AJ113">
            <v>3435</v>
          </cell>
          <cell r="AK113">
            <v>3435</v>
          </cell>
          <cell r="AL113">
            <v>4316</v>
          </cell>
          <cell r="AM113">
            <v>0</v>
          </cell>
          <cell r="AQ113" t="str">
            <v>Sơn Thủy</v>
          </cell>
          <cell r="AT113" t="str">
            <v>NTM</v>
          </cell>
          <cell r="AU113" t="str">
            <v>UBND xã Sơn Thủy</v>
          </cell>
        </row>
        <row r="114">
          <cell r="B114" t="str">
            <v>Trường THCS xã An Thủy (8 phòng)</v>
          </cell>
          <cell r="E114" t="str">
            <v>2GDĐT</v>
          </cell>
          <cell r="F114" t="str">
            <v>5KCM</v>
          </cell>
          <cell r="G114" t="str">
            <v>Lệ Thủy</v>
          </cell>
          <cell r="H114">
            <v>2017</v>
          </cell>
          <cell r="J114">
            <v>2019</v>
          </cell>
          <cell r="M114" t="str">
            <v>3461/QĐ-UBND ngày 28/10/2016</v>
          </cell>
          <cell r="N114">
            <v>3946</v>
          </cell>
          <cell r="P114">
            <v>3946</v>
          </cell>
          <cell r="Q114">
            <v>1000</v>
          </cell>
          <cell r="S114">
            <v>1000</v>
          </cell>
          <cell r="T114">
            <v>3551</v>
          </cell>
          <cell r="U114">
            <v>2551</v>
          </cell>
          <cell r="V114">
            <v>1275</v>
          </cell>
          <cell r="W114">
            <v>1275.5</v>
          </cell>
          <cell r="X114">
            <v>50</v>
          </cell>
          <cell r="Z114">
            <v>1275</v>
          </cell>
          <cell r="AA114">
            <v>2275</v>
          </cell>
          <cell r="AB114">
            <v>1275</v>
          </cell>
          <cell r="AC114">
            <v>2275</v>
          </cell>
          <cell r="AD114">
            <v>3551</v>
          </cell>
          <cell r="AE114">
            <v>1276</v>
          </cell>
          <cell r="AF114">
            <v>1276</v>
          </cell>
          <cell r="AG114">
            <v>100</v>
          </cell>
          <cell r="AI114">
            <v>1276</v>
          </cell>
          <cell r="AJ114">
            <v>3551</v>
          </cell>
          <cell r="AK114">
            <v>3551</v>
          </cell>
          <cell r="AL114">
            <v>3551</v>
          </cell>
          <cell r="AM114">
            <v>0</v>
          </cell>
          <cell r="AQ114" t="str">
            <v>An Thủy</v>
          </cell>
          <cell r="AT114" t="str">
            <v>NTM</v>
          </cell>
          <cell r="AU114" t="str">
            <v>UBND xã An Thủy</v>
          </cell>
        </row>
        <row r="115">
          <cell r="B115" t="str">
            <v>Nhà lớp học 2 tầng 6 phòng Trường Tiểu học số 2 Tân Thủy</v>
          </cell>
          <cell r="E115" t="str">
            <v>2GDĐT</v>
          </cell>
          <cell r="F115" t="str">
            <v>5KCM</v>
          </cell>
          <cell r="G115" t="str">
            <v>Lệ Thủy</v>
          </cell>
          <cell r="H115">
            <v>2017</v>
          </cell>
          <cell r="J115">
            <v>2019</v>
          </cell>
          <cell r="M115" t="str">
            <v>3473/QĐ-UBND ngày 28/10/2016</v>
          </cell>
          <cell r="N115">
            <v>3045</v>
          </cell>
          <cell r="P115">
            <v>3045</v>
          </cell>
          <cell r="Q115">
            <v>850</v>
          </cell>
          <cell r="S115">
            <v>850</v>
          </cell>
          <cell r="T115">
            <v>2741</v>
          </cell>
          <cell r="U115">
            <v>1891</v>
          </cell>
          <cell r="V115">
            <v>946</v>
          </cell>
          <cell r="W115">
            <v>945.5</v>
          </cell>
          <cell r="X115">
            <v>50</v>
          </cell>
          <cell r="Z115">
            <v>946</v>
          </cell>
          <cell r="AA115">
            <v>1796</v>
          </cell>
          <cell r="AB115">
            <v>946</v>
          </cell>
          <cell r="AC115">
            <v>1796</v>
          </cell>
          <cell r="AD115">
            <v>2741</v>
          </cell>
          <cell r="AE115">
            <v>945</v>
          </cell>
          <cell r="AF115">
            <v>945</v>
          </cell>
          <cell r="AG115">
            <v>100</v>
          </cell>
          <cell r="AI115">
            <v>945</v>
          </cell>
          <cell r="AJ115">
            <v>2741</v>
          </cell>
          <cell r="AK115">
            <v>2741</v>
          </cell>
          <cell r="AL115">
            <v>2741</v>
          </cell>
          <cell r="AM115">
            <v>0</v>
          </cell>
          <cell r="AQ115" t="str">
            <v>Tân Thủy</v>
          </cell>
          <cell r="AT115" t="str">
            <v>NTM</v>
          </cell>
          <cell r="AU115" t="str">
            <v>UBND xã Tân Thủy</v>
          </cell>
        </row>
        <row r="116">
          <cell r="B116" t="str">
            <v>Nhà lớp học 2 tầng 8 phòng Trương Tiểu học Dương Thuỷ</v>
          </cell>
          <cell r="E116" t="str">
            <v>2GDĐT</v>
          </cell>
          <cell r="F116" t="str">
            <v>5KCM</v>
          </cell>
          <cell r="G116" t="str">
            <v>Lệ Thủy</v>
          </cell>
          <cell r="H116">
            <v>2017</v>
          </cell>
          <cell r="J116">
            <v>2019</v>
          </cell>
          <cell r="M116" t="str">
            <v>3524/QĐ-UBND ngày 31/10/2016</v>
          </cell>
          <cell r="N116">
            <v>3852</v>
          </cell>
          <cell r="P116">
            <v>3852</v>
          </cell>
          <cell r="Q116">
            <v>1000</v>
          </cell>
          <cell r="S116">
            <v>1000</v>
          </cell>
          <cell r="T116">
            <v>3467</v>
          </cell>
          <cell r="U116">
            <v>2467</v>
          </cell>
          <cell r="V116">
            <v>1233</v>
          </cell>
          <cell r="W116">
            <v>1233.5</v>
          </cell>
          <cell r="X116">
            <v>50</v>
          </cell>
          <cell r="Z116">
            <v>1233</v>
          </cell>
          <cell r="AA116">
            <v>2233</v>
          </cell>
          <cell r="AB116">
            <v>1233</v>
          </cell>
          <cell r="AC116">
            <v>2233</v>
          </cell>
          <cell r="AD116">
            <v>3467</v>
          </cell>
          <cell r="AE116">
            <v>1234</v>
          </cell>
          <cell r="AF116">
            <v>1234</v>
          </cell>
          <cell r="AG116">
            <v>100</v>
          </cell>
          <cell r="AI116">
            <v>1234</v>
          </cell>
          <cell r="AJ116">
            <v>3467</v>
          </cell>
          <cell r="AK116">
            <v>3467</v>
          </cell>
          <cell r="AL116">
            <v>3467</v>
          </cell>
          <cell r="AM116">
            <v>0</v>
          </cell>
          <cell r="AQ116" t="str">
            <v>Dương Thủy</v>
          </cell>
          <cell r="AT116" t="str">
            <v>NTM</v>
          </cell>
          <cell r="AU116" t="str">
            <v>UBND xã Dương Thủy</v>
          </cell>
        </row>
        <row r="117">
          <cell r="B117" t="str">
            <v>Nhà làm việc Trường THPT Hoàng Hoa Thám</v>
          </cell>
          <cell r="E117" t="str">
            <v>2GDĐT</v>
          </cell>
          <cell r="F117" t="str">
            <v>5KCM</v>
          </cell>
          <cell r="G117" t="str">
            <v>Lệ Thủy</v>
          </cell>
          <cell r="H117">
            <v>2017</v>
          </cell>
          <cell r="J117">
            <v>2019</v>
          </cell>
          <cell r="M117" t="str">
            <v>3460/QĐ-UBND ngày 28/10/2016</v>
          </cell>
          <cell r="N117">
            <v>4000</v>
          </cell>
          <cell r="P117">
            <v>4000</v>
          </cell>
          <cell r="Q117">
            <v>1050</v>
          </cell>
          <cell r="S117">
            <v>1050</v>
          </cell>
          <cell r="T117">
            <v>3600</v>
          </cell>
          <cell r="U117">
            <v>2550</v>
          </cell>
          <cell r="V117">
            <v>1275</v>
          </cell>
          <cell r="W117">
            <v>1275</v>
          </cell>
          <cell r="X117">
            <v>50</v>
          </cell>
          <cell r="Z117">
            <v>1275</v>
          </cell>
          <cell r="AA117">
            <v>2325</v>
          </cell>
          <cell r="AB117">
            <v>1275</v>
          </cell>
          <cell r="AC117">
            <v>2325</v>
          </cell>
          <cell r="AD117">
            <v>3600</v>
          </cell>
          <cell r="AE117">
            <v>1275</v>
          </cell>
          <cell r="AF117">
            <v>1275</v>
          </cell>
          <cell r="AG117">
            <v>100</v>
          </cell>
          <cell r="AH117">
            <v>-959</v>
          </cell>
          <cell r="AI117">
            <v>316</v>
          </cell>
          <cell r="AJ117">
            <v>2641</v>
          </cell>
          <cell r="AK117">
            <v>2641</v>
          </cell>
          <cell r="AL117">
            <v>3600</v>
          </cell>
          <cell r="AM117">
            <v>0</v>
          </cell>
          <cell r="AQ117" t="str">
            <v>NT Lệ Ninh</v>
          </cell>
          <cell r="AU117" t="str">
            <v>Trường THPT Hoàng Hoa Thám</v>
          </cell>
        </row>
        <row r="118">
          <cell r="B118" t="str">
            <v>Cải tạo, nâng cấp, sửa chữa nhà làm việc của cán bộ, giảng viên; nhà nội trú học viên và khuôn viên Trường Chính trị tỉnh</v>
          </cell>
          <cell r="E118" t="str">
            <v>2GDĐT</v>
          </cell>
          <cell r="F118" t="str">
            <v>5KCM</v>
          </cell>
          <cell r="G118" t="str">
            <v>Đồng Hới</v>
          </cell>
          <cell r="H118">
            <v>2017</v>
          </cell>
          <cell r="J118">
            <v>2019</v>
          </cell>
          <cell r="M118" t="str">
            <v>3491/QĐ-UBND ngày 28/10/2016</v>
          </cell>
          <cell r="N118">
            <v>11424</v>
          </cell>
          <cell r="P118">
            <v>11424</v>
          </cell>
          <cell r="Q118">
            <v>3000</v>
          </cell>
          <cell r="S118">
            <v>3000</v>
          </cell>
          <cell r="T118">
            <v>10282</v>
          </cell>
          <cell r="U118">
            <v>7282</v>
          </cell>
          <cell r="V118">
            <v>3641</v>
          </cell>
          <cell r="W118">
            <v>3641</v>
          </cell>
          <cell r="X118">
            <v>50</v>
          </cell>
          <cell r="Z118">
            <v>3641</v>
          </cell>
          <cell r="AA118">
            <v>6641</v>
          </cell>
          <cell r="AB118">
            <v>3641</v>
          </cell>
          <cell r="AC118">
            <v>6641</v>
          </cell>
          <cell r="AD118">
            <v>10282</v>
          </cell>
          <cell r="AE118">
            <v>3641</v>
          </cell>
          <cell r="AF118">
            <v>3641</v>
          </cell>
          <cell r="AG118">
            <v>100</v>
          </cell>
          <cell r="AI118">
            <v>3641</v>
          </cell>
          <cell r="AJ118">
            <v>10282</v>
          </cell>
          <cell r="AK118">
            <v>10282</v>
          </cell>
          <cell r="AL118">
            <v>10282</v>
          </cell>
          <cell r="AM118">
            <v>0</v>
          </cell>
          <cell r="AQ118" t="str">
            <v>Đồng Sơn</v>
          </cell>
          <cell r="AU118" t="str">
            <v>Trường Chính trị tỉnh</v>
          </cell>
        </row>
        <row r="119">
          <cell r="B119" t="str">
            <v>Dự án khởi công mới năm 2018</v>
          </cell>
          <cell r="N119">
            <v>162523</v>
          </cell>
          <cell r="O119">
            <v>0</v>
          </cell>
          <cell r="P119">
            <v>140281</v>
          </cell>
          <cell r="Q119">
            <v>1070</v>
          </cell>
          <cell r="R119">
            <v>0</v>
          </cell>
          <cell r="S119">
            <v>1070</v>
          </cell>
          <cell r="T119">
            <v>126451</v>
          </cell>
          <cell r="U119">
            <v>125381</v>
          </cell>
          <cell r="V119">
            <v>39847.800000000003</v>
          </cell>
          <cell r="W119">
            <v>39847.800000000003</v>
          </cell>
          <cell r="Y119">
            <v>1500</v>
          </cell>
          <cell r="Z119">
            <v>41347.800000000003</v>
          </cell>
          <cell r="AA119">
            <v>42417.8</v>
          </cell>
          <cell r="AB119">
            <v>41347.800000000003</v>
          </cell>
          <cell r="AC119">
            <v>42417.8</v>
          </cell>
          <cell r="AD119">
            <v>126451</v>
          </cell>
          <cell r="AE119">
            <v>84033.2</v>
          </cell>
          <cell r="AN119" t="str">
            <v>Cập nhật KH 2018-2020, trừ CBĐT</v>
          </cell>
        </row>
        <row r="120">
          <cell r="B120" t="str">
            <v>Nhà lớp học bộ môn 2 tầng 6 phòng trường THCS Phong Thủy</v>
          </cell>
          <cell r="E120" t="str">
            <v>2GDĐT</v>
          </cell>
          <cell r="F120" t="str">
            <v>5KCM</v>
          </cell>
          <cell r="G120" t="str">
            <v>Lệ Thủy</v>
          </cell>
          <cell r="H120">
            <v>2018</v>
          </cell>
          <cell r="J120">
            <v>2020</v>
          </cell>
          <cell r="M120" t="str">
            <v>3958/QĐ-UBND ngày 31/10/2017</v>
          </cell>
          <cell r="N120">
            <v>4000</v>
          </cell>
          <cell r="P120">
            <v>4000</v>
          </cell>
          <cell r="Q120">
            <v>40</v>
          </cell>
          <cell r="S120">
            <v>40</v>
          </cell>
          <cell r="T120">
            <v>3600</v>
          </cell>
          <cell r="U120">
            <v>3560</v>
          </cell>
          <cell r="V120">
            <v>1068</v>
          </cell>
          <cell r="W120">
            <v>1068</v>
          </cell>
          <cell r="X120">
            <v>30</v>
          </cell>
          <cell r="Z120">
            <v>1068</v>
          </cell>
          <cell r="AA120">
            <v>1108</v>
          </cell>
          <cell r="AB120">
            <v>1068</v>
          </cell>
          <cell r="AC120">
            <v>1108</v>
          </cell>
          <cell r="AD120">
            <v>3600</v>
          </cell>
          <cell r="AE120">
            <v>2492</v>
          </cell>
          <cell r="AF120">
            <v>1246</v>
          </cell>
          <cell r="AG120">
            <v>50</v>
          </cell>
          <cell r="AI120">
            <v>1246</v>
          </cell>
          <cell r="AJ120">
            <v>2354</v>
          </cell>
          <cell r="AK120">
            <v>2354</v>
          </cell>
          <cell r="AL120">
            <v>3600</v>
          </cell>
          <cell r="AM120">
            <v>1246</v>
          </cell>
          <cell r="AN120" t="str">
            <v>Cập nhật KH 2018-2020, trừ CBĐT</v>
          </cell>
          <cell r="AQ120" t="str">
            <v>Phong Thủy</v>
          </cell>
          <cell r="AT120" t="str">
            <v>NTM</v>
          </cell>
          <cell r="AU120" t="str">
            <v>UBND xã Phong Thủy</v>
          </cell>
        </row>
        <row r="121">
          <cell r="B121" t="str">
            <v>Xây dựng nhà lớp học bộ môn Trường THPT Lê Quý Đôn</v>
          </cell>
          <cell r="E121" t="str">
            <v>2GDĐT</v>
          </cell>
          <cell r="F121" t="str">
            <v>5KCM</v>
          </cell>
          <cell r="G121" t="str">
            <v>Bố Trạch</v>
          </cell>
          <cell r="H121">
            <v>2018</v>
          </cell>
          <cell r="J121">
            <v>2020</v>
          </cell>
          <cell r="L121" t="str">
            <v>3462/QĐ-UBND ngày 28/10/2016</v>
          </cell>
          <cell r="M121" t="str">
            <v>3843/QĐ-UBND ngày 30/10/2017</v>
          </cell>
          <cell r="N121">
            <v>4000</v>
          </cell>
          <cell r="P121">
            <v>4000</v>
          </cell>
          <cell r="Q121">
            <v>40</v>
          </cell>
          <cell r="S121">
            <v>40</v>
          </cell>
          <cell r="T121">
            <v>3600</v>
          </cell>
          <cell r="U121">
            <v>3560</v>
          </cell>
          <cell r="V121">
            <v>1068</v>
          </cell>
          <cell r="W121">
            <v>1068</v>
          </cell>
          <cell r="X121">
            <v>30</v>
          </cell>
          <cell r="Z121">
            <v>1068</v>
          </cell>
          <cell r="AA121">
            <v>1108</v>
          </cell>
          <cell r="AB121">
            <v>1068</v>
          </cell>
          <cell r="AC121">
            <v>1108</v>
          </cell>
          <cell r="AD121">
            <v>3600</v>
          </cell>
          <cell r="AE121">
            <v>2492</v>
          </cell>
          <cell r="AF121">
            <v>1246</v>
          </cell>
          <cell r="AG121">
            <v>50</v>
          </cell>
          <cell r="AI121">
            <v>1246</v>
          </cell>
          <cell r="AJ121">
            <v>2354</v>
          </cell>
          <cell r="AK121">
            <v>2354</v>
          </cell>
          <cell r="AL121">
            <v>3600</v>
          </cell>
          <cell r="AM121">
            <v>1246</v>
          </cell>
          <cell r="AN121" t="str">
            <v>Cập nhật KH 2018-2020, trừ CBĐT</v>
          </cell>
          <cell r="AQ121" t="str">
            <v>Hoàn Lão</v>
          </cell>
          <cell r="AU121" t="str">
            <v xml:space="preserve"> Trường THPT Lê Quý Đôn</v>
          </cell>
        </row>
        <row r="122">
          <cell r="B122" t="str">
            <v>Xây dựng phòng học, khuôn viên, hàng rào, công trình cấp nước trường THPT Lê Quý Đôn</v>
          </cell>
          <cell r="E122" t="str">
            <v>2GDĐT</v>
          </cell>
          <cell r="F122" t="str">
            <v>5KCM</v>
          </cell>
          <cell r="G122" t="str">
            <v>Bố Trạch</v>
          </cell>
          <cell r="H122">
            <v>2018</v>
          </cell>
          <cell r="J122">
            <v>2020</v>
          </cell>
          <cell r="M122" t="str">
            <v>3892/QĐ-UBND ngày 30/10/2017</v>
          </cell>
          <cell r="N122">
            <v>3996</v>
          </cell>
          <cell r="P122">
            <v>3996</v>
          </cell>
          <cell r="Q122">
            <v>40</v>
          </cell>
          <cell r="S122">
            <v>40</v>
          </cell>
          <cell r="T122">
            <v>3596</v>
          </cell>
          <cell r="U122">
            <v>3556</v>
          </cell>
          <cell r="V122">
            <v>1066.8</v>
          </cell>
          <cell r="W122">
            <v>1066.8</v>
          </cell>
          <cell r="X122">
            <v>30</v>
          </cell>
          <cell r="Z122">
            <v>1066.8</v>
          </cell>
          <cell r="AA122">
            <v>1106.8</v>
          </cell>
          <cell r="AB122">
            <v>1066.8</v>
          </cell>
          <cell r="AC122">
            <v>1106.8</v>
          </cell>
          <cell r="AD122">
            <v>3596</v>
          </cell>
          <cell r="AE122">
            <v>2489.1999999999998</v>
          </cell>
          <cell r="AF122">
            <v>1244.5999999999999</v>
          </cell>
          <cell r="AG122">
            <v>50</v>
          </cell>
          <cell r="AI122">
            <v>1244.5999999999999</v>
          </cell>
          <cell r="AJ122">
            <v>2351.3999999999996</v>
          </cell>
          <cell r="AK122">
            <v>2351.3999999999996</v>
          </cell>
          <cell r="AL122">
            <v>3596</v>
          </cell>
          <cell r="AM122">
            <v>1244.5999999999999</v>
          </cell>
          <cell r="AN122" t="str">
            <v>Cập nhật KH 2018-2020, trừ CBĐT</v>
          </cell>
          <cell r="AQ122" t="str">
            <v>Hoàn Lão</v>
          </cell>
          <cell r="AU122" t="str">
            <v xml:space="preserve"> Trường THPT Lê Quý Đôn</v>
          </cell>
        </row>
        <row r="123">
          <cell r="B123" t="str">
            <v>Sửa chữa nhà 2 tầng 10 phòng Trường THCS &amp;THPT Trung Hóa</v>
          </cell>
          <cell r="E123" t="str">
            <v>2GDĐT</v>
          </cell>
          <cell r="F123" t="str">
            <v>5KCM</v>
          </cell>
          <cell r="G123" t="str">
            <v>Minh Hóa</v>
          </cell>
          <cell r="H123">
            <v>2018</v>
          </cell>
          <cell r="J123">
            <v>2020</v>
          </cell>
          <cell r="L123" t="str">
            <v>3730/QĐ-UBND ngày 21/11/2016</v>
          </cell>
          <cell r="M123" t="str">
            <v>3523/QĐ-UBND ngày 05/10/2017</v>
          </cell>
          <cell r="N123">
            <v>1650</v>
          </cell>
          <cell r="P123">
            <v>1650</v>
          </cell>
          <cell r="Q123">
            <v>30</v>
          </cell>
          <cell r="S123">
            <v>30</v>
          </cell>
          <cell r="T123">
            <v>1485</v>
          </cell>
          <cell r="U123">
            <v>1455</v>
          </cell>
          <cell r="V123">
            <v>1455</v>
          </cell>
          <cell r="W123">
            <v>1455</v>
          </cell>
          <cell r="X123">
            <v>100</v>
          </cell>
          <cell r="Z123">
            <v>1455</v>
          </cell>
          <cell r="AA123">
            <v>1485</v>
          </cell>
          <cell r="AB123">
            <v>1455</v>
          </cell>
          <cell r="AC123">
            <v>1485</v>
          </cell>
          <cell r="AD123">
            <v>1485</v>
          </cell>
          <cell r="AE123">
            <v>0</v>
          </cell>
          <cell r="AN123" t="str">
            <v>Cập nhật KH 2018-2020, trừ CBĐT</v>
          </cell>
          <cell r="AQ123" t="str">
            <v>Trung Hóa</v>
          </cell>
          <cell r="AS123" t="str">
            <v>xã 135</v>
          </cell>
          <cell r="AT123" t="str">
            <v>NTM</v>
          </cell>
          <cell r="AU123" t="str">
            <v>Trường THCS &amp;THPT Trung Hóa</v>
          </cell>
        </row>
        <row r="124">
          <cell r="B124" t="str">
            <v>Nhà lớp học chức năng khiêm thư viên, phòng truyền thống Trường THPT Nguyễn Trãi</v>
          </cell>
          <cell r="E124" t="str">
            <v>2GDĐT</v>
          </cell>
          <cell r="F124" t="str">
            <v>5KCM</v>
          </cell>
          <cell r="G124" t="str">
            <v>Bố Trạch</v>
          </cell>
          <cell r="H124">
            <v>2018</v>
          </cell>
          <cell r="J124">
            <v>2020</v>
          </cell>
          <cell r="L124" t="str">
            <v>3112a/QĐ-UBND ngày 30/10/2015</v>
          </cell>
          <cell r="M124" t="str">
            <v>3856/QĐ-UBND ngày 30/10/2017</v>
          </cell>
          <cell r="N124">
            <v>6500</v>
          </cell>
          <cell r="P124">
            <v>6500</v>
          </cell>
          <cell r="Q124">
            <v>60</v>
          </cell>
          <cell r="S124">
            <v>60</v>
          </cell>
          <cell r="T124">
            <v>5850</v>
          </cell>
          <cell r="U124">
            <v>5790</v>
          </cell>
          <cell r="V124">
            <v>1737</v>
          </cell>
          <cell r="W124">
            <v>1737</v>
          </cell>
          <cell r="X124">
            <v>30</v>
          </cell>
          <cell r="Z124">
            <v>1737</v>
          </cell>
          <cell r="AA124">
            <v>1797</v>
          </cell>
          <cell r="AB124">
            <v>1737</v>
          </cell>
          <cell r="AC124">
            <v>1797</v>
          </cell>
          <cell r="AD124">
            <v>5850</v>
          </cell>
          <cell r="AE124">
            <v>4053</v>
          </cell>
          <cell r="AF124">
            <v>2026.5</v>
          </cell>
          <cell r="AG124">
            <v>50</v>
          </cell>
          <cell r="AI124">
            <v>2026.5</v>
          </cell>
          <cell r="AJ124">
            <v>3823.5</v>
          </cell>
          <cell r="AK124">
            <v>3823.5</v>
          </cell>
          <cell r="AL124">
            <v>5850</v>
          </cell>
          <cell r="AM124">
            <v>2026.5</v>
          </cell>
          <cell r="AN124" t="str">
            <v>Cập nhật KH 2018-2020, trừ CBĐT</v>
          </cell>
          <cell r="AQ124" t="str">
            <v>Phúc Trạch</v>
          </cell>
          <cell r="AT124" t="str">
            <v>NTM</v>
          </cell>
          <cell r="AU124" t="str">
            <v xml:space="preserve"> Trường THPT Nguyễn Trãi</v>
          </cell>
        </row>
        <row r="125">
          <cell r="B125" t="str">
            <v>Trường Mầm non Khu vực 2 Bưởi Rỏi xã Quảng Hợp, huyện Quảng Trạch (2 tầng 4 phòng)</v>
          </cell>
          <cell r="E125" t="str">
            <v>2GDĐT</v>
          </cell>
          <cell r="F125" t="str">
            <v>5KCM</v>
          </cell>
          <cell r="G125" t="str">
            <v>Quảng Trạch</v>
          </cell>
          <cell r="H125">
            <v>2018</v>
          </cell>
          <cell r="J125">
            <v>2020</v>
          </cell>
          <cell r="L125" t="str">
            <v>2807/QĐ-UBND ngày 13/10/2015</v>
          </cell>
          <cell r="M125" t="str">
            <v>3841/QĐ-UBND ngày 30/10/2017</v>
          </cell>
          <cell r="N125">
            <v>3700</v>
          </cell>
          <cell r="P125">
            <v>3700</v>
          </cell>
          <cell r="Q125">
            <v>40</v>
          </cell>
          <cell r="S125">
            <v>40</v>
          </cell>
          <cell r="T125">
            <v>3330</v>
          </cell>
          <cell r="U125">
            <v>3290</v>
          </cell>
          <cell r="V125">
            <v>987</v>
          </cell>
          <cell r="W125">
            <v>987</v>
          </cell>
          <cell r="X125">
            <v>30</v>
          </cell>
          <cell r="Z125">
            <v>987</v>
          </cell>
          <cell r="AA125">
            <v>1027</v>
          </cell>
          <cell r="AB125">
            <v>987</v>
          </cell>
          <cell r="AC125">
            <v>1027</v>
          </cell>
          <cell r="AD125">
            <v>3330</v>
          </cell>
          <cell r="AE125">
            <v>2303</v>
          </cell>
          <cell r="AF125">
            <v>1151.5</v>
          </cell>
          <cell r="AG125">
            <v>50</v>
          </cell>
          <cell r="AI125">
            <v>1151.5</v>
          </cell>
          <cell r="AJ125">
            <v>2178.5</v>
          </cell>
          <cell r="AK125">
            <v>2178.5</v>
          </cell>
          <cell r="AL125">
            <v>3330</v>
          </cell>
          <cell r="AM125">
            <v>1151.5</v>
          </cell>
          <cell r="AN125" t="str">
            <v>Cập nhật KH 2018-2020, trừ CBĐT</v>
          </cell>
          <cell r="AQ125" t="str">
            <v>Quảng Hợp</v>
          </cell>
          <cell r="AS125" t="str">
            <v>xã 135</v>
          </cell>
          <cell r="AT125" t="str">
            <v>NTM</v>
          </cell>
          <cell r="AU125" t="str">
            <v>UBND xã Quảng Hợp</v>
          </cell>
        </row>
        <row r="126">
          <cell r="B126" t="str">
            <v>Sữa chữa khu Hiệu bộ Trường THPT Tuyên Hóa</v>
          </cell>
          <cell r="E126" t="str">
            <v>2GDĐT</v>
          </cell>
          <cell r="F126" t="str">
            <v>5KCM</v>
          </cell>
          <cell r="G126" t="str">
            <v>Tuyên Hóa</v>
          </cell>
          <cell r="H126">
            <v>2018</v>
          </cell>
          <cell r="J126">
            <v>2020</v>
          </cell>
          <cell r="L126" t="str">
            <v>3026/QĐ-UBND ngày 28/10/2015</v>
          </cell>
          <cell r="M126" t="str">
            <v>3974/QĐ-UBND ngày 31/10/2017</v>
          </cell>
          <cell r="N126">
            <v>1200</v>
          </cell>
          <cell r="P126">
            <v>1200</v>
          </cell>
          <cell r="Q126">
            <v>30</v>
          </cell>
          <cell r="S126">
            <v>30</v>
          </cell>
          <cell r="T126">
            <v>1080</v>
          </cell>
          <cell r="U126">
            <v>1050</v>
          </cell>
          <cell r="V126">
            <v>1050</v>
          </cell>
          <cell r="W126">
            <v>1050</v>
          </cell>
          <cell r="X126">
            <v>100</v>
          </cell>
          <cell r="Z126">
            <v>1050</v>
          </cell>
          <cell r="AA126">
            <v>1080</v>
          </cell>
          <cell r="AB126">
            <v>1050</v>
          </cell>
          <cell r="AC126">
            <v>1080</v>
          </cell>
          <cell r="AD126">
            <v>1080</v>
          </cell>
          <cell r="AE126">
            <v>0</v>
          </cell>
          <cell r="AN126" t="str">
            <v>Cập nhật KH 2018-2020, trừ CBĐT</v>
          </cell>
          <cell r="AQ126" t="str">
            <v>Đồng Lê</v>
          </cell>
          <cell r="AU126" t="str">
            <v>Trường THPT Tuyên Hóa</v>
          </cell>
        </row>
        <row r="127">
          <cell r="B127" t="str">
            <v>San lấp mặt bằng, hạ tầng kỹ thuật - Trung tâm Giáo dục - Dạy nghề huyện Tuyên Hóa</v>
          </cell>
          <cell r="E127" t="str">
            <v>2GDĐT</v>
          </cell>
          <cell r="F127" t="str">
            <v>5KCM</v>
          </cell>
          <cell r="G127" t="str">
            <v>Tuyên Hóa</v>
          </cell>
          <cell r="H127">
            <v>2018</v>
          </cell>
          <cell r="J127">
            <v>2020</v>
          </cell>
          <cell r="L127" t="str">
            <v>3054/QĐ-UBND ngày 29/10/2015</v>
          </cell>
          <cell r="M127" t="str">
            <v>3430/QĐ-UBND ngày 29/9/2017</v>
          </cell>
          <cell r="N127">
            <v>5700</v>
          </cell>
          <cell r="P127">
            <v>5700</v>
          </cell>
          <cell r="Q127">
            <v>50</v>
          </cell>
          <cell r="S127">
            <v>50</v>
          </cell>
          <cell r="T127">
            <v>5130</v>
          </cell>
          <cell r="U127">
            <v>5080</v>
          </cell>
          <cell r="V127">
            <v>1524</v>
          </cell>
          <cell r="W127">
            <v>1524</v>
          </cell>
          <cell r="X127">
            <v>30</v>
          </cell>
          <cell r="Y127">
            <v>1500</v>
          </cell>
          <cell r="Z127">
            <v>3024</v>
          </cell>
          <cell r="AA127">
            <v>3074</v>
          </cell>
          <cell r="AB127">
            <v>3024</v>
          </cell>
          <cell r="AC127">
            <v>3074</v>
          </cell>
          <cell r="AD127">
            <v>5130</v>
          </cell>
          <cell r="AE127">
            <v>2056</v>
          </cell>
          <cell r="AF127">
            <v>1028</v>
          </cell>
          <cell r="AG127">
            <v>50</v>
          </cell>
          <cell r="AI127">
            <v>1028</v>
          </cell>
          <cell r="AJ127">
            <v>4102</v>
          </cell>
          <cell r="AK127">
            <v>4102</v>
          </cell>
          <cell r="AL127">
            <v>5130</v>
          </cell>
          <cell r="AM127">
            <v>1028</v>
          </cell>
          <cell r="AN127" t="str">
            <v>Cập nhật KH 2018-2020, trừ CBĐT</v>
          </cell>
          <cell r="AO127" t="str">
            <v>Năm 2018, bố trí sự nghiệp 1,5 tỷ</v>
          </cell>
          <cell r="AQ127" t="str">
            <v>Đồng Lê</v>
          </cell>
          <cell r="AU127" t="str">
            <v>Trung tâm Giáo dục - Dạy nghề huyện Tuyên Hóa</v>
          </cell>
        </row>
        <row r="128">
          <cell r="B128" t="str">
            <v>Nhà lớp học 12 phòng Trường THPT Lương Thế Vinh</v>
          </cell>
          <cell r="E128" t="str">
            <v>2GDĐT</v>
          </cell>
          <cell r="F128" t="str">
            <v>5KCM</v>
          </cell>
          <cell r="G128" t="str">
            <v>Ba Đồn</v>
          </cell>
          <cell r="H128">
            <v>2018</v>
          </cell>
          <cell r="J128">
            <v>2020</v>
          </cell>
          <cell r="L128" t="str">
            <v>3051/QĐ-UBND ngày 29/10/2015</v>
          </cell>
          <cell r="M128" t="str">
            <v>3950/QĐ-UBND ngày 31/10/2017</v>
          </cell>
          <cell r="N128">
            <v>6000</v>
          </cell>
          <cell r="P128">
            <v>5000</v>
          </cell>
          <cell r="Q128">
            <v>60</v>
          </cell>
          <cell r="S128">
            <v>60</v>
          </cell>
          <cell r="T128">
            <v>4500</v>
          </cell>
          <cell r="U128">
            <v>4440</v>
          </cell>
          <cell r="V128">
            <v>1332</v>
          </cell>
          <cell r="W128">
            <v>1332</v>
          </cell>
          <cell r="X128">
            <v>30</v>
          </cell>
          <cell r="Z128">
            <v>1332</v>
          </cell>
          <cell r="AA128">
            <v>1392</v>
          </cell>
          <cell r="AB128">
            <v>1332</v>
          </cell>
          <cell r="AC128">
            <v>1392</v>
          </cell>
          <cell r="AD128">
            <v>4500</v>
          </cell>
          <cell r="AE128">
            <v>3108</v>
          </cell>
          <cell r="AF128">
            <v>1554</v>
          </cell>
          <cell r="AG128">
            <v>50</v>
          </cell>
          <cell r="AI128">
            <v>1554</v>
          </cell>
          <cell r="AJ128">
            <v>2946</v>
          </cell>
          <cell r="AK128">
            <v>2946</v>
          </cell>
          <cell r="AL128">
            <v>4500</v>
          </cell>
          <cell r="AM128">
            <v>1554</v>
          </cell>
          <cell r="AN128" t="str">
            <v>Cập nhật KH 2018-2020, trừ CBĐT</v>
          </cell>
          <cell r="AQ128" t="str">
            <v>Ba Đồn</v>
          </cell>
          <cell r="AU128" t="str">
            <v>Trường THPT Lương Thế Vinh</v>
          </cell>
        </row>
        <row r="129">
          <cell r="B129" t="str">
            <v>Nhà xưởng thực hành Trung tâm Giáo dục - Dạy nghề huyện Quảng Ninh</v>
          </cell>
          <cell r="E129" t="str">
            <v>2GDĐT</v>
          </cell>
          <cell r="F129" t="str">
            <v>5KCM</v>
          </cell>
          <cell r="G129" t="str">
            <v>Quảng Ninh</v>
          </cell>
          <cell r="H129">
            <v>2018</v>
          </cell>
          <cell r="J129">
            <v>2020</v>
          </cell>
          <cell r="L129" t="str">
            <v>3051/QĐ-UBND ngày 29/10/2015</v>
          </cell>
          <cell r="M129" t="str">
            <v>3962/QĐ-UBND ngày 31/10/2017</v>
          </cell>
          <cell r="N129">
            <v>6400</v>
          </cell>
          <cell r="P129">
            <v>6400</v>
          </cell>
          <cell r="Q129">
            <v>60</v>
          </cell>
          <cell r="S129">
            <v>60</v>
          </cell>
          <cell r="T129">
            <v>5760</v>
          </cell>
          <cell r="U129">
            <v>5700</v>
          </cell>
          <cell r="V129">
            <v>1710</v>
          </cell>
          <cell r="W129">
            <v>1710</v>
          </cell>
          <cell r="X129">
            <v>30</v>
          </cell>
          <cell r="Z129">
            <v>1710</v>
          </cell>
          <cell r="AA129">
            <v>1770</v>
          </cell>
          <cell r="AB129">
            <v>1710</v>
          </cell>
          <cell r="AC129">
            <v>1770</v>
          </cell>
          <cell r="AD129">
            <v>5760</v>
          </cell>
          <cell r="AE129">
            <v>3990</v>
          </cell>
          <cell r="AF129">
            <v>1995</v>
          </cell>
          <cell r="AG129">
            <v>50</v>
          </cell>
          <cell r="AI129">
            <v>1995</v>
          </cell>
          <cell r="AJ129">
            <v>3765</v>
          </cell>
          <cell r="AK129">
            <v>3765</v>
          </cell>
          <cell r="AL129">
            <v>5760</v>
          </cell>
          <cell r="AM129">
            <v>1995</v>
          </cell>
          <cell r="AN129" t="str">
            <v>Cập nhật KH 2018-2020, trừ CBĐT</v>
          </cell>
          <cell r="AQ129" t="str">
            <v>Quán Hàu</v>
          </cell>
          <cell r="AU129" t="str">
            <v>Trung tâm Giáo dục - Dạy nghề huyện Quảng Ninh</v>
          </cell>
        </row>
        <row r="130">
          <cell r="B130" t="str">
            <v>Nhà hiệu bộ trường THCS xã Tân Thủy</v>
          </cell>
          <cell r="E130" t="str">
            <v>2GDĐT</v>
          </cell>
          <cell r="F130" t="str">
            <v>5KCM</v>
          </cell>
          <cell r="G130" t="str">
            <v>Lệ Thủy</v>
          </cell>
          <cell r="H130">
            <v>2018</v>
          </cell>
          <cell r="J130">
            <v>2020</v>
          </cell>
          <cell r="M130" t="str">
            <v>3934/QĐ-UBND ngày 30/10/2017</v>
          </cell>
          <cell r="N130">
            <v>3600</v>
          </cell>
          <cell r="P130">
            <v>2700</v>
          </cell>
          <cell r="Q130">
            <v>40</v>
          </cell>
          <cell r="S130">
            <v>40</v>
          </cell>
          <cell r="T130">
            <v>2700</v>
          </cell>
          <cell r="U130">
            <v>2660</v>
          </cell>
          <cell r="V130">
            <v>798</v>
          </cell>
          <cell r="W130">
            <v>798</v>
          </cell>
          <cell r="X130">
            <v>30</v>
          </cell>
          <cell r="Z130">
            <v>798</v>
          </cell>
          <cell r="AA130">
            <v>838</v>
          </cell>
          <cell r="AB130">
            <v>798</v>
          </cell>
          <cell r="AC130">
            <v>838</v>
          </cell>
          <cell r="AD130">
            <v>2700</v>
          </cell>
          <cell r="AE130">
            <v>1862</v>
          </cell>
          <cell r="AF130">
            <v>1862</v>
          </cell>
          <cell r="AG130">
            <v>100</v>
          </cell>
          <cell r="AI130">
            <v>1862</v>
          </cell>
          <cell r="AJ130">
            <v>2700</v>
          </cell>
          <cell r="AK130">
            <v>2700</v>
          </cell>
          <cell r="AL130">
            <v>2700</v>
          </cell>
          <cell r="AM130">
            <v>0</v>
          </cell>
          <cell r="AN130" t="str">
            <v>Cập nhật KH 2018-2020, trừ CBĐT</v>
          </cell>
          <cell r="AQ130" t="str">
            <v>Tân Thủy</v>
          </cell>
          <cell r="AT130" t="str">
            <v>NTM</v>
          </cell>
          <cell r="AU130" t="str">
            <v>UBND xã Tân Thủy</v>
          </cell>
        </row>
        <row r="131">
          <cell r="B131" t="str">
            <v>Trường tiểu học Phú Thủy (6 phòng)</v>
          </cell>
          <cell r="E131" t="str">
            <v>2GDĐT</v>
          </cell>
          <cell r="F131" t="str">
            <v>5KCM</v>
          </cell>
          <cell r="G131" t="str">
            <v>Lệ Thủy</v>
          </cell>
          <cell r="H131">
            <v>2018</v>
          </cell>
          <cell r="J131">
            <v>2020</v>
          </cell>
          <cell r="M131" t="str">
            <v>3529/QĐ-UBND ngày 06/10/2017</v>
          </cell>
          <cell r="N131">
            <v>3000</v>
          </cell>
          <cell r="P131">
            <v>3000</v>
          </cell>
          <cell r="Q131">
            <v>40</v>
          </cell>
          <cell r="S131">
            <v>40</v>
          </cell>
          <cell r="T131">
            <v>2700</v>
          </cell>
          <cell r="U131">
            <v>2660</v>
          </cell>
          <cell r="V131">
            <v>798</v>
          </cell>
          <cell r="W131">
            <v>798</v>
          </cell>
          <cell r="X131">
            <v>30</v>
          </cell>
          <cell r="Z131">
            <v>798</v>
          </cell>
          <cell r="AA131">
            <v>838</v>
          </cell>
          <cell r="AB131">
            <v>798</v>
          </cell>
          <cell r="AC131">
            <v>838</v>
          </cell>
          <cell r="AD131">
            <v>2700</v>
          </cell>
          <cell r="AE131">
            <v>1862</v>
          </cell>
          <cell r="AF131">
            <v>1862</v>
          </cell>
          <cell r="AG131">
            <v>100</v>
          </cell>
          <cell r="AI131">
            <v>1862</v>
          </cell>
          <cell r="AJ131">
            <v>2700</v>
          </cell>
          <cell r="AK131">
            <v>2700</v>
          </cell>
          <cell r="AL131">
            <v>2700</v>
          </cell>
          <cell r="AM131">
            <v>0</v>
          </cell>
          <cell r="AN131" t="str">
            <v>Cập nhật KH 2018-2020, trừ CBĐT</v>
          </cell>
          <cell r="AQ131" t="str">
            <v>Phú Thủy</v>
          </cell>
          <cell r="AT131" t="str">
            <v>NTM</v>
          </cell>
          <cell r="AU131" t="str">
            <v>UBND xã Phú Thủy</v>
          </cell>
        </row>
        <row r="132">
          <cell r="B132" t="str">
            <v>Trường Tiểu học Thanh Thủy (Nhà lớp học 2 tầng 6 phòng) xã Tiến Hóa, huyện Tuyên Hóa</v>
          </cell>
          <cell r="E132" t="str">
            <v>2GDĐT</v>
          </cell>
          <cell r="F132" t="str">
            <v>5KCM</v>
          </cell>
          <cell r="G132" t="str">
            <v>Tuyên Hóa</v>
          </cell>
          <cell r="H132">
            <v>2018</v>
          </cell>
          <cell r="J132">
            <v>2020</v>
          </cell>
          <cell r="L132" t="str">
            <v>3046/QĐ-UBND ngày 29/10/2015</v>
          </cell>
          <cell r="M132" t="str">
            <v>3645/QĐ-UBND ngày 16/10/2017</v>
          </cell>
          <cell r="N132">
            <v>3000</v>
          </cell>
          <cell r="P132">
            <v>3000</v>
          </cell>
          <cell r="Q132">
            <v>40</v>
          </cell>
          <cell r="S132">
            <v>40</v>
          </cell>
          <cell r="T132">
            <v>2700</v>
          </cell>
          <cell r="U132">
            <v>2660</v>
          </cell>
          <cell r="V132">
            <v>798</v>
          </cell>
          <cell r="W132">
            <v>798</v>
          </cell>
          <cell r="X132">
            <v>30</v>
          </cell>
          <cell r="Z132">
            <v>798</v>
          </cell>
          <cell r="AA132">
            <v>838</v>
          </cell>
          <cell r="AB132">
            <v>798</v>
          </cell>
          <cell r="AC132">
            <v>838</v>
          </cell>
          <cell r="AD132">
            <v>2700</v>
          </cell>
          <cell r="AE132">
            <v>1862</v>
          </cell>
          <cell r="AF132">
            <v>1862</v>
          </cell>
          <cell r="AG132">
            <v>100</v>
          </cell>
          <cell r="AI132">
            <v>1862</v>
          </cell>
          <cell r="AJ132">
            <v>2700</v>
          </cell>
          <cell r="AK132">
            <v>2700</v>
          </cell>
          <cell r="AL132">
            <v>2700</v>
          </cell>
          <cell r="AM132">
            <v>0</v>
          </cell>
          <cell r="AN132" t="str">
            <v>Cập nhật KH 2018-2020, trừ CBĐT</v>
          </cell>
          <cell r="AQ132" t="str">
            <v>Tiến Hóa</v>
          </cell>
          <cell r="AT132" t="str">
            <v>NTM</v>
          </cell>
          <cell r="AU132" t="str">
            <v>UBND xã Tiến Hóa</v>
          </cell>
        </row>
        <row r="133">
          <cell r="B133" t="str">
            <v>Trường THCS Bắc Dinh Thị trấn nông trường Việt Trung (6 phòng)</v>
          </cell>
          <cell r="E133" t="str">
            <v>2GDĐT</v>
          </cell>
          <cell r="F133" t="str">
            <v>5KCM</v>
          </cell>
          <cell r="G133" t="str">
            <v>Bố Trạch</v>
          </cell>
          <cell r="H133">
            <v>2018</v>
          </cell>
          <cell r="J133">
            <v>2020</v>
          </cell>
          <cell r="M133" t="str">
            <v>3944/QĐ-UBND ngày 31/10/2017</v>
          </cell>
          <cell r="N133">
            <v>2722</v>
          </cell>
          <cell r="P133">
            <v>2722</v>
          </cell>
          <cell r="Q133">
            <v>40</v>
          </cell>
          <cell r="S133">
            <v>40</v>
          </cell>
          <cell r="T133">
            <v>2700</v>
          </cell>
          <cell r="U133">
            <v>2660</v>
          </cell>
          <cell r="V133">
            <v>798</v>
          </cell>
          <cell r="W133">
            <v>798</v>
          </cell>
          <cell r="X133">
            <v>30</v>
          </cell>
          <cell r="Z133">
            <v>798</v>
          </cell>
          <cell r="AA133">
            <v>838</v>
          </cell>
          <cell r="AB133">
            <v>798</v>
          </cell>
          <cell r="AC133">
            <v>838</v>
          </cell>
          <cell r="AD133">
            <v>2700</v>
          </cell>
          <cell r="AE133">
            <v>1862</v>
          </cell>
          <cell r="AF133">
            <v>1862</v>
          </cell>
          <cell r="AG133">
            <v>100</v>
          </cell>
          <cell r="AI133">
            <v>1862</v>
          </cell>
          <cell r="AJ133">
            <v>2700</v>
          </cell>
          <cell r="AK133">
            <v>2700</v>
          </cell>
          <cell r="AL133">
            <v>2700</v>
          </cell>
          <cell r="AM133">
            <v>0</v>
          </cell>
          <cell r="AQ133" t="str">
            <v>NT Việt Trung</v>
          </cell>
          <cell r="AU133" t="str">
            <v>UBND Thị trấn Nông trường Việt Trung</v>
          </cell>
        </row>
        <row r="134">
          <cell r="B134" t="str">
            <v>Nhà lớp học 2 tầng Trường mầm non xã Quảng Văn</v>
          </cell>
          <cell r="E134" t="str">
            <v>2GDĐT</v>
          </cell>
          <cell r="F134" t="str">
            <v>5KCM</v>
          </cell>
          <cell r="G134" t="str">
            <v>Ba Đồn</v>
          </cell>
          <cell r="H134">
            <v>2018</v>
          </cell>
          <cell r="J134">
            <v>2020</v>
          </cell>
          <cell r="L134" t="str">
            <v>2822/QĐ-UBND ngày 13/10/2015</v>
          </cell>
          <cell r="M134" t="str">
            <v>3429/QĐ-UBND ngày 29/9/2017</v>
          </cell>
          <cell r="N134">
            <v>4800</v>
          </cell>
          <cell r="P134">
            <v>4800</v>
          </cell>
          <cell r="Q134">
            <v>40</v>
          </cell>
          <cell r="S134">
            <v>40</v>
          </cell>
          <cell r="T134">
            <v>4320</v>
          </cell>
          <cell r="U134">
            <v>4280</v>
          </cell>
          <cell r="V134">
            <v>1284</v>
          </cell>
          <cell r="W134">
            <v>1284</v>
          </cell>
          <cell r="X134">
            <v>30</v>
          </cell>
          <cell r="Z134">
            <v>1284</v>
          </cell>
          <cell r="AA134">
            <v>1324</v>
          </cell>
          <cell r="AB134">
            <v>1284</v>
          </cell>
          <cell r="AC134">
            <v>1324</v>
          </cell>
          <cell r="AD134">
            <v>4320</v>
          </cell>
          <cell r="AE134">
            <v>2996</v>
          </cell>
          <cell r="AF134">
            <v>1498</v>
          </cell>
          <cell r="AG134">
            <v>50</v>
          </cell>
          <cell r="AI134">
            <v>1498</v>
          </cell>
          <cell r="AJ134">
            <v>2822</v>
          </cell>
          <cell r="AK134">
            <v>2822</v>
          </cell>
          <cell r="AL134">
            <v>4320</v>
          </cell>
          <cell r="AM134">
            <v>1498</v>
          </cell>
          <cell r="AN134" t="str">
            <v>Cập nhật KH 2018-2020, trừ CBĐT</v>
          </cell>
          <cell r="AQ134" t="str">
            <v>Quảng Văn</v>
          </cell>
          <cell r="AS134" t="str">
            <v>bãi ngang</v>
          </cell>
          <cell r="AT134" t="str">
            <v>NTM</v>
          </cell>
          <cell r="AU134" t="str">
            <v>UBND xã Quảng Văn</v>
          </cell>
        </row>
        <row r="135">
          <cell r="B135" t="str">
            <v>Trường Mầm non Quảng Xuân (6 phòng)</v>
          </cell>
          <cell r="E135" t="str">
            <v>2GDĐT</v>
          </cell>
          <cell r="F135" t="str">
            <v>5KCM</v>
          </cell>
          <cell r="G135" t="str">
            <v>Quảng Trạch</v>
          </cell>
          <cell r="H135">
            <v>2018</v>
          </cell>
          <cell r="J135">
            <v>2020</v>
          </cell>
          <cell r="L135" t="str">
            <v>2985/QĐ-UBND ngày 26/10/2015</v>
          </cell>
          <cell r="M135" t="str">
            <v>3118/QĐ-UBND ngày 05/9/2017</v>
          </cell>
          <cell r="N135">
            <v>4784</v>
          </cell>
          <cell r="P135">
            <v>4784</v>
          </cell>
          <cell r="Q135">
            <v>40</v>
          </cell>
          <cell r="S135">
            <v>40</v>
          </cell>
          <cell r="T135">
            <v>4320</v>
          </cell>
          <cell r="U135">
            <v>4280</v>
          </cell>
          <cell r="V135">
            <v>1284</v>
          </cell>
          <cell r="W135">
            <v>1284</v>
          </cell>
          <cell r="X135">
            <v>30</v>
          </cell>
          <cell r="Z135">
            <v>1284</v>
          </cell>
          <cell r="AA135">
            <v>1324</v>
          </cell>
          <cell r="AB135">
            <v>1284</v>
          </cell>
          <cell r="AC135">
            <v>1324</v>
          </cell>
          <cell r="AD135">
            <v>4320</v>
          </cell>
          <cell r="AE135">
            <v>2996</v>
          </cell>
          <cell r="AF135">
            <v>1498</v>
          </cell>
          <cell r="AG135">
            <v>50</v>
          </cell>
          <cell r="AI135">
            <v>1498</v>
          </cell>
          <cell r="AJ135">
            <v>2822</v>
          </cell>
          <cell r="AK135">
            <v>2822</v>
          </cell>
          <cell r="AL135">
            <v>4320</v>
          </cell>
          <cell r="AM135">
            <v>1498</v>
          </cell>
          <cell r="AN135" t="str">
            <v>Cập nhật KH 2018-2020, trừ CBĐT</v>
          </cell>
          <cell r="AQ135" t="str">
            <v>Quảng Xuân</v>
          </cell>
          <cell r="AT135" t="str">
            <v>NTM</v>
          </cell>
          <cell r="AU135" t="str">
            <v>UBND xã Quảng Xuân</v>
          </cell>
        </row>
        <row r="136">
          <cell r="B136" t="str">
            <v>Xây dựng 8 phòng học 2 tầng Trường THCS Cự Nẫm</v>
          </cell>
          <cell r="E136" t="str">
            <v>2GDĐT</v>
          </cell>
          <cell r="F136" t="str">
            <v>5KCM</v>
          </cell>
          <cell r="G136" t="str">
            <v>Bố Trạch</v>
          </cell>
          <cell r="H136">
            <v>2018</v>
          </cell>
          <cell r="J136">
            <v>2020</v>
          </cell>
          <cell r="M136" t="str">
            <v>3859/QĐ-UBND ngày 30/10/2017</v>
          </cell>
          <cell r="N136">
            <v>4000</v>
          </cell>
          <cell r="P136">
            <v>2400</v>
          </cell>
          <cell r="Q136">
            <v>0</v>
          </cell>
          <cell r="S136">
            <v>0</v>
          </cell>
          <cell r="T136">
            <v>2400</v>
          </cell>
          <cell r="U136">
            <v>2400</v>
          </cell>
          <cell r="V136">
            <v>1200</v>
          </cell>
          <cell r="W136">
            <v>1200</v>
          </cell>
          <cell r="X136">
            <v>50</v>
          </cell>
          <cell r="Z136">
            <v>1200</v>
          </cell>
          <cell r="AA136">
            <v>1200</v>
          </cell>
          <cell r="AB136">
            <v>1200</v>
          </cell>
          <cell r="AC136">
            <v>1200</v>
          </cell>
          <cell r="AD136">
            <v>2400</v>
          </cell>
          <cell r="AE136">
            <v>1200</v>
          </cell>
          <cell r="AF136">
            <v>1200</v>
          </cell>
          <cell r="AG136">
            <v>100</v>
          </cell>
          <cell r="AI136">
            <v>1200</v>
          </cell>
          <cell r="AJ136">
            <v>2400</v>
          </cell>
          <cell r="AK136">
            <v>2400</v>
          </cell>
          <cell r="AL136">
            <v>2400</v>
          </cell>
          <cell r="AM136">
            <v>0</v>
          </cell>
          <cell r="AQ136" t="str">
            <v>Cự Nẫm</v>
          </cell>
          <cell r="AT136" t="str">
            <v>NTM</v>
          </cell>
          <cell r="AU136" t="str">
            <v>UBND xã Cự Nẫm</v>
          </cell>
        </row>
        <row r="137">
          <cell r="B137" t="str">
            <v>Nhà lớp học 2 tầng 6 phòng Trường THCS xã Võ Ninh</v>
          </cell>
          <cell r="E137" t="str">
            <v>2GDĐT</v>
          </cell>
          <cell r="F137" t="str">
            <v>5KCM</v>
          </cell>
          <cell r="G137" t="str">
            <v>Quảng Ninh</v>
          </cell>
          <cell r="H137">
            <v>2018</v>
          </cell>
          <cell r="J137">
            <v>2020</v>
          </cell>
          <cell r="M137" t="str">
            <v>3930/QĐ-UBND ngày 30/10/2017</v>
          </cell>
          <cell r="N137">
            <v>3000</v>
          </cell>
          <cell r="P137">
            <v>3000</v>
          </cell>
          <cell r="Q137">
            <v>40</v>
          </cell>
          <cell r="S137">
            <v>40</v>
          </cell>
          <cell r="T137">
            <v>2700</v>
          </cell>
          <cell r="U137">
            <v>2660</v>
          </cell>
          <cell r="V137">
            <v>798</v>
          </cell>
          <cell r="W137">
            <v>798</v>
          </cell>
          <cell r="X137">
            <v>30</v>
          </cell>
          <cell r="Z137">
            <v>798</v>
          </cell>
          <cell r="AA137">
            <v>838</v>
          </cell>
          <cell r="AB137">
            <v>798</v>
          </cell>
          <cell r="AC137">
            <v>838</v>
          </cell>
          <cell r="AD137">
            <v>2700</v>
          </cell>
          <cell r="AE137">
            <v>1862</v>
          </cell>
          <cell r="AF137">
            <v>1862</v>
          </cell>
          <cell r="AG137">
            <v>100</v>
          </cell>
          <cell r="AI137">
            <v>1862</v>
          </cell>
          <cell r="AJ137">
            <v>2700</v>
          </cell>
          <cell r="AK137">
            <v>2700</v>
          </cell>
          <cell r="AL137">
            <v>2700</v>
          </cell>
          <cell r="AM137">
            <v>0</v>
          </cell>
          <cell r="AN137" t="str">
            <v>Cập nhật KH 2018-2020, trừ CBĐT</v>
          </cell>
          <cell r="AQ137" t="str">
            <v>Võ Ninh</v>
          </cell>
          <cell r="AT137" t="str">
            <v>NTM</v>
          </cell>
          <cell r="AU137" t="str">
            <v>UBND xã Võ Ninh</v>
          </cell>
        </row>
        <row r="138">
          <cell r="B138" t="str">
            <v>Trường Tiểu học số 1 Quảng Phong (8 phòng)</v>
          </cell>
          <cell r="E138" t="str">
            <v>2GDĐT</v>
          </cell>
          <cell r="F138" t="str">
            <v>5KCM</v>
          </cell>
          <cell r="G138" t="str">
            <v>Ba Đồn</v>
          </cell>
          <cell r="H138">
            <v>2018</v>
          </cell>
          <cell r="J138">
            <v>2020</v>
          </cell>
          <cell r="L138" t="str">
            <v>3086/QĐ-UBND ngày 30/10/2015</v>
          </cell>
          <cell r="M138" t="str">
            <v>3769/QĐ-UBND ngày 25/10/2007</v>
          </cell>
          <cell r="N138">
            <v>4000</v>
          </cell>
          <cell r="P138">
            <v>4000</v>
          </cell>
          <cell r="Q138">
            <v>40</v>
          </cell>
          <cell r="S138">
            <v>40</v>
          </cell>
          <cell r="T138">
            <v>3600</v>
          </cell>
          <cell r="U138">
            <v>3560</v>
          </cell>
          <cell r="V138">
            <v>1068</v>
          </cell>
          <cell r="W138">
            <v>1068</v>
          </cell>
          <cell r="X138">
            <v>30</v>
          </cell>
          <cell r="Z138">
            <v>1068</v>
          </cell>
          <cell r="AA138">
            <v>1108</v>
          </cell>
          <cell r="AB138">
            <v>1068</v>
          </cell>
          <cell r="AC138">
            <v>1108</v>
          </cell>
          <cell r="AD138">
            <v>3600</v>
          </cell>
          <cell r="AE138">
            <v>2492</v>
          </cell>
          <cell r="AF138">
            <v>1246</v>
          </cell>
          <cell r="AG138">
            <v>50</v>
          </cell>
          <cell r="AI138">
            <v>1246</v>
          </cell>
          <cell r="AJ138">
            <v>2354</v>
          </cell>
          <cell r="AK138">
            <v>2354</v>
          </cell>
          <cell r="AL138">
            <v>3600</v>
          </cell>
          <cell r="AM138">
            <v>1246</v>
          </cell>
          <cell r="AN138" t="str">
            <v>Cập nhật KH 2018-2020, trừ CBĐT</v>
          </cell>
          <cell r="AQ138" t="str">
            <v>Quảng Phong</v>
          </cell>
          <cell r="AU138" t="str">
            <v>UBND phường Quảng Phong</v>
          </cell>
        </row>
        <row r="139">
          <cell r="B139" t="str">
            <v>Nhà lớp học 2 tầng 6 phòng Trường Tiểu học xã Hàm Ninh</v>
          </cell>
          <cell r="E139" t="str">
            <v>2GDĐT</v>
          </cell>
          <cell r="F139" t="str">
            <v>5KCM</v>
          </cell>
          <cell r="G139" t="str">
            <v>Quảng Ninh</v>
          </cell>
          <cell r="H139">
            <v>2018</v>
          </cell>
          <cell r="J139">
            <v>2020</v>
          </cell>
          <cell r="M139" t="str">
            <v>3830a/QĐ-UBND ngày 30/10/2017</v>
          </cell>
          <cell r="N139">
            <v>3000</v>
          </cell>
          <cell r="P139">
            <v>3000</v>
          </cell>
          <cell r="Q139">
            <v>40</v>
          </cell>
          <cell r="S139">
            <v>40</v>
          </cell>
          <cell r="T139">
            <v>2700</v>
          </cell>
          <cell r="U139">
            <v>2660</v>
          </cell>
          <cell r="V139">
            <v>798</v>
          </cell>
          <cell r="W139">
            <v>798</v>
          </cell>
          <cell r="X139">
            <v>30</v>
          </cell>
          <cell r="Z139">
            <v>798</v>
          </cell>
          <cell r="AA139">
            <v>838</v>
          </cell>
          <cell r="AB139">
            <v>798</v>
          </cell>
          <cell r="AC139">
            <v>838</v>
          </cell>
          <cell r="AD139">
            <v>2700</v>
          </cell>
          <cell r="AE139">
            <v>1862</v>
          </cell>
          <cell r="AF139">
            <v>1862</v>
          </cell>
          <cell r="AG139">
            <v>100</v>
          </cell>
          <cell r="AI139">
            <v>1862</v>
          </cell>
          <cell r="AJ139">
            <v>2700</v>
          </cell>
          <cell r="AK139">
            <v>2700</v>
          </cell>
          <cell r="AL139">
            <v>2700</v>
          </cell>
          <cell r="AM139">
            <v>0</v>
          </cell>
          <cell r="AN139" t="str">
            <v>Cập nhật KH 2018-2020, trừ CBĐT</v>
          </cell>
          <cell r="AQ139" t="str">
            <v>Hàm Ninh</v>
          </cell>
          <cell r="AT139" t="str">
            <v>NTM</v>
          </cell>
          <cell r="AU139" t="str">
            <v>UBND xã Hàm Ninh</v>
          </cell>
        </row>
        <row r="140">
          <cell r="B140" t="str">
            <v>Nhà lớp học 2 tầng 8 phòng Trường THCS Quảng Long</v>
          </cell>
          <cell r="E140" t="str">
            <v>2GDĐT</v>
          </cell>
          <cell r="F140" t="str">
            <v>5KCM</v>
          </cell>
          <cell r="G140" t="str">
            <v>Ba Đồn</v>
          </cell>
          <cell r="H140">
            <v>2018</v>
          </cell>
          <cell r="J140">
            <v>2020</v>
          </cell>
          <cell r="L140" t="str">
            <v>3631a/QĐ-UBND ngày 10/11/2016</v>
          </cell>
          <cell r="M140" t="str">
            <v>3566/QĐ-UBND ngày 09/7/2017</v>
          </cell>
          <cell r="N140">
            <v>4169</v>
          </cell>
          <cell r="P140">
            <v>4169</v>
          </cell>
          <cell r="Q140">
            <v>40</v>
          </cell>
          <cell r="S140">
            <v>40</v>
          </cell>
          <cell r="T140">
            <v>3780</v>
          </cell>
          <cell r="U140">
            <v>3740</v>
          </cell>
          <cell r="V140">
            <v>1122</v>
          </cell>
          <cell r="W140">
            <v>1122</v>
          </cell>
          <cell r="X140">
            <v>30</v>
          </cell>
          <cell r="Z140">
            <v>1122</v>
          </cell>
          <cell r="AA140">
            <v>1162</v>
          </cell>
          <cell r="AB140">
            <v>1122</v>
          </cell>
          <cell r="AC140">
            <v>1162</v>
          </cell>
          <cell r="AD140">
            <v>3780</v>
          </cell>
          <cell r="AE140">
            <v>2618</v>
          </cell>
          <cell r="AF140">
            <v>1309</v>
          </cell>
          <cell r="AG140">
            <v>50</v>
          </cell>
          <cell r="AI140">
            <v>1309</v>
          </cell>
          <cell r="AJ140">
            <v>2471</v>
          </cell>
          <cell r="AK140">
            <v>2471</v>
          </cell>
          <cell r="AL140">
            <v>3780</v>
          </cell>
          <cell r="AM140">
            <v>1309</v>
          </cell>
          <cell r="AQ140" t="str">
            <v>Quảng Long</v>
          </cell>
          <cell r="AU140" t="str">
            <v>UBND phường Quảng Long</v>
          </cell>
        </row>
        <row r="141">
          <cell r="B141" t="str">
            <v xml:space="preserve">Xây dựng nhà lớp học trường Mầm non xã Phù Hóa </v>
          </cell>
          <cell r="E141" t="str">
            <v>2GDĐT</v>
          </cell>
          <cell r="F141" t="str">
            <v>5KCM</v>
          </cell>
          <cell r="G141" t="str">
            <v>Quảng Trạch</v>
          </cell>
          <cell r="H141">
            <v>2018</v>
          </cell>
          <cell r="J141">
            <v>2020</v>
          </cell>
          <cell r="L141" t="str">
            <v>3686/QĐ-UBND ngày 16/11/2016</v>
          </cell>
          <cell r="M141" t="str">
            <v>3845/QĐ-UBND ngày 30/10/2017</v>
          </cell>
          <cell r="N141">
            <v>4500</v>
          </cell>
          <cell r="P141">
            <v>4500</v>
          </cell>
          <cell r="Q141">
            <v>0</v>
          </cell>
          <cell r="S141">
            <v>0</v>
          </cell>
          <cell r="T141">
            <v>4050</v>
          </cell>
          <cell r="U141">
            <v>4050</v>
          </cell>
          <cell r="V141">
            <v>1215</v>
          </cell>
          <cell r="W141">
            <v>1215</v>
          </cell>
          <cell r="X141">
            <v>30</v>
          </cell>
          <cell r="Z141">
            <v>1215</v>
          </cell>
          <cell r="AA141">
            <v>1215</v>
          </cell>
          <cell r="AB141">
            <v>1215</v>
          </cell>
          <cell r="AC141">
            <v>1215</v>
          </cell>
          <cell r="AD141">
            <v>4050</v>
          </cell>
          <cell r="AE141">
            <v>2835</v>
          </cell>
          <cell r="AF141">
            <v>1417.5</v>
          </cell>
          <cell r="AG141">
            <v>50</v>
          </cell>
          <cell r="AI141">
            <v>1417.5</v>
          </cell>
          <cell r="AJ141">
            <v>2632.5</v>
          </cell>
          <cell r="AK141">
            <v>2632.5</v>
          </cell>
          <cell r="AL141">
            <v>4050</v>
          </cell>
          <cell r="AM141">
            <v>1417.5</v>
          </cell>
          <cell r="AQ141" t="str">
            <v>Phù Hóa</v>
          </cell>
          <cell r="AS141" t="str">
            <v>bãi ngang</v>
          </cell>
          <cell r="AT141" t="str">
            <v>NTM</v>
          </cell>
          <cell r="AU141" t="str">
            <v>UBND xã Phù Hóa</v>
          </cell>
        </row>
        <row r="142">
          <cell r="B142" t="str">
            <v>Trường MN (khu vực Liên Hòa) xã Nam Trạch, huyện Bố Trạch</v>
          </cell>
          <cell r="E142" t="str">
            <v>2GDĐT</v>
          </cell>
          <cell r="F142" t="str">
            <v>5KCM</v>
          </cell>
          <cell r="G142" t="str">
            <v>Bố Trạch</v>
          </cell>
          <cell r="H142">
            <v>2018</v>
          </cell>
          <cell r="J142">
            <v>2020</v>
          </cell>
          <cell r="L142" t="str">
            <v>3563/QĐ-UBND ngày 04/11/2016</v>
          </cell>
          <cell r="M142" t="str">
            <v>3947/QĐ-UB ND ngày 31/10/2017</v>
          </cell>
          <cell r="N142">
            <v>3200</v>
          </cell>
          <cell r="P142">
            <v>3200</v>
          </cell>
          <cell r="Q142">
            <v>40</v>
          </cell>
          <cell r="S142">
            <v>40</v>
          </cell>
          <cell r="T142">
            <v>2880</v>
          </cell>
          <cell r="U142">
            <v>2840</v>
          </cell>
          <cell r="V142">
            <v>852</v>
          </cell>
          <cell r="W142">
            <v>852</v>
          </cell>
          <cell r="X142">
            <v>30</v>
          </cell>
          <cell r="Z142">
            <v>852</v>
          </cell>
          <cell r="AA142">
            <v>892</v>
          </cell>
          <cell r="AB142">
            <v>852</v>
          </cell>
          <cell r="AC142">
            <v>892</v>
          </cell>
          <cell r="AD142">
            <v>2880</v>
          </cell>
          <cell r="AE142">
            <v>1988</v>
          </cell>
          <cell r="AF142">
            <v>1988</v>
          </cell>
          <cell r="AG142">
            <v>100</v>
          </cell>
          <cell r="AI142">
            <v>1988</v>
          </cell>
          <cell r="AJ142">
            <v>2880</v>
          </cell>
          <cell r="AK142">
            <v>2880</v>
          </cell>
          <cell r="AL142">
            <v>2880</v>
          </cell>
          <cell r="AM142">
            <v>0</v>
          </cell>
          <cell r="AN142" t="str">
            <v>Cập nhật KH 2018-2020, trừ CBĐT</v>
          </cell>
          <cell r="AQ142" t="str">
            <v>Nam Trạch</v>
          </cell>
          <cell r="AT142" t="str">
            <v>NTM</v>
          </cell>
          <cell r="AU142" t="str">
            <v>UBND xã Nam Trạch</v>
          </cell>
        </row>
        <row r="143">
          <cell r="B143" t="str">
            <v>Nhà lớp học 2 tầng 6 phòng Trường MN Thị trấn Nông trường Lệ Ninh</v>
          </cell>
          <cell r="E143" t="str">
            <v>2GDĐT</v>
          </cell>
          <cell r="F143" t="str">
            <v>5KCM</v>
          </cell>
          <cell r="G143" t="str">
            <v>Lệ Thủy</v>
          </cell>
          <cell r="H143">
            <v>2018</v>
          </cell>
          <cell r="J143">
            <v>2020</v>
          </cell>
          <cell r="M143" t="str">
            <v>3397/QĐ-UBND ngày 27/9/2017</v>
          </cell>
          <cell r="N143">
            <v>4800</v>
          </cell>
          <cell r="P143">
            <v>4800</v>
          </cell>
          <cell r="Q143">
            <v>0</v>
          </cell>
          <cell r="S143">
            <v>0</v>
          </cell>
          <cell r="T143">
            <v>4320</v>
          </cell>
          <cell r="U143">
            <v>4320</v>
          </cell>
          <cell r="V143">
            <v>1296</v>
          </cell>
          <cell r="W143">
            <v>1296</v>
          </cell>
          <cell r="X143">
            <v>30</v>
          </cell>
          <cell r="Z143">
            <v>1296</v>
          </cell>
          <cell r="AA143">
            <v>1296</v>
          </cell>
          <cell r="AB143">
            <v>1296</v>
          </cell>
          <cell r="AC143">
            <v>1296</v>
          </cell>
          <cell r="AD143">
            <v>4320</v>
          </cell>
          <cell r="AE143">
            <v>3024</v>
          </cell>
          <cell r="AF143">
            <v>1512</v>
          </cell>
          <cell r="AG143">
            <v>50</v>
          </cell>
          <cell r="AH143">
            <v>959</v>
          </cell>
          <cell r="AI143">
            <v>2471</v>
          </cell>
          <cell r="AJ143">
            <v>3767</v>
          </cell>
          <cell r="AK143">
            <v>3767</v>
          </cell>
          <cell r="AL143">
            <v>4320</v>
          </cell>
          <cell r="AM143">
            <v>553</v>
          </cell>
          <cell r="AQ143" t="str">
            <v>NT Lệ Ninh</v>
          </cell>
          <cell r="AT143" t="str">
            <v>NTM</v>
          </cell>
          <cell r="AU143" t="str">
            <v>UBND Thị trấn Nông trường Lệ Ninh</v>
          </cell>
        </row>
        <row r="144">
          <cell r="B144" t="str">
            <v>Trường THCS xã Quảng Lộc</v>
          </cell>
          <cell r="E144" t="str">
            <v>2GDĐT</v>
          </cell>
          <cell r="F144" t="str">
            <v>5KCM</v>
          </cell>
          <cell r="G144" t="str">
            <v>Ba Đồn</v>
          </cell>
          <cell r="H144">
            <v>2018</v>
          </cell>
          <cell r="J144">
            <v>2020</v>
          </cell>
          <cell r="L144" t="str">
            <v>3710/QĐ-UBND ngày 18/11/2016</v>
          </cell>
          <cell r="M144" t="str">
            <v>3646/QĐ-UBND ngày 16/10/2017</v>
          </cell>
          <cell r="N144">
            <v>2981</v>
          </cell>
          <cell r="P144">
            <v>2981</v>
          </cell>
          <cell r="Q144">
            <v>40</v>
          </cell>
          <cell r="S144">
            <v>40</v>
          </cell>
          <cell r="T144">
            <v>2700</v>
          </cell>
          <cell r="U144">
            <v>2660</v>
          </cell>
          <cell r="V144">
            <v>798</v>
          </cell>
          <cell r="W144">
            <v>798</v>
          </cell>
          <cell r="X144">
            <v>30</v>
          </cell>
          <cell r="Z144">
            <v>798</v>
          </cell>
          <cell r="AA144">
            <v>838</v>
          </cell>
          <cell r="AB144">
            <v>798</v>
          </cell>
          <cell r="AC144">
            <v>838</v>
          </cell>
          <cell r="AD144">
            <v>2700</v>
          </cell>
          <cell r="AE144">
            <v>1862</v>
          </cell>
          <cell r="AF144">
            <v>1862</v>
          </cell>
          <cell r="AG144">
            <v>100</v>
          </cell>
          <cell r="AI144">
            <v>1862</v>
          </cell>
          <cell r="AJ144">
            <v>2700</v>
          </cell>
          <cell r="AK144">
            <v>2700</v>
          </cell>
          <cell r="AL144">
            <v>2700</v>
          </cell>
          <cell r="AM144">
            <v>0</v>
          </cell>
          <cell r="AN144" t="str">
            <v>Cập nhật KH 2018-2020, trừ CBĐT</v>
          </cell>
          <cell r="AQ144" t="str">
            <v>Quảng Lộc</v>
          </cell>
          <cell r="AT144" t="str">
            <v>NTM</v>
          </cell>
          <cell r="AU144" t="str">
            <v>UBND xã Quảng Lộc</v>
          </cell>
        </row>
        <row r="145">
          <cell r="B145" t="str">
            <v>Nhà lớp học 6 phòng 2 tầng Trường THCS Quảng Thạch</v>
          </cell>
          <cell r="E145" t="str">
            <v xml:space="preserve"> </v>
          </cell>
          <cell r="F145" t="str">
            <v>5KCM</v>
          </cell>
          <cell r="G145" t="str">
            <v>Quảng Trạch</v>
          </cell>
          <cell r="H145">
            <v>2018</v>
          </cell>
          <cell r="J145">
            <v>2020</v>
          </cell>
          <cell r="L145" t="str">
            <v>3715/QĐ-UBND ngày 18/11/2016</v>
          </cell>
          <cell r="M145" t="str">
            <v>3926/QĐ-UBND ngày 30/10/2017</v>
          </cell>
          <cell r="N145">
            <v>3000</v>
          </cell>
          <cell r="P145">
            <v>3000</v>
          </cell>
          <cell r="Q145">
            <v>0</v>
          </cell>
          <cell r="S145">
            <v>0</v>
          </cell>
          <cell r="T145">
            <v>2700</v>
          </cell>
          <cell r="U145">
            <v>2700</v>
          </cell>
          <cell r="V145">
            <v>810</v>
          </cell>
          <cell r="W145">
            <v>810</v>
          </cell>
          <cell r="X145">
            <v>30</v>
          </cell>
          <cell r="Z145">
            <v>810</v>
          </cell>
          <cell r="AA145">
            <v>810</v>
          </cell>
          <cell r="AB145">
            <v>810</v>
          </cell>
          <cell r="AC145">
            <v>810</v>
          </cell>
          <cell r="AD145">
            <v>2700</v>
          </cell>
          <cell r="AE145">
            <v>1890</v>
          </cell>
          <cell r="AF145">
            <v>1890</v>
          </cell>
          <cell r="AG145">
            <v>100</v>
          </cell>
          <cell r="AI145">
            <v>1890</v>
          </cell>
          <cell r="AJ145">
            <v>2700</v>
          </cell>
          <cell r="AK145">
            <v>2700</v>
          </cell>
          <cell r="AL145">
            <v>2700</v>
          </cell>
          <cell r="AM145">
            <v>0</v>
          </cell>
          <cell r="AQ145" t="str">
            <v>Quảng Thạch</v>
          </cell>
          <cell r="AS145" t="str">
            <v>xã 135</v>
          </cell>
          <cell r="AT145" t="str">
            <v>NTM</v>
          </cell>
          <cell r="AU145" t="str">
            <v>UBND xã Quảng Thạch</v>
          </cell>
        </row>
        <row r="146">
          <cell r="B146" t="str">
            <v>Nhà lớp học 2 tầng 6 phòng Trường TH Xuân Thủy</v>
          </cell>
          <cell r="E146" t="str">
            <v>2GDĐT</v>
          </cell>
          <cell r="F146" t="str">
            <v>5KCM</v>
          </cell>
          <cell r="G146" t="str">
            <v>Lệ Thủy</v>
          </cell>
          <cell r="H146">
            <v>2018</v>
          </cell>
          <cell r="J146">
            <v>2020</v>
          </cell>
          <cell r="L146" t="str">
            <v>3711/QĐ-UBND ngày 18/11/2016</v>
          </cell>
          <cell r="M146" t="str">
            <v>3688/QĐ-UBND ngày 16/10/2017</v>
          </cell>
          <cell r="N146">
            <v>3200</v>
          </cell>
          <cell r="P146">
            <v>3200</v>
          </cell>
          <cell r="Q146">
            <v>0</v>
          </cell>
          <cell r="S146">
            <v>0</v>
          </cell>
          <cell r="T146">
            <v>2880</v>
          </cell>
          <cell r="U146">
            <v>2880</v>
          </cell>
          <cell r="V146">
            <v>864</v>
          </cell>
          <cell r="W146">
            <v>864</v>
          </cell>
          <cell r="X146">
            <v>30</v>
          </cell>
          <cell r="Z146">
            <v>864</v>
          </cell>
          <cell r="AA146">
            <v>864</v>
          </cell>
          <cell r="AB146">
            <v>864</v>
          </cell>
          <cell r="AC146">
            <v>864</v>
          </cell>
          <cell r="AD146">
            <v>2880</v>
          </cell>
          <cell r="AE146">
            <v>2016</v>
          </cell>
          <cell r="AF146">
            <v>1008</v>
          </cell>
          <cell r="AG146">
            <v>50</v>
          </cell>
          <cell r="AI146">
            <v>1008</v>
          </cell>
          <cell r="AJ146">
            <v>1872</v>
          </cell>
          <cell r="AK146">
            <v>1872</v>
          </cell>
          <cell r="AL146">
            <v>2880</v>
          </cell>
          <cell r="AM146">
            <v>1008</v>
          </cell>
          <cell r="AQ146" t="str">
            <v>Xuân Thủy</v>
          </cell>
          <cell r="AT146" t="str">
            <v>NTM</v>
          </cell>
          <cell r="AU146" t="str">
            <v>UBND xã Xuân Thủy</v>
          </cell>
        </row>
        <row r="147">
          <cell r="B147" t="str">
            <v>Nhà đa năng trường THPT Lê Hồng Phong</v>
          </cell>
          <cell r="E147" t="str">
            <v>2GDĐT</v>
          </cell>
          <cell r="F147" t="str">
            <v>5KCM</v>
          </cell>
          <cell r="G147" t="str">
            <v>Ba Đồn</v>
          </cell>
          <cell r="H147">
            <v>2018</v>
          </cell>
          <cell r="J147">
            <v>2020</v>
          </cell>
          <cell r="L147" t="str">
            <v>2867/QĐ-UBND ngày 15/10/2015</v>
          </cell>
          <cell r="M147" t="str">
            <v>3946/QĐ-UBND ngày 31/10/2017</v>
          </cell>
          <cell r="N147">
            <v>5000</v>
          </cell>
          <cell r="P147">
            <v>5000</v>
          </cell>
          <cell r="Q147">
            <v>60</v>
          </cell>
          <cell r="S147">
            <v>60</v>
          </cell>
          <cell r="T147">
            <v>4500</v>
          </cell>
          <cell r="U147">
            <v>4440</v>
          </cell>
          <cell r="V147">
            <v>1332</v>
          </cell>
          <cell r="W147">
            <v>1332</v>
          </cell>
          <cell r="X147">
            <v>30</v>
          </cell>
          <cell r="Z147">
            <v>1332</v>
          </cell>
          <cell r="AA147">
            <v>1392</v>
          </cell>
          <cell r="AB147">
            <v>1332</v>
          </cell>
          <cell r="AC147">
            <v>1392</v>
          </cell>
          <cell r="AD147">
            <v>4500</v>
          </cell>
          <cell r="AE147">
            <v>3108</v>
          </cell>
          <cell r="AF147">
            <v>1554</v>
          </cell>
          <cell r="AG147">
            <v>50</v>
          </cell>
          <cell r="AI147">
            <v>1554</v>
          </cell>
          <cell r="AJ147">
            <v>2946</v>
          </cell>
          <cell r="AK147">
            <v>2946</v>
          </cell>
          <cell r="AL147">
            <v>4500</v>
          </cell>
          <cell r="AM147">
            <v>1554</v>
          </cell>
          <cell r="AN147" t="str">
            <v>Cập nhật KH 2018-2020, trừ CBĐT</v>
          </cell>
          <cell r="AQ147" t="str">
            <v>Quảng Hòa</v>
          </cell>
          <cell r="AT147" t="str">
            <v>NTM</v>
          </cell>
          <cell r="AU147" t="str">
            <v>Trường THPT Lê Hồng Phong</v>
          </cell>
        </row>
        <row r="148">
          <cell r="B148" t="str">
            <v>Xây dựng phòng học Trường Tiểu học Quảng Thuận</v>
          </cell>
          <cell r="E148" t="str">
            <v>2GDĐT</v>
          </cell>
          <cell r="F148" t="str">
            <v>5KCM</v>
          </cell>
          <cell r="G148" t="str">
            <v>Ba Đồn</v>
          </cell>
          <cell r="H148">
            <v>2018</v>
          </cell>
          <cell r="J148">
            <v>2020</v>
          </cell>
          <cell r="L148" t="str">
            <v>3712/QĐ-UBND ngày 18/11/2016</v>
          </cell>
          <cell r="M148" t="str">
            <v>3744/QĐ-UBND ngày 23/10/2017</v>
          </cell>
          <cell r="N148">
            <v>2979</v>
          </cell>
          <cell r="P148">
            <v>2979</v>
          </cell>
          <cell r="Q148">
            <v>40</v>
          </cell>
          <cell r="S148">
            <v>40</v>
          </cell>
          <cell r="T148">
            <v>2700</v>
          </cell>
          <cell r="U148">
            <v>2660</v>
          </cell>
          <cell r="V148">
            <v>798</v>
          </cell>
          <cell r="W148">
            <v>798</v>
          </cell>
          <cell r="X148">
            <v>30</v>
          </cell>
          <cell r="Z148">
            <v>798</v>
          </cell>
          <cell r="AA148">
            <v>838</v>
          </cell>
          <cell r="AB148">
            <v>798</v>
          </cell>
          <cell r="AC148">
            <v>838</v>
          </cell>
          <cell r="AD148">
            <v>2700</v>
          </cell>
          <cell r="AE148">
            <v>1862</v>
          </cell>
          <cell r="AF148">
            <v>1862</v>
          </cell>
          <cell r="AG148">
            <v>100</v>
          </cell>
          <cell r="AI148">
            <v>1862</v>
          </cell>
          <cell r="AJ148">
            <v>2700</v>
          </cell>
          <cell r="AK148">
            <v>2700</v>
          </cell>
          <cell r="AL148">
            <v>2700</v>
          </cell>
          <cell r="AM148">
            <v>0</v>
          </cell>
          <cell r="AN148" t="str">
            <v>Cập nhật KH 2018-2020, trừ CBĐT</v>
          </cell>
          <cell r="AQ148" t="str">
            <v>Quảng Thuận</v>
          </cell>
          <cell r="AU148" t="str">
            <v>UBND phường Quảng Thuận</v>
          </cell>
        </row>
        <row r="149">
          <cell r="B149" t="str">
            <v>Trường MN mang tên Đại tướng Võ Nguyên Giáp</v>
          </cell>
          <cell r="E149" t="str">
            <v>2GDĐT</v>
          </cell>
          <cell r="F149" t="str">
            <v>5KCM</v>
          </cell>
          <cell r="G149" t="str">
            <v>Lệ Thủy</v>
          </cell>
          <cell r="H149">
            <v>2018</v>
          </cell>
          <cell r="J149">
            <v>2020</v>
          </cell>
          <cell r="M149" t="str">
            <v>3002/QĐ-UBND ngày 25/10/2014</v>
          </cell>
          <cell r="N149">
            <v>26142</v>
          </cell>
          <cell r="P149">
            <v>10000</v>
          </cell>
          <cell r="Q149">
            <v>0</v>
          </cell>
          <cell r="S149">
            <v>0</v>
          </cell>
          <cell r="T149">
            <v>10000</v>
          </cell>
          <cell r="U149">
            <v>10000</v>
          </cell>
          <cell r="V149">
            <v>3000</v>
          </cell>
          <cell r="W149">
            <v>3000</v>
          </cell>
          <cell r="X149">
            <v>30</v>
          </cell>
          <cell r="Z149">
            <v>3000</v>
          </cell>
          <cell r="AA149">
            <v>3000</v>
          </cell>
          <cell r="AB149">
            <v>3000</v>
          </cell>
          <cell r="AC149">
            <v>3000</v>
          </cell>
          <cell r="AD149">
            <v>10000</v>
          </cell>
          <cell r="AE149">
            <v>7000</v>
          </cell>
          <cell r="AF149">
            <v>3500</v>
          </cell>
          <cell r="AG149">
            <v>50</v>
          </cell>
          <cell r="AI149">
            <v>3500</v>
          </cell>
          <cell r="AJ149">
            <v>6500</v>
          </cell>
          <cell r="AK149">
            <v>6500</v>
          </cell>
          <cell r="AL149">
            <v>10000</v>
          </cell>
          <cell r="AM149">
            <v>3500</v>
          </cell>
          <cell r="AQ149" t="str">
            <v>Kiến Giang</v>
          </cell>
          <cell r="AU149" t="str">
            <v>UBND huyện Lệ Thủy</v>
          </cell>
        </row>
        <row r="150">
          <cell r="B150" t="str">
            <v>Nhà lớp học 2 tầng 8 phòng Trường THCS Thị trấn nông trường Lệ Ninh</v>
          </cell>
          <cell r="E150" t="str">
            <v>2GDĐT</v>
          </cell>
          <cell r="F150" t="str">
            <v>5KCM</v>
          </cell>
          <cell r="G150" t="str">
            <v>Lệ Thủy</v>
          </cell>
          <cell r="H150">
            <v>2018</v>
          </cell>
          <cell r="J150">
            <v>2020</v>
          </cell>
          <cell r="M150" t="str">
            <v>3241/QĐ-UBND ngày 18/9/2017</v>
          </cell>
          <cell r="N150">
            <v>4000</v>
          </cell>
          <cell r="P150">
            <v>4000</v>
          </cell>
          <cell r="T150">
            <v>3600</v>
          </cell>
          <cell r="U150">
            <v>3600</v>
          </cell>
          <cell r="V150">
            <v>1080</v>
          </cell>
          <cell r="W150">
            <v>1080</v>
          </cell>
          <cell r="X150">
            <v>30</v>
          </cell>
          <cell r="Z150">
            <v>1080</v>
          </cell>
          <cell r="AA150">
            <v>1080</v>
          </cell>
          <cell r="AB150">
            <v>1080</v>
          </cell>
          <cell r="AC150">
            <v>1080</v>
          </cell>
          <cell r="AD150">
            <v>3600</v>
          </cell>
          <cell r="AE150">
            <v>2520</v>
          </cell>
          <cell r="AF150">
            <v>1260</v>
          </cell>
          <cell r="AG150">
            <v>50</v>
          </cell>
          <cell r="AI150">
            <v>1260</v>
          </cell>
          <cell r="AJ150">
            <v>2340</v>
          </cell>
          <cell r="AK150">
            <v>2340</v>
          </cell>
          <cell r="AL150">
            <v>3600</v>
          </cell>
          <cell r="AM150">
            <v>1260</v>
          </cell>
          <cell r="AQ150" t="str">
            <v>NT Lệ Ninh</v>
          </cell>
          <cell r="AU150" t="str">
            <v>UBND thị trấn Nông trường Lệ Ninh</v>
          </cell>
        </row>
        <row r="151">
          <cell r="B151" t="str">
            <v>Nhà phòng học THPT Lệ Thủy</v>
          </cell>
          <cell r="E151" t="str">
            <v>2GDĐT</v>
          </cell>
          <cell r="F151" t="str">
            <v>5KCM</v>
          </cell>
          <cell r="G151" t="str">
            <v>Lệ Thủy</v>
          </cell>
          <cell r="H151">
            <v>2018</v>
          </cell>
          <cell r="J151">
            <v>2020</v>
          </cell>
          <cell r="M151" t="str">
            <v>3893/QĐ-UBND ngày 30/10/2017</v>
          </cell>
          <cell r="N151">
            <v>4500</v>
          </cell>
          <cell r="P151">
            <v>4500</v>
          </cell>
          <cell r="Q151">
            <v>40</v>
          </cell>
          <cell r="S151">
            <v>40</v>
          </cell>
          <cell r="T151">
            <v>4000</v>
          </cell>
          <cell r="U151">
            <v>3960</v>
          </cell>
          <cell r="V151">
            <v>1188</v>
          </cell>
          <cell r="W151">
            <v>1188</v>
          </cell>
          <cell r="X151">
            <v>30</v>
          </cell>
          <cell r="Z151">
            <v>1188</v>
          </cell>
          <cell r="AA151">
            <v>1228</v>
          </cell>
          <cell r="AB151">
            <v>1188</v>
          </cell>
          <cell r="AC151">
            <v>1228</v>
          </cell>
          <cell r="AD151">
            <v>4000</v>
          </cell>
          <cell r="AE151">
            <v>2772</v>
          </cell>
          <cell r="AF151">
            <v>1386</v>
          </cell>
          <cell r="AG151">
            <v>50</v>
          </cell>
          <cell r="AI151">
            <v>1386</v>
          </cell>
          <cell r="AJ151">
            <v>2614</v>
          </cell>
          <cell r="AK151">
            <v>2614</v>
          </cell>
          <cell r="AL151">
            <v>4000</v>
          </cell>
          <cell r="AM151">
            <v>1386</v>
          </cell>
          <cell r="AN151" t="str">
            <v>Cập nhật KH 2018-2020, trừ CBĐT</v>
          </cell>
          <cell r="AQ151" t="str">
            <v>Kiến Giang</v>
          </cell>
          <cell r="AU151" t="str">
            <v>Trường THPT Lệ Thủy</v>
          </cell>
        </row>
        <row r="152">
          <cell r="B152" t="str">
            <v xml:space="preserve">Trường Tiểu học Bắc Dinh thị trấn Nông trường Việt Trung  (6 phòng) </v>
          </cell>
          <cell r="E152" t="str">
            <v>2GDĐT</v>
          </cell>
          <cell r="F152" t="str">
            <v>5KCM</v>
          </cell>
          <cell r="G152" t="str">
            <v>Bố Trạch</v>
          </cell>
          <cell r="H152">
            <v>2018</v>
          </cell>
          <cell r="J152">
            <v>2020</v>
          </cell>
          <cell r="M152" t="str">
            <v>3963/QĐ-UBND ngày 31/10/2017</v>
          </cell>
          <cell r="N152">
            <v>3000</v>
          </cell>
          <cell r="P152">
            <v>3000</v>
          </cell>
          <cell r="T152">
            <v>2700</v>
          </cell>
          <cell r="U152">
            <v>2700</v>
          </cell>
          <cell r="V152">
            <v>810</v>
          </cell>
          <cell r="W152">
            <v>810</v>
          </cell>
          <cell r="X152">
            <v>30</v>
          </cell>
          <cell r="Z152">
            <v>810</v>
          </cell>
          <cell r="AA152">
            <v>810</v>
          </cell>
          <cell r="AB152">
            <v>810</v>
          </cell>
          <cell r="AC152">
            <v>810</v>
          </cell>
          <cell r="AD152">
            <v>2700</v>
          </cell>
          <cell r="AE152">
            <v>1890</v>
          </cell>
          <cell r="AF152">
            <v>1890</v>
          </cell>
          <cell r="AG152">
            <v>100</v>
          </cell>
          <cell r="AI152">
            <v>1890</v>
          </cell>
          <cell r="AJ152">
            <v>2700</v>
          </cell>
          <cell r="AK152">
            <v>2700</v>
          </cell>
          <cell r="AL152">
            <v>2700</v>
          </cell>
          <cell r="AM152">
            <v>0</v>
          </cell>
          <cell r="AN152" t="str">
            <v>Đ/c thời gian KCM từ 2019 về 2018</v>
          </cell>
          <cell r="AQ152" t="str">
            <v>NT Việt Trung</v>
          </cell>
          <cell r="AU152" t="str">
            <v>UBND Thị trấn Nông trường Việt Trung</v>
          </cell>
        </row>
        <row r="153">
          <cell r="B153" t="str">
            <v>Nhà đa chức năng Trường THPT Quang Trung</v>
          </cell>
          <cell r="E153" t="str">
            <v>2GDĐT</v>
          </cell>
          <cell r="F153" t="str">
            <v>5KCM</v>
          </cell>
          <cell r="G153" t="str">
            <v>Quảng Trạch</v>
          </cell>
          <cell r="H153">
            <v>2018</v>
          </cell>
          <cell r="J153">
            <v>2020</v>
          </cell>
          <cell r="M153" t="str">
            <v>3881/QĐ-UBND ngày 30/10/2017</v>
          </cell>
          <cell r="N153">
            <v>5500</v>
          </cell>
          <cell r="P153">
            <v>5500</v>
          </cell>
          <cell r="T153">
            <v>2970</v>
          </cell>
          <cell r="U153">
            <v>2970</v>
          </cell>
          <cell r="V153">
            <v>891</v>
          </cell>
          <cell r="W153">
            <v>891</v>
          </cell>
          <cell r="X153">
            <v>30</v>
          </cell>
          <cell r="Z153">
            <v>891</v>
          </cell>
          <cell r="AA153">
            <v>891</v>
          </cell>
          <cell r="AB153">
            <v>891</v>
          </cell>
          <cell r="AC153">
            <v>891</v>
          </cell>
          <cell r="AD153">
            <v>2970</v>
          </cell>
          <cell r="AE153">
            <v>2079</v>
          </cell>
          <cell r="AF153">
            <v>1039.5</v>
          </cell>
          <cell r="AG153">
            <v>50</v>
          </cell>
          <cell r="AI153">
            <v>1039.5</v>
          </cell>
          <cell r="AJ153">
            <v>1930.5</v>
          </cell>
          <cell r="AK153">
            <v>1930.5</v>
          </cell>
          <cell r="AL153">
            <v>2970</v>
          </cell>
          <cell r="AM153">
            <v>1039.5</v>
          </cell>
          <cell r="AN153" t="str">
            <v>Đ/c thời gian KCM từ 2019 về 2018</v>
          </cell>
          <cell r="AQ153" t="str">
            <v>Quảng Phú</v>
          </cell>
          <cell r="AT153" t="str">
            <v>NTM</v>
          </cell>
          <cell r="AU153" t="str">
            <v>Trường THPT Quang Trung</v>
          </cell>
        </row>
        <row r="154">
          <cell r="B154" t="str">
            <v>Trường Mầm non xã Quảng Tân</v>
          </cell>
          <cell r="E154" t="str">
            <v>2GDĐT</v>
          </cell>
          <cell r="F154" t="str">
            <v>5KCM</v>
          </cell>
          <cell r="G154" t="str">
            <v>Ba Đồn</v>
          </cell>
          <cell r="H154">
            <v>2018</v>
          </cell>
          <cell r="J154">
            <v>2020</v>
          </cell>
          <cell r="M154" t="str">
            <v>3955/QĐ-UBND ngày 31/10/2017</v>
          </cell>
          <cell r="N154">
            <v>6500</v>
          </cell>
          <cell r="P154">
            <v>3900</v>
          </cell>
          <cell r="T154">
            <v>3900</v>
          </cell>
          <cell r="U154">
            <v>3900</v>
          </cell>
          <cell r="V154">
            <v>1170</v>
          </cell>
          <cell r="W154">
            <v>1170</v>
          </cell>
          <cell r="X154">
            <v>30</v>
          </cell>
          <cell r="Z154">
            <v>1170</v>
          </cell>
          <cell r="AA154">
            <v>1170</v>
          </cell>
          <cell r="AB154">
            <v>1170</v>
          </cell>
          <cell r="AC154">
            <v>1170</v>
          </cell>
          <cell r="AD154">
            <v>3900</v>
          </cell>
          <cell r="AE154">
            <v>2730</v>
          </cell>
          <cell r="AF154">
            <v>1365</v>
          </cell>
          <cell r="AG154">
            <v>50</v>
          </cell>
          <cell r="AI154">
            <v>1365</v>
          </cell>
          <cell r="AJ154">
            <v>2535</v>
          </cell>
          <cell r="AK154">
            <v>2535</v>
          </cell>
          <cell r="AL154">
            <v>3900</v>
          </cell>
          <cell r="AM154">
            <v>1365</v>
          </cell>
          <cell r="AN154" t="str">
            <v>Bổ sung ngoài Nghị quyết số 11/2016/Q-HĐND</v>
          </cell>
          <cell r="AQ154" t="str">
            <v>Quảng Tân</v>
          </cell>
          <cell r="AT154" t="str">
            <v>NTM</v>
          </cell>
          <cell r="AU154" t="str">
            <v>UBND xã Quảng Tân</v>
          </cell>
        </row>
        <row r="155">
          <cell r="B155" t="str">
            <v>Dự án Khởi công mới  năm 2019</v>
          </cell>
          <cell r="N155">
            <v>116949</v>
          </cell>
          <cell r="O155">
            <v>0</v>
          </cell>
          <cell r="P155">
            <v>106274</v>
          </cell>
          <cell r="Q155">
            <v>0</v>
          </cell>
          <cell r="R155">
            <v>0</v>
          </cell>
          <cell r="S155">
            <v>0</v>
          </cell>
          <cell r="T155">
            <v>1200</v>
          </cell>
          <cell r="U155">
            <v>0</v>
          </cell>
          <cell r="V155">
            <v>0</v>
          </cell>
          <cell r="W155">
            <v>0</v>
          </cell>
          <cell r="X155">
            <v>0</v>
          </cell>
          <cell r="Y155">
            <v>0</v>
          </cell>
          <cell r="Z155">
            <v>0</v>
          </cell>
          <cell r="AA155">
            <v>0</v>
          </cell>
          <cell r="AB155">
            <v>0</v>
          </cell>
          <cell r="AC155">
            <v>0</v>
          </cell>
          <cell r="AD155">
            <v>59448</v>
          </cell>
          <cell r="AE155">
            <v>59448</v>
          </cell>
          <cell r="AF155">
            <v>29124</v>
          </cell>
        </row>
        <row r="156">
          <cell r="B156" t="str">
            <v>Các dự án trong KH trung hạn đã cân đối nguồn</v>
          </cell>
        </row>
        <row r="157">
          <cell r="B157" t="str">
            <v xml:space="preserve">Nhà lớp học và chức năng 2 tầng 8 phòng trường Tiểu học Hải Thành </v>
          </cell>
          <cell r="G157" t="str">
            <v>Đồng Hới</v>
          </cell>
          <cell r="H157">
            <v>2019</v>
          </cell>
          <cell r="J157">
            <v>2021</v>
          </cell>
          <cell r="M157" t="str">
            <v>3346/QĐ-UBND ngày 09/10/2018</v>
          </cell>
          <cell r="N157">
            <v>4000</v>
          </cell>
          <cell r="P157">
            <v>4000</v>
          </cell>
          <cell r="Z157">
            <v>0</v>
          </cell>
          <cell r="AD157">
            <v>2160</v>
          </cell>
          <cell r="AE157">
            <v>2160</v>
          </cell>
          <cell r="AF157">
            <v>1080</v>
          </cell>
          <cell r="AG157">
            <v>50</v>
          </cell>
          <cell r="AI157">
            <v>1080</v>
          </cell>
          <cell r="AJ157">
            <v>1080</v>
          </cell>
          <cell r="AK157">
            <v>1080</v>
          </cell>
          <cell r="AL157">
            <v>2160</v>
          </cell>
          <cell r="AM157">
            <v>1080</v>
          </cell>
          <cell r="AN157" t="str">
            <v>P.VX
đề xuất bố trí</v>
          </cell>
          <cell r="AQ157" t="str">
            <v>Hải Thành</v>
          </cell>
          <cell r="AU157" t="str">
            <v>UBND phường Hải Thành</v>
          </cell>
          <cell r="AV157" t="str">
            <v>Có trong KH trung hạn, phê duyệt CTĐT từ 2015</v>
          </cell>
        </row>
        <row r="158">
          <cell r="B158" t="str">
            <v>Nhà thư viện, phòng học bộ môn Trường THCS xã Thanh Trạch</v>
          </cell>
          <cell r="G158" t="str">
            <v>Bố Trạch</v>
          </cell>
          <cell r="H158">
            <v>2019</v>
          </cell>
          <cell r="J158">
            <v>2021</v>
          </cell>
          <cell r="M158" t="str">
            <v>3679/QĐ-UBND ngày 29/10/2018</v>
          </cell>
          <cell r="N158">
            <v>5375</v>
          </cell>
          <cell r="P158">
            <v>2700</v>
          </cell>
          <cell r="Z158">
            <v>0</v>
          </cell>
          <cell r="AD158">
            <v>2700</v>
          </cell>
          <cell r="AE158">
            <v>2700</v>
          </cell>
          <cell r="AF158">
            <v>1350</v>
          </cell>
          <cell r="AG158">
            <v>50</v>
          </cell>
          <cell r="AI158">
            <v>1350</v>
          </cell>
          <cell r="AJ158">
            <v>1350</v>
          </cell>
          <cell r="AK158">
            <v>1350</v>
          </cell>
          <cell r="AL158">
            <v>2700</v>
          </cell>
          <cell r="AM158">
            <v>1350</v>
          </cell>
          <cell r="AQ158" t="str">
            <v>Thanh Trạch</v>
          </cell>
          <cell r="AT158" t="str">
            <v>NTM</v>
          </cell>
          <cell r="AU158" t="str">
            <v>UBND xã Thanh Trạch</v>
          </cell>
          <cell r="AV158" t="str">
            <v>có trong KH trung hạn, phê duyệt CTĐT từ năm 2017</v>
          </cell>
        </row>
        <row r="159">
          <cell r="B159" t="str">
            <v>Trường Tiểu học xã Thuận Đức (2 tầng 6 phòng)</v>
          </cell>
          <cell r="G159" t="str">
            <v>Đồng Hới</v>
          </cell>
          <cell r="H159">
            <v>2019</v>
          </cell>
          <cell r="J159">
            <v>2021</v>
          </cell>
          <cell r="M159" t="str">
            <v>3681/QĐ-UBND ngày 29/10/2018</v>
          </cell>
          <cell r="N159">
            <v>4000</v>
          </cell>
          <cell r="P159">
            <v>3000</v>
          </cell>
          <cell r="Z159">
            <v>0</v>
          </cell>
          <cell r="AD159">
            <v>1620</v>
          </cell>
          <cell r="AE159">
            <v>1620</v>
          </cell>
          <cell r="AF159">
            <v>810</v>
          </cell>
          <cell r="AG159">
            <v>50</v>
          </cell>
          <cell r="AI159">
            <v>810</v>
          </cell>
          <cell r="AJ159">
            <v>810</v>
          </cell>
          <cell r="AK159">
            <v>810</v>
          </cell>
          <cell r="AL159">
            <v>1620</v>
          </cell>
          <cell r="AM159">
            <v>810</v>
          </cell>
          <cell r="AN159" t="str">
            <v>P.VX
đề xuất bố trí</v>
          </cell>
          <cell r="AQ159" t="str">
            <v>Thuận Đức</v>
          </cell>
          <cell r="AT159" t="str">
            <v>NTM</v>
          </cell>
          <cell r="AU159" t="str">
            <v>UBND xã Thuận Đức</v>
          </cell>
          <cell r="AV159" t="str">
            <v>có trong KH trung hạn, phê duyệt CTĐT từ năm 2015</v>
          </cell>
        </row>
        <row r="160">
          <cell r="B160" t="str">
            <v>Trường Tiểu học xã Vạn Trạch (6 phòng) (Khu vực Thống Nhất)</v>
          </cell>
          <cell r="G160" t="str">
            <v>Bố Trạch</v>
          </cell>
          <cell r="H160">
            <v>2019</v>
          </cell>
          <cell r="J160">
            <v>2021</v>
          </cell>
          <cell r="M160" t="str">
            <v>3818/QD-UBND ngày 31/10/2018</v>
          </cell>
          <cell r="N160">
            <v>5000</v>
          </cell>
          <cell r="P160">
            <v>3000</v>
          </cell>
          <cell r="Z160">
            <v>0</v>
          </cell>
          <cell r="AD160">
            <v>1620</v>
          </cell>
          <cell r="AE160">
            <v>1620</v>
          </cell>
          <cell r="AF160">
            <v>810</v>
          </cell>
          <cell r="AG160">
            <v>50</v>
          </cell>
          <cell r="AI160">
            <v>810</v>
          </cell>
          <cell r="AJ160">
            <v>810</v>
          </cell>
          <cell r="AK160">
            <v>810</v>
          </cell>
          <cell r="AL160">
            <v>1620</v>
          </cell>
          <cell r="AM160">
            <v>810</v>
          </cell>
          <cell r="AN160" t="str">
            <v>P.VX
đề xuất bố trí</v>
          </cell>
          <cell r="AQ160" t="str">
            <v>Vạn Trạch</v>
          </cell>
          <cell r="AT160" t="str">
            <v>NTM</v>
          </cell>
          <cell r="AU160" t="str">
            <v>UBND xã Vạn Trạch</v>
          </cell>
          <cell r="AV160" t="str">
            <v>có trong KH trung hạn</v>
          </cell>
        </row>
        <row r="161">
          <cell r="B161" t="str">
            <v>Nhà thi đấu đa chức năng trường THCS&amp;THPT Dương Văn An</v>
          </cell>
          <cell r="G161" t="str">
            <v>Lệ Thủy</v>
          </cell>
          <cell r="H161">
            <v>2019</v>
          </cell>
          <cell r="J161">
            <v>2021</v>
          </cell>
          <cell r="M161" t="str">
            <v>3445/QĐ-UBND ngày 17/10/2018</v>
          </cell>
          <cell r="N161">
            <v>5500</v>
          </cell>
          <cell r="P161">
            <v>5500</v>
          </cell>
          <cell r="Z161">
            <v>0</v>
          </cell>
          <cell r="AD161">
            <v>2970</v>
          </cell>
          <cell r="AE161">
            <v>2970</v>
          </cell>
          <cell r="AF161">
            <v>1485</v>
          </cell>
          <cell r="AG161">
            <v>50</v>
          </cell>
          <cell r="AI161">
            <v>1485</v>
          </cell>
          <cell r="AJ161">
            <v>1485</v>
          </cell>
          <cell r="AK161">
            <v>1485</v>
          </cell>
          <cell r="AL161">
            <v>2970</v>
          </cell>
          <cell r="AM161">
            <v>1485</v>
          </cell>
          <cell r="AQ161" t="str">
            <v>Thanh Thủy</v>
          </cell>
          <cell r="AT161" t="str">
            <v>NTM</v>
          </cell>
          <cell r="AU161" t="str">
            <v xml:space="preserve"> Trường THCS&amp;THPT Dương Văn An</v>
          </cell>
          <cell r="AV161" t="str">
            <v>có trong KH trung hạn</v>
          </cell>
        </row>
        <row r="162">
          <cell r="B162" t="str">
            <v>Xây mới phòng học bộ môn trường THPT Tuyên Hóa</v>
          </cell>
          <cell r="G162" t="str">
            <v>Tuyên Hóa</v>
          </cell>
          <cell r="H162">
            <v>2019</v>
          </cell>
          <cell r="J162">
            <v>2021</v>
          </cell>
          <cell r="M162" t="str">
            <v>3625/QĐ-UBND ngày 26/10/2018</v>
          </cell>
          <cell r="N162">
            <v>2874</v>
          </cell>
          <cell r="P162">
            <v>2874</v>
          </cell>
          <cell r="Z162">
            <v>0</v>
          </cell>
          <cell r="AD162">
            <v>1620</v>
          </cell>
          <cell r="AE162">
            <v>1620</v>
          </cell>
          <cell r="AF162">
            <v>810</v>
          </cell>
          <cell r="AG162">
            <v>50</v>
          </cell>
          <cell r="AI162">
            <v>810</v>
          </cell>
          <cell r="AJ162">
            <v>810</v>
          </cell>
          <cell r="AK162">
            <v>810</v>
          </cell>
          <cell r="AL162">
            <v>1620</v>
          </cell>
          <cell r="AM162">
            <v>810</v>
          </cell>
          <cell r="AQ162" t="str">
            <v>Đồng Lê</v>
          </cell>
          <cell r="AU162" t="str">
            <v>Trường THPT Tuyên Hóa</v>
          </cell>
          <cell r="AV162" t="str">
            <v>có trong KH trung hạn</v>
          </cell>
        </row>
        <row r="163">
          <cell r="B163" t="str">
            <v>Nhà phòng học 10 phòng trường THPT Minh Hóa</v>
          </cell>
          <cell r="G163" t="str">
            <v>Minh Hóa</v>
          </cell>
          <cell r="H163">
            <v>2019</v>
          </cell>
          <cell r="J163">
            <v>2021</v>
          </cell>
          <cell r="M163" t="str">
            <v>3766/QĐ-UBND ngày 31/10/2018</v>
          </cell>
          <cell r="N163">
            <v>5000</v>
          </cell>
          <cell r="P163">
            <v>5000</v>
          </cell>
          <cell r="Z163">
            <v>0</v>
          </cell>
          <cell r="AD163">
            <v>2700</v>
          </cell>
          <cell r="AE163">
            <v>2700</v>
          </cell>
          <cell r="AF163">
            <v>1350</v>
          </cell>
          <cell r="AG163">
            <v>50</v>
          </cell>
          <cell r="AI163">
            <v>1350</v>
          </cell>
          <cell r="AJ163">
            <v>1350</v>
          </cell>
          <cell r="AK163">
            <v>1350</v>
          </cell>
          <cell r="AL163">
            <v>2700</v>
          </cell>
          <cell r="AM163">
            <v>1350</v>
          </cell>
          <cell r="AQ163" t="str">
            <v>Quy Đạt</v>
          </cell>
          <cell r="AU163" t="str">
            <v>Trường THPT Minh Hóa</v>
          </cell>
          <cell r="AV163" t="str">
            <v>có trong KH trung hạn</v>
          </cell>
        </row>
        <row r="164">
          <cell r="B164" t="str">
            <v>Nhà lớp học bộ môn 6 phòng - Trường THCS Cam Thủy</v>
          </cell>
          <cell r="G164" t="str">
            <v>Lệ Thủy</v>
          </cell>
          <cell r="H164">
            <v>2019</v>
          </cell>
          <cell r="J164">
            <v>2021</v>
          </cell>
          <cell r="M164" t="str">
            <v>3827/QĐ-UBND ngày 31/10/2018</v>
          </cell>
          <cell r="N164">
            <v>4000</v>
          </cell>
          <cell r="P164">
            <v>2400</v>
          </cell>
          <cell r="Z164">
            <v>0</v>
          </cell>
          <cell r="AD164">
            <v>2160</v>
          </cell>
          <cell r="AE164">
            <v>2160</v>
          </cell>
          <cell r="AF164">
            <v>1080</v>
          </cell>
          <cell r="AG164">
            <v>50</v>
          </cell>
          <cell r="AI164">
            <v>1080</v>
          </cell>
          <cell r="AJ164">
            <v>1080</v>
          </cell>
          <cell r="AK164">
            <v>1080</v>
          </cell>
          <cell r="AL164">
            <v>2160</v>
          </cell>
          <cell r="AM164">
            <v>1080</v>
          </cell>
          <cell r="AQ164" t="str">
            <v>Cam Thủy</v>
          </cell>
          <cell r="AT164" t="str">
            <v>NTM</v>
          </cell>
          <cell r="AU164" t="str">
            <v>UBND xã Cam Thủy</v>
          </cell>
          <cell r="AV164" t="str">
            <v>có trong KH trung hạn</v>
          </cell>
        </row>
        <row r="165">
          <cell r="B165" t="str">
            <v>Trường Tiểu học Quảng Thạch  (6 phòng)</v>
          </cell>
          <cell r="G165" t="str">
            <v>Quảng Trạch</v>
          </cell>
          <cell r="H165">
            <v>2019</v>
          </cell>
          <cell r="J165">
            <v>2021</v>
          </cell>
          <cell r="M165" t="str">
            <v>3775/QĐ-UBND ngày 31/10/2018</v>
          </cell>
          <cell r="N165">
            <v>3000</v>
          </cell>
          <cell r="P165">
            <v>3000</v>
          </cell>
          <cell r="Z165">
            <v>0</v>
          </cell>
          <cell r="AD165">
            <v>1620</v>
          </cell>
          <cell r="AE165">
            <v>1620</v>
          </cell>
          <cell r="AF165">
            <v>810</v>
          </cell>
          <cell r="AG165">
            <v>50</v>
          </cell>
          <cell r="AI165">
            <v>810</v>
          </cell>
          <cell r="AJ165">
            <v>810</v>
          </cell>
          <cell r="AK165">
            <v>810</v>
          </cell>
          <cell r="AL165">
            <v>1620</v>
          </cell>
          <cell r="AM165">
            <v>810</v>
          </cell>
          <cell r="AN165" t="str">
            <v>P.VX
đề xuất NS tỉnh hỗ trợ 100% TMĐT như trong KH trung hạn</v>
          </cell>
          <cell r="AQ165" t="str">
            <v>Quảng Thạch</v>
          </cell>
          <cell r="AS165" t="str">
            <v>xã 135</v>
          </cell>
          <cell r="AT165" t="str">
            <v>NTM</v>
          </cell>
          <cell r="AU165" t="str">
            <v>UBND xã Quảng Thạch</v>
          </cell>
          <cell r="AV165" t="str">
            <v>có trong KH trung hạn</v>
          </cell>
        </row>
        <row r="166">
          <cell r="B166" t="str">
            <v>Nhà thi đấu đa chức năng  trường THPT Ngô Quyền (trước đây là Trường THPT số 5 Bố Trạch)</v>
          </cell>
          <cell r="G166" t="str">
            <v>Bố Trạch</v>
          </cell>
          <cell r="H166">
            <v>2019</v>
          </cell>
          <cell r="J166">
            <v>2021</v>
          </cell>
          <cell r="M166" t="str">
            <v>3765/QĐ-UBND ngày 31/10/2018</v>
          </cell>
          <cell r="N166">
            <v>5500</v>
          </cell>
          <cell r="P166">
            <v>5500</v>
          </cell>
          <cell r="Z166">
            <v>0</v>
          </cell>
          <cell r="AD166">
            <v>2970</v>
          </cell>
          <cell r="AE166">
            <v>2970</v>
          </cell>
          <cell r="AF166">
            <v>1485</v>
          </cell>
          <cell r="AG166">
            <v>50</v>
          </cell>
          <cell r="AI166">
            <v>1485</v>
          </cell>
          <cell r="AJ166">
            <v>1485</v>
          </cell>
          <cell r="AK166">
            <v>1485</v>
          </cell>
          <cell r="AL166">
            <v>2970</v>
          </cell>
          <cell r="AM166">
            <v>1485</v>
          </cell>
          <cell r="AQ166" t="str">
            <v>Hoàn Lão</v>
          </cell>
          <cell r="AU166" t="str">
            <v xml:space="preserve"> Trường THPT Ngô Quyền</v>
          </cell>
          <cell r="AV166" t="str">
            <v>có trong KH trung hạn</v>
          </cell>
        </row>
        <row r="167">
          <cell r="B167" t="str">
            <v>Trường Tiểu học số 2 xã Quảng Xuân - Hạng mục: Nhà lớp học 6 phòng 2 tầng</v>
          </cell>
          <cell r="G167" t="str">
            <v>Quảng Trạch</v>
          </cell>
          <cell r="H167">
            <v>2019</v>
          </cell>
          <cell r="J167">
            <v>2021</v>
          </cell>
          <cell r="M167" t="str">
            <v>3117/QĐ-UBND ngày 05/9/2017</v>
          </cell>
          <cell r="N167">
            <v>3000</v>
          </cell>
          <cell r="P167">
            <v>3000</v>
          </cell>
          <cell r="Z167">
            <v>0</v>
          </cell>
          <cell r="AD167">
            <v>1620</v>
          </cell>
          <cell r="AE167">
            <v>1620</v>
          </cell>
          <cell r="AF167">
            <v>810</v>
          </cell>
          <cell r="AG167">
            <v>50</v>
          </cell>
          <cell r="AI167">
            <v>810</v>
          </cell>
          <cell r="AJ167">
            <v>810</v>
          </cell>
          <cell r="AK167">
            <v>810</v>
          </cell>
          <cell r="AL167">
            <v>1620</v>
          </cell>
          <cell r="AM167">
            <v>810</v>
          </cell>
          <cell r="AN167" t="str">
            <v>P.VX
đề xuất NS tỉnh hỗ trợ 100% TMĐT như trong KH trung hạn</v>
          </cell>
          <cell r="AQ167" t="str">
            <v>Quảng Xuân</v>
          </cell>
          <cell r="AT167" t="str">
            <v>NTM</v>
          </cell>
          <cell r="AU167" t="str">
            <v>UBND xã Quảng Xuân</v>
          </cell>
          <cell r="AV167" t="str">
            <v>có trong KH trung hạn</v>
          </cell>
        </row>
        <row r="168">
          <cell r="B168" t="str">
            <v>Xây dựng phòng học trường THCS Kim Hóa (6 phòng học)</v>
          </cell>
          <cell r="G168" t="str">
            <v>Tuyên Hóa</v>
          </cell>
          <cell r="H168">
            <v>2019</v>
          </cell>
          <cell r="J168">
            <v>2021</v>
          </cell>
          <cell r="M168" t="str">
            <v>3825/QĐ-UBND ngày 31/10/2018</v>
          </cell>
          <cell r="N168">
            <v>3000</v>
          </cell>
          <cell r="P168">
            <v>3000</v>
          </cell>
          <cell r="Z168">
            <v>0</v>
          </cell>
          <cell r="AD168">
            <v>1620</v>
          </cell>
          <cell r="AE168">
            <v>1620</v>
          </cell>
          <cell r="AF168">
            <v>810</v>
          </cell>
          <cell r="AG168">
            <v>50</v>
          </cell>
          <cell r="AI168">
            <v>810</v>
          </cell>
          <cell r="AJ168">
            <v>810</v>
          </cell>
          <cell r="AK168">
            <v>810</v>
          </cell>
          <cell r="AL168">
            <v>1620</v>
          </cell>
          <cell r="AM168">
            <v>810</v>
          </cell>
          <cell r="AN168" t="str">
            <v>P.VX
đề xuất NS tỉnh hỗ trợ 100% TMĐT như trong KH trung hạn</v>
          </cell>
          <cell r="AQ168" t="str">
            <v>Kim Hóa</v>
          </cell>
          <cell r="AS168" t="str">
            <v>xã 135</v>
          </cell>
          <cell r="AT168" t="str">
            <v>NTM</v>
          </cell>
          <cell r="AU168" t="str">
            <v>UBND xã Kim Hóa</v>
          </cell>
          <cell r="AV168" t="str">
            <v>có trong KH trung hạn</v>
          </cell>
        </row>
        <row r="169">
          <cell r="B169" t="str">
            <v xml:space="preserve">Trường THCS Sơn Lộc (2 tầng 6 phòng) </v>
          </cell>
          <cell r="G169" t="str">
            <v>Bố Trạch</v>
          </cell>
          <cell r="H169">
            <v>2019</v>
          </cell>
          <cell r="J169">
            <v>2021</v>
          </cell>
          <cell r="M169" t="str">
            <v>3167/QĐ-UBND ngày 24/9/2018</v>
          </cell>
          <cell r="N169">
            <v>3000</v>
          </cell>
          <cell r="P169">
            <v>3000</v>
          </cell>
          <cell r="Z169">
            <v>0</v>
          </cell>
          <cell r="AD169">
            <v>1620</v>
          </cell>
          <cell r="AE169">
            <v>1620</v>
          </cell>
          <cell r="AF169">
            <v>810</v>
          </cell>
          <cell r="AG169">
            <v>50</v>
          </cell>
          <cell r="AI169">
            <v>810</v>
          </cell>
          <cell r="AJ169">
            <v>810</v>
          </cell>
          <cell r="AK169">
            <v>810</v>
          </cell>
          <cell r="AL169">
            <v>1620</v>
          </cell>
          <cell r="AM169">
            <v>810</v>
          </cell>
          <cell r="AN169" t="str">
            <v>P.VX
đề xuất NS tỉnh hỗ trợ 100% TMĐT như trong KH trung hạn</v>
          </cell>
          <cell r="AQ169" t="str">
            <v>Sơn Lộc</v>
          </cell>
          <cell r="AT169" t="str">
            <v>NTM</v>
          </cell>
          <cell r="AU169" t="str">
            <v>UBND xã Sơn Lộc</v>
          </cell>
          <cell r="AV169" t="str">
            <v>có trong KH trung hạn</v>
          </cell>
        </row>
        <row r="170">
          <cell r="B170" t="str">
            <v>Nhà lớp học 2 tầng 8 phòng trường THCS Cảnh Hóa</v>
          </cell>
          <cell r="G170" t="str">
            <v>Quảng Trạch</v>
          </cell>
          <cell r="H170">
            <v>2019</v>
          </cell>
          <cell r="J170">
            <v>2021</v>
          </cell>
          <cell r="M170" t="str">
            <v>3624/QĐ-UBND ngày 26/10/2018</v>
          </cell>
          <cell r="N170">
            <v>4000</v>
          </cell>
          <cell r="P170">
            <v>4000</v>
          </cell>
          <cell r="Z170">
            <v>0</v>
          </cell>
          <cell r="AD170">
            <v>2160</v>
          </cell>
          <cell r="AE170">
            <v>2160</v>
          </cell>
          <cell r="AF170">
            <v>1080</v>
          </cell>
          <cell r="AG170">
            <v>50</v>
          </cell>
          <cell r="AI170">
            <v>1080</v>
          </cell>
          <cell r="AJ170">
            <v>1080</v>
          </cell>
          <cell r="AK170">
            <v>1080</v>
          </cell>
          <cell r="AL170">
            <v>2160</v>
          </cell>
          <cell r="AM170">
            <v>1080</v>
          </cell>
          <cell r="AN170" t="str">
            <v>P.VX
đề xuất NS tỉnh hỗ trợ 100% TMĐT như trong KH trung hạn</v>
          </cell>
          <cell r="AQ170" t="str">
            <v>Cảnh Hóa</v>
          </cell>
          <cell r="AS170" t="str">
            <v>xã 135</v>
          </cell>
          <cell r="AT170" t="str">
            <v>NTM</v>
          </cell>
          <cell r="AU170" t="str">
            <v>UBND xã Cảnh Hóa</v>
          </cell>
          <cell r="AV170" t="str">
            <v>có trong KH trung hạn</v>
          </cell>
        </row>
        <row r="171">
          <cell r="B171" t="str">
            <v>Trường Tiểu học số 1 xã Quảng Xuân (06 phòng)</v>
          </cell>
          <cell r="G171" t="str">
            <v>Quảng Trạch</v>
          </cell>
          <cell r="H171">
            <v>2019</v>
          </cell>
          <cell r="J171">
            <v>2021</v>
          </cell>
          <cell r="M171" t="str">
            <v>3716/QĐ-UBND ngày 30/10/2018</v>
          </cell>
          <cell r="N171">
            <v>3000</v>
          </cell>
          <cell r="P171">
            <v>3000</v>
          </cell>
          <cell r="Z171">
            <v>0</v>
          </cell>
          <cell r="AD171">
            <v>1620</v>
          </cell>
          <cell r="AE171">
            <v>1620</v>
          </cell>
          <cell r="AF171">
            <v>810</v>
          </cell>
          <cell r="AG171">
            <v>50</v>
          </cell>
          <cell r="AI171">
            <v>810</v>
          </cell>
          <cell r="AJ171">
            <v>810</v>
          </cell>
          <cell r="AK171">
            <v>810</v>
          </cell>
          <cell r="AL171">
            <v>1620</v>
          </cell>
          <cell r="AM171">
            <v>810</v>
          </cell>
          <cell r="AN171" t="str">
            <v>P.VX
đề xuất NS tỉnh hỗ trợ 100% TMĐT như trong KH trung hạn</v>
          </cell>
          <cell r="AQ171" t="str">
            <v>Quảng Xuân</v>
          </cell>
          <cell r="AT171" t="str">
            <v>NTM</v>
          </cell>
          <cell r="AU171" t="str">
            <v>UBND xã Quảng Xuân</v>
          </cell>
          <cell r="AV171" t="str">
            <v>có trong KH trung hạn</v>
          </cell>
        </row>
        <row r="172">
          <cell r="B172" t="str">
            <v>Nhà lớp học 2 tầng 4 phòng cụm MN Xuân Bồ, Xuân Thủy</v>
          </cell>
          <cell r="G172" t="str">
            <v>Lệ Thủy</v>
          </cell>
          <cell r="H172">
            <v>2019</v>
          </cell>
          <cell r="J172">
            <v>2021</v>
          </cell>
          <cell r="M172" t="str">
            <v>3857a/QĐ-UBND ngày 31/10/2018</v>
          </cell>
          <cell r="N172">
            <v>3200</v>
          </cell>
          <cell r="P172">
            <v>3200</v>
          </cell>
          <cell r="Z172">
            <v>0</v>
          </cell>
          <cell r="AD172">
            <v>1728</v>
          </cell>
          <cell r="AE172">
            <v>1728</v>
          </cell>
          <cell r="AF172">
            <v>864</v>
          </cell>
          <cell r="AG172">
            <v>50</v>
          </cell>
          <cell r="AI172">
            <v>864</v>
          </cell>
          <cell r="AJ172">
            <v>864</v>
          </cell>
          <cell r="AK172">
            <v>864</v>
          </cell>
          <cell r="AL172">
            <v>1728</v>
          </cell>
          <cell r="AM172">
            <v>864</v>
          </cell>
          <cell r="AN172" t="str">
            <v>P.VX
đề xuất NS tỉnh hỗ trợ 100% TMĐT như trong KH trung hạn</v>
          </cell>
          <cell r="AQ172" t="str">
            <v>Xuân Thủy</v>
          </cell>
          <cell r="AT172" t="str">
            <v>NTM</v>
          </cell>
          <cell r="AU172" t="str">
            <v>UBND xã Xuân Thủy</v>
          </cell>
          <cell r="AV172" t="str">
            <v>có trong KH trung hạn</v>
          </cell>
        </row>
        <row r="173">
          <cell r="B173" t="str">
            <v>Trường Tiểu học xã Quảng Sơn (8 phòng)</v>
          </cell>
          <cell r="G173" t="str">
            <v>Ba Đồn</v>
          </cell>
          <cell r="H173">
            <v>2019</v>
          </cell>
          <cell r="J173">
            <v>2021</v>
          </cell>
          <cell r="M173" t="str">
            <v>3804/QĐ-UBND ngày 31/10/2018</v>
          </cell>
          <cell r="N173">
            <v>4000</v>
          </cell>
          <cell r="P173">
            <v>4000</v>
          </cell>
          <cell r="Z173">
            <v>0</v>
          </cell>
          <cell r="AD173">
            <v>2400</v>
          </cell>
          <cell r="AE173">
            <v>2400</v>
          </cell>
          <cell r="AF173">
            <v>1200</v>
          </cell>
          <cell r="AG173">
            <v>50</v>
          </cell>
          <cell r="AI173">
            <v>1200</v>
          </cell>
          <cell r="AJ173">
            <v>1200</v>
          </cell>
          <cell r="AK173">
            <v>1200</v>
          </cell>
          <cell r="AL173">
            <v>2400</v>
          </cell>
          <cell r="AM173">
            <v>1200</v>
          </cell>
          <cell r="AN173" t="str">
            <v>Điều chỉnh năm khởi công từ 2020 thành 2019</v>
          </cell>
          <cell r="AQ173" t="str">
            <v>Quảng Sơn</v>
          </cell>
          <cell r="AS173" t="str">
            <v>bãi ngang</v>
          </cell>
          <cell r="AT173" t="str">
            <v>NTM</v>
          </cell>
          <cell r="AU173" t="str">
            <v>UBND xã Quảng Sơn</v>
          </cell>
          <cell r="AV173" t="str">
            <v>Đ/c Giám đốc, phê duyệt CTĐT từ năm 2016</v>
          </cell>
        </row>
        <row r="174">
          <cell r="B174" t="str">
            <v>Nhà lớp học 8 phòng 2 tầng trường THCS Quảng Hải</v>
          </cell>
          <cell r="G174" t="str">
            <v>Ba Đồn</v>
          </cell>
          <cell r="H174">
            <v>2019</v>
          </cell>
          <cell r="J174">
            <v>2021</v>
          </cell>
          <cell r="M174" t="str">
            <v>3786/QĐ-UBND ngày 31/10/2018</v>
          </cell>
          <cell r="N174">
            <v>4000</v>
          </cell>
          <cell r="P174">
            <v>4000</v>
          </cell>
          <cell r="AD174">
            <v>2400</v>
          </cell>
          <cell r="AE174">
            <v>2400</v>
          </cell>
          <cell r="AF174">
            <v>1200</v>
          </cell>
          <cell r="AG174">
            <v>50</v>
          </cell>
          <cell r="AI174">
            <v>1200</v>
          </cell>
          <cell r="AJ174">
            <v>1200</v>
          </cell>
          <cell r="AK174">
            <v>1200</v>
          </cell>
          <cell r="AL174">
            <v>2400</v>
          </cell>
          <cell r="AM174">
            <v>1200</v>
          </cell>
          <cell r="AN174" t="str">
            <v>Điều chỉnh năm khởi công từ 2020 thành 2019</v>
          </cell>
          <cell r="AP174" t="str">
            <v>Điều chỉnh ngày 20.11</v>
          </cell>
          <cell r="AQ174" t="str">
            <v>Quảng Hải</v>
          </cell>
          <cell r="AT174" t="str">
            <v>NTM</v>
          </cell>
          <cell r="AU174" t="str">
            <v>UBND xã Quảng Hải</v>
          </cell>
        </row>
        <row r="175">
          <cell r="B175" t="str">
            <v>Các dự án trong KH trung hạn chưa cân đối nguồn</v>
          </cell>
        </row>
        <row r="176">
          <cell r="B176" t="str">
            <v>XD mới Nhà đa chức năng Trường CĐ Kỹ thuật công nông nghiệp Quảng Bình</v>
          </cell>
          <cell r="G176" t="str">
            <v>Đồng Hới</v>
          </cell>
          <cell r="H176">
            <v>2019</v>
          </cell>
          <cell r="J176">
            <v>2021</v>
          </cell>
          <cell r="M176" t="str">
            <v>2753/QĐ-UBDN ngày  20/8/2018</v>
          </cell>
          <cell r="N176">
            <v>9500</v>
          </cell>
          <cell r="P176">
            <v>9500</v>
          </cell>
          <cell r="Z176">
            <v>0</v>
          </cell>
          <cell r="AD176">
            <v>5700</v>
          </cell>
          <cell r="AE176">
            <v>5700</v>
          </cell>
          <cell r="AF176">
            <v>2850</v>
          </cell>
          <cell r="AG176">
            <v>50</v>
          </cell>
          <cell r="AI176">
            <v>2850</v>
          </cell>
          <cell r="AJ176">
            <v>2850</v>
          </cell>
          <cell r="AK176">
            <v>2850</v>
          </cell>
          <cell r="AL176">
            <v>5700</v>
          </cell>
          <cell r="AM176">
            <v>2850</v>
          </cell>
          <cell r="AQ176" t="str">
            <v>Bắc Nghĩa</v>
          </cell>
          <cell r="AU176" t="str">
            <v>Trường CĐ Kỹ thuật công nông nghiệp Quảng Bình</v>
          </cell>
          <cell r="AV176" t="str">
            <v>có trong KH trung hạn</v>
          </cell>
        </row>
        <row r="177">
          <cell r="B177" t="str">
            <v xml:space="preserve">Các dự án bổ sung KH trung hạn </v>
          </cell>
        </row>
        <row r="178">
          <cell r="B178" t="str">
            <v>Nhà hiệu bộ Trường Mầm non xã Nghĩa Ninh</v>
          </cell>
          <cell r="G178" t="str">
            <v>Đồng Hới</v>
          </cell>
          <cell r="H178">
            <v>2019</v>
          </cell>
          <cell r="J178">
            <v>2021</v>
          </cell>
          <cell r="M178" t="str">
            <v>3773/QĐ-UBND ngày 31/10/2018</v>
          </cell>
          <cell r="N178">
            <v>3000</v>
          </cell>
          <cell r="P178">
            <v>3000</v>
          </cell>
          <cell r="Z178">
            <v>0</v>
          </cell>
          <cell r="AD178">
            <v>1800</v>
          </cell>
          <cell r="AE178">
            <v>1800</v>
          </cell>
          <cell r="AF178">
            <v>900</v>
          </cell>
          <cell r="AG178">
            <v>50</v>
          </cell>
          <cell r="AI178">
            <v>900</v>
          </cell>
          <cell r="AJ178">
            <v>900</v>
          </cell>
          <cell r="AK178">
            <v>900</v>
          </cell>
          <cell r="AL178">
            <v>1800</v>
          </cell>
          <cell r="AM178">
            <v>900</v>
          </cell>
          <cell r="AN178" t="str">
            <v>Thay thế dự án Trường THCS xã Nghĩa Ninh (2 tầng 6 phòng)</v>
          </cell>
          <cell r="AQ178" t="str">
            <v>Nghĩa Ninh</v>
          </cell>
          <cell r="AT178" t="str">
            <v>NTM</v>
          </cell>
          <cell r="AU178" t="str">
            <v>UBND xã Nghĩa Ninh</v>
          </cell>
          <cell r="AV178" t="str">
            <v>có trong KH trung hạn</v>
          </cell>
        </row>
        <row r="179">
          <cell r="B179" t="str">
            <v xml:space="preserve">Nhà lớp học 2 tầng 8 phòng Trường Tiểu học Lộc Ninh </v>
          </cell>
          <cell r="G179" t="str">
            <v>Đồng Hới</v>
          </cell>
          <cell r="H179">
            <v>2019</v>
          </cell>
          <cell r="J179">
            <v>2021</v>
          </cell>
          <cell r="M179" t="str">
            <v>3876a/QĐ-UBND ngày 31/10/2018</v>
          </cell>
          <cell r="N179">
            <v>4000</v>
          </cell>
          <cell r="P179">
            <v>2400</v>
          </cell>
          <cell r="Z179">
            <v>0</v>
          </cell>
          <cell r="AD179">
            <v>1440</v>
          </cell>
          <cell r="AE179">
            <v>1440</v>
          </cell>
          <cell r="AF179">
            <v>720</v>
          </cell>
          <cell r="AG179">
            <v>50</v>
          </cell>
          <cell r="AI179">
            <v>720</v>
          </cell>
          <cell r="AJ179">
            <v>720</v>
          </cell>
          <cell r="AK179">
            <v>720</v>
          </cell>
          <cell r="AL179">
            <v>1440</v>
          </cell>
          <cell r="AM179">
            <v>720</v>
          </cell>
          <cell r="AN179" t="str">
            <v>Thay thế Dự án Nhà Hiệu bộ trường TH Lộc Ninh cơ sở 2 (thuộc KH trung hạn)</v>
          </cell>
          <cell r="AQ179" t="str">
            <v>Lộc Ninh</v>
          </cell>
          <cell r="AT179" t="str">
            <v>NTM</v>
          </cell>
          <cell r="AU179" t="str">
            <v>UBND xã Lộc Ninh</v>
          </cell>
          <cell r="AV179" t="str">
            <v>có trong KH trung hạn</v>
          </cell>
        </row>
        <row r="180">
          <cell r="B180" t="str">
            <v>Sửa chữa, nâng cấp khối nhà lớp học 3 tầng, 24 phòng Trường THPT Đồng Hới</v>
          </cell>
          <cell r="G180" t="str">
            <v>Đồng Hới</v>
          </cell>
          <cell r="H180">
            <v>2019</v>
          </cell>
          <cell r="J180">
            <v>2021</v>
          </cell>
          <cell r="M180" t="str">
            <v>3884a/QĐ-UBND ngày 31/10/2018</v>
          </cell>
          <cell r="N180">
            <v>4000</v>
          </cell>
          <cell r="P180">
            <v>4000</v>
          </cell>
          <cell r="Z180">
            <v>0</v>
          </cell>
          <cell r="AD180">
            <v>2400</v>
          </cell>
          <cell r="AE180">
            <v>2400</v>
          </cell>
          <cell r="AF180">
            <v>1200</v>
          </cell>
          <cell r="AG180">
            <v>50</v>
          </cell>
          <cell r="AI180">
            <v>1200</v>
          </cell>
          <cell r="AJ180">
            <v>1200</v>
          </cell>
          <cell r="AK180">
            <v>1200</v>
          </cell>
          <cell r="AL180">
            <v>2400</v>
          </cell>
          <cell r="AM180">
            <v>1200</v>
          </cell>
          <cell r="AN180" t="str">
            <v>Thay thế Dự án Nhà lớp học 8 phòng trường THPT Đồng Hới (VB số 137/HĐND-VP ngày 25/10/2018)</v>
          </cell>
          <cell r="AQ180" t="str">
            <v>Đồng Sơn</v>
          </cell>
          <cell r="AU180" t="str">
            <v>Trường THPT Đồng Hới</v>
          </cell>
          <cell r="AV180" t="str">
            <v>Đ/c Dũng PCT</v>
          </cell>
        </row>
        <row r="181">
          <cell r="B181" t="str">
            <v>Nhà lớp học 6 phòng, cổng và hàng rào Trường Tiểu học số 1 xã An Ninh</v>
          </cell>
          <cell r="G181" t="str">
            <v>Quảng Ninh</v>
          </cell>
          <cell r="H181">
            <v>2018</v>
          </cell>
          <cell r="J181">
            <v>2020</v>
          </cell>
          <cell r="M181" t="str">
            <v>3964/QĐ-UBND ngày 31/10/2017</v>
          </cell>
          <cell r="N181">
            <v>4500</v>
          </cell>
          <cell r="P181">
            <v>2700</v>
          </cell>
          <cell r="Z181">
            <v>0</v>
          </cell>
          <cell r="AD181">
            <v>2700</v>
          </cell>
          <cell r="AE181">
            <v>2700</v>
          </cell>
          <cell r="AF181">
            <v>1350</v>
          </cell>
          <cell r="AG181">
            <v>50</v>
          </cell>
          <cell r="AI181">
            <v>1350</v>
          </cell>
          <cell r="AJ181">
            <v>1350</v>
          </cell>
          <cell r="AK181">
            <v>1350</v>
          </cell>
          <cell r="AL181">
            <v>2700</v>
          </cell>
          <cell r="AM181">
            <v>1350</v>
          </cell>
          <cell r="AN181" t="str">
            <v>NS xã bố trí năm 2018</v>
          </cell>
          <cell r="AQ181" t="str">
            <v>An Ninh</v>
          </cell>
          <cell r="AT181" t="str">
            <v>NTM</v>
          </cell>
          <cell r="AU181" t="str">
            <v>UBND xã An Ninh</v>
          </cell>
          <cell r="AV181" t="str">
            <v>Đ/c Giám đốc, phê duyệt CTĐT từ năm 2017</v>
          </cell>
        </row>
        <row r="182">
          <cell r="B182" t="str">
            <v>Trường Mầm non Bắc Lý ( Cụm Khu công nghiệp Tây Bắc Đồng Hới)</v>
          </cell>
          <cell r="G182" t="str">
            <v>Đồng Hới</v>
          </cell>
          <cell r="H182">
            <v>2019</v>
          </cell>
          <cell r="J182">
            <v>2021</v>
          </cell>
          <cell r="M182" t="str">
            <v>3806/QĐ-UBND ngày 31/10/2018</v>
          </cell>
          <cell r="N182">
            <v>6000</v>
          </cell>
          <cell r="P182">
            <v>6000</v>
          </cell>
          <cell r="Z182">
            <v>0</v>
          </cell>
          <cell r="AD182">
            <v>3600</v>
          </cell>
          <cell r="AE182">
            <v>3600</v>
          </cell>
          <cell r="AF182">
            <v>1800</v>
          </cell>
          <cell r="AG182">
            <v>50</v>
          </cell>
          <cell r="AI182">
            <v>1800</v>
          </cell>
          <cell r="AJ182">
            <v>1800</v>
          </cell>
          <cell r="AK182">
            <v>1800</v>
          </cell>
          <cell r="AL182">
            <v>3600</v>
          </cell>
          <cell r="AM182">
            <v>1800</v>
          </cell>
          <cell r="AQ182" t="str">
            <v>Bắc Lý</v>
          </cell>
          <cell r="AU182" t="str">
            <v>Liên đoàn Lao động tỉnh</v>
          </cell>
          <cell r="AV182" t="str">
            <v>Đ/c Quang PCT, đ/c Giám đốc</v>
          </cell>
        </row>
        <row r="183">
          <cell r="B183" t="str">
            <v>Nhà đa năng Trường THPT Trần Hưng Đạo</v>
          </cell>
          <cell r="G183" t="str">
            <v>Lệ Thủy</v>
          </cell>
          <cell r="H183">
            <v>2019</v>
          </cell>
          <cell r="J183">
            <v>2021</v>
          </cell>
          <cell r="M183" t="str">
            <v>3891/QĐ-UBND ngày 31/10/2018</v>
          </cell>
          <cell r="N183">
            <v>5500</v>
          </cell>
          <cell r="P183">
            <v>5500</v>
          </cell>
          <cell r="Z183">
            <v>0</v>
          </cell>
          <cell r="AD183">
            <v>3300</v>
          </cell>
          <cell r="AE183">
            <v>3300</v>
          </cell>
          <cell r="AF183">
            <v>1650</v>
          </cell>
          <cell r="AG183">
            <v>50</v>
          </cell>
          <cell r="AI183">
            <v>1650</v>
          </cell>
          <cell r="AJ183">
            <v>1650</v>
          </cell>
          <cell r="AK183">
            <v>1650</v>
          </cell>
          <cell r="AL183">
            <v>3300</v>
          </cell>
          <cell r="AM183">
            <v>1650</v>
          </cell>
          <cell r="AQ183" t="str">
            <v>Hưng Thủy</v>
          </cell>
          <cell r="AS183" t="str">
            <v>bãi ngang</v>
          </cell>
          <cell r="AT183" t="str">
            <v>NTM</v>
          </cell>
          <cell r="AU183" t="str">
            <v>Trường THPT Trần Hưng Đạo</v>
          </cell>
        </row>
        <row r="184">
          <cell r="B184" t="str">
            <v>Nhà thư viện, hội trường, văn phòng trường THPT Nguyễn Chí Thanh</v>
          </cell>
          <cell r="G184" t="str">
            <v>Lệ Thủy</v>
          </cell>
          <cell r="H184">
            <v>2019</v>
          </cell>
          <cell r="J184">
            <v>2021</v>
          </cell>
          <cell r="M184" t="str">
            <v>3644/QĐ-UBND ngày 29/10/2018</v>
          </cell>
          <cell r="N184">
            <v>4000</v>
          </cell>
          <cell r="P184">
            <v>4000</v>
          </cell>
          <cell r="T184">
            <v>1200</v>
          </cell>
          <cell r="Z184">
            <v>0</v>
          </cell>
          <cell r="AD184">
            <v>1200</v>
          </cell>
          <cell r="AE184">
            <v>1200</v>
          </cell>
          <cell r="AJ184">
            <v>0</v>
          </cell>
          <cell r="AK184">
            <v>0</v>
          </cell>
          <cell r="AL184">
            <v>1200</v>
          </cell>
          <cell r="AM184">
            <v>1200</v>
          </cell>
          <cell r="AN184" t="str">
            <v>Đề nghị không bố trí vốn do sát nhập trường</v>
          </cell>
          <cell r="AQ184" t="str">
            <v>Kiến Giang</v>
          </cell>
          <cell r="AU184" t="str">
            <v>Trường THPT Nguyễn Chí Thanh</v>
          </cell>
          <cell r="AV184" t="str">
            <v>Đ/c Dũng PCT</v>
          </cell>
        </row>
        <row r="185">
          <cell r="B185" t="str">
            <v>Nhà ở giáo viên giảng dạy và bồi dưỡng TT GDTX tỉnh</v>
          </cell>
          <cell r="G185" t="str">
            <v>Đồng Hới</v>
          </cell>
          <cell r="H185">
            <v>2019</v>
          </cell>
          <cell r="J185">
            <v>2021</v>
          </cell>
          <cell r="M185" t="str">
            <v>2326a/QĐ-UBND ngày 13/7/2018</v>
          </cell>
          <cell r="N185">
            <v>5000</v>
          </cell>
          <cell r="P185">
            <v>5000</v>
          </cell>
          <cell r="Z185">
            <v>0</v>
          </cell>
          <cell r="AN185" t="str">
            <v>Theo đề án dự kiến giải thể, vì vậy đề nghị không bố trí vốn</v>
          </cell>
          <cell r="AQ185" t="str">
            <v>Bắc Lý</v>
          </cell>
          <cell r="AU185" t="str">
            <v>Trung tâm GDTX tỉnh</v>
          </cell>
          <cell r="AV185" t="str">
            <v>có trong KH trung hạn</v>
          </cell>
        </row>
        <row r="186">
          <cell r="B186" t="str">
            <v>Các dự án khởi công mới 2019 dùng nguồn vốn huyện, xã (NS tỉnh bố trí từ năm 2020)</v>
          </cell>
          <cell r="N186">
            <v>143848</v>
          </cell>
          <cell r="O186">
            <v>0</v>
          </cell>
          <cell r="P186">
            <v>84980</v>
          </cell>
          <cell r="Q186">
            <v>0</v>
          </cell>
          <cell r="R186">
            <v>0</v>
          </cell>
          <cell r="S186">
            <v>0</v>
          </cell>
          <cell r="T186">
            <v>40840</v>
          </cell>
          <cell r="U186">
            <v>0</v>
          </cell>
          <cell r="V186">
            <v>0</v>
          </cell>
          <cell r="W186">
            <v>0</v>
          </cell>
          <cell r="X186">
            <v>0</v>
          </cell>
          <cell r="Y186">
            <v>0</v>
          </cell>
          <cell r="Z186">
            <v>0</v>
          </cell>
          <cell r="AA186">
            <v>0</v>
          </cell>
          <cell r="AB186">
            <v>0</v>
          </cell>
          <cell r="AC186">
            <v>0</v>
          </cell>
          <cell r="AD186">
            <v>43720</v>
          </cell>
          <cell r="AE186">
            <v>43720</v>
          </cell>
        </row>
        <row r="187">
          <cell r="B187" t="str">
            <v>Các dự án trong KH trung hạn chưa cân đối nguồn</v>
          </cell>
        </row>
        <row r="188">
          <cell r="B188" t="str">
            <v>Trường Tiểu học số 1 Sen Thủy (6 phòng 2 tầng)</v>
          </cell>
          <cell r="G188" t="str">
            <v>Lệ Thủy</v>
          </cell>
          <cell r="H188">
            <v>2019</v>
          </cell>
          <cell r="J188">
            <v>2021</v>
          </cell>
          <cell r="M188" t="str">
            <v>3796/QĐ-UBND ngày 31/10/2018</v>
          </cell>
          <cell r="N188">
            <v>2955</v>
          </cell>
          <cell r="P188">
            <v>1800</v>
          </cell>
          <cell r="T188">
            <v>900</v>
          </cell>
          <cell r="Z188">
            <v>0</v>
          </cell>
          <cell r="AD188">
            <v>900</v>
          </cell>
          <cell r="AE188">
            <v>900</v>
          </cell>
          <cell r="AL188">
            <v>900</v>
          </cell>
          <cell r="AM188">
            <v>900</v>
          </cell>
          <cell r="AQ188" t="str">
            <v>Sen Thủy</v>
          </cell>
          <cell r="AT188" t="str">
            <v>NTM</v>
          </cell>
          <cell r="AU188" t="str">
            <v>UBND xã Sen Thủy</v>
          </cell>
          <cell r="AV188" t="str">
            <v>Đ/c Giám đốc</v>
          </cell>
        </row>
        <row r="189">
          <cell r="B189" t="str">
            <v xml:space="preserve">Các dự án bổ sung KH trung hạn </v>
          </cell>
        </row>
        <row r="190">
          <cell r="B190" t="str">
            <v>Nhà lớp học 2 tầng 6 phòng Trường Mầm non Huyền Thủy, xã Thạch Hóa</v>
          </cell>
          <cell r="G190" t="str">
            <v>Tuyên Hóa</v>
          </cell>
          <cell r="H190">
            <v>2019</v>
          </cell>
          <cell r="J190">
            <v>2021</v>
          </cell>
          <cell r="M190" t="str">
            <v>3824/QĐ-UBND ngày 31/10/2018</v>
          </cell>
          <cell r="N190">
            <v>5638</v>
          </cell>
          <cell r="P190">
            <v>3600</v>
          </cell>
          <cell r="T190">
            <v>1800</v>
          </cell>
          <cell r="Z190">
            <v>0</v>
          </cell>
          <cell r="AD190">
            <v>1800</v>
          </cell>
          <cell r="AE190">
            <v>1800</v>
          </cell>
          <cell r="AL190">
            <v>1800</v>
          </cell>
          <cell r="AM190">
            <v>1800</v>
          </cell>
          <cell r="AQ190" t="str">
            <v>Thạch Hóa</v>
          </cell>
          <cell r="AS190" t="str">
            <v>xã 135</v>
          </cell>
          <cell r="AT190" t="str">
            <v>NTM</v>
          </cell>
          <cell r="AU190" t="str">
            <v>UBND xã Thạch Hóa</v>
          </cell>
          <cell r="AV190" t="str">
            <v>Đ/c Dũng PCT</v>
          </cell>
        </row>
        <row r="191">
          <cell r="B191" t="str">
            <v>Trường MN 2 tầng 4 phòng thôn Áng Sơn xã Vạn Ninh</v>
          </cell>
          <cell r="G191" t="str">
            <v>Quảng Ninh</v>
          </cell>
          <cell r="H191">
            <v>2019</v>
          </cell>
          <cell r="J191">
            <v>2021</v>
          </cell>
          <cell r="M191" t="str">
            <v>3800/QĐ-UBND ngày 31/10/2018</v>
          </cell>
          <cell r="N191">
            <v>4192</v>
          </cell>
          <cell r="P191">
            <v>2520</v>
          </cell>
          <cell r="T191">
            <v>1260</v>
          </cell>
          <cell r="Z191">
            <v>0</v>
          </cell>
          <cell r="AD191">
            <v>1260</v>
          </cell>
          <cell r="AE191">
            <v>1260</v>
          </cell>
          <cell r="AL191">
            <v>1260</v>
          </cell>
          <cell r="AM191">
            <v>1260</v>
          </cell>
          <cell r="AN191" t="str">
            <v>PVX đưa xuống KCM năm 2019, dùng NS huyện xã</v>
          </cell>
          <cell r="AQ191" t="str">
            <v>Vạn Ninh</v>
          </cell>
          <cell r="AT191" t="str">
            <v>NTM</v>
          </cell>
          <cell r="AU191" t="str">
            <v>UBND huyện Quảng Ninh</v>
          </cell>
          <cell r="AV191" t="str">
            <v>Chủ tịch</v>
          </cell>
        </row>
        <row r="192">
          <cell r="B192" t="str">
            <v>Nhà lớp học bộ môn 2 tầng 4 phòng Trường THCS xã Tiến Hóa</v>
          </cell>
          <cell r="G192" t="str">
            <v>Tuyên Hóa</v>
          </cell>
          <cell r="H192">
            <v>2019</v>
          </cell>
          <cell r="J192">
            <v>2021</v>
          </cell>
          <cell r="M192" t="str">
            <v>3835/QĐ-UBND ngày 31/10/2018</v>
          </cell>
          <cell r="N192">
            <v>3000</v>
          </cell>
          <cell r="P192">
            <v>1800</v>
          </cell>
          <cell r="T192">
            <v>900</v>
          </cell>
          <cell r="Z192">
            <v>0</v>
          </cell>
          <cell r="AD192">
            <v>900</v>
          </cell>
          <cell r="AE192">
            <v>900</v>
          </cell>
          <cell r="AL192">
            <v>900</v>
          </cell>
          <cell r="AM192">
            <v>900</v>
          </cell>
          <cell r="AQ192" t="str">
            <v>Tiến Hóa</v>
          </cell>
          <cell r="AT192" t="str">
            <v>NTM</v>
          </cell>
          <cell r="AU192" t="str">
            <v>UBND xã Tiến Hóa</v>
          </cell>
          <cell r="AV192" t="str">
            <v>Đ/c Quang PCT</v>
          </cell>
        </row>
        <row r="193">
          <cell r="B193" t="str">
            <v>Nhà lớp học 2 tầng 8 phòng Trường Tiểu học Quảng Thọ</v>
          </cell>
          <cell r="G193" t="str">
            <v>Ba Đồn</v>
          </cell>
          <cell r="H193">
            <v>2019</v>
          </cell>
          <cell r="J193">
            <v>2021</v>
          </cell>
          <cell r="M193" t="str">
            <v>3772/QĐ-UBND ngày 31/10/2018</v>
          </cell>
          <cell r="N193">
            <v>4401</v>
          </cell>
          <cell r="P193">
            <v>2700</v>
          </cell>
          <cell r="T193">
            <v>1350</v>
          </cell>
          <cell r="Z193">
            <v>0</v>
          </cell>
          <cell r="AD193">
            <v>1350</v>
          </cell>
          <cell r="AE193">
            <v>1350</v>
          </cell>
          <cell r="AL193">
            <v>1350</v>
          </cell>
          <cell r="AM193">
            <v>1350</v>
          </cell>
          <cell r="AQ193" t="str">
            <v>Quảng Thọ</v>
          </cell>
          <cell r="AU193" t="str">
            <v>UBND phường Quảng Thọ</v>
          </cell>
          <cell r="AV193" t="str">
            <v>Đ/c Dũng PCT</v>
          </cell>
        </row>
        <row r="194">
          <cell r="B194" t="str">
            <v>Nhà lớp học 2 tầng 8 phòng Trường Tiểu học Cồn Sẻ, xã Quảng Lộc</v>
          </cell>
          <cell r="G194" t="str">
            <v>Ba Đồn</v>
          </cell>
          <cell r="H194">
            <v>2019</v>
          </cell>
          <cell r="J194">
            <v>2021</v>
          </cell>
          <cell r="M194" t="str">
            <v>3795/QĐ-UBND ngày 31/10/2018</v>
          </cell>
          <cell r="N194">
            <v>5500</v>
          </cell>
          <cell r="P194">
            <v>3300</v>
          </cell>
          <cell r="Z194">
            <v>0</v>
          </cell>
          <cell r="AD194">
            <v>1980</v>
          </cell>
          <cell r="AE194">
            <v>1980</v>
          </cell>
          <cell r="AF194">
            <v>990</v>
          </cell>
          <cell r="AG194">
            <v>50</v>
          </cell>
          <cell r="AI194">
            <v>990</v>
          </cell>
          <cell r="AJ194">
            <v>990</v>
          </cell>
          <cell r="AK194">
            <v>990</v>
          </cell>
          <cell r="AL194">
            <v>1980</v>
          </cell>
          <cell r="AM194">
            <v>990</v>
          </cell>
          <cell r="AQ194" t="str">
            <v>Quảng Lộc</v>
          </cell>
          <cell r="AT194" t="str">
            <v>NTM</v>
          </cell>
          <cell r="AU194" t="str">
            <v>UBND xã Quảng Lộc</v>
          </cell>
          <cell r="AV194" t="str">
            <v>P VX</v>
          </cell>
        </row>
        <row r="195">
          <cell r="B195" t="str">
            <v>Nhà lớp học 2 tầng 6 phòng Trường Tiểu học số 1 Ba Đồn</v>
          </cell>
          <cell r="G195" t="str">
            <v>Ba Đồn</v>
          </cell>
          <cell r="H195">
            <v>2019</v>
          </cell>
          <cell r="J195">
            <v>2021</v>
          </cell>
          <cell r="M195" t="str">
            <v>3779/QĐ-UBND ngày 31/10/2018</v>
          </cell>
          <cell r="N195">
            <v>3427</v>
          </cell>
          <cell r="P195">
            <v>2100</v>
          </cell>
          <cell r="T195">
            <v>1050</v>
          </cell>
          <cell r="Z195">
            <v>0</v>
          </cell>
          <cell r="AD195">
            <v>1050</v>
          </cell>
          <cell r="AE195">
            <v>1050</v>
          </cell>
          <cell r="AL195">
            <v>1050</v>
          </cell>
          <cell r="AM195">
            <v>1050</v>
          </cell>
          <cell r="AQ195" t="str">
            <v>Ba Đồn</v>
          </cell>
          <cell r="AU195" t="str">
            <v>UBND phường Ba Đồn</v>
          </cell>
          <cell r="AV195" t="str">
            <v>Đ/c Giám đốc</v>
          </cell>
        </row>
        <row r="196">
          <cell r="B196" t="str">
            <v>Nhà lớp học và các phòng chức năng 2 tầng 6 phòng trường MN xã Quảng Thủy</v>
          </cell>
          <cell r="G196" t="str">
            <v>Ba Đồn</v>
          </cell>
          <cell r="H196">
            <v>2019</v>
          </cell>
          <cell r="J196">
            <v>2021</v>
          </cell>
          <cell r="M196" t="str">
            <v>3878a/QĐ-UBND ngày 31/10/2018</v>
          </cell>
          <cell r="N196">
            <v>5500</v>
          </cell>
          <cell r="P196">
            <v>3600</v>
          </cell>
          <cell r="T196">
            <v>1800</v>
          </cell>
          <cell r="Z196">
            <v>0</v>
          </cell>
          <cell r="AD196">
            <v>1800</v>
          </cell>
          <cell r="AE196">
            <v>1800</v>
          </cell>
          <cell r="AL196">
            <v>1800</v>
          </cell>
          <cell r="AM196">
            <v>1800</v>
          </cell>
          <cell r="AQ196" t="str">
            <v>Quảng Thủy</v>
          </cell>
          <cell r="AT196" t="str">
            <v>NTM</v>
          </cell>
          <cell r="AU196" t="str">
            <v>UBND xã Quảng Thủy</v>
          </cell>
          <cell r="AV196" t="str">
            <v>Đ/c Dũng PCT</v>
          </cell>
        </row>
        <row r="197">
          <cell r="B197" t="str">
            <v>Nhà lớp học 2 tầng 6 phòng Trường  Tiểu học số 1 Quảng Hòa</v>
          </cell>
          <cell r="G197" t="str">
            <v>Ba Đồn</v>
          </cell>
          <cell r="H197">
            <v>2019</v>
          </cell>
          <cell r="J197">
            <v>2021</v>
          </cell>
          <cell r="M197" t="str">
            <v>3780/QĐ-UBND ngày 31/10/2018</v>
          </cell>
          <cell r="N197">
            <v>3000</v>
          </cell>
          <cell r="P197">
            <v>1800</v>
          </cell>
          <cell r="T197">
            <v>900</v>
          </cell>
          <cell r="Z197">
            <v>0</v>
          </cell>
          <cell r="AD197">
            <v>900</v>
          </cell>
          <cell r="AE197">
            <v>900</v>
          </cell>
          <cell r="AL197">
            <v>900</v>
          </cell>
          <cell r="AM197">
            <v>900</v>
          </cell>
          <cell r="AQ197" t="str">
            <v>Quảng Hòa</v>
          </cell>
          <cell r="AT197" t="str">
            <v>NTM</v>
          </cell>
          <cell r="AU197" t="str">
            <v>UBND xã Quảng Hòa</v>
          </cell>
          <cell r="AV197" t="str">
            <v>Đ/c Dũng PCT</v>
          </cell>
        </row>
        <row r="198">
          <cell r="B198" t="str">
            <v>Xây dựng 6 phòng 2 tầng Trường Mầm non xã Quảng Liên</v>
          </cell>
          <cell r="G198" t="str">
            <v>Quảng Trạch</v>
          </cell>
          <cell r="H198">
            <v>2019</v>
          </cell>
          <cell r="J198">
            <v>2021</v>
          </cell>
          <cell r="M198" t="str">
            <v>3807/QĐ-UBND ngày 31/10/2018</v>
          </cell>
          <cell r="N198">
            <v>4600</v>
          </cell>
          <cell r="P198">
            <v>2760</v>
          </cell>
          <cell r="T198">
            <v>1380</v>
          </cell>
          <cell r="Z198">
            <v>0</v>
          </cell>
          <cell r="AD198">
            <v>1380</v>
          </cell>
          <cell r="AE198">
            <v>1380</v>
          </cell>
          <cell r="AL198">
            <v>1380</v>
          </cell>
          <cell r="AM198">
            <v>1380</v>
          </cell>
          <cell r="AQ198" t="str">
            <v>Quảng Liên</v>
          </cell>
          <cell r="AT198" t="str">
            <v>NTM</v>
          </cell>
          <cell r="AU198" t="str">
            <v xml:space="preserve">UBND xã Quảng Liên </v>
          </cell>
          <cell r="AV198" t="str">
            <v>Đ/c Dũng PCT</v>
          </cell>
        </row>
        <row r="199">
          <cell r="B199" t="str">
            <v>Nhà lớp học 2 tầng 6 phòng Trường Tiểu học Quảng Liên</v>
          </cell>
          <cell r="G199" t="str">
            <v>Quảng Trạch</v>
          </cell>
          <cell r="H199">
            <v>2019</v>
          </cell>
          <cell r="J199">
            <v>2021</v>
          </cell>
          <cell r="M199" t="str">
            <v>3808/QĐ-UBND ngày 31/10/2018</v>
          </cell>
          <cell r="N199">
            <v>3289</v>
          </cell>
          <cell r="P199">
            <v>1980</v>
          </cell>
          <cell r="T199">
            <v>990</v>
          </cell>
          <cell r="Z199">
            <v>0</v>
          </cell>
          <cell r="AD199">
            <v>990</v>
          </cell>
          <cell r="AE199">
            <v>990</v>
          </cell>
          <cell r="AL199">
            <v>990</v>
          </cell>
          <cell r="AM199">
            <v>990</v>
          </cell>
          <cell r="AQ199" t="str">
            <v>Quảng Liên</v>
          </cell>
          <cell r="AT199" t="str">
            <v>NTM</v>
          </cell>
          <cell r="AU199" t="str">
            <v xml:space="preserve">UBND xã Quảng Liên </v>
          </cell>
          <cell r="AV199" t="str">
            <v>Đ/c Dũng PCT</v>
          </cell>
        </row>
        <row r="200">
          <cell r="B200" t="str">
            <v>Nhà lớp học 2 tầng 8 phòng Trường THCS xã Quảng Xuân</v>
          </cell>
          <cell r="G200" t="str">
            <v>Quảng Trạch</v>
          </cell>
          <cell r="H200">
            <v>2019</v>
          </cell>
          <cell r="J200">
            <v>2021</v>
          </cell>
          <cell r="M200" t="str">
            <v>3709/QĐ-UBND ngày 30/10/2018</v>
          </cell>
          <cell r="N200">
            <v>4500</v>
          </cell>
          <cell r="P200">
            <v>2700</v>
          </cell>
          <cell r="T200">
            <v>1350</v>
          </cell>
          <cell r="Z200">
            <v>0</v>
          </cell>
          <cell r="AD200">
            <v>1350</v>
          </cell>
          <cell r="AE200">
            <v>1350</v>
          </cell>
          <cell r="AL200">
            <v>1350</v>
          </cell>
          <cell r="AM200">
            <v>1350</v>
          </cell>
          <cell r="AQ200" t="str">
            <v>Quảng Xuân</v>
          </cell>
          <cell r="AT200" t="str">
            <v>NTM</v>
          </cell>
          <cell r="AU200" t="str">
            <v>UBND xã Quảng Xuân</v>
          </cell>
          <cell r="AV200" t="str">
            <v>Đ/c Dũng PCT</v>
          </cell>
        </row>
        <row r="201">
          <cell r="B201" t="str">
            <v>Dãy nhà 2 tầng 8 phòng Trường THCS xã Quảng Châu</v>
          </cell>
          <cell r="G201" t="str">
            <v>Quảng Trạch</v>
          </cell>
          <cell r="H201">
            <v>2019</v>
          </cell>
          <cell r="J201">
            <v>2021</v>
          </cell>
          <cell r="M201" t="str">
            <v>3782/QĐ-UBND ngày 31/10/2018</v>
          </cell>
          <cell r="N201">
            <v>4500</v>
          </cell>
          <cell r="P201">
            <v>2700</v>
          </cell>
          <cell r="T201">
            <v>1350</v>
          </cell>
          <cell r="Z201">
            <v>0</v>
          </cell>
          <cell r="AD201">
            <v>1350</v>
          </cell>
          <cell r="AE201">
            <v>1350</v>
          </cell>
          <cell r="AL201">
            <v>1350</v>
          </cell>
          <cell r="AM201">
            <v>1350</v>
          </cell>
          <cell r="AQ201" t="str">
            <v>Quảng Châu</v>
          </cell>
          <cell r="AS201" t="str">
            <v>xã 135</v>
          </cell>
          <cell r="AT201" t="str">
            <v>NTM</v>
          </cell>
          <cell r="AU201" t="str">
            <v>UBND xã Quảng Châu</v>
          </cell>
          <cell r="AV201" t="str">
            <v>Đ/c Dũng PCT</v>
          </cell>
        </row>
        <row r="202">
          <cell r="B202" t="str">
            <v xml:space="preserve">Nhà hiệu bộ và các phòng chức năng trường THCS Sơn Trạch </v>
          </cell>
          <cell r="G202" t="str">
            <v>Bố Trạch</v>
          </cell>
          <cell r="H202">
            <v>2019</v>
          </cell>
          <cell r="J202">
            <v>2021</v>
          </cell>
          <cell r="M202" t="str">
            <v>3744/QĐ-UBND ngày 30/10/2018</v>
          </cell>
          <cell r="N202">
            <v>6000</v>
          </cell>
          <cell r="P202">
            <v>3600</v>
          </cell>
          <cell r="T202">
            <v>1800</v>
          </cell>
          <cell r="Z202">
            <v>0</v>
          </cell>
          <cell r="AD202">
            <v>1800</v>
          </cell>
          <cell r="AE202">
            <v>1800</v>
          </cell>
          <cell r="AL202">
            <v>1800</v>
          </cell>
          <cell r="AM202">
            <v>1800</v>
          </cell>
          <cell r="AQ202" t="str">
            <v>Sơn Trạch</v>
          </cell>
          <cell r="AT202" t="str">
            <v>NTM</v>
          </cell>
          <cell r="AU202" t="str">
            <v>UBND huyện Bố Trạch</v>
          </cell>
          <cell r="AV202" t="str">
            <v>Đ/c Dũng PCT</v>
          </cell>
        </row>
        <row r="203">
          <cell r="B203" t="str">
            <v xml:space="preserve">Nhà lớp học 6 phòng 2 tầng Trường tiểu học số 4 Sơn Trạch </v>
          </cell>
          <cell r="G203" t="str">
            <v>Bố Trạch</v>
          </cell>
          <cell r="H203">
            <v>2019</v>
          </cell>
          <cell r="J203">
            <v>2021</v>
          </cell>
          <cell r="M203" t="str">
            <v>3743/QĐ-UBND ngày 30/10/2018</v>
          </cell>
          <cell r="N203">
            <v>3200</v>
          </cell>
          <cell r="P203">
            <v>1800</v>
          </cell>
          <cell r="T203">
            <v>900</v>
          </cell>
          <cell r="Z203">
            <v>0</v>
          </cell>
          <cell r="AD203">
            <v>900</v>
          </cell>
          <cell r="AE203">
            <v>900</v>
          </cell>
          <cell r="AL203">
            <v>900</v>
          </cell>
          <cell r="AM203">
            <v>900</v>
          </cell>
          <cell r="AQ203" t="str">
            <v>Sơn Trạch</v>
          </cell>
          <cell r="AT203" t="str">
            <v>NTM</v>
          </cell>
          <cell r="AU203" t="str">
            <v>UBND xã Sơn Trạch</v>
          </cell>
          <cell r="AV203" t="str">
            <v>Hỏi lại VX</v>
          </cell>
        </row>
        <row r="204">
          <cell r="B204" t="str">
            <v xml:space="preserve">Nhà lớp học 2 tầng 8 phòng Trường tiểu học số 4 Hưng Trạch </v>
          </cell>
          <cell r="G204" t="str">
            <v>Bố Trạch</v>
          </cell>
          <cell r="H204">
            <v>2019</v>
          </cell>
          <cell r="J204">
            <v>2021</v>
          </cell>
          <cell r="M204" t="str">
            <v>3742/QĐ-UBND ngày 30/10/2018</v>
          </cell>
          <cell r="N204">
            <v>4508</v>
          </cell>
          <cell r="P204">
            <v>2760</v>
          </cell>
          <cell r="T204">
            <v>1380</v>
          </cell>
          <cell r="Z204">
            <v>0</v>
          </cell>
          <cell r="AD204">
            <v>1380</v>
          </cell>
          <cell r="AE204">
            <v>1380</v>
          </cell>
          <cell r="AL204">
            <v>1380</v>
          </cell>
          <cell r="AM204">
            <v>1380</v>
          </cell>
          <cell r="AQ204" t="str">
            <v>Hưng Trạch</v>
          </cell>
          <cell r="AT204" t="str">
            <v>NTM</v>
          </cell>
          <cell r="AU204" t="str">
            <v>UBND huyện Bố Trạch</v>
          </cell>
          <cell r="AV204" t="str">
            <v>Ý kiến đ/c Dũng PCT</v>
          </cell>
        </row>
        <row r="205">
          <cell r="B205" t="str">
            <v xml:space="preserve">Nhà lớp học 6 phòng trường Mầm non Lâm Trạch </v>
          </cell>
          <cell r="G205" t="str">
            <v>Bố Trạch</v>
          </cell>
          <cell r="H205">
            <v>2019</v>
          </cell>
          <cell r="J205">
            <v>2021</v>
          </cell>
          <cell r="M205" t="str">
            <v>3741a/QĐ-UBND ngày 30/10/2018</v>
          </cell>
          <cell r="N205">
            <v>5000</v>
          </cell>
          <cell r="P205">
            <v>3000</v>
          </cell>
          <cell r="T205">
            <v>1500</v>
          </cell>
          <cell r="Z205">
            <v>0</v>
          </cell>
          <cell r="AD205">
            <v>1500</v>
          </cell>
          <cell r="AE205">
            <v>1500</v>
          </cell>
          <cell r="AL205">
            <v>1500</v>
          </cell>
          <cell r="AM205">
            <v>1500</v>
          </cell>
          <cell r="AQ205" t="str">
            <v>Lâm Trạch</v>
          </cell>
          <cell r="AS205" t="str">
            <v>xã 135</v>
          </cell>
          <cell r="AT205" t="str">
            <v>NTM</v>
          </cell>
          <cell r="AU205" t="str">
            <v>UBND xã Lâm Trạch</v>
          </cell>
          <cell r="AV205" t="str">
            <v>Có trong KH
trung hạn</v>
          </cell>
        </row>
        <row r="206">
          <cell r="B206" t="str">
            <v>Nhà lớp học 2 tầng 6 phòng Trường Tiểu học số 2 Cự Nẫm, huyện Bố Trạch</v>
          </cell>
          <cell r="G206" t="str">
            <v>Bố Trạch</v>
          </cell>
          <cell r="H206">
            <v>2019</v>
          </cell>
          <cell r="J206">
            <v>2021</v>
          </cell>
          <cell r="M206" t="str">
            <v>3820/QĐ-UBND ngày 31/10/2018</v>
          </cell>
          <cell r="N206">
            <v>3500</v>
          </cell>
          <cell r="P206">
            <v>2100</v>
          </cell>
          <cell r="T206">
            <v>1050</v>
          </cell>
          <cell r="Z206">
            <v>0</v>
          </cell>
          <cell r="AD206">
            <v>1050</v>
          </cell>
          <cell r="AE206">
            <v>1050</v>
          </cell>
          <cell r="AL206">
            <v>1050</v>
          </cell>
          <cell r="AM206">
            <v>1050</v>
          </cell>
          <cell r="AQ206" t="str">
            <v>Cự Nẫm</v>
          </cell>
          <cell r="AT206" t="str">
            <v>NTM</v>
          </cell>
          <cell r="AU206" t="str">
            <v>UBND huyện Bố Trạch</v>
          </cell>
          <cell r="AV206" t="str">
            <v>Đ/c Dũng PCT</v>
          </cell>
        </row>
        <row r="207">
          <cell r="B207" t="str">
            <v>Trường Tiểu học xã Vạn Trạch (6 phòng) (Khu vực Chiến Thắng)</v>
          </cell>
          <cell r="G207" t="str">
            <v>Bố Trạch</v>
          </cell>
          <cell r="H207">
            <v>2019</v>
          </cell>
          <cell r="J207">
            <v>2021</v>
          </cell>
          <cell r="M207" t="str">
            <v>3819/QĐ-UBND ngày 31/10/2018</v>
          </cell>
          <cell r="N207">
            <v>3000</v>
          </cell>
          <cell r="P207">
            <v>1800</v>
          </cell>
          <cell r="T207">
            <v>900</v>
          </cell>
          <cell r="Z207">
            <v>0</v>
          </cell>
          <cell r="AD207">
            <v>900</v>
          </cell>
          <cell r="AE207">
            <v>900</v>
          </cell>
          <cell r="AL207">
            <v>900</v>
          </cell>
          <cell r="AM207">
            <v>900</v>
          </cell>
          <cell r="AQ207" t="str">
            <v>Vạn Trạch</v>
          </cell>
          <cell r="AT207" t="str">
            <v>NTM</v>
          </cell>
          <cell r="AU207" t="str">
            <v>UBND xã Vạn Trạch</v>
          </cell>
          <cell r="AV207" t="str">
            <v>Ý kiến Giám đốc. Có trong
KH trung hạn</v>
          </cell>
        </row>
        <row r="208">
          <cell r="B208" t="str">
            <v xml:space="preserve">Nhà lớp học chức năng, thư viện trường THCS xã Đồng Trạch </v>
          </cell>
          <cell r="G208" t="str">
            <v>Bố Trạch</v>
          </cell>
          <cell r="H208">
            <v>2019</v>
          </cell>
          <cell r="J208">
            <v>2021</v>
          </cell>
          <cell r="M208" t="str">
            <v>3875/QĐ-UBND ngày 31/10/2018</v>
          </cell>
          <cell r="N208">
            <v>5500</v>
          </cell>
          <cell r="P208">
            <v>3300</v>
          </cell>
          <cell r="T208">
            <v>1650</v>
          </cell>
          <cell r="Z208">
            <v>0</v>
          </cell>
          <cell r="AD208">
            <v>1650</v>
          </cell>
          <cell r="AE208">
            <v>1650</v>
          </cell>
          <cell r="AL208">
            <v>1650</v>
          </cell>
          <cell r="AM208">
            <v>1650</v>
          </cell>
          <cell r="AQ208" t="str">
            <v>Đồng Trạch</v>
          </cell>
          <cell r="AT208" t="str">
            <v>NTM</v>
          </cell>
          <cell r="AU208" t="str">
            <v>UBND xã Đồng Trạch</v>
          </cell>
          <cell r="AV208" t="str">
            <v>Đ/c Dũng PCT</v>
          </cell>
        </row>
        <row r="209">
          <cell r="B209" t="str">
            <v xml:space="preserve">Nhà chức năng 2 tầng 6 phòng trường THCS xã Trung Trạch </v>
          </cell>
          <cell r="G209" t="str">
            <v>Bố Trạch</v>
          </cell>
          <cell r="H209">
            <v>2019</v>
          </cell>
          <cell r="J209">
            <v>2021</v>
          </cell>
          <cell r="M209" t="str">
            <v>3798/QĐ-UBND ngày 31/10/2018</v>
          </cell>
          <cell r="N209">
            <v>4800</v>
          </cell>
          <cell r="P209">
            <v>2880</v>
          </cell>
          <cell r="T209">
            <v>1440</v>
          </cell>
          <cell r="Z209">
            <v>0</v>
          </cell>
          <cell r="AD209">
            <v>1440</v>
          </cell>
          <cell r="AE209">
            <v>1440</v>
          </cell>
          <cell r="AL209">
            <v>1440</v>
          </cell>
          <cell r="AM209">
            <v>1440</v>
          </cell>
          <cell r="AQ209" t="str">
            <v>Trung Trạch</v>
          </cell>
          <cell r="AT209" t="str">
            <v>NTM</v>
          </cell>
          <cell r="AU209" t="str">
            <v>UBND xã Trung Trạch</v>
          </cell>
          <cell r="AV209" t="str">
            <v>Đ/c Dũng PCT</v>
          </cell>
        </row>
        <row r="210">
          <cell r="B210" t="str">
            <v xml:space="preserve">Nhà lớp học chức năng trường tiểu học xã Đức Trạch – KV2 </v>
          </cell>
          <cell r="G210" t="str">
            <v>Bố Trạch</v>
          </cell>
          <cell r="H210">
            <v>2019</v>
          </cell>
          <cell r="J210">
            <v>2021</v>
          </cell>
          <cell r="M210" t="str">
            <v>3874/QĐ-UBND ngày 31/10/2018</v>
          </cell>
          <cell r="N210">
            <v>4500</v>
          </cell>
          <cell r="P210">
            <v>2700</v>
          </cell>
          <cell r="T210">
            <v>1350</v>
          </cell>
          <cell r="Z210">
            <v>0</v>
          </cell>
          <cell r="AD210">
            <v>1350</v>
          </cell>
          <cell r="AE210">
            <v>1350</v>
          </cell>
          <cell r="AL210">
            <v>1350</v>
          </cell>
          <cell r="AM210">
            <v>1350</v>
          </cell>
          <cell r="AQ210" t="str">
            <v>Đức Trạch</v>
          </cell>
          <cell r="AT210" t="str">
            <v>NTM</v>
          </cell>
          <cell r="AU210" t="str">
            <v>UBND xã Đức Trạch</v>
          </cell>
          <cell r="AV210" t="str">
            <v>Đ/c Dũng PCT</v>
          </cell>
        </row>
        <row r="211">
          <cell r="B211" t="str">
            <v>Nhà lớp học 2 tầng 8 phòng Trung tâm giáo dục trẻ khuyết tật huyện Lệ Thủy</v>
          </cell>
          <cell r="G211" t="str">
            <v>Lệ Thủy</v>
          </cell>
          <cell r="H211">
            <v>2019</v>
          </cell>
          <cell r="J211">
            <v>2021</v>
          </cell>
          <cell r="M211" t="str">
            <v>3812/QĐ-UBND ngày 31/10/2018</v>
          </cell>
          <cell r="N211">
            <v>4482</v>
          </cell>
          <cell r="P211">
            <v>2700</v>
          </cell>
          <cell r="T211">
            <v>1350</v>
          </cell>
          <cell r="Z211">
            <v>0</v>
          </cell>
          <cell r="AD211">
            <v>1350</v>
          </cell>
          <cell r="AE211">
            <v>1350</v>
          </cell>
          <cell r="AL211">
            <v>1350</v>
          </cell>
          <cell r="AM211">
            <v>1350</v>
          </cell>
          <cell r="AQ211" t="str">
            <v>An Thủy</v>
          </cell>
          <cell r="AT211" t="str">
            <v>NTM</v>
          </cell>
          <cell r="AU211" t="str">
            <v>Trung tâm Giáo dục trẻ khuyết tật huyện Lệ Thủy</v>
          </cell>
          <cell r="AV211" t="str">
            <v>Hỏi lại VX</v>
          </cell>
        </row>
        <row r="212">
          <cell r="B212" t="str">
            <v>Hạ tầng kỹ thuật Trường phổ thông dân tộc nội trú huyện Quảng Ninh</v>
          </cell>
          <cell r="G212" t="str">
            <v>Quảng Ninh</v>
          </cell>
          <cell r="H212">
            <v>2019</v>
          </cell>
          <cell r="J212">
            <v>2021</v>
          </cell>
          <cell r="M212" t="str">
            <v>3811/QĐ-UBND ngày 31/10/2018</v>
          </cell>
          <cell r="N212">
            <v>2738</v>
          </cell>
          <cell r="P212">
            <v>1800</v>
          </cell>
          <cell r="T212">
            <v>900</v>
          </cell>
          <cell r="Z212">
            <v>0</v>
          </cell>
          <cell r="AD212">
            <v>900</v>
          </cell>
          <cell r="AE212">
            <v>900</v>
          </cell>
          <cell r="AL212">
            <v>900</v>
          </cell>
          <cell r="AM212">
            <v>900</v>
          </cell>
          <cell r="AQ212" t="str">
            <v>Trường Sơn</v>
          </cell>
          <cell r="AS212" t="str">
            <v>xã 135</v>
          </cell>
          <cell r="AT212" t="str">
            <v>NTM</v>
          </cell>
          <cell r="AU212" t="str">
            <v>Trường  Phổ thông Dân tộc nội trú huyện Quảng Ninh</v>
          </cell>
          <cell r="AV212" t="str">
            <v>Đ/c Dũng PCT</v>
          </cell>
        </row>
        <row r="213">
          <cell r="B213" t="str">
            <v>Nhà hiệu bộ trường THCS Tân Ninh</v>
          </cell>
          <cell r="G213" t="str">
            <v>Quảng Ninh</v>
          </cell>
          <cell r="H213">
            <v>2019</v>
          </cell>
          <cell r="J213">
            <v>2021</v>
          </cell>
          <cell r="M213" t="str">
            <v>3809/QĐ-UBND ngày 31/10/2018</v>
          </cell>
          <cell r="N213">
            <v>3703</v>
          </cell>
          <cell r="P213">
            <v>2400</v>
          </cell>
          <cell r="T213">
            <v>1200</v>
          </cell>
          <cell r="Z213">
            <v>0</v>
          </cell>
          <cell r="AD213">
            <v>1200</v>
          </cell>
          <cell r="AE213">
            <v>1200</v>
          </cell>
          <cell r="AL213">
            <v>1200</v>
          </cell>
          <cell r="AM213">
            <v>1200</v>
          </cell>
          <cell r="AQ213" t="str">
            <v>Tân Ninh</v>
          </cell>
          <cell r="AT213" t="str">
            <v>NTM</v>
          </cell>
          <cell r="AU213" t="str">
            <v>UBND xã Tân Ninh</v>
          </cell>
          <cell r="AV213" t="str">
            <v>Đ/c Dũng PCT</v>
          </cell>
        </row>
        <row r="214">
          <cell r="B214" t="str">
            <v>Nhà lớp học bộ môn 2 tầng 8 phòng học, Trường THCS xã Võ Ninh, huyện Quảng Ninh</v>
          </cell>
          <cell r="G214" t="str">
            <v>Quảng Ninh</v>
          </cell>
          <cell r="H214">
            <v>2019</v>
          </cell>
          <cell r="J214">
            <v>2021</v>
          </cell>
          <cell r="M214" t="str">
            <v>3871a/QĐ-UBND ngày 31/10/2018</v>
          </cell>
          <cell r="N214">
            <v>4910</v>
          </cell>
          <cell r="P214">
            <v>3000</v>
          </cell>
          <cell r="T214">
            <v>1500</v>
          </cell>
          <cell r="Z214">
            <v>0</v>
          </cell>
          <cell r="AD214">
            <v>1500</v>
          </cell>
          <cell r="AE214">
            <v>1500</v>
          </cell>
          <cell r="AL214">
            <v>1500</v>
          </cell>
          <cell r="AM214">
            <v>1500</v>
          </cell>
          <cell r="AQ214" t="str">
            <v>Võ Ninh</v>
          </cell>
          <cell r="AT214" t="str">
            <v>NTM</v>
          </cell>
          <cell r="AU214" t="str">
            <v>UBND xã Võ Ninh</v>
          </cell>
          <cell r="AV214" t="str">
            <v>Đ/c Dũng PCT</v>
          </cell>
        </row>
        <row r="215">
          <cell r="B215" t="str">
            <v>Nhà lớp học bộ môn 2 tầng 8 phòng học, Trường THCS xã Hàm Ninh</v>
          </cell>
          <cell r="G215" t="str">
            <v>Quảng Ninh</v>
          </cell>
          <cell r="H215">
            <v>2019</v>
          </cell>
          <cell r="J215">
            <v>2021</v>
          </cell>
          <cell r="M215" t="str">
            <v>3724a/QĐ-UBND ngày 30/10/2018</v>
          </cell>
          <cell r="N215">
            <v>5000</v>
          </cell>
          <cell r="P215">
            <v>3000</v>
          </cell>
          <cell r="T215">
            <v>1500</v>
          </cell>
          <cell r="Z215">
            <v>0</v>
          </cell>
          <cell r="AD215">
            <v>1500</v>
          </cell>
          <cell r="AE215">
            <v>1500</v>
          </cell>
          <cell r="AL215">
            <v>1500</v>
          </cell>
          <cell r="AM215">
            <v>1500</v>
          </cell>
          <cell r="AQ215" t="str">
            <v>Hàm Ninh</v>
          </cell>
          <cell r="AT215" t="str">
            <v>NTM</v>
          </cell>
          <cell r="AU215" t="str">
            <v>UBND xã Hàm Ninh</v>
          </cell>
          <cell r="AV215" t="str">
            <v>Đ/c Quang PCT</v>
          </cell>
        </row>
        <row r="216">
          <cell r="B216" t="str">
            <v>Nhà lớp học bộ môn 2 tầng 4 phòng (điểm trường thôn Kim Nại) Trường mầm non An Ninh</v>
          </cell>
          <cell r="G216" t="str">
            <v>Quảng Ninh</v>
          </cell>
          <cell r="H216">
            <v>2019</v>
          </cell>
          <cell r="J216">
            <v>2021</v>
          </cell>
          <cell r="M216" t="str">
            <v>3866/QĐ-UBND ngày 31/10/2018</v>
          </cell>
          <cell r="N216">
            <v>4500</v>
          </cell>
          <cell r="P216">
            <v>2700</v>
          </cell>
          <cell r="T216">
            <v>1350</v>
          </cell>
          <cell r="Z216">
            <v>0</v>
          </cell>
          <cell r="AD216">
            <v>1350</v>
          </cell>
          <cell r="AE216">
            <v>1350</v>
          </cell>
          <cell r="AL216">
            <v>1350</v>
          </cell>
          <cell r="AM216">
            <v>1350</v>
          </cell>
          <cell r="AQ216" t="str">
            <v>An Ninh</v>
          </cell>
          <cell r="AT216" t="str">
            <v>NTM</v>
          </cell>
          <cell r="AU216" t="str">
            <v>UBND huyện Quảng Ninh</v>
          </cell>
          <cell r="AV216" t="str">
            <v>Đ/c Thuật PBT</v>
          </cell>
        </row>
        <row r="217">
          <cell r="B217" t="str">
            <v>Nhà lớp học 2 tầng 8 phòng trường tiểu học Vạn Ninh cơ sở 2</v>
          </cell>
          <cell r="G217" t="str">
            <v>Quảng Ninh</v>
          </cell>
          <cell r="H217">
            <v>2019</v>
          </cell>
          <cell r="J217">
            <v>2021</v>
          </cell>
          <cell r="M217" t="str">
            <v>3879a/QĐ-UBND ngày 31/10/2018</v>
          </cell>
          <cell r="N217">
            <v>3717</v>
          </cell>
          <cell r="P217">
            <v>2400</v>
          </cell>
          <cell r="T217">
            <v>1200</v>
          </cell>
          <cell r="Z217">
            <v>0</v>
          </cell>
          <cell r="AD217">
            <v>1200</v>
          </cell>
          <cell r="AE217">
            <v>1200</v>
          </cell>
          <cell r="AL217">
            <v>1200</v>
          </cell>
          <cell r="AM217">
            <v>1200</v>
          </cell>
          <cell r="AQ217" t="str">
            <v>Vạn Ninh</v>
          </cell>
          <cell r="AT217" t="str">
            <v>NTM</v>
          </cell>
          <cell r="AU217" t="str">
            <v>UBND xã Vạn Ninh</v>
          </cell>
          <cell r="AV217" t="str">
            <v>Đ/c Giám đốc</v>
          </cell>
        </row>
        <row r="218">
          <cell r="B218" t="str">
            <v>Xây dựng cơ sở 2 Trường trung cấp Y tế Quảng Bình (gđ1)</v>
          </cell>
          <cell r="G218" t="str">
            <v>Đồng Hới</v>
          </cell>
          <cell r="H218">
            <v>2019</v>
          </cell>
          <cell r="J218">
            <v>2021</v>
          </cell>
          <cell r="M218" t="str">
            <v>3771/QĐ-UBND ngày 31/10/2018</v>
          </cell>
          <cell r="N218">
            <v>12500</v>
          </cell>
          <cell r="P218">
            <v>5000</v>
          </cell>
          <cell r="T218">
            <v>2500</v>
          </cell>
          <cell r="Z218">
            <v>0</v>
          </cell>
          <cell r="AD218">
            <v>2500</v>
          </cell>
          <cell r="AE218">
            <v>2500</v>
          </cell>
          <cell r="AL218">
            <v>2500</v>
          </cell>
          <cell r="AM218">
            <v>2500</v>
          </cell>
          <cell r="AQ218" t="str">
            <v>Nam Lý</v>
          </cell>
          <cell r="AU218" t="str">
            <v>Trường Trung cấp Y tế</v>
          </cell>
          <cell r="AV218" t="str">
            <v>Theo đề án</v>
          </cell>
        </row>
        <row r="219">
          <cell r="B219" t="str">
            <v>Nhà hiệu bộ và khuôn viên Trường tiểu học Gia Ninh, xã Gia Ninh, huyện Quảng Ninh</v>
          </cell>
          <cell r="G219" t="str">
            <v>Quảng Ninh</v>
          </cell>
          <cell r="H219">
            <v>2019</v>
          </cell>
          <cell r="J219">
            <v>2021</v>
          </cell>
          <cell r="M219" t="str">
            <v>3860/QĐ-UBND ngày 31/10/2018</v>
          </cell>
          <cell r="N219">
            <v>4800</v>
          </cell>
          <cell r="P219">
            <v>2880</v>
          </cell>
          <cell r="T219">
            <v>1440</v>
          </cell>
          <cell r="Z219">
            <v>0</v>
          </cell>
          <cell r="AD219">
            <v>1440</v>
          </cell>
          <cell r="AE219">
            <v>1440</v>
          </cell>
          <cell r="AL219">
            <v>1440</v>
          </cell>
          <cell r="AM219">
            <v>1440</v>
          </cell>
          <cell r="AQ219" t="str">
            <v>Gia Ninh</v>
          </cell>
          <cell r="AT219" t="str">
            <v>NTM</v>
          </cell>
          <cell r="AU219" t="str">
            <v>UBND huyện Quảng Ninh</v>
          </cell>
          <cell r="AV219" t="str">
            <v>Đ/c Dũng PCT</v>
          </cell>
        </row>
        <row r="220">
          <cell r="B220" t="str">
            <v>Nhà lớp học 2 tầng 8 phòng và HTKT Trường TH Sơn Thủy</v>
          </cell>
          <cell r="G220" t="str">
            <v>Lệ Thủy</v>
          </cell>
          <cell r="H220">
            <v>2019</v>
          </cell>
          <cell r="J220">
            <v>2021</v>
          </cell>
          <cell r="M220" t="str">
            <v>3813/QĐ-UBND ngày 31/10/2018</v>
          </cell>
          <cell r="N220">
            <v>5943</v>
          </cell>
          <cell r="P220">
            <v>3600</v>
          </cell>
          <cell r="T220">
            <v>1800</v>
          </cell>
          <cell r="Z220">
            <v>0</v>
          </cell>
          <cell r="AD220">
            <v>1800</v>
          </cell>
          <cell r="AE220">
            <v>1800</v>
          </cell>
          <cell r="AL220">
            <v>1800</v>
          </cell>
          <cell r="AM220">
            <v>1800</v>
          </cell>
          <cell r="AQ220" t="str">
            <v>Sơn Thủy</v>
          </cell>
          <cell r="AT220" t="str">
            <v>NTM</v>
          </cell>
          <cell r="AU220" t="str">
            <v>UBND xã Sơn Thủy</v>
          </cell>
          <cell r="AV220" t="str">
            <v>Đ/c Dũng PCT</v>
          </cell>
        </row>
        <row r="221">
          <cell r="B221" t="str">
            <v>Trường Tiểu học Hải Trạch</v>
          </cell>
          <cell r="G221" t="str">
            <v>Bố Trạch</v>
          </cell>
          <cell r="H221">
            <v>2019</v>
          </cell>
          <cell r="J221">
            <v>2021</v>
          </cell>
          <cell r="M221" t="str">
            <v>3764/QĐ-UBND ngày 31/10/2018</v>
          </cell>
          <cell r="N221">
            <v>8157</v>
          </cell>
          <cell r="P221">
            <v>6000</v>
          </cell>
          <cell r="T221">
            <v>3000</v>
          </cell>
          <cell r="Z221">
            <v>0</v>
          </cell>
          <cell r="AD221">
            <v>3000</v>
          </cell>
          <cell r="AE221">
            <v>3000</v>
          </cell>
          <cell r="AL221">
            <v>3000</v>
          </cell>
          <cell r="AM221">
            <v>3000</v>
          </cell>
          <cell r="AO221" t="str">
            <v>Trung C bổ sung 19.11</v>
          </cell>
          <cell r="AQ221" t="str">
            <v>Hải Trạch</v>
          </cell>
          <cell r="AT221" t="str">
            <v>NTM</v>
          </cell>
          <cell r="AU221" t="str">
            <v>UBND xã Hải Trạch</v>
          </cell>
          <cell r="AV221" t="str">
            <v>Ý kiến Giám đốc</v>
          </cell>
        </row>
        <row r="222">
          <cell r="B222" t="str">
            <v>Nhà lớp học, chức năng Trường Tiểu học Long Đại, xã Hiền Ninh</v>
          </cell>
          <cell r="G222" t="str">
            <v>Quảng Ninh</v>
          </cell>
          <cell r="H222">
            <v>2019</v>
          </cell>
          <cell r="J222">
            <v>2021</v>
          </cell>
          <cell r="M222" t="str">
            <v>3868/QĐ-UBND ngày 31/10/2018</v>
          </cell>
          <cell r="N222">
            <v>3976</v>
          </cell>
          <cell r="P222">
            <v>2400</v>
          </cell>
          <cell r="T222">
            <v>1200</v>
          </cell>
          <cell r="AD222">
            <v>1200</v>
          </cell>
          <cell r="AE222">
            <v>1200</v>
          </cell>
          <cell r="AL222">
            <v>1200</v>
          </cell>
          <cell r="AM222">
            <v>1200</v>
          </cell>
          <cell r="AQ222" t="str">
            <v>Hiền Ninh</v>
          </cell>
          <cell r="AS222" t="str">
            <v>bãi ngang</v>
          </cell>
          <cell r="AT222" t="str">
            <v>NTM</v>
          </cell>
          <cell r="AU222" t="str">
            <v>UBND huyện Quảng Ninh</v>
          </cell>
        </row>
        <row r="223">
          <cell r="B223" t="str">
            <v>Nhà lớp học 2 tầng 6 phòng trường Mầm non Cam Thủy (KV Mỹ Hòa)</v>
          </cell>
          <cell r="G223" t="str">
            <v>Lệ Thủy</v>
          </cell>
          <cell r="H223">
            <v>2019</v>
          </cell>
          <cell r="J223">
            <v>2021</v>
          </cell>
          <cell r="M223" t="str">
            <v>3810/QĐ-UBND ngày 31/10/2018</v>
          </cell>
          <cell r="N223">
            <v>6000</v>
          </cell>
          <cell r="P223">
            <v>3600</v>
          </cell>
          <cell r="T223">
            <v>1800</v>
          </cell>
          <cell r="AD223">
            <v>1800</v>
          </cell>
          <cell r="AE223">
            <v>1800</v>
          </cell>
          <cell r="AL223">
            <v>1800</v>
          </cell>
          <cell r="AM223">
            <v>1800</v>
          </cell>
          <cell r="AQ223" t="str">
            <v>Cam Thủy</v>
          </cell>
          <cell r="AT223" t="str">
            <v>NTM</v>
          </cell>
          <cell r="AU223" t="str">
            <v>UBND xã Cam Thủy</v>
          </cell>
        </row>
        <row r="224">
          <cell r="B224" t="str">
            <v>Các dự án KCM bổ sung văn bản 2877/KHĐT-TH</v>
          </cell>
        </row>
        <row r="225">
          <cell r="B225" t="str">
            <v>Nhà lớp học trường THPT Phan Đình Phùng, Tp Đồng Hới</v>
          </cell>
          <cell r="G225" t="str">
            <v>Đồng Hới</v>
          </cell>
          <cell r="H225">
            <v>2020</v>
          </cell>
          <cell r="J225">
            <v>2022</v>
          </cell>
          <cell r="M225" t="str">
            <v>3869/QĐ-UBND ngày 14/10/2019</v>
          </cell>
          <cell r="N225">
            <v>4200</v>
          </cell>
          <cell r="O225">
            <v>4200</v>
          </cell>
          <cell r="P225">
            <v>4200</v>
          </cell>
          <cell r="T225">
            <v>1260</v>
          </cell>
          <cell r="AD225">
            <v>1260</v>
          </cell>
          <cell r="AE225">
            <v>1260</v>
          </cell>
          <cell r="AL225">
            <v>1260</v>
          </cell>
          <cell r="AM225">
            <v>1260</v>
          </cell>
          <cell r="AU225" t="str">
            <v xml:space="preserve"> Trường THPT Phan Đình Phùng</v>
          </cell>
        </row>
        <row r="226">
          <cell r="B226" t="str">
            <v>Sữa chữa dãy nhà 3 tầng THPT Tuyên Hóa</v>
          </cell>
          <cell r="G226" t="str">
            <v>Tuyên Hóa</v>
          </cell>
          <cell r="H226">
            <v>2020</v>
          </cell>
          <cell r="J226">
            <v>2022</v>
          </cell>
          <cell r="M226" t="str">
            <v>4004/QĐ-UBND ngày 22/10/2019</v>
          </cell>
          <cell r="N226">
            <v>2458</v>
          </cell>
          <cell r="P226">
            <v>2458</v>
          </cell>
          <cell r="T226">
            <v>737.4</v>
          </cell>
          <cell r="AD226">
            <v>737.4</v>
          </cell>
          <cell r="AE226">
            <v>737.4</v>
          </cell>
          <cell r="AL226">
            <v>737.4</v>
          </cell>
          <cell r="AM226">
            <v>737.4</v>
          </cell>
          <cell r="AU226" t="str">
            <v>Trường THPT Tuyên Hóa</v>
          </cell>
        </row>
        <row r="227">
          <cell r="B227" t="str">
            <v>Nhà ở giáo viên giảng dạy và bồi dưỡng TT GDTX tỉnh</v>
          </cell>
          <cell r="G227" t="str">
            <v>Đồng Hới</v>
          </cell>
          <cell r="H227">
            <v>2020</v>
          </cell>
          <cell r="J227">
            <v>2022</v>
          </cell>
          <cell r="N227">
            <v>5000</v>
          </cell>
          <cell r="P227">
            <v>5000</v>
          </cell>
          <cell r="T227">
            <v>1500</v>
          </cell>
          <cell r="AD227">
            <v>1500</v>
          </cell>
          <cell r="AE227">
            <v>1500</v>
          </cell>
          <cell r="AL227">
            <v>1500</v>
          </cell>
          <cell r="AM227">
            <v>1500</v>
          </cell>
          <cell r="AU227" t="str">
            <v>Trung tâm Giáo dục thường xuyên tỉnh</v>
          </cell>
        </row>
        <row r="228">
          <cell r="B228" t="str">
            <v>Nhà hiệu bộ Trường Phổ thông Dân tộc nội trú tỉnh</v>
          </cell>
          <cell r="G228" t="str">
            <v>Đồng Hới</v>
          </cell>
          <cell r="H228">
            <v>2020</v>
          </cell>
          <cell r="J228">
            <v>2022</v>
          </cell>
          <cell r="M228" t="str">
            <v>4237/QĐ-UBND ngày 30/10/2019</v>
          </cell>
          <cell r="N228">
            <v>6000</v>
          </cell>
          <cell r="P228">
            <v>6000</v>
          </cell>
          <cell r="T228">
            <v>1800</v>
          </cell>
          <cell r="AD228">
            <v>1800</v>
          </cell>
          <cell r="AE228">
            <v>1800</v>
          </cell>
          <cell r="AL228">
            <v>1800</v>
          </cell>
          <cell r="AM228">
            <v>1800</v>
          </cell>
          <cell r="AU228" t="str">
            <v>Trường Phổ thông Dân tộc nội trú tỉnh</v>
          </cell>
        </row>
        <row r="229">
          <cell r="B229" t="str">
            <v>Hệ thống thoát nước và sân đường nội bộ trường THPT Tuyên Hóa</v>
          </cell>
          <cell r="G229" t="str">
            <v>Tuyên Hóa</v>
          </cell>
          <cell r="H229">
            <v>2020</v>
          </cell>
          <cell r="J229">
            <v>2022</v>
          </cell>
          <cell r="M229" t="str">
            <v>4137/QĐ-UBND
ngày 26/11/2018</v>
          </cell>
          <cell r="N229">
            <v>4500</v>
          </cell>
          <cell r="P229">
            <v>4500</v>
          </cell>
          <cell r="T229">
            <v>1350</v>
          </cell>
          <cell r="AD229">
            <v>1350</v>
          </cell>
          <cell r="AE229">
            <v>1350</v>
          </cell>
          <cell r="AL229">
            <v>1350</v>
          </cell>
          <cell r="AM229">
            <v>1350</v>
          </cell>
          <cell r="AU229" t="str">
            <v>Trường THPT Tuyên Hóa</v>
          </cell>
        </row>
        <row r="230">
          <cell r="B230" t="str">
            <v>Nhà đa năng Trường THPT Lê Trực, huyện Tuyên Hóa</v>
          </cell>
          <cell r="G230" t="str">
            <v>Tuyên Hóa</v>
          </cell>
          <cell r="H230">
            <v>2020</v>
          </cell>
          <cell r="J230">
            <v>2022</v>
          </cell>
          <cell r="M230" t="str">
            <v>4582/QĐ-UBND
ngày 27/12/2018</v>
          </cell>
          <cell r="N230">
            <v>6500</v>
          </cell>
          <cell r="O230">
            <v>7500</v>
          </cell>
          <cell r="P230">
            <v>6500</v>
          </cell>
          <cell r="T230">
            <v>1950</v>
          </cell>
          <cell r="AD230">
            <v>1950</v>
          </cell>
          <cell r="AE230">
            <v>1950</v>
          </cell>
          <cell r="AL230">
            <v>1950</v>
          </cell>
          <cell r="AM230">
            <v>1950</v>
          </cell>
          <cell r="AU230" t="str">
            <v xml:space="preserve"> Trường THPT Lê Trực</v>
          </cell>
        </row>
        <row r="231">
          <cell r="B231" t="str">
            <v>Nhà đa năng trường THPT Phan Bội Châu, huyện Tuyên Hóa</v>
          </cell>
          <cell r="G231" t="str">
            <v>Tuyên Hóa</v>
          </cell>
          <cell r="H231">
            <v>2020</v>
          </cell>
          <cell r="J231">
            <v>2022</v>
          </cell>
          <cell r="M231" t="str">
            <v>4003/QĐ-UBND ngày 22/10/2019</v>
          </cell>
          <cell r="N231">
            <v>6993.7</v>
          </cell>
          <cell r="P231">
            <v>6993.7</v>
          </cell>
          <cell r="T231">
            <v>2098.1099999999997</v>
          </cell>
          <cell r="AD231">
            <v>2098.1099999999997</v>
          </cell>
          <cell r="AE231">
            <v>2098.1099999999997</v>
          </cell>
          <cell r="AL231">
            <v>2098.1099999999997</v>
          </cell>
          <cell r="AM231">
            <v>2098.1099999999997</v>
          </cell>
          <cell r="AU231" t="str">
            <v xml:space="preserve"> Trường THPT Phan Bội Châu</v>
          </cell>
        </row>
        <row r="232">
          <cell r="B232" t="str">
            <v>Nhà vệ sinh và đường chạy môn học giáo dục thể chất trường THPT Quang Trung, xã Quảng Phú</v>
          </cell>
          <cell r="G232" t="str">
            <v>Quảng Trạch</v>
          </cell>
          <cell r="H232">
            <v>2020</v>
          </cell>
          <cell r="J232">
            <v>2022</v>
          </cell>
          <cell r="M232" t="str">
            <v>4006/QĐ-UBND ngày 22/10/2019</v>
          </cell>
          <cell r="N232">
            <v>1988</v>
          </cell>
          <cell r="P232">
            <v>1988</v>
          </cell>
          <cell r="T232">
            <v>596.4</v>
          </cell>
          <cell r="AD232">
            <v>596.4</v>
          </cell>
          <cell r="AE232">
            <v>596.4</v>
          </cell>
          <cell r="AL232">
            <v>596.4</v>
          </cell>
          <cell r="AM232">
            <v>596.4</v>
          </cell>
          <cell r="AU232" t="str">
            <v>Trường THPT Quang Trung</v>
          </cell>
        </row>
        <row r="233">
          <cell r="B233" t="str">
            <v>Nhà lớp học 2 tầng 8 phòng và nhà vệ sinh của học sinh, giáo viên Trường THPT Quảng Ninh</v>
          </cell>
          <cell r="G233" t="str">
            <v>Quảng Ninh</v>
          </cell>
          <cell r="H233">
            <v>2020</v>
          </cell>
          <cell r="J233">
            <v>2022</v>
          </cell>
          <cell r="M233" t="str">
            <v>4261/QĐ-UBND ngày 31/10/2019</v>
          </cell>
          <cell r="N233">
            <v>5815</v>
          </cell>
          <cell r="P233">
            <v>5815</v>
          </cell>
          <cell r="T233">
            <v>1744.5</v>
          </cell>
          <cell r="AD233">
            <v>1744.5</v>
          </cell>
          <cell r="AE233">
            <v>1744.5</v>
          </cell>
          <cell r="AL233">
            <v>1744.5</v>
          </cell>
          <cell r="AM233">
            <v>1744.5</v>
          </cell>
          <cell r="AU233" t="str">
            <v>Trường THPT Quảng Ninh</v>
          </cell>
        </row>
        <row r="234">
          <cell r="B234" t="str">
            <v>Khu nhà bán trú cho học sinh dân tộc (20 phòng) và trang thiết bị nội thất phục vụ nhu cầu bán trú cho học sinh dân tộc Trường THCS&amp;THPT Hóa Tiến</v>
          </cell>
          <cell r="G234" t="str">
            <v>Minh Hóa</v>
          </cell>
          <cell r="H234">
            <v>2020</v>
          </cell>
          <cell r="J234">
            <v>2022</v>
          </cell>
          <cell r="M234" t="str">
            <v>2820/QĐ-UBND ngày 19/7/2019</v>
          </cell>
          <cell r="N234">
            <v>7000</v>
          </cell>
          <cell r="P234">
            <v>7000</v>
          </cell>
          <cell r="T234">
            <v>2100</v>
          </cell>
          <cell r="AD234">
            <v>2100</v>
          </cell>
          <cell r="AE234">
            <v>2100</v>
          </cell>
          <cell r="AL234">
            <v>2100</v>
          </cell>
          <cell r="AM234">
            <v>2100</v>
          </cell>
          <cell r="AU234" t="str">
            <v>Trường THCS và THPT Hóa Tiến</v>
          </cell>
        </row>
        <row r="235">
          <cell r="B235" t="str">
            <v>Nhà thư viện, hội trường, văn phòng Trường THPT Nguyễn Chí Thanh</v>
          </cell>
          <cell r="G235" t="str">
            <v>Lệ Thủy</v>
          </cell>
          <cell r="H235">
            <v>2020</v>
          </cell>
          <cell r="J235">
            <v>2022</v>
          </cell>
          <cell r="M235" t="str">
            <v>3435/QĐ-UBND
ngày 17/10/2018</v>
          </cell>
          <cell r="N235">
            <v>4000</v>
          </cell>
          <cell r="P235">
            <v>4000</v>
          </cell>
          <cell r="T235">
            <v>1200</v>
          </cell>
          <cell r="AD235">
            <v>1200</v>
          </cell>
          <cell r="AE235">
            <v>1200</v>
          </cell>
          <cell r="AL235">
            <v>1200</v>
          </cell>
          <cell r="AM235">
            <v>1200</v>
          </cell>
          <cell r="AU235" t="str">
            <v>Trường THPT Nguyễn Chí Thanh</v>
          </cell>
        </row>
        <row r="236">
          <cell r="B236" t="str">
            <v>Nhà thi đấu đa năng Trường THPT Nguyễn Chí Thanh</v>
          </cell>
          <cell r="G236" t="str">
            <v>Lệ Thủy</v>
          </cell>
          <cell r="H236">
            <v>2020</v>
          </cell>
          <cell r="J236">
            <v>2022</v>
          </cell>
          <cell r="M236" t="str">
            <v>4235/QĐ-UBND
ngày 30/10/2019</v>
          </cell>
          <cell r="N236">
            <v>6000</v>
          </cell>
          <cell r="P236">
            <v>6000</v>
          </cell>
          <cell r="T236">
            <v>1800</v>
          </cell>
          <cell r="AD236">
            <v>1800</v>
          </cell>
          <cell r="AE236">
            <v>1800</v>
          </cell>
          <cell r="AL236">
            <v>1800</v>
          </cell>
          <cell r="AM236">
            <v>1800</v>
          </cell>
          <cell r="AU236" t="str">
            <v>Trường THPT Nguyễn Chí Thanh</v>
          </cell>
        </row>
        <row r="237">
          <cell r="B237" t="str">
            <v>Nhà lớp học 2 tầng 8 phòng trường THCS &amp; THPT Việt Trung</v>
          </cell>
          <cell r="G237" t="str">
            <v>Bố Trạch</v>
          </cell>
          <cell r="H237">
            <v>2020</v>
          </cell>
          <cell r="J237">
            <v>2022</v>
          </cell>
          <cell r="M237" t="str">
            <v>2915/QĐ-UBND
ngày 30/7/2019</v>
          </cell>
          <cell r="N237">
            <v>4000</v>
          </cell>
          <cell r="P237">
            <v>4000</v>
          </cell>
          <cell r="T237">
            <v>1200</v>
          </cell>
          <cell r="AD237">
            <v>1200</v>
          </cell>
          <cell r="AE237">
            <v>1200</v>
          </cell>
          <cell r="AL237">
            <v>1200</v>
          </cell>
          <cell r="AM237">
            <v>1200</v>
          </cell>
          <cell r="AU237" t="str">
            <v>Trường THCS &amp; THPT Việt Trung</v>
          </cell>
        </row>
        <row r="238">
          <cell r="B238" t="str">
            <v>Nhà thi đấu đa năng trường THPT Trần Phú, xã Bắc Trạch</v>
          </cell>
          <cell r="G238" t="str">
            <v>Bố Trạch</v>
          </cell>
          <cell r="H238">
            <v>2020</v>
          </cell>
          <cell r="J238">
            <v>2022</v>
          </cell>
          <cell r="M238" t="str">
            <v>4002/QĐ-UBND ngày 22/10/2019</v>
          </cell>
          <cell r="N238">
            <v>5757</v>
          </cell>
          <cell r="P238">
            <v>5757</v>
          </cell>
          <cell r="T238">
            <v>1727.1</v>
          </cell>
          <cell r="AD238">
            <v>1727.1</v>
          </cell>
          <cell r="AE238">
            <v>1727.1</v>
          </cell>
          <cell r="AL238">
            <v>1727.1</v>
          </cell>
          <cell r="AM238">
            <v>1727.1</v>
          </cell>
          <cell r="AU238" t="str">
            <v>Trường THPT Trần Phú</v>
          </cell>
        </row>
        <row r="239">
          <cell r="B239" t="str">
            <v>Nhà đa năng Trường THCS &amp; THPT Việt Trung</v>
          </cell>
          <cell r="G239" t="str">
            <v>Bố Trạch</v>
          </cell>
          <cell r="H239">
            <v>2020</v>
          </cell>
          <cell r="J239">
            <v>2022</v>
          </cell>
          <cell r="M239" t="str">
            <v>4238/QĐ-UBND ngày 30/10/2019</v>
          </cell>
          <cell r="N239">
            <v>6000</v>
          </cell>
          <cell r="P239">
            <v>6000</v>
          </cell>
          <cell r="T239">
            <v>1800</v>
          </cell>
          <cell r="AD239">
            <v>1800</v>
          </cell>
          <cell r="AE239">
            <v>1800</v>
          </cell>
          <cell r="AL239">
            <v>1800</v>
          </cell>
          <cell r="AM239">
            <v>1800</v>
          </cell>
          <cell r="AU239" t="str">
            <v xml:space="preserve"> Trường THCS &amp; THPT Việt Trung</v>
          </cell>
        </row>
        <row r="240">
          <cell r="B240" t="str">
            <v>Nhà lớp học 10 phòng trường THPT Lê Hồng Phong</v>
          </cell>
          <cell r="G240" t="str">
            <v>Ba Đồn</v>
          </cell>
          <cell r="H240">
            <v>2020</v>
          </cell>
          <cell r="J240">
            <v>2022</v>
          </cell>
          <cell r="M240" t="str">
            <v>4234/QĐ-UBND
ngày 04/12/2018</v>
          </cell>
          <cell r="N240">
            <v>7000</v>
          </cell>
          <cell r="P240">
            <v>7000</v>
          </cell>
          <cell r="T240">
            <v>2100</v>
          </cell>
          <cell r="AD240">
            <v>2100</v>
          </cell>
          <cell r="AE240">
            <v>2100</v>
          </cell>
          <cell r="AL240">
            <v>2100</v>
          </cell>
          <cell r="AM240">
            <v>2100</v>
          </cell>
          <cell r="AU240" t="str">
            <v>Trường THPT Lê Hồng Phong</v>
          </cell>
        </row>
        <row r="241">
          <cell r="B241" t="str">
            <v>Nhà lớp học 3 tầng 6 phòng chức năng trường THCS phường Quảng Thuận</v>
          </cell>
          <cell r="G241" t="str">
            <v>Quảng Trạch</v>
          </cell>
          <cell r="H241">
            <v>2020</v>
          </cell>
          <cell r="J241">
            <v>2022</v>
          </cell>
          <cell r="M241" t="str">
            <v>4135/QĐ-UBND
ngày 24/11/2018</v>
          </cell>
          <cell r="N241">
            <v>5000</v>
          </cell>
          <cell r="O241">
            <v>3500</v>
          </cell>
          <cell r="P241">
            <v>3000</v>
          </cell>
          <cell r="T241">
            <v>900</v>
          </cell>
          <cell r="AD241">
            <v>900</v>
          </cell>
          <cell r="AE241">
            <v>900</v>
          </cell>
          <cell r="AL241">
            <v>900</v>
          </cell>
          <cell r="AM241">
            <v>900</v>
          </cell>
          <cell r="AU241" t="str">
            <v>UBND phường
Quảng Thuận</v>
          </cell>
        </row>
        <row r="242">
          <cell r="B242" t="str">
            <v>Nhà lớp học 2 tầng 6 phòng Trường THCS Quảng Hải</v>
          </cell>
          <cell r="G242" t="str">
            <v>Ba Đồn</v>
          </cell>
          <cell r="H242">
            <v>2020</v>
          </cell>
          <cell r="J242">
            <v>2022</v>
          </cell>
          <cell r="N242">
            <v>4000</v>
          </cell>
          <cell r="O242">
            <v>4000</v>
          </cell>
          <cell r="P242">
            <v>2400</v>
          </cell>
          <cell r="T242">
            <v>720</v>
          </cell>
          <cell r="AD242">
            <v>720</v>
          </cell>
          <cell r="AE242">
            <v>720</v>
          </cell>
          <cell r="AL242">
            <v>720</v>
          </cell>
          <cell r="AM242">
            <v>720</v>
          </cell>
          <cell r="AU242" t="str">
            <v>UBND xã Quảng Hải</v>
          </cell>
        </row>
        <row r="243">
          <cell r="B243" t="str">
            <v>Trường MN thôn Na xã Sơn Trạch</v>
          </cell>
          <cell r="G243" t="str">
            <v>Bố Trạch</v>
          </cell>
          <cell r="H243">
            <v>2020</v>
          </cell>
          <cell r="J243">
            <v>2022</v>
          </cell>
          <cell r="N243">
            <v>3200</v>
          </cell>
          <cell r="P243">
            <v>1920</v>
          </cell>
          <cell r="AD243">
            <v>0</v>
          </cell>
          <cell r="AE243">
            <v>0</v>
          </cell>
          <cell r="AN243" t="str">
            <v>Đã dối danh mục dự án Nhà lớp học 6 phòng 2 tầng Trường TH số 4 Sơn trạch</v>
          </cell>
          <cell r="AU243" t="str">
            <v>UBND xã Sơn Trạch</v>
          </cell>
        </row>
        <row r="244">
          <cell r="B244" t="str">
            <v>Nhà lớp học 2 tầng 8 phòng trường TH Lộc Ninh</v>
          </cell>
          <cell r="G244" t="str">
            <v>Đồng Hới</v>
          </cell>
          <cell r="H244">
            <v>2020</v>
          </cell>
          <cell r="J244">
            <v>2022</v>
          </cell>
          <cell r="N244">
            <v>4000</v>
          </cell>
          <cell r="P244">
            <v>2400</v>
          </cell>
          <cell r="T244">
            <v>720</v>
          </cell>
          <cell r="AD244">
            <v>720</v>
          </cell>
          <cell r="AE244">
            <v>720</v>
          </cell>
          <cell r="AL244">
            <v>720</v>
          </cell>
          <cell r="AM244">
            <v>720</v>
          </cell>
          <cell r="AN244" t="str">
            <v>Nhà hiệu bộ - Trường Tiểu học Lộc Ninh cơ sở 2</v>
          </cell>
          <cell r="AU244" t="str">
            <v>UBND xã Lộc Ninh</v>
          </cell>
        </row>
        <row r="245">
          <cell r="B245" t="str">
            <v>Nhà lớp học 6 phòng học, cổng và hàng rào Trường TH số 1 An Ninh</v>
          </cell>
          <cell r="G245" t="str">
            <v>Quảng Ninh</v>
          </cell>
          <cell r="H245">
            <v>2020</v>
          </cell>
          <cell r="J245">
            <v>2022</v>
          </cell>
          <cell r="N245">
            <v>4500</v>
          </cell>
          <cell r="P245">
            <v>2700</v>
          </cell>
          <cell r="T245">
            <v>810</v>
          </cell>
          <cell r="AD245">
            <v>810</v>
          </cell>
          <cell r="AE245">
            <v>810</v>
          </cell>
          <cell r="AL245">
            <v>810</v>
          </cell>
          <cell r="AM245">
            <v>810</v>
          </cell>
          <cell r="AU245" t="str">
            <v>UBND xã An Ninh</v>
          </cell>
        </row>
        <row r="246">
          <cell r="B246" t="str">
            <v>Xây dựng 6 phòng học Trường Mầm non Kim Lũ, xã Kim Hóa</v>
          </cell>
          <cell r="G246" t="str">
            <v>Tuyên Hóa</v>
          </cell>
          <cell r="H246">
            <v>2020</v>
          </cell>
          <cell r="J246">
            <v>2022</v>
          </cell>
          <cell r="N246">
            <v>5500</v>
          </cell>
          <cell r="P246">
            <v>3300</v>
          </cell>
          <cell r="T246">
            <v>990</v>
          </cell>
          <cell r="AD246">
            <v>990</v>
          </cell>
          <cell r="AE246">
            <v>990</v>
          </cell>
          <cell r="AL246">
            <v>990</v>
          </cell>
          <cell r="AM246">
            <v>990</v>
          </cell>
          <cell r="AU246" t="str">
            <v>UBND xã Kim Hóa</v>
          </cell>
        </row>
        <row r="247">
          <cell r="B247" t="str">
            <v>Danh mục dự án P.VX đề xuất bổ sung KCM năm 2020</v>
          </cell>
        </row>
        <row r="248">
          <cell r="B248" t="str">
            <v>Nhà lớp học 8 phòng 2 tầng trường Tiểu học khu vực trung tâm thôn Hợp Trung xã Quảng Hợp</v>
          </cell>
          <cell r="G248" t="str">
            <v>Quảng Trạch</v>
          </cell>
          <cell r="H248">
            <v>2020</v>
          </cell>
          <cell r="J248">
            <v>2022</v>
          </cell>
          <cell r="M248" t="str">
            <v>4258/QĐ-UBND ngày 31/10/2019</v>
          </cell>
          <cell r="N248">
            <v>4500</v>
          </cell>
          <cell r="P248">
            <v>4500</v>
          </cell>
          <cell r="T248">
            <v>1350</v>
          </cell>
          <cell r="AD248">
            <v>1350</v>
          </cell>
          <cell r="AE248">
            <v>1350</v>
          </cell>
          <cell r="AL248">
            <v>1350</v>
          </cell>
          <cell r="AM248">
            <v>1350</v>
          </cell>
          <cell r="AU248" t="str">
            <v>UBND xã Quảng Hợp</v>
          </cell>
        </row>
        <row r="249">
          <cell r="B249" t="str">
            <v>Nhà lớp học Trường THPT Lê Lợi</v>
          </cell>
          <cell r="G249" t="str">
            <v>Ba Đồn</v>
          </cell>
          <cell r="H249">
            <v>2020</v>
          </cell>
          <cell r="J249">
            <v>2022</v>
          </cell>
          <cell r="N249">
            <v>4200</v>
          </cell>
          <cell r="P249">
            <v>4200</v>
          </cell>
          <cell r="T249">
            <v>1260</v>
          </cell>
          <cell r="AD249">
            <v>1260</v>
          </cell>
          <cell r="AE249">
            <v>1260</v>
          </cell>
          <cell r="AL249">
            <v>1260</v>
          </cell>
          <cell r="AM249">
            <v>1260</v>
          </cell>
          <cell r="AU249" t="str">
            <v>Trường THPT Lê Lợi</v>
          </cell>
        </row>
        <row r="250">
          <cell r="B250" t="str">
            <v>Nhà lớp học 4 phòng trường mầm non Mai Hóa</v>
          </cell>
          <cell r="G250" t="str">
            <v>Tuyên Hóa</v>
          </cell>
          <cell r="H250">
            <v>2020</v>
          </cell>
          <cell r="J250">
            <v>2022</v>
          </cell>
          <cell r="M250" t="str">
            <v>3447/QĐ-UBND ngày 10/9/2019</v>
          </cell>
          <cell r="N250">
            <v>3800</v>
          </cell>
          <cell r="P250">
            <v>2280</v>
          </cell>
          <cell r="T250">
            <v>684</v>
          </cell>
          <cell r="AD250">
            <v>684</v>
          </cell>
          <cell r="AE250">
            <v>684</v>
          </cell>
          <cell r="AL250">
            <v>684</v>
          </cell>
          <cell r="AM250">
            <v>684</v>
          </cell>
          <cell r="AU250" t="str">
            <v>UBND xã Mai Hóa</v>
          </cell>
        </row>
        <row r="251">
          <cell r="B251" t="str">
            <v>Nhà lớp học 4 phòng Trường Mầm non Quảng Lộc</v>
          </cell>
          <cell r="G251" t="str">
            <v>Ba Đồn</v>
          </cell>
          <cell r="H251">
            <v>2020</v>
          </cell>
          <cell r="J251">
            <v>2022</v>
          </cell>
          <cell r="M251" t="str">
            <v>3301/QĐ-UBND ngày 30/8/2019</v>
          </cell>
          <cell r="N251">
            <v>3823</v>
          </cell>
          <cell r="P251">
            <v>2294</v>
          </cell>
          <cell r="T251">
            <v>688.19999999999993</v>
          </cell>
          <cell r="AD251">
            <v>688.19999999999993</v>
          </cell>
          <cell r="AE251">
            <v>688.19999999999993</v>
          </cell>
          <cell r="AL251">
            <v>688.19999999999993</v>
          </cell>
          <cell r="AM251">
            <v>688.19999999999993</v>
          </cell>
          <cell r="AU251" t="str">
            <v>UBND xã Quảng Lộc</v>
          </cell>
        </row>
        <row r="252">
          <cell r="B252" t="str">
            <v>Trường THCS Quảng Lộc (6 phòng)</v>
          </cell>
          <cell r="G252" t="str">
            <v>Ba Đồn</v>
          </cell>
          <cell r="H252">
            <v>2020</v>
          </cell>
          <cell r="J252">
            <v>2022</v>
          </cell>
          <cell r="N252">
            <v>5000</v>
          </cell>
          <cell r="P252">
            <v>3000</v>
          </cell>
          <cell r="T252">
            <v>900</v>
          </cell>
          <cell r="AD252">
            <v>900</v>
          </cell>
          <cell r="AE252">
            <v>900</v>
          </cell>
          <cell r="AL252">
            <v>900</v>
          </cell>
          <cell r="AM252">
            <v>900</v>
          </cell>
          <cell r="AU252" t="str">
            <v>UBND xã Quảng Lộc</v>
          </cell>
        </row>
        <row r="253">
          <cell r="B253" t="str">
            <v>Nhà đa năng trường THPT Minh Hóa</v>
          </cell>
          <cell r="G253" t="str">
            <v>Minh Hóa</v>
          </cell>
          <cell r="H253">
            <v>2020</v>
          </cell>
          <cell r="J253">
            <v>2022</v>
          </cell>
          <cell r="N253">
            <v>5200</v>
          </cell>
          <cell r="P253">
            <v>5200</v>
          </cell>
          <cell r="T253">
            <v>1560</v>
          </cell>
          <cell r="AD253">
            <v>1560</v>
          </cell>
          <cell r="AE253">
            <v>1560</v>
          </cell>
          <cell r="AL253">
            <v>1560</v>
          </cell>
          <cell r="AM253">
            <v>1560</v>
          </cell>
          <cell r="AU253" t="str">
            <v>Trường THPT Minh Hóa</v>
          </cell>
        </row>
        <row r="254">
          <cell r="B254" t="str">
            <v>Nhà đa năng trường THCS&amp;THPT Trung Hóa</v>
          </cell>
          <cell r="G254" t="str">
            <v>Minh Hóa</v>
          </cell>
          <cell r="H254">
            <v>2020</v>
          </cell>
          <cell r="J254">
            <v>2022</v>
          </cell>
          <cell r="N254">
            <v>5200</v>
          </cell>
          <cell r="P254">
            <v>5200</v>
          </cell>
          <cell r="T254">
            <v>1560</v>
          </cell>
          <cell r="AD254">
            <v>1560</v>
          </cell>
          <cell r="AE254">
            <v>1560</v>
          </cell>
          <cell r="AL254">
            <v>1560</v>
          </cell>
          <cell r="AM254">
            <v>1560</v>
          </cell>
          <cell r="AU254" t="str">
            <v>Trường THCS&amp;THPT Trung Hóa</v>
          </cell>
        </row>
        <row r="255">
          <cell r="B255" t="str">
            <v>Nhà đa chức năng, sân, bếp ăn và khuôn viên Trường mầm non Quảng Minh (Điểm chính)</v>
          </cell>
          <cell r="G255" t="str">
            <v>Ba Đồn</v>
          </cell>
          <cell r="H255">
            <v>2020</v>
          </cell>
          <cell r="J255">
            <v>2022</v>
          </cell>
          <cell r="N255">
            <v>10000</v>
          </cell>
          <cell r="P255">
            <v>6000</v>
          </cell>
          <cell r="T255">
            <v>1800</v>
          </cell>
          <cell r="AD255">
            <v>1800</v>
          </cell>
          <cell r="AE255">
            <v>1800</v>
          </cell>
          <cell r="AL255">
            <v>1800</v>
          </cell>
          <cell r="AM255">
            <v>1800</v>
          </cell>
          <cell r="AU255" t="str">
            <v>UBND xã Quảng Minh</v>
          </cell>
        </row>
        <row r="256">
          <cell r="B256" t="str">
            <v>Nhà lớp học 6 phòng 2 tầng trường mầm non thôn Hà Tiến xã Quảng Tiến</v>
          </cell>
          <cell r="G256" t="str">
            <v>Quảng Trạch</v>
          </cell>
          <cell r="H256">
            <v>2020</v>
          </cell>
          <cell r="J256">
            <v>2022</v>
          </cell>
          <cell r="N256">
            <v>5000</v>
          </cell>
          <cell r="P256">
            <v>3000</v>
          </cell>
          <cell r="T256">
            <v>900</v>
          </cell>
          <cell r="AD256">
            <v>900</v>
          </cell>
          <cell r="AE256">
            <v>900</v>
          </cell>
          <cell r="AL256">
            <v>900</v>
          </cell>
          <cell r="AM256">
            <v>900</v>
          </cell>
          <cell r="AU256" t="str">
            <v>UBND huyện Quảng Trạch</v>
          </cell>
        </row>
        <row r="257">
          <cell r="B257" t="str">
            <v>Nhà lớp học 2 tầng 8 phòng Trường Mầm non Ba Đồn</v>
          </cell>
          <cell r="G257" t="str">
            <v>Ba Đồn</v>
          </cell>
          <cell r="H257">
            <v>2020</v>
          </cell>
          <cell r="J257">
            <v>2022</v>
          </cell>
          <cell r="N257">
            <v>8500</v>
          </cell>
          <cell r="P257">
            <v>5100</v>
          </cell>
          <cell r="T257">
            <v>1530</v>
          </cell>
          <cell r="AD257">
            <v>1530</v>
          </cell>
          <cell r="AE257">
            <v>1530</v>
          </cell>
          <cell r="AL257">
            <v>1530</v>
          </cell>
          <cell r="AM257">
            <v>1530</v>
          </cell>
          <cell r="AU257" t="str">
            <v>UBND phường Ba Đồn</v>
          </cell>
        </row>
        <row r="258">
          <cell r="B258" t="str">
            <v>Nhà lớp học 2 tầng 8 phòng Trường Tiểu học Mai Thủy</v>
          </cell>
          <cell r="G258" t="str">
            <v>Lệ Thủy</v>
          </cell>
          <cell r="H258">
            <v>2020</v>
          </cell>
          <cell r="J258">
            <v>2022</v>
          </cell>
          <cell r="N258">
            <v>5000</v>
          </cell>
          <cell r="P258">
            <v>3000</v>
          </cell>
          <cell r="T258">
            <v>900</v>
          </cell>
          <cell r="AD258">
            <v>900</v>
          </cell>
          <cell r="AE258">
            <v>900</v>
          </cell>
          <cell r="AL258">
            <v>900</v>
          </cell>
          <cell r="AM258">
            <v>900</v>
          </cell>
          <cell r="AU258" t="str">
            <v>UBND xã Mai Thủy</v>
          </cell>
        </row>
        <row r="259">
          <cell r="B259" t="str">
            <v>Nhà hiệu bộ, chức năng và khuôn viên Trường Tiểu học số 2 An Ninh</v>
          </cell>
          <cell r="G259" t="str">
            <v>Quảng Ninh</v>
          </cell>
          <cell r="H259">
            <v>2020</v>
          </cell>
          <cell r="J259">
            <v>2022</v>
          </cell>
          <cell r="N259">
            <v>5000</v>
          </cell>
          <cell r="P259">
            <v>3000</v>
          </cell>
          <cell r="T259">
            <v>900</v>
          </cell>
          <cell r="AD259">
            <v>900</v>
          </cell>
          <cell r="AE259">
            <v>900</v>
          </cell>
          <cell r="AL259">
            <v>900</v>
          </cell>
          <cell r="AM259">
            <v>900</v>
          </cell>
          <cell r="AU259" t="str">
            <v>UBND huyện Quảng Ninh</v>
          </cell>
        </row>
        <row r="260">
          <cell r="B260" t="str">
            <v>Trường Mầm non xã Phong Thủy (khu vực Đại Phong)</v>
          </cell>
          <cell r="G260" t="str">
            <v>Lệ Thủy</v>
          </cell>
          <cell r="H260">
            <v>2020</v>
          </cell>
          <cell r="J260">
            <v>2022</v>
          </cell>
          <cell r="N260">
            <v>8500</v>
          </cell>
          <cell r="P260">
            <v>4800</v>
          </cell>
          <cell r="T260">
            <v>1440</v>
          </cell>
          <cell r="AD260">
            <v>1440</v>
          </cell>
          <cell r="AE260">
            <v>1440</v>
          </cell>
          <cell r="AL260">
            <v>1440</v>
          </cell>
          <cell r="AM260">
            <v>1440</v>
          </cell>
          <cell r="AU260" t="str">
            <v>UBND xã Phong Thủy</v>
          </cell>
        </row>
        <row r="261">
          <cell r="B261" t="str">
            <v>Hệ thống thoát nước và sân đường nội bộ Trường THCS&amp;THPT Bắc Sơn, xã Thanh Hóa</v>
          </cell>
          <cell r="G261" t="str">
            <v>Tuyên Hóa</v>
          </cell>
          <cell r="H261">
            <v>2020</v>
          </cell>
          <cell r="J261">
            <v>2022</v>
          </cell>
          <cell r="N261">
            <v>4500</v>
          </cell>
          <cell r="P261">
            <v>4500</v>
          </cell>
          <cell r="T261">
            <v>1350</v>
          </cell>
          <cell r="AD261">
            <v>1350</v>
          </cell>
          <cell r="AE261">
            <v>1350</v>
          </cell>
          <cell r="AL261">
            <v>1350</v>
          </cell>
          <cell r="AM261">
            <v>1350</v>
          </cell>
          <cell r="AU261" t="str">
            <v>Trường THCS&amp;THPT Bắc Sơn</v>
          </cell>
        </row>
        <row r="262">
          <cell r="B262" t="str">
            <v>Nhà đa năng trường THPT Lê Lợi</v>
          </cell>
          <cell r="G262" t="str">
            <v>Quảng Trạch</v>
          </cell>
          <cell r="H262">
            <v>2020</v>
          </cell>
          <cell r="J262">
            <v>2022</v>
          </cell>
          <cell r="N262">
            <v>5200</v>
          </cell>
          <cell r="P262">
            <v>5200</v>
          </cell>
          <cell r="T262">
            <v>1560</v>
          </cell>
          <cell r="AD262">
            <v>1560</v>
          </cell>
          <cell r="AE262">
            <v>1560</v>
          </cell>
          <cell r="AL262">
            <v>1560</v>
          </cell>
          <cell r="AM262">
            <v>1560</v>
          </cell>
          <cell r="AU262" t="str">
            <v>Trường THPT Lê Lợi</v>
          </cell>
        </row>
        <row r="263">
          <cell r="B263" t="str">
            <v>Nhà lớp học 6 phòng 3 tầng, Trường Mầm non xã Cảnh Dương</v>
          </cell>
          <cell r="G263" t="str">
            <v>Quảng Trạch</v>
          </cell>
          <cell r="H263">
            <v>2020</v>
          </cell>
          <cell r="J263">
            <v>2022</v>
          </cell>
          <cell r="N263">
            <v>6500</v>
          </cell>
          <cell r="P263">
            <v>3900</v>
          </cell>
          <cell r="T263">
            <v>1170</v>
          </cell>
          <cell r="AD263">
            <v>1170</v>
          </cell>
          <cell r="AE263">
            <v>1170</v>
          </cell>
          <cell r="AL263">
            <v>1170</v>
          </cell>
          <cell r="AM263">
            <v>1170</v>
          </cell>
          <cell r="AU263" t="str">
            <v>UBND xã Cảnh Dương</v>
          </cell>
        </row>
        <row r="264">
          <cell r="B264" t="str">
            <v>Nhà lớp học Mầm non thực nghiệm-Trường Đại học Quảng Bình</v>
          </cell>
          <cell r="G264" t="str">
            <v>Đồng Hới</v>
          </cell>
          <cell r="H264">
            <v>2020</v>
          </cell>
          <cell r="J264">
            <v>2022</v>
          </cell>
          <cell r="N264">
            <v>5000</v>
          </cell>
          <cell r="P264">
            <v>5000</v>
          </cell>
          <cell r="T264">
            <v>1500</v>
          </cell>
          <cell r="AD264">
            <v>1500</v>
          </cell>
          <cell r="AE264">
            <v>1500</v>
          </cell>
          <cell r="AL264">
            <v>1500</v>
          </cell>
          <cell r="AM264">
            <v>1500</v>
          </cell>
          <cell r="AU264" t="str">
            <v>Trường Đại học Quảng Bình</v>
          </cell>
        </row>
        <row r="265">
          <cell r="B265" t="str">
            <v>Nhà đa chức năng trường THPT Phan Đình Phùng</v>
          </cell>
          <cell r="G265" t="str">
            <v>Đồng Hới</v>
          </cell>
          <cell r="H265">
            <v>2020</v>
          </cell>
          <cell r="J265">
            <v>2022</v>
          </cell>
          <cell r="N265">
            <v>5700</v>
          </cell>
          <cell r="P265">
            <v>5700</v>
          </cell>
          <cell r="T265">
            <v>1710</v>
          </cell>
          <cell r="AD265">
            <v>700</v>
          </cell>
          <cell r="AE265">
            <v>700</v>
          </cell>
          <cell r="AL265">
            <v>700</v>
          </cell>
          <cell r="AM265">
            <v>700</v>
          </cell>
        </row>
        <row r="266">
          <cell r="B266" t="str">
            <v>Nhà lớp học 2 tầng 6 phòng trường tiểu học Quảng Minh A (điểm trường Minh Tiến)</v>
          </cell>
          <cell r="G266" t="str">
            <v>Ba Đồn</v>
          </cell>
          <cell r="H266">
            <v>2020</v>
          </cell>
          <cell r="J266">
            <v>2022</v>
          </cell>
          <cell r="N266">
            <v>4500</v>
          </cell>
          <cell r="P266">
            <v>2700</v>
          </cell>
          <cell r="T266">
            <v>810</v>
          </cell>
          <cell r="AD266">
            <v>810</v>
          </cell>
          <cell r="AE266">
            <v>810</v>
          </cell>
        </row>
        <row r="267">
          <cell r="B267" t="str">
            <v>Y tế</v>
          </cell>
          <cell r="N267">
            <v>188745</v>
          </cell>
          <cell r="O267">
            <v>0</v>
          </cell>
          <cell r="P267">
            <v>137031</v>
          </cell>
          <cell r="Q267">
            <v>19931</v>
          </cell>
          <cell r="R267">
            <v>0</v>
          </cell>
          <cell r="S267">
            <v>9931</v>
          </cell>
          <cell r="T267">
            <v>47326</v>
          </cell>
          <cell r="U267">
            <v>36519.800000000003</v>
          </cell>
          <cell r="W267">
            <v>16595.3</v>
          </cell>
          <cell r="Z267">
            <v>0</v>
          </cell>
          <cell r="AA267">
            <v>38151</v>
          </cell>
          <cell r="AB267">
            <v>18220</v>
          </cell>
          <cell r="AC267">
            <v>28151</v>
          </cell>
          <cell r="AD267">
            <v>89896</v>
          </cell>
          <cell r="AE267">
            <v>60869.8</v>
          </cell>
        </row>
        <row r="268">
          <cell r="B268" t="str">
            <v>Dự án dự kiến hoàn thành 2018</v>
          </cell>
          <cell r="N268">
            <v>40297</v>
          </cell>
          <cell r="O268">
            <v>0</v>
          </cell>
          <cell r="P268">
            <v>24894</v>
          </cell>
          <cell r="Q268">
            <v>16771</v>
          </cell>
          <cell r="R268">
            <v>0</v>
          </cell>
          <cell r="S268">
            <v>6771</v>
          </cell>
          <cell r="T268">
            <v>12049</v>
          </cell>
          <cell r="U268">
            <v>4403</v>
          </cell>
          <cell r="V268">
            <v>4403</v>
          </cell>
          <cell r="W268">
            <v>4403</v>
          </cell>
          <cell r="Y268">
            <v>0</v>
          </cell>
          <cell r="Z268">
            <v>4403</v>
          </cell>
          <cell r="AA268">
            <v>21174</v>
          </cell>
          <cell r="AB268">
            <v>4403</v>
          </cell>
          <cell r="AC268">
            <v>11174</v>
          </cell>
          <cell r="AD268">
            <v>12049</v>
          </cell>
          <cell r="AE268">
            <v>0</v>
          </cell>
        </row>
        <row r="269">
          <cell r="B269" t="str">
            <v xml:space="preserve">Trung tâm chăm sóc phục hồi chức năng cho người tâm thần </v>
          </cell>
          <cell r="G269" t="str">
            <v>Đồng Hới</v>
          </cell>
          <cell r="H269">
            <v>2017</v>
          </cell>
          <cell r="J269">
            <v>2018</v>
          </cell>
          <cell r="M269" t="str">
            <v>1881/QĐ-UBND ngày 29/5/2017</v>
          </cell>
          <cell r="N269">
            <v>7049</v>
          </cell>
          <cell r="O269">
            <v>0</v>
          </cell>
          <cell r="P269">
            <v>7049</v>
          </cell>
          <cell r="Q269">
            <v>4000</v>
          </cell>
          <cell r="R269">
            <v>0</v>
          </cell>
          <cell r="S269">
            <v>4000</v>
          </cell>
          <cell r="T269">
            <v>7049</v>
          </cell>
          <cell r="U269">
            <v>3049</v>
          </cell>
          <cell r="V269">
            <v>3049</v>
          </cell>
          <cell r="W269">
            <v>3049</v>
          </cell>
          <cell r="X269">
            <v>100</v>
          </cell>
          <cell r="Z269">
            <v>3049</v>
          </cell>
          <cell r="AA269">
            <v>7049</v>
          </cell>
          <cell r="AB269">
            <v>3049</v>
          </cell>
          <cell r="AC269">
            <v>7049</v>
          </cell>
          <cell r="AD269">
            <v>7049</v>
          </cell>
          <cell r="AE269">
            <v>0</v>
          </cell>
          <cell r="AT269" t="str">
            <v>NTM</v>
          </cell>
        </row>
        <row r="270">
          <cell r="B270" t="str">
            <v>XD mới Phòng khám đa khoa khu vực Sơn Trạch</v>
          </cell>
          <cell r="G270" t="str">
            <v>Bố Trạch</v>
          </cell>
          <cell r="H270">
            <v>2015</v>
          </cell>
          <cell r="J270">
            <v>2018</v>
          </cell>
          <cell r="M270" t="str">
            <v>2724/QĐ-UBND, ngày 31/10/2013</v>
          </cell>
          <cell r="N270">
            <v>33248</v>
          </cell>
          <cell r="O270">
            <v>0</v>
          </cell>
          <cell r="P270">
            <v>17845</v>
          </cell>
          <cell r="Q270">
            <v>12771</v>
          </cell>
          <cell r="R270">
            <v>0</v>
          </cell>
          <cell r="S270">
            <v>2771</v>
          </cell>
          <cell r="T270">
            <v>5000</v>
          </cell>
          <cell r="U270">
            <v>1354</v>
          </cell>
          <cell r="V270">
            <v>1354</v>
          </cell>
          <cell r="W270">
            <v>1354</v>
          </cell>
          <cell r="X270">
            <v>100</v>
          </cell>
          <cell r="Z270">
            <v>1354</v>
          </cell>
          <cell r="AA270">
            <v>14125</v>
          </cell>
          <cell r="AB270">
            <v>1354</v>
          </cell>
          <cell r="AC270">
            <v>4125</v>
          </cell>
          <cell r="AD270">
            <v>5000</v>
          </cell>
          <cell r="AE270">
            <v>0</v>
          </cell>
          <cell r="AT270" t="str">
            <v>NTM</v>
          </cell>
        </row>
        <row r="271">
          <cell r="B271" t="str">
            <v>Dự án chuyển tiếp 2018</v>
          </cell>
          <cell r="N271">
            <v>11675</v>
          </cell>
          <cell r="O271">
            <v>0</v>
          </cell>
          <cell r="P271">
            <v>11675</v>
          </cell>
          <cell r="Q271">
            <v>3000</v>
          </cell>
          <cell r="R271">
            <v>0</v>
          </cell>
          <cell r="S271">
            <v>3000</v>
          </cell>
          <cell r="T271">
            <v>10551</v>
          </cell>
          <cell r="U271">
            <v>7551</v>
          </cell>
          <cell r="V271">
            <v>3776</v>
          </cell>
          <cell r="W271">
            <v>3775.5</v>
          </cell>
          <cell r="Y271">
            <v>1625</v>
          </cell>
          <cell r="Z271">
            <v>5401</v>
          </cell>
          <cell r="AA271">
            <v>8401</v>
          </cell>
          <cell r="AB271">
            <v>5401</v>
          </cell>
          <cell r="AC271">
            <v>8401</v>
          </cell>
          <cell r="AD271">
            <v>10551</v>
          </cell>
          <cell r="AE271">
            <v>2150</v>
          </cell>
          <cell r="AT271" t="str">
            <v>NTM</v>
          </cell>
        </row>
        <row r="272">
          <cell r="B272" t="str">
            <v>Hạ tầng kỹ thuật Bệnh viện Đa khoa huyện Quảng Ninh</v>
          </cell>
          <cell r="G272" t="str">
            <v>Quảng Ninh</v>
          </cell>
          <cell r="H272">
            <v>2017</v>
          </cell>
          <cell r="J272">
            <v>2019</v>
          </cell>
          <cell r="M272" t="str">
            <v>528/QĐ-UBND, ngày 15/3/2011; 2017/QĐ-UBND ngày 21/8/2013; 2124/QĐ-UBND ngày 05/9/2013</v>
          </cell>
          <cell r="N272">
            <v>6612</v>
          </cell>
          <cell r="O272">
            <v>0</v>
          </cell>
          <cell r="P272">
            <v>6612</v>
          </cell>
          <cell r="Q272">
            <v>1650</v>
          </cell>
          <cell r="R272">
            <v>0</v>
          </cell>
          <cell r="S272">
            <v>1650</v>
          </cell>
          <cell r="T272">
            <v>5951</v>
          </cell>
          <cell r="U272">
            <v>4301</v>
          </cell>
          <cell r="V272">
            <v>2151</v>
          </cell>
          <cell r="W272">
            <v>2150.5</v>
          </cell>
          <cell r="X272">
            <v>50</v>
          </cell>
          <cell r="Z272">
            <v>2151</v>
          </cell>
          <cell r="AA272">
            <v>3801</v>
          </cell>
          <cell r="AB272">
            <v>2151</v>
          </cell>
          <cell r="AC272">
            <v>3801</v>
          </cell>
          <cell r="AD272">
            <v>5951</v>
          </cell>
          <cell r="AE272">
            <v>2150</v>
          </cell>
          <cell r="AF272">
            <v>2150</v>
          </cell>
          <cell r="AG272">
            <v>100</v>
          </cell>
          <cell r="AI272">
            <v>2150</v>
          </cell>
          <cell r="AJ272">
            <v>5951</v>
          </cell>
          <cell r="AK272">
            <v>5951</v>
          </cell>
          <cell r="AL272">
            <v>5951</v>
          </cell>
          <cell r="AM272">
            <v>0</v>
          </cell>
          <cell r="AQ272" t="str">
            <v>Võ Ninh</v>
          </cell>
          <cell r="AT272" t="str">
            <v>NTM</v>
          </cell>
          <cell r="AU272" t="str">
            <v>Bệnh viện Đa khoa huyện Quảng Ninh</v>
          </cell>
        </row>
        <row r="273">
          <cell r="B273" t="str">
            <v>Phòng khám bệnh và hạ tầng kỹ thuật Trung tâm Y tế dự phòng huyện Quảng Ninh</v>
          </cell>
          <cell r="G273" t="str">
            <v>Quảng Ninh</v>
          </cell>
          <cell r="H273">
            <v>2017</v>
          </cell>
          <cell r="J273">
            <v>2019</v>
          </cell>
          <cell r="M273" t="str">
            <v>3386/QĐ-UBND
 ngày 27/10/2016</v>
          </cell>
          <cell r="N273">
            <v>5063</v>
          </cell>
          <cell r="O273">
            <v>0</v>
          </cell>
          <cell r="P273">
            <v>5063</v>
          </cell>
          <cell r="Q273">
            <v>1350</v>
          </cell>
          <cell r="R273">
            <v>0</v>
          </cell>
          <cell r="S273">
            <v>1350</v>
          </cell>
          <cell r="T273">
            <v>4600</v>
          </cell>
          <cell r="U273">
            <v>3250</v>
          </cell>
          <cell r="V273">
            <v>1625</v>
          </cell>
          <cell r="W273">
            <v>1625</v>
          </cell>
          <cell r="X273">
            <v>50</v>
          </cell>
          <cell r="Y273">
            <v>1625</v>
          </cell>
          <cell r="Z273">
            <v>3250</v>
          </cell>
          <cell r="AA273">
            <v>4600</v>
          </cell>
          <cell r="AB273">
            <v>3250</v>
          </cell>
          <cell r="AC273">
            <v>4600</v>
          </cell>
          <cell r="AD273">
            <v>4600</v>
          </cell>
          <cell r="AE273">
            <v>0</v>
          </cell>
          <cell r="AT273" t="str">
            <v>NTM</v>
          </cell>
        </row>
        <row r="274">
          <cell r="B274" t="str">
            <v>Dự án khởi công mới 2018</v>
          </cell>
          <cell r="N274">
            <v>34391</v>
          </cell>
          <cell r="O274">
            <v>0</v>
          </cell>
          <cell r="P274">
            <v>27362</v>
          </cell>
          <cell r="Q274">
            <v>160</v>
          </cell>
          <cell r="R274">
            <v>0</v>
          </cell>
          <cell r="S274">
            <v>160</v>
          </cell>
          <cell r="T274">
            <v>24726</v>
          </cell>
          <cell r="U274">
            <v>24565.8</v>
          </cell>
          <cell r="V274">
            <v>8416</v>
          </cell>
          <cell r="W274">
            <v>8416.7999999999993</v>
          </cell>
          <cell r="Y274">
            <v>0</v>
          </cell>
          <cell r="Z274">
            <v>8416</v>
          </cell>
          <cell r="AA274">
            <v>8576</v>
          </cell>
          <cell r="AB274">
            <v>8416</v>
          </cell>
          <cell r="AC274">
            <v>8576</v>
          </cell>
          <cell r="AD274">
            <v>24726</v>
          </cell>
          <cell r="AE274">
            <v>16149.8</v>
          </cell>
          <cell r="AT274" t="str">
            <v>NTM</v>
          </cell>
        </row>
        <row r="275">
          <cell r="B275" t="str">
            <v>Cải tạo, nâng cấp bệnh viện Y học cổ truyền tỉnh</v>
          </cell>
          <cell r="G275" t="str">
            <v>Đồng Hới</v>
          </cell>
          <cell r="H275">
            <v>2018</v>
          </cell>
          <cell r="J275">
            <v>2020</v>
          </cell>
          <cell r="M275" t="str">
            <v>3867/QĐ-UBND ngày 30/10/2017</v>
          </cell>
          <cell r="N275">
            <v>4200</v>
          </cell>
          <cell r="O275">
            <v>0</v>
          </cell>
          <cell r="P275">
            <v>4200</v>
          </cell>
          <cell r="Q275">
            <v>40</v>
          </cell>
          <cell r="S275">
            <v>40</v>
          </cell>
          <cell r="T275">
            <v>3780</v>
          </cell>
          <cell r="U275">
            <v>3740</v>
          </cell>
          <cell r="V275">
            <v>1122</v>
          </cell>
          <cell r="W275">
            <v>1122</v>
          </cell>
          <cell r="X275">
            <v>30</v>
          </cell>
          <cell r="Z275">
            <v>1122</v>
          </cell>
          <cell r="AA275">
            <v>1162</v>
          </cell>
          <cell r="AB275">
            <v>1122</v>
          </cell>
          <cell r="AC275">
            <v>1162</v>
          </cell>
          <cell r="AD275">
            <v>3780</v>
          </cell>
          <cell r="AE275">
            <v>2618</v>
          </cell>
          <cell r="AF275">
            <v>1309</v>
          </cell>
          <cell r="AG275">
            <v>50</v>
          </cell>
          <cell r="AI275">
            <v>1309</v>
          </cell>
          <cell r="AJ275">
            <v>2471</v>
          </cell>
          <cell r="AK275">
            <v>2471</v>
          </cell>
          <cell r="AL275">
            <v>3780</v>
          </cell>
          <cell r="AM275">
            <v>1309</v>
          </cell>
          <cell r="AN275" t="str">
            <v>Bổ sung số QĐ, cập nhật số KH 2018-2020 (trừ CBĐT)</v>
          </cell>
          <cell r="AQ275" t="str">
            <v>Nam Lý</v>
          </cell>
          <cell r="AU275" t="str">
            <v>Bệnh viện Y học cổ truyền tỉnh</v>
          </cell>
        </row>
        <row r="276">
          <cell r="B276" t="str">
            <v>Xây dựng nhà quản lý và hành chính Bệnh viện Đa khoa huyện Lệ Thủy</v>
          </cell>
          <cell r="G276" t="str">
            <v>Lệ Thủy</v>
          </cell>
          <cell r="H276">
            <v>2018</v>
          </cell>
          <cell r="J276">
            <v>2020</v>
          </cell>
          <cell r="M276" t="str">
            <v>3954/QĐ-UBND ngày 31/10/2017</v>
          </cell>
          <cell r="N276">
            <v>5000</v>
          </cell>
          <cell r="O276">
            <v>0</v>
          </cell>
          <cell r="P276">
            <v>5000</v>
          </cell>
          <cell r="Q276">
            <v>60</v>
          </cell>
          <cell r="R276">
            <v>0</v>
          </cell>
          <cell r="S276">
            <v>60</v>
          </cell>
          <cell r="T276">
            <v>4500</v>
          </cell>
          <cell r="U276">
            <v>4440</v>
          </cell>
          <cell r="V276">
            <v>1332</v>
          </cell>
          <cell r="W276">
            <v>1332</v>
          </cell>
          <cell r="X276">
            <v>30</v>
          </cell>
          <cell r="Z276">
            <v>1332</v>
          </cell>
          <cell r="AA276">
            <v>1392</v>
          </cell>
          <cell r="AB276">
            <v>1332</v>
          </cell>
          <cell r="AC276">
            <v>1392</v>
          </cell>
          <cell r="AD276">
            <v>4500</v>
          </cell>
          <cell r="AE276">
            <v>3108</v>
          </cell>
          <cell r="AF276">
            <v>1554</v>
          </cell>
          <cell r="AG276">
            <v>50</v>
          </cell>
          <cell r="AI276">
            <v>1554</v>
          </cell>
          <cell r="AJ276">
            <v>2946</v>
          </cell>
          <cell r="AK276">
            <v>2946</v>
          </cell>
          <cell r="AL276">
            <v>4500</v>
          </cell>
          <cell r="AM276">
            <v>1554</v>
          </cell>
          <cell r="AO276" t="str">
            <v>A Hiếu VX cung cấp, trong QLVB chưa có</v>
          </cell>
          <cell r="AQ276" t="str">
            <v>Kiến Giang</v>
          </cell>
          <cell r="AU276" t="str">
            <v>Bệnh viện Đa khoa huyện Lệ Thủy</v>
          </cell>
        </row>
        <row r="277">
          <cell r="B277" t="str">
            <v>Trạm Y tế xã Quảng Châu cũ</v>
          </cell>
          <cell r="G277" t="str">
            <v>Quảng Trạch</v>
          </cell>
          <cell r="H277">
            <v>2018</v>
          </cell>
          <cell r="J277">
            <v>2020</v>
          </cell>
          <cell r="U277">
            <v>0</v>
          </cell>
          <cell r="V277" t="e">
            <v>#N/A</v>
          </cell>
          <cell r="W277" t="e">
            <v>#N/A</v>
          </cell>
          <cell r="X277" t="e">
            <v>#N/A</v>
          </cell>
          <cell r="Z277" t="e">
            <v>#N/A</v>
          </cell>
          <cell r="AA277" t="e">
            <v>#N/A</v>
          </cell>
          <cell r="AB277" t="e">
            <v>#N/A</v>
          </cell>
          <cell r="AC277" t="e">
            <v>#N/A</v>
          </cell>
          <cell r="AD277">
            <v>0</v>
          </cell>
          <cell r="AE277" t="e">
            <v>#N/A</v>
          </cell>
          <cell r="AF277" t="e">
            <v>#N/A</v>
          </cell>
          <cell r="AG277" t="e">
            <v>#N/A</v>
          </cell>
          <cell r="AI277" t="e">
            <v>#N/A</v>
          </cell>
          <cell r="AJ277" t="e">
            <v>#N/A</v>
          </cell>
          <cell r="AK277" t="e">
            <v>#N/A</v>
          </cell>
          <cell r="AL277">
            <v>0</v>
          </cell>
          <cell r="AM277" t="e">
            <v>#N/A</v>
          </cell>
          <cell r="AN277" t="str">
            <v>Chưa nộp lại CTĐT 40/60</v>
          </cell>
          <cell r="AT277" t="str">
            <v>NTM</v>
          </cell>
        </row>
        <row r="278">
          <cell r="B278" t="str">
            <v>Nhà điều trị bệnh nhân Bệnh viện đa khoa huyện Bố Trạch</v>
          </cell>
          <cell r="G278" t="str">
            <v>Bố Trạch</v>
          </cell>
          <cell r="H278">
            <v>2018</v>
          </cell>
          <cell r="J278">
            <v>2020</v>
          </cell>
          <cell r="M278" t="str">
            <v>3949/QĐ-UBND ngày 31/10/2017</v>
          </cell>
          <cell r="N278">
            <v>5500</v>
          </cell>
          <cell r="O278">
            <v>0</v>
          </cell>
          <cell r="P278">
            <v>5500</v>
          </cell>
          <cell r="Q278">
            <v>60</v>
          </cell>
          <cell r="R278">
            <v>0</v>
          </cell>
          <cell r="S278">
            <v>60</v>
          </cell>
          <cell r="T278">
            <v>4950</v>
          </cell>
          <cell r="U278">
            <v>4890</v>
          </cell>
          <cell r="V278">
            <v>1467</v>
          </cell>
          <cell r="W278">
            <v>1467</v>
          </cell>
          <cell r="X278">
            <v>30</v>
          </cell>
          <cell r="Z278">
            <v>1467</v>
          </cell>
          <cell r="AA278">
            <v>1527</v>
          </cell>
          <cell r="AB278">
            <v>1467</v>
          </cell>
          <cell r="AC278">
            <v>1527</v>
          </cell>
          <cell r="AD278">
            <v>4950</v>
          </cell>
          <cell r="AE278">
            <v>3423</v>
          </cell>
          <cell r="AF278">
            <v>1712</v>
          </cell>
          <cell r="AG278">
            <v>50.014607069821793</v>
          </cell>
          <cell r="AI278">
            <v>1712</v>
          </cell>
          <cell r="AJ278">
            <v>3239</v>
          </cell>
          <cell r="AK278">
            <v>3239</v>
          </cell>
          <cell r="AL278">
            <v>4950</v>
          </cell>
          <cell r="AM278">
            <v>1711</v>
          </cell>
          <cell r="AN278" t="str">
            <v>Bổ sung số QĐ, cập nhật số KH 2018-2020 (trừ CBĐT)</v>
          </cell>
          <cell r="AQ278" t="str">
            <v>Hoàn Lão</v>
          </cell>
          <cell r="AU278" t="str">
            <v>Bệnh viện đa khoa huyện Bố Trạch</v>
          </cell>
        </row>
        <row r="279">
          <cell r="B279" t="str">
            <v>Cải tạo, sửa chữa Phòng khám đa khoa khu vực Hóa Tiến</v>
          </cell>
          <cell r="G279" t="str">
            <v>Minh Hóa</v>
          </cell>
          <cell r="H279">
            <v>2018</v>
          </cell>
          <cell r="J279">
            <v>2020</v>
          </cell>
          <cell r="M279" t="str">
            <v>3785/QĐ-UBND ngày 25/10/2017</v>
          </cell>
          <cell r="N279">
            <v>1662</v>
          </cell>
          <cell r="P279">
            <v>1662</v>
          </cell>
          <cell r="T279">
            <v>1496</v>
          </cell>
          <cell r="U279">
            <v>1495.8</v>
          </cell>
          <cell r="V279">
            <v>1495</v>
          </cell>
          <cell r="W279">
            <v>1495.8</v>
          </cell>
          <cell r="X279">
            <v>100</v>
          </cell>
          <cell r="Z279">
            <v>1495</v>
          </cell>
          <cell r="AA279">
            <v>1495</v>
          </cell>
          <cell r="AB279">
            <v>1495</v>
          </cell>
          <cell r="AC279">
            <v>1495</v>
          </cell>
          <cell r="AD279">
            <v>1496</v>
          </cell>
          <cell r="AE279">
            <v>0.79999999999995453</v>
          </cell>
          <cell r="AI279">
            <v>0</v>
          </cell>
        </row>
        <row r="280">
          <cell r="B280" t="str">
            <v>Khối nhà điều trị người bệnh nội trú- Bệnh viện đa khoa khu vực Bắc Quảng Bình</v>
          </cell>
          <cell r="G280" t="str">
            <v>Ba Đồn</v>
          </cell>
          <cell r="H280">
            <v>2018</v>
          </cell>
          <cell r="J280">
            <v>2020</v>
          </cell>
          <cell r="M280" t="str">
            <v>3445/QĐ-UBND ngày 28/10/52016</v>
          </cell>
          <cell r="N280">
            <v>18029</v>
          </cell>
          <cell r="P280">
            <v>11000</v>
          </cell>
          <cell r="T280">
            <v>10000</v>
          </cell>
          <cell r="U280">
            <v>10000</v>
          </cell>
          <cell r="V280">
            <v>3000</v>
          </cell>
          <cell r="W280">
            <v>3000</v>
          </cell>
          <cell r="X280">
            <v>30</v>
          </cell>
          <cell r="Z280">
            <v>3000</v>
          </cell>
          <cell r="AA280">
            <v>3000</v>
          </cell>
          <cell r="AB280">
            <v>3000</v>
          </cell>
          <cell r="AC280">
            <v>3000</v>
          </cell>
          <cell r="AD280">
            <v>10000</v>
          </cell>
          <cell r="AE280">
            <v>7000</v>
          </cell>
          <cell r="AF280">
            <v>3500</v>
          </cell>
          <cell r="AG280">
            <v>50</v>
          </cell>
          <cell r="AI280">
            <v>3500</v>
          </cell>
          <cell r="AJ280">
            <v>6500</v>
          </cell>
          <cell r="AK280">
            <v>6500</v>
          </cell>
          <cell r="AL280">
            <v>10000</v>
          </cell>
          <cell r="AM280">
            <v>3500</v>
          </cell>
          <cell r="AN280" t="str">
            <v>Bổ sung số QĐ, cập nhật số KH 2018-2020 (trừ CBĐT)</v>
          </cell>
          <cell r="AQ280" t="str">
            <v>Quảng Thọ</v>
          </cell>
          <cell r="AU280" t="str">
            <v>Bệnh viện đa khoa khu vực Bắc Quảng Bình</v>
          </cell>
        </row>
        <row r="281">
          <cell r="B281" t="str">
            <v>Dự án khởi công mới năm 2019</v>
          </cell>
          <cell r="N281">
            <v>58382</v>
          </cell>
          <cell r="O281">
            <v>0</v>
          </cell>
          <cell r="P281">
            <v>46800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34680</v>
          </cell>
          <cell r="AE281">
            <v>34680</v>
          </cell>
        </row>
        <row r="282">
          <cell r="B282" t="str">
            <v>Các dự án trong KH trung hạn đã cân đối nguồn</v>
          </cell>
        </row>
        <row r="283">
          <cell r="B283" t="str">
            <v>Trạm Y tế phường Quảng Phúc</v>
          </cell>
          <cell r="G283" t="str">
            <v>Ba Đồn</v>
          </cell>
          <cell r="H283">
            <v>2018</v>
          </cell>
          <cell r="J283">
            <v>2020</v>
          </cell>
          <cell r="M283" t="str">
            <v>3970a/QĐ-UBND ngày 31/10/2017</v>
          </cell>
          <cell r="N283">
            <v>3982</v>
          </cell>
          <cell r="P283">
            <v>3000</v>
          </cell>
          <cell r="Z283">
            <v>0</v>
          </cell>
          <cell r="AD283">
            <v>3000</v>
          </cell>
          <cell r="AE283">
            <v>3000</v>
          </cell>
          <cell r="AF283">
            <v>1500</v>
          </cell>
          <cell r="AG283">
            <v>50</v>
          </cell>
          <cell r="AI283">
            <v>1500</v>
          </cell>
          <cell r="AJ283">
            <v>1500</v>
          </cell>
          <cell r="AK283">
            <v>1500</v>
          </cell>
          <cell r="AL283">
            <v>3000</v>
          </cell>
          <cell r="AM283">
            <v>1500</v>
          </cell>
          <cell r="AN283" t="str">
            <v>Năm 2018 đã bố trí ngân sách phường, điều chỉnh tăng trung hạn từ 500 lên 3 tỷ</v>
          </cell>
          <cell r="AQ283" t="str">
            <v>Quảng Phúc</v>
          </cell>
          <cell r="AU283" t="str">
            <v>UBND phường
Quảng Phúc</v>
          </cell>
          <cell r="AV283" t="str">
            <v>Có trong KH
trung hạn</v>
          </cell>
        </row>
        <row r="284">
          <cell r="B284" t="str">
            <v>Bệnh viện Đa khoa Tuyên Hóa</v>
          </cell>
          <cell r="G284" t="str">
            <v>Tuyên Hóa</v>
          </cell>
          <cell r="H284">
            <v>2019</v>
          </cell>
          <cell r="J284">
            <v>2021</v>
          </cell>
          <cell r="M284" t="str">
            <v>3858/QĐ-UBND ngày 31/10/2018</v>
          </cell>
          <cell r="N284">
            <v>5000</v>
          </cell>
          <cell r="P284">
            <v>5000</v>
          </cell>
          <cell r="Z284">
            <v>0</v>
          </cell>
          <cell r="AD284">
            <v>3000</v>
          </cell>
          <cell r="AE284">
            <v>3000</v>
          </cell>
          <cell r="AF284">
            <v>1500</v>
          </cell>
          <cell r="AG284">
            <v>50</v>
          </cell>
          <cell r="AI284">
            <v>1500</v>
          </cell>
          <cell r="AJ284">
            <v>1500</v>
          </cell>
          <cell r="AK284">
            <v>1500</v>
          </cell>
          <cell r="AL284">
            <v>3000</v>
          </cell>
          <cell r="AM284">
            <v>1500</v>
          </cell>
          <cell r="AQ284" t="str">
            <v>Đồng Lê</v>
          </cell>
          <cell r="AU284" t="str">
            <v>Bệnh viện Đa khoa Tuyên Hóa</v>
          </cell>
          <cell r="AV284" t="str">
            <v>Có trong KH
trung hạn</v>
          </cell>
        </row>
        <row r="285">
          <cell r="B285" t="str">
            <v>Trạm y tế xã Quảng Châu</v>
          </cell>
          <cell r="G285" t="str">
            <v>Quảng Trạch</v>
          </cell>
          <cell r="H285">
            <v>2019</v>
          </cell>
          <cell r="J285">
            <v>2021</v>
          </cell>
          <cell r="M285" t="str">
            <v>3803/QĐ-UBND ngày 31/10/2018</v>
          </cell>
          <cell r="N285">
            <v>3000</v>
          </cell>
          <cell r="P285">
            <v>1800</v>
          </cell>
          <cell r="Z285">
            <v>0</v>
          </cell>
          <cell r="AD285">
            <v>1800</v>
          </cell>
          <cell r="AE285">
            <v>1800</v>
          </cell>
          <cell r="AF285">
            <v>900</v>
          </cell>
          <cell r="AG285">
            <v>50</v>
          </cell>
          <cell r="AI285">
            <v>900</v>
          </cell>
          <cell r="AJ285">
            <v>900</v>
          </cell>
          <cell r="AK285">
            <v>900</v>
          </cell>
          <cell r="AL285">
            <v>1800</v>
          </cell>
          <cell r="AM285">
            <v>900</v>
          </cell>
          <cell r="AQ285" t="str">
            <v>Quảng Châu</v>
          </cell>
          <cell r="AS285" t="str">
            <v>xã 135</v>
          </cell>
          <cell r="AT285" t="str">
            <v>NTM</v>
          </cell>
          <cell r="AU285" t="str">
            <v>UBND xã Quảng Châu</v>
          </cell>
          <cell r="AV285" t="str">
            <v>Có trong KH
trung hạn</v>
          </cell>
        </row>
        <row r="286">
          <cell r="B286" t="str">
            <v>Trạm  Y tế phường Quảng Long</v>
          </cell>
          <cell r="G286" t="str">
            <v>Ba Đồn</v>
          </cell>
          <cell r="H286">
            <v>2019</v>
          </cell>
          <cell r="J286">
            <v>2021</v>
          </cell>
          <cell r="M286" t="str">
            <v>3776/QĐ-UBND ngày 31/10/2018</v>
          </cell>
          <cell r="N286">
            <v>3000</v>
          </cell>
          <cell r="P286">
            <v>3000</v>
          </cell>
          <cell r="Z286">
            <v>0</v>
          </cell>
          <cell r="AD286">
            <v>1800</v>
          </cell>
          <cell r="AE286">
            <v>1800</v>
          </cell>
          <cell r="AF286">
            <v>900</v>
          </cell>
          <cell r="AG286">
            <v>50</v>
          </cell>
          <cell r="AI286">
            <v>900</v>
          </cell>
          <cell r="AJ286">
            <v>900</v>
          </cell>
          <cell r="AK286">
            <v>900</v>
          </cell>
          <cell r="AL286">
            <v>1800</v>
          </cell>
          <cell r="AM286">
            <v>900</v>
          </cell>
          <cell r="AQ286" t="str">
            <v>Quảng Long</v>
          </cell>
          <cell r="AU286" t="str">
            <v>UBND phường
Quảng Long</v>
          </cell>
          <cell r="AV286" t="str">
            <v>Có trong KH
trung hạn</v>
          </cell>
        </row>
        <row r="287">
          <cell r="B287" t="str">
            <v>Bệnh viện Đa khoa Đồng Hới</v>
          </cell>
          <cell r="G287" t="str">
            <v>Đồng Hới</v>
          </cell>
          <cell r="H287">
            <v>2019</v>
          </cell>
          <cell r="J287">
            <v>2021</v>
          </cell>
          <cell r="M287" t="str">
            <v>3802/QĐ-UBND ngày 31/10/2018</v>
          </cell>
          <cell r="N287">
            <v>8600</v>
          </cell>
          <cell r="P287">
            <v>8600</v>
          </cell>
          <cell r="Z287">
            <v>0</v>
          </cell>
          <cell r="AD287">
            <v>5160</v>
          </cell>
          <cell r="AE287">
            <v>5160</v>
          </cell>
          <cell r="AF287">
            <v>2580</v>
          </cell>
          <cell r="AG287">
            <v>50</v>
          </cell>
          <cell r="AI287">
            <v>2580</v>
          </cell>
          <cell r="AJ287">
            <v>2580</v>
          </cell>
          <cell r="AK287">
            <v>2580</v>
          </cell>
          <cell r="AL287">
            <v>5160</v>
          </cell>
          <cell r="AM287">
            <v>2580</v>
          </cell>
          <cell r="AN287" t="str">
            <v>Đ/c tăng tổng mức đầu tư từ 5,5 tỷ đồng lên 8,6 tỷ theo QĐ chủ trương đầu tư. Bố trí vốn từ năm 2019
KHV trung hạn 500 &gt;&gt; 5160</v>
          </cell>
          <cell r="AQ287" t="str">
            <v>Đức Ninh</v>
          </cell>
          <cell r="AT287" t="str">
            <v>NTM</v>
          </cell>
          <cell r="AU287" t="str">
            <v>Bệnh viện Đa khoa Đồng Hới</v>
          </cell>
          <cell r="AV287" t="str">
            <v>Có trong KH
trung hạn</v>
          </cell>
        </row>
        <row r="288">
          <cell r="B288" t="str">
            <v>Bệnh viện Đa khoa Minh Hóa</v>
          </cell>
          <cell r="G288" t="str">
            <v>Minh Hóa</v>
          </cell>
          <cell r="H288">
            <v>2019</v>
          </cell>
          <cell r="J288">
            <v>2021</v>
          </cell>
          <cell r="M288" t="str">
            <v>3890/QĐ-UBND ngày 31/10/2018</v>
          </cell>
          <cell r="N288">
            <v>5500</v>
          </cell>
          <cell r="P288">
            <v>5500</v>
          </cell>
          <cell r="Z288">
            <v>0</v>
          </cell>
          <cell r="AD288">
            <v>3300</v>
          </cell>
          <cell r="AE288">
            <v>3300</v>
          </cell>
          <cell r="AF288">
            <v>1650</v>
          </cell>
          <cell r="AG288">
            <v>50</v>
          </cell>
          <cell r="AI288">
            <v>1650</v>
          </cell>
          <cell r="AJ288">
            <v>1650</v>
          </cell>
          <cell r="AK288">
            <v>1650</v>
          </cell>
          <cell r="AL288">
            <v>3300</v>
          </cell>
          <cell r="AM288">
            <v>1650</v>
          </cell>
          <cell r="AQ288" t="str">
            <v>Quy Đạt</v>
          </cell>
          <cell r="AU288" t="str">
            <v>Bệnh viện Đa khoa Minh Hóa</v>
          </cell>
          <cell r="AV288" t="str">
            <v>Có trong KH
trung hạn</v>
          </cell>
        </row>
        <row r="289">
          <cell r="B289" t="str">
            <v>Trung tâm Y tế huyện Quảng Trạch</v>
          </cell>
          <cell r="G289" t="str">
            <v>Quảng Trạch</v>
          </cell>
          <cell r="H289">
            <v>2018</v>
          </cell>
          <cell r="J289">
            <v>2020</v>
          </cell>
          <cell r="M289" t="str">
            <v>2151/QĐ-UBND ngày 02/7/2018</v>
          </cell>
          <cell r="N289">
            <v>14800</v>
          </cell>
          <cell r="P289">
            <v>9800</v>
          </cell>
          <cell r="Z289">
            <v>0</v>
          </cell>
          <cell r="AD289">
            <v>9600</v>
          </cell>
          <cell r="AE289">
            <v>9600</v>
          </cell>
          <cell r="AF289">
            <v>4800</v>
          </cell>
          <cell r="AG289">
            <v>50</v>
          </cell>
          <cell r="AI289">
            <v>4800</v>
          </cell>
          <cell r="AJ289">
            <v>4800</v>
          </cell>
          <cell r="AK289">
            <v>4800</v>
          </cell>
          <cell r="AL289">
            <v>9600</v>
          </cell>
          <cell r="AM289">
            <v>4800</v>
          </cell>
          <cell r="AN289" t="str">
            <v>TT. HĐND tỉnh đã đồng ý bổ sung trung hạn và bố trí từ năm 2019 (VB số 136/HĐND-VP ngày 25/10/2018) Năm 2018 đã bố trí vốn sự nghiệp y tế để thực hiện</v>
          </cell>
          <cell r="AO289" t="str">
            <v>Điều chỉnh tăng NS tỉnh từ 9,600 lên 9,800</v>
          </cell>
          <cell r="AQ289" t="str">
            <v>Quảng Hưng</v>
          </cell>
          <cell r="AU289" t="str">
            <v>Sở Y tế</v>
          </cell>
          <cell r="AV289" t="str">
            <v>có ý kiến Thường trực HDND</v>
          </cell>
        </row>
        <row r="290">
          <cell r="B290" t="str">
            <v xml:space="preserve">Các dự án bổ sung KH trung hạn </v>
          </cell>
        </row>
        <row r="291">
          <cell r="B291" t="str">
            <v>Trạm y tế xã Quảng Lộc</v>
          </cell>
          <cell r="G291" t="str">
            <v>Ba Đồn</v>
          </cell>
          <cell r="H291">
            <v>2018</v>
          </cell>
          <cell r="J291">
            <v>2020</v>
          </cell>
          <cell r="M291" t="str">
            <v>3865/QĐ-UBND ngày 30/10/2017</v>
          </cell>
          <cell r="N291">
            <v>4000</v>
          </cell>
          <cell r="P291">
            <v>2400</v>
          </cell>
          <cell r="Z291">
            <v>0</v>
          </cell>
          <cell r="AD291">
            <v>2400</v>
          </cell>
          <cell r="AE291">
            <v>2400</v>
          </cell>
          <cell r="AF291">
            <v>1200</v>
          </cell>
          <cell r="AG291">
            <v>50</v>
          </cell>
          <cell r="AI291">
            <v>1200</v>
          </cell>
          <cell r="AJ291">
            <v>1200</v>
          </cell>
          <cell r="AK291">
            <v>1200</v>
          </cell>
          <cell r="AL291">
            <v>2400</v>
          </cell>
          <cell r="AM291">
            <v>1200</v>
          </cell>
          <cell r="AN291" t="str">
            <v>Bố trí NS xã 2018</v>
          </cell>
          <cell r="AQ291" t="str">
            <v>Quảng Lộc</v>
          </cell>
          <cell r="AT291" t="str">
            <v>NTM</v>
          </cell>
          <cell r="AU291" t="str">
            <v>UBND xã Quảng Lộc</v>
          </cell>
        </row>
        <row r="292">
          <cell r="B292" t="str">
            <v>Hạ tầng kỹ thuật Trung tâm Y tế huyện Lệ Thuỷ</v>
          </cell>
          <cell r="G292" t="str">
            <v>Lệ Thủy</v>
          </cell>
          <cell r="H292">
            <v>2019</v>
          </cell>
          <cell r="J292">
            <v>2021</v>
          </cell>
          <cell r="M292" t="str">
            <v>3889a/QĐ-UBND ngày 31/10/2018</v>
          </cell>
          <cell r="N292">
            <v>3500</v>
          </cell>
          <cell r="P292">
            <v>3500</v>
          </cell>
          <cell r="Z292">
            <v>0</v>
          </cell>
          <cell r="AD292">
            <v>2100</v>
          </cell>
          <cell r="AE292">
            <v>2100</v>
          </cell>
          <cell r="AF292">
            <v>1050</v>
          </cell>
          <cell r="AG292">
            <v>50</v>
          </cell>
          <cell r="AI292">
            <v>1050</v>
          </cell>
          <cell r="AJ292">
            <v>1050</v>
          </cell>
          <cell r="AK292">
            <v>1050</v>
          </cell>
          <cell r="AL292">
            <v>2100</v>
          </cell>
          <cell r="AM292">
            <v>1050</v>
          </cell>
          <cell r="AQ292" t="str">
            <v>Kiến Giang</v>
          </cell>
          <cell r="AU292" t="str">
            <v>Trung tâm Y tế huyện Lệ Thuỷ</v>
          </cell>
          <cell r="AV292" t="str">
            <v>Đ/c Giám đốc. Có trong KH
trung hạn</v>
          </cell>
        </row>
        <row r="293">
          <cell r="B293" t="str">
            <v>Trạm Y tế xã Đức Trạch</v>
          </cell>
          <cell r="G293" t="str">
            <v>Bố Trạch</v>
          </cell>
          <cell r="H293">
            <v>2019</v>
          </cell>
          <cell r="J293">
            <v>2021</v>
          </cell>
          <cell r="M293" t="str">
            <v>3347/QĐ-UBND ngày 9/10/2018</v>
          </cell>
          <cell r="N293">
            <v>4000</v>
          </cell>
          <cell r="P293">
            <v>2400</v>
          </cell>
          <cell r="Z293">
            <v>0</v>
          </cell>
          <cell r="AD293">
            <v>1440</v>
          </cell>
          <cell r="AE293">
            <v>1440</v>
          </cell>
          <cell r="AF293">
            <v>720</v>
          </cell>
          <cell r="AG293">
            <v>50</v>
          </cell>
          <cell r="AI293">
            <v>720</v>
          </cell>
          <cell r="AJ293">
            <v>720</v>
          </cell>
          <cell r="AK293">
            <v>720</v>
          </cell>
          <cell r="AL293">
            <v>1440</v>
          </cell>
          <cell r="AM293">
            <v>720</v>
          </cell>
          <cell r="AN293" t="str">
            <v>Bố trí theo PVX đề xuất</v>
          </cell>
          <cell r="AQ293" t="str">
            <v>Đức Trạch</v>
          </cell>
          <cell r="AT293" t="str">
            <v>NTM</v>
          </cell>
          <cell r="AU293" t="str">
            <v>UBND xã Đức Trạch</v>
          </cell>
          <cell r="AV293" t="str">
            <v>889/VPUBND-KTTH
ngày 26/03/2018</v>
          </cell>
        </row>
        <row r="294">
          <cell r="B294" t="str">
            <v>Trạm y tế xã Quảng Kim</v>
          </cell>
          <cell r="G294" t="str">
            <v>Quảng Trạch</v>
          </cell>
          <cell r="H294">
            <v>2019</v>
          </cell>
          <cell r="J294">
            <v>2021</v>
          </cell>
          <cell r="M294" t="str">
            <v>3885/QĐ-UBND ngày 31/10/2018</v>
          </cell>
          <cell r="N294">
            <v>3000</v>
          </cell>
          <cell r="P294">
            <v>1800</v>
          </cell>
          <cell r="Z294">
            <v>0</v>
          </cell>
          <cell r="AD294">
            <v>1080</v>
          </cell>
          <cell r="AE294">
            <v>1080</v>
          </cell>
          <cell r="AF294">
            <v>540</v>
          </cell>
          <cell r="AG294">
            <v>50</v>
          </cell>
          <cell r="AI294">
            <v>540</v>
          </cell>
          <cell r="AJ294">
            <v>540</v>
          </cell>
          <cell r="AK294">
            <v>540</v>
          </cell>
          <cell r="AL294">
            <v>1080</v>
          </cell>
          <cell r="AM294">
            <v>540</v>
          </cell>
          <cell r="AN294" t="str">
            <v>Bố trí theo PVX đề xuất</v>
          </cell>
          <cell r="AQ294" t="str">
            <v>Quảng Kim</v>
          </cell>
          <cell r="AT294" t="str">
            <v>NTM</v>
          </cell>
          <cell r="AU294" t="str">
            <v>UBND xã Quảng Kim</v>
          </cell>
          <cell r="AV294" t="str">
            <v>Có trong KH
trung hạn</v>
          </cell>
        </row>
        <row r="295">
          <cell r="B295" t="str">
            <v>DANH MỤC P.VX ĐỀ NGHỊ BỔ SUNG</v>
          </cell>
        </row>
        <row r="296">
          <cell r="B296" t="str">
            <v>Dự án có trong KH ĐTC trung hạn (Điều chỉnh)</v>
          </cell>
        </row>
        <row r="297">
          <cell r="B297" t="str">
            <v>Khoa Dược - Bệnh viện Đa khoa huyện Quảng Ninh</v>
          </cell>
          <cell r="G297" t="str">
            <v>Quảng Ninh</v>
          </cell>
          <cell r="H297">
            <v>2020</v>
          </cell>
          <cell r="J297">
            <v>2022</v>
          </cell>
          <cell r="N297">
            <v>5500</v>
          </cell>
          <cell r="P297">
            <v>3300</v>
          </cell>
          <cell r="AD297">
            <v>990</v>
          </cell>
          <cell r="AE297">
            <v>990</v>
          </cell>
          <cell r="AJ297">
            <v>0</v>
          </cell>
          <cell r="AK297">
            <v>0</v>
          </cell>
          <cell r="AL297">
            <v>990</v>
          </cell>
          <cell r="AM297">
            <v>990</v>
          </cell>
          <cell r="AU297" t="str">
            <v>Bệnh viện Đa khoa huyện Quảng Ninh</v>
          </cell>
        </row>
        <row r="298">
          <cell r="B298" t="str">
            <v>Dự án không có trong KH ĐTC trung hạn (Bổ sung)</v>
          </cell>
        </row>
        <row r="299">
          <cell r="B299" t="str">
            <v>Trạm Y tế phường Ba Đồn</v>
          </cell>
          <cell r="G299" t="str">
            <v>Ba Đồn</v>
          </cell>
          <cell r="H299">
            <v>2020</v>
          </cell>
          <cell r="J299">
            <v>2022</v>
          </cell>
          <cell r="N299">
            <v>5000</v>
          </cell>
          <cell r="P299">
            <v>3000</v>
          </cell>
          <cell r="AD299">
            <v>900</v>
          </cell>
          <cell r="AE299">
            <v>900</v>
          </cell>
          <cell r="AJ299">
            <v>0</v>
          </cell>
          <cell r="AK299">
            <v>0</v>
          </cell>
          <cell r="AL299">
            <v>900</v>
          </cell>
          <cell r="AM299">
            <v>900</v>
          </cell>
          <cell r="AU299" t="str">
            <v>UBND phường Ba Đồn</v>
          </cell>
        </row>
        <row r="300">
          <cell r="B300" t="str">
            <v>Trạm Y tế xã Trung Trạch</v>
          </cell>
          <cell r="G300" t="str">
            <v>Bố Trạch</v>
          </cell>
          <cell r="H300">
            <v>2020</v>
          </cell>
          <cell r="J300">
            <v>2022</v>
          </cell>
          <cell r="N300">
            <v>5500</v>
          </cell>
          <cell r="P300">
            <v>3300</v>
          </cell>
          <cell r="AD300">
            <v>990</v>
          </cell>
          <cell r="AE300">
            <v>990</v>
          </cell>
          <cell r="AJ300">
            <v>0</v>
          </cell>
          <cell r="AK300">
            <v>0</v>
          </cell>
          <cell r="AL300">
            <v>990</v>
          </cell>
          <cell r="AM300">
            <v>990</v>
          </cell>
          <cell r="AU300" t="str">
            <v>UBND xã Trung Trạch</v>
          </cell>
        </row>
        <row r="301">
          <cell r="B301" t="str">
            <v>Xây dựng Trạm y tế 6 phòng 2 tầng xã Quảng Liên</v>
          </cell>
          <cell r="G301" t="str">
            <v>Quảng Trạch</v>
          </cell>
          <cell r="H301">
            <v>2020</v>
          </cell>
          <cell r="J301">
            <v>2022</v>
          </cell>
          <cell r="N301">
            <v>3000</v>
          </cell>
          <cell r="P301">
            <v>1800</v>
          </cell>
          <cell r="AD301">
            <v>540</v>
          </cell>
          <cell r="AE301">
            <v>540</v>
          </cell>
          <cell r="AJ301">
            <v>0</v>
          </cell>
          <cell r="AK301">
            <v>0</v>
          </cell>
          <cell r="AL301">
            <v>540</v>
          </cell>
          <cell r="AM301">
            <v>540</v>
          </cell>
          <cell r="AU301" t="str">
            <v>UBND xã Quảng Liên</v>
          </cell>
        </row>
        <row r="302">
          <cell r="B302" t="str">
            <v>Trạm Y tế xã Đồng Trạch</v>
          </cell>
          <cell r="G302" t="str">
            <v>Bố Trạch</v>
          </cell>
          <cell r="H302">
            <v>2020</v>
          </cell>
          <cell r="J302">
            <v>2022</v>
          </cell>
          <cell r="N302">
            <v>5500</v>
          </cell>
          <cell r="P302">
            <v>3300</v>
          </cell>
          <cell r="AD302">
            <v>990</v>
          </cell>
          <cell r="AE302">
            <v>990</v>
          </cell>
          <cell r="AJ302">
            <v>0</v>
          </cell>
          <cell r="AK302">
            <v>0</v>
          </cell>
          <cell r="AL302">
            <v>990</v>
          </cell>
          <cell r="AM302">
            <v>990</v>
          </cell>
          <cell r="AU302" t="str">
            <v>UBND xã Đồng Trạch</v>
          </cell>
        </row>
        <row r="303">
          <cell r="B303" t="str">
            <v>Trung tâm y tế huyện Quảng Trạch (GĐ2)</v>
          </cell>
          <cell r="G303" t="str">
            <v>Quảng Trạch</v>
          </cell>
          <cell r="H303">
            <v>2020</v>
          </cell>
          <cell r="J303">
            <v>2022</v>
          </cell>
          <cell r="N303">
            <v>8500</v>
          </cell>
          <cell r="P303">
            <v>5000</v>
          </cell>
          <cell r="AD303">
            <v>1500</v>
          </cell>
          <cell r="AE303">
            <v>1500</v>
          </cell>
          <cell r="AJ303">
            <v>0</v>
          </cell>
          <cell r="AK303">
            <v>0</v>
          </cell>
          <cell r="AL303">
            <v>1500</v>
          </cell>
          <cell r="AM303">
            <v>1500</v>
          </cell>
          <cell r="AU303" t="str">
            <v>Trung tâm y tế huyện Quảng Trạch</v>
          </cell>
        </row>
        <row r="304">
          <cell r="B304" t="str">
            <v>Nhà điều trị và hạ tầng kỹ thuật bệnh viện đa khoa huyện Lệ Thủy</v>
          </cell>
          <cell r="G304" t="str">
            <v>Lệ Thủy</v>
          </cell>
          <cell r="H304">
            <v>2020</v>
          </cell>
          <cell r="J304">
            <v>2022</v>
          </cell>
          <cell r="N304">
            <v>11000</v>
          </cell>
          <cell r="P304">
            <v>6600</v>
          </cell>
          <cell r="AD304">
            <v>1980</v>
          </cell>
          <cell r="AE304">
            <v>1980</v>
          </cell>
          <cell r="AJ304">
            <v>0</v>
          </cell>
          <cell r="AK304">
            <v>0</v>
          </cell>
          <cell r="AL304">
            <v>1980</v>
          </cell>
          <cell r="AM304">
            <v>1980</v>
          </cell>
          <cell r="AU304" t="str">
            <v>Bệnh viện Đa khoa huyện Lệ Thủy</v>
          </cell>
        </row>
        <row r="305">
          <cell r="Z305">
            <v>0</v>
          </cell>
          <cell r="AN305" t="str">
            <v>Trạm y tế xã Quảng Lộc bỏ danh mục</v>
          </cell>
        </row>
        <row r="306">
          <cell r="B306" t="str">
            <v>Hạ tầng CK Cha Lo</v>
          </cell>
          <cell r="N306">
            <v>631296</v>
          </cell>
          <cell r="O306">
            <v>0</v>
          </cell>
          <cell r="P306">
            <v>241401</v>
          </cell>
          <cell r="Q306">
            <v>169488</v>
          </cell>
          <cell r="R306">
            <v>0</v>
          </cell>
          <cell r="S306">
            <v>24737</v>
          </cell>
          <cell r="T306">
            <v>104854</v>
          </cell>
          <cell r="U306">
            <v>80500</v>
          </cell>
          <cell r="V306">
            <v>20000</v>
          </cell>
          <cell r="W306">
            <v>20000</v>
          </cell>
          <cell r="Z306">
            <v>20000</v>
          </cell>
          <cell r="AA306">
            <v>189488</v>
          </cell>
          <cell r="AB306">
            <v>20000</v>
          </cell>
          <cell r="AC306">
            <v>44737</v>
          </cell>
          <cell r="AD306">
            <v>104854</v>
          </cell>
          <cell r="AE306">
            <v>60500</v>
          </cell>
        </row>
        <row r="307">
          <cell r="B307" t="str">
            <v>Hạ tầng khu phi thuế quan và các điểm dịch vụ khu kinh tế cửa khẩu Cha Lo</v>
          </cell>
          <cell r="E307" t="str">
            <v>HTCC</v>
          </cell>
          <cell r="F307" t="str">
            <v>4Chuyển tiếp</v>
          </cell>
          <cell r="G307" t="str">
            <v>Minh Hóa</v>
          </cell>
          <cell r="H307">
            <v>2015</v>
          </cell>
          <cell r="I307">
            <v>2015</v>
          </cell>
          <cell r="J307">
            <v>2020</v>
          </cell>
          <cell r="K307" t="str">
            <v>chưa</v>
          </cell>
          <cell r="M307" t="str">
            <v>3064/QĐ-UBND ngày 29/10/2014</v>
          </cell>
          <cell r="N307">
            <v>391564</v>
          </cell>
          <cell r="O307">
            <v>0</v>
          </cell>
          <cell r="P307">
            <v>156626</v>
          </cell>
          <cell r="Q307">
            <v>104943</v>
          </cell>
          <cell r="S307">
            <v>4750</v>
          </cell>
          <cell r="T307">
            <v>61034</v>
          </cell>
          <cell r="U307">
            <v>56284</v>
          </cell>
          <cell r="V307">
            <v>7500</v>
          </cell>
          <cell r="W307">
            <v>7500</v>
          </cell>
          <cell r="X307">
            <v>0</v>
          </cell>
          <cell r="Z307">
            <v>7500</v>
          </cell>
          <cell r="AA307">
            <v>112443</v>
          </cell>
          <cell r="AB307">
            <v>7500</v>
          </cell>
          <cell r="AC307">
            <v>12250</v>
          </cell>
          <cell r="AD307">
            <v>61034</v>
          </cell>
          <cell r="AE307">
            <v>48784</v>
          </cell>
          <cell r="AF307">
            <v>10000</v>
          </cell>
          <cell r="AG307">
            <v>20.498524106264348</v>
          </cell>
          <cell r="AH307">
            <v>583</v>
          </cell>
          <cell r="AI307">
            <v>10583</v>
          </cell>
          <cell r="AJ307">
            <v>123026</v>
          </cell>
          <cell r="AK307">
            <v>22833</v>
          </cell>
          <cell r="AL307">
            <v>61034</v>
          </cell>
          <cell r="AM307">
            <v>38201</v>
          </cell>
          <cell r="AQ307" t="str">
            <v>KKT Cừa khẩu Cha Lo</v>
          </cell>
          <cell r="AR307" t="str">
            <v>Khác</v>
          </cell>
          <cell r="AU307" t="str">
            <v>BQL Khu Kinh tế</v>
          </cell>
        </row>
        <row r="308">
          <cell r="B308" t="str">
            <v>Nhà liên ngành và Quốc môn KKT cửa khẩu Quốc tế Cha Lo (giai đoạn 2)</v>
          </cell>
          <cell r="E308" t="str">
            <v>HTCC</v>
          </cell>
          <cell r="F308" t="str">
            <v>4Chuyển tiếp</v>
          </cell>
          <cell r="G308" t="str">
            <v>Minh Hóa</v>
          </cell>
          <cell r="H308">
            <v>2016</v>
          </cell>
          <cell r="I308">
            <v>2016</v>
          </cell>
          <cell r="J308">
            <v>2018</v>
          </cell>
          <cell r="K308" t="str">
            <v xml:space="preserve">chưa </v>
          </cell>
          <cell r="M308" t="str">
            <v>1515/QĐ-UBND ngày 01/7/2013</v>
          </cell>
          <cell r="N308">
            <v>167137</v>
          </cell>
          <cell r="O308">
            <v>0</v>
          </cell>
          <cell r="P308">
            <v>66855</v>
          </cell>
          <cell r="Q308">
            <v>45084</v>
          </cell>
          <cell r="S308">
            <v>10000</v>
          </cell>
          <cell r="T308">
            <v>25900</v>
          </cell>
          <cell r="U308">
            <v>15900</v>
          </cell>
          <cell r="V308">
            <v>4184</v>
          </cell>
          <cell r="W308">
            <v>4184</v>
          </cell>
          <cell r="X308">
            <v>0</v>
          </cell>
          <cell r="Z308">
            <v>4184</v>
          </cell>
          <cell r="AA308">
            <v>49268</v>
          </cell>
          <cell r="AB308">
            <v>4184</v>
          </cell>
          <cell r="AC308">
            <v>14184</v>
          </cell>
          <cell r="AD308">
            <v>25900</v>
          </cell>
          <cell r="AE308">
            <v>11716</v>
          </cell>
          <cell r="AF308">
            <v>11716</v>
          </cell>
          <cell r="AG308">
            <v>100</v>
          </cell>
          <cell r="AH308">
            <v>-583</v>
          </cell>
          <cell r="AI308">
            <v>11133</v>
          </cell>
          <cell r="AJ308">
            <v>60401</v>
          </cell>
          <cell r="AK308">
            <v>25317</v>
          </cell>
          <cell r="AL308">
            <v>25900</v>
          </cell>
          <cell r="AM308">
            <v>0</v>
          </cell>
          <cell r="AQ308" t="str">
            <v>KKT Cừa khẩu Cha Lo</v>
          </cell>
          <cell r="AR308" t="str">
            <v>Khác</v>
          </cell>
          <cell r="AU308" t="str">
            <v>BQL Khu Kinh tế</v>
          </cell>
        </row>
        <row r="309">
          <cell r="B309" t="str">
            <v>Hạ tầng kỹ thuật Khu trung tâm cửa khẩu Quốc tế Cha Lo (giai đoạn 2)</v>
          </cell>
          <cell r="E309" t="str">
            <v>HTCC</v>
          </cell>
          <cell r="F309" t="str">
            <v>4Chuyển tiếp</v>
          </cell>
          <cell r="G309" t="str">
            <v>Minh Hóa</v>
          </cell>
          <cell r="H309">
            <v>2016</v>
          </cell>
          <cell r="I309">
            <v>2016</v>
          </cell>
          <cell r="J309">
            <v>2018</v>
          </cell>
          <cell r="K309" t="str">
            <v>chưa</v>
          </cell>
          <cell r="M309" t="str">
            <v>2564/QĐ-CT ngày 22/10/2012</v>
          </cell>
          <cell r="N309">
            <v>72595</v>
          </cell>
          <cell r="O309">
            <v>0</v>
          </cell>
          <cell r="P309">
            <v>17920</v>
          </cell>
          <cell r="Q309">
            <v>19461</v>
          </cell>
          <cell r="S309">
            <v>9987</v>
          </cell>
          <cell r="T309">
            <v>17920</v>
          </cell>
          <cell r="U309">
            <v>8316</v>
          </cell>
          <cell r="V309">
            <v>8316</v>
          </cell>
          <cell r="W309">
            <v>8316</v>
          </cell>
          <cell r="X309">
            <v>0</v>
          </cell>
          <cell r="Z309">
            <v>8316</v>
          </cell>
          <cell r="AA309">
            <v>27777</v>
          </cell>
          <cell r="AB309">
            <v>8316</v>
          </cell>
          <cell r="AC309">
            <v>18303</v>
          </cell>
          <cell r="AD309">
            <v>17920</v>
          </cell>
          <cell r="AE309">
            <v>0</v>
          </cell>
          <cell r="AU309" t="str">
            <v>BQL Khu Kinh tế</v>
          </cell>
        </row>
        <row r="310">
          <cell r="B310" t="str">
            <v>Đầu tư Phong Nha</v>
          </cell>
          <cell r="N310">
            <v>27144</v>
          </cell>
          <cell r="O310">
            <v>0</v>
          </cell>
          <cell r="P310">
            <v>27144</v>
          </cell>
          <cell r="Q310">
            <v>2735</v>
          </cell>
          <cell r="R310">
            <v>0</v>
          </cell>
          <cell r="S310">
            <v>2735</v>
          </cell>
          <cell r="T310">
            <v>24975</v>
          </cell>
          <cell r="U310">
            <v>22500</v>
          </cell>
          <cell r="V310">
            <v>7636</v>
          </cell>
          <cell r="W310">
            <v>7635.8</v>
          </cell>
          <cell r="Y310">
            <v>0</v>
          </cell>
          <cell r="Z310">
            <v>7636</v>
          </cell>
          <cell r="AA310">
            <v>10371</v>
          </cell>
          <cell r="AB310">
            <v>7636</v>
          </cell>
          <cell r="AC310">
            <v>10371</v>
          </cell>
          <cell r="AD310">
            <v>24975</v>
          </cell>
          <cell r="AE310">
            <v>14744</v>
          </cell>
        </row>
        <row r="311">
          <cell r="B311" t="str">
            <v>Dự án chuyển tiếp</v>
          </cell>
          <cell r="Z311">
            <v>0</v>
          </cell>
        </row>
        <row r="312">
          <cell r="B312" t="str">
            <v>Trạm kiểm lâm Trộ Mợng</v>
          </cell>
          <cell r="F312" t="str">
            <v>5KCM</v>
          </cell>
          <cell r="G312" t="str">
            <v>Bố Trạch</v>
          </cell>
          <cell r="H312">
            <v>2017</v>
          </cell>
          <cell r="J312" t="str">
            <v>2019</v>
          </cell>
          <cell r="M312" t="str">
            <v>3525/QĐ-UBND ngày 31/10/2016</v>
          </cell>
          <cell r="N312">
            <v>7671</v>
          </cell>
          <cell r="P312">
            <v>7671</v>
          </cell>
          <cell r="Q312">
            <v>2615</v>
          </cell>
          <cell r="S312">
            <v>2615</v>
          </cell>
          <cell r="T312">
            <v>6904</v>
          </cell>
          <cell r="U312">
            <v>4429</v>
          </cell>
          <cell r="V312">
            <v>2215</v>
          </cell>
          <cell r="W312">
            <v>2214.5</v>
          </cell>
          <cell r="X312">
            <v>50</v>
          </cell>
          <cell r="Z312">
            <v>2215</v>
          </cell>
          <cell r="AA312">
            <v>4830</v>
          </cell>
          <cell r="AB312">
            <v>2215</v>
          </cell>
          <cell r="AC312">
            <v>4830</v>
          </cell>
          <cell r="AD312">
            <v>6904</v>
          </cell>
          <cell r="AE312">
            <v>2214</v>
          </cell>
          <cell r="AF312">
            <v>2214</v>
          </cell>
          <cell r="AG312">
            <v>100</v>
          </cell>
          <cell r="AI312">
            <v>2214</v>
          </cell>
          <cell r="AJ312">
            <v>7044</v>
          </cell>
          <cell r="AK312">
            <v>7044</v>
          </cell>
          <cell r="AL312">
            <v>6904</v>
          </cell>
          <cell r="AM312">
            <v>0</v>
          </cell>
          <cell r="AR312" t="str">
            <v>Khác</v>
          </cell>
          <cell r="AU312" t="str">
            <v>Ban quản lý VQG Phong Nha - Kẻ Bàng</v>
          </cell>
        </row>
        <row r="313">
          <cell r="B313" t="str">
            <v>Dự án khởi công mới năm 2018</v>
          </cell>
          <cell r="W313">
            <v>0</v>
          </cell>
          <cell r="X313">
            <v>0</v>
          </cell>
          <cell r="Z313">
            <v>0</v>
          </cell>
          <cell r="AA313">
            <v>0</v>
          </cell>
          <cell r="AB313">
            <v>0</v>
          </cell>
          <cell r="AC313">
            <v>0</v>
          </cell>
          <cell r="AD313">
            <v>0</v>
          </cell>
          <cell r="AE313">
            <v>0</v>
          </cell>
        </row>
        <row r="314">
          <cell r="B314" t="str">
            <v xml:space="preserve">Khu cứu hộ động vật, thực vật hoang dã và mở rộng vườn thực vật </v>
          </cell>
          <cell r="F314" t="str">
            <v>5KCM</v>
          </cell>
          <cell r="G314" t="str">
            <v>Bố Trạch</v>
          </cell>
          <cell r="H314">
            <v>2018</v>
          </cell>
          <cell r="J314" t="str">
            <v>2020</v>
          </cell>
          <cell r="M314" t="str">
            <v>2856/QĐ-UBND ngày 28/8/2018</v>
          </cell>
          <cell r="N314">
            <v>8480</v>
          </cell>
          <cell r="P314">
            <v>8480</v>
          </cell>
          <cell r="Q314">
            <v>60</v>
          </cell>
          <cell r="S314">
            <v>60</v>
          </cell>
          <cell r="T314">
            <v>8171</v>
          </cell>
          <cell r="U314">
            <v>8171</v>
          </cell>
          <cell r="V314">
            <v>2451</v>
          </cell>
          <cell r="W314">
            <v>2451.3000000000002</v>
          </cell>
          <cell r="X314">
            <v>30</v>
          </cell>
          <cell r="Z314">
            <v>2451</v>
          </cell>
          <cell r="AA314">
            <v>2511</v>
          </cell>
          <cell r="AB314">
            <v>2451</v>
          </cell>
          <cell r="AC314">
            <v>2511</v>
          </cell>
          <cell r="AD314">
            <v>8171</v>
          </cell>
          <cell r="AE314">
            <v>5660</v>
          </cell>
          <cell r="AF314">
            <v>1716</v>
          </cell>
          <cell r="AG314">
            <v>30.318021201413426</v>
          </cell>
          <cell r="AI314">
            <v>1716</v>
          </cell>
          <cell r="AJ314">
            <v>4227</v>
          </cell>
          <cell r="AK314">
            <v>4227</v>
          </cell>
          <cell r="AL314">
            <v>8171</v>
          </cell>
          <cell r="AM314">
            <v>3944</v>
          </cell>
          <cell r="AQ314" t="str">
            <v>Sơn Trạch</v>
          </cell>
          <cell r="AR314" t="str">
            <v>Khác</v>
          </cell>
          <cell r="AU314" t="str">
            <v>Ban quản lý VQG Phong Nha - Kẻ Bàng</v>
          </cell>
        </row>
        <row r="315">
          <cell r="B315" t="str">
            <v xml:space="preserve">Hệ thống sàn đạo và điện chiếu sáng động Phong Nha </v>
          </cell>
          <cell r="F315" t="str">
            <v>5KCM</v>
          </cell>
          <cell r="G315" t="str">
            <v>Bố Trạch</v>
          </cell>
          <cell r="H315">
            <v>2018</v>
          </cell>
          <cell r="J315" t="str">
            <v>2020</v>
          </cell>
          <cell r="M315" t="str">
            <v>4742/QĐ-UBND ngày 31/12/2018</v>
          </cell>
          <cell r="N315">
            <v>10993</v>
          </cell>
          <cell r="P315">
            <v>10993</v>
          </cell>
          <cell r="Q315">
            <v>60</v>
          </cell>
          <cell r="S315">
            <v>60</v>
          </cell>
          <cell r="T315">
            <v>9900</v>
          </cell>
          <cell r="U315">
            <v>9900</v>
          </cell>
          <cell r="V315">
            <v>2970</v>
          </cell>
          <cell r="W315">
            <v>2970</v>
          </cell>
          <cell r="X315">
            <v>30</v>
          </cell>
          <cell r="Z315">
            <v>2970</v>
          </cell>
          <cell r="AA315">
            <v>3030</v>
          </cell>
          <cell r="AB315">
            <v>2970</v>
          </cell>
          <cell r="AC315">
            <v>3030</v>
          </cell>
          <cell r="AD315">
            <v>9900</v>
          </cell>
          <cell r="AE315">
            <v>6870</v>
          </cell>
          <cell r="AI315">
            <v>0</v>
          </cell>
          <cell r="AJ315">
            <v>3030</v>
          </cell>
          <cell r="AK315">
            <v>3030</v>
          </cell>
          <cell r="AL315">
            <v>9900</v>
          </cell>
          <cell r="AM315">
            <v>6870</v>
          </cell>
          <cell r="AQ315" t="str">
            <v>Sơn Trạch</v>
          </cell>
          <cell r="AR315" t="str">
            <v>Khác</v>
          </cell>
          <cell r="AU315" t="str">
            <v>Ban quản lý VQG Phong Nha - Kẻ Bàng</v>
          </cell>
        </row>
        <row r="316">
          <cell r="B316" t="str">
            <v>Nợ XDCB</v>
          </cell>
          <cell r="N316">
            <v>1023225</v>
          </cell>
          <cell r="O316">
            <v>88130</v>
          </cell>
          <cell r="P316">
            <v>332661.2</v>
          </cell>
          <cell r="Q316">
            <v>677942</v>
          </cell>
          <cell r="R316">
            <v>96973</v>
          </cell>
          <cell r="S316">
            <v>251600</v>
          </cell>
          <cell r="T316">
            <v>100988</v>
          </cell>
          <cell r="U316">
            <v>48912</v>
          </cell>
          <cell r="V316">
            <v>18478</v>
          </cell>
          <cell r="W316">
            <v>18477.550000000156</v>
          </cell>
          <cell r="Y316">
            <v>19896</v>
          </cell>
          <cell r="Z316">
            <v>38374</v>
          </cell>
          <cell r="AA316">
            <v>716316</v>
          </cell>
          <cell r="AB316">
            <v>135347</v>
          </cell>
          <cell r="AC316">
            <v>289974</v>
          </cell>
          <cell r="AD316">
            <v>100988</v>
          </cell>
          <cell r="AE316">
            <v>10538</v>
          </cell>
          <cell r="AN316">
            <v>31994</v>
          </cell>
          <cell r="AO316">
            <v>-13516.449999999844</v>
          </cell>
        </row>
        <row r="317">
          <cell r="B317" t="str">
            <v>Đường nối từ đường Nguyễn Hữu Cảnh - đường Nguyễn Văn Cừ  (đoạn từ Sở Tài chính - đường Nguyễn Văn Cừ), TP. Đồng Hới</v>
          </cell>
          <cell r="C317" t="str">
            <v>2704/QĐ-UBND ngày 07/9/2016</v>
          </cell>
          <cell r="D317">
            <v>50388</v>
          </cell>
          <cell r="E317" t="str">
            <v>GTVT</v>
          </cell>
          <cell r="F317" t="str">
            <v>2Nợ XDCB</v>
          </cell>
          <cell r="G317" t="str">
            <v>Đồng Hới</v>
          </cell>
          <cell r="H317">
            <v>2010</v>
          </cell>
          <cell r="I317" t="str">
            <v>5/2011</v>
          </cell>
          <cell r="J317">
            <v>2016</v>
          </cell>
          <cell r="K317" t="str">
            <v>5/2016</v>
          </cell>
          <cell r="M317" t="str">
            <v>2757/QĐ-UBND ngày 27/10/2010; 46/QĐ-UBND ngày 10/01/2014</v>
          </cell>
          <cell r="N317">
            <v>52941</v>
          </cell>
          <cell r="O317">
            <v>0</v>
          </cell>
          <cell r="P317">
            <v>52941</v>
          </cell>
          <cell r="Q317">
            <v>43616</v>
          </cell>
          <cell r="R317">
            <v>0</v>
          </cell>
          <cell r="S317">
            <v>43616</v>
          </cell>
          <cell r="T317">
            <v>9348</v>
          </cell>
          <cell r="U317">
            <v>4272</v>
          </cell>
          <cell r="V317">
            <v>582</v>
          </cell>
          <cell r="W317">
            <v>581.59999999999991</v>
          </cell>
          <cell r="X317">
            <v>30</v>
          </cell>
          <cell r="Y317">
            <v>3690</v>
          </cell>
          <cell r="Z317">
            <v>4272</v>
          </cell>
          <cell r="AA317">
            <v>47888</v>
          </cell>
          <cell r="AB317">
            <v>4272</v>
          </cell>
          <cell r="AC317">
            <v>47888</v>
          </cell>
          <cell r="AD317">
            <v>9348</v>
          </cell>
          <cell r="AE317">
            <v>0</v>
          </cell>
        </row>
        <row r="318">
          <cell r="B318" t="str">
            <v>Trụ sở Chi cục Kiểm lâm</v>
          </cell>
          <cell r="C318" t="str">
            <v>QĐ QT số 3500/QĐ-UBND ngày 03/12/2014)</v>
          </cell>
          <cell r="D318">
            <v>15789.357</v>
          </cell>
          <cell r="E318" t="str">
            <v>NN-TL</v>
          </cell>
          <cell r="F318" t="str">
            <v>2Nợ XDCB</v>
          </cell>
          <cell r="G318" t="str">
            <v>Đồng Hới</v>
          </cell>
          <cell r="H318">
            <v>2010</v>
          </cell>
          <cell r="I318">
            <v>2010</v>
          </cell>
          <cell r="J318">
            <v>2012</v>
          </cell>
          <cell r="K318">
            <v>2012</v>
          </cell>
          <cell r="M318" t="str">
            <v>949/QĐ-UBND ngày 4/5/2010</v>
          </cell>
          <cell r="N318">
            <v>15990</v>
          </cell>
          <cell r="O318">
            <v>0</v>
          </cell>
          <cell r="P318">
            <v>15990</v>
          </cell>
          <cell r="Q318">
            <v>15599</v>
          </cell>
          <cell r="R318">
            <v>0</v>
          </cell>
          <cell r="S318">
            <v>15599</v>
          </cell>
          <cell r="T318">
            <v>2890</v>
          </cell>
          <cell r="U318">
            <v>190</v>
          </cell>
          <cell r="V318">
            <v>190</v>
          </cell>
          <cell r="W318">
            <v>190</v>
          </cell>
          <cell r="X318">
            <v>100</v>
          </cell>
          <cell r="Z318">
            <v>190</v>
          </cell>
          <cell r="AA318">
            <v>15789</v>
          </cell>
          <cell r="AB318">
            <v>190</v>
          </cell>
          <cell r="AC318">
            <v>15789</v>
          </cell>
          <cell r="AD318">
            <v>2890</v>
          </cell>
          <cell r="AE318">
            <v>0</v>
          </cell>
        </row>
        <row r="319">
          <cell r="B319" t="str">
            <v>Nâng cấp hồ Hói Chánh</v>
          </cell>
          <cell r="C319" t="str">
            <v>NT đưa vào sử dụng</v>
          </cell>
          <cell r="E319" t="str">
            <v>NN-TL</v>
          </cell>
          <cell r="F319" t="str">
            <v>2Nợ XDCB</v>
          </cell>
          <cell r="G319" t="str">
            <v>Tuyên Hóa</v>
          </cell>
          <cell r="H319">
            <v>2010</v>
          </cell>
          <cell r="I319">
            <v>2011</v>
          </cell>
          <cell r="J319">
            <v>2013</v>
          </cell>
          <cell r="K319">
            <v>2014</v>
          </cell>
          <cell r="M319" t="str">
            <v>2392/QĐ-UBND ngày 17/9/2010; 2792/QĐ-UBND ngày 07/11/2013</v>
          </cell>
          <cell r="N319">
            <v>8753</v>
          </cell>
          <cell r="O319">
            <v>0</v>
          </cell>
          <cell r="P319">
            <v>8753</v>
          </cell>
          <cell r="Q319">
            <v>5840</v>
          </cell>
          <cell r="R319">
            <v>0</v>
          </cell>
          <cell r="S319">
            <v>5840</v>
          </cell>
          <cell r="T319">
            <v>2770</v>
          </cell>
          <cell r="U319">
            <v>209</v>
          </cell>
          <cell r="V319">
            <v>209</v>
          </cell>
          <cell r="W319">
            <v>209</v>
          </cell>
          <cell r="X319">
            <v>100</v>
          </cell>
          <cell r="Z319">
            <v>209</v>
          </cell>
          <cell r="AA319">
            <v>6049</v>
          </cell>
          <cell r="AB319">
            <v>209</v>
          </cell>
          <cell r="AC319">
            <v>6049</v>
          </cell>
          <cell r="AD319">
            <v>2770</v>
          </cell>
          <cell r="AE319">
            <v>0</v>
          </cell>
          <cell r="AN319" t="str">
            <v>KH ĐTC 2018-2020 còn 500 tr nhưng sau khi quyết toán chỉ thiếu 209trđ</v>
          </cell>
        </row>
        <row r="320">
          <cell r="B320" t="str">
            <v>Sửa chữa, nâng cấp đập Đồng Ran, Bắc Trạch</v>
          </cell>
          <cell r="C320" t="str">
            <v>QĐ QT số 1653/QĐ-UBND ngày 25/6/2014</v>
          </cell>
          <cell r="D320">
            <v>32737.117999999999</v>
          </cell>
          <cell r="E320" t="str">
            <v>NN-TL</v>
          </cell>
          <cell r="F320" t="str">
            <v>2Nợ XDCB</v>
          </cell>
          <cell r="G320" t="str">
            <v>Bố Trạch</v>
          </cell>
          <cell r="H320">
            <v>2012</v>
          </cell>
          <cell r="I320" t="str">
            <v>5/2012</v>
          </cell>
          <cell r="J320">
            <v>2013</v>
          </cell>
          <cell r="K320" t="str">
            <v>4/2013</v>
          </cell>
          <cell r="M320" t="str">
            <v>1850/QĐ-UBND ngày 3/8/2011</v>
          </cell>
          <cell r="N320">
            <v>38908</v>
          </cell>
          <cell r="O320">
            <v>0</v>
          </cell>
          <cell r="P320">
            <v>3280</v>
          </cell>
          <cell r="Q320">
            <v>32338</v>
          </cell>
          <cell r="R320">
            <v>0</v>
          </cell>
          <cell r="S320">
            <v>2938</v>
          </cell>
          <cell r="T320">
            <v>2995</v>
          </cell>
          <cell r="U320">
            <v>537</v>
          </cell>
          <cell r="V320">
            <v>537</v>
          </cell>
          <cell r="W320">
            <v>537</v>
          </cell>
          <cell r="X320">
            <v>100</v>
          </cell>
          <cell r="Z320">
            <v>537</v>
          </cell>
          <cell r="AA320">
            <v>32875</v>
          </cell>
          <cell r="AB320">
            <v>537</v>
          </cell>
          <cell r="AC320">
            <v>3475</v>
          </cell>
          <cell r="AD320">
            <v>2995</v>
          </cell>
          <cell r="AE320">
            <v>0</v>
          </cell>
        </row>
        <row r="321">
          <cell r="B321" t="str">
            <v>Đường ngập lụt Trung Trạch - Hoàn Lão - Hoàn Trạch, huyện Bố Trạch</v>
          </cell>
          <cell r="C321" t="str">
            <v xml:space="preserve"> QĐ số 2108/QĐ-UBND ngày 14/7/2016</v>
          </cell>
          <cell r="D321">
            <v>6013</v>
          </cell>
          <cell r="E321" t="str">
            <v>GTVT</v>
          </cell>
          <cell r="F321" t="str">
            <v>2Nợ XDCB</v>
          </cell>
          <cell r="G321" t="str">
            <v>Bố Trạch</v>
          </cell>
          <cell r="H321">
            <v>2011</v>
          </cell>
          <cell r="J321">
            <v>2015</v>
          </cell>
          <cell r="M321" t="str">
            <v>156/QĐ-UBND ngày 25/01/2010;
1440/QĐ-UBND ngày 21/6/2011</v>
          </cell>
          <cell r="N321">
            <v>19577</v>
          </cell>
          <cell r="O321">
            <v>0</v>
          </cell>
          <cell r="P321">
            <v>4013</v>
          </cell>
          <cell r="Q321">
            <v>5700</v>
          </cell>
          <cell r="R321">
            <v>0</v>
          </cell>
          <cell r="S321">
            <v>3700</v>
          </cell>
          <cell r="T321">
            <v>3513</v>
          </cell>
          <cell r="U321">
            <v>1413</v>
          </cell>
          <cell r="V321">
            <v>1413</v>
          </cell>
          <cell r="W321">
            <v>1413</v>
          </cell>
          <cell r="X321">
            <v>100</v>
          </cell>
          <cell r="Z321">
            <v>1413</v>
          </cell>
          <cell r="AA321">
            <v>7113</v>
          </cell>
          <cell r="AB321">
            <v>1413</v>
          </cell>
          <cell r="AC321">
            <v>5113</v>
          </cell>
          <cell r="AD321">
            <v>3513</v>
          </cell>
          <cell r="AE321">
            <v>0</v>
          </cell>
          <cell r="AN321" t="str">
            <v>Cập nhật lại số vốn bố trí</v>
          </cell>
        </row>
        <row r="322">
          <cell r="B322" t="str">
            <v>Trục đường chính Bắc-Nam rộng 60m, xã Bảo Ninh, TP. Đồng Hới (giai đoạn 1)</v>
          </cell>
          <cell r="E322" t="str">
            <v>GTVT</v>
          </cell>
          <cell r="F322" t="str">
            <v>2Nợ XDCB</v>
          </cell>
          <cell r="G322" t="str">
            <v>Đồng Hới</v>
          </cell>
          <cell r="H322">
            <v>2010</v>
          </cell>
          <cell r="J322">
            <v>2014</v>
          </cell>
          <cell r="M322" t="str">
            <v>2705/QĐ-UBND ngày 25/9/2009; 2622/QĐ-UBND ngày 25/10/2013</v>
          </cell>
          <cell r="N322">
            <v>175084</v>
          </cell>
          <cell r="O322">
            <v>0</v>
          </cell>
          <cell r="P322">
            <v>113063</v>
          </cell>
          <cell r="Q322">
            <v>166695</v>
          </cell>
          <cell r="R322">
            <v>0</v>
          </cell>
          <cell r="S322">
            <v>103954</v>
          </cell>
          <cell r="T322">
            <v>2121</v>
          </cell>
          <cell r="U322">
            <v>1121</v>
          </cell>
          <cell r="V322">
            <v>1121</v>
          </cell>
          <cell r="W322">
            <v>1121</v>
          </cell>
          <cell r="X322">
            <v>100</v>
          </cell>
          <cell r="Z322">
            <v>1121</v>
          </cell>
          <cell r="AA322">
            <v>167816</v>
          </cell>
          <cell r="AB322">
            <v>1121</v>
          </cell>
          <cell r="AC322">
            <v>105075</v>
          </cell>
          <cell r="AD322">
            <v>2121</v>
          </cell>
          <cell r="AE322">
            <v>0</v>
          </cell>
          <cell r="AN322" t="str">
            <v>Cập nhật lại số vốn bố trí</v>
          </cell>
        </row>
        <row r="323">
          <cell r="B323" t="str">
            <v>Sửa chữa, nâng cấp đường vào xã Hồng Thủy</v>
          </cell>
          <cell r="E323" t="str">
            <v>GTVT</v>
          </cell>
          <cell r="F323" t="str">
            <v>2Nợ XDCB</v>
          </cell>
          <cell r="G323" t="str">
            <v>Lệ Thủy</v>
          </cell>
          <cell r="H323">
            <v>2011</v>
          </cell>
          <cell r="J323">
            <v>2012</v>
          </cell>
          <cell r="M323" t="str">
            <v xml:space="preserve"> 1661/QĐ-UBND ngày 14/7/2011; 3531/QĐ-UBND ngày 30/12/2011</v>
          </cell>
          <cell r="N323">
            <v>18047</v>
          </cell>
          <cell r="O323">
            <v>0</v>
          </cell>
          <cell r="P323">
            <v>3980</v>
          </cell>
          <cell r="Q323">
            <v>17000</v>
          </cell>
          <cell r="R323">
            <v>0</v>
          </cell>
          <cell r="S323">
            <v>2000</v>
          </cell>
          <cell r="T323">
            <v>1980</v>
          </cell>
          <cell r="U323">
            <v>980</v>
          </cell>
          <cell r="V323">
            <v>980</v>
          </cell>
          <cell r="W323">
            <v>980</v>
          </cell>
          <cell r="X323">
            <v>100</v>
          </cell>
          <cell r="Z323">
            <v>980</v>
          </cell>
          <cell r="AA323">
            <v>17980</v>
          </cell>
          <cell r="AB323">
            <v>980</v>
          </cell>
          <cell r="AC323">
            <v>2980</v>
          </cell>
          <cell r="AD323">
            <v>1980</v>
          </cell>
          <cell r="AE323">
            <v>0</v>
          </cell>
        </row>
        <row r="324">
          <cell r="B324" t="str">
            <v>Sửa chữa, nạo vét kênh Xuân Hưng</v>
          </cell>
          <cell r="C324" t="str">
            <v>Nghiệm thu</v>
          </cell>
          <cell r="E324" t="str">
            <v>NN-TL</v>
          </cell>
          <cell r="F324" t="str">
            <v>2Nợ XDCB</v>
          </cell>
          <cell r="G324" t="str">
            <v>Quảng Trạch</v>
          </cell>
          <cell r="H324">
            <v>2012</v>
          </cell>
          <cell r="J324" t="str">
            <v>2014</v>
          </cell>
          <cell r="M324" t="str">
            <v>1968/QĐ-UBND ngày 16/8/2011</v>
          </cell>
          <cell r="N324">
            <v>51192</v>
          </cell>
          <cell r="O324">
            <v>0</v>
          </cell>
          <cell r="P324">
            <v>1900</v>
          </cell>
          <cell r="Q324">
            <v>32900</v>
          </cell>
          <cell r="R324">
            <v>0</v>
          </cell>
          <cell r="S324">
            <v>1900</v>
          </cell>
          <cell r="T324">
            <v>1900</v>
          </cell>
          <cell r="U324">
            <v>0</v>
          </cell>
          <cell r="V324">
            <v>0</v>
          </cell>
          <cell r="W324">
            <v>0</v>
          </cell>
          <cell r="X324">
            <v>100</v>
          </cell>
          <cell r="Z324">
            <v>0</v>
          </cell>
          <cell r="AA324">
            <v>32900</v>
          </cell>
          <cell r="AB324">
            <v>0</v>
          </cell>
          <cell r="AC324">
            <v>1900</v>
          </cell>
          <cell r="AD324">
            <v>1900</v>
          </cell>
          <cell r="AE324">
            <v>0</v>
          </cell>
        </row>
        <row r="325">
          <cell r="B325" t="str">
            <v>Đường ra biên giới từ bản Cà Roòng 2 đi cột mốc O4</v>
          </cell>
          <cell r="C325" t="str">
            <v>Nghiệm thu</v>
          </cell>
          <cell r="D325">
            <v>100616</v>
          </cell>
          <cell r="E325" t="str">
            <v>ANQP</v>
          </cell>
          <cell r="F325" t="str">
            <v>2Nợ XDCB</v>
          </cell>
          <cell r="G325" t="str">
            <v>Bố Trạch</v>
          </cell>
          <cell r="H325">
            <v>2008</v>
          </cell>
          <cell r="J325">
            <v>2014</v>
          </cell>
          <cell r="K325" t="str">
            <v>chưa</v>
          </cell>
          <cell r="M325" t="str">
            <v>3134/QĐ-CT ngày 21/12/2012</v>
          </cell>
          <cell r="N325">
            <v>112794</v>
          </cell>
          <cell r="O325">
            <v>88130</v>
          </cell>
          <cell r="P325">
            <v>24664</v>
          </cell>
          <cell r="Q325">
            <v>91130</v>
          </cell>
          <cell r="R325">
            <v>88130</v>
          </cell>
          <cell r="S325">
            <v>3000</v>
          </cell>
          <cell r="T325">
            <v>8649</v>
          </cell>
          <cell r="U325">
            <v>5649</v>
          </cell>
          <cell r="V325">
            <v>995</v>
          </cell>
          <cell r="W325">
            <v>994.7</v>
          </cell>
          <cell r="X325">
            <v>30</v>
          </cell>
          <cell r="Y325">
            <v>4654</v>
          </cell>
          <cell r="Z325">
            <v>5649</v>
          </cell>
          <cell r="AA325">
            <v>96779</v>
          </cell>
          <cell r="AB325">
            <v>93779</v>
          </cell>
          <cell r="AC325">
            <v>8649</v>
          </cell>
          <cell r="AD325">
            <v>8649</v>
          </cell>
          <cell r="AE325">
            <v>0</v>
          </cell>
        </row>
        <row r="326">
          <cell r="B326" t="str">
            <v>Dự án khắc phục hậu quả bom mìn vật nổ còn sót lại sau chiến tranh trên địa bàn tỉnh Quảng Bình</v>
          </cell>
          <cell r="C326" t="str">
            <v>Biên bản kiểm toán</v>
          </cell>
          <cell r="D326">
            <v>153137</v>
          </cell>
          <cell r="E326" t="str">
            <v>ANQP</v>
          </cell>
          <cell r="F326" t="str">
            <v>2Nợ XDCB</v>
          </cell>
          <cell r="G326" t="str">
            <v>Quảng Bình</v>
          </cell>
          <cell r="H326">
            <v>2010</v>
          </cell>
          <cell r="I326">
            <v>2010</v>
          </cell>
          <cell r="J326">
            <v>2016</v>
          </cell>
          <cell r="K326">
            <v>2014</v>
          </cell>
          <cell r="M326" t="str">
            <v>2388/QĐ-UBND ngày 17/9/2010;
944/QĐ-UBND ngày 26/4/2013</v>
          </cell>
          <cell r="N326">
            <v>257147</v>
          </cell>
          <cell r="O326">
            <v>0</v>
          </cell>
          <cell r="P326">
            <v>50000</v>
          </cell>
          <cell r="Q326">
            <v>81000</v>
          </cell>
          <cell r="R326">
            <v>0</v>
          </cell>
          <cell r="S326">
            <v>12000</v>
          </cell>
          <cell r="T326">
            <v>20000</v>
          </cell>
          <cell r="U326">
            <v>11500</v>
          </cell>
          <cell r="V326">
            <v>1000</v>
          </cell>
          <cell r="W326">
            <v>1000</v>
          </cell>
          <cell r="X326">
            <v>30</v>
          </cell>
          <cell r="Y326">
            <v>5250</v>
          </cell>
          <cell r="Z326">
            <v>6250</v>
          </cell>
          <cell r="AA326">
            <v>87250</v>
          </cell>
          <cell r="AB326">
            <v>6250</v>
          </cell>
          <cell r="AC326">
            <v>18250</v>
          </cell>
          <cell r="AD326">
            <v>20000</v>
          </cell>
          <cell r="AE326">
            <v>5250</v>
          </cell>
          <cell r="AF326">
            <v>5250</v>
          </cell>
          <cell r="AG326">
            <v>100</v>
          </cell>
          <cell r="AI326">
            <v>5250</v>
          </cell>
          <cell r="AJ326">
            <v>92500</v>
          </cell>
          <cell r="AK326">
            <v>23500</v>
          </cell>
          <cell r="AL326">
            <v>20000</v>
          </cell>
          <cell r="AM326">
            <v>0</v>
          </cell>
          <cell r="AN326" t="str">
            <v>Cập nhật lại số vốn bố trí</v>
          </cell>
          <cell r="AU326" t="str">
            <v>BCH Quân sự tỉnh</v>
          </cell>
        </row>
        <row r="327">
          <cell r="B327" t="str">
            <v>Đường phía Đông dọc bờ sông Nhật Lệ (giai đoạn 1), xã Bảo Ninh, thành phố Đồng Hới</v>
          </cell>
          <cell r="C327" t="str">
            <v>Nghiệm thu</v>
          </cell>
          <cell r="D327">
            <v>21720</v>
          </cell>
          <cell r="E327" t="str">
            <v>GTVT</v>
          </cell>
          <cell r="F327" t="str">
            <v>2Nợ XDCB</v>
          </cell>
          <cell r="G327" t="str">
            <v>Đồng Hới</v>
          </cell>
          <cell r="H327">
            <v>2013</v>
          </cell>
          <cell r="I327">
            <v>2013</v>
          </cell>
          <cell r="J327">
            <v>2014</v>
          </cell>
          <cell r="K327">
            <v>2014</v>
          </cell>
          <cell r="M327" t="str">
            <v>225/QĐ-UBND ngày 28/01/2013; 1668/QĐ-UBND ngày 26/6/2014</v>
          </cell>
          <cell r="N327">
            <v>35209</v>
          </cell>
          <cell r="O327">
            <v>0</v>
          </cell>
          <cell r="P327">
            <v>21720</v>
          </cell>
          <cell r="Q327">
            <v>22150</v>
          </cell>
          <cell r="R327">
            <v>0</v>
          </cell>
          <cell r="S327">
            <v>22150</v>
          </cell>
          <cell r="T327">
            <v>2570</v>
          </cell>
          <cell r="U327">
            <v>570</v>
          </cell>
          <cell r="V327">
            <v>570</v>
          </cell>
          <cell r="W327">
            <v>570</v>
          </cell>
          <cell r="X327">
            <v>100</v>
          </cell>
          <cell r="Z327">
            <v>570</v>
          </cell>
          <cell r="AA327">
            <v>22720</v>
          </cell>
          <cell r="AB327">
            <v>570</v>
          </cell>
          <cell r="AC327">
            <v>22720</v>
          </cell>
          <cell r="AD327">
            <v>2570</v>
          </cell>
          <cell r="AE327">
            <v>0</v>
          </cell>
        </row>
        <row r="328">
          <cell r="B328" t="str">
            <v>Đường từ Bắc Sơn, xã Thanh Hóa đi xã Thanh Thạch, huyện Tuyên Hóa</v>
          </cell>
          <cell r="E328" t="str">
            <v>GTVT</v>
          </cell>
          <cell r="F328" t="str">
            <v>2Nợ XDCB</v>
          </cell>
          <cell r="G328" t="str">
            <v>Tuyên Hóa</v>
          </cell>
          <cell r="H328">
            <v>2014</v>
          </cell>
          <cell r="I328">
            <v>2015</v>
          </cell>
          <cell r="J328">
            <v>2016</v>
          </cell>
          <cell r="K328" t="str">
            <v>chưa</v>
          </cell>
          <cell r="M328" t="str">
            <v>3065/QĐ-UBND ngày 29/10/2014</v>
          </cell>
          <cell r="N328">
            <v>3735</v>
          </cell>
          <cell r="O328">
            <v>0</v>
          </cell>
          <cell r="P328">
            <v>3361</v>
          </cell>
          <cell r="Q328">
            <v>3300</v>
          </cell>
          <cell r="R328">
            <v>0</v>
          </cell>
          <cell r="S328">
            <v>3300</v>
          </cell>
          <cell r="T328">
            <v>1061</v>
          </cell>
          <cell r="U328">
            <v>61</v>
          </cell>
          <cell r="V328">
            <v>61</v>
          </cell>
          <cell r="W328">
            <v>61</v>
          </cell>
          <cell r="X328">
            <v>100</v>
          </cell>
          <cell r="Z328">
            <v>61</v>
          </cell>
          <cell r="AA328">
            <v>3361</v>
          </cell>
          <cell r="AB328">
            <v>61</v>
          </cell>
          <cell r="AC328">
            <v>3361</v>
          </cell>
          <cell r="AD328">
            <v>1061</v>
          </cell>
          <cell r="AE328">
            <v>0</v>
          </cell>
        </row>
        <row r="329">
          <cell r="B329" t="str">
            <v>Trả nợ các dự án DPPR</v>
          </cell>
          <cell r="E329" t="str">
            <v>Khác</v>
          </cell>
          <cell r="F329" t="str">
            <v>2Nợ XDCB</v>
          </cell>
          <cell r="G329" t="str">
            <v>Quảng Bình</v>
          </cell>
          <cell r="H329" t="str">
            <v/>
          </cell>
          <cell r="J329" t="str">
            <v/>
          </cell>
          <cell r="N329">
            <v>0</v>
          </cell>
          <cell r="O329">
            <v>0</v>
          </cell>
          <cell r="P329">
            <v>0</v>
          </cell>
          <cell r="Q329">
            <v>1000</v>
          </cell>
          <cell r="R329">
            <v>0</v>
          </cell>
          <cell r="S329">
            <v>1000</v>
          </cell>
          <cell r="T329">
            <v>3300</v>
          </cell>
          <cell r="U329">
            <v>2300</v>
          </cell>
          <cell r="V329">
            <v>2300</v>
          </cell>
          <cell r="W329">
            <v>2300</v>
          </cell>
          <cell r="X329">
            <v>100</v>
          </cell>
          <cell r="Z329">
            <v>2300</v>
          </cell>
          <cell r="AA329">
            <v>3300</v>
          </cell>
          <cell r="AB329">
            <v>2300</v>
          </cell>
          <cell r="AC329">
            <v>3300</v>
          </cell>
          <cell r="AD329">
            <v>3300</v>
          </cell>
          <cell r="AE329">
            <v>0</v>
          </cell>
        </row>
        <row r="330">
          <cell r="B330" t="str">
            <v>Kè chống xói lở sông Kiến Giang (Giai đoạn 1)</v>
          </cell>
          <cell r="C330" t="str">
            <v xml:space="preserve">QĐ  số 2727/QĐ-UBND ngày 31/10/2013 </v>
          </cell>
          <cell r="D330">
            <v>14899</v>
          </cell>
          <cell r="E330" t="str">
            <v>NN-TL</v>
          </cell>
          <cell r="F330" t="str">
            <v>2Nợ XDCB</v>
          </cell>
          <cell r="G330" t="str">
            <v>Lệ Thủy</v>
          </cell>
          <cell r="H330">
            <v>2009</v>
          </cell>
          <cell r="I330">
            <v>2009</v>
          </cell>
          <cell r="J330">
            <v>2012</v>
          </cell>
          <cell r="K330">
            <v>2012</v>
          </cell>
          <cell r="M330" t="str">
            <v>734/QĐ-UBND ngày 16/4/2008</v>
          </cell>
          <cell r="N330">
            <v>17000</v>
          </cell>
          <cell r="O330">
            <v>0</v>
          </cell>
          <cell r="P330">
            <v>4190</v>
          </cell>
          <cell r="Q330">
            <v>13813</v>
          </cell>
          <cell r="R330">
            <v>0</v>
          </cell>
          <cell r="S330">
            <v>3103</v>
          </cell>
          <cell r="T330">
            <v>4190</v>
          </cell>
          <cell r="U330">
            <v>1087</v>
          </cell>
          <cell r="V330">
            <v>1087</v>
          </cell>
          <cell r="W330">
            <v>1087</v>
          </cell>
          <cell r="X330">
            <v>100</v>
          </cell>
          <cell r="Z330">
            <v>1087</v>
          </cell>
          <cell r="AA330">
            <v>14900</v>
          </cell>
          <cell r="AB330">
            <v>1087</v>
          </cell>
          <cell r="AC330">
            <v>4190</v>
          </cell>
          <cell r="AD330">
            <v>4190</v>
          </cell>
          <cell r="AE330">
            <v>0</v>
          </cell>
        </row>
        <row r="331">
          <cell r="B331" t="str">
            <v>Sữa chữa, nâng cấp hồ Mù U, huyện Bố Trạch</v>
          </cell>
          <cell r="C331" t="str">
            <v>QĐ QT số 2999/QĐ-UBND ngày 25/10/2014)</v>
          </cell>
          <cell r="D331">
            <v>25302.133999999998</v>
          </cell>
          <cell r="E331" t="str">
            <v>NN-TL</v>
          </cell>
          <cell r="F331" t="str">
            <v>2Nợ XDCB</v>
          </cell>
          <cell r="G331" t="str">
            <v>Bố Trạch</v>
          </cell>
          <cell r="H331">
            <v>2011</v>
          </cell>
          <cell r="I331" t="str">
            <v>12/2011</v>
          </cell>
          <cell r="J331">
            <v>2012</v>
          </cell>
          <cell r="K331" t="str">
            <v>10/2012</v>
          </cell>
          <cell r="M331" t="str">
            <v>675/QĐ-UBND
 ngày 30/3/2011;
2676/QĐ-UBND 
ngày 19/10/2011</v>
          </cell>
          <cell r="N331">
            <v>27139</v>
          </cell>
          <cell r="O331">
            <v>0</v>
          </cell>
          <cell r="P331">
            <v>1802</v>
          </cell>
          <cell r="Q331">
            <v>24500</v>
          </cell>
          <cell r="R331">
            <v>0</v>
          </cell>
          <cell r="S331">
            <v>1000</v>
          </cell>
          <cell r="T331">
            <v>1802</v>
          </cell>
          <cell r="U331">
            <v>802</v>
          </cell>
          <cell r="V331">
            <v>802</v>
          </cell>
          <cell r="W331">
            <v>802</v>
          </cell>
          <cell r="X331">
            <v>100</v>
          </cell>
          <cell r="Z331">
            <v>802</v>
          </cell>
          <cell r="AA331">
            <v>25302</v>
          </cell>
          <cell r="AB331">
            <v>802</v>
          </cell>
          <cell r="AC331">
            <v>1802</v>
          </cell>
          <cell r="AD331">
            <v>1802</v>
          </cell>
          <cell r="AE331">
            <v>0</v>
          </cell>
        </row>
        <row r="332">
          <cell r="B332" t="str">
            <v>Trại thực nghiệm mặn lợ của Trung tâm giống thủy sản (GĐ1)</v>
          </cell>
          <cell r="C332" t="str">
            <v>QĐ số 500/QĐ-UBND ngày 29/02/2016)</v>
          </cell>
          <cell r="D332">
            <v>22606</v>
          </cell>
          <cell r="E332" t="str">
            <v>NN-TL</v>
          </cell>
          <cell r="F332" t="str">
            <v>2Nợ XDCB</v>
          </cell>
          <cell r="G332" t="str">
            <v>Quảng Ninh</v>
          </cell>
          <cell r="H332">
            <v>2013</v>
          </cell>
          <cell r="I332" t="str">
            <v>10/2013</v>
          </cell>
          <cell r="J332">
            <v>2015</v>
          </cell>
          <cell r="K332" t="str">
            <v>9/2015</v>
          </cell>
          <cell r="M332" t="str">
            <v>2622/QĐ-CT ngày 24/10/2012; 1471/QĐ-UBND ngày 26/6/2013</v>
          </cell>
          <cell r="N332">
            <v>22981</v>
          </cell>
          <cell r="O332">
            <v>0</v>
          </cell>
          <cell r="P332">
            <v>2981</v>
          </cell>
          <cell r="Q332">
            <v>22000</v>
          </cell>
          <cell r="R332">
            <v>0</v>
          </cell>
          <cell r="S332">
            <v>2000</v>
          </cell>
          <cell r="T332">
            <v>2606</v>
          </cell>
          <cell r="U332">
            <v>606</v>
          </cell>
          <cell r="V332">
            <v>606</v>
          </cell>
          <cell r="W332">
            <v>606</v>
          </cell>
          <cell r="X332">
            <v>100</v>
          </cell>
          <cell r="Z332">
            <v>606</v>
          </cell>
          <cell r="AA332">
            <v>22606</v>
          </cell>
          <cell r="AB332">
            <v>606</v>
          </cell>
          <cell r="AC332">
            <v>2606</v>
          </cell>
          <cell r="AD332">
            <v>2606</v>
          </cell>
          <cell r="AE332">
            <v>0</v>
          </cell>
        </row>
        <row r="333">
          <cell r="B333" t="str">
            <v>Cấp nước sinh hoạt xã Thạch Hóa (giai đoạn 1)</v>
          </cell>
          <cell r="C333" t="str">
            <v>Cung cấp BBNT</v>
          </cell>
          <cell r="E333" t="str">
            <v>NN-TL</v>
          </cell>
          <cell r="F333" t="str">
            <v>2Nợ XDCB</v>
          </cell>
          <cell r="G333" t="str">
            <v>Tuyên Hóa</v>
          </cell>
          <cell r="H333">
            <v>2013</v>
          </cell>
          <cell r="J333">
            <v>2015</v>
          </cell>
          <cell r="M333" t="str">
            <v>1003/QĐ-UBND; 24/4/2014</v>
          </cell>
          <cell r="N333">
            <v>7578</v>
          </cell>
          <cell r="O333">
            <v>0</v>
          </cell>
          <cell r="P333">
            <v>1647.1999999999998</v>
          </cell>
          <cell r="Q333">
            <v>6173</v>
          </cell>
          <cell r="R333">
            <v>0</v>
          </cell>
          <cell r="S333">
            <v>1000</v>
          </cell>
          <cell r="T333">
            <v>1647</v>
          </cell>
          <cell r="U333">
            <v>469</v>
          </cell>
          <cell r="V333">
            <v>469</v>
          </cell>
          <cell r="W333">
            <v>469</v>
          </cell>
          <cell r="X333">
            <v>100</v>
          </cell>
          <cell r="Z333">
            <v>469</v>
          </cell>
          <cell r="AA333">
            <v>6642</v>
          </cell>
          <cell r="AB333">
            <v>469</v>
          </cell>
          <cell r="AC333">
            <v>1469</v>
          </cell>
          <cell r="AD333">
            <v>1647</v>
          </cell>
          <cell r="AE333">
            <v>0</v>
          </cell>
          <cell r="AN333" t="str">
            <v>KH ĐTC 2018-2020 còn 647 tr nhưng so với quyết toán chỉ thiếu 469trđ</v>
          </cell>
        </row>
        <row r="334">
          <cell r="B334" t="str">
            <v>Sửa chữa, nâng cấp hệ thống thủy lợi hồ Trúc Vực và Khe Ngang xã Liên Trạch, Phúc Trạch, huyện Bố Trạch GĐ1</v>
          </cell>
          <cell r="C334" t="str">
            <v>QĐ QT số 3344/QĐ-UBND ngày 20/11/2015</v>
          </cell>
          <cell r="D334">
            <v>14791</v>
          </cell>
          <cell r="E334" t="str">
            <v>NN-TL</v>
          </cell>
          <cell r="F334" t="str">
            <v>2Nợ XDCB</v>
          </cell>
          <cell r="G334" t="str">
            <v>Bố Trạch</v>
          </cell>
          <cell r="H334">
            <v>2014</v>
          </cell>
          <cell r="I334" t="str">
            <v>4/2014</v>
          </cell>
          <cell r="J334">
            <v>2015</v>
          </cell>
          <cell r="K334" t="str">
            <v>2/2015</v>
          </cell>
          <cell r="M334" t="str">
            <v xml:space="preserve">1832/QĐ-UBND
ngày 30/7/2010; 271/QĐ-UBND ngày 27/1/2014 </v>
          </cell>
          <cell r="N334">
            <v>15029</v>
          </cell>
          <cell r="O334">
            <v>0</v>
          </cell>
          <cell r="P334">
            <v>2791</v>
          </cell>
          <cell r="Q334">
            <v>15000</v>
          </cell>
          <cell r="R334">
            <v>0</v>
          </cell>
          <cell r="S334">
            <v>3000</v>
          </cell>
          <cell r="T334">
            <v>2791</v>
          </cell>
          <cell r="U334">
            <v>791</v>
          </cell>
          <cell r="V334">
            <v>791</v>
          </cell>
          <cell r="W334">
            <v>791</v>
          </cell>
          <cell r="X334">
            <v>100</v>
          </cell>
          <cell r="Z334">
            <v>791</v>
          </cell>
          <cell r="AA334">
            <v>15791</v>
          </cell>
          <cell r="AB334">
            <v>791</v>
          </cell>
          <cell r="AC334">
            <v>3791</v>
          </cell>
          <cell r="AD334">
            <v>2791</v>
          </cell>
          <cell r="AE334">
            <v>0</v>
          </cell>
        </row>
        <row r="335">
          <cell r="B335" t="str">
            <v>Sửa chữa nâng cấp cụm hồ huyện Quảng Ninh (hồ Điều Gà)</v>
          </cell>
          <cell r="C335" t="str">
            <v>QĐ số 1039/QĐ-UBND ngày 12/4/2016</v>
          </cell>
          <cell r="D335">
            <v>13157.465</v>
          </cell>
          <cell r="E335" t="str">
            <v>NN-TL</v>
          </cell>
          <cell r="F335" t="str">
            <v>2Nợ XDCB</v>
          </cell>
          <cell r="G335" t="str">
            <v>Quảng Ninh</v>
          </cell>
          <cell r="H335">
            <v>2014</v>
          </cell>
          <cell r="I335" t="str">
            <v>3/2014</v>
          </cell>
          <cell r="J335" t="str">
            <v>2015</v>
          </cell>
          <cell r="K335" t="str">
            <v>7/2015</v>
          </cell>
          <cell r="M335" t="str">
            <v>273/QĐ-UBND ngày 27/01/2014</v>
          </cell>
          <cell r="N335">
            <v>13414</v>
          </cell>
          <cell r="O335">
            <v>0</v>
          </cell>
          <cell r="P335">
            <v>13414</v>
          </cell>
          <cell r="Q335">
            <v>13000</v>
          </cell>
          <cell r="R335">
            <v>0</v>
          </cell>
          <cell r="S335">
            <v>13000</v>
          </cell>
          <cell r="T335">
            <v>1166</v>
          </cell>
          <cell r="U335">
            <v>166</v>
          </cell>
          <cell r="V335">
            <v>166</v>
          </cell>
          <cell r="W335">
            <v>166</v>
          </cell>
          <cell r="X335">
            <v>100</v>
          </cell>
          <cell r="Z335">
            <v>166</v>
          </cell>
          <cell r="AA335">
            <v>13166</v>
          </cell>
          <cell r="AB335">
            <v>166</v>
          </cell>
          <cell r="AC335">
            <v>13166</v>
          </cell>
          <cell r="AD335">
            <v>1166</v>
          </cell>
          <cell r="AE335">
            <v>0</v>
          </cell>
        </row>
        <row r="336">
          <cell r="B336" t="str">
            <v>Đường và kè bao chống xói lở phía ngoài bờ sông Gianh khu nuôi trồng thủy sản xã Quảng Trường</v>
          </cell>
          <cell r="C336" t="str">
            <v>QĐ QT số 2697/QĐ-UBND ngày 06/9/2016</v>
          </cell>
          <cell r="D336">
            <v>10014.373</v>
          </cell>
          <cell r="E336" t="str">
            <v>NN-TL</v>
          </cell>
          <cell r="F336" t="str">
            <v>2Nợ XDCB</v>
          </cell>
          <cell r="G336" t="str">
            <v>Quảng Trạch</v>
          </cell>
          <cell r="H336">
            <v>2015</v>
          </cell>
          <cell r="I336" t="str">
            <v>3/2015</v>
          </cell>
          <cell r="J336">
            <v>2017</v>
          </cell>
          <cell r="K336" t="str">
            <v>2/2016</v>
          </cell>
          <cell r="M336" t="str">
            <v>2780/QĐ-UBND ngày 06//10/2014</v>
          </cell>
          <cell r="N336">
            <v>10124</v>
          </cell>
          <cell r="O336">
            <v>0</v>
          </cell>
          <cell r="P336">
            <v>2171</v>
          </cell>
          <cell r="Q336">
            <v>8843</v>
          </cell>
          <cell r="R336">
            <v>8843</v>
          </cell>
          <cell r="S336">
            <v>1000</v>
          </cell>
          <cell r="T336">
            <v>2171</v>
          </cell>
          <cell r="U336">
            <v>1171</v>
          </cell>
          <cell r="V336">
            <v>1170</v>
          </cell>
          <cell r="W336">
            <v>1171</v>
          </cell>
          <cell r="X336">
            <v>100</v>
          </cell>
          <cell r="Z336">
            <v>1170</v>
          </cell>
          <cell r="AA336">
            <v>10013</v>
          </cell>
          <cell r="AB336">
            <v>10013</v>
          </cell>
          <cell r="AC336">
            <v>2170</v>
          </cell>
          <cell r="AD336">
            <v>2171</v>
          </cell>
          <cell r="AE336">
            <v>1</v>
          </cell>
          <cell r="AN336" t="str">
            <v>Cập nhật lại số vốn bố trí</v>
          </cell>
        </row>
        <row r="337">
          <cell r="B337" t="str">
            <v>Kè chống sạt lở Mỹ Thuỷ-Liên Thuỷ, huyện Lệ Thuỷ</v>
          </cell>
          <cell r="E337" t="str">
            <v>NN-TL</v>
          </cell>
          <cell r="F337" t="str">
            <v>2Nợ XDCB</v>
          </cell>
          <cell r="G337" t="str">
            <v>Lệ Thủy</v>
          </cell>
          <cell r="H337">
            <v>2011</v>
          </cell>
          <cell r="I337">
            <v>2011</v>
          </cell>
          <cell r="J337">
            <v>2013</v>
          </cell>
          <cell r="M337" t="str">
            <v>1852/QĐ-UBND
 ngày 3/8/2011;
3266/QĐ-UBND 
ngày 28/12/2012.</v>
          </cell>
          <cell r="N337">
            <v>91090</v>
          </cell>
          <cell r="O337">
            <v>0</v>
          </cell>
          <cell r="P337">
            <v>0</v>
          </cell>
          <cell r="Q337">
            <v>34000</v>
          </cell>
          <cell r="R337">
            <v>0</v>
          </cell>
          <cell r="S337">
            <v>3500</v>
          </cell>
          <cell r="T337">
            <v>14863</v>
          </cell>
          <cell r="U337">
            <v>11363</v>
          </cell>
          <cell r="V337">
            <v>2032</v>
          </cell>
          <cell r="W337">
            <v>2031.7500000001564</v>
          </cell>
          <cell r="X337">
            <v>43.946376909104195</v>
          </cell>
          <cell r="Y337">
            <v>4044</v>
          </cell>
          <cell r="Z337">
            <v>6076</v>
          </cell>
          <cell r="AA337">
            <v>40076</v>
          </cell>
          <cell r="AB337">
            <v>6076</v>
          </cell>
          <cell r="AC337">
            <v>9576</v>
          </cell>
          <cell r="AD337">
            <v>14863</v>
          </cell>
          <cell r="AE337">
            <v>5287</v>
          </cell>
          <cell r="AF337">
            <v>5287</v>
          </cell>
          <cell r="AG337">
            <v>100</v>
          </cell>
          <cell r="AI337">
            <v>5287</v>
          </cell>
          <cell r="AJ337">
            <v>45363</v>
          </cell>
          <cell r="AK337">
            <v>14863</v>
          </cell>
          <cell r="AL337">
            <v>14863</v>
          </cell>
          <cell r="AM337">
            <v>0</v>
          </cell>
          <cell r="AN337" t="str">
            <v>Đã quyết toán</v>
          </cell>
          <cell r="AU337" t="str">
            <v>UBND huyện Lệ Thủy</v>
          </cell>
        </row>
        <row r="338">
          <cell r="B338" t="str">
            <v>Kè chống xói lở sông Kiến Giang (Đoạn Phan Xá - Xuân Bồ)</v>
          </cell>
          <cell r="E338" t="str">
            <v>NN-TL</v>
          </cell>
          <cell r="F338" t="str">
            <v>2Nợ XDCB</v>
          </cell>
          <cell r="G338" t="str">
            <v>Lệ Thủy</v>
          </cell>
          <cell r="H338">
            <v>2011</v>
          </cell>
          <cell r="I338">
            <v>2011</v>
          </cell>
          <cell r="J338">
            <v>2013</v>
          </cell>
          <cell r="M338" t="str">
            <v>2468/QĐ-UBND ngày 27/9/2011</v>
          </cell>
          <cell r="N338">
            <v>29493</v>
          </cell>
          <cell r="O338">
            <v>0</v>
          </cell>
          <cell r="P338">
            <v>0</v>
          </cell>
          <cell r="Q338">
            <v>22345</v>
          </cell>
          <cell r="R338">
            <v>0</v>
          </cell>
          <cell r="S338">
            <v>3000</v>
          </cell>
          <cell r="T338">
            <v>6655</v>
          </cell>
          <cell r="U338">
            <v>3655</v>
          </cell>
          <cell r="V338">
            <v>1397</v>
          </cell>
          <cell r="W338">
            <v>1396.5</v>
          </cell>
          <cell r="X338">
            <v>30</v>
          </cell>
          <cell r="Y338">
            <v>2258</v>
          </cell>
          <cell r="Z338">
            <v>3655</v>
          </cell>
          <cell r="AA338">
            <v>26000</v>
          </cell>
          <cell r="AB338">
            <v>3655</v>
          </cell>
          <cell r="AC338">
            <v>6655</v>
          </cell>
          <cell r="AD338">
            <v>6655</v>
          </cell>
          <cell r="AE338">
            <v>0</v>
          </cell>
        </row>
        <row r="339">
          <cell r="B339" t="str">
            <v>Bố trí cho các dự án không áp dụng quy định tiết kiệm 10% TMĐT quy định tại Nghị quyết số 70/NQ-CP ngày 03/8/2017 của Chính phủ</v>
          </cell>
          <cell r="AN339" t="str">
            <v>Phân bổ sau</v>
          </cell>
        </row>
        <row r="340">
          <cell r="B340" t="str">
            <v>Tuyến đường từ trục chính từ thị trấn Ba Đồn vào trung tâm huyện lỵ mới (GĐ1)</v>
          </cell>
          <cell r="G340" t="str">
            <v>Ba Đồn</v>
          </cell>
          <cell r="H340">
            <v>2014</v>
          </cell>
          <cell r="J340">
            <v>2017</v>
          </cell>
          <cell r="M340" t="str">
            <v>1912/QĐ-UBND ngày 21/7/2014, 3351/QĐ-UBND ngày 22/9/2017</v>
          </cell>
          <cell r="N340">
            <v>58534</v>
          </cell>
          <cell r="P340">
            <v>12680</v>
          </cell>
          <cell r="AA340">
            <v>47412</v>
          </cell>
          <cell r="AC340">
            <v>7412</v>
          </cell>
          <cell r="AD340">
            <v>5268</v>
          </cell>
          <cell r="AE340">
            <v>5268</v>
          </cell>
          <cell r="AG340">
            <v>0</v>
          </cell>
          <cell r="AN340" t="str">
            <v>Đề nghị tiếp tục bổ sung vốn cho dự án. (Đây là công trình NSTW hỗ trợ đã hết nguồn, số vốn NS tỉnh còn thiếu là 5,26 tỷ đồng)</v>
          </cell>
          <cell r="AU340" t="str">
            <v>UBND huyện
Quảng Trạch</v>
          </cell>
        </row>
        <row r="341">
          <cell r="B341" t="str">
            <v>Hoàn thành</v>
          </cell>
          <cell r="N341">
            <v>14440</v>
          </cell>
          <cell r="O341">
            <v>0</v>
          </cell>
          <cell r="P341">
            <v>14440</v>
          </cell>
          <cell r="Q341">
            <v>9422</v>
          </cell>
          <cell r="R341">
            <v>0</v>
          </cell>
          <cell r="S341">
            <v>9422</v>
          </cell>
          <cell r="T341">
            <v>7043</v>
          </cell>
          <cell r="U341">
            <v>3221</v>
          </cell>
          <cell r="V341">
            <v>3221</v>
          </cell>
          <cell r="W341">
            <v>3221</v>
          </cell>
          <cell r="Y341">
            <v>0</v>
          </cell>
          <cell r="Z341">
            <v>3221</v>
          </cell>
          <cell r="AA341">
            <v>12643</v>
          </cell>
          <cell r="AB341">
            <v>3221</v>
          </cell>
          <cell r="AC341">
            <v>12643</v>
          </cell>
          <cell r="AD341">
            <v>16051</v>
          </cell>
          <cell r="AE341">
            <v>9008</v>
          </cell>
        </row>
        <row r="342">
          <cell r="B342" t="str">
            <v>Đường liên thôn xã Tiến Hoá</v>
          </cell>
          <cell r="C342" t="str">
            <v xml:space="preserve">QĐ số 3863/QĐ-UBND ngày 30/12/2015 </v>
          </cell>
          <cell r="D342">
            <v>7987</v>
          </cell>
          <cell r="E342" t="str">
            <v>GTVT</v>
          </cell>
          <cell r="F342" t="str">
            <v>3Hoàn thành</v>
          </cell>
          <cell r="G342" t="str">
            <v>Tuyên Hóa</v>
          </cell>
          <cell r="H342">
            <v>2014</v>
          </cell>
          <cell r="I342" t="str">
            <v>12/2014</v>
          </cell>
          <cell r="J342">
            <v>2016</v>
          </cell>
          <cell r="K342" t="str">
            <v>5/2015</v>
          </cell>
          <cell r="M342" t="str">
            <v>2957/QĐ-UBND ngày 22/10/2014</v>
          </cell>
          <cell r="N342">
            <v>7933</v>
          </cell>
          <cell r="O342">
            <v>0</v>
          </cell>
          <cell r="P342">
            <v>7933</v>
          </cell>
          <cell r="Q342">
            <v>4948</v>
          </cell>
          <cell r="R342">
            <v>0</v>
          </cell>
          <cell r="S342">
            <v>4948</v>
          </cell>
          <cell r="T342">
            <v>3096</v>
          </cell>
          <cell r="U342">
            <v>1548</v>
          </cell>
          <cell r="V342">
            <v>1548</v>
          </cell>
          <cell r="W342">
            <v>1548</v>
          </cell>
          <cell r="X342">
            <v>100</v>
          </cell>
          <cell r="Z342">
            <v>1548</v>
          </cell>
          <cell r="AA342">
            <v>6496</v>
          </cell>
          <cell r="AB342">
            <v>1548</v>
          </cell>
          <cell r="AC342">
            <v>6496</v>
          </cell>
          <cell r="AD342">
            <v>3096</v>
          </cell>
          <cell r="AE342">
            <v>0</v>
          </cell>
        </row>
        <row r="343">
          <cell r="B343" t="str">
            <v>Đường GTNT xã Quảng Phương theo QH nông thôn mới</v>
          </cell>
          <cell r="C343" t="str">
            <v>QĐ số 658/QĐ-UBND ngày 14/3/2016</v>
          </cell>
          <cell r="D343">
            <v>6447</v>
          </cell>
          <cell r="E343" t="str">
            <v>GTVT</v>
          </cell>
          <cell r="F343" t="str">
            <v>3Hoàn thành</v>
          </cell>
          <cell r="G343" t="str">
            <v>Quảng Trạch</v>
          </cell>
          <cell r="H343">
            <v>2015</v>
          </cell>
          <cell r="I343" t="str">
            <v>4/2015</v>
          </cell>
          <cell r="J343">
            <v>2017</v>
          </cell>
          <cell r="K343" t="str">
            <v>8/2015</v>
          </cell>
          <cell r="M343" t="str">
            <v>2698/QĐ-UBND ngày 01/10/2014</v>
          </cell>
          <cell r="N343">
            <v>6507</v>
          </cell>
          <cell r="O343">
            <v>0</v>
          </cell>
          <cell r="P343">
            <v>6507</v>
          </cell>
          <cell r="Q343">
            <v>4474</v>
          </cell>
          <cell r="R343">
            <v>0</v>
          </cell>
          <cell r="S343">
            <v>4474</v>
          </cell>
          <cell r="T343">
            <v>3947</v>
          </cell>
          <cell r="U343">
            <v>1673</v>
          </cell>
          <cell r="V343">
            <v>1673</v>
          </cell>
          <cell r="W343">
            <v>1673</v>
          </cell>
          <cell r="X343">
            <v>100</v>
          </cell>
          <cell r="Z343">
            <v>1673</v>
          </cell>
          <cell r="AA343">
            <v>6147</v>
          </cell>
          <cell r="AB343">
            <v>1673</v>
          </cell>
          <cell r="AC343">
            <v>6147</v>
          </cell>
          <cell r="AD343">
            <v>3947</v>
          </cell>
          <cell r="AE343">
            <v>0</v>
          </cell>
          <cell r="AN343" t="str">
            <v>Thay đổi số vốn KH 2018-2020, số trước đây là 1973, xã đã bố trí vốn NTM là 300 triệu đồng, còn lại 1673</v>
          </cell>
        </row>
        <row r="344">
          <cell r="B344" t="str">
            <v>Bổ sung một số công trình chưa có trong kế hoạch trung hạn còn thiếu vốn</v>
          </cell>
          <cell r="N344">
            <v>126215</v>
          </cell>
          <cell r="P344">
            <v>0</v>
          </cell>
          <cell r="AA344">
            <v>37876</v>
          </cell>
          <cell r="AC344">
            <v>1613</v>
          </cell>
          <cell r="AD344">
            <v>9008</v>
          </cell>
          <cell r="AE344">
            <v>9008</v>
          </cell>
        </row>
        <row r="345">
          <cell r="B345" t="str">
            <v>Sửa chữa nâng cấp Hồ Cải Cách</v>
          </cell>
          <cell r="G345" t="str">
            <v>Lệ Thủy</v>
          </cell>
          <cell r="H345">
            <v>2010</v>
          </cell>
          <cell r="J345">
            <v>2013</v>
          </cell>
          <cell r="M345" t="str">
            <v>791/QĐ-UBND ngày 19/4/2010, 2535/QĐ-CT ngày 22/10/2012</v>
          </cell>
          <cell r="N345">
            <v>16030</v>
          </cell>
          <cell r="AA345">
            <v>10327</v>
          </cell>
          <cell r="AC345">
            <v>1613</v>
          </cell>
          <cell r="AD345">
            <v>5703</v>
          </cell>
          <cell r="AE345">
            <v>5703</v>
          </cell>
          <cell r="AG345">
            <v>0</v>
          </cell>
          <cell r="AN345" t="str">
            <v>Đề nghị bố trí vốn trả nợ cho dự án (trong đó GPMB là 4,187 tỷ đồng, Xây lắp và các chi phí khác 1,516 tỷ đồng)</v>
          </cell>
          <cell r="AU345" t="str">
            <v>UBND huyện
Lệ Thủy</v>
          </cell>
        </row>
        <row r="346">
          <cell r="B346" t="str">
            <v>Dự án đường Hải Trạch-Phú Định nối QL1A với đường Hồ Chí Minh</v>
          </cell>
          <cell r="G346" t="str">
            <v>Bố Trạch</v>
          </cell>
          <cell r="H346">
            <v>2012</v>
          </cell>
          <cell r="J346">
            <v>2015</v>
          </cell>
          <cell r="M346" t="str">
            <v>141a/QĐ-UBND ngày 20/01/2012</v>
          </cell>
          <cell r="N346">
            <v>95900</v>
          </cell>
          <cell r="AA346">
            <v>15000</v>
          </cell>
          <cell r="AD346">
            <v>2500</v>
          </cell>
          <cell r="AE346">
            <v>2500</v>
          </cell>
          <cell r="AG346">
            <v>0</v>
          </cell>
          <cell r="AN346" t="str">
            <v>Công trình dừng ở điểm dừng kỹ thuật, còn thiếu 2,5 tỷ đồng</v>
          </cell>
          <cell r="AU346" t="str">
            <v>UBND huyện
Bố Trạch</v>
          </cell>
        </row>
        <row r="347">
          <cell r="B347" t="str">
            <v>Sửa chữa nâng cấp Hồ Cây Mưng, huyện Lệ Thủy</v>
          </cell>
          <cell r="G347" t="str">
            <v>Lệ Thủy</v>
          </cell>
          <cell r="H347">
            <v>2014</v>
          </cell>
          <cell r="J347">
            <v>2015</v>
          </cell>
          <cell r="M347" t="str">
            <v>178/QĐ-UBND ngày 21/01/2014</v>
          </cell>
          <cell r="N347">
            <v>14285</v>
          </cell>
          <cell r="AA347">
            <v>12549</v>
          </cell>
          <cell r="AD347">
            <v>805</v>
          </cell>
          <cell r="AE347">
            <v>805</v>
          </cell>
          <cell r="AG347">
            <v>0</v>
          </cell>
          <cell r="AN347" t="str">
            <v>Công trình đã Quyết toán với giá trị QT là 13,354 tỷ đồng</v>
          </cell>
          <cell r="AU347" t="str">
            <v>Sở NN&amp;PTNT</v>
          </cell>
        </row>
        <row r="348">
          <cell r="B348" t="str">
            <v>ODA</v>
          </cell>
          <cell r="N348">
            <v>1129716</v>
          </cell>
          <cell r="O348">
            <v>0</v>
          </cell>
          <cell r="P348">
            <v>546929</v>
          </cell>
          <cell r="Q348">
            <v>151613</v>
          </cell>
          <cell r="R348">
            <v>0</v>
          </cell>
          <cell r="S348">
            <v>116500</v>
          </cell>
          <cell r="T348">
            <v>314133</v>
          </cell>
          <cell r="U348">
            <v>218929</v>
          </cell>
          <cell r="V348">
            <v>50000</v>
          </cell>
          <cell r="W348">
            <v>50000</v>
          </cell>
          <cell r="X348">
            <v>0</v>
          </cell>
          <cell r="Y348">
            <v>10000</v>
          </cell>
          <cell r="Z348">
            <v>62000</v>
          </cell>
          <cell r="AA348">
            <v>211613</v>
          </cell>
          <cell r="AB348">
            <v>60000</v>
          </cell>
          <cell r="AC348">
            <v>159800</v>
          </cell>
          <cell r="AD348">
            <v>334129</v>
          </cell>
          <cell r="AE348">
            <v>171835</v>
          </cell>
        </row>
        <row r="349">
          <cell r="B349" t="str">
            <v>Các dự án nằm trong kế hoạch đầu tư công trung hạn đã được HĐND tỉnh thông qua tại NQ 11</v>
          </cell>
          <cell r="N349">
            <v>1072516</v>
          </cell>
          <cell r="O349">
            <v>0</v>
          </cell>
          <cell r="P349">
            <v>515599</v>
          </cell>
          <cell r="Q349">
            <v>151613</v>
          </cell>
          <cell r="R349">
            <v>0</v>
          </cell>
          <cell r="S349">
            <v>116500</v>
          </cell>
          <cell r="T349">
            <v>304633</v>
          </cell>
          <cell r="U349">
            <v>209429</v>
          </cell>
          <cell r="V349">
            <v>48000</v>
          </cell>
          <cell r="W349">
            <v>48000</v>
          </cell>
          <cell r="X349">
            <v>0</v>
          </cell>
          <cell r="Y349">
            <v>12000</v>
          </cell>
          <cell r="Z349">
            <v>60000</v>
          </cell>
          <cell r="AA349">
            <v>211613</v>
          </cell>
          <cell r="AB349">
            <v>60000</v>
          </cell>
          <cell r="AC349">
            <v>159800</v>
          </cell>
          <cell r="AD349">
            <v>304633</v>
          </cell>
          <cell r="AE349">
            <v>142429</v>
          </cell>
          <cell r="AH349">
            <v>523</v>
          </cell>
          <cell r="AP349">
            <v>1072516</v>
          </cell>
        </row>
        <row r="350">
          <cell r="B350" t="str">
            <v>Dự án xây dựng cầu dân sinh và quản lý  tài sản đường địa phương (Dự án LRAMP) tỉnh Quảng Bình</v>
          </cell>
          <cell r="E350" t="str">
            <v>GTVT</v>
          </cell>
          <cell r="F350" t="str">
            <v>5KCM</v>
          </cell>
          <cell r="G350" t="str">
            <v>Quảng Bình</v>
          </cell>
          <cell r="H350">
            <v>2016</v>
          </cell>
          <cell r="J350">
            <v>2021</v>
          </cell>
          <cell r="M350" t="str">
            <v>622/QĐ-BGTVT ngày 2/3/2016</v>
          </cell>
          <cell r="N350">
            <v>146500</v>
          </cell>
          <cell r="P350">
            <v>10500</v>
          </cell>
          <cell r="Q350">
            <v>2500</v>
          </cell>
          <cell r="S350">
            <v>2500</v>
          </cell>
          <cell r="T350">
            <v>7350</v>
          </cell>
          <cell r="U350">
            <v>4850</v>
          </cell>
          <cell r="V350">
            <v>1000</v>
          </cell>
          <cell r="W350">
            <v>1000</v>
          </cell>
          <cell r="X350">
            <v>0</v>
          </cell>
          <cell r="Z350">
            <v>1000</v>
          </cell>
          <cell r="AA350">
            <v>3500</v>
          </cell>
          <cell r="AB350">
            <v>1000</v>
          </cell>
          <cell r="AC350">
            <v>3500</v>
          </cell>
          <cell r="AD350">
            <v>7350</v>
          </cell>
          <cell r="AE350">
            <v>3850</v>
          </cell>
          <cell r="AF350">
            <v>1925</v>
          </cell>
          <cell r="AG350">
            <v>50</v>
          </cell>
          <cell r="AI350">
            <v>1925</v>
          </cell>
          <cell r="AJ350">
            <v>5425</v>
          </cell>
          <cell r="AK350">
            <v>5425</v>
          </cell>
          <cell r="AL350">
            <v>7350</v>
          </cell>
          <cell r="AM350">
            <v>1925</v>
          </cell>
          <cell r="AN350" t="str">
            <v>Sở Giao thông Vận tải</v>
          </cell>
          <cell r="AP350">
            <v>146500</v>
          </cell>
          <cell r="AU350" t="str">
            <v>Sở Giao thông Vận tải</v>
          </cell>
        </row>
        <row r="351">
          <cell r="B351" t="str">
            <v>Dự án thoát nước và vệ sinh môi trường đô thị Ba Đồn (Đan Mạch)</v>
          </cell>
          <cell r="E351" t="str">
            <v>HTCC</v>
          </cell>
          <cell r="F351" t="str">
            <v>4Chuyển tiếp</v>
          </cell>
          <cell r="G351" t="str">
            <v>Quảng Trạch</v>
          </cell>
          <cell r="H351">
            <v>2010</v>
          </cell>
          <cell r="J351">
            <v>2019</v>
          </cell>
          <cell r="M351" t="str">
            <v>1106/QĐ-UBND ngày 07/5/2014</v>
          </cell>
          <cell r="N351">
            <v>122095</v>
          </cell>
          <cell r="P351">
            <v>69246</v>
          </cell>
          <cell r="Q351">
            <v>76113</v>
          </cell>
          <cell r="S351">
            <v>49600</v>
          </cell>
          <cell r="T351">
            <v>60446</v>
          </cell>
          <cell r="U351">
            <v>19646</v>
          </cell>
          <cell r="V351">
            <v>6000</v>
          </cell>
          <cell r="W351">
            <v>6000</v>
          </cell>
          <cell r="X351">
            <v>0</v>
          </cell>
          <cell r="Y351">
            <v>-5000</v>
          </cell>
          <cell r="Z351">
            <v>1000</v>
          </cell>
          <cell r="AA351">
            <v>77113</v>
          </cell>
          <cell r="AB351">
            <v>1000</v>
          </cell>
          <cell r="AC351">
            <v>41800</v>
          </cell>
          <cell r="AD351">
            <v>60446</v>
          </cell>
          <cell r="AE351">
            <v>18646</v>
          </cell>
          <cell r="AF351">
            <v>9323</v>
          </cell>
          <cell r="AG351">
            <v>50</v>
          </cell>
          <cell r="AI351">
            <v>9323</v>
          </cell>
          <cell r="AJ351">
            <v>86436</v>
          </cell>
          <cell r="AK351">
            <v>51123</v>
          </cell>
          <cell r="AL351">
            <v>60446</v>
          </cell>
          <cell r="AM351">
            <v>9323</v>
          </cell>
          <cell r="AN351" t="str">
            <v>UBND huyện Quảng Trạch</v>
          </cell>
          <cell r="AP351">
            <v>122095</v>
          </cell>
          <cell r="AU351" t="str">
            <v>UBND huyện Quảng Trạch</v>
          </cell>
        </row>
        <row r="352">
          <cell r="B352" t="str">
            <v>Dự án Phát triển môi trường, hạ tầng đô thị để ứng phó với biến đổi khí hậu  thành phố Đồng Hới</v>
          </cell>
          <cell r="E352" t="str">
            <v>HTCC</v>
          </cell>
          <cell r="F352" t="str">
            <v>5KCM</v>
          </cell>
          <cell r="G352" t="str">
            <v>Đồng Hới</v>
          </cell>
          <cell r="H352">
            <v>2016</v>
          </cell>
          <cell r="J352">
            <v>2021</v>
          </cell>
          <cell r="M352" t="str">
            <v>221/QĐ-UBND ngày 28/1/2015; 2681/QĐ-UBND ngày 29/9/2015</v>
          </cell>
          <cell r="N352">
            <v>165282</v>
          </cell>
          <cell r="P352">
            <v>165282</v>
          </cell>
          <cell r="Q352">
            <v>18000</v>
          </cell>
          <cell r="S352">
            <v>18000</v>
          </cell>
          <cell r="T352">
            <v>83000</v>
          </cell>
          <cell r="U352">
            <v>72000</v>
          </cell>
          <cell r="V352">
            <v>10000</v>
          </cell>
          <cell r="W352">
            <v>10000</v>
          </cell>
          <cell r="X352">
            <v>0</v>
          </cell>
          <cell r="Y352">
            <v>12800</v>
          </cell>
          <cell r="Z352">
            <v>22800</v>
          </cell>
          <cell r="AA352">
            <v>40800</v>
          </cell>
          <cell r="AB352">
            <v>22800</v>
          </cell>
          <cell r="AC352">
            <v>33800</v>
          </cell>
          <cell r="AD352">
            <v>83000</v>
          </cell>
          <cell r="AE352">
            <v>49200</v>
          </cell>
          <cell r="AF352">
            <v>24600</v>
          </cell>
          <cell r="AG352">
            <v>50</v>
          </cell>
          <cell r="AI352">
            <v>24600</v>
          </cell>
          <cell r="AJ352">
            <v>65400</v>
          </cell>
          <cell r="AK352">
            <v>62243</v>
          </cell>
          <cell r="AL352">
            <v>83000</v>
          </cell>
          <cell r="AM352">
            <v>20757</v>
          </cell>
          <cell r="AN352" t="str">
            <v>UBND tỉnh</v>
          </cell>
          <cell r="AO352" t="str">
            <v>Điều chỉnh trung hạn 50,2 tỷ xuống 49,2 tỷ</v>
          </cell>
          <cell r="AP352" t="e">
            <v>#VALUE!</v>
          </cell>
          <cell r="AU352" t="str">
            <v>UBND tỉnh</v>
          </cell>
        </row>
        <row r="353">
          <cell r="B353" t="str">
            <v>Hạ tầng cơ bản cho phát triển toàn diện các tỉnh Nghệ An, Hà Tỉnh, Quảng Bình và Quảng Trị - Tiểu dự án tỉnh Quảng Bình (ADB)</v>
          </cell>
          <cell r="E353" t="str">
            <v>HTCC</v>
          </cell>
          <cell r="F353" t="str">
            <v>5KCM</v>
          </cell>
          <cell r="G353" t="str">
            <v>Quảng Bình</v>
          </cell>
          <cell r="H353">
            <v>2017</v>
          </cell>
          <cell r="J353">
            <v>2022</v>
          </cell>
          <cell r="M353" t="str">
            <v>1756/QĐ-UBND ngày 30/5/2018</v>
          </cell>
          <cell r="N353">
            <v>259610</v>
          </cell>
          <cell r="P353">
            <v>118162</v>
          </cell>
          <cell r="Q353">
            <v>10000</v>
          </cell>
          <cell r="S353">
            <v>10000</v>
          </cell>
          <cell r="T353">
            <v>61000</v>
          </cell>
          <cell r="U353">
            <v>51000</v>
          </cell>
          <cell r="V353">
            <v>10000</v>
          </cell>
          <cell r="W353">
            <v>10000</v>
          </cell>
          <cell r="X353">
            <v>0</v>
          </cell>
          <cell r="Z353">
            <v>10000</v>
          </cell>
          <cell r="AA353">
            <v>20000</v>
          </cell>
          <cell r="AB353">
            <v>10000</v>
          </cell>
          <cell r="AC353">
            <v>20000</v>
          </cell>
          <cell r="AD353">
            <v>61000</v>
          </cell>
          <cell r="AE353">
            <v>41000</v>
          </cell>
          <cell r="AF353">
            <v>20500</v>
          </cell>
          <cell r="AG353">
            <v>50</v>
          </cell>
          <cell r="AI353">
            <v>20500</v>
          </cell>
          <cell r="AJ353">
            <v>40500</v>
          </cell>
          <cell r="AK353">
            <v>40500</v>
          </cell>
          <cell r="AL353">
            <v>61000</v>
          </cell>
          <cell r="AM353">
            <v>20500</v>
          </cell>
          <cell r="AN353" t="str">
            <v>Sở Kế hoạch và Đầu tư</v>
          </cell>
          <cell r="AP353">
            <v>259610</v>
          </cell>
          <cell r="AU353" t="str">
            <v>Sở Kế hoạch và Đầu tư</v>
          </cell>
        </row>
        <row r="354">
          <cell r="B354" t="str">
            <v>Dự án môi trường bền vững các thành phố duyên hải - Tiểu dự án thành phố Đồng Hới (WB)</v>
          </cell>
          <cell r="E354" t="str">
            <v>HTCC</v>
          </cell>
          <cell r="F354" t="str">
            <v>5KCM</v>
          </cell>
          <cell r="G354" t="str">
            <v>Đồng Hới</v>
          </cell>
          <cell r="H354">
            <v>2017</v>
          </cell>
          <cell r="J354">
            <v>2022</v>
          </cell>
          <cell r="M354" t="str">
            <v>3520/QĐ-UBND ngày 31/10/2016</v>
          </cell>
          <cell r="N354">
            <v>176000</v>
          </cell>
          <cell r="P354">
            <v>95274</v>
          </cell>
          <cell r="Q354">
            <v>20900</v>
          </cell>
          <cell r="S354">
            <v>20900</v>
          </cell>
          <cell r="T354">
            <v>48000</v>
          </cell>
          <cell r="U354">
            <v>28000</v>
          </cell>
          <cell r="V354">
            <v>15000</v>
          </cell>
          <cell r="W354">
            <v>15000</v>
          </cell>
          <cell r="X354">
            <v>0</v>
          </cell>
          <cell r="Y354">
            <v>4500</v>
          </cell>
          <cell r="Z354">
            <v>19500</v>
          </cell>
          <cell r="AA354">
            <v>40400</v>
          </cell>
          <cell r="AB354">
            <v>19500</v>
          </cell>
          <cell r="AC354">
            <v>39500</v>
          </cell>
          <cell r="AD354">
            <v>48000</v>
          </cell>
          <cell r="AE354">
            <v>8500</v>
          </cell>
          <cell r="AF354">
            <v>4250</v>
          </cell>
          <cell r="AG354">
            <v>50</v>
          </cell>
          <cell r="AI354">
            <v>4250</v>
          </cell>
          <cell r="AJ354">
            <v>44650</v>
          </cell>
          <cell r="AK354">
            <v>40207</v>
          </cell>
          <cell r="AL354">
            <v>48000</v>
          </cell>
          <cell r="AM354">
            <v>7793</v>
          </cell>
          <cell r="AN354" t="str">
            <v>UBND tỉnh</v>
          </cell>
          <cell r="AP354">
            <v>176000</v>
          </cell>
          <cell r="AU354" t="str">
            <v>UBND tỉnh</v>
          </cell>
        </row>
        <row r="355">
          <cell r="B355" t="str">
            <v>Dự án Phục hồi và quản lý bền vững rừng phòng hộ, tỉnh Quảng Bình (JICA2)</v>
          </cell>
          <cell r="E355" t="str">
            <v>NN-TL</v>
          </cell>
          <cell r="F355" t="str">
            <v>4Chuyển tiếp</v>
          </cell>
          <cell r="G355" t="str">
            <v>Quảng Bình</v>
          </cell>
          <cell r="H355">
            <v>2012</v>
          </cell>
          <cell r="J355">
            <v>2021</v>
          </cell>
          <cell r="M355" t="str">
            <v xml:space="preserve">1828/QĐ-UBND ngày 10/8/2012; 3075/QĐ-UBND ngày 31/8/2017 </v>
          </cell>
          <cell r="N355">
            <v>30623</v>
          </cell>
          <cell r="P355">
            <v>21367</v>
          </cell>
          <cell r="Q355">
            <v>6700</v>
          </cell>
          <cell r="S355">
            <v>5000</v>
          </cell>
          <cell r="T355">
            <v>19967</v>
          </cell>
          <cell r="U355">
            <v>16367</v>
          </cell>
          <cell r="V355">
            <v>1000</v>
          </cell>
          <cell r="W355">
            <v>1000</v>
          </cell>
          <cell r="X355">
            <v>0</v>
          </cell>
          <cell r="Y355">
            <v>-1000</v>
          </cell>
          <cell r="Z355">
            <v>0</v>
          </cell>
          <cell r="AA355">
            <v>6700</v>
          </cell>
          <cell r="AB355">
            <v>0</v>
          </cell>
          <cell r="AC355">
            <v>5000</v>
          </cell>
          <cell r="AD355">
            <v>19967</v>
          </cell>
          <cell r="AE355">
            <v>16367</v>
          </cell>
          <cell r="AF355">
            <v>7983.5</v>
          </cell>
          <cell r="AG355">
            <v>48.778028960713634</v>
          </cell>
          <cell r="AH355">
            <v>-5784</v>
          </cell>
          <cell r="AI355">
            <v>2199.5</v>
          </cell>
          <cell r="AJ355">
            <v>8899.5</v>
          </cell>
          <cell r="AK355">
            <v>7199.5</v>
          </cell>
          <cell r="AL355">
            <v>19967</v>
          </cell>
          <cell r="AM355">
            <v>12767.5</v>
          </cell>
          <cell r="AN355" t="str">
            <v>Sở Nông nghiệp và PTNT</v>
          </cell>
          <cell r="AP355">
            <v>30623</v>
          </cell>
          <cell r="AU355" t="str">
            <v>Sở Nông nghiệp và PTNT</v>
          </cell>
        </row>
        <row r="356">
          <cell r="B356" t="str">
            <v>Dự án phát triển nông thôn bền vững vì người nghèo tỉnh Quảng Bình (IFAD)</v>
          </cell>
          <cell r="E356" t="str">
            <v>NN-TL</v>
          </cell>
          <cell r="F356" t="str">
            <v>4Chuyển tiếp</v>
          </cell>
          <cell r="G356" t="str">
            <v>Quảng Bình</v>
          </cell>
          <cell r="H356">
            <v>2013</v>
          </cell>
          <cell r="J356">
            <v>2018</v>
          </cell>
          <cell r="M356" t="str">
            <v>3156/QĐ-UBND ngày 31/10/2014</v>
          </cell>
          <cell r="N356">
            <v>141538</v>
          </cell>
          <cell r="P356">
            <v>4900</v>
          </cell>
          <cell r="Q356">
            <v>10400</v>
          </cell>
          <cell r="S356">
            <v>3500</v>
          </cell>
          <cell r="T356">
            <v>4127</v>
          </cell>
          <cell r="U356">
            <v>1127</v>
          </cell>
          <cell r="V356">
            <v>1000</v>
          </cell>
          <cell r="W356">
            <v>1000</v>
          </cell>
          <cell r="X356">
            <v>0</v>
          </cell>
          <cell r="Z356">
            <v>1000</v>
          </cell>
          <cell r="AA356">
            <v>11400</v>
          </cell>
          <cell r="AB356">
            <v>1000</v>
          </cell>
          <cell r="AC356">
            <v>4500</v>
          </cell>
          <cell r="AD356">
            <v>4127</v>
          </cell>
          <cell r="AE356">
            <v>127</v>
          </cell>
          <cell r="AF356">
            <v>127</v>
          </cell>
          <cell r="AG356">
            <v>100</v>
          </cell>
          <cell r="AI356">
            <v>127</v>
          </cell>
          <cell r="AJ356">
            <v>11527</v>
          </cell>
          <cell r="AK356">
            <v>4627</v>
          </cell>
          <cell r="AL356">
            <v>4127</v>
          </cell>
          <cell r="AM356">
            <v>0</v>
          </cell>
          <cell r="AN356" t="str">
            <v>UBND tỉnh</v>
          </cell>
          <cell r="AP356">
            <v>141538</v>
          </cell>
          <cell r="AU356" t="str">
            <v>UBND tỉnh</v>
          </cell>
        </row>
        <row r="357">
          <cell r="B357" t="str">
            <v>Tiểu Dự án quản lý rủi ro thiên tai dựa vào cộng đồng (CBDRM) thuộc Dự án Quản lý thiên tai (VN-Haz/WB5) tỉnh Quảng Bình- HP3</v>
          </cell>
          <cell r="E357" t="str">
            <v>NN-TL</v>
          </cell>
          <cell r="F357" t="str">
            <v>5KCM</v>
          </cell>
          <cell r="G357" t="str">
            <v>Quảng Bình</v>
          </cell>
          <cell r="H357">
            <v>2015</v>
          </cell>
          <cell r="J357">
            <v>2018</v>
          </cell>
          <cell r="M357" t="str">
            <v>77/QĐ-UBND ngày 13/1/2016</v>
          </cell>
          <cell r="N357">
            <v>6339</v>
          </cell>
          <cell r="P357">
            <v>6339</v>
          </cell>
          <cell r="Q357">
            <v>4000</v>
          </cell>
          <cell r="S357">
            <v>4000</v>
          </cell>
          <cell r="T357">
            <v>6339</v>
          </cell>
          <cell r="U357">
            <v>2339</v>
          </cell>
          <cell r="V357">
            <v>1500</v>
          </cell>
          <cell r="W357">
            <v>1500</v>
          </cell>
          <cell r="X357">
            <v>0</v>
          </cell>
          <cell r="Z357">
            <v>1500</v>
          </cell>
          <cell r="AA357">
            <v>5500</v>
          </cell>
          <cell r="AB357">
            <v>1500</v>
          </cell>
          <cell r="AC357">
            <v>5500</v>
          </cell>
          <cell r="AD357">
            <v>6339</v>
          </cell>
          <cell r="AE357">
            <v>839</v>
          </cell>
          <cell r="AF357">
            <v>839</v>
          </cell>
          <cell r="AG357">
            <v>100</v>
          </cell>
          <cell r="AI357">
            <v>839</v>
          </cell>
          <cell r="AJ357">
            <v>6339</v>
          </cell>
          <cell r="AK357">
            <v>6339</v>
          </cell>
          <cell r="AL357">
            <v>6339</v>
          </cell>
          <cell r="AM357">
            <v>0</v>
          </cell>
          <cell r="AN357" t="str">
            <v>Sở Nông nghiệp và PTNT</v>
          </cell>
          <cell r="AP357">
            <v>6339</v>
          </cell>
          <cell r="AU357" t="str">
            <v>Sở Nông nghiệp và PTNT</v>
          </cell>
        </row>
        <row r="358">
          <cell r="B358" t="str">
            <v>Dự án sửa chữa và nâng cao an toàn đập (WB8)</v>
          </cell>
          <cell r="E358" t="str">
            <v>NN-TL</v>
          </cell>
          <cell r="F358" t="str">
            <v>5KCM</v>
          </cell>
          <cell r="G358" t="str">
            <v>Quảng Bình</v>
          </cell>
          <cell r="H358">
            <v>2016</v>
          </cell>
          <cell r="J358">
            <v>2020</v>
          </cell>
          <cell r="M358" t="str">
            <v>4638/QĐ-BNN-HTQT ngày 9/11/2015</v>
          </cell>
          <cell r="N358">
            <v>14404</v>
          </cell>
          <cell r="P358">
            <v>14404</v>
          </cell>
          <cell r="Q358">
            <v>3000</v>
          </cell>
          <cell r="S358">
            <v>3000</v>
          </cell>
          <cell r="T358">
            <v>14404</v>
          </cell>
          <cell r="U358">
            <v>7100</v>
          </cell>
          <cell r="V358">
            <v>1500</v>
          </cell>
          <cell r="W358">
            <v>1500</v>
          </cell>
          <cell r="X358">
            <v>0</v>
          </cell>
          <cell r="Y358">
            <v>1700</v>
          </cell>
          <cell r="Z358">
            <v>3200</v>
          </cell>
          <cell r="AA358">
            <v>6200</v>
          </cell>
          <cell r="AB358">
            <v>3200</v>
          </cell>
          <cell r="AC358">
            <v>6200</v>
          </cell>
          <cell r="AD358">
            <v>14404</v>
          </cell>
          <cell r="AE358">
            <v>3900</v>
          </cell>
          <cell r="AF358">
            <v>1950</v>
          </cell>
          <cell r="AG358">
            <v>50</v>
          </cell>
          <cell r="AH358">
            <v>1950</v>
          </cell>
          <cell r="AI358">
            <v>3900</v>
          </cell>
          <cell r="AJ358">
            <v>10100</v>
          </cell>
          <cell r="AK358">
            <v>10100</v>
          </cell>
          <cell r="AL358">
            <v>14404</v>
          </cell>
          <cell r="AM358">
            <v>4304</v>
          </cell>
          <cell r="AN358" t="str">
            <v>Sở Nông nghiệp và PTNT</v>
          </cell>
          <cell r="AO358" t="str">
            <v>P.ĐN đề xuất Điều chỉnh trung hạn 10,1 tỷ lên 14,404 tỷ</v>
          </cell>
          <cell r="AP358" t="e">
            <v>#VALUE!</v>
          </cell>
          <cell r="AU358" t="str">
            <v>Sở Nông nghiệp và PTNT</v>
          </cell>
        </row>
        <row r="359">
          <cell r="B359" t="str">
            <v>Dự án Tăng cường quản lý đất đai và cơ sở dữ liệu đất đai thực hiện tại tỉnh Quảng Bình (VILG)</v>
          </cell>
          <cell r="E359" t="str">
            <v>TNMT</v>
          </cell>
          <cell r="F359" t="str">
            <v>5KCM</v>
          </cell>
          <cell r="G359" t="str">
            <v>Quảng Bình</v>
          </cell>
          <cell r="H359">
            <v>2017</v>
          </cell>
          <cell r="J359">
            <v>2021</v>
          </cell>
          <cell r="M359" t="str">
            <v>1236/QĐ-BTNMT ngày 30/5/2016; 896/QĐ-UBND ngày 21/3/2017</v>
          </cell>
          <cell r="N359">
            <v>10125</v>
          </cell>
          <cell r="P359">
            <v>10125</v>
          </cell>
          <cell r="Q359">
            <v>0</v>
          </cell>
          <cell r="S359">
            <v>0</v>
          </cell>
          <cell r="U359">
            <v>7000</v>
          </cell>
          <cell r="V359">
            <v>1000</v>
          </cell>
          <cell r="W359">
            <v>1000</v>
          </cell>
          <cell r="X359">
            <v>0</v>
          </cell>
          <cell r="Y359">
            <v>-1000</v>
          </cell>
          <cell r="Z359">
            <v>0</v>
          </cell>
          <cell r="AA359">
            <v>0</v>
          </cell>
          <cell r="AB359">
            <v>0</v>
          </cell>
          <cell r="AC359">
            <v>0</v>
          </cell>
          <cell r="AD359">
            <v>0</v>
          </cell>
          <cell r="AF359">
            <v>3500</v>
          </cell>
          <cell r="AG359">
            <v>50</v>
          </cell>
          <cell r="AH359">
            <v>-3500</v>
          </cell>
          <cell r="AI359">
            <v>0</v>
          </cell>
          <cell r="AJ359">
            <v>0</v>
          </cell>
          <cell r="AK359">
            <v>0</v>
          </cell>
          <cell r="AL359">
            <v>0</v>
          </cell>
          <cell r="AM359">
            <v>0</v>
          </cell>
          <cell r="AN359" t="str">
            <v>Sở Tài nguyên - Môi trường</v>
          </cell>
          <cell r="AO359" t="str">
            <v>Điều chỉnh trung hạn 3,645 lên 7 tỷ</v>
          </cell>
          <cell r="AU359" t="str">
            <v>Sở Tài nguyên và Môi trường</v>
          </cell>
        </row>
        <row r="360">
          <cell r="B360" t="str">
            <v>Dự án đã phê duyệt đề nghị bổ sung trong kế hoạch đầu tư công trung hạn2016-2020</v>
          </cell>
          <cell r="N360">
            <v>57200</v>
          </cell>
          <cell r="O360">
            <v>0</v>
          </cell>
          <cell r="P360">
            <v>31330</v>
          </cell>
          <cell r="Q360">
            <v>0</v>
          </cell>
          <cell r="R360">
            <v>0</v>
          </cell>
          <cell r="S360">
            <v>0</v>
          </cell>
          <cell r="T360">
            <v>9500</v>
          </cell>
          <cell r="U360">
            <v>9500</v>
          </cell>
          <cell r="V360">
            <v>2000</v>
          </cell>
          <cell r="W360">
            <v>2000</v>
          </cell>
          <cell r="Z360">
            <v>2000</v>
          </cell>
          <cell r="AA360">
            <v>0</v>
          </cell>
          <cell r="AB360">
            <v>0</v>
          </cell>
          <cell r="AC360">
            <v>0</v>
          </cell>
          <cell r="AD360">
            <v>9500</v>
          </cell>
          <cell r="AE360">
            <v>9500</v>
          </cell>
        </row>
        <row r="361">
          <cell r="B361" t="str">
            <v>Dự án hiện đại hóa ngành lâm nghiệp và tăng cường tính chống chịu vùng ven biển tỉnh Quảng Bình</v>
          </cell>
          <cell r="G361" t="str">
            <v>Quảng Bình</v>
          </cell>
          <cell r="H361">
            <v>2018</v>
          </cell>
          <cell r="J361">
            <v>2023</v>
          </cell>
          <cell r="M361" t="str">
            <v>3983/QĐ-UBND ngày 2/11/2017</v>
          </cell>
          <cell r="N361">
            <v>57200</v>
          </cell>
          <cell r="P361">
            <v>31330</v>
          </cell>
          <cell r="T361">
            <v>9500</v>
          </cell>
          <cell r="U361">
            <v>9500</v>
          </cell>
          <cell r="V361">
            <v>2000</v>
          </cell>
          <cell r="W361">
            <v>2000</v>
          </cell>
          <cell r="X361">
            <v>0</v>
          </cell>
          <cell r="Y361">
            <v>-2000</v>
          </cell>
          <cell r="Z361">
            <v>0</v>
          </cell>
          <cell r="AA361">
            <v>0</v>
          </cell>
          <cell r="AB361">
            <v>0</v>
          </cell>
          <cell r="AC361">
            <v>0</v>
          </cell>
          <cell r="AD361">
            <v>9500</v>
          </cell>
          <cell r="AE361">
            <v>9500</v>
          </cell>
          <cell r="AF361">
            <v>4750</v>
          </cell>
          <cell r="AG361">
            <v>50</v>
          </cell>
          <cell r="AH361">
            <v>-3250</v>
          </cell>
          <cell r="AI361">
            <v>1500</v>
          </cell>
          <cell r="AJ361">
            <v>1500</v>
          </cell>
          <cell r="AK361">
            <v>1500</v>
          </cell>
          <cell r="AL361">
            <v>9500</v>
          </cell>
          <cell r="AM361">
            <v>8000</v>
          </cell>
          <cell r="AN361" t="str">
            <v>Sở Nông nghiệp và PTNT</v>
          </cell>
          <cell r="AU361" t="str">
            <v>Sở Nông nghiệp và PTNT</v>
          </cell>
        </row>
        <row r="362">
          <cell r="B362" t="str">
            <v>Bổ sung đối ứng các dự án ODA khởi công mới năm 2019</v>
          </cell>
          <cell r="N362">
            <v>286379</v>
          </cell>
          <cell r="P362">
            <v>50706</v>
          </cell>
          <cell r="Y362">
            <v>0</v>
          </cell>
          <cell r="AA362">
            <v>90</v>
          </cell>
          <cell r="AC362">
            <v>90</v>
          </cell>
          <cell r="AD362">
            <v>19996</v>
          </cell>
          <cell r="AE362">
            <v>19906</v>
          </cell>
        </row>
        <row r="363">
          <cell r="B363" t="str">
            <v>Nâng cấp hệ thống đê, kè bảo vệ bờ sông và trồng rừng ngập mặn để ứng phó với biến đổi khí hậu các xã bãi ngang, cồn bãi thuộc thị xã Ba Đồn, tỉnh Quảng Bình</v>
          </cell>
          <cell r="G363" t="str">
            <v>Ba Đồn</v>
          </cell>
          <cell r="H363">
            <v>2018</v>
          </cell>
          <cell r="J363">
            <v>2020</v>
          </cell>
          <cell r="M363" t="str">
            <v>3530/QĐ-UBND ngày 23/10/2018</v>
          </cell>
          <cell r="N363">
            <v>164669</v>
          </cell>
          <cell r="P363">
            <v>3996</v>
          </cell>
          <cell r="T363">
            <v>3996</v>
          </cell>
          <cell r="U363">
            <v>3996</v>
          </cell>
          <cell r="AA363">
            <v>0</v>
          </cell>
          <cell r="AB363">
            <v>0</v>
          </cell>
          <cell r="AC363">
            <v>0</v>
          </cell>
          <cell r="AD363">
            <v>3996</v>
          </cell>
          <cell r="AE363">
            <v>3996</v>
          </cell>
          <cell r="AF363">
            <v>1998</v>
          </cell>
          <cell r="AG363">
            <v>50</v>
          </cell>
          <cell r="AI363">
            <v>1998</v>
          </cell>
          <cell r="AJ363">
            <v>1998</v>
          </cell>
          <cell r="AK363">
            <v>1998</v>
          </cell>
          <cell r="AL363">
            <v>3996</v>
          </cell>
          <cell r="AM363">
            <v>1998</v>
          </cell>
          <cell r="AN363" t="str">
            <v>P.KTĐN
đề xuất bố trí</v>
          </cell>
          <cell r="AU363" t="str">
            <v>Sở Nông nghiệp và PTNT</v>
          </cell>
        </row>
        <row r="364">
          <cell r="B364" t="str">
            <v>Xây dựng củng cố đê, kè chống sạt lở cửa sông Nhật Lệ, thành phố Đồng Hới, tỉnh Quảng Bình</v>
          </cell>
          <cell r="G364" t="str">
            <v>Đồng Hới</v>
          </cell>
          <cell r="H364">
            <v>2018</v>
          </cell>
          <cell r="J364">
            <v>2020</v>
          </cell>
          <cell r="M364" t="str">
            <v>3355/QĐ-UBND ngày 10/10/2018</v>
          </cell>
          <cell r="N364">
            <v>81000</v>
          </cell>
          <cell r="P364">
            <v>6000</v>
          </cell>
          <cell r="Q364">
            <v>90</v>
          </cell>
          <cell r="S364">
            <v>90</v>
          </cell>
          <cell r="T364">
            <v>6000</v>
          </cell>
          <cell r="U364">
            <v>5910</v>
          </cell>
          <cell r="AA364">
            <v>90</v>
          </cell>
          <cell r="AB364">
            <v>0</v>
          </cell>
          <cell r="AC364">
            <v>90</v>
          </cell>
          <cell r="AD364">
            <v>6000</v>
          </cell>
          <cell r="AE364">
            <v>5910</v>
          </cell>
          <cell r="AF364">
            <v>2955</v>
          </cell>
          <cell r="AG364">
            <v>50</v>
          </cell>
          <cell r="AH364">
            <v>2784</v>
          </cell>
          <cell r="AI364">
            <v>5739</v>
          </cell>
          <cell r="AJ364">
            <v>5829</v>
          </cell>
          <cell r="AK364">
            <v>5829</v>
          </cell>
          <cell r="AL364">
            <v>6000</v>
          </cell>
          <cell r="AM364">
            <v>171</v>
          </cell>
          <cell r="AU364" t="str">
            <v>Sở Tài nguyên và Môi trường</v>
          </cell>
        </row>
        <row r="365">
          <cell r="B365" t="str">
            <v>Dự án Phát triển cơ sở hạ tầng du lịch hỗ trợ cho tăng trưởng toàn diện khu vực tiểu vùng Mê Công mở rộng - giai đoạn 2, Tiểu dự án tỉnh Quảng Bình</v>
          </cell>
          <cell r="G365" t="str">
            <v>Quảng Bình</v>
          </cell>
          <cell r="H365">
            <v>2018</v>
          </cell>
          <cell r="J365">
            <v>2024</v>
          </cell>
          <cell r="M365" t="str">
            <v>3590/QĐ-UBND ngày 25/10/2018</v>
          </cell>
          <cell r="N365">
            <v>40710</v>
          </cell>
          <cell r="P365">
            <v>40710</v>
          </cell>
          <cell r="T365">
            <v>10000</v>
          </cell>
          <cell r="U365">
            <v>10000</v>
          </cell>
          <cell r="AA365">
            <v>0</v>
          </cell>
          <cell r="AB365">
            <v>0</v>
          </cell>
          <cell r="AC365">
            <v>0</v>
          </cell>
          <cell r="AD365">
            <v>10000</v>
          </cell>
          <cell r="AE365">
            <v>10000</v>
          </cell>
          <cell r="AF365">
            <v>5000</v>
          </cell>
          <cell r="AG365">
            <v>50</v>
          </cell>
          <cell r="AH365">
            <v>-2330</v>
          </cell>
          <cell r="AI365">
            <v>2670</v>
          </cell>
          <cell r="AJ365">
            <v>2670</v>
          </cell>
          <cell r="AK365">
            <v>2670</v>
          </cell>
          <cell r="AL365">
            <v>10000</v>
          </cell>
          <cell r="AM365">
            <v>7330</v>
          </cell>
          <cell r="AU365" t="str">
            <v>Sở Du lịch</v>
          </cell>
        </row>
        <row r="366">
          <cell r="B366" t="str">
            <v>Dự án giáo dục THCS khu vực khó khăn nhất giai đoạn 2</v>
          </cell>
          <cell r="G366" t="str">
            <v>Quảng Bình</v>
          </cell>
          <cell r="H366">
            <v>2015</v>
          </cell>
          <cell r="J366">
            <v>2020</v>
          </cell>
          <cell r="M366" t="str">
            <v>3231, 3232, 3234/QĐ-UBND ngày 11/11/2015; 3542, 3543/QĐ-UBND ngày 09/12/2015</v>
          </cell>
          <cell r="N366">
            <v>4217</v>
          </cell>
          <cell r="P366">
            <v>4217</v>
          </cell>
          <cell r="Q366">
            <v>2871</v>
          </cell>
          <cell r="S366">
            <v>2871</v>
          </cell>
          <cell r="T366">
            <v>6231</v>
          </cell>
          <cell r="AA366">
            <v>2871</v>
          </cell>
          <cell r="AC366">
            <v>2871</v>
          </cell>
          <cell r="AD366">
            <v>6231</v>
          </cell>
          <cell r="AE366">
            <v>6231</v>
          </cell>
          <cell r="AH366">
            <v>846</v>
          </cell>
          <cell r="AI366">
            <v>846</v>
          </cell>
          <cell r="AJ366">
            <v>3717</v>
          </cell>
          <cell r="AK366">
            <v>3717</v>
          </cell>
          <cell r="AM366">
            <v>2514</v>
          </cell>
          <cell r="AU366" t="str">
            <v>Sở Giáo dục và Đào tạo</v>
          </cell>
        </row>
        <row r="367">
          <cell r="B367" t="str">
            <v>Tiểu dự án Cấp điện nông thôn từ lưới điện quốc gia tỉnh Quảng Bình, giai đoạn 2018-2020-EU tài trợ</v>
          </cell>
          <cell r="G367" t="str">
            <v>Quảng Bình</v>
          </cell>
          <cell r="H367">
            <v>2018</v>
          </cell>
          <cell r="J367">
            <v>2020</v>
          </cell>
          <cell r="M367" t="str">
            <v>1787/QĐ-UBND ngày 27/5/2019</v>
          </cell>
          <cell r="N367">
            <v>12965.618</v>
          </cell>
          <cell r="P367">
            <v>12965.618</v>
          </cell>
          <cell r="T367">
            <v>6966</v>
          </cell>
          <cell r="U367">
            <v>1423</v>
          </cell>
          <cell r="AD367">
            <v>6966</v>
          </cell>
          <cell r="AE367">
            <v>6966</v>
          </cell>
          <cell r="AF367">
            <v>1423</v>
          </cell>
          <cell r="AI367">
            <v>1423</v>
          </cell>
          <cell r="AJ367">
            <v>1423</v>
          </cell>
          <cell r="AK367">
            <v>1423</v>
          </cell>
          <cell r="AL367">
            <v>6966</v>
          </cell>
          <cell r="AM367">
            <v>5543</v>
          </cell>
          <cell r="AN367" t="str">
            <v>P.KTĐN
đề xuất đ/c KH trung hạn từ 1,423 triệu lên 6,966 triệu</v>
          </cell>
          <cell r="AU367" t="str">
            <v>Sở Công Thương</v>
          </cell>
        </row>
        <row r="368">
          <cell r="B368" t="str">
            <v>Dự án đầu tư xây dựng và phát triển hệ thống cung ứng dịch vụ  tế tuyến cơ sở</v>
          </cell>
          <cell r="G368" t="str">
            <v>Quảng Bình</v>
          </cell>
          <cell r="H368">
            <v>2020</v>
          </cell>
          <cell r="J368">
            <v>2024</v>
          </cell>
          <cell r="M368" t="str">
            <v>1119/QĐ-UBND ngày 29/3/2019</v>
          </cell>
          <cell r="N368">
            <v>35686.1</v>
          </cell>
          <cell r="P368">
            <v>35686.1</v>
          </cell>
          <cell r="T368">
            <v>5000</v>
          </cell>
          <cell r="AD368">
            <v>5000</v>
          </cell>
          <cell r="AE368">
            <v>5000</v>
          </cell>
          <cell r="AJ368">
            <v>0</v>
          </cell>
          <cell r="AK368">
            <v>0</v>
          </cell>
          <cell r="AL368">
            <v>5000</v>
          </cell>
          <cell r="AM368">
            <v>5000</v>
          </cell>
          <cell r="AU368" t="str">
            <v>Sở Y tế</v>
          </cell>
        </row>
        <row r="369">
          <cell r="B369" t="str">
            <v>Dự án phát triển Giáo dục Trung học giai đoạn 2 Tỉnh Quảng Bình</v>
          </cell>
          <cell r="G369" t="str">
            <v>Quảng Bình</v>
          </cell>
          <cell r="H369">
            <v>2019</v>
          </cell>
          <cell r="J369">
            <v>2020</v>
          </cell>
          <cell r="M369" t="str">
            <v>4439/QĐ-UBND ngày 19/12/2018</v>
          </cell>
          <cell r="N369">
            <v>7182.8760000000002</v>
          </cell>
          <cell r="P369">
            <v>7182.8760000000002</v>
          </cell>
          <cell r="T369">
            <v>7183</v>
          </cell>
          <cell r="AD369">
            <v>7183</v>
          </cell>
          <cell r="AE369">
            <v>7183</v>
          </cell>
          <cell r="AJ369">
            <v>0</v>
          </cell>
          <cell r="AK369">
            <v>0</v>
          </cell>
          <cell r="AL369">
            <v>7183</v>
          </cell>
          <cell r="AM369">
            <v>7183</v>
          </cell>
          <cell r="AU369" t="str">
            <v>Sở Giáo dục và Đào tạo</v>
          </cell>
        </row>
        <row r="370">
          <cell r="B370" t="str">
            <v>Dự án cấp nước sinh hoạt huyện Quảng Trạch GĐ 2</v>
          </cell>
          <cell r="G370" t="str">
            <v>Quảng Bình</v>
          </cell>
          <cell r="T370">
            <v>15000</v>
          </cell>
          <cell r="AD370">
            <v>15000</v>
          </cell>
          <cell r="AE370">
            <v>15000</v>
          </cell>
          <cell r="AJ370">
            <v>0</v>
          </cell>
          <cell r="AK370">
            <v>0</v>
          </cell>
          <cell r="AL370">
            <v>15000</v>
          </cell>
          <cell r="AM370">
            <v>15000</v>
          </cell>
          <cell r="AU370" t="str">
            <v>UBND huyện Quảng Trạch</v>
          </cell>
        </row>
        <row r="371">
          <cell r="B371" t="str">
            <v>Các dự án phân cấp về ngân sách tỉnh</v>
          </cell>
          <cell r="T371">
            <v>563339</v>
          </cell>
          <cell r="U371">
            <v>17948</v>
          </cell>
          <cell r="V371">
            <v>10948</v>
          </cell>
          <cell r="W371">
            <v>10948</v>
          </cell>
          <cell r="Y371">
            <v>0</v>
          </cell>
          <cell r="Z371">
            <v>10948</v>
          </cell>
          <cell r="AA371">
            <v>30387</v>
          </cell>
          <cell r="AB371">
            <v>19148</v>
          </cell>
          <cell r="AC371">
            <v>16787</v>
          </cell>
          <cell r="AD371">
            <v>23787</v>
          </cell>
          <cell r="AE371">
            <v>7000</v>
          </cell>
        </row>
        <row r="372">
          <cell r="B372" t="str">
            <v>Dự án xây dựng cơ sở hạ tầng khu tái định cư thôn Tăng Hóa, huyện Minh Hóa (Hạng mục Đường giao thông), giai đoạn 1: 23,728 tỷ (lồng ghép Chương trình tái cơ cấu nông nghiệp)</v>
          </cell>
          <cell r="E372" t="str">
            <v>HTCC</v>
          </cell>
          <cell r="F372" t="str">
            <v>4Chuyển tiếp</v>
          </cell>
          <cell r="G372" t="str">
            <v>Minh Hóa</v>
          </cell>
          <cell r="H372">
            <v>2015</v>
          </cell>
          <cell r="J372">
            <v>2017</v>
          </cell>
          <cell r="M372" t="str">
            <v>Số 3153/QĐ-UBND ngày 31/10/2014</v>
          </cell>
          <cell r="N372">
            <v>23728</v>
          </cell>
          <cell r="O372">
            <v>0</v>
          </cell>
          <cell r="P372">
            <v>8728</v>
          </cell>
          <cell r="Q372">
            <v>17737</v>
          </cell>
          <cell r="R372">
            <v>8200</v>
          </cell>
          <cell r="S372">
            <v>4137</v>
          </cell>
          <cell r="T372">
            <v>7855</v>
          </cell>
          <cell r="U372">
            <v>3718</v>
          </cell>
          <cell r="V372">
            <v>3718</v>
          </cell>
          <cell r="W372">
            <v>3718</v>
          </cell>
          <cell r="X372">
            <v>100</v>
          </cell>
          <cell r="Z372">
            <v>3718</v>
          </cell>
          <cell r="AA372">
            <v>21455</v>
          </cell>
          <cell r="AB372">
            <v>11918</v>
          </cell>
          <cell r="AC372">
            <v>7855</v>
          </cell>
          <cell r="AD372">
            <v>7855</v>
          </cell>
          <cell r="AE372">
            <v>0</v>
          </cell>
          <cell r="AN372" t="str">
            <v>Cập nhật lại số vốn bố trí</v>
          </cell>
        </row>
        <row r="373">
          <cell r="B373" t="str">
            <v xml:space="preserve">Chương trình Hỗ trợ hộ nghèo xây dựng nhà ở phòng, tránh bão, lụt </v>
          </cell>
          <cell r="E373" t="str">
            <v>VHTT-LĐ</v>
          </cell>
          <cell r="F373" t="str">
            <v>4Chuyển tiếp</v>
          </cell>
          <cell r="G373" t="str">
            <v>Quảng Bình</v>
          </cell>
          <cell r="H373" t="str">
            <v/>
          </cell>
          <cell r="J373" t="str">
            <v/>
          </cell>
          <cell r="N373">
            <v>17702</v>
          </cell>
          <cell r="O373">
            <v>0</v>
          </cell>
          <cell r="P373">
            <v>17702</v>
          </cell>
          <cell r="Q373">
            <v>1702</v>
          </cell>
          <cell r="R373">
            <v>0</v>
          </cell>
          <cell r="S373">
            <v>1702</v>
          </cell>
          <cell r="T373">
            <v>15932</v>
          </cell>
          <cell r="U373">
            <v>14230</v>
          </cell>
          <cell r="V373">
            <v>7230</v>
          </cell>
          <cell r="W373">
            <v>7230</v>
          </cell>
          <cell r="X373">
            <v>50.808151791988756</v>
          </cell>
          <cell r="Z373">
            <v>7230</v>
          </cell>
          <cell r="AA373">
            <v>8932</v>
          </cell>
          <cell r="AB373">
            <v>7230</v>
          </cell>
          <cell r="AC373">
            <v>8932</v>
          </cell>
          <cell r="AD373">
            <v>15932</v>
          </cell>
          <cell r="AE373">
            <v>7000</v>
          </cell>
          <cell r="AF373">
            <v>7000</v>
          </cell>
          <cell r="AG373">
            <v>100</v>
          </cell>
          <cell r="AI373">
            <v>7000</v>
          </cell>
          <cell r="AJ373">
            <v>15932</v>
          </cell>
          <cell r="AK373">
            <v>15932</v>
          </cell>
          <cell r="AL373">
            <v>15932</v>
          </cell>
          <cell r="AM373">
            <v>0</v>
          </cell>
        </row>
        <row r="374">
          <cell r="B374" t="str">
            <v>Các dự án trọng điểm</v>
          </cell>
          <cell r="N374">
            <v>1346068</v>
          </cell>
          <cell r="O374">
            <v>721904</v>
          </cell>
          <cell r="P374">
            <v>723068</v>
          </cell>
          <cell r="Q374">
            <v>375858</v>
          </cell>
          <cell r="R374">
            <v>154000</v>
          </cell>
          <cell r="S374">
            <v>86510</v>
          </cell>
          <cell r="T374">
            <v>470153</v>
          </cell>
          <cell r="U374">
            <v>419553</v>
          </cell>
          <cell r="V374">
            <v>110000</v>
          </cell>
          <cell r="W374">
            <v>110000</v>
          </cell>
          <cell r="X374">
            <v>0</v>
          </cell>
          <cell r="Y374">
            <v>0</v>
          </cell>
          <cell r="Z374">
            <v>110000</v>
          </cell>
          <cell r="AA374">
            <v>485858</v>
          </cell>
          <cell r="AB374">
            <v>264000</v>
          </cell>
          <cell r="AC374">
            <v>196510</v>
          </cell>
          <cell r="AD374">
            <v>470153</v>
          </cell>
          <cell r="AE374">
            <v>309553</v>
          </cell>
          <cell r="AN374">
            <v>95000</v>
          </cell>
          <cell r="AO374">
            <v>15000</v>
          </cell>
        </row>
        <row r="375">
          <cell r="B375" t="str">
            <v>Trụ sở Tỉnh ủy</v>
          </cell>
          <cell r="E375" t="str">
            <v>QLNN</v>
          </cell>
          <cell r="F375" t="str">
            <v>4Chuyển tiếp</v>
          </cell>
          <cell r="G375" t="str">
            <v>Đồng Hới</v>
          </cell>
          <cell r="H375">
            <v>2013</v>
          </cell>
          <cell r="I375">
            <v>2013</v>
          </cell>
          <cell r="J375">
            <v>2019</v>
          </cell>
          <cell r="K375">
            <v>2018</v>
          </cell>
          <cell r="M375" t="str">
            <v>2429/QĐ-UBND ngày 04/10/2013; 3419/QĐ-UBND 26/11/2014; 3490/QĐ-UBND 04/12/2015</v>
          </cell>
          <cell r="N375">
            <v>391940</v>
          </cell>
          <cell r="O375">
            <v>265000</v>
          </cell>
          <cell r="P375">
            <v>126940</v>
          </cell>
          <cell r="Q375">
            <v>206858</v>
          </cell>
          <cell r="R375">
            <v>0</v>
          </cell>
          <cell r="S375">
            <v>71510</v>
          </cell>
          <cell r="T375">
            <v>78336</v>
          </cell>
          <cell r="U375">
            <v>42736</v>
          </cell>
          <cell r="V375">
            <v>20000</v>
          </cell>
          <cell r="W375">
            <v>20000</v>
          </cell>
          <cell r="X375">
            <v>0</v>
          </cell>
          <cell r="Z375">
            <v>20000</v>
          </cell>
          <cell r="AA375">
            <v>226858</v>
          </cell>
          <cell r="AB375">
            <v>20000</v>
          </cell>
          <cell r="AC375">
            <v>91510</v>
          </cell>
          <cell r="AD375">
            <v>78336</v>
          </cell>
          <cell r="AE375">
            <v>22736</v>
          </cell>
          <cell r="AF375">
            <v>11368</v>
          </cell>
          <cell r="AG375">
            <v>50</v>
          </cell>
          <cell r="AI375">
            <v>11368</v>
          </cell>
          <cell r="AJ375">
            <v>238226</v>
          </cell>
          <cell r="AK375">
            <v>102878</v>
          </cell>
          <cell r="AL375">
            <v>78336</v>
          </cell>
          <cell r="AM375">
            <v>11368</v>
          </cell>
          <cell r="AN375" t="str">
            <v>Sửa lại tổng số bố trí</v>
          </cell>
          <cell r="AU375" t="str">
            <v>Văn phòng
Tỉnh ủy</v>
          </cell>
        </row>
        <row r="376">
          <cell r="B376" t="str">
            <v>Trung tâm văn hóa tỉnh Quảng Bình</v>
          </cell>
          <cell r="E376" t="str">
            <v>QLNN</v>
          </cell>
          <cell r="F376" t="str">
            <v>4Chuyển tiếp</v>
          </cell>
          <cell r="G376" t="str">
            <v>Đồng Hới</v>
          </cell>
          <cell r="H376">
            <v>2015</v>
          </cell>
          <cell r="I376">
            <v>2015</v>
          </cell>
          <cell r="J376">
            <v>2019</v>
          </cell>
          <cell r="K376" t="str">
            <v>chưa</v>
          </cell>
          <cell r="M376" t="str">
            <v>3120/QĐ-UBND ngày 31/10/2014</v>
          </cell>
          <cell r="N376">
            <v>220272</v>
          </cell>
          <cell r="O376">
            <v>120000</v>
          </cell>
          <cell r="P376">
            <v>100272</v>
          </cell>
          <cell r="Q376">
            <v>70000</v>
          </cell>
          <cell r="R376">
            <v>55000</v>
          </cell>
          <cell r="S376">
            <v>15000</v>
          </cell>
          <cell r="T376">
            <v>90245</v>
          </cell>
          <cell r="U376">
            <v>75245</v>
          </cell>
          <cell r="V376">
            <v>20000</v>
          </cell>
          <cell r="W376">
            <v>20000</v>
          </cell>
          <cell r="X376">
            <v>0</v>
          </cell>
          <cell r="Z376">
            <v>20000</v>
          </cell>
          <cell r="AA376">
            <v>90000</v>
          </cell>
          <cell r="AB376">
            <v>75000</v>
          </cell>
          <cell r="AC376">
            <v>35000</v>
          </cell>
          <cell r="AD376">
            <v>90245</v>
          </cell>
          <cell r="AE376">
            <v>55245</v>
          </cell>
          <cell r="AF376">
            <v>27622.5</v>
          </cell>
          <cell r="AG376">
            <v>50</v>
          </cell>
          <cell r="AI376">
            <v>27622.5</v>
          </cell>
          <cell r="AJ376">
            <v>117622.5</v>
          </cell>
          <cell r="AK376">
            <v>62622.5</v>
          </cell>
          <cell r="AL376">
            <v>90245</v>
          </cell>
          <cell r="AM376">
            <v>27622.5</v>
          </cell>
          <cell r="AU376" t="str">
            <v>Sở Văn hóa và Thể thao</v>
          </cell>
        </row>
        <row r="377">
          <cell r="B377" t="str">
            <v>Trụ sở làm việc khối cơ quan Huyện ủy và khối Mặt trận đoàn thể huyện Quảng Trạch</v>
          </cell>
          <cell r="E377" t="str">
            <v>QLNN</v>
          </cell>
          <cell r="F377" t="str">
            <v>4Chuyển tiếp</v>
          </cell>
          <cell r="G377" t="str">
            <v>Quảng Trạch</v>
          </cell>
          <cell r="H377">
            <v>2015</v>
          </cell>
          <cell r="I377">
            <v>2015</v>
          </cell>
          <cell r="J377">
            <v>2019</v>
          </cell>
          <cell r="K377" t="str">
            <v>chưa</v>
          </cell>
          <cell r="M377" t="str">
            <v>3044/QĐ-UBND
ngày 28/10/2014; 3400/QĐ-UBND ngày 25/11/2014</v>
          </cell>
          <cell r="N377">
            <v>80874</v>
          </cell>
          <cell r="O377">
            <v>50000</v>
          </cell>
          <cell r="P377">
            <v>30874</v>
          </cell>
          <cell r="Q377">
            <v>45000</v>
          </cell>
          <cell r="R377">
            <v>45000</v>
          </cell>
          <cell r="S377">
            <v>0</v>
          </cell>
          <cell r="T377">
            <v>27787</v>
          </cell>
          <cell r="U377">
            <v>27787</v>
          </cell>
          <cell r="V377">
            <v>15000</v>
          </cell>
          <cell r="W377">
            <v>15000</v>
          </cell>
          <cell r="X377">
            <v>0</v>
          </cell>
          <cell r="Z377">
            <v>15000</v>
          </cell>
          <cell r="AA377">
            <v>60000</v>
          </cell>
          <cell r="AB377">
            <v>60000</v>
          </cell>
          <cell r="AC377">
            <v>15000</v>
          </cell>
          <cell r="AD377">
            <v>27787</v>
          </cell>
          <cell r="AE377">
            <v>12787</v>
          </cell>
          <cell r="AF377">
            <v>6393.5</v>
          </cell>
          <cell r="AG377">
            <v>50</v>
          </cell>
          <cell r="AI377">
            <v>6393.5</v>
          </cell>
          <cell r="AJ377">
            <v>66393.5</v>
          </cell>
          <cell r="AK377">
            <v>21393.5</v>
          </cell>
          <cell r="AL377">
            <v>27787</v>
          </cell>
          <cell r="AM377">
            <v>6393.5</v>
          </cell>
          <cell r="AU377" t="str">
            <v>Huyện ủy Quảng Trạch</v>
          </cell>
        </row>
        <row r="378">
          <cell r="B378" t="str">
            <v>Trụ sở Ủy ban nhân dân huyện Quảng Trạch</v>
          </cell>
          <cell r="E378" t="str">
            <v>QLNN</v>
          </cell>
          <cell r="F378" t="str">
            <v>4Chuyển tiếp</v>
          </cell>
          <cell r="G378" t="str">
            <v>Quảng Trạch</v>
          </cell>
          <cell r="H378">
            <v>2015</v>
          </cell>
          <cell r="I378">
            <v>2015</v>
          </cell>
          <cell r="J378">
            <v>2019</v>
          </cell>
          <cell r="K378" t="str">
            <v>chưa</v>
          </cell>
          <cell r="M378" t="str">
            <v>3043/QĐ-UBND
ngày 24/10/2014; 3401/QĐ-UBND ngày 25/11/2014</v>
          </cell>
          <cell r="N378">
            <v>101278</v>
          </cell>
          <cell r="O378">
            <v>60000</v>
          </cell>
          <cell r="P378">
            <v>41278</v>
          </cell>
          <cell r="Q378">
            <v>54000</v>
          </cell>
          <cell r="R378">
            <v>54000</v>
          </cell>
          <cell r="S378">
            <v>0</v>
          </cell>
          <cell r="T378">
            <v>37150</v>
          </cell>
          <cell r="U378">
            <v>37150</v>
          </cell>
          <cell r="V378">
            <v>15000</v>
          </cell>
          <cell r="W378">
            <v>15000</v>
          </cell>
          <cell r="X378">
            <v>0</v>
          </cell>
          <cell r="Z378">
            <v>15000</v>
          </cell>
          <cell r="AA378">
            <v>69000</v>
          </cell>
          <cell r="AB378">
            <v>69000</v>
          </cell>
          <cell r="AC378">
            <v>15000</v>
          </cell>
          <cell r="AD378">
            <v>37150</v>
          </cell>
          <cell r="AE378">
            <v>22150</v>
          </cell>
          <cell r="AF378">
            <v>11075</v>
          </cell>
          <cell r="AG378">
            <v>50</v>
          </cell>
          <cell r="AI378">
            <v>11075</v>
          </cell>
          <cell r="AJ378">
            <v>80075</v>
          </cell>
          <cell r="AK378">
            <v>26075</v>
          </cell>
          <cell r="AL378">
            <v>37150</v>
          </cell>
          <cell r="AM378">
            <v>11075</v>
          </cell>
          <cell r="AU378" t="str">
            <v>UBND huyện Quảng Trạch</v>
          </cell>
        </row>
        <row r="379">
          <cell r="B379" t="str">
            <v>Trụ sở làm việc Thành ủy Đồng Hới</v>
          </cell>
          <cell r="E379" t="str">
            <v>QLNN</v>
          </cell>
          <cell r="F379" t="str">
            <v>5KCM</v>
          </cell>
          <cell r="G379" t="str">
            <v>Đồng Hới</v>
          </cell>
          <cell r="H379">
            <v>2016</v>
          </cell>
          <cell r="I379">
            <v>2016</v>
          </cell>
          <cell r="J379">
            <v>2018</v>
          </cell>
          <cell r="K379" t="str">
            <v>chưa</v>
          </cell>
          <cell r="M379" t="str">
            <v>3463/QĐ-UBND ngày 28/10/2016</v>
          </cell>
          <cell r="N379">
            <v>106904</v>
          </cell>
          <cell r="O379">
            <v>91904</v>
          </cell>
          <cell r="P379">
            <v>106904</v>
          </cell>
          <cell r="Q379">
            <v>0</v>
          </cell>
          <cell r="R379">
            <v>0</v>
          </cell>
          <cell r="S379">
            <v>0</v>
          </cell>
          <cell r="T379">
            <v>43000</v>
          </cell>
          <cell r="U379">
            <v>43000</v>
          </cell>
          <cell r="V379">
            <v>15000</v>
          </cell>
          <cell r="W379">
            <v>15000</v>
          </cell>
          <cell r="X379">
            <v>0</v>
          </cell>
          <cell r="Z379">
            <v>15000</v>
          </cell>
          <cell r="AA379">
            <v>15000</v>
          </cell>
          <cell r="AB379">
            <v>15000</v>
          </cell>
          <cell r="AC379">
            <v>15000</v>
          </cell>
          <cell r="AD379">
            <v>43000</v>
          </cell>
          <cell r="AE379">
            <v>28000</v>
          </cell>
          <cell r="AF379">
            <v>28000</v>
          </cell>
          <cell r="AG379">
            <v>100</v>
          </cell>
          <cell r="AI379">
            <v>28000</v>
          </cell>
          <cell r="AJ379">
            <v>43000</v>
          </cell>
          <cell r="AK379">
            <v>43000</v>
          </cell>
          <cell r="AL379">
            <v>43000</v>
          </cell>
          <cell r="AM379">
            <v>0</v>
          </cell>
          <cell r="AU379" t="str">
            <v>Thành ủy Đồng Hới</v>
          </cell>
        </row>
        <row r="380">
          <cell r="B380" t="str">
            <v>Trụ sở làm việc HĐND và UBND Thành phố Đồng Hới</v>
          </cell>
          <cell r="E380" t="str">
            <v>QLNN</v>
          </cell>
          <cell r="F380" t="str">
            <v>5KCM</v>
          </cell>
          <cell r="G380" t="str">
            <v>Đồng Hới</v>
          </cell>
          <cell r="H380">
            <v>2016</v>
          </cell>
          <cell r="I380">
            <v>2016</v>
          </cell>
          <cell r="J380">
            <v>2018</v>
          </cell>
          <cell r="K380" t="str">
            <v>chưa</v>
          </cell>
          <cell r="M380" t="str">
            <v>3464/QĐ-UBND ngày 28/10/2016</v>
          </cell>
          <cell r="N380">
            <v>150000</v>
          </cell>
          <cell r="O380">
            <v>135000</v>
          </cell>
          <cell r="P380">
            <v>150000</v>
          </cell>
          <cell r="Q380">
            <v>0</v>
          </cell>
          <cell r="R380">
            <v>0</v>
          </cell>
          <cell r="S380">
            <v>0</v>
          </cell>
          <cell r="T380">
            <v>43515</v>
          </cell>
          <cell r="U380">
            <v>43515</v>
          </cell>
          <cell r="V380">
            <v>15000</v>
          </cell>
          <cell r="W380">
            <v>15000</v>
          </cell>
          <cell r="X380">
            <v>0</v>
          </cell>
          <cell r="Z380">
            <v>15000</v>
          </cell>
          <cell r="AA380">
            <v>15000</v>
          </cell>
          <cell r="AB380">
            <v>15000</v>
          </cell>
          <cell r="AC380">
            <v>15000</v>
          </cell>
          <cell r="AD380">
            <v>43515</v>
          </cell>
          <cell r="AE380">
            <v>28515</v>
          </cell>
          <cell r="AF380">
            <v>28515</v>
          </cell>
          <cell r="AG380">
            <v>100</v>
          </cell>
          <cell r="AI380">
            <v>28515</v>
          </cell>
          <cell r="AJ380">
            <v>43515</v>
          </cell>
          <cell r="AK380">
            <v>43515</v>
          </cell>
          <cell r="AL380">
            <v>43515</v>
          </cell>
          <cell r="AM380">
            <v>0</v>
          </cell>
          <cell r="AU380" t="str">
            <v>UBND TP Đồng Hới</v>
          </cell>
        </row>
        <row r="381">
          <cell r="B381" t="str">
            <v>Dự án Quần thể Tượng đài Chủ tịch Hồ Chí Minh</v>
          </cell>
          <cell r="G381" t="str">
            <v>Đồng Hới</v>
          </cell>
          <cell r="H381">
            <v>2017</v>
          </cell>
          <cell r="I381">
            <v>2017</v>
          </cell>
          <cell r="J381">
            <v>2018</v>
          </cell>
          <cell r="N381">
            <v>128000</v>
          </cell>
          <cell r="V381">
            <v>10000</v>
          </cell>
          <cell r="W381">
            <v>10000</v>
          </cell>
          <cell r="X381">
            <v>0</v>
          </cell>
          <cell r="Y381">
            <v>-10000</v>
          </cell>
          <cell r="Z381">
            <v>0</v>
          </cell>
          <cell r="AA381">
            <v>0</v>
          </cell>
          <cell r="AB381">
            <v>0</v>
          </cell>
          <cell r="AC381">
            <v>0</v>
          </cell>
          <cell r="AD381">
            <v>0</v>
          </cell>
          <cell r="AE381">
            <v>0</v>
          </cell>
        </row>
        <row r="382">
          <cell r="B382" t="str">
            <v>Dự án Tượng đài Chủ tịch Hồ Chí Minh với nhân dân Quảng Bình</v>
          </cell>
          <cell r="G382" t="str">
            <v>Đồng Hới</v>
          </cell>
          <cell r="H382">
            <v>2019</v>
          </cell>
          <cell r="J382">
            <v>2020</v>
          </cell>
          <cell r="M382" t="str">
            <v>3741/QĐ-UBND ngày 30/10/2018</v>
          </cell>
          <cell r="N382">
            <v>78800</v>
          </cell>
          <cell r="P382">
            <v>78800</v>
          </cell>
          <cell r="T382">
            <v>70920</v>
          </cell>
          <cell r="U382">
            <v>70920</v>
          </cell>
          <cell r="Y382">
            <v>3000</v>
          </cell>
          <cell r="Z382">
            <v>3000</v>
          </cell>
          <cell r="AA382">
            <v>3000</v>
          </cell>
          <cell r="AB382">
            <v>3000</v>
          </cell>
          <cell r="AC382">
            <v>3000</v>
          </cell>
          <cell r="AD382">
            <v>70920</v>
          </cell>
          <cell r="AE382">
            <v>67920</v>
          </cell>
          <cell r="AF382">
            <v>18000</v>
          </cell>
          <cell r="AG382">
            <v>26.501766784452297</v>
          </cell>
          <cell r="AI382">
            <v>18000</v>
          </cell>
          <cell r="AJ382">
            <v>21000</v>
          </cell>
          <cell r="AK382">
            <v>21000</v>
          </cell>
          <cell r="AL382">
            <v>70920</v>
          </cell>
          <cell r="AM382">
            <v>49920</v>
          </cell>
          <cell r="AN382" t="str">
            <v>Thay thế Dự án Quần thể tượng đài Chủ tịch Hồ Chí Minh (TT HĐND tỉnh thống nhất tại Văn bản số 41/HĐND-VP ngày 24/5/2018). Sở XD dự kiến năm 2019-2020  thu khoảng 70% tổng số tiền của dự án Nhà ở thương mại Nam Cầu Dài (0,7x240 tỷ đồng = 168 tỷ đồng)</v>
          </cell>
          <cell r="AU382" t="str">
            <v>BQL dự án đầu tư xây dựng công trình dân dụng và công nghiệp tỉnh</v>
          </cell>
        </row>
        <row r="383">
          <cell r="B383" t="str">
            <v>Dự án Hạ tầng Quảng trường trung tâm</v>
          </cell>
          <cell r="G383" t="str">
            <v>Đồng Hới</v>
          </cell>
          <cell r="H383">
            <v>2019</v>
          </cell>
          <cell r="J383">
            <v>2020</v>
          </cell>
          <cell r="M383" t="str">
            <v>3557/QĐ-UBND ngày 24/10/2018</v>
          </cell>
          <cell r="N383">
            <v>88000</v>
          </cell>
          <cell r="P383">
            <v>88000</v>
          </cell>
          <cell r="T383">
            <v>79200</v>
          </cell>
          <cell r="U383">
            <v>79200</v>
          </cell>
          <cell r="Y383">
            <v>7000</v>
          </cell>
          <cell r="Z383">
            <v>7000</v>
          </cell>
          <cell r="AA383">
            <v>7000</v>
          </cell>
          <cell r="AB383">
            <v>7000</v>
          </cell>
          <cell r="AC383">
            <v>7000</v>
          </cell>
          <cell r="AD383">
            <v>79200</v>
          </cell>
          <cell r="AE383">
            <v>72200</v>
          </cell>
          <cell r="AF383">
            <v>18000</v>
          </cell>
          <cell r="AG383">
            <v>24.930747922437675</v>
          </cell>
          <cell r="AI383">
            <v>18000</v>
          </cell>
          <cell r="AJ383">
            <v>25000</v>
          </cell>
          <cell r="AK383">
            <v>25000</v>
          </cell>
          <cell r="AL383">
            <v>79200</v>
          </cell>
          <cell r="AM383">
            <v>54200</v>
          </cell>
          <cell r="AU383" t="str">
            <v>BQL dự án đầu tư xây dựng công trình dân dụng và công nghiệp tỉnh</v>
          </cell>
        </row>
        <row r="384">
          <cell r="B384" t="str">
            <v>Các dự án chuyển tiếp</v>
          </cell>
          <cell r="N384">
            <v>772536</v>
          </cell>
          <cell r="O384">
            <v>0</v>
          </cell>
          <cell r="P384">
            <v>469901.7</v>
          </cell>
          <cell r="Q384">
            <v>384223</v>
          </cell>
          <cell r="R384">
            <v>0</v>
          </cell>
          <cell r="S384">
            <v>287779</v>
          </cell>
          <cell r="T384">
            <v>312028</v>
          </cell>
          <cell r="U384">
            <v>173738</v>
          </cell>
          <cell r="V384">
            <v>124043</v>
          </cell>
          <cell r="W384">
            <v>122656.5</v>
          </cell>
          <cell r="Y384">
            <v>16323</v>
          </cell>
          <cell r="Z384">
            <v>140366</v>
          </cell>
          <cell r="AA384">
            <v>524589</v>
          </cell>
          <cell r="AB384">
            <v>140366</v>
          </cell>
          <cell r="AC384">
            <v>428145</v>
          </cell>
          <cell r="AD384">
            <v>336026</v>
          </cell>
          <cell r="AE384">
            <v>43070</v>
          </cell>
          <cell r="AN384">
            <v>82723</v>
          </cell>
          <cell r="AO384">
            <v>39933.5</v>
          </cell>
        </row>
        <row r="385">
          <cell r="B385" t="str">
            <v xml:space="preserve">Dự án bảo tàng tổng hợp tỉnh </v>
          </cell>
          <cell r="E385" t="str">
            <v>VHTT-LĐ</v>
          </cell>
          <cell r="F385" t="str">
            <v>4Chuyển tiếp</v>
          </cell>
          <cell r="G385" t="str">
            <v>Đồng Hới</v>
          </cell>
          <cell r="H385">
            <v>2010</v>
          </cell>
          <cell r="J385">
            <v>2014</v>
          </cell>
          <cell r="M385" t="str">
            <v>1284/QĐ-UBND ngày 4/6/2013</v>
          </cell>
          <cell r="N385">
            <v>22381</v>
          </cell>
          <cell r="O385">
            <v>0</v>
          </cell>
          <cell r="P385">
            <v>22381</v>
          </cell>
          <cell r="Q385">
            <v>14000</v>
          </cell>
          <cell r="R385">
            <v>0</v>
          </cell>
          <cell r="S385">
            <v>14000</v>
          </cell>
          <cell r="T385">
            <v>8701</v>
          </cell>
          <cell r="U385">
            <v>4701</v>
          </cell>
          <cell r="V385">
            <v>4701</v>
          </cell>
          <cell r="W385">
            <v>4701</v>
          </cell>
          <cell r="X385">
            <v>100</v>
          </cell>
          <cell r="Z385">
            <v>4701</v>
          </cell>
          <cell r="AA385">
            <v>18701</v>
          </cell>
          <cell r="AB385">
            <v>4701</v>
          </cell>
          <cell r="AC385">
            <v>18701</v>
          </cell>
          <cell r="AD385">
            <v>8701</v>
          </cell>
          <cell r="AE385">
            <v>0</v>
          </cell>
          <cell r="AN385" t="str">
            <v>KL đ/c Bí thư chỉ đạo bố trí hết</v>
          </cell>
          <cell r="AO385">
            <v>1</v>
          </cell>
        </row>
        <row r="386">
          <cell r="B386" t="str">
            <v>Trụ sở làm việc Đội quản lý thị trường số 4</v>
          </cell>
          <cell r="E386" t="str">
            <v>QLNN</v>
          </cell>
          <cell r="F386" t="str">
            <v>4Chuyển tiếp</v>
          </cell>
          <cell r="G386" t="str">
            <v>Tuyên Hóa</v>
          </cell>
          <cell r="H386">
            <v>2012</v>
          </cell>
          <cell r="J386">
            <v>2014</v>
          </cell>
          <cell r="M386" t="str">
            <v>2778/QĐ-UBND ngày 25/10/2011; 1949/QĐ-CT ngày 21/8/2012</v>
          </cell>
          <cell r="N386">
            <v>3109</v>
          </cell>
          <cell r="O386">
            <v>0</v>
          </cell>
          <cell r="P386">
            <v>3109</v>
          </cell>
          <cell r="Q386">
            <v>2722</v>
          </cell>
          <cell r="R386">
            <v>0</v>
          </cell>
          <cell r="S386">
            <v>2722</v>
          </cell>
          <cell r="T386">
            <v>887</v>
          </cell>
          <cell r="U386">
            <v>387</v>
          </cell>
          <cell r="V386">
            <v>387</v>
          </cell>
          <cell r="W386">
            <v>387</v>
          </cell>
          <cell r="X386">
            <v>100</v>
          </cell>
          <cell r="Z386">
            <v>387</v>
          </cell>
          <cell r="AA386">
            <v>3109</v>
          </cell>
          <cell r="AB386">
            <v>387</v>
          </cell>
          <cell r="AC386">
            <v>3109</v>
          </cell>
          <cell r="AD386">
            <v>887</v>
          </cell>
          <cell r="AE386">
            <v>0</v>
          </cell>
          <cell r="AN386">
            <v>1</v>
          </cell>
          <cell r="AO386">
            <v>1</v>
          </cell>
        </row>
        <row r="387">
          <cell r="B387" t="str">
            <v>Dự án Đường Lý Nam Đế, phường Đồng Phú</v>
          </cell>
          <cell r="E387" t="str">
            <v>GTVT</v>
          </cell>
          <cell r="F387" t="str">
            <v>4Chuyển tiếp</v>
          </cell>
          <cell r="G387" t="str">
            <v>Đồng Hới</v>
          </cell>
          <cell r="H387">
            <v>2013</v>
          </cell>
          <cell r="J387">
            <v>2015</v>
          </cell>
          <cell r="M387" t="str">
            <v>2161/QĐ--UBND ngày 25/6/2015</v>
          </cell>
          <cell r="N387">
            <v>4902</v>
          </cell>
          <cell r="O387">
            <v>0</v>
          </cell>
          <cell r="P387">
            <v>3432</v>
          </cell>
          <cell r="Q387">
            <v>2500</v>
          </cell>
          <cell r="R387">
            <v>0</v>
          </cell>
          <cell r="S387">
            <v>2500</v>
          </cell>
          <cell r="T387">
            <v>1389</v>
          </cell>
          <cell r="U387">
            <v>589</v>
          </cell>
          <cell r="V387">
            <v>589</v>
          </cell>
          <cell r="W387">
            <v>589</v>
          </cell>
          <cell r="X387">
            <v>100</v>
          </cell>
          <cell r="Z387">
            <v>589</v>
          </cell>
          <cell r="AA387">
            <v>3089</v>
          </cell>
          <cell r="AB387">
            <v>589</v>
          </cell>
          <cell r="AC387">
            <v>3089</v>
          </cell>
          <cell r="AD387">
            <v>1389</v>
          </cell>
          <cell r="AE387">
            <v>0</v>
          </cell>
          <cell r="AO387">
            <v>1</v>
          </cell>
        </row>
        <row r="388">
          <cell r="B388" t="str">
            <v>Đường vào bản Sắt xã Trường Sơn, huyện Quảng Ninh</v>
          </cell>
          <cell r="E388" t="str">
            <v>GTVT</v>
          </cell>
          <cell r="F388" t="str">
            <v>4Chuyển tiếp</v>
          </cell>
          <cell r="G388" t="str">
            <v>Quảng Ninh</v>
          </cell>
          <cell r="H388">
            <v>2013</v>
          </cell>
          <cell r="I388">
            <v>2014</v>
          </cell>
          <cell r="J388">
            <v>2015</v>
          </cell>
          <cell r="K388">
            <v>2015</v>
          </cell>
          <cell r="M388" t="str">
            <v>2379/QĐ-UBND
ngày 09/10/2012; 1338/QĐ-UBND ngày 26/5/2014</v>
          </cell>
          <cell r="N388">
            <v>16648</v>
          </cell>
          <cell r="O388">
            <v>0</v>
          </cell>
          <cell r="P388">
            <v>0</v>
          </cell>
          <cell r="Q388">
            <v>10050</v>
          </cell>
          <cell r="R388">
            <v>0</v>
          </cell>
          <cell r="S388">
            <v>2000</v>
          </cell>
          <cell r="T388">
            <v>6933</v>
          </cell>
          <cell r="U388">
            <v>4933</v>
          </cell>
          <cell r="V388">
            <v>4933</v>
          </cell>
          <cell r="W388">
            <v>4933</v>
          </cell>
          <cell r="X388">
            <v>100</v>
          </cell>
          <cell r="Z388">
            <v>4933</v>
          </cell>
          <cell r="AA388">
            <v>14983</v>
          </cell>
          <cell r="AB388">
            <v>4933</v>
          </cell>
          <cell r="AC388">
            <v>6933</v>
          </cell>
          <cell r="AD388">
            <v>6933</v>
          </cell>
          <cell r="AE388">
            <v>0</v>
          </cell>
          <cell r="AN388">
            <v>1</v>
          </cell>
          <cell r="AO388">
            <v>1</v>
          </cell>
        </row>
        <row r="389">
          <cell r="B389" t="str">
            <v>Kè chống sạt lở khu vực Kênh Kịa, thị xã Ba Đồn</v>
          </cell>
          <cell r="E389" t="str">
            <v>NN-TL</v>
          </cell>
          <cell r="F389" t="str">
            <v>4Chuyển tiếp</v>
          </cell>
          <cell r="G389" t="str">
            <v>Ba Đồn</v>
          </cell>
          <cell r="H389">
            <v>2014</v>
          </cell>
          <cell r="I389">
            <v>2014</v>
          </cell>
          <cell r="J389">
            <v>2016</v>
          </cell>
          <cell r="K389" t="str">
            <v>chưa</v>
          </cell>
          <cell r="M389" t="str">
            <v>3047/QĐ-UBND ngày 05/12/2013</v>
          </cell>
          <cell r="N389">
            <v>32732</v>
          </cell>
          <cell r="O389">
            <v>0</v>
          </cell>
          <cell r="P389">
            <v>27732</v>
          </cell>
          <cell r="Q389">
            <v>21550</v>
          </cell>
          <cell r="R389">
            <v>0</v>
          </cell>
          <cell r="S389">
            <v>15000</v>
          </cell>
          <cell r="T389">
            <v>10924</v>
          </cell>
          <cell r="U389">
            <v>2924</v>
          </cell>
          <cell r="V389">
            <v>2924</v>
          </cell>
          <cell r="W389">
            <v>2924</v>
          </cell>
          <cell r="X389">
            <v>100</v>
          </cell>
          <cell r="Y389">
            <v>1000</v>
          </cell>
          <cell r="Z389">
            <v>3924</v>
          </cell>
          <cell r="AA389">
            <v>25474</v>
          </cell>
          <cell r="AB389">
            <v>3924</v>
          </cell>
          <cell r="AC389">
            <v>18924</v>
          </cell>
          <cell r="AD389">
            <v>10924</v>
          </cell>
          <cell r="AE389">
            <v>-1000</v>
          </cell>
          <cell r="AN389" t="str">
            <v>Đã quyết toán</v>
          </cell>
          <cell r="AO389">
            <v>1</v>
          </cell>
        </row>
        <row r="390">
          <cell r="B390" t="str">
            <v xml:space="preserve">Trụ sở làm việc Hội Liên hiệp phụ nữ tỉnh Quảng Bình </v>
          </cell>
          <cell r="E390" t="str">
            <v>QLNN</v>
          </cell>
          <cell r="F390" t="str">
            <v>4Chuyển tiếp</v>
          </cell>
          <cell r="G390" t="str">
            <v>Đồng Hới</v>
          </cell>
          <cell r="H390">
            <v>2014</v>
          </cell>
          <cell r="I390">
            <v>2014</v>
          </cell>
          <cell r="J390">
            <v>2016</v>
          </cell>
          <cell r="K390" t="str">
            <v>chưa</v>
          </cell>
          <cell r="M390" t="str">
            <v>2226/QĐ-UBND ngày 13/9/2013</v>
          </cell>
          <cell r="N390">
            <v>26135</v>
          </cell>
          <cell r="O390">
            <v>0</v>
          </cell>
          <cell r="P390">
            <v>16135</v>
          </cell>
          <cell r="Q390">
            <v>23800</v>
          </cell>
          <cell r="R390">
            <v>0</v>
          </cell>
          <cell r="S390">
            <v>13800</v>
          </cell>
          <cell r="T390">
            <v>12521</v>
          </cell>
          <cell r="U390">
            <v>721</v>
          </cell>
          <cell r="V390">
            <v>721</v>
          </cell>
          <cell r="W390">
            <v>721</v>
          </cell>
          <cell r="X390">
            <v>100</v>
          </cell>
          <cell r="Z390">
            <v>721</v>
          </cell>
          <cell r="AA390">
            <v>24521</v>
          </cell>
          <cell r="AB390">
            <v>721</v>
          </cell>
          <cell r="AC390">
            <v>14521</v>
          </cell>
          <cell r="AD390">
            <v>12521</v>
          </cell>
          <cell r="AE390">
            <v>0</v>
          </cell>
          <cell r="AN390" t="str">
            <v>sửa số vốn đã bố trí, số vốn 2018-2020: 721 triệu đồng (cũ là 2521)</v>
          </cell>
          <cell r="AO390">
            <v>1</v>
          </cell>
        </row>
        <row r="391">
          <cell r="B391" t="str">
            <v>Hệ thống phòng cháy và hệ thống cảnh báo cháy tự động Trụ sở làm việc Văn phòng Sở, Trung tâm dữ liệu địa chính và các đơn vị trực thuộc Sở Tài nguyên và Môi trường</v>
          </cell>
          <cell r="E391" t="str">
            <v>QLNN</v>
          </cell>
          <cell r="F391" t="str">
            <v>4Chuyển tiếp</v>
          </cell>
          <cell r="G391" t="str">
            <v>Đồng Hới</v>
          </cell>
          <cell r="H391">
            <v>2014</v>
          </cell>
          <cell r="I391">
            <v>2014</v>
          </cell>
          <cell r="J391">
            <v>2016</v>
          </cell>
          <cell r="K391" t="str">
            <v>chưa</v>
          </cell>
          <cell r="M391" t="str">
            <v>1469/QĐ-UBND ngày 18/10/2013</v>
          </cell>
          <cell r="N391">
            <v>15239</v>
          </cell>
          <cell r="O391">
            <v>0</v>
          </cell>
          <cell r="P391">
            <v>15239</v>
          </cell>
          <cell r="Q391">
            <v>11500</v>
          </cell>
          <cell r="R391">
            <v>0</v>
          </cell>
          <cell r="S391">
            <v>11500</v>
          </cell>
          <cell r="T391">
            <v>3215</v>
          </cell>
          <cell r="U391">
            <v>2215</v>
          </cell>
          <cell r="V391">
            <v>2215</v>
          </cell>
          <cell r="W391">
            <v>2215</v>
          </cell>
          <cell r="X391">
            <v>100</v>
          </cell>
          <cell r="Z391">
            <v>2215</v>
          </cell>
          <cell r="AA391">
            <v>13715</v>
          </cell>
          <cell r="AB391">
            <v>2215</v>
          </cell>
          <cell r="AC391">
            <v>13715</v>
          </cell>
          <cell r="AD391">
            <v>3215</v>
          </cell>
          <cell r="AE391">
            <v>0</v>
          </cell>
          <cell r="AO391">
            <v>1</v>
          </cell>
        </row>
        <row r="392">
          <cell r="B392" t="str">
            <v>Cầu bê tông xã Nam Trạch</v>
          </cell>
          <cell r="E392" t="str">
            <v>GTVT</v>
          </cell>
          <cell r="F392" t="str">
            <v>4Chuyển tiếp</v>
          </cell>
          <cell r="G392" t="str">
            <v>Bố Trạch</v>
          </cell>
          <cell r="H392">
            <v>2014</v>
          </cell>
          <cell r="I392">
            <v>2013</v>
          </cell>
          <cell r="J392">
            <v>2017</v>
          </cell>
          <cell r="K392">
            <v>2016</v>
          </cell>
          <cell r="M392" t="str">
            <v>Số 2670/QĐ-UBND ngày 28/10/2013</v>
          </cell>
          <cell r="N392">
            <v>29392</v>
          </cell>
          <cell r="O392">
            <v>0</v>
          </cell>
          <cell r="P392">
            <v>29392</v>
          </cell>
          <cell r="Q392">
            <v>21336</v>
          </cell>
          <cell r="R392">
            <v>0</v>
          </cell>
          <cell r="S392">
            <v>21336</v>
          </cell>
          <cell r="T392">
            <v>10989</v>
          </cell>
          <cell r="U392">
            <v>5117</v>
          </cell>
          <cell r="V392">
            <v>5117</v>
          </cell>
          <cell r="W392">
            <v>5117</v>
          </cell>
          <cell r="X392">
            <v>100</v>
          </cell>
          <cell r="Z392">
            <v>5117</v>
          </cell>
          <cell r="AA392">
            <v>26453</v>
          </cell>
          <cell r="AB392">
            <v>5117</v>
          </cell>
          <cell r="AC392">
            <v>26453</v>
          </cell>
          <cell r="AD392">
            <v>10989</v>
          </cell>
          <cell r="AE392">
            <v>0</v>
          </cell>
          <cell r="AO392">
            <v>1</v>
          </cell>
        </row>
        <row r="393">
          <cell r="B393" t="str">
            <v>Nâng cấp tuyến đường Ba Đồn -Quảng Long đấu nối với tuyến đường QL1 đi Bàu Sen</v>
          </cell>
          <cell r="E393" t="str">
            <v>GTVT</v>
          </cell>
          <cell r="F393" t="str">
            <v>4Chuyển tiếp</v>
          </cell>
          <cell r="G393" t="str">
            <v>Ba Đồn</v>
          </cell>
          <cell r="H393">
            <v>2015</v>
          </cell>
          <cell r="I393">
            <v>2015</v>
          </cell>
          <cell r="J393">
            <v>2017</v>
          </cell>
          <cell r="K393" t="str">
            <v>chưa</v>
          </cell>
          <cell r="M393" t="str">
            <v>2412/QĐ-UBND ngày 3/9/2014</v>
          </cell>
          <cell r="N393">
            <v>23156</v>
          </cell>
          <cell r="O393">
            <v>0</v>
          </cell>
          <cell r="P393">
            <v>23156</v>
          </cell>
          <cell r="Q393">
            <v>13756</v>
          </cell>
          <cell r="R393">
            <v>0</v>
          </cell>
          <cell r="S393">
            <v>13756</v>
          </cell>
          <cell r="T393">
            <v>13840</v>
          </cell>
          <cell r="U393">
            <v>7084</v>
          </cell>
          <cell r="V393">
            <v>7084</v>
          </cell>
          <cell r="W393">
            <v>7084</v>
          </cell>
          <cell r="X393">
            <v>100</v>
          </cell>
          <cell r="Z393">
            <v>7084</v>
          </cell>
          <cell r="AA393">
            <v>20840</v>
          </cell>
          <cell r="AB393">
            <v>7084</v>
          </cell>
          <cell r="AC393">
            <v>20840</v>
          </cell>
          <cell r="AD393">
            <v>13840</v>
          </cell>
          <cell r="AE393">
            <v>0</v>
          </cell>
          <cell r="AO393">
            <v>1</v>
          </cell>
        </row>
        <row r="394">
          <cell r="B394" t="str">
            <v>Tuyến đường Hào xã Quảng Tiên thị xã Ba Đồn</v>
          </cell>
          <cell r="E394" t="str">
            <v>GTVT</v>
          </cell>
          <cell r="F394" t="str">
            <v>4Chuyển tiếp</v>
          </cell>
          <cell r="G394" t="str">
            <v>Ba Đồn</v>
          </cell>
          <cell r="H394">
            <v>2015</v>
          </cell>
          <cell r="I394">
            <v>2015</v>
          </cell>
          <cell r="J394">
            <v>2017</v>
          </cell>
          <cell r="K394" t="str">
            <v>chưa</v>
          </cell>
          <cell r="M394" t="str">
            <v>1672/QĐ-UBND ngày 19/6/2015</v>
          </cell>
          <cell r="N394">
            <v>4957</v>
          </cell>
          <cell r="O394">
            <v>0</v>
          </cell>
          <cell r="P394">
            <v>4957</v>
          </cell>
          <cell r="Q394">
            <v>3856</v>
          </cell>
          <cell r="R394">
            <v>0</v>
          </cell>
          <cell r="S394">
            <v>3856</v>
          </cell>
          <cell r="T394">
            <v>2711</v>
          </cell>
          <cell r="U394">
            <v>483</v>
          </cell>
          <cell r="V394">
            <v>483</v>
          </cell>
          <cell r="W394">
            <v>483</v>
          </cell>
          <cell r="X394">
            <v>100</v>
          </cell>
          <cell r="Z394">
            <v>483</v>
          </cell>
          <cell r="AA394">
            <v>4339</v>
          </cell>
          <cell r="AB394">
            <v>483</v>
          </cell>
          <cell r="AC394">
            <v>4339</v>
          </cell>
          <cell r="AD394">
            <v>2711</v>
          </cell>
          <cell r="AE394">
            <v>0</v>
          </cell>
          <cell r="AN394" t="str">
            <v>KH ĐTC 2018-2020 còn 605 tr nhưng sau khi quyết toán chỉ thiếu 483trđ</v>
          </cell>
          <cell r="AO394">
            <v>1</v>
          </cell>
        </row>
        <row r="395">
          <cell r="B395" t="str">
            <v>Đường liên thôn xã Văn Hoá</v>
          </cell>
          <cell r="E395" t="str">
            <v>GTVT</v>
          </cell>
          <cell r="F395" t="str">
            <v>4Chuyển tiếp</v>
          </cell>
          <cell r="G395" t="str">
            <v>Tuyên Hóa</v>
          </cell>
          <cell r="H395">
            <v>2015</v>
          </cell>
          <cell r="I395">
            <v>2015</v>
          </cell>
          <cell r="J395">
            <v>2017</v>
          </cell>
          <cell r="K395" t="str">
            <v>chưa</v>
          </cell>
          <cell r="M395" t="str">
            <v>1011/QĐ-UBND ngày 16/4/2015</v>
          </cell>
          <cell r="N395">
            <v>4632</v>
          </cell>
          <cell r="O395">
            <v>0</v>
          </cell>
          <cell r="P395">
            <v>4632</v>
          </cell>
          <cell r="Q395">
            <v>2934</v>
          </cell>
          <cell r="R395">
            <v>0</v>
          </cell>
          <cell r="S395">
            <v>2934</v>
          </cell>
          <cell r="T395">
            <v>2469</v>
          </cell>
          <cell r="U395">
            <v>1235</v>
          </cell>
          <cell r="V395">
            <v>1235</v>
          </cell>
          <cell r="W395">
            <v>1235</v>
          </cell>
          <cell r="X395">
            <v>100</v>
          </cell>
          <cell r="Y395">
            <v>-1100</v>
          </cell>
          <cell r="Z395">
            <v>135</v>
          </cell>
          <cell r="AA395">
            <v>3069</v>
          </cell>
          <cell r="AB395">
            <v>135</v>
          </cell>
          <cell r="AC395">
            <v>3069</v>
          </cell>
          <cell r="AD395">
            <v>2469</v>
          </cell>
          <cell r="AN395" t="str">
            <v>Năm 2018 điều chỉnh giảm 1,1 tỷ do đã sử dụng nguồn vốn xã</v>
          </cell>
          <cell r="AO395">
            <v>1</v>
          </cell>
        </row>
        <row r="396">
          <cell r="B396" t="str">
            <v>Đường liên xã từ thôn Long Đại đi thôn Hà Kiên, xã Hiền Ninh.</v>
          </cell>
          <cell r="E396" t="str">
            <v>GTVT</v>
          </cell>
          <cell r="F396" t="str">
            <v>4Chuyển tiếp</v>
          </cell>
          <cell r="G396" t="str">
            <v>Quảng Ninh</v>
          </cell>
          <cell r="H396">
            <v>2015</v>
          </cell>
          <cell r="I396">
            <v>2015</v>
          </cell>
          <cell r="J396">
            <v>2017</v>
          </cell>
          <cell r="K396" t="str">
            <v>chưa</v>
          </cell>
          <cell r="M396" t="str">
            <v>2508/QĐ-CT ngày 18/10/2012; 1105/QĐ-UBND ngày 25/4/2015</v>
          </cell>
          <cell r="N396">
            <v>4636</v>
          </cell>
          <cell r="O396">
            <v>0</v>
          </cell>
          <cell r="P396">
            <v>4636</v>
          </cell>
          <cell r="Q396">
            <v>2636</v>
          </cell>
          <cell r="R396">
            <v>0</v>
          </cell>
          <cell r="S396">
            <v>2636</v>
          </cell>
          <cell r="T396">
            <v>3072</v>
          </cell>
          <cell r="U396">
            <v>1536</v>
          </cell>
          <cell r="V396">
            <v>1536</v>
          </cell>
          <cell r="W396">
            <v>1536</v>
          </cell>
          <cell r="X396">
            <v>100</v>
          </cell>
          <cell r="Z396">
            <v>1536</v>
          </cell>
          <cell r="AA396">
            <v>4172</v>
          </cell>
          <cell r="AB396">
            <v>1536</v>
          </cell>
          <cell r="AC396">
            <v>4172</v>
          </cell>
          <cell r="AD396">
            <v>3072</v>
          </cell>
          <cell r="AE396">
            <v>0</v>
          </cell>
          <cell r="AN396" t="str">
            <v>Đã quyết toán chưa</v>
          </cell>
          <cell r="AO396">
            <v>1</v>
          </cell>
        </row>
        <row r="397">
          <cell r="B397" t="str">
            <v>Đường liên thôn xã Quảng Trung</v>
          </cell>
          <cell r="E397" t="str">
            <v>GTVT</v>
          </cell>
          <cell r="F397" t="str">
            <v>4Chuyển tiếp</v>
          </cell>
          <cell r="G397" t="str">
            <v>Ba Đồn</v>
          </cell>
          <cell r="H397">
            <v>2015</v>
          </cell>
          <cell r="I397">
            <v>2015</v>
          </cell>
          <cell r="J397">
            <v>2017</v>
          </cell>
          <cell r="K397" t="str">
            <v>chưa</v>
          </cell>
          <cell r="M397" t="str">
            <v>3705/QĐ-UBND ngày 31/12/2010; 1884/QĐ-UBND ngày 10/7/2015</v>
          </cell>
          <cell r="N397">
            <v>6410</v>
          </cell>
          <cell r="O397">
            <v>0</v>
          </cell>
          <cell r="P397">
            <v>6410</v>
          </cell>
          <cell r="Q397">
            <v>4802</v>
          </cell>
          <cell r="R397">
            <v>0</v>
          </cell>
          <cell r="S397">
            <v>4802</v>
          </cell>
          <cell r="T397">
            <v>3703</v>
          </cell>
          <cell r="U397">
            <v>1472</v>
          </cell>
          <cell r="V397">
            <v>1472</v>
          </cell>
          <cell r="W397">
            <v>1472</v>
          </cell>
          <cell r="X397">
            <v>100</v>
          </cell>
          <cell r="Z397">
            <v>1472</v>
          </cell>
          <cell r="AA397">
            <v>6274</v>
          </cell>
          <cell r="AB397">
            <v>1472</v>
          </cell>
          <cell r="AC397">
            <v>6274</v>
          </cell>
          <cell r="AD397">
            <v>3703</v>
          </cell>
          <cell r="AE397">
            <v>0</v>
          </cell>
          <cell r="AN397" t="str">
            <v>KH ĐTC 2018-2020 còn 1851, nay quyết toán giảm còn 1472</v>
          </cell>
          <cell r="AO397">
            <v>1</v>
          </cell>
        </row>
        <row r="398">
          <cell r="B398" t="str">
            <v>Đường từ nhánh Đông đường Hồ Chí Minh vào khu du lịch sinh thái Trằm mé (Phong Nha - Kẻ Bàng) giai đoạn 1</v>
          </cell>
          <cell r="E398" t="str">
            <v>TM-DL</v>
          </cell>
          <cell r="F398" t="str">
            <v>4Chuyển tiếp</v>
          </cell>
          <cell r="G398" t="str">
            <v>Bố Trạch</v>
          </cell>
          <cell r="H398">
            <v>2015</v>
          </cell>
          <cell r="J398">
            <v>2017</v>
          </cell>
          <cell r="M398" t="str">
            <v>3052/QĐ-UBND ngày 29/10/2014</v>
          </cell>
          <cell r="N398">
            <v>19000</v>
          </cell>
          <cell r="O398">
            <v>0</v>
          </cell>
          <cell r="P398">
            <v>8656</v>
          </cell>
          <cell r="Q398">
            <v>12844</v>
          </cell>
          <cell r="R398">
            <v>0</v>
          </cell>
          <cell r="S398">
            <v>4500</v>
          </cell>
          <cell r="T398">
            <v>8756</v>
          </cell>
          <cell r="U398">
            <v>4256</v>
          </cell>
          <cell r="V398">
            <v>4256</v>
          </cell>
          <cell r="W398">
            <v>4256</v>
          </cell>
          <cell r="X398">
            <v>100</v>
          </cell>
          <cell r="Z398">
            <v>4256</v>
          </cell>
          <cell r="AA398">
            <v>17100</v>
          </cell>
          <cell r="AB398">
            <v>4256</v>
          </cell>
          <cell r="AC398">
            <v>8756</v>
          </cell>
          <cell r="AD398">
            <v>8756</v>
          </cell>
          <cell r="AE398">
            <v>0</v>
          </cell>
          <cell r="AO398">
            <v>1</v>
          </cell>
        </row>
        <row r="399">
          <cell r="B399" t="str">
            <v>Cầu đi bộ nối giữa 2 bờ mương Phóng Thủy tại vị trí giao nhau giữa đường Dương Văn An và đường Phan Bội Châu</v>
          </cell>
          <cell r="E399" t="str">
            <v>GTVT</v>
          </cell>
          <cell r="F399" t="str">
            <v>4Chuyển tiếp</v>
          </cell>
          <cell r="G399" t="str">
            <v>Đồng Hới</v>
          </cell>
          <cell r="H399">
            <v>2015</v>
          </cell>
          <cell r="J399">
            <v>2017</v>
          </cell>
          <cell r="M399" t="str">
            <v>320/QĐ--UBND ngày 03/2/2015</v>
          </cell>
          <cell r="N399">
            <v>4581</v>
          </cell>
          <cell r="O399">
            <v>0</v>
          </cell>
          <cell r="P399">
            <v>3206.7</v>
          </cell>
          <cell r="Q399">
            <v>2000</v>
          </cell>
          <cell r="R399">
            <v>0</v>
          </cell>
          <cell r="S399">
            <v>2000</v>
          </cell>
          <cell r="T399">
            <v>1686</v>
          </cell>
          <cell r="U399">
            <v>886</v>
          </cell>
          <cell r="V399">
            <v>886</v>
          </cell>
          <cell r="W399">
            <v>886</v>
          </cell>
          <cell r="X399">
            <v>100</v>
          </cell>
          <cell r="Z399">
            <v>886</v>
          </cell>
          <cell r="AA399">
            <v>2886</v>
          </cell>
          <cell r="AB399">
            <v>886</v>
          </cell>
          <cell r="AC399">
            <v>2886</v>
          </cell>
          <cell r="AD399">
            <v>1686</v>
          </cell>
          <cell r="AE399">
            <v>0</v>
          </cell>
          <cell r="AO399">
            <v>1</v>
          </cell>
        </row>
        <row r="400">
          <cell r="B400" t="str">
            <v>Đường giao thông nội thị khu phố 5, phường Ba Đồn</v>
          </cell>
          <cell r="E400" t="str">
            <v>GTVT</v>
          </cell>
          <cell r="F400" t="str">
            <v>4Chuyển tiếp</v>
          </cell>
          <cell r="G400" t="str">
            <v>Ba Đồn</v>
          </cell>
          <cell r="H400">
            <v>2015</v>
          </cell>
          <cell r="I400">
            <v>2015</v>
          </cell>
          <cell r="J400">
            <v>2017</v>
          </cell>
          <cell r="K400" t="str">
            <v>chưa</v>
          </cell>
          <cell r="M400" t="str">
            <v>3006/QĐ-UBND ngày 25/10/2014</v>
          </cell>
          <cell r="N400">
            <v>10300</v>
          </cell>
          <cell r="O400">
            <v>0</v>
          </cell>
          <cell r="P400">
            <v>10300</v>
          </cell>
          <cell r="Q400">
            <v>7285</v>
          </cell>
          <cell r="R400">
            <v>0</v>
          </cell>
          <cell r="S400">
            <v>7285</v>
          </cell>
          <cell r="T400">
            <v>6770</v>
          </cell>
          <cell r="U400">
            <v>1985</v>
          </cell>
          <cell r="V400">
            <v>1985</v>
          </cell>
          <cell r="W400">
            <v>1985</v>
          </cell>
          <cell r="X400">
            <v>100</v>
          </cell>
          <cell r="Z400">
            <v>1985</v>
          </cell>
          <cell r="AA400">
            <v>9270</v>
          </cell>
          <cell r="AB400">
            <v>1985</v>
          </cell>
          <cell r="AC400">
            <v>9270</v>
          </cell>
          <cell r="AD400">
            <v>6770</v>
          </cell>
          <cell r="AE400">
            <v>0</v>
          </cell>
          <cell r="AO400">
            <v>1</v>
          </cell>
        </row>
        <row r="401">
          <cell r="B401" t="str">
            <v>Đường giao thông liên thôn thôn Pháp Kệ, thôn Đông Dương và thôn Tô Xá xã Quảng Phương</v>
          </cell>
          <cell r="E401" t="str">
            <v>GTVT</v>
          </cell>
          <cell r="F401" t="str">
            <v>4Chuyển tiếp</v>
          </cell>
          <cell r="G401" t="str">
            <v>Quảng Trạch</v>
          </cell>
          <cell r="H401">
            <v>2016</v>
          </cell>
          <cell r="I401">
            <v>2016</v>
          </cell>
          <cell r="J401">
            <v>2018</v>
          </cell>
          <cell r="K401" t="str">
            <v>chưa</v>
          </cell>
          <cell r="M401" t="str">
            <v>1739/QĐ-UBND ngày 30/6/2014</v>
          </cell>
          <cell r="N401">
            <v>4800</v>
          </cell>
          <cell r="O401">
            <v>0</v>
          </cell>
          <cell r="P401">
            <v>4800</v>
          </cell>
          <cell r="Q401">
            <v>1395</v>
          </cell>
          <cell r="R401">
            <v>0</v>
          </cell>
          <cell r="S401">
            <v>1395</v>
          </cell>
          <cell r="T401">
            <v>4270</v>
          </cell>
          <cell r="U401">
            <v>2925</v>
          </cell>
          <cell r="V401">
            <v>2925</v>
          </cell>
          <cell r="W401">
            <v>2925</v>
          </cell>
          <cell r="X401">
            <v>100</v>
          </cell>
          <cell r="Z401">
            <v>2925</v>
          </cell>
          <cell r="AA401">
            <v>4320</v>
          </cell>
          <cell r="AB401">
            <v>2925</v>
          </cell>
          <cell r="AC401">
            <v>4320</v>
          </cell>
          <cell r="AD401">
            <v>4270</v>
          </cell>
          <cell r="AE401">
            <v>0</v>
          </cell>
          <cell r="AO401">
            <v>1</v>
          </cell>
        </row>
        <row r="402">
          <cell r="B402" t="str">
            <v>Tuyến đường ngang dọc nối từ QL 1A đi Bàu Sen đến vị trí quy hoạch khu trung tâm hành chính huyện lỵ mới huyện Quảng Trạch (các trục N1, D1 và D3) - giai đoạn 1</v>
          </cell>
          <cell r="E402" t="str">
            <v>GTVT</v>
          </cell>
          <cell r="F402" t="str">
            <v>4Chuyển tiếp</v>
          </cell>
          <cell r="G402" t="str">
            <v>Quảng Trạch</v>
          </cell>
          <cell r="H402">
            <v>2014</v>
          </cell>
          <cell r="I402">
            <v>2014</v>
          </cell>
          <cell r="J402">
            <v>2018</v>
          </cell>
          <cell r="K402">
            <v>2016</v>
          </cell>
          <cell r="M402" t="str">
            <v>1913/QĐ-UBND ngày 21/7/2014</v>
          </cell>
          <cell r="N402">
            <v>57371</v>
          </cell>
          <cell r="O402">
            <v>0</v>
          </cell>
          <cell r="P402">
            <v>17371</v>
          </cell>
          <cell r="Q402">
            <v>48000</v>
          </cell>
          <cell r="R402">
            <v>0</v>
          </cell>
          <cell r="S402">
            <v>8000</v>
          </cell>
          <cell r="T402">
            <v>11634</v>
          </cell>
          <cell r="U402">
            <v>3634</v>
          </cell>
          <cell r="V402">
            <v>3634</v>
          </cell>
          <cell r="W402">
            <v>3634</v>
          </cell>
          <cell r="X402">
            <v>100</v>
          </cell>
          <cell r="Z402">
            <v>3634</v>
          </cell>
          <cell r="AA402">
            <v>51634</v>
          </cell>
          <cell r="AB402">
            <v>3634</v>
          </cell>
          <cell r="AC402">
            <v>11634</v>
          </cell>
          <cell r="AD402">
            <v>11634</v>
          </cell>
          <cell r="AE402">
            <v>0</v>
          </cell>
          <cell r="AO402">
            <v>1</v>
          </cell>
        </row>
        <row r="403">
          <cell r="B403" t="str">
            <v>Đê bao Hói Sỏi từ Mỹ Trung đến cống Hói Sỏi huyện Quảng Nình</v>
          </cell>
          <cell r="E403" t="str">
            <v>NN-TL</v>
          </cell>
          <cell r="F403" t="str">
            <v>4Chuyển tiếp</v>
          </cell>
          <cell r="G403" t="str">
            <v>Quảng Ninh</v>
          </cell>
          <cell r="H403">
            <v>2015</v>
          </cell>
          <cell r="I403">
            <v>2015</v>
          </cell>
          <cell r="J403">
            <v>2018</v>
          </cell>
          <cell r="K403" t="str">
            <v>chưa</v>
          </cell>
          <cell r="M403" t="str">
            <v>2391/QĐ-UBND ngày 09/10/2012; 1130/QĐ-UBND ngày 27/4/2015</v>
          </cell>
          <cell r="N403">
            <v>6734</v>
          </cell>
          <cell r="O403">
            <v>0</v>
          </cell>
          <cell r="P403">
            <v>6734</v>
          </cell>
          <cell r="Q403">
            <v>4140</v>
          </cell>
          <cell r="R403">
            <v>0</v>
          </cell>
          <cell r="S403">
            <v>4140</v>
          </cell>
          <cell r="T403">
            <v>3840</v>
          </cell>
          <cell r="U403">
            <v>1920</v>
          </cell>
          <cell r="V403">
            <v>1920</v>
          </cell>
          <cell r="W403">
            <v>1920</v>
          </cell>
          <cell r="X403">
            <v>100</v>
          </cell>
          <cell r="Z403">
            <v>1920</v>
          </cell>
          <cell r="AA403">
            <v>6060</v>
          </cell>
          <cell r="AB403">
            <v>1920</v>
          </cell>
          <cell r="AC403">
            <v>6060</v>
          </cell>
          <cell r="AD403">
            <v>3840</v>
          </cell>
          <cell r="AE403">
            <v>0</v>
          </cell>
          <cell r="AO403">
            <v>1</v>
          </cell>
        </row>
        <row r="404">
          <cell r="B404" t="str">
            <v>Sửa chữa, cải tạo Trụ sở làm việc Sở Công Thương Quảng Bình</v>
          </cell>
          <cell r="G404" t="str">
            <v>Đồng Hới</v>
          </cell>
          <cell r="H404">
            <v>2017</v>
          </cell>
          <cell r="J404">
            <v>2018</v>
          </cell>
          <cell r="M404" t="str">
            <v>3518/QĐ-UBND ngày 31/10/2016</v>
          </cell>
          <cell r="N404">
            <v>3190</v>
          </cell>
          <cell r="P404">
            <v>3190</v>
          </cell>
          <cell r="Q404">
            <v>2000</v>
          </cell>
          <cell r="S404">
            <v>2000</v>
          </cell>
          <cell r="T404">
            <v>2871</v>
          </cell>
          <cell r="U404">
            <v>871</v>
          </cell>
          <cell r="V404">
            <v>871</v>
          </cell>
          <cell r="W404">
            <v>871</v>
          </cell>
          <cell r="X404">
            <v>100</v>
          </cell>
          <cell r="Z404">
            <v>871</v>
          </cell>
          <cell r="AA404">
            <v>2871</v>
          </cell>
          <cell r="AB404">
            <v>871</v>
          </cell>
          <cell r="AC404">
            <v>2871</v>
          </cell>
          <cell r="AD404">
            <v>2871</v>
          </cell>
          <cell r="AE404">
            <v>0</v>
          </cell>
          <cell r="AO404">
            <v>1</v>
          </cell>
        </row>
        <row r="405">
          <cell r="B405" t="str">
            <v>Nạo vét cục bộ cửa sông Nhật Lệ đoạn từ km0+350 - km0+950 đảm bảo thông luồng phục vụ tàu cá ra vào</v>
          </cell>
          <cell r="G405" t="str">
            <v>Đồng Hới</v>
          </cell>
          <cell r="H405">
            <v>2017</v>
          </cell>
          <cell r="J405">
            <v>2018</v>
          </cell>
          <cell r="M405" t="str">
            <v>2952/QĐ-UBND ngày 27/9/2016</v>
          </cell>
          <cell r="N405">
            <v>4784</v>
          </cell>
          <cell r="P405">
            <v>4784</v>
          </cell>
          <cell r="Q405">
            <v>2000</v>
          </cell>
          <cell r="S405">
            <v>2000</v>
          </cell>
          <cell r="T405">
            <v>4306</v>
          </cell>
          <cell r="U405">
            <v>0</v>
          </cell>
          <cell r="Z405">
            <v>0</v>
          </cell>
          <cell r="AA405">
            <v>2000</v>
          </cell>
          <cell r="AB405">
            <v>0</v>
          </cell>
          <cell r="AC405">
            <v>2000</v>
          </cell>
          <cell r="AD405">
            <v>4306</v>
          </cell>
          <cell r="AE405">
            <v>0</v>
          </cell>
          <cell r="AN405" t="str">
            <v xml:space="preserve">Dùng nguồn của Cục đường thủy nội địa </v>
          </cell>
          <cell r="AO405" t="e">
            <v>#DIV/0!</v>
          </cell>
        </row>
        <row r="406">
          <cell r="B406" t="str">
            <v>Nhà tưởng niệm, lưu giữ hài cốt và nhà ở đoàn quy tập mộ liệt sỹ tại tỉnh Khăm Muộn, Cộng hòa Dân chủ nhân dân Lào thuộc Bộ Chỉ huy Quân sự tỉnh Quảng Bình</v>
          </cell>
          <cell r="G406" t="str">
            <v>Cộng hòa Dân chủ nhân dân Lào</v>
          </cell>
          <cell r="H406">
            <v>2017</v>
          </cell>
          <cell r="J406">
            <v>2018</v>
          </cell>
          <cell r="M406" t="str">
            <v>3521/QĐ-UBND ngày 31/10/2016</v>
          </cell>
          <cell r="N406">
            <v>3473</v>
          </cell>
          <cell r="P406">
            <v>3473</v>
          </cell>
          <cell r="Q406">
            <v>2895</v>
          </cell>
          <cell r="S406">
            <v>2895</v>
          </cell>
          <cell r="T406">
            <v>3125</v>
          </cell>
          <cell r="U406">
            <v>230</v>
          </cell>
          <cell r="V406">
            <v>230</v>
          </cell>
          <cell r="W406">
            <v>230</v>
          </cell>
          <cell r="X406">
            <v>100</v>
          </cell>
          <cell r="Z406">
            <v>230</v>
          </cell>
          <cell r="AA406">
            <v>3125</v>
          </cell>
          <cell r="AB406">
            <v>230</v>
          </cell>
          <cell r="AC406">
            <v>3125</v>
          </cell>
          <cell r="AD406">
            <v>3125</v>
          </cell>
          <cell r="AE406">
            <v>0</v>
          </cell>
          <cell r="AN406" t="str">
            <v>Trích DP KH ĐTC công 2017: 2 tỷ đồng, đã đủ vốn</v>
          </cell>
          <cell r="AO406">
            <v>1</v>
          </cell>
        </row>
        <row r="407">
          <cell r="B407" t="str">
            <v>Mở rộng, nâng cấp nhà huấn luyện Công an tỉnh</v>
          </cell>
          <cell r="G407" t="str">
            <v>Đồng Hới</v>
          </cell>
          <cell r="H407">
            <v>2016</v>
          </cell>
          <cell r="J407">
            <v>2018</v>
          </cell>
          <cell r="M407" t="str">
            <v>01/QĐ-UBND ngày 04/01/2016</v>
          </cell>
          <cell r="N407">
            <v>20077</v>
          </cell>
          <cell r="P407">
            <v>20077</v>
          </cell>
          <cell r="Q407">
            <v>13410</v>
          </cell>
          <cell r="S407">
            <v>13410</v>
          </cell>
          <cell r="T407">
            <v>13410</v>
          </cell>
          <cell r="U407">
            <v>3667</v>
          </cell>
          <cell r="V407">
            <v>3667</v>
          </cell>
          <cell r="W407">
            <v>3667</v>
          </cell>
          <cell r="X407">
            <v>100</v>
          </cell>
          <cell r="Z407">
            <v>3667</v>
          </cell>
          <cell r="AA407">
            <v>17077</v>
          </cell>
          <cell r="AB407">
            <v>3667</v>
          </cell>
          <cell r="AC407">
            <v>17077</v>
          </cell>
          <cell r="AD407">
            <v>13410</v>
          </cell>
          <cell r="AE407">
            <v>0</v>
          </cell>
          <cell r="AN407" t="str">
            <v>Đang trình HĐND tỉnh bổ sung KH ĐTC trung hạn</v>
          </cell>
          <cell r="AO407">
            <v>1</v>
          </cell>
        </row>
        <row r="408">
          <cell r="B408" t="str">
            <v>Hệ thống điện chiếu sáng đường về nhà lưu niệm Đại tướng Võ Nguyên Giáp</v>
          </cell>
          <cell r="G408" t="str">
            <v>Lệ Thủy</v>
          </cell>
          <cell r="H408">
            <v>2016</v>
          </cell>
          <cell r="J408">
            <v>2018</v>
          </cell>
          <cell r="M408" t="str">
            <v>778/QĐ-UBND ngày 22/3/2016</v>
          </cell>
          <cell r="N408">
            <v>4358</v>
          </cell>
          <cell r="P408">
            <v>4358</v>
          </cell>
          <cell r="Q408">
            <v>2360</v>
          </cell>
          <cell r="S408">
            <v>2360</v>
          </cell>
          <cell r="T408">
            <v>3922</v>
          </cell>
          <cell r="U408">
            <v>1562</v>
          </cell>
          <cell r="V408">
            <v>1562</v>
          </cell>
          <cell r="W408">
            <v>1562</v>
          </cell>
          <cell r="X408">
            <v>100</v>
          </cell>
          <cell r="Z408">
            <v>1562</v>
          </cell>
          <cell r="AA408">
            <v>3922</v>
          </cell>
          <cell r="AB408">
            <v>1562</v>
          </cell>
          <cell r="AC408">
            <v>3922</v>
          </cell>
          <cell r="AD408">
            <v>3922</v>
          </cell>
          <cell r="AE408">
            <v>0</v>
          </cell>
          <cell r="AO408">
            <v>1</v>
          </cell>
        </row>
        <row r="409">
          <cell r="B409" t="str">
            <v>Hệ thống điện chiếu sáng từ Sở Giáo dục Đào tạo đi Trường THPT chuyên Võ Nguyên Giáp - QL 1A</v>
          </cell>
          <cell r="G409" t="str">
            <v>Đồng Hới</v>
          </cell>
          <cell r="H409">
            <v>2016</v>
          </cell>
          <cell r="J409">
            <v>2018</v>
          </cell>
          <cell r="M409" t="str">
            <v>3103a/QĐ-UBND ngày 30/10/2015</v>
          </cell>
          <cell r="N409">
            <v>2107</v>
          </cell>
          <cell r="P409">
            <v>2107</v>
          </cell>
          <cell r="Q409">
            <v>1340</v>
          </cell>
          <cell r="S409">
            <v>1340</v>
          </cell>
          <cell r="T409">
            <v>1896</v>
          </cell>
          <cell r="U409">
            <v>556</v>
          </cell>
          <cell r="V409">
            <v>556</v>
          </cell>
          <cell r="W409">
            <v>556</v>
          </cell>
          <cell r="X409">
            <v>100</v>
          </cell>
          <cell r="Z409">
            <v>556</v>
          </cell>
          <cell r="AA409">
            <v>1896</v>
          </cell>
          <cell r="AB409">
            <v>556</v>
          </cell>
          <cell r="AC409">
            <v>1896</v>
          </cell>
          <cell r="AD409">
            <v>1896</v>
          </cell>
          <cell r="AE409">
            <v>0</v>
          </cell>
          <cell r="AN409">
            <v>1357</v>
          </cell>
          <cell r="AO409">
            <v>1</v>
          </cell>
        </row>
        <row r="410">
          <cell r="B410" t="str">
            <v>Sửa chữa khẩn cấp tuyến đường Lê Lợi, đoạn từ QL12A đi thôn Tiền Phong, phường Quảng Long, TX Ba Đồn</v>
          </cell>
          <cell r="G410" t="str">
            <v>Ba Đồn</v>
          </cell>
          <cell r="H410">
            <v>2016</v>
          </cell>
          <cell r="J410">
            <v>2018</v>
          </cell>
          <cell r="M410" t="str">
            <v>2315/QĐ-UBND ngày 04/8/2016</v>
          </cell>
          <cell r="N410">
            <v>8900</v>
          </cell>
          <cell r="P410">
            <v>8900</v>
          </cell>
          <cell r="Q410">
            <v>7100</v>
          </cell>
          <cell r="S410">
            <v>7100</v>
          </cell>
          <cell r="T410">
            <v>8010</v>
          </cell>
          <cell r="U410">
            <v>900</v>
          </cell>
          <cell r="V410">
            <v>900</v>
          </cell>
          <cell r="W410">
            <v>900</v>
          </cell>
          <cell r="X410">
            <v>100</v>
          </cell>
          <cell r="Z410">
            <v>900</v>
          </cell>
          <cell r="AA410">
            <v>8000</v>
          </cell>
          <cell r="AB410">
            <v>900</v>
          </cell>
          <cell r="AC410">
            <v>8000</v>
          </cell>
          <cell r="AD410">
            <v>8010</v>
          </cell>
          <cell r="AE410">
            <v>0</v>
          </cell>
          <cell r="AN410" t="str">
            <v>KH ĐTC 2018-2020 còn 5010. Năm 2016 tạm ứng 3 tỷ đã hoàn ứng cuối năm và bố trí thêm từ nguồn vốn khác đủ vốn</v>
          </cell>
          <cell r="AO410">
            <v>1</v>
          </cell>
        </row>
        <row r="411">
          <cell r="B411" t="str">
            <v>Khắc phục khẩn cấp tuyến đê kết hợp đường giao thông phường Quảng Phúc</v>
          </cell>
          <cell r="G411" t="str">
            <v>Ba Đồn</v>
          </cell>
          <cell r="H411">
            <v>2016</v>
          </cell>
          <cell r="J411">
            <v>2018</v>
          </cell>
          <cell r="M411" t="str">
            <v>1986/QĐ-UBND ngày 05/7/2016</v>
          </cell>
          <cell r="N411">
            <v>6508</v>
          </cell>
          <cell r="P411">
            <v>6508</v>
          </cell>
          <cell r="Q411">
            <v>4500</v>
          </cell>
          <cell r="S411">
            <v>4500</v>
          </cell>
          <cell r="T411">
            <v>5857</v>
          </cell>
          <cell r="U411">
            <v>1357</v>
          </cell>
          <cell r="V411">
            <v>1357</v>
          </cell>
          <cell r="W411">
            <v>1357</v>
          </cell>
          <cell r="X411">
            <v>100</v>
          </cell>
          <cell r="Z411">
            <v>1357</v>
          </cell>
          <cell r="AA411">
            <v>5857</v>
          </cell>
          <cell r="AB411">
            <v>1357</v>
          </cell>
          <cell r="AC411">
            <v>5857</v>
          </cell>
          <cell r="AD411">
            <v>5857</v>
          </cell>
          <cell r="AE411">
            <v>0</v>
          </cell>
          <cell r="AN411" t="str">
            <v>KH ĐTC 2018-2020 còn 2857. Năm 2016 tạm ứng 3 tỷ đã hoàn ứng cuối năm 2016 1,5 tỷ đồng nên giai đoạn 2018-2020 giảm 1,5 tỷ đồng</v>
          </cell>
          <cell r="AO411">
            <v>1</v>
          </cell>
        </row>
        <row r="412">
          <cell r="B412" t="str">
            <v>Cầu vào thôn Xuân Hoà xã Quảng Xuân</v>
          </cell>
          <cell r="G412" t="str">
            <v>Quảng Trạch</v>
          </cell>
          <cell r="H412">
            <v>2016</v>
          </cell>
          <cell r="J412">
            <v>2018</v>
          </cell>
          <cell r="M412" t="str">
            <v>1881/QĐ-UBND ngày 22/6/2016</v>
          </cell>
          <cell r="N412">
            <v>2900</v>
          </cell>
          <cell r="P412">
            <v>2900</v>
          </cell>
          <cell r="Q412">
            <v>2000</v>
          </cell>
          <cell r="S412">
            <v>2000</v>
          </cell>
          <cell r="T412">
            <v>2610</v>
          </cell>
          <cell r="U412">
            <v>610</v>
          </cell>
          <cell r="V412">
            <v>610</v>
          </cell>
          <cell r="W412">
            <v>610</v>
          </cell>
          <cell r="X412">
            <v>100</v>
          </cell>
          <cell r="Z412">
            <v>610</v>
          </cell>
          <cell r="AA412">
            <v>2610</v>
          </cell>
          <cell r="AB412">
            <v>610</v>
          </cell>
          <cell r="AC412">
            <v>2610</v>
          </cell>
          <cell r="AD412">
            <v>2610</v>
          </cell>
          <cell r="AE412">
            <v>0</v>
          </cell>
          <cell r="AN412" t="str">
            <v>TKH ĐTC 2018-2020 còn 1610, năm 2016 tạm ứng 1 tỷ đã hoàn ứng cuối năm nên gđ 2018-2020 giảm đi 1 tỷ</v>
          </cell>
          <cell r="AO412">
            <v>1</v>
          </cell>
        </row>
        <row r="413">
          <cell r="B413" t="str">
            <v>Khắc phục khẩn cấp tuyến đê kè thôn Tân Thượng, xã Quảng Hải, thị xã Ba Đồn</v>
          </cell>
          <cell r="G413" t="str">
            <v>Ba Đồn</v>
          </cell>
          <cell r="H413">
            <v>2016</v>
          </cell>
          <cell r="J413">
            <v>2018</v>
          </cell>
          <cell r="M413" t="str">
            <v>3517/QĐ-UBND ngày 31/10/2016</v>
          </cell>
          <cell r="N413">
            <v>9500</v>
          </cell>
          <cell r="P413">
            <v>9500</v>
          </cell>
          <cell r="Q413">
            <v>3500</v>
          </cell>
          <cell r="S413">
            <v>3500</v>
          </cell>
          <cell r="T413">
            <v>8550</v>
          </cell>
          <cell r="U413">
            <v>5050</v>
          </cell>
          <cell r="V413">
            <v>5050</v>
          </cell>
          <cell r="W413">
            <v>5050</v>
          </cell>
          <cell r="X413">
            <v>100</v>
          </cell>
          <cell r="Z413">
            <v>5050</v>
          </cell>
          <cell r="AA413">
            <v>8550</v>
          </cell>
          <cell r="AB413">
            <v>5050</v>
          </cell>
          <cell r="AC413">
            <v>8550</v>
          </cell>
          <cell r="AD413">
            <v>8550</v>
          </cell>
          <cell r="AE413">
            <v>0</v>
          </cell>
          <cell r="AO413">
            <v>1</v>
          </cell>
        </row>
        <row r="414">
          <cell r="B414" t="str">
            <v>Trung tâm huấn luyện chiến đấu LLVT tỉnh</v>
          </cell>
          <cell r="E414" t="str">
            <v>ANQP</v>
          </cell>
          <cell r="F414" t="str">
            <v>4Chuyển tiếp</v>
          </cell>
          <cell r="G414" t="str">
            <v>Bố Trạch</v>
          </cell>
          <cell r="H414">
            <v>2014</v>
          </cell>
          <cell r="I414">
            <v>2014</v>
          </cell>
          <cell r="J414">
            <v>2019</v>
          </cell>
          <cell r="K414" t="str">
            <v>chưa</v>
          </cell>
          <cell r="M414" t="str">
            <v>1851/QĐ-UBND ngày 02/8/2013</v>
          </cell>
          <cell r="N414">
            <v>85119</v>
          </cell>
          <cell r="O414">
            <v>0</v>
          </cell>
          <cell r="P414">
            <v>11400</v>
          </cell>
          <cell r="Q414">
            <v>44500</v>
          </cell>
          <cell r="R414">
            <v>0</v>
          </cell>
          <cell r="S414">
            <v>44500</v>
          </cell>
          <cell r="T414">
            <v>11400</v>
          </cell>
          <cell r="U414">
            <v>5900</v>
          </cell>
          <cell r="V414">
            <v>2950</v>
          </cell>
          <cell r="W414">
            <v>2950</v>
          </cell>
          <cell r="X414">
            <v>50</v>
          </cell>
          <cell r="Z414">
            <v>2950</v>
          </cell>
          <cell r="AA414">
            <v>47450</v>
          </cell>
          <cell r="AB414">
            <v>2950</v>
          </cell>
          <cell r="AC414">
            <v>47450</v>
          </cell>
          <cell r="AD414">
            <v>11400</v>
          </cell>
          <cell r="AE414">
            <v>2950</v>
          </cell>
          <cell r="AF414">
            <v>2950</v>
          </cell>
          <cell r="AG414">
            <v>100</v>
          </cell>
          <cell r="AI414">
            <v>2950</v>
          </cell>
          <cell r="AJ414">
            <v>50400</v>
          </cell>
          <cell r="AK414">
            <v>50400</v>
          </cell>
          <cell r="AL414">
            <v>11400</v>
          </cell>
          <cell r="AM414">
            <v>0</v>
          </cell>
          <cell r="AO414">
            <v>0.5</v>
          </cell>
          <cell r="AQ414" t="str">
            <v>NT Việt Trung</v>
          </cell>
          <cell r="AR414" t="str">
            <v>Khác</v>
          </cell>
          <cell r="AU414" t="str">
            <v>BCH Quân sự tỉnh</v>
          </cell>
        </row>
        <row r="415">
          <cell r="B415" t="str">
            <v>Nâng cấp 2 tuyến đường và vỉa hè khu dân cư mới thị xã Ba Đồn</v>
          </cell>
          <cell r="E415" t="str">
            <v>GTVT</v>
          </cell>
          <cell r="F415" t="str">
            <v>4Chuyển tiếp</v>
          </cell>
          <cell r="G415" t="str">
            <v>Ba Đồn</v>
          </cell>
          <cell r="H415">
            <v>2017</v>
          </cell>
          <cell r="I415">
            <v>2017</v>
          </cell>
          <cell r="J415">
            <v>2019</v>
          </cell>
          <cell r="K415" t="str">
            <v>chưa</v>
          </cell>
          <cell r="M415" t="str">
            <v>3002/QĐ-CT ngày 25/10/2014</v>
          </cell>
          <cell r="N415">
            <v>8675</v>
          </cell>
          <cell r="O415">
            <v>0</v>
          </cell>
          <cell r="P415">
            <v>8675</v>
          </cell>
          <cell r="Q415">
            <v>437</v>
          </cell>
          <cell r="R415">
            <v>0</v>
          </cell>
          <cell r="S415">
            <v>437</v>
          </cell>
          <cell r="T415">
            <v>7808</v>
          </cell>
          <cell r="U415">
            <v>7371</v>
          </cell>
          <cell r="V415">
            <v>3685</v>
          </cell>
          <cell r="W415">
            <v>3685.5</v>
          </cell>
          <cell r="X415">
            <v>50</v>
          </cell>
          <cell r="Z415">
            <v>3685</v>
          </cell>
          <cell r="AA415">
            <v>4122</v>
          </cell>
          <cell r="AB415">
            <v>3685</v>
          </cell>
          <cell r="AC415">
            <v>4122</v>
          </cell>
          <cell r="AD415">
            <v>7808</v>
          </cell>
          <cell r="AE415">
            <v>3686</v>
          </cell>
          <cell r="AF415">
            <v>3686</v>
          </cell>
          <cell r="AG415">
            <v>100</v>
          </cell>
          <cell r="AI415">
            <v>3686</v>
          </cell>
          <cell r="AJ415">
            <v>7808</v>
          </cell>
          <cell r="AK415">
            <v>7808</v>
          </cell>
          <cell r="AL415">
            <v>7808</v>
          </cell>
          <cell r="AM415">
            <v>0</v>
          </cell>
          <cell r="AO415">
            <v>0.5</v>
          </cell>
          <cell r="AQ415" t="str">
            <v>Ba Đồn</v>
          </cell>
          <cell r="AR415" t="str">
            <v>GT</v>
          </cell>
          <cell r="AU415" t="str">
            <v>UBND thị xã Ba Đồn</v>
          </cell>
        </row>
        <row r="416">
          <cell r="B416" t="str">
            <v>Đường liên thôn Hà Tiến đi thôn Hải Lưu, xã Quảng Tiến</v>
          </cell>
          <cell r="E416" t="str">
            <v>GTVT</v>
          </cell>
          <cell r="F416" t="str">
            <v>4Chuyển tiếp</v>
          </cell>
          <cell r="G416" t="str">
            <v>Quảng Trạch</v>
          </cell>
          <cell r="H416">
            <v>2017</v>
          </cell>
          <cell r="I416">
            <v>2017</v>
          </cell>
          <cell r="J416">
            <v>2018</v>
          </cell>
          <cell r="K416" t="str">
            <v>chưa</v>
          </cell>
          <cell r="M416" t="str">
            <v>1740/QĐ-UBND ngày 30/6/2014; 1886/QĐ-UBND ngày 29/5/2017</v>
          </cell>
          <cell r="N416">
            <v>6190</v>
          </cell>
          <cell r="O416">
            <v>0</v>
          </cell>
          <cell r="P416">
            <v>6190</v>
          </cell>
          <cell r="Q416">
            <v>3365</v>
          </cell>
          <cell r="R416">
            <v>0</v>
          </cell>
          <cell r="S416">
            <v>3365</v>
          </cell>
          <cell r="T416">
            <v>5521</v>
          </cell>
          <cell r="U416">
            <v>2521</v>
          </cell>
          <cell r="V416">
            <v>2521</v>
          </cell>
          <cell r="W416">
            <v>2521</v>
          </cell>
          <cell r="X416">
            <v>100</v>
          </cell>
          <cell r="Z416">
            <v>2521</v>
          </cell>
          <cell r="AA416">
            <v>5886</v>
          </cell>
          <cell r="AB416">
            <v>2521</v>
          </cell>
          <cell r="AC416">
            <v>5886</v>
          </cell>
          <cell r="AD416">
            <v>5521</v>
          </cell>
          <cell r="AE416">
            <v>0</v>
          </cell>
          <cell r="AN416" t="str">
            <v>Sửa thời gian thực hiện 2017-2018 (cũ 2017-2019), số vốn đã  bố trí 3365 (cũ 365), số vốn 2018-2020:  2521 (cũ 5521)</v>
          </cell>
          <cell r="AO416">
            <v>1</v>
          </cell>
          <cell r="AS416" t="str">
            <v>xã 135</v>
          </cell>
        </row>
        <row r="417">
          <cell r="B417" t="str">
            <v>Xây dựng tuyến đường liên thôn từ thôn Tiền Tiến đi thôn Hòa Lạc xã Quảng Châu</v>
          </cell>
          <cell r="E417" t="str">
            <v>GTVT</v>
          </cell>
          <cell r="F417" t="str">
            <v>4Chuyển tiếp</v>
          </cell>
          <cell r="G417" t="str">
            <v>Quảng Trạch</v>
          </cell>
          <cell r="H417">
            <v>2017</v>
          </cell>
          <cell r="I417">
            <v>2017</v>
          </cell>
          <cell r="J417">
            <v>2019</v>
          </cell>
          <cell r="K417" t="str">
            <v>chưa</v>
          </cell>
          <cell r="M417" t="str">
            <v>2304/QĐ-UBND ngày 02/10/2012</v>
          </cell>
          <cell r="N417">
            <v>5795</v>
          </cell>
          <cell r="O417">
            <v>0</v>
          </cell>
          <cell r="P417">
            <v>5795</v>
          </cell>
          <cell r="Q417">
            <v>305</v>
          </cell>
          <cell r="R417">
            <v>0</v>
          </cell>
          <cell r="S417">
            <v>305</v>
          </cell>
          <cell r="T417">
            <v>5116</v>
          </cell>
          <cell r="U417">
            <v>4911</v>
          </cell>
          <cell r="V417">
            <v>2456</v>
          </cell>
          <cell r="W417">
            <v>2455.5</v>
          </cell>
          <cell r="X417">
            <v>50</v>
          </cell>
          <cell r="Z417">
            <v>2456</v>
          </cell>
          <cell r="AA417">
            <v>2761</v>
          </cell>
          <cell r="AB417">
            <v>2456</v>
          </cell>
          <cell r="AC417">
            <v>2761</v>
          </cell>
          <cell r="AD417">
            <v>5116</v>
          </cell>
          <cell r="AE417">
            <v>2455</v>
          </cell>
          <cell r="AF417">
            <v>2455</v>
          </cell>
          <cell r="AG417">
            <v>100</v>
          </cell>
          <cell r="AI417">
            <v>2455</v>
          </cell>
          <cell r="AJ417">
            <v>5216</v>
          </cell>
          <cell r="AK417">
            <v>5216</v>
          </cell>
          <cell r="AL417">
            <v>5116</v>
          </cell>
          <cell r="AM417">
            <v>0</v>
          </cell>
          <cell r="AO417">
            <v>0.5</v>
          </cell>
          <cell r="AQ417" t="str">
            <v>Quảng Châu</v>
          </cell>
          <cell r="AR417" t="str">
            <v>GT</v>
          </cell>
          <cell r="AS417" t="str">
            <v>xã 135</v>
          </cell>
          <cell r="AT417" t="str">
            <v>NTM</v>
          </cell>
          <cell r="AU417" t="str">
            <v>UBND xã Quảng Châu</v>
          </cell>
        </row>
        <row r="418">
          <cell r="B418" t="str">
            <v>Xây dựng khu tái định cư thôn Tân Hải và thôn Xuân Hải - Cừa Thôn, xã Hải Ninh, huyện Quảng Ninh</v>
          </cell>
          <cell r="G418" t="str">
            <v>Quảng Ninh</v>
          </cell>
          <cell r="H418">
            <v>2017</v>
          </cell>
          <cell r="J418">
            <v>2019</v>
          </cell>
          <cell r="N418">
            <v>4060</v>
          </cell>
          <cell r="P418">
            <v>1198</v>
          </cell>
          <cell r="Q418">
            <v>0</v>
          </cell>
          <cell r="R418">
            <v>0</v>
          </cell>
          <cell r="S418">
            <v>0</v>
          </cell>
          <cell r="T418">
            <v>1198</v>
          </cell>
          <cell r="U418">
            <v>1198</v>
          </cell>
          <cell r="V418">
            <v>1198</v>
          </cell>
          <cell r="W418">
            <v>1198</v>
          </cell>
          <cell r="X418">
            <v>100</v>
          </cell>
          <cell r="Z418">
            <v>1198</v>
          </cell>
          <cell r="AA418">
            <v>1198</v>
          </cell>
          <cell r="AB418">
            <v>1198</v>
          </cell>
          <cell r="AC418">
            <v>1198</v>
          </cell>
          <cell r="AD418">
            <v>1198</v>
          </cell>
          <cell r="AE418">
            <v>0</v>
          </cell>
          <cell r="AN418" t="str">
            <v>Phục vụ dự án FLC</v>
          </cell>
          <cell r="AO418">
            <v>1</v>
          </cell>
          <cell r="AQ418" t="str">
            <v>Hải Ninh</v>
          </cell>
          <cell r="AR418" t="str">
            <v>Khác</v>
          </cell>
          <cell r="AS418" t="str">
            <v>bãi ngang</v>
          </cell>
        </row>
        <row r="419">
          <cell r="B419" t="str">
            <v>Cầu sắt Quảng Văn (cầu Quảng Hòa 2)</v>
          </cell>
          <cell r="G419" t="str">
            <v>Ba Đồn</v>
          </cell>
          <cell r="H419">
            <v>2017</v>
          </cell>
          <cell r="J419">
            <v>2019</v>
          </cell>
          <cell r="M419" t="str">
            <v>3496/QĐ-UBND ngày 28/10/2016</v>
          </cell>
          <cell r="N419">
            <v>12177</v>
          </cell>
          <cell r="P419">
            <v>10924</v>
          </cell>
          <cell r="Q419">
            <v>4000</v>
          </cell>
          <cell r="S419">
            <v>4000</v>
          </cell>
          <cell r="T419">
            <v>7832</v>
          </cell>
          <cell r="U419">
            <v>5832</v>
          </cell>
          <cell r="V419">
            <v>2916</v>
          </cell>
          <cell r="W419">
            <v>2916</v>
          </cell>
          <cell r="X419">
            <v>50</v>
          </cell>
          <cell r="Y419">
            <v>1000</v>
          </cell>
          <cell r="Z419">
            <v>3916</v>
          </cell>
          <cell r="AA419">
            <v>7916</v>
          </cell>
          <cell r="AB419">
            <v>3916</v>
          </cell>
          <cell r="AC419">
            <v>7916</v>
          </cell>
          <cell r="AD419">
            <v>7832</v>
          </cell>
          <cell r="AE419">
            <v>1916</v>
          </cell>
          <cell r="AF419">
            <v>1916</v>
          </cell>
          <cell r="AG419">
            <v>100</v>
          </cell>
          <cell r="AI419">
            <v>1916</v>
          </cell>
          <cell r="AJ419">
            <v>9832</v>
          </cell>
          <cell r="AK419">
            <v>9832</v>
          </cell>
          <cell r="AL419">
            <v>7832</v>
          </cell>
          <cell r="AM419">
            <v>0</v>
          </cell>
          <cell r="AP419" t="str">
            <v>Bố trí 1 tỷ vốn vượt thu</v>
          </cell>
          <cell r="AQ419" t="str">
            <v>Quảng Văn</v>
          </cell>
          <cell r="AR419" t="str">
            <v>GT</v>
          </cell>
          <cell r="AS419" t="str">
            <v>bãi ngang</v>
          </cell>
          <cell r="AT419" t="str">
            <v>NTM</v>
          </cell>
          <cell r="AU419" t="str">
            <v>UBND thị xã Ba Đồn</v>
          </cell>
        </row>
        <row r="420">
          <cell r="B420" t="str">
            <v>Tuyến đường 22m (giáp hàng rào phía Nam công trình Trụ sở cơ quan Tỉnh ủy Quảng Bình và công trình Trung tâm Văn hóa tỉnh) nối từ đường Nguyễn Hữu Cảnh đến dọc sông Cầu Rào.</v>
          </cell>
          <cell r="G420" t="str">
            <v>Đồng Hới</v>
          </cell>
          <cell r="H420">
            <v>2017</v>
          </cell>
          <cell r="J420">
            <v>2019</v>
          </cell>
          <cell r="M420" t="str">
            <v>3517/QĐ-UBND ngày 31/10/2016</v>
          </cell>
          <cell r="N420">
            <v>12203</v>
          </cell>
          <cell r="P420">
            <v>12203</v>
          </cell>
          <cell r="Q420">
            <v>2764</v>
          </cell>
          <cell r="S420">
            <v>2764</v>
          </cell>
          <cell r="T420">
            <v>11160</v>
          </cell>
          <cell r="U420">
            <v>8396</v>
          </cell>
          <cell r="V420">
            <v>4198</v>
          </cell>
          <cell r="W420">
            <v>4198</v>
          </cell>
          <cell r="X420">
            <v>50</v>
          </cell>
          <cell r="Z420">
            <v>4198</v>
          </cell>
          <cell r="AA420">
            <v>6962</v>
          </cell>
          <cell r="AB420">
            <v>4198</v>
          </cell>
          <cell r="AC420">
            <v>6962</v>
          </cell>
          <cell r="AD420">
            <v>11160</v>
          </cell>
          <cell r="AE420">
            <v>4198</v>
          </cell>
          <cell r="AF420">
            <v>4198</v>
          </cell>
          <cell r="AG420">
            <v>100</v>
          </cell>
          <cell r="AI420">
            <v>4198</v>
          </cell>
          <cell r="AJ420">
            <v>11160</v>
          </cell>
          <cell r="AK420">
            <v>11160</v>
          </cell>
          <cell r="AL420">
            <v>11160</v>
          </cell>
          <cell r="AM420">
            <v>0</v>
          </cell>
          <cell r="AN420" t="str">
            <v xml:space="preserve"> KH ĐTC 2018-2020 là 10160trđ.  Năm 2017 điều chỉnh tăng 1,764 tỷ đồng từ nguồn dự án Nạo vét cửa sông Nhật Lệ nên số vốn gđ 2018-2020 giảm 1,764</v>
          </cell>
          <cell r="AO420">
            <v>0.5</v>
          </cell>
          <cell r="AQ420" t="str">
            <v>Đồng Phú</v>
          </cell>
          <cell r="AR420" t="str">
            <v>GT</v>
          </cell>
          <cell r="AU420" t="str">
            <v>Sở Giao thông Vận tải</v>
          </cell>
        </row>
        <row r="421">
          <cell r="B421" t="str">
            <v>Nâng cấp, sửa chữa Trụ sở làm việc cơ quan Huyện ủy Quảng Ninh</v>
          </cell>
          <cell r="G421" t="str">
            <v>Quảng Ninh</v>
          </cell>
          <cell r="H421">
            <v>2017</v>
          </cell>
          <cell r="J421">
            <v>2019</v>
          </cell>
          <cell r="M421" t="str">
            <v>1069/QĐ-UBND ngày 27/9/2016</v>
          </cell>
          <cell r="N421">
            <v>6995</v>
          </cell>
          <cell r="P421">
            <v>3000</v>
          </cell>
          <cell r="Q421">
            <v>500</v>
          </cell>
          <cell r="S421">
            <v>500</v>
          </cell>
          <cell r="T421">
            <v>2700</v>
          </cell>
          <cell r="U421">
            <v>2200</v>
          </cell>
          <cell r="V421">
            <v>2200</v>
          </cell>
          <cell r="W421">
            <v>2200</v>
          </cell>
          <cell r="X421">
            <v>100</v>
          </cell>
          <cell r="Z421">
            <v>2200</v>
          </cell>
          <cell r="AA421">
            <v>2700</v>
          </cell>
          <cell r="AB421">
            <v>2200</v>
          </cell>
          <cell r="AC421">
            <v>2700</v>
          </cell>
          <cell r="AD421">
            <v>2700</v>
          </cell>
          <cell r="AE421">
            <v>0</v>
          </cell>
          <cell r="AO421">
            <v>1</v>
          </cell>
        </row>
        <row r="422">
          <cell r="B422" t="str">
            <v>Sửa chữa đập Mũi Động, xã Dương Thủy</v>
          </cell>
          <cell r="G422" t="str">
            <v>Lệ Thủy</v>
          </cell>
          <cell r="H422">
            <v>2017</v>
          </cell>
          <cell r="J422">
            <v>2019</v>
          </cell>
          <cell r="M422" t="str">
            <v>3443/QĐ-UBND ngày 28/10/2016</v>
          </cell>
          <cell r="N422">
            <v>3000</v>
          </cell>
          <cell r="P422">
            <v>3000</v>
          </cell>
          <cell r="Q422">
            <v>500</v>
          </cell>
          <cell r="S422">
            <v>500</v>
          </cell>
          <cell r="T422">
            <v>2700</v>
          </cell>
          <cell r="U422">
            <v>2200</v>
          </cell>
          <cell r="V422">
            <v>2200</v>
          </cell>
          <cell r="W422">
            <v>2200</v>
          </cell>
          <cell r="X422">
            <v>100</v>
          </cell>
          <cell r="Z422">
            <v>2200</v>
          </cell>
          <cell r="AA422">
            <v>2700</v>
          </cell>
          <cell r="AB422">
            <v>2200</v>
          </cell>
          <cell r="AC422">
            <v>2700</v>
          </cell>
          <cell r="AD422">
            <v>2700</v>
          </cell>
          <cell r="AE422">
            <v>0</v>
          </cell>
          <cell r="AO422">
            <v>1</v>
          </cell>
          <cell r="AQ422" t="str">
            <v>Dương Thủy</v>
          </cell>
        </row>
        <row r="423">
          <cell r="B423" t="str">
            <v>Trồng cây xanh đường Thống Nhất (36m), TP Đồng Hới</v>
          </cell>
          <cell r="G423" t="str">
            <v>Đồng Hới</v>
          </cell>
          <cell r="H423">
            <v>2017</v>
          </cell>
          <cell r="J423">
            <v>2019</v>
          </cell>
          <cell r="M423" t="str">
            <v>2224/QĐ-UBND ngày 26/7/2016</v>
          </cell>
          <cell r="N423">
            <v>3492</v>
          </cell>
          <cell r="P423">
            <v>3492</v>
          </cell>
          <cell r="Q423">
            <v>500</v>
          </cell>
          <cell r="S423">
            <v>500</v>
          </cell>
          <cell r="T423">
            <v>3143</v>
          </cell>
          <cell r="U423">
            <v>2643</v>
          </cell>
          <cell r="V423">
            <v>1321</v>
          </cell>
          <cell r="W423">
            <v>1321.5</v>
          </cell>
          <cell r="X423">
            <v>50</v>
          </cell>
          <cell r="Y423">
            <v>1322</v>
          </cell>
          <cell r="Z423">
            <v>2643</v>
          </cell>
          <cell r="AA423">
            <v>3143</v>
          </cell>
          <cell r="AB423">
            <v>2643</v>
          </cell>
          <cell r="AC423">
            <v>3143</v>
          </cell>
          <cell r="AD423">
            <v>3143</v>
          </cell>
          <cell r="AE423">
            <v>0</v>
          </cell>
          <cell r="AO423">
            <v>0.5</v>
          </cell>
        </row>
        <row r="424">
          <cell r="B424" t="str">
            <v>Cải tạo Trụ sở làm việc Đảng ủy khối các cơ quan tỉnh</v>
          </cell>
          <cell r="G424" t="str">
            <v>Đồng Hới</v>
          </cell>
          <cell r="H424">
            <v>2017</v>
          </cell>
          <cell r="J424">
            <v>2019</v>
          </cell>
          <cell r="M424" t="str">
            <v>3490/QĐ-UBND ngày 28/10/2016</v>
          </cell>
          <cell r="N424">
            <v>3704</v>
          </cell>
          <cell r="P424">
            <v>3704</v>
          </cell>
          <cell r="Q424">
            <v>500</v>
          </cell>
          <cell r="S424">
            <v>500</v>
          </cell>
          <cell r="T424">
            <v>3333</v>
          </cell>
          <cell r="U424">
            <v>2833</v>
          </cell>
          <cell r="V424">
            <v>1416</v>
          </cell>
          <cell r="W424">
            <v>1416.5</v>
          </cell>
          <cell r="X424">
            <v>50</v>
          </cell>
          <cell r="Y424">
            <v>1417</v>
          </cell>
          <cell r="Z424">
            <v>2833</v>
          </cell>
          <cell r="AA424">
            <v>3333</v>
          </cell>
          <cell r="AB424">
            <v>2833</v>
          </cell>
          <cell r="AC424">
            <v>3333</v>
          </cell>
          <cell r="AD424">
            <v>3333</v>
          </cell>
          <cell r="AE424">
            <v>0</v>
          </cell>
          <cell r="AO424">
            <v>0.5</v>
          </cell>
        </row>
        <row r="425">
          <cell r="B425" t="str">
            <v>Điện chiếu sáng đường Lê Lợi - Đường Chu Văn An, Thị xã Ba Đồn</v>
          </cell>
          <cell r="G425" t="str">
            <v>Ba Đồn</v>
          </cell>
          <cell r="H425">
            <v>2017</v>
          </cell>
          <cell r="J425">
            <v>2019</v>
          </cell>
          <cell r="M425" t="str">
            <v>3479/QĐ-UBND ngày 28/10/2016</v>
          </cell>
          <cell r="N425">
            <v>4178</v>
          </cell>
          <cell r="P425">
            <v>4178</v>
          </cell>
          <cell r="Q425">
            <v>500</v>
          </cell>
          <cell r="S425">
            <v>500</v>
          </cell>
          <cell r="T425">
            <v>3760</v>
          </cell>
          <cell r="U425">
            <v>3260</v>
          </cell>
          <cell r="V425">
            <v>1630</v>
          </cell>
          <cell r="W425">
            <v>1630</v>
          </cell>
          <cell r="X425">
            <v>50</v>
          </cell>
          <cell r="Y425">
            <v>1630</v>
          </cell>
          <cell r="Z425">
            <v>3260</v>
          </cell>
          <cell r="AA425">
            <v>3760</v>
          </cell>
          <cell r="AB425">
            <v>3260</v>
          </cell>
          <cell r="AC425">
            <v>3760</v>
          </cell>
          <cell r="AD425">
            <v>3760</v>
          </cell>
          <cell r="AE425">
            <v>0</v>
          </cell>
          <cell r="AO425">
            <v>0.5</v>
          </cell>
        </row>
        <row r="426">
          <cell r="B426" t="str">
            <v>Cải tạo, sửa chữa khu giảng đường Trung tâm dịch vụ việc làm Quảng Bình.</v>
          </cell>
          <cell r="G426" t="str">
            <v>Đồng Hới</v>
          </cell>
          <cell r="H426">
            <v>2017</v>
          </cell>
          <cell r="J426">
            <v>2019</v>
          </cell>
          <cell r="M426" t="str">
            <v>3488/QĐ-UBND ngày 28/10/2016</v>
          </cell>
          <cell r="N426">
            <v>4500</v>
          </cell>
          <cell r="P426">
            <v>4500</v>
          </cell>
          <cell r="Q426">
            <v>500</v>
          </cell>
          <cell r="S426">
            <v>500</v>
          </cell>
          <cell r="T426">
            <v>4050</v>
          </cell>
          <cell r="U426">
            <v>3550</v>
          </cell>
          <cell r="V426">
            <v>1775</v>
          </cell>
          <cell r="W426">
            <v>1775</v>
          </cell>
          <cell r="X426">
            <v>50</v>
          </cell>
          <cell r="Y426">
            <v>1775</v>
          </cell>
          <cell r="Z426">
            <v>3550</v>
          </cell>
          <cell r="AA426">
            <v>4050</v>
          </cell>
          <cell r="AB426">
            <v>3550</v>
          </cell>
          <cell r="AC426">
            <v>4050</v>
          </cell>
          <cell r="AD426">
            <v>4050</v>
          </cell>
          <cell r="AE426">
            <v>0</v>
          </cell>
          <cell r="AO426">
            <v>0.5</v>
          </cell>
        </row>
        <row r="427">
          <cell r="B427" t="str">
            <v>Bê tông hóa đường GTNT xã Văn Hóa</v>
          </cell>
          <cell r="G427" t="str">
            <v>Tuyên Hóa</v>
          </cell>
          <cell r="H427">
            <v>2017</v>
          </cell>
          <cell r="J427">
            <v>2019</v>
          </cell>
          <cell r="M427" t="str">
            <v>3514/QĐ-UBND ngày 31/10/2016</v>
          </cell>
          <cell r="N427">
            <v>6000</v>
          </cell>
          <cell r="P427">
            <v>6000</v>
          </cell>
          <cell r="Q427">
            <v>500</v>
          </cell>
          <cell r="S427">
            <v>500</v>
          </cell>
          <cell r="T427">
            <v>5400</v>
          </cell>
          <cell r="U427">
            <v>4900</v>
          </cell>
          <cell r="V427">
            <v>2450</v>
          </cell>
          <cell r="W427">
            <v>2450</v>
          </cell>
          <cell r="X427">
            <v>50</v>
          </cell>
          <cell r="Y427">
            <v>2450</v>
          </cell>
          <cell r="Z427">
            <v>4900</v>
          </cell>
          <cell r="AA427">
            <v>5400</v>
          </cell>
          <cell r="AB427">
            <v>4900</v>
          </cell>
          <cell r="AC427">
            <v>5400</v>
          </cell>
          <cell r="AD427">
            <v>5400</v>
          </cell>
          <cell r="AE427">
            <v>0</v>
          </cell>
          <cell r="AO427">
            <v>0.5</v>
          </cell>
        </row>
        <row r="428">
          <cell r="B428" t="str">
            <v>Khắc phục khẩn cấp tuyến đường ngập lụt nối từ đường tỉnh lộ 559 đi xã Quảng Hòa</v>
          </cell>
          <cell r="G428" t="str">
            <v>Ba Đồn</v>
          </cell>
          <cell r="H428">
            <v>2017</v>
          </cell>
          <cell r="J428">
            <v>2019</v>
          </cell>
          <cell r="M428" t="str">
            <v>3513/QĐ-UBND ngày 30/10/2016</v>
          </cell>
          <cell r="N428">
            <v>6100</v>
          </cell>
          <cell r="P428">
            <v>6100</v>
          </cell>
          <cell r="Q428">
            <v>500</v>
          </cell>
          <cell r="S428">
            <v>500</v>
          </cell>
          <cell r="T428">
            <v>5490</v>
          </cell>
          <cell r="U428">
            <v>4990</v>
          </cell>
          <cell r="V428">
            <v>2495</v>
          </cell>
          <cell r="W428">
            <v>2495</v>
          </cell>
          <cell r="X428">
            <v>50</v>
          </cell>
          <cell r="Z428">
            <v>2495</v>
          </cell>
          <cell r="AA428">
            <v>2995</v>
          </cell>
          <cell r="AB428">
            <v>2495</v>
          </cell>
          <cell r="AC428">
            <v>2995</v>
          </cell>
          <cell r="AD428">
            <v>5490</v>
          </cell>
          <cell r="AE428">
            <v>2495</v>
          </cell>
          <cell r="AF428">
            <v>2495</v>
          </cell>
          <cell r="AG428">
            <v>100</v>
          </cell>
          <cell r="AI428">
            <v>2495</v>
          </cell>
          <cell r="AJ428">
            <v>5490</v>
          </cell>
          <cell r="AK428">
            <v>5490</v>
          </cell>
          <cell r="AL428">
            <v>5490</v>
          </cell>
          <cell r="AM428">
            <v>0</v>
          </cell>
          <cell r="AO428">
            <v>0.5</v>
          </cell>
          <cell r="AQ428" t="str">
            <v>Quảng Hòa</v>
          </cell>
          <cell r="AR428" t="str">
            <v>GT</v>
          </cell>
          <cell r="AT428" t="str">
            <v>NTM</v>
          </cell>
          <cell r="AU428" t="str">
            <v>UBND thị xã Ba Đồn</v>
          </cell>
        </row>
        <row r="429">
          <cell r="B429" t="str">
            <v>Đường Hà Thiệp - Bảo Ninh xã Võ Ninh, huyện Quảng Ninh (NS tỉnh hỗ trợ phần chi phí xây lắp 8.873 triệu đồng)</v>
          </cell>
          <cell r="G429" t="str">
            <v>Quảng Ninh</v>
          </cell>
          <cell r="H429">
            <v>2017</v>
          </cell>
          <cell r="J429">
            <v>2019</v>
          </cell>
          <cell r="M429" t="str">
            <v>2884/QĐ-UBND ngày 28/9/2016</v>
          </cell>
          <cell r="N429">
            <v>12178</v>
          </cell>
          <cell r="P429">
            <v>8873</v>
          </cell>
          <cell r="Q429">
            <v>1000</v>
          </cell>
          <cell r="S429">
            <v>1000</v>
          </cell>
          <cell r="T429">
            <v>7986</v>
          </cell>
          <cell r="U429">
            <v>6986</v>
          </cell>
          <cell r="V429">
            <v>3493</v>
          </cell>
          <cell r="W429">
            <v>3493</v>
          </cell>
          <cell r="X429">
            <v>50</v>
          </cell>
          <cell r="Z429">
            <v>3493</v>
          </cell>
          <cell r="AA429">
            <v>4493</v>
          </cell>
          <cell r="AB429">
            <v>3493</v>
          </cell>
          <cell r="AC429">
            <v>4493</v>
          </cell>
          <cell r="AD429">
            <v>7986</v>
          </cell>
          <cell r="AE429">
            <v>3493</v>
          </cell>
          <cell r="AF429">
            <v>3493</v>
          </cell>
          <cell r="AG429">
            <v>100</v>
          </cell>
          <cell r="AH429">
            <v>-1117</v>
          </cell>
          <cell r="AI429">
            <v>2376</v>
          </cell>
          <cell r="AJ429">
            <v>6869</v>
          </cell>
          <cell r="AK429">
            <v>6869</v>
          </cell>
          <cell r="AL429">
            <v>7986</v>
          </cell>
          <cell r="AM429">
            <v>0</v>
          </cell>
          <cell r="AO429">
            <v>0.5</v>
          </cell>
          <cell r="AQ429" t="str">
            <v>Võ Ninh</v>
          </cell>
          <cell r="AR429" t="str">
            <v>GT</v>
          </cell>
          <cell r="AT429" t="str">
            <v>NTM</v>
          </cell>
          <cell r="AU429" t="str">
            <v>UBND huyện Quảng Ninh</v>
          </cell>
        </row>
        <row r="430">
          <cell r="B430" t="str">
            <v>Kè chống sạt lở Khe Cát thôn Cừa Thôn và thôn Tân Hải xã Hải Ninh (GĐ 1)</v>
          </cell>
          <cell r="G430" t="str">
            <v>Quảng Ninh</v>
          </cell>
          <cell r="H430">
            <v>2017</v>
          </cell>
          <cell r="J430">
            <v>2019</v>
          </cell>
          <cell r="M430" t="str">
            <v>3806/QĐ-UBND ngày 30/11/2016</v>
          </cell>
          <cell r="N430">
            <v>8920</v>
          </cell>
          <cell r="P430">
            <v>8920</v>
          </cell>
          <cell r="Q430">
            <v>1000</v>
          </cell>
          <cell r="S430">
            <v>1000</v>
          </cell>
          <cell r="T430">
            <v>8028</v>
          </cell>
          <cell r="U430">
            <v>7028</v>
          </cell>
          <cell r="V430">
            <v>3514</v>
          </cell>
          <cell r="W430">
            <v>3514</v>
          </cell>
          <cell r="X430">
            <v>50</v>
          </cell>
          <cell r="Z430">
            <v>3514</v>
          </cell>
          <cell r="AA430">
            <v>4514</v>
          </cell>
          <cell r="AB430">
            <v>3514</v>
          </cell>
          <cell r="AC430">
            <v>4514</v>
          </cell>
          <cell r="AD430">
            <v>8028</v>
          </cell>
          <cell r="AE430">
            <v>3514</v>
          </cell>
          <cell r="AF430">
            <v>3514</v>
          </cell>
          <cell r="AG430">
            <v>100</v>
          </cell>
          <cell r="AI430">
            <v>3514</v>
          </cell>
          <cell r="AJ430">
            <v>8028</v>
          </cell>
          <cell r="AK430">
            <v>8028</v>
          </cell>
          <cell r="AL430">
            <v>8028</v>
          </cell>
          <cell r="AM430">
            <v>0</v>
          </cell>
          <cell r="AO430">
            <v>0.5</v>
          </cell>
          <cell r="AQ430" t="str">
            <v>Hải Ninh</v>
          </cell>
          <cell r="AR430" t="str">
            <v>NN-TL</v>
          </cell>
          <cell r="AS430" t="str">
            <v>bãi ngang</v>
          </cell>
          <cell r="AT430" t="str">
            <v>NTM</v>
          </cell>
          <cell r="AU430" t="str">
            <v>UBND xã Hải Ninh</v>
          </cell>
        </row>
        <row r="431">
          <cell r="B431" t="str">
            <v>Đường ngập lụt cứu hộ, cứu nạn từ Ba Trại đi xã Liên Trạch, huyện Bố Trạch</v>
          </cell>
          <cell r="G431" t="str">
            <v>Bố Trạch</v>
          </cell>
          <cell r="H431">
            <v>2017</v>
          </cell>
          <cell r="J431">
            <v>2019</v>
          </cell>
          <cell r="M431" t="str">
            <v>3486/QĐ-UBND ngày 28/10/2016</v>
          </cell>
          <cell r="N431">
            <v>14914</v>
          </cell>
          <cell r="P431">
            <v>11380</v>
          </cell>
          <cell r="Q431">
            <v>1000</v>
          </cell>
          <cell r="S431">
            <v>1000</v>
          </cell>
          <cell r="T431">
            <v>10242</v>
          </cell>
          <cell r="U431">
            <v>9242</v>
          </cell>
          <cell r="V431">
            <v>4621</v>
          </cell>
          <cell r="W431">
            <v>4621</v>
          </cell>
          <cell r="X431">
            <v>50</v>
          </cell>
          <cell r="Y431">
            <v>5079</v>
          </cell>
          <cell r="Z431">
            <v>9700</v>
          </cell>
          <cell r="AA431">
            <v>10700</v>
          </cell>
          <cell r="AB431">
            <v>9700</v>
          </cell>
          <cell r="AC431">
            <v>10700</v>
          </cell>
          <cell r="AD431">
            <v>10242</v>
          </cell>
          <cell r="AE431">
            <v>-458</v>
          </cell>
          <cell r="AN431" t="str">
            <v>Năm 2018 đã điều chỉnh bổ sung vốn cho dự án từ Cầu bê tông xã Nam Trạch</v>
          </cell>
          <cell r="AP431" t="str">
            <v>Bố trí 1 ,5 tỷ vốn vượt thu</v>
          </cell>
          <cell r="AQ431" t="str">
            <v>Liên Trạch</v>
          </cell>
          <cell r="AR431" t="str">
            <v>GT</v>
          </cell>
          <cell r="AS431" t="str">
            <v>xã 135</v>
          </cell>
          <cell r="AT431" t="str">
            <v>NTM</v>
          </cell>
        </row>
        <row r="432">
          <cell r="B432" t="str">
            <v>Hạ tầng và đường vào khu di tích lịch sử Hang Lèn Hà, xã Thanh Hóa, huyện Tuyên Hóa</v>
          </cell>
          <cell r="G432" t="str">
            <v>Tuyên Hóa</v>
          </cell>
          <cell r="H432">
            <v>2017</v>
          </cell>
          <cell r="J432">
            <v>2019</v>
          </cell>
          <cell r="M432" t="str">
            <v>3392/QĐ-UBND ngày 26/9/2017</v>
          </cell>
          <cell r="N432">
            <v>10000</v>
          </cell>
          <cell r="P432">
            <v>3500</v>
          </cell>
          <cell r="Q432">
            <v>3500</v>
          </cell>
          <cell r="S432">
            <v>0</v>
          </cell>
          <cell r="T432">
            <v>3500</v>
          </cell>
          <cell r="U432">
            <v>3500</v>
          </cell>
          <cell r="V432">
            <v>1750</v>
          </cell>
          <cell r="W432">
            <v>1750</v>
          </cell>
          <cell r="X432">
            <v>50</v>
          </cell>
          <cell r="Y432">
            <v>1750</v>
          </cell>
          <cell r="Z432">
            <v>3500</v>
          </cell>
          <cell r="AA432">
            <v>7000</v>
          </cell>
          <cell r="AB432">
            <v>3500</v>
          </cell>
          <cell r="AC432">
            <v>3500</v>
          </cell>
          <cell r="AD432">
            <v>3500</v>
          </cell>
          <cell r="AE432">
            <v>0</v>
          </cell>
          <cell r="AN432" t="str">
            <v>Cập nhật QĐ dự án</v>
          </cell>
          <cell r="AO432">
            <v>0.5</v>
          </cell>
          <cell r="AQ432" t="str">
            <v>Thanh Hóa</v>
          </cell>
          <cell r="AS432" t="str">
            <v>xã 135</v>
          </cell>
          <cell r="AT432" t="str">
            <v>NTM</v>
          </cell>
        </row>
        <row r="433">
          <cell r="B433" t="str">
            <v xml:space="preserve">Đối ứng cho Dự án Cấp điện nông thôn từ lưới điện Quốc gia tỉnh Quảng Bình </v>
          </cell>
          <cell r="E433" t="str">
            <v>CN-Điện</v>
          </cell>
          <cell r="F433" t="str">
            <v>4Chuyển tiếp</v>
          </cell>
          <cell r="G433" t="str">
            <v>Quảng Bình</v>
          </cell>
          <cell r="H433">
            <v>2015</v>
          </cell>
          <cell r="I433">
            <v>2015</v>
          </cell>
          <cell r="J433">
            <v>2020</v>
          </cell>
          <cell r="K433" t="str">
            <v>chưa</v>
          </cell>
          <cell r="M433" t="str">
            <v>2908/QĐ-UBND ngày 16/10/2014; 3494/QĐ-UBND ngày 04/12/2015</v>
          </cell>
          <cell r="N433">
            <v>139630</v>
          </cell>
          <cell r="O433">
            <v>0</v>
          </cell>
          <cell r="P433">
            <v>17000</v>
          </cell>
          <cell r="Q433">
            <v>32454</v>
          </cell>
          <cell r="R433">
            <v>0</v>
          </cell>
          <cell r="S433">
            <v>12454</v>
          </cell>
          <cell r="T433">
            <v>7519</v>
          </cell>
          <cell r="U433">
            <v>2846</v>
          </cell>
          <cell r="V433">
            <v>1423</v>
          </cell>
          <cell r="W433">
            <v>1423</v>
          </cell>
          <cell r="X433">
            <v>50</v>
          </cell>
          <cell r="Z433">
            <v>1423</v>
          </cell>
          <cell r="AA433">
            <v>33877</v>
          </cell>
          <cell r="AB433">
            <v>1423</v>
          </cell>
          <cell r="AC433">
            <v>13877</v>
          </cell>
          <cell r="AD433">
            <v>7519</v>
          </cell>
          <cell r="AE433">
            <v>1423</v>
          </cell>
          <cell r="AF433">
            <v>1423</v>
          </cell>
          <cell r="AG433">
            <v>100</v>
          </cell>
          <cell r="AI433">
            <v>1423</v>
          </cell>
          <cell r="AJ433">
            <v>35300</v>
          </cell>
          <cell r="AK433">
            <v>15300</v>
          </cell>
          <cell r="AL433">
            <v>7519</v>
          </cell>
          <cell r="AM433">
            <v>0</v>
          </cell>
          <cell r="AO433">
            <v>0.5</v>
          </cell>
          <cell r="AQ433" t="str">
            <v>Toàn Tỉnh</v>
          </cell>
          <cell r="AR433" t="str">
            <v>Khác</v>
          </cell>
          <cell r="AU433" t="str">
            <v>Sở Công thương</v>
          </cell>
        </row>
        <row r="434">
          <cell r="B434" t="str">
            <v xml:space="preserve">Kè cửa sông biển Nhật Lệ </v>
          </cell>
          <cell r="E434" t="str">
            <v>NN-TL</v>
          </cell>
          <cell r="F434" t="str">
            <v>4Chuyển tiếp</v>
          </cell>
          <cell r="G434" t="str">
            <v>Đồng Hới</v>
          </cell>
          <cell r="H434">
            <v>2014</v>
          </cell>
          <cell r="I434">
            <v>2014</v>
          </cell>
          <cell r="J434">
            <v>2020</v>
          </cell>
          <cell r="K434" t="str">
            <v>chưa</v>
          </cell>
          <cell r="M434" t="str">
            <v>270/QĐ-CT ngày 31/01/2013; 1701/QĐ-UBND ngày 30/6/2014</v>
          </cell>
          <cell r="N434">
            <v>46489</v>
          </cell>
          <cell r="O434">
            <v>0</v>
          </cell>
          <cell r="P434">
            <v>46489</v>
          </cell>
          <cell r="Q434">
            <v>31687</v>
          </cell>
          <cell r="R434">
            <v>0</v>
          </cell>
          <cell r="S434">
            <v>31687</v>
          </cell>
          <cell r="T434">
            <v>16500</v>
          </cell>
          <cell r="U434">
            <v>14850</v>
          </cell>
          <cell r="V434">
            <v>7250</v>
          </cell>
          <cell r="W434">
            <v>7250</v>
          </cell>
          <cell r="X434">
            <v>50</v>
          </cell>
          <cell r="Z434">
            <v>7250</v>
          </cell>
          <cell r="AA434">
            <v>38937</v>
          </cell>
          <cell r="AB434">
            <v>7250</v>
          </cell>
          <cell r="AC434">
            <v>38937</v>
          </cell>
          <cell r="AD434">
            <v>16500</v>
          </cell>
          <cell r="AE434">
            <v>7600</v>
          </cell>
          <cell r="AF434">
            <v>3800</v>
          </cell>
          <cell r="AG434">
            <v>50</v>
          </cell>
          <cell r="AI434">
            <v>3800</v>
          </cell>
          <cell r="AJ434">
            <v>42737</v>
          </cell>
          <cell r="AK434">
            <v>42737</v>
          </cell>
          <cell r="AL434">
            <v>16500</v>
          </cell>
          <cell r="AM434">
            <v>3800</v>
          </cell>
          <cell r="AN434" t="str">
            <v>Đang bổ sung KH trung hạn</v>
          </cell>
          <cell r="AO434">
            <v>0.48821548821548821</v>
          </cell>
          <cell r="AQ434" t="str">
            <v>Bảo Ninh</v>
          </cell>
          <cell r="AR434" t="str">
            <v>NN-TL</v>
          </cell>
          <cell r="AU434" t="str">
            <v>Sở Nông nghiệp và PTNT</v>
          </cell>
        </row>
        <row r="435">
          <cell r="B435" t="str">
            <v>Hỗ trợ GPMB xây dựng Trụ sở BCH Bộ đội biên phòng tỉnh</v>
          </cell>
          <cell r="G435" t="str">
            <v>Đồng Hới</v>
          </cell>
          <cell r="H435">
            <v>2016</v>
          </cell>
          <cell r="J435">
            <v>2020</v>
          </cell>
          <cell r="N435">
            <v>5305</v>
          </cell>
          <cell r="P435">
            <v>5305</v>
          </cell>
          <cell r="Q435">
            <v>2000</v>
          </cell>
          <cell r="S435">
            <v>2000</v>
          </cell>
          <cell r="T435">
            <v>4775</v>
          </cell>
          <cell r="U435">
            <v>2775</v>
          </cell>
          <cell r="V435">
            <v>2775</v>
          </cell>
          <cell r="W435">
            <v>1387.5</v>
          </cell>
          <cell r="X435">
            <v>50</v>
          </cell>
          <cell r="Z435">
            <v>2775</v>
          </cell>
          <cell r="AA435">
            <v>4775</v>
          </cell>
          <cell r="AB435">
            <v>2775</v>
          </cell>
          <cell r="AC435">
            <v>4775</v>
          </cell>
          <cell r="AD435">
            <v>4775</v>
          </cell>
          <cell r="AE435">
            <v>0</v>
          </cell>
          <cell r="AN435" t="str">
            <v>GPMB bố trí hết</v>
          </cell>
          <cell r="AQ435" t="str">
            <v>Đồng Phú</v>
          </cell>
          <cell r="AR435" t="str">
            <v>Khác</v>
          </cell>
        </row>
        <row r="436">
          <cell r="B436" t="str">
            <v>Các dự án bổ sung vốn trung hạn</v>
          </cell>
          <cell r="N436">
            <v>68196</v>
          </cell>
          <cell r="O436">
            <v>0</v>
          </cell>
          <cell r="P436">
            <v>25303</v>
          </cell>
          <cell r="Q436">
            <v>10500</v>
          </cell>
          <cell r="R436">
            <v>0</v>
          </cell>
          <cell r="S436">
            <v>4500</v>
          </cell>
          <cell r="T436">
            <v>23998</v>
          </cell>
          <cell r="U436">
            <v>19498</v>
          </cell>
          <cell r="V436">
            <v>5100</v>
          </cell>
          <cell r="W436">
            <v>5100</v>
          </cell>
          <cell r="Y436">
            <v>3600</v>
          </cell>
          <cell r="Z436">
            <v>8700</v>
          </cell>
          <cell r="AA436">
            <v>19200</v>
          </cell>
          <cell r="AB436">
            <v>8700</v>
          </cell>
          <cell r="AC436">
            <v>13200</v>
          </cell>
          <cell r="AD436">
            <v>23998</v>
          </cell>
          <cell r="AE436">
            <v>10798</v>
          </cell>
        </row>
        <row r="437">
          <cell r="B437" t="str">
            <v>Mở rộng, cải tạo trụ sở làm việc Sở Tư pháp</v>
          </cell>
          <cell r="G437" t="str">
            <v>Đồng Hới</v>
          </cell>
          <cell r="H437">
            <v>2018</v>
          </cell>
          <cell r="J437">
            <v>2020</v>
          </cell>
          <cell r="M437" t="str">
            <v>3857/QĐ-UBND ngày 30/10/2017; 2855/QĐ-UBND ngày 28/6/2018</v>
          </cell>
          <cell r="N437">
            <v>6600</v>
          </cell>
          <cell r="P437">
            <v>6600</v>
          </cell>
          <cell r="T437">
            <v>6600</v>
          </cell>
          <cell r="U437">
            <v>6600</v>
          </cell>
          <cell r="V437">
            <v>1850</v>
          </cell>
          <cell r="W437">
            <v>1850</v>
          </cell>
          <cell r="X437">
            <v>50</v>
          </cell>
          <cell r="Y437">
            <v>1850</v>
          </cell>
          <cell r="Z437">
            <v>3700</v>
          </cell>
          <cell r="AA437">
            <v>3700</v>
          </cell>
          <cell r="AB437">
            <v>3700</v>
          </cell>
          <cell r="AC437">
            <v>3700</v>
          </cell>
          <cell r="AD437">
            <v>6600</v>
          </cell>
          <cell r="AE437">
            <v>2900</v>
          </cell>
          <cell r="AF437">
            <v>1450</v>
          </cell>
          <cell r="AG437">
            <v>50</v>
          </cell>
          <cell r="AI437">
            <v>1450</v>
          </cell>
          <cell r="AJ437">
            <v>5150</v>
          </cell>
          <cell r="AK437">
            <v>5150</v>
          </cell>
          <cell r="AL437">
            <v>6600</v>
          </cell>
          <cell r="AM437">
            <v>1450</v>
          </cell>
          <cell r="AN437" t="str">
            <v>Điều chỉnh tăng TMĐT 2,9 tỷ</v>
          </cell>
          <cell r="AQ437" t="str">
            <v>Nam Lý</v>
          </cell>
          <cell r="AR437" t="str">
            <v>Khác</v>
          </cell>
          <cell r="AU437" t="str">
            <v>Sở Tư pháp</v>
          </cell>
        </row>
        <row r="438">
          <cell r="B438" t="str">
            <v>Dự án XD mới kho chứa hàng cứu trợ kết hợp Hội trường của UBMTTQ Việt Nam tỉnh Quảng Bình</v>
          </cell>
          <cell r="G438" t="str">
            <v>Đồng Hới</v>
          </cell>
          <cell r="H438">
            <v>2018</v>
          </cell>
          <cell r="J438">
            <v>2020</v>
          </cell>
          <cell r="M438" t="str">
            <v>2636/QĐ-UBND ngày 25/7/2017</v>
          </cell>
          <cell r="N438">
            <v>7657</v>
          </cell>
          <cell r="P438">
            <v>5657</v>
          </cell>
          <cell r="T438">
            <v>5657</v>
          </cell>
          <cell r="U438">
            <v>5657</v>
          </cell>
          <cell r="V438">
            <v>1750</v>
          </cell>
          <cell r="W438">
            <v>1750</v>
          </cell>
          <cell r="X438">
            <v>50</v>
          </cell>
          <cell r="Y438">
            <v>1750</v>
          </cell>
          <cell r="Z438">
            <v>3500</v>
          </cell>
          <cell r="AA438">
            <v>3500</v>
          </cell>
          <cell r="AB438">
            <v>3500</v>
          </cell>
          <cell r="AC438">
            <v>3500</v>
          </cell>
          <cell r="AD438">
            <v>5657</v>
          </cell>
          <cell r="AE438">
            <v>2157</v>
          </cell>
          <cell r="AF438">
            <v>2157</v>
          </cell>
          <cell r="AG438">
            <v>100</v>
          </cell>
          <cell r="AI438">
            <v>2157</v>
          </cell>
          <cell r="AJ438">
            <v>5657</v>
          </cell>
          <cell r="AK438">
            <v>5657</v>
          </cell>
          <cell r="AL438">
            <v>5657</v>
          </cell>
          <cell r="AM438">
            <v>0</v>
          </cell>
          <cell r="AN438" t="str">
            <v xml:space="preserve"> Điều chỉnh tăng TMĐT 2,157 tỷ (TT. HDDND tỉnh đồng ý tại VB số 147/HĐND-VP ngày 30/10/2018)</v>
          </cell>
          <cell r="AQ438" t="str">
            <v>Hải Đình</v>
          </cell>
          <cell r="AR438" t="str">
            <v>Khác</v>
          </cell>
          <cell r="AU438" t="str">
            <v>Ủy ban MTTQVN tỉnh</v>
          </cell>
        </row>
        <row r="439">
          <cell r="B439" t="str">
            <v>Xây dựng mới Làng Thanh niên Lập nghiệp Quảng Châu</v>
          </cell>
          <cell r="E439" t="str">
            <v>QLNN</v>
          </cell>
          <cell r="F439" t="str">
            <v>4Chuyển tiếp</v>
          </cell>
          <cell r="G439" t="str">
            <v>Quảng Trạch</v>
          </cell>
          <cell r="H439">
            <v>2015</v>
          </cell>
          <cell r="I439">
            <v>2015</v>
          </cell>
          <cell r="J439">
            <v>2020</v>
          </cell>
          <cell r="K439" t="str">
            <v>chưa</v>
          </cell>
          <cell r="M439" t="str">
            <v>651-QĐ/TWĐTN</v>
          </cell>
          <cell r="N439">
            <v>53939</v>
          </cell>
          <cell r="O439">
            <v>0</v>
          </cell>
          <cell r="P439">
            <v>13046</v>
          </cell>
          <cell r="Q439">
            <v>10500</v>
          </cell>
          <cell r="R439">
            <v>0</v>
          </cell>
          <cell r="S439">
            <v>4500</v>
          </cell>
          <cell r="T439">
            <v>11741</v>
          </cell>
          <cell r="U439">
            <v>7241</v>
          </cell>
          <cell r="V439">
            <v>1500</v>
          </cell>
          <cell r="W439">
            <v>1500</v>
          </cell>
          <cell r="X439">
            <v>100</v>
          </cell>
          <cell r="Z439">
            <v>1500</v>
          </cell>
          <cell r="AA439">
            <v>12000</v>
          </cell>
          <cell r="AB439">
            <v>1500</v>
          </cell>
          <cell r="AC439">
            <v>6000</v>
          </cell>
          <cell r="AD439">
            <v>11741</v>
          </cell>
          <cell r="AE439">
            <v>5741</v>
          </cell>
          <cell r="AF439">
            <v>3523</v>
          </cell>
          <cell r="AG439">
            <v>61.36561574638565</v>
          </cell>
          <cell r="AI439">
            <v>3523</v>
          </cell>
          <cell r="AJ439">
            <v>15523</v>
          </cell>
          <cell r="AK439">
            <v>9523</v>
          </cell>
          <cell r="AL439">
            <v>11741</v>
          </cell>
          <cell r="AM439">
            <v>2218</v>
          </cell>
          <cell r="AN439" t="str">
            <v>Đề xuất bổ sung 7,046 tỷ đồng so với kế hoạch trung hạn đã thông qua</v>
          </cell>
          <cell r="AQ439" t="str">
            <v>Quảng Châu</v>
          </cell>
          <cell r="AR439" t="str">
            <v>Khác</v>
          </cell>
          <cell r="AS439" t="str">
            <v>xã 135</v>
          </cell>
          <cell r="AU439" t="str">
            <v>Tỉnh đoàn Quảng Bình</v>
          </cell>
        </row>
        <row r="440">
          <cell r="B440" t="str">
            <v>CÁC DỰ ÁN KHỞI CÔNG MỚI</v>
          </cell>
          <cell r="N440">
            <v>140865</v>
          </cell>
          <cell r="O440">
            <v>0</v>
          </cell>
          <cell r="P440">
            <v>118298</v>
          </cell>
          <cell r="Q440">
            <v>3570</v>
          </cell>
          <cell r="R440">
            <v>0</v>
          </cell>
          <cell r="S440">
            <v>360</v>
          </cell>
          <cell r="T440">
            <v>111854.5</v>
          </cell>
          <cell r="U440">
            <v>111674.5</v>
          </cell>
          <cell r="V440">
            <v>37387</v>
          </cell>
          <cell r="W440">
            <v>37386.550000000003</v>
          </cell>
          <cell r="Y440">
            <v>31515</v>
          </cell>
          <cell r="Z440">
            <v>68902</v>
          </cell>
          <cell r="AA440">
            <v>72472</v>
          </cell>
          <cell r="AB440">
            <v>68902</v>
          </cell>
          <cell r="AC440">
            <v>69262</v>
          </cell>
          <cell r="AD440">
            <v>111854.5</v>
          </cell>
          <cell r="AE440">
            <v>42592.5</v>
          </cell>
        </row>
        <row r="441">
          <cell r="B441" t="str">
            <v>Các dự án đã có danh mục và số vốn trong KH ĐTC trung hạn</v>
          </cell>
          <cell r="Z441">
            <v>0</v>
          </cell>
          <cell r="AO441">
            <v>21345</v>
          </cell>
        </row>
        <row r="442">
          <cell r="B442" t="str">
            <v>Tuyến kênh kết hợp đường tránh lũ thôn Thượng Thôn, xã Quảng Trung (giai đoạn 1: 5.899 triệu đồng)</v>
          </cell>
          <cell r="G442" t="str">
            <v>Ba Đồn</v>
          </cell>
          <cell r="H442">
            <v>2018</v>
          </cell>
          <cell r="J442">
            <v>2020</v>
          </cell>
          <cell r="M442" t="str">
            <v>800/QĐ-UBND ngày 13/3/2017</v>
          </cell>
          <cell r="N442">
            <v>11993</v>
          </cell>
          <cell r="P442">
            <v>5899</v>
          </cell>
          <cell r="Q442">
            <v>60</v>
          </cell>
          <cell r="S442">
            <v>60</v>
          </cell>
          <cell r="T442">
            <v>5309</v>
          </cell>
          <cell r="U442">
            <v>5309</v>
          </cell>
          <cell r="V442">
            <v>1593</v>
          </cell>
          <cell r="W442">
            <v>1592.7</v>
          </cell>
          <cell r="X442">
            <v>30</v>
          </cell>
          <cell r="Z442">
            <v>1593</v>
          </cell>
          <cell r="AA442">
            <v>1653</v>
          </cell>
          <cell r="AB442">
            <v>1593</v>
          </cell>
          <cell r="AC442">
            <v>1653</v>
          </cell>
          <cell r="AD442">
            <v>5309</v>
          </cell>
          <cell r="AE442">
            <v>3656</v>
          </cell>
          <cell r="AF442">
            <v>1828</v>
          </cell>
          <cell r="AG442">
            <v>50</v>
          </cell>
          <cell r="AI442">
            <v>1828</v>
          </cell>
          <cell r="AJ442">
            <v>3481</v>
          </cell>
          <cell r="AK442">
            <v>3481</v>
          </cell>
          <cell r="AL442">
            <v>5309</v>
          </cell>
          <cell r="AM442">
            <v>1828</v>
          </cell>
          <cell r="AO442">
            <v>16041.550000000003</v>
          </cell>
          <cell r="AQ442" t="str">
            <v>Quảng Trung</v>
          </cell>
          <cell r="AR442" t="str">
            <v>NN-TL</v>
          </cell>
          <cell r="AS442" t="str">
            <v>bãi ngang</v>
          </cell>
          <cell r="AT442" t="str">
            <v>NTM</v>
          </cell>
          <cell r="AU442" t="str">
            <v>UBND thị xã Ba Đồn</v>
          </cell>
        </row>
        <row r="443">
          <cell r="B443" t="str">
            <v>Kè chống sạt lở khu dân cư dọc bờ sông Nan, thôn Linh Cận Sơn, xã Quảng Sơn (NS tỉnh hỗ trợ phần chi phí xây lắp 3.600 triệu đồng)</v>
          </cell>
          <cell r="G443" t="str">
            <v>Ba Đồn</v>
          </cell>
          <cell r="H443">
            <v>2018</v>
          </cell>
          <cell r="J443">
            <v>2020</v>
          </cell>
          <cell r="M443" t="str">
            <v>3349/QĐ-UBND ngày 25/10/2016</v>
          </cell>
          <cell r="N443">
            <v>5000</v>
          </cell>
          <cell r="P443">
            <v>3600</v>
          </cell>
          <cell r="T443">
            <v>3240</v>
          </cell>
          <cell r="U443">
            <v>3240</v>
          </cell>
          <cell r="V443">
            <v>972</v>
          </cell>
          <cell r="W443">
            <v>972</v>
          </cell>
          <cell r="X443">
            <v>30</v>
          </cell>
          <cell r="Z443">
            <v>972</v>
          </cell>
          <cell r="AA443">
            <v>972</v>
          </cell>
          <cell r="AB443">
            <v>972</v>
          </cell>
          <cell r="AC443">
            <v>972</v>
          </cell>
          <cell r="AD443">
            <v>3240</v>
          </cell>
          <cell r="AE443">
            <v>2268</v>
          </cell>
          <cell r="AF443">
            <v>1134</v>
          </cell>
          <cell r="AG443">
            <v>50</v>
          </cell>
          <cell r="AI443">
            <v>1134</v>
          </cell>
          <cell r="AJ443">
            <v>2106</v>
          </cell>
          <cell r="AK443">
            <v>2106</v>
          </cell>
          <cell r="AL443">
            <v>3240</v>
          </cell>
          <cell r="AM443">
            <v>1134</v>
          </cell>
          <cell r="AO443">
            <v>16041.550000000003</v>
          </cell>
          <cell r="AQ443" t="str">
            <v>Quảng Sơn</v>
          </cell>
          <cell r="AR443" t="str">
            <v>NN-TL</v>
          </cell>
          <cell r="AS443" t="str">
            <v>bãi ngang</v>
          </cell>
          <cell r="AT443" t="str">
            <v>NTM</v>
          </cell>
          <cell r="AU443" t="str">
            <v>UBND thị xã Ba Đồn</v>
          </cell>
        </row>
        <row r="444">
          <cell r="B444" t="str">
            <v>Đường tránh lũ bản Khe Dây đi bản Khe Ngang, xã Trường Xuân (NS tỉnh hỗ trợ chi phí XL)</v>
          </cell>
          <cell r="G444" t="str">
            <v>Quảng Ninh</v>
          </cell>
          <cell r="H444">
            <v>2018</v>
          </cell>
          <cell r="J444">
            <v>2020</v>
          </cell>
          <cell r="M444" t="str">
            <v>3439/QĐ-UBND ngày 28/10/2017</v>
          </cell>
          <cell r="N444">
            <v>5000</v>
          </cell>
          <cell r="P444">
            <v>4137</v>
          </cell>
          <cell r="T444">
            <v>3723</v>
          </cell>
          <cell r="U444">
            <v>3723</v>
          </cell>
          <cell r="V444">
            <v>1117</v>
          </cell>
          <cell r="W444">
            <v>1116.9000000000001</v>
          </cell>
          <cell r="X444">
            <v>30</v>
          </cell>
          <cell r="Z444">
            <v>1117</v>
          </cell>
          <cell r="AA444">
            <v>1117</v>
          </cell>
          <cell r="AB444">
            <v>1117</v>
          </cell>
          <cell r="AC444">
            <v>1117</v>
          </cell>
          <cell r="AD444">
            <v>3723</v>
          </cell>
          <cell r="AE444">
            <v>2606</v>
          </cell>
          <cell r="AF444">
            <v>1303</v>
          </cell>
          <cell r="AG444">
            <v>50</v>
          </cell>
          <cell r="AI444">
            <v>1303</v>
          </cell>
          <cell r="AJ444">
            <v>2420</v>
          </cell>
          <cell r="AK444">
            <v>2420</v>
          </cell>
          <cell r="AL444">
            <v>3723</v>
          </cell>
          <cell r="AM444">
            <v>1303</v>
          </cell>
          <cell r="AN444" t="str">
            <v>Cập nhật QĐ dự án</v>
          </cell>
          <cell r="AQ444" t="str">
            <v>Trường Xuân</v>
          </cell>
          <cell r="AR444" t="str">
            <v>GT</v>
          </cell>
          <cell r="AT444" t="str">
            <v>NTM</v>
          </cell>
          <cell r="AU444" t="str">
            <v>UBND huyện Quảng Ninh</v>
          </cell>
        </row>
        <row r="445">
          <cell r="B445" t="str">
            <v>Chợ thị trấn Nông trường Lệ Ninh</v>
          </cell>
          <cell r="G445" t="str">
            <v>Lệ Thủy</v>
          </cell>
          <cell r="H445">
            <v>2018</v>
          </cell>
          <cell r="J445">
            <v>2020</v>
          </cell>
          <cell r="M445" t="str">
            <v>3878/QĐ-UBND ngày 30/10/2017</v>
          </cell>
          <cell r="N445">
            <v>15000</v>
          </cell>
          <cell r="P445">
            <v>7500</v>
          </cell>
          <cell r="Q445">
            <v>60</v>
          </cell>
          <cell r="S445">
            <v>60</v>
          </cell>
          <cell r="T445">
            <v>6750</v>
          </cell>
          <cell r="U445">
            <v>6750</v>
          </cell>
          <cell r="V445">
            <v>2025</v>
          </cell>
          <cell r="W445">
            <v>2025</v>
          </cell>
          <cell r="X445">
            <v>30</v>
          </cell>
          <cell r="Z445">
            <v>2025</v>
          </cell>
          <cell r="AA445">
            <v>2085</v>
          </cell>
          <cell r="AB445">
            <v>2025</v>
          </cell>
          <cell r="AC445">
            <v>2085</v>
          </cell>
          <cell r="AD445">
            <v>6750</v>
          </cell>
          <cell r="AE445">
            <v>4665</v>
          </cell>
          <cell r="AF445">
            <v>2332.5</v>
          </cell>
          <cell r="AG445">
            <v>50</v>
          </cell>
          <cell r="AI445">
            <v>2332.5</v>
          </cell>
          <cell r="AJ445">
            <v>4417.5</v>
          </cell>
          <cell r="AK445">
            <v>4417.5</v>
          </cell>
          <cell r="AL445">
            <v>6750</v>
          </cell>
          <cell r="AM445">
            <v>2332.5</v>
          </cell>
          <cell r="AQ445" t="str">
            <v>NT Lệ Ninh</v>
          </cell>
          <cell r="AR445" t="str">
            <v>Khác</v>
          </cell>
          <cell r="AU445" t="str">
            <v>UBND thị trấn NT Lệ Ninh</v>
          </cell>
        </row>
        <row r="446">
          <cell r="B446" t="str">
            <v>Đường, kè chống xói lở ven biển xã Cảnh Dương</v>
          </cell>
          <cell r="G446" t="str">
            <v>Quảng Trạch</v>
          </cell>
          <cell r="H446">
            <v>2018</v>
          </cell>
          <cell r="J446">
            <v>2020</v>
          </cell>
          <cell r="M446" t="str">
            <v>3929a/QĐ-UBND ngày 30/10/2017</v>
          </cell>
          <cell r="N446">
            <v>9500</v>
          </cell>
          <cell r="P446">
            <v>9500</v>
          </cell>
          <cell r="Q446">
            <v>60</v>
          </cell>
          <cell r="S446">
            <v>60</v>
          </cell>
          <cell r="T446">
            <v>8550</v>
          </cell>
          <cell r="U446">
            <v>8550</v>
          </cell>
          <cell r="V446">
            <v>2565</v>
          </cell>
          <cell r="W446">
            <v>2565</v>
          </cell>
          <cell r="X446">
            <v>30</v>
          </cell>
          <cell r="Y446">
            <v>5930</v>
          </cell>
          <cell r="Z446">
            <v>8495</v>
          </cell>
          <cell r="AA446">
            <v>8555</v>
          </cell>
          <cell r="AB446">
            <v>8495</v>
          </cell>
          <cell r="AC446">
            <v>8555</v>
          </cell>
          <cell r="AD446">
            <v>8550</v>
          </cell>
          <cell r="AE446">
            <v>-5</v>
          </cell>
          <cell r="AN446" t="str">
            <v>Đã bố trí đủ, điều chỉnh tăng vốn và CBĐT</v>
          </cell>
          <cell r="AQ446" t="str">
            <v>Cảnh Dương</v>
          </cell>
          <cell r="AR446" t="str">
            <v>NN-TL</v>
          </cell>
          <cell r="AT446" t="str">
            <v>NTM</v>
          </cell>
          <cell r="AU446" t="str">
            <v>UBND xã Cảnh Dương</v>
          </cell>
        </row>
        <row r="447">
          <cell r="B447" t="str">
            <v>Các dự án đã có danh mục trong KH ĐTC trung hạn nhưng chưa cân đối nguồn</v>
          </cell>
          <cell r="Z447">
            <v>0</v>
          </cell>
          <cell r="AA447">
            <v>0</v>
          </cell>
          <cell r="AB447">
            <v>0</v>
          </cell>
          <cell r="AC447">
            <v>0</v>
          </cell>
          <cell r="AD447">
            <v>0</v>
          </cell>
          <cell r="AE447">
            <v>0</v>
          </cell>
        </row>
        <row r="448">
          <cell r="B448" t="str">
            <v>Đường liên xã Thuận Hóa - Kim Hóa huyện Tuyên Hóa</v>
          </cell>
          <cell r="G448" t="str">
            <v>Tuyên Hóa</v>
          </cell>
          <cell r="H448">
            <v>2018</v>
          </cell>
          <cell r="J448">
            <v>2020</v>
          </cell>
          <cell r="M448" t="str">
            <v>2991/QĐ-UBND ngày 25/8/2017</v>
          </cell>
          <cell r="N448">
            <v>9986</v>
          </cell>
          <cell r="P448">
            <v>9986</v>
          </cell>
          <cell r="Q448">
            <v>60</v>
          </cell>
          <cell r="S448">
            <v>60</v>
          </cell>
          <cell r="T448">
            <v>9986</v>
          </cell>
          <cell r="U448">
            <v>9926</v>
          </cell>
          <cell r="V448">
            <v>2978</v>
          </cell>
          <cell r="W448">
            <v>2977.8</v>
          </cell>
          <cell r="X448">
            <v>30</v>
          </cell>
          <cell r="Z448">
            <v>2978</v>
          </cell>
          <cell r="AA448">
            <v>3038</v>
          </cell>
          <cell r="AB448">
            <v>2978</v>
          </cell>
          <cell r="AC448">
            <v>3038</v>
          </cell>
          <cell r="AD448">
            <v>9986</v>
          </cell>
          <cell r="AE448">
            <v>6948</v>
          </cell>
          <cell r="AF448">
            <v>3474</v>
          </cell>
          <cell r="AG448">
            <v>50</v>
          </cell>
          <cell r="AI448">
            <v>3474</v>
          </cell>
          <cell r="AJ448">
            <v>6512</v>
          </cell>
          <cell r="AK448">
            <v>6512</v>
          </cell>
          <cell r="AL448">
            <v>9986</v>
          </cell>
          <cell r="AM448">
            <v>3474</v>
          </cell>
          <cell r="AN448" t="str">
            <v>Cập nhật số KH 2018-2020 (trừ CBĐT)</v>
          </cell>
          <cell r="AQ448" t="str">
            <v>Thuận Hóa</v>
          </cell>
          <cell r="AR448" t="str">
            <v>GT</v>
          </cell>
          <cell r="AS448" t="str">
            <v>xã 135</v>
          </cell>
          <cell r="AT448" t="str">
            <v>NTM</v>
          </cell>
          <cell r="AU448" t="str">
            <v>UBND huyện Tuyên Hóa</v>
          </cell>
        </row>
        <row r="449">
          <cell r="B449" t="str">
            <v>Kè chống sạt lở bờ sông xã Phong Hóa, huyện Tuyên Hóa</v>
          </cell>
          <cell r="G449" t="str">
            <v>Tuyên Hóa</v>
          </cell>
          <cell r="H449">
            <v>2018</v>
          </cell>
          <cell r="J449">
            <v>2020</v>
          </cell>
          <cell r="M449" t="str">
            <v>3668/QĐ-UBND ngày 18/10/2017</v>
          </cell>
          <cell r="N449">
            <v>9000</v>
          </cell>
          <cell r="P449">
            <v>9000</v>
          </cell>
          <cell r="Q449">
            <v>60</v>
          </cell>
          <cell r="S449">
            <v>60</v>
          </cell>
          <cell r="T449">
            <v>9000</v>
          </cell>
          <cell r="U449">
            <v>8940</v>
          </cell>
          <cell r="V449">
            <v>2682</v>
          </cell>
          <cell r="W449">
            <v>2682</v>
          </cell>
          <cell r="X449">
            <v>30</v>
          </cell>
          <cell r="Z449">
            <v>2682</v>
          </cell>
          <cell r="AA449">
            <v>2742</v>
          </cell>
          <cell r="AB449">
            <v>2682</v>
          </cell>
          <cell r="AC449">
            <v>2742</v>
          </cell>
          <cell r="AD449">
            <v>9000</v>
          </cell>
          <cell r="AE449">
            <v>6258</v>
          </cell>
          <cell r="AF449">
            <v>3129</v>
          </cell>
          <cell r="AG449">
            <v>50</v>
          </cell>
          <cell r="AI449">
            <v>3129</v>
          </cell>
          <cell r="AJ449">
            <v>5871</v>
          </cell>
          <cell r="AK449">
            <v>5871</v>
          </cell>
          <cell r="AL449">
            <v>9000</v>
          </cell>
          <cell r="AM449">
            <v>3129</v>
          </cell>
          <cell r="AN449" t="str">
            <v>Cập nhật số KH 2018-2020 (trừ CBĐT)</v>
          </cell>
          <cell r="AQ449" t="str">
            <v>Phong Hóa</v>
          </cell>
          <cell r="AR449" t="str">
            <v>NN-TL</v>
          </cell>
          <cell r="AT449" t="str">
            <v>NTM</v>
          </cell>
          <cell r="AU449" t="str">
            <v>UBND huyện Tuyên Hóa</v>
          </cell>
        </row>
        <row r="450">
          <cell r="B450" t="str">
            <v>Xây dựng nút giao thông giao cắt giữa QL1 với tuyến đường từ Quốc lộ 1 đi Bàu Sen</v>
          </cell>
          <cell r="G450" t="str">
            <v>Quảng Trạch</v>
          </cell>
          <cell r="H450">
            <v>2018</v>
          </cell>
          <cell r="J450">
            <v>2020</v>
          </cell>
          <cell r="M450" t="str">
            <v>3851/QĐ-UBND ngày 30/10/2017</v>
          </cell>
          <cell r="N450">
            <v>6000</v>
          </cell>
          <cell r="P450">
            <v>6000</v>
          </cell>
          <cell r="T450">
            <v>6000</v>
          </cell>
          <cell r="U450">
            <v>6000</v>
          </cell>
          <cell r="V450">
            <v>1800</v>
          </cell>
          <cell r="W450">
            <v>1800</v>
          </cell>
          <cell r="X450">
            <v>30</v>
          </cell>
          <cell r="Y450">
            <v>1001</v>
          </cell>
          <cell r="Z450">
            <v>2801</v>
          </cell>
          <cell r="AA450">
            <v>2801</v>
          </cell>
          <cell r="AB450">
            <v>2801</v>
          </cell>
          <cell r="AC450">
            <v>2801</v>
          </cell>
          <cell r="AD450">
            <v>6000</v>
          </cell>
          <cell r="AE450">
            <v>3199</v>
          </cell>
          <cell r="AF450">
            <v>2100</v>
          </cell>
          <cell r="AG450">
            <v>65.645514223194752</v>
          </cell>
          <cell r="AI450">
            <v>2100</v>
          </cell>
          <cell r="AJ450">
            <v>4901</v>
          </cell>
          <cell r="AK450">
            <v>4901</v>
          </cell>
          <cell r="AL450">
            <v>6000</v>
          </cell>
          <cell r="AM450">
            <v>1099</v>
          </cell>
          <cell r="AQ450" t="str">
            <v>Quảng Xuân</v>
          </cell>
          <cell r="AR450" t="str">
            <v>GT</v>
          </cell>
          <cell r="AT450" t="str">
            <v>NTM</v>
          </cell>
          <cell r="AU450" t="str">
            <v>UBND huyện Quảng Trạch</v>
          </cell>
        </row>
        <row r="451">
          <cell r="B451" t="str">
            <v>Đường giao thông liên xã Nam Hóa - Thạch Hóa, huyện Tuyên Hóa</v>
          </cell>
          <cell r="G451" t="str">
            <v>Tuyên Hóa</v>
          </cell>
          <cell r="H451">
            <v>2018</v>
          </cell>
          <cell r="J451">
            <v>2020</v>
          </cell>
          <cell r="M451" t="str">
            <v>2825/QĐ-UBND ngày 08/8/2017</v>
          </cell>
          <cell r="N451">
            <v>9500</v>
          </cell>
          <cell r="P451">
            <v>9500</v>
          </cell>
          <cell r="Q451">
            <v>60</v>
          </cell>
          <cell r="S451">
            <v>60</v>
          </cell>
          <cell r="T451">
            <v>9500</v>
          </cell>
          <cell r="U451">
            <v>9440</v>
          </cell>
          <cell r="V451">
            <v>2832</v>
          </cell>
          <cell r="W451">
            <v>2832</v>
          </cell>
          <cell r="X451">
            <v>30</v>
          </cell>
          <cell r="Z451">
            <v>2832</v>
          </cell>
          <cell r="AA451">
            <v>2892</v>
          </cell>
          <cell r="AB451">
            <v>2832</v>
          </cell>
          <cell r="AC451">
            <v>2892</v>
          </cell>
          <cell r="AD451">
            <v>9500</v>
          </cell>
          <cell r="AE451">
            <v>6608</v>
          </cell>
          <cell r="AF451">
            <v>3304</v>
          </cell>
          <cell r="AG451">
            <v>50</v>
          </cell>
          <cell r="AI451">
            <v>3304</v>
          </cell>
          <cell r="AJ451">
            <v>6196</v>
          </cell>
          <cell r="AK451">
            <v>6196</v>
          </cell>
          <cell r="AL451">
            <v>9500</v>
          </cell>
          <cell r="AM451">
            <v>3304</v>
          </cell>
          <cell r="AN451" t="str">
            <v>Cập nhật số KH 2018-2020 (trừ CBĐT)</v>
          </cell>
          <cell r="AQ451" t="str">
            <v>Nam Hóa</v>
          </cell>
          <cell r="AR451" t="str">
            <v>GT</v>
          </cell>
          <cell r="AS451" t="str">
            <v>xã 135</v>
          </cell>
          <cell r="AT451" t="str">
            <v>NTM</v>
          </cell>
          <cell r="AU451" t="str">
            <v>UBND huyện Tuyên Hóa</v>
          </cell>
        </row>
        <row r="452">
          <cell r="B452" t="str">
            <v>Các dự án chưa có danh mục trong KH ĐTC trung hạn</v>
          </cell>
          <cell r="Z452">
            <v>0</v>
          </cell>
          <cell r="AA452">
            <v>0</v>
          </cell>
          <cell r="AB452">
            <v>0</v>
          </cell>
          <cell r="AC452">
            <v>0</v>
          </cell>
          <cell r="AD452">
            <v>0</v>
          </cell>
          <cell r="AE452">
            <v>0</v>
          </cell>
        </row>
        <row r="453">
          <cell r="B453" t="str">
            <v>Cơ sở làm việc Đội cảnh sát PCCC và CNCH Bắc Quảng Bình</v>
          </cell>
          <cell r="G453" t="str">
            <v>Ba Đồn</v>
          </cell>
          <cell r="H453">
            <v>2018</v>
          </cell>
          <cell r="J453">
            <v>2019</v>
          </cell>
          <cell r="N453">
            <v>3000</v>
          </cell>
          <cell r="P453">
            <v>3000</v>
          </cell>
          <cell r="T453">
            <v>3000</v>
          </cell>
          <cell r="U453">
            <v>3000</v>
          </cell>
          <cell r="V453">
            <v>1500</v>
          </cell>
          <cell r="W453">
            <v>1500</v>
          </cell>
          <cell r="X453">
            <v>50</v>
          </cell>
          <cell r="Y453">
            <v>1500</v>
          </cell>
          <cell r="Z453">
            <v>3000</v>
          </cell>
          <cell r="AA453">
            <v>3000</v>
          </cell>
          <cell r="AB453">
            <v>3000</v>
          </cell>
          <cell r="AC453">
            <v>3000</v>
          </cell>
          <cell r="AD453">
            <v>3000</v>
          </cell>
          <cell r="AE453">
            <v>0</v>
          </cell>
          <cell r="AN453" t="str">
            <v>2 năm</v>
          </cell>
          <cell r="AQ453" t="str">
            <v>Quảng Long</v>
          </cell>
          <cell r="AR453" t="str">
            <v>Khác</v>
          </cell>
        </row>
        <row r="454">
          <cell r="B454" t="str">
            <v>Nhà tưởng niệm, lưu giữ hài cốt và nhà ở đoàn quy tập mộ liệt sỹ tại tỉnh Khăm Muộn, Cộng hòa Dân chủ nhân dân Lào thuộc Bộ Chỉ huy Quân sự tỉnh Quảng Bình (gđ 2)</v>
          </cell>
          <cell r="G454" t="str">
            <v>Lào</v>
          </cell>
          <cell r="H454">
            <v>2018</v>
          </cell>
          <cell r="J454">
            <v>2019</v>
          </cell>
          <cell r="M454" t="str">
            <v>3957/QĐ-UBND ngày 30/10/2017</v>
          </cell>
          <cell r="N454">
            <v>4171</v>
          </cell>
          <cell r="P454">
            <v>4171</v>
          </cell>
          <cell r="Q454">
            <v>0</v>
          </cell>
          <cell r="S454">
            <v>0</v>
          </cell>
          <cell r="T454">
            <v>4171</v>
          </cell>
          <cell r="U454">
            <v>4171</v>
          </cell>
          <cell r="V454">
            <v>2086</v>
          </cell>
          <cell r="W454">
            <v>2085.5</v>
          </cell>
          <cell r="X454">
            <v>50</v>
          </cell>
          <cell r="Y454">
            <v>1800</v>
          </cell>
          <cell r="Z454">
            <v>3886</v>
          </cell>
          <cell r="AA454">
            <v>3886</v>
          </cell>
          <cell r="AB454">
            <v>3886</v>
          </cell>
          <cell r="AC454">
            <v>3886</v>
          </cell>
          <cell r="AD454">
            <v>4171</v>
          </cell>
          <cell r="AE454">
            <v>285</v>
          </cell>
          <cell r="AF454">
            <v>285</v>
          </cell>
          <cell r="AG454">
            <v>100</v>
          </cell>
          <cell r="AI454">
            <v>285</v>
          </cell>
          <cell r="AJ454">
            <v>4171</v>
          </cell>
          <cell r="AK454">
            <v>4171</v>
          </cell>
          <cell r="AL454">
            <v>4171</v>
          </cell>
          <cell r="AM454">
            <v>0</v>
          </cell>
          <cell r="AQ454" t="str">
            <v>Lào</v>
          </cell>
          <cell r="AR454" t="str">
            <v>Khác</v>
          </cell>
          <cell r="AU454" t="str">
            <v xml:space="preserve"> Bộ Chỉ huy Quân sự tỉnh Quảng Bình</v>
          </cell>
        </row>
        <row r="455">
          <cell r="B455" t="str">
            <v>Tuyến điện chiếu sáng từ trạm thu phí Quán Hàu đến khu vực dự án Quần thể resort, biệt thự, nghỉ dưỡng và giải trí cao cấp FLC Quảng Bình</v>
          </cell>
          <cell r="G455" t="str">
            <v>Quảng Ninh</v>
          </cell>
          <cell r="H455">
            <v>2018</v>
          </cell>
          <cell r="J455">
            <v>2020</v>
          </cell>
          <cell r="N455">
            <v>33795</v>
          </cell>
          <cell r="P455">
            <v>33795</v>
          </cell>
          <cell r="T455">
            <v>30415.5</v>
          </cell>
          <cell r="U455">
            <v>30415.5</v>
          </cell>
          <cell r="V455">
            <v>9125</v>
          </cell>
          <cell r="W455">
            <v>9124.65</v>
          </cell>
          <cell r="X455">
            <v>30</v>
          </cell>
          <cell r="Y455">
            <v>21284</v>
          </cell>
          <cell r="Z455">
            <v>30409</v>
          </cell>
          <cell r="AA455">
            <v>30409</v>
          </cell>
          <cell r="AB455">
            <v>30409</v>
          </cell>
          <cell r="AC455">
            <v>30409</v>
          </cell>
          <cell r="AD455">
            <v>30415.5</v>
          </cell>
          <cell r="AE455">
            <v>6.5</v>
          </cell>
          <cell r="AN455" t="str">
            <v>Tiết kiệm 10%</v>
          </cell>
          <cell r="AQ455" t="str">
            <v>Gia Ninh</v>
          </cell>
          <cell r="AR455" t="str">
            <v>Khác</v>
          </cell>
          <cell r="AT455" t="str">
            <v>NTM</v>
          </cell>
          <cell r="AU455" t="str">
            <v>UBND huyện Quảng Ninh</v>
          </cell>
        </row>
        <row r="456">
          <cell r="B456" t="str">
            <v>XD Trụ sở làm việc Đội quản lý thị trường số 3</v>
          </cell>
          <cell r="G456" t="str">
            <v>Quảng Trạch</v>
          </cell>
          <cell r="H456">
            <v>2018</v>
          </cell>
          <cell r="J456">
            <v>2020</v>
          </cell>
          <cell r="N456">
            <v>5000</v>
          </cell>
          <cell r="P456">
            <v>1500</v>
          </cell>
          <cell r="T456">
            <v>1500</v>
          </cell>
          <cell r="U456">
            <v>1500</v>
          </cell>
          <cell r="V456">
            <v>1500</v>
          </cell>
          <cell r="W456">
            <v>1500</v>
          </cell>
          <cell r="X456">
            <v>30</v>
          </cell>
          <cell r="Z456">
            <v>1500</v>
          </cell>
          <cell r="AA456">
            <v>1500</v>
          </cell>
          <cell r="AB456">
            <v>1500</v>
          </cell>
          <cell r="AC456">
            <v>1500</v>
          </cell>
          <cell r="AD456">
            <v>1500</v>
          </cell>
          <cell r="AE456">
            <v>0</v>
          </cell>
          <cell r="AN456" t="str">
            <v>Chuyển NSTW bố trí</v>
          </cell>
          <cell r="AO456" t="str">
            <v xml:space="preserve">Phòng Kinh tế bổ sung danh mục </v>
          </cell>
          <cell r="AQ456" t="str">
            <v>Quảng Phương</v>
          </cell>
        </row>
        <row r="457">
          <cell r="B457" t="str">
            <v>XD Hạ tầng khu nghĩa địa phục vụ GPMB khu CN Tây Bắc Quán Hàu (GĐ2- khu B)</v>
          </cell>
          <cell r="G457" t="str">
            <v>Quảng Ninh</v>
          </cell>
          <cell r="H457">
            <v>2018</v>
          </cell>
          <cell r="J457">
            <v>2020</v>
          </cell>
          <cell r="M457" t="str">
            <v>2556/QĐ-UBND ngày 17/7/2017</v>
          </cell>
          <cell r="N457">
            <v>8710</v>
          </cell>
          <cell r="P457">
            <v>8710</v>
          </cell>
          <cell r="T457">
            <v>8710</v>
          </cell>
          <cell r="U457">
            <v>8710</v>
          </cell>
          <cell r="V457">
            <v>2612</v>
          </cell>
          <cell r="W457">
            <v>2613</v>
          </cell>
          <cell r="X457">
            <v>30</v>
          </cell>
          <cell r="Z457">
            <v>2612</v>
          </cell>
          <cell r="AA457">
            <v>2612</v>
          </cell>
          <cell r="AB457">
            <v>2612</v>
          </cell>
          <cell r="AC457">
            <v>2612</v>
          </cell>
          <cell r="AD457">
            <v>8710</v>
          </cell>
          <cell r="AE457">
            <v>6098</v>
          </cell>
          <cell r="AF457">
            <v>3049</v>
          </cell>
          <cell r="AG457">
            <v>50</v>
          </cell>
          <cell r="AH457">
            <v>1117</v>
          </cell>
          <cell r="AI457">
            <v>4166</v>
          </cell>
          <cell r="AJ457">
            <v>6778</v>
          </cell>
          <cell r="AK457">
            <v>6778</v>
          </cell>
          <cell r="AL457">
            <v>8710</v>
          </cell>
          <cell r="AM457">
            <v>1932</v>
          </cell>
          <cell r="AN457" t="str">
            <v>Trong KH trung hạn thuộc danh mục KCM 2018, dự án phê duyệt BCKTKT năm 2017 nhưng vẫn triển khai trong năm 2017, vốn tạm ứng từ nguồn dự phòng (sai nguyên tắc)</v>
          </cell>
          <cell r="AO457" t="str">
            <v xml:space="preserve">Phòng Kinh tế bổ sung danh mục </v>
          </cell>
          <cell r="AQ457" t="str">
            <v>Vĩnh Ninh</v>
          </cell>
          <cell r="AR457" t="str">
            <v>Khác</v>
          </cell>
          <cell r="AU457" t="str">
            <v>UBND huyện Quảng Ninh</v>
          </cell>
        </row>
        <row r="458">
          <cell r="B458" t="str">
            <v>Dự án Đường điện cao thế, trung thế và trạm biến áp từ Quốc lộ 1A đi vùng nuôi tôm trên cát, xã Trung Trạch</v>
          </cell>
          <cell r="G458" t="str">
            <v>Bố Trạch</v>
          </cell>
          <cell r="H458">
            <v>2015</v>
          </cell>
          <cell r="J458">
            <v>2018</v>
          </cell>
          <cell r="M458" t="str">
            <v>797/QĐ-UBND ngày 27/3/2015; 2599/QĐ-UBND ngày 21/7/2017</v>
          </cell>
          <cell r="N458">
            <v>5210</v>
          </cell>
          <cell r="P458">
            <v>2000</v>
          </cell>
          <cell r="Q458">
            <v>3210</v>
          </cell>
          <cell r="S458">
            <v>0</v>
          </cell>
          <cell r="T458">
            <v>2000</v>
          </cell>
          <cell r="U458">
            <v>2000</v>
          </cell>
          <cell r="V458">
            <v>2000</v>
          </cell>
          <cell r="W458">
            <v>2000</v>
          </cell>
          <cell r="X458">
            <v>100</v>
          </cell>
          <cell r="Z458">
            <v>2000</v>
          </cell>
          <cell r="AA458">
            <v>5210</v>
          </cell>
          <cell r="AB458">
            <v>2000</v>
          </cell>
          <cell r="AC458">
            <v>2000</v>
          </cell>
          <cell r="AD458">
            <v>2000</v>
          </cell>
          <cell r="AE458">
            <v>0</v>
          </cell>
          <cell r="AN458" t="str">
            <v>Bổ sung danh mục theo chỉ đạo GĐ</v>
          </cell>
          <cell r="AQ458" t="str">
            <v>Trung Trạch</v>
          </cell>
          <cell r="AT458" t="str">
            <v>NTM</v>
          </cell>
        </row>
        <row r="459">
          <cell r="B459" t="str">
            <v>Các dự án khởi công mới 2019</v>
          </cell>
          <cell r="N459">
            <v>598346</v>
          </cell>
          <cell r="O459">
            <v>0</v>
          </cell>
          <cell r="P459">
            <v>378009</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243825</v>
          </cell>
          <cell r="AE459">
            <v>243825</v>
          </cell>
        </row>
        <row r="460">
          <cell r="B460" t="str">
            <v>Các dự án trong KH trung hạn chưa cân đối nguồn</v>
          </cell>
          <cell r="N460">
            <v>137200</v>
          </cell>
          <cell r="P460">
            <v>74920</v>
          </cell>
          <cell r="AA460">
            <v>0</v>
          </cell>
          <cell r="AC460">
            <v>0</v>
          </cell>
          <cell r="AD460">
            <v>51352</v>
          </cell>
          <cell r="AE460">
            <v>51352</v>
          </cell>
        </row>
        <row r="461">
          <cell r="B461" t="str">
            <v>Trung tâm Bồi dưỡng Chính trị huyện Quảng Trạch</v>
          </cell>
          <cell r="G461" t="str">
            <v>Quảng Trạch</v>
          </cell>
          <cell r="H461">
            <v>2019</v>
          </cell>
          <cell r="J461">
            <v>2021</v>
          </cell>
          <cell r="M461" t="str">
            <v>3857/QĐ-UBND ngày 31/10/2018</v>
          </cell>
          <cell r="N461">
            <v>9000</v>
          </cell>
          <cell r="P461">
            <v>9000</v>
          </cell>
          <cell r="AD461">
            <v>5400</v>
          </cell>
          <cell r="AE461">
            <v>5400</v>
          </cell>
          <cell r="AF461">
            <v>2700</v>
          </cell>
          <cell r="AG461">
            <v>50</v>
          </cell>
          <cell r="AI461">
            <v>2700</v>
          </cell>
          <cell r="AJ461">
            <v>2700</v>
          </cell>
          <cell r="AK461">
            <v>2700</v>
          </cell>
          <cell r="AL461">
            <v>5400</v>
          </cell>
          <cell r="AM461">
            <v>2700</v>
          </cell>
          <cell r="AN461" t="str">
            <v>Đã có ý kiến TT. HĐND tỉnh bổ sung trung hạn</v>
          </cell>
          <cell r="AQ461" t="str">
            <v>Quảng Phương</v>
          </cell>
          <cell r="AR461" t="str">
            <v>Khác</v>
          </cell>
          <cell r="AU461" t="str">
            <v>Huyện ủy Quảng Trạch</v>
          </cell>
          <cell r="AV461" t="str">
            <v>Có ý kiến thường trực HĐND tỉnh</v>
          </cell>
        </row>
        <row r="462">
          <cell r="B462" t="str">
            <v>Mở rộng đường liên 5 xã từ Quảng Long đi Quảng Phương</v>
          </cell>
          <cell r="G462" t="str">
            <v>Quảng Trạch</v>
          </cell>
          <cell r="H462">
            <v>2018</v>
          </cell>
          <cell r="J462">
            <v>2020</v>
          </cell>
          <cell r="M462" t="str">
            <v>3151/QĐ-UBND ngày 20/9/2017</v>
          </cell>
          <cell r="N462">
            <v>45000</v>
          </cell>
          <cell r="P462">
            <v>16000</v>
          </cell>
          <cell r="AD462">
            <v>16000</v>
          </cell>
          <cell r="AE462">
            <v>16000</v>
          </cell>
          <cell r="AF462">
            <v>8000</v>
          </cell>
          <cell r="AG462">
            <v>50</v>
          </cell>
          <cell r="AI462">
            <v>8000</v>
          </cell>
          <cell r="AJ462">
            <v>8000</v>
          </cell>
          <cell r="AK462">
            <v>8000</v>
          </cell>
          <cell r="AL462">
            <v>16000</v>
          </cell>
          <cell r="AM462">
            <v>8000</v>
          </cell>
          <cell r="AN462" t="str">
            <v>Năm 2018, đã bố trí nguồn vượt thu để thực hiện 24 tỷ đồng. Công trình thuộc diện tiết kiệm 10% TMĐT</v>
          </cell>
          <cell r="AO462" t="str">
            <v>Đ/c từ 16&gt;&gt;14,4 do tiết kiệm 10% TMĐT</v>
          </cell>
          <cell r="AQ462" t="str">
            <v>Quảng Lưu</v>
          </cell>
          <cell r="AR462" t="str">
            <v>GT</v>
          </cell>
          <cell r="AT462" t="str">
            <v>NTM</v>
          </cell>
          <cell r="AU462" t="str">
            <v>UBND thị xã Ba Đồn</v>
          </cell>
          <cell r="AV462" t="str">
            <v>Phê duyệt CTĐT từ năm 2016</v>
          </cell>
        </row>
        <row r="463">
          <cell r="B463" t="str">
            <v>Đường liên thôn Tân Sơn - Tam Đăng, xã Sơn Hóa</v>
          </cell>
          <cell r="G463" t="str">
            <v>Tuyên Hóa</v>
          </cell>
          <cell r="H463">
            <v>2019</v>
          </cell>
          <cell r="J463">
            <v>2021</v>
          </cell>
          <cell r="M463" t="str">
            <v>3968/QĐ-UBND ngày 31/10/2017</v>
          </cell>
          <cell r="N463">
            <v>5000</v>
          </cell>
          <cell r="P463">
            <v>3000</v>
          </cell>
          <cell r="AD463">
            <v>1800</v>
          </cell>
          <cell r="AE463">
            <v>1800</v>
          </cell>
          <cell r="AF463">
            <v>900</v>
          </cell>
          <cell r="AG463">
            <v>50</v>
          </cell>
          <cell r="AI463">
            <v>900</v>
          </cell>
          <cell r="AJ463">
            <v>900</v>
          </cell>
          <cell r="AK463">
            <v>900</v>
          </cell>
          <cell r="AL463">
            <v>1800</v>
          </cell>
          <cell r="AM463">
            <v>900</v>
          </cell>
          <cell r="AN463" t="str">
            <v>Bố trí KH 2019 theo QĐ CTĐT</v>
          </cell>
          <cell r="AQ463" t="str">
            <v>Sơn Hóa</v>
          </cell>
          <cell r="AR463" t="str">
            <v>GT</v>
          </cell>
          <cell r="AS463" t="str">
            <v>xã 135</v>
          </cell>
          <cell r="AT463" t="str">
            <v>NTM</v>
          </cell>
          <cell r="AU463" t="str">
            <v>UBND xã Sơn Hóa</v>
          </cell>
          <cell r="AV463" t="str">
            <v>Phê duyệt CTĐT từ năm 2017</v>
          </cell>
        </row>
        <row r="464">
          <cell r="B464" t="str">
            <v>Đường tránh lũ Nguyệt Áng- Trường Dục, huyện Quảng Ninh</v>
          </cell>
          <cell r="G464" t="str">
            <v>Quảng Ninh</v>
          </cell>
          <cell r="H464">
            <v>2019</v>
          </cell>
          <cell r="J464">
            <v>2021</v>
          </cell>
          <cell r="M464" t="str">
            <v>3951/QĐ-UBND ngày 31/10/2017</v>
          </cell>
          <cell r="N464">
            <v>8500</v>
          </cell>
          <cell r="P464">
            <v>5100</v>
          </cell>
          <cell r="AD464">
            <v>3060</v>
          </cell>
          <cell r="AE464">
            <v>3060</v>
          </cell>
          <cell r="AF464">
            <v>1530</v>
          </cell>
          <cell r="AG464">
            <v>50</v>
          </cell>
          <cell r="AI464">
            <v>1530</v>
          </cell>
          <cell r="AJ464">
            <v>1530</v>
          </cell>
          <cell r="AK464">
            <v>1530</v>
          </cell>
          <cell r="AL464">
            <v>3060</v>
          </cell>
          <cell r="AM464">
            <v>1530</v>
          </cell>
          <cell r="AN464" t="str">
            <v>Bố trí KH 2019 theo QĐ CTĐT</v>
          </cell>
          <cell r="AQ464" t="str">
            <v>Trường Xuân</v>
          </cell>
          <cell r="AR464" t="str">
            <v>GT</v>
          </cell>
          <cell r="AT464" t="str">
            <v>NTM</v>
          </cell>
          <cell r="AU464" t="str">
            <v>UBND huyện Quảng Ninh</v>
          </cell>
          <cell r="AV464" t="str">
            <v>Phê duyệt CTĐT từ năm 2018</v>
          </cell>
        </row>
        <row r="465">
          <cell r="B465" t="str">
            <v>Sửa chữa, nâng cấp tuyến đường liên xã Quảng Thanh - Quảng Phương - Quảng Lưu - Quảng Tiến, huyện Quảng Trạch</v>
          </cell>
          <cell r="G465" t="str">
            <v>Quảng Trạch</v>
          </cell>
          <cell r="H465">
            <v>2019</v>
          </cell>
          <cell r="J465">
            <v>2021</v>
          </cell>
          <cell r="M465" t="str">
            <v>3694/QĐ-UBND ngày 30/10/2018</v>
          </cell>
          <cell r="N465">
            <v>15000</v>
          </cell>
          <cell r="P465">
            <v>9000</v>
          </cell>
          <cell r="AD465">
            <v>5400</v>
          </cell>
          <cell r="AE465">
            <v>5400</v>
          </cell>
          <cell r="AF465">
            <v>2700</v>
          </cell>
          <cell r="AG465">
            <v>50</v>
          </cell>
          <cell r="AI465">
            <v>2700</v>
          </cell>
          <cell r="AJ465">
            <v>2700</v>
          </cell>
          <cell r="AK465">
            <v>2700</v>
          </cell>
          <cell r="AL465">
            <v>5400</v>
          </cell>
          <cell r="AM465">
            <v>2700</v>
          </cell>
          <cell r="AN465" t="str">
            <v>Bố trí KH 2019 theo QĐ CTĐT</v>
          </cell>
          <cell r="AQ465" t="str">
            <v>Quảng Tiến</v>
          </cell>
          <cell r="AR465" t="str">
            <v>GT</v>
          </cell>
          <cell r="AT465" t="str">
            <v>NTM</v>
          </cell>
          <cell r="AU465" t="str">
            <v>UBND huyện Quảng Trạch</v>
          </cell>
          <cell r="AV465" t="str">
            <v>Phê duyệt CTĐT từ năm 2018</v>
          </cell>
        </row>
        <row r="466">
          <cell r="B466" t="str">
            <v>Nâng cấp tuyến đường ngập lụt liên thôn xã Phong Hóa</v>
          </cell>
          <cell r="G466" t="str">
            <v>Tuyên Hóa</v>
          </cell>
          <cell r="H466">
            <v>2019</v>
          </cell>
          <cell r="J466">
            <v>2021</v>
          </cell>
          <cell r="M466" t="str">
            <v>3224/QĐ-UBND ngày 27/9/2018</v>
          </cell>
          <cell r="N466">
            <v>6000</v>
          </cell>
          <cell r="P466">
            <v>3600</v>
          </cell>
          <cell r="AD466">
            <v>2160</v>
          </cell>
          <cell r="AE466">
            <v>2160</v>
          </cell>
          <cell r="AF466">
            <v>1080</v>
          </cell>
          <cell r="AG466">
            <v>50</v>
          </cell>
          <cell r="AI466">
            <v>1080</v>
          </cell>
          <cell r="AJ466">
            <v>1080</v>
          </cell>
          <cell r="AK466">
            <v>1080</v>
          </cell>
          <cell r="AL466">
            <v>2160</v>
          </cell>
          <cell r="AM466">
            <v>1080</v>
          </cell>
          <cell r="AN466" t="str">
            <v>Bố trí vốn vượt thu 1,5 tỷ cho công trình Sửa chữa, nâng cấp tuyến đường liên thôn xã Phong Hóa, huyện Tuyên Hóa; có sai khác tên so danh mục này</v>
          </cell>
          <cell r="AO466" t="str">
            <v>Bố trí vốn vượt thu 1,5 tỷ cho công trình Sửa chữa, nâng cấp tuyến đường liên thôn xã Phong Hóa, huyện Tuyên Hóa; có sai khác tên so danh mục này</v>
          </cell>
          <cell r="AQ466" t="str">
            <v>Phong Hóa</v>
          </cell>
          <cell r="AR466" t="str">
            <v>GT</v>
          </cell>
          <cell r="AT466" t="str">
            <v>NTM</v>
          </cell>
          <cell r="AU466" t="str">
            <v>UBND huyện Tuyên Hóa</v>
          </cell>
          <cell r="AV466" t="str">
            <v>Phê duyệt CTĐT từ năm 2018</v>
          </cell>
        </row>
        <row r="467">
          <cell r="B467" t="str">
            <v>Đường giao thông liên thôn xã Quảng Trường, huyện Quảng Trạch</v>
          </cell>
          <cell r="G467" t="str">
            <v>Quảng Trạch</v>
          </cell>
          <cell r="H467">
            <v>2019</v>
          </cell>
          <cell r="J467">
            <v>2021</v>
          </cell>
          <cell r="M467" t="str">
            <v>3888/QĐ-UBND ngày 31/10/2018</v>
          </cell>
          <cell r="N467">
            <v>5000</v>
          </cell>
          <cell r="P467">
            <v>3000</v>
          </cell>
          <cell r="AD467">
            <v>1800</v>
          </cell>
          <cell r="AE467">
            <v>1800</v>
          </cell>
          <cell r="AF467">
            <v>900</v>
          </cell>
          <cell r="AG467">
            <v>50</v>
          </cell>
          <cell r="AI467">
            <v>900</v>
          </cell>
          <cell r="AJ467">
            <v>900</v>
          </cell>
          <cell r="AK467">
            <v>900</v>
          </cell>
          <cell r="AL467">
            <v>1800</v>
          </cell>
          <cell r="AM467">
            <v>900</v>
          </cell>
          <cell r="AN467" t="str">
            <v>Bố trí KH 2019 theo QĐ CTĐT</v>
          </cell>
          <cell r="AQ467" t="str">
            <v>Quảng Trường</v>
          </cell>
          <cell r="AR467" t="str">
            <v>GT</v>
          </cell>
          <cell r="AT467" t="str">
            <v>NTM</v>
          </cell>
          <cell r="AU467" t="str">
            <v>UBND xã Quảng Trường</v>
          </cell>
          <cell r="AV467" t="str">
            <v>Đ/c Giám đốc. Có trong
KH trung hạn</v>
          </cell>
        </row>
        <row r="468">
          <cell r="B468" t="str">
            <v>Sửa chữa nâng cấp các tuyến đường từ nhà văn hóa đến nhà Dòng xã Quảng Phương</v>
          </cell>
          <cell r="G468" t="str">
            <v>Quảng Trạch</v>
          </cell>
          <cell r="H468">
            <v>2019</v>
          </cell>
          <cell r="J468">
            <v>2021</v>
          </cell>
          <cell r="M468" t="str">
            <v>3889/QĐ-UBND ngày 31/10/2018</v>
          </cell>
          <cell r="N468">
            <v>3500</v>
          </cell>
          <cell r="P468">
            <v>2100</v>
          </cell>
          <cell r="AD468">
            <v>1260</v>
          </cell>
          <cell r="AE468">
            <v>1260</v>
          </cell>
          <cell r="AF468">
            <v>630</v>
          </cell>
          <cell r="AG468">
            <v>50</v>
          </cell>
          <cell r="AI468">
            <v>630</v>
          </cell>
          <cell r="AJ468">
            <v>630</v>
          </cell>
          <cell r="AK468">
            <v>630</v>
          </cell>
          <cell r="AL468">
            <v>1260</v>
          </cell>
          <cell r="AM468">
            <v>630</v>
          </cell>
          <cell r="AN468" t="str">
            <v>Bố trí KH 2019 theo QĐ CTĐT</v>
          </cell>
          <cell r="AQ468" t="str">
            <v>Quảng Phương</v>
          </cell>
          <cell r="AR468" t="str">
            <v>GT</v>
          </cell>
          <cell r="AT468" t="str">
            <v>NTM</v>
          </cell>
          <cell r="AU468" t="str">
            <v>UBND xã Quảng Phương</v>
          </cell>
          <cell r="AV468" t="str">
            <v>Đ/c Giám đốc. Có trong
KH trung hạn</v>
          </cell>
        </row>
        <row r="469">
          <cell r="B469" t="str">
            <v>Bê tông hóa đường liên thôn xã Cao Quảng</v>
          </cell>
          <cell r="G469" t="str">
            <v>Tuyên Hóa</v>
          </cell>
          <cell r="H469">
            <v>2019</v>
          </cell>
          <cell r="J469">
            <v>2021</v>
          </cell>
          <cell r="M469" t="str">
            <v>3728/QĐ-UBND ngày 30/10/2018</v>
          </cell>
          <cell r="N469">
            <v>5500</v>
          </cell>
          <cell r="P469">
            <v>3300</v>
          </cell>
          <cell r="AD469">
            <v>1980</v>
          </cell>
          <cell r="AE469">
            <v>1980</v>
          </cell>
          <cell r="AF469">
            <v>990</v>
          </cell>
          <cell r="AG469">
            <v>50</v>
          </cell>
          <cell r="AI469">
            <v>990</v>
          </cell>
          <cell r="AJ469">
            <v>990</v>
          </cell>
          <cell r="AK469">
            <v>990</v>
          </cell>
          <cell r="AL469">
            <v>1980</v>
          </cell>
          <cell r="AM469">
            <v>990</v>
          </cell>
          <cell r="AN469" t="str">
            <v>QĐ CTĐT không bố trí từng năm</v>
          </cell>
          <cell r="AQ469" t="str">
            <v>Cao Quảng</v>
          </cell>
          <cell r="AR469" t="str">
            <v>GT</v>
          </cell>
          <cell r="AT469" t="str">
            <v>NTM</v>
          </cell>
          <cell r="AU469" t="str">
            <v>UBND xã
Cao Quảng</v>
          </cell>
          <cell r="AV469" t="str">
            <v>Đã có trong KH trung hạn
 Ý kiến Giám đốc</v>
          </cell>
        </row>
        <row r="470">
          <cell r="B470" t="str">
            <v>Đường tránh lũ Duy Ninh, huyện Quảng Ninh</v>
          </cell>
          <cell r="G470" t="str">
            <v>Quảng Ninh</v>
          </cell>
          <cell r="H470">
            <v>2019</v>
          </cell>
          <cell r="J470">
            <v>2021</v>
          </cell>
          <cell r="M470" t="str">
            <v>3869/QĐ-UBND ngày 31/10/2018</v>
          </cell>
          <cell r="N470">
            <v>6700</v>
          </cell>
          <cell r="P470">
            <v>4020</v>
          </cell>
          <cell r="AD470">
            <v>2412</v>
          </cell>
          <cell r="AE470">
            <v>2412</v>
          </cell>
          <cell r="AF470">
            <v>1206</v>
          </cell>
          <cell r="AG470">
            <v>50</v>
          </cell>
          <cell r="AI470">
            <v>1206</v>
          </cell>
          <cell r="AJ470">
            <v>1206</v>
          </cell>
          <cell r="AK470">
            <v>1206</v>
          </cell>
          <cell r="AL470">
            <v>2412</v>
          </cell>
          <cell r="AM470">
            <v>1206</v>
          </cell>
          <cell r="AN470" t="str">
            <v>TMĐT giảm từ 
8500 xuống 6700</v>
          </cell>
          <cell r="AO470" t="str">
            <v>TMĐT giảm từ 
8500 xuong 6700</v>
          </cell>
          <cell r="AP470" t="str">
            <v>NS tỉnh hỗ trợ 
giảm từ 5100 xuong 4020</v>
          </cell>
          <cell r="AQ470" t="str">
            <v>Duy Ninh</v>
          </cell>
          <cell r="AR470" t="str">
            <v>GT</v>
          </cell>
          <cell r="AT470" t="str">
            <v>NTM</v>
          </cell>
          <cell r="AU470" t="str">
            <v>UBND huyện Quảng Ninh</v>
          </cell>
          <cell r="AV470" t="str">
            <v>Đã có trong KH trung hạn</v>
          </cell>
        </row>
        <row r="471">
          <cell r="B471" t="str">
            <v>Đường cấp 3 Ninh Châu đi trạm bơm Rào Bạc</v>
          </cell>
          <cell r="G471" t="str">
            <v>Quảng Ninh</v>
          </cell>
          <cell r="H471">
            <v>2019</v>
          </cell>
          <cell r="J471">
            <v>2021</v>
          </cell>
          <cell r="M471" t="str">
            <v>3833/QĐ-UBND ngày 31/10/2018</v>
          </cell>
          <cell r="N471">
            <v>4500</v>
          </cell>
          <cell r="P471">
            <v>2700</v>
          </cell>
          <cell r="AD471">
            <v>1620</v>
          </cell>
          <cell r="AE471">
            <v>1620</v>
          </cell>
          <cell r="AF471">
            <v>810</v>
          </cell>
          <cell r="AG471">
            <v>50</v>
          </cell>
          <cell r="AI471">
            <v>810</v>
          </cell>
          <cell r="AJ471">
            <v>810</v>
          </cell>
          <cell r="AK471">
            <v>810</v>
          </cell>
          <cell r="AL471">
            <v>1620</v>
          </cell>
          <cell r="AM471">
            <v>810</v>
          </cell>
          <cell r="AN471" t="str">
            <v>TMĐT giảm từ 5000 xuống 4500</v>
          </cell>
          <cell r="AO471" t="str">
            <v>TMĐT giảm từ 5000 xuong 4500</v>
          </cell>
          <cell r="AP471" t="str">
            <v>NS tỉnh hỗ trợ giảm từ 3000 xuong 2700</v>
          </cell>
          <cell r="AQ471" t="str">
            <v>Duy Ninh</v>
          </cell>
          <cell r="AR471" t="str">
            <v>GT</v>
          </cell>
          <cell r="AT471" t="str">
            <v>NTM</v>
          </cell>
          <cell r="AU471" t="str">
            <v>UBND huyện Quảng Ninh</v>
          </cell>
          <cell r="AV471" t="str">
            <v>Đã có trong KH trung hạn</v>
          </cell>
        </row>
        <row r="472">
          <cell r="B472" t="str">
            <v>Sửa chữa đường Lộc Long – Hoành Vinh</v>
          </cell>
          <cell r="G472" t="str">
            <v>Quảng Ninh</v>
          </cell>
          <cell r="H472">
            <v>2019</v>
          </cell>
          <cell r="J472">
            <v>2021</v>
          </cell>
          <cell r="M472" t="str">
            <v>3794/QĐ-UBND ngày 31/10/2018</v>
          </cell>
          <cell r="N472">
            <v>8000</v>
          </cell>
          <cell r="P472">
            <v>4800</v>
          </cell>
          <cell r="AD472">
            <v>2880</v>
          </cell>
          <cell r="AE472">
            <v>2880</v>
          </cell>
          <cell r="AF472">
            <v>1440</v>
          </cell>
          <cell r="AG472">
            <v>50</v>
          </cell>
          <cell r="AI472">
            <v>1440</v>
          </cell>
          <cell r="AJ472">
            <v>1440</v>
          </cell>
          <cell r="AK472">
            <v>1440</v>
          </cell>
          <cell r="AL472">
            <v>2880</v>
          </cell>
          <cell r="AM472">
            <v>1440</v>
          </cell>
          <cell r="AN472" t="str">
            <v>QĐ CTĐT không bố trí từng năm</v>
          </cell>
          <cell r="AQ472" t="str">
            <v>Xuân Ninh</v>
          </cell>
          <cell r="AR472" t="str">
            <v>GT</v>
          </cell>
          <cell r="AT472" t="str">
            <v>NTM</v>
          </cell>
          <cell r="AU472" t="str">
            <v>UBND huyện Quảng Ninh</v>
          </cell>
          <cell r="AV472" t="str">
            <v>Đ/c Giám đốc. Đã có trong KH trung hạn</v>
          </cell>
        </row>
        <row r="473">
          <cell r="B473" t="str">
            <v>Xây dựng Đập thôn 8 xã Quảng Thạch</v>
          </cell>
          <cell r="G473" t="str">
            <v>Quảng Trạch</v>
          </cell>
          <cell r="H473">
            <v>2019</v>
          </cell>
          <cell r="J473">
            <v>2021</v>
          </cell>
          <cell r="M473" t="str">
            <v>3788/QĐ-UBND ngày 31/10/2018</v>
          </cell>
          <cell r="N473">
            <v>9500</v>
          </cell>
          <cell r="P473">
            <v>5700</v>
          </cell>
          <cell r="AD473">
            <v>3420</v>
          </cell>
          <cell r="AE473">
            <v>3420</v>
          </cell>
          <cell r="AF473">
            <v>1710</v>
          </cell>
          <cell r="AG473">
            <v>50</v>
          </cell>
          <cell r="AI473">
            <v>1710</v>
          </cell>
          <cell r="AJ473">
            <v>1710</v>
          </cell>
          <cell r="AK473">
            <v>1710</v>
          </cell>
          <cell r="AL473">
            <v>3420</v>
          </cell>
          <cell r="AM473">
            <v>1710</v>
          </cell>
          <cell r="AQ473" t="str">
            <v>Quảng Thạch</v>
          </cell>
          <cell r="AR473" t="str">
            <v>NN-TL</v>
          </cell>
          <cell r="AS473" t="str">
            <v>xã 135</v>
          </cell>
          <cell r="AT473" t="str">
            <v>NTM</v>
          </cell>
          <cell r="AU473" t="str">
            <v>UBND xã Quảng Thạch</v>
          </cell>
          <cell r="AV473" t="str">
            <v>Ý kiến đ/c Ninh PCT HĐND tỉnh. Có trong
KH trung hạn</v>
          </cell>
        </row>
        <row r="474">
          <cell r="B474" t="str">
            <v>Nâng cấp sửa chữa hệ thống đường nội vùng tổ dân phố Trường Sơn, phường Quảng Long, thị xã Ba Đồn</v>
          </cell>
          <cell r="G474" t="str">
            <v>Ba Đồn</v>
          </cell>
          <cell r="H474">
            <v>2019</v>
          </cell>
          <cell r="J474">
            <v>2021</v>
          </cell>
          <cell r="M474" t="str">
            <v>3886/QĐ-UBND ngày 31/10/2018</v>
          </cell>
          <cell r="N474">
            <v>6000</v>
          </cell>
          <cell r="P474">
            <v>3600</v>
          </cell>
          <cell r="AD474">
            <v>2160</v>
          </cell>
          <cell r="AE474">
            <v>2160</v>
          </cell>
          <cell r="AF474">
            <v>1080</v>
          </cell>
          <cell r="AG474">
            <v>50</v>
          </cell>
          <cell r="AI474">
            <v>1080</v>
          </cell>
          <cell r="AJ474">
            <v>1080</v>
          </cell>
          <cell r="AK474">
            <v>1080</v>
          </cell>
          <cell r="AL474">
            <v>2160</v>
          </cell>
          <cell r="AM474">
            <v>1080</v>
          </cell>
          <cell r="AN474" t="str">
            <v>QĐ CTĐT không bố trí từng năm</v>
          </cell>
          <cell r="AQ474" t="str">
            <v>Quảng Long</v>
          </cell>
          <cell r="AR474" t="str">
            <v>GT</v>
          </cell>
          <cell r="AT474" t="str">
            <v>NTM</v>
          </cell>
          <cell r="AU474" t="str">
            <v xml:space="preserve"> UBND phường
Quảng Long </v>
          </cell>
          <cell r="AV474" t="str">
            <v>Đ/c Quang PCT. Có trong KH trung hạn</v>
          </cell>
        </row>
        <row r="475">
          <cell r="B475" t="str">
            <v xml:space="preserve">Các dự án bổ sung KH trung hạn </v>
          </cell>
          <cell r="N475">
            <v>461146</v>
          </cell>
          <cell r="O475">
            <v>0</v>
          </cell>
          <cell r="P475">
            <v>303089</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192473</v>
          </cell>
          <cell r="AE475">
            <v>192473</v>
          </cell>
          <cell r="AF475">
            <v>84837.240000000165</v>
          </cell>
        </row>
        <row r="476">
          <cell r="B476" t="str">
            <v>Dự án Tuyến đường ngoài hàng rào phía Nam dự án FLC nối từ đường tránh lũ BOT đến xã Hải Ninh</v>
          </cell>
          <cell r="G476" t="str">
            <v>Quảng Ninh</v>
          </cell>
          <cell r="H476">
            <v>2019</v>
          </cell>
          <cell r="J476">
            <v>2020</v>
          </cell>
          <cell r="M476" t="str">
            <v>3861/QĐ-UBND ngày 31/10/2018</v>
          </cell>
          <cell r="N476">
            <v>67000</v>
          </cell>
          <cell r="P476">
            <v>67000</v>
          </cell>
          <cell r="AD476">
            <v>36180</v>
          </cell>
          <cell r="AE476">
            <v>36180</v>
          </cell>
          <cell r="AF476">
            <v>12311.240000000158</v>
          </cell>
          <cell r="AG476">
            <v>34.027750138198336</v>
          </cell>
          <cell r="AI476">
            <v>12311.240000000158</v>
          </cell>
          <cell r="AJ476">
            <v>12311.240000000158</v>
          </cell>
          <cell r="AK476">
            <v>12311.240000000158</v>
          </cell>
          <cell r="AL476">
            <v>36180</v>
          </cell>
          <cell r="AM476">
            <v>23868.759999999842</v>
          </cell>
          <cell r="AQ476" t="str">
            <v>Hải Ninh</v>
          </cell>
          <cell r="AR476" t="str">
            <v>GT</v>
          </cell>
          <cell r="AS476" t="str">
            <v>bãi ngang</v>
          </cell>
          <cell r="AT476" t="str">
            <v>NTM</v>
          </cell>
          <cell r="AU476" t="str">
            <v>UBND huyện Quảng Ninh</v>
          </cell>
          <cell r="AV476" t="str">
            <v>Đ/c Chủ tịch</v>
          </cell>
        </row>
        <row r="477">
          <cell r="B477" t="str">
            <v>Đường vào bản Khe Ngang</v>
          </cell>
          <cell r="G477" t="str">
            <v>Quảng Ninh</v>
          </cell>
          <cell r="H477">
            <v>2018</v>
          </cell>
          <cell r="J477">
            <v>2020</v>
          </cell>
          <cell r="M477" t="str">
            <v>3952a/QĐ-UBND ngày 31/10/2017</v>
          </cell>
          <cell r="N477">
            <v>2100</v>
          </cell>
          <cell r="P477">
            <v>1260</v>
          </cell>
          <cell r="AD477">
            <v>1260</v>
          </cell>
          <cell r="AE477">
            <v>1260</v>
          </cell>
          <cell r="AF477">
            <v>1260</v>
          </cell>
          <cell r="AG477">
            <v>100</v>
          </cell>
          <cell r="AI477">
            <v>1260</v>
          </cell>
          <cell r="AJ477">
            <v>1260</v>
          </cell>
          <cell r="AK477">
            <v>1260</v>
          </cell>
          <cell r="AL477">
            <v>1260</v>
          </cell>
          <cell r="AM477">
            <v>0</v>
          </cell>
          <cell r="AN477" t="str">
            <v>Trong QĐ CTĐT Huyện 2018, tỉnh 2019, huyện chưa bố trí tỉnh có bố trí không</v>
          </cell>
          <cell r="AQ477" t="str">
            <v>Trường Xuân</v>
          </cell>
          <cell r="AR477" t="str">
            <v>GT</v>
          </cell>
          <cell r="AT477" t="str">
            <v>NTM</v>
          </cell>
          <cell r="AU477" t="str">
            <v>UBND huyện Quảng Ninh</v>
          </cell>
          <cell r="AV477" t="str">
            <v>Phê duyệt CTĐT từ năm 2017</v>
          </cell>
        </row>
        <row r="478">
          <cell r="B478" t="str">
            <v>Khắc phục khẩn cấp tuyến đường giao thông liên tổ dân phố, liên phường thuộc phường Quảng Phong, thị xã Ba Đồn</v>
          </cell>
          <cell r="G478" t="str">
            <v>Ba Đồn</v>
          </cell>
          <cell r="H478">
            <v>2018</v>
          </cell>
          <cell r="J478">
            <v>2020</v>
          </cell>
          <cell r="M478" t="str">
            <v>3506/QĐ-UBND ngày 05/10/2017</v>
          </cell>
          <cell r="N478">
            <v>9956</v>
          </cell>
          <cell r="P478">
            <v>5973</v>
          </cell>
          <cell r="AD478">
            <v>5973</v>
          </cell>
          <cell r="AE478">
            <v>5973</v>
          </cell>
          <cell r="AF478">
            <v>2986</v>
          </cell>
          <cell r="AG478">
            <v>49.99162899715386</v>
          </cell>
          <cell r="AI478">
            <v>2986</v>
          </cell>
          <cell r="AJ478">
            <v>2986</v>
          </cell>
          <cell r="AK478">
            <v>2986</v>
          </cell>
          <cell r="AL478">
            <v>5973</v>
          </cell>
          <cell r="AM478">
            <v>2987</v>
          </cell>
          <cell r="AN478" t="str">
            <v>bố trí KH vốn theo CTĐT</v>
          </cell>
          <cell r="AQ478" t="str">
            <v>Quảng Phong</v>
          </cell>
          <cell r="AR478" t="str">
            <v>GT</v>
          </cell>
          <cell r="AU478" t="str">
            <v>UBND phường Quảng Phong</v>
          </cell>
          <cell r="AV478" t="str">
            <v>Phê duyệt CTĐT từ năm 2017</v>
          </cell>
        </row>
        <row r="479">
          <cell r="B479" t="str">
            <v>Đường liên thôn Đồng Giang - Đại Sơn, xã Đồng Hóa</v>
          </cell>
          <cell r="G479" t="str">
            <v>Tuyên Hóa</v>
          </cell>
          <cell r="H479">
            <v>2018</v>
          </cell>
          <cell r="J479">
            <v>2020</v>
          </cell>
          <cell r="M479" t="str">
            <v>3967/QĐ-UBND ngày 31/10/2017</v>
          </cell>
          <cell r="N479">
            <v>9910</v>
          </cell>
          <cell r="P479">
            <v>5946</v>
          </cell>
          <cell r="AD479">
            <v>5946</v>
          </cell>
          <cell r="AE479">
            <v>5946</v>
          </cell>
          <cell r="AF479">
            <v>2973</v>
          </cell>
          <cell r="AG479">
            <v>50</v>
          </cell>
          <cell r="AI479">
            <v>2973</v>
          </cell>
          <cell r="AJ479">
            <v>2973</v>
          </cell>
          <cell r="AK479">
            <v>2973</v>
          </cell>
          <cell r="AL479">
            <v>5946</v>
          </cell>
          <cell r="AM479">
            <v>2973</v>
          </cell>
          <cell r="AN479" t="str">
            <v>Đã bố trí từ CT 135 năm 2018: 933 trđ; tiến độ theo CTĐT: 946</v>
          </cell>
          <cell r="AQ479" t="str">
            <v>Đồng Hóa</v>
          </cell>
          <cell r="AR479" t="str">
            <v>GT</v>
          </cell>
          <cell r="AS479" t="str">
            <v>xã 135</v>
          </cell>
          <cell r="AT479" t="str">
            <v>NTM</v>
          </cell>
          <cell r="AU479" t="str">
            <v>UBND xã Đồng Hóa</v>
          </cell>
          <cell r="AV479" t="str">
            <v>Phê duyệt CTĐT từ năm 2017</v>
          </cell>
        </row>
        <row r="480">
          <cell r="B480" t="str">
            <v>Xây dựng cống và ngầm tràn bản Tân Ly, xã Lâm Thủy, huyện Lệ Thủy</v>
          </cell>
          <cell r="G480" t="str">
            <v>Lệ Thủy</v>
          </cell>
          <cell r="H480">
            <v>2018</v>
          </cell>
          <cell r="J480">
            <v>2020</v>
          </cell>
          <cell r="M480" t="str">
            <v>3953/QĐ-UBND ngày 31/10/2017</v>
          </cell>
          <cell r="N480">
            <v>4500</v>
          </cell>
          <cell r="P480">
            <v>2700</v>
          </cell>
          <cell r="AD480">
            <v>2700</v>
          </cell>
          <cell r="AE480">
            <v>2700</v>
          </cell>
          <cell r="AF480">
            <v>1350</v>
          </cell>
          <cell r="AG480">
            <v>50</v>
          </cell>
          <cell r="AI480">
            <v>1350</v>
          </cell>
          <cell r="AJ480">
            <v>1350</v>
          </cell>
          <cell r="AK480">
            <v>1350</v>
          </cell>
          <cell r="AL480">
            <v>2700</v>
          </cell>
          <cell r="AM480">
            <v>1350</v>
          </cell>
          <cell r="AN480" t="str">
            <v>Bố trí KH 2019 theo QĐ CTĐT</v>
          </cell>
          <cell r="AQ480" t="str">
            <v>Lâm Thủy</v>
          </cell>
          <cell r="AR480" t="str">
            <v>NN-TL</v>
          </cell>
          <cell r="AS480" t="str">
            <v>xã 135</v>
          </cell>
          <cell r="AT480" t="str">
            <v>NTM</v>
          </cell>
          <cell r="AU480" t="str">
            <v>UBND xã Lâm Thủy</v>
          </cell>
          <cell r="AV480" t="str">
            <v>Phê duyệt CTĐT từ năm 2017</v>
          </cell>
        </row>
        <row r="481">
          <cell r="B481" t="str">
            <v>Đường GTNT liên xã Phong Thủy - Lộc Thủy</v>
          </cell>
          <cell r="G481" t="str">
            <v>Lệ Thủy</v>
          </cell>
          <cell r="H481">
            <v>2018</v>
          </cell>
          <cell r="J481">
            <v>2020</v>
          </cell>
          <cell r="M481" t="str">
            <v>3936/QĐ-UBND ngày 30/10/2017</v>
          </cell>
          <cell r="N481">
            <v>9000</v>
          </cell>
          <cell r="P481">
            <v>3000</v>
          </cell>
          <cell r="AD481">
            <v>3000</v>
          </cell>
          <cell r="AE481">
            <v>3000</v>
          </cell>
          <cell r="AF481">
            <v>1500</v>
          </cell>
          <cell r="AG481">
            <v>50</v>
          </cell>
          <cell r="AI481">
            <v>1500</v>
          </cell>
          <cell r="AJ481">
            <v>1500</v>
          </cell>
          <cell r="AK481">
            <v>1500</v>
          </cell>
          <cell r="AL481">
            <v>3000</v>
          </cell>
          <cell r="AM481">
            <v>1500</v>
          </cell>
          <cell r="AN481" t="str">
            <v>Theo CTĐT: Vốn ĐTC 3 tỷ, vốn Tài chính 2,4 tỷ, vốn huyện 3,6 tỷ. Bố trí vốn vượt thu 1 tỷ</v>
          </cell>
          <cell r="AO481" t="str">
            <v>Theo CTĐT: Vốn ĐTC 3 tỷ, vốn Tài chính 2,4 tỷ, vốn huyện 3,6 tỷ. Bố trí vốn vượt thu 1 tỷ</v>
          </cell>
          <cell r="AQ481" t="str">
            <v>Lộc Thủy</v>
          </cell>
          <cell r="AR481" t="str">
            <v>GT</v>
          </cell>
          <cell r="AT481" t="str">
            <v>NTM</v>
          </cell>
          <cell r="AU481" t="str">
            <v>UBND huyện Lệ Thủy</v>
          </cell>
          <cell r="AV481" t="str">
            <v>Phê duyệt CTĐT từ năm 2017</v>
          </cell>
        </row>
        <row r="482">
          <cell r="B482" t="str">
            <v>Đường kết hợp kè xã Phú Thủy, huyện Lệ Thủy</v>
          </cell>
          <cell r="G482" t="str">
            <v>Lệ Thủy</v>
          </cell>
          <cell r="H482">
            <v>2019</v>
          </cell>
          <cell r="J482">
            <v>2021</v>
          </cell>
          <cell r="M482" t="str">
            <v>3791/QĐ-UBND ngày 31/10/2018</v>
          </cell>
          <cell r="N482">
            <v>9000</v>
          </cell>
          <cell r="P482">
            <v>5400</v>
          </cell>
          <cell r="AD482">
            <v>3240</v>
          </cell>
          <cell r="AE482">
            <v>3240</v>
          </cell>
          <cell r="AF482">
            <v>1620</v>
          </cell>
          <cell r="AG482">
            <v>50</v>
          </cell>
          <cell r="AI482">
            <v>1620</v>
          </cell>
          <cell r="AJ482">
            <v>1620</v>
          </cell>
          <cell r="AK482">
            <v>1620</v>
          </cell>
          <cell r="AL482">
            <v>3240</v>
          </cell>
          <cell r="AM482">
            <v>1620</v>
          </cell>
          <cell r="AN482" t="str">
            <v>Bổ sung danh mục, bố trí KH 2019 theo QĐ CTĐT</v>
          </cell>
          <cell r="AQ482" t="str">
            <v>Phú Thủy</v>
          </cell>
          <cell r="AR482" t="str">
            <v>GT</v>
          </cell>
          <cell r="AT482" t="str">
            <v>NTM</v>
          </cell>
          <cell r="AU482" t="str">
            <v>UBND xã Phú Thủy</v>
          </cell>
          <cell r="AV482" t="str">
            <v>Đ/c Dũng PCT</v>
          </cell>
        </row>
        <row r="483">
          <cell r="B483" t="str">
            <v>Tuyến đường liên thôn Tùng Giang-Hạ Lý Tân Châu, xã Quảng Châu</v>
          </cell>
          <cell r="G483" t="str">
            <v>Quảng Trạch</v>
          </cell>
          <cell r="H483">
            <v>2019</v>
          </cell>
          <cell r="J483">
            <v>2021</v>
          </cell>
          <cell r="M483" t="str">
            <v>3520/QĐ-UBND ngày 23/10/2018</v>
          </cell>
          <cell r="N483">
            <v>5000</v>
          </cell>
          <cell r="P483">
            <v>3000</v>
          </cell>
          <cell r="AD483">
            <v>1800</v>
          </cell>
          <cell r="AE483">
            <v>1800</v>
          </cell>
          <cell r="AF483">
            <v>900</v>
          </cell>
          <cell r="AG483">
            <v>50</v>
          </cell>
          <cell r="AI483">
            <v>900</v>
          </cell>
          <cell r="AJ483">
            <v>900</v>
          </cell>
          <cell r="AK483">
            <v>900</v>
          </cell>
          <cell r="AL483">
            <v>1800</v>
          </cell>
          <cell r="AM483">
            <v>900</v>
          </cell>
          <cell r="AN483" t="str">
            <v>bố trí KH vốn theo CTĐT</v>
          </cell>
          <cell r="AQ483" t="str">
            <v>Quảng Châu</v>
          </cell>
          <cell r="AR483" t="str">
            <v>GT</v>
          </cell>
          <cell r="AS483" t="str">
            <v>xã 135</v>
          </cell>
          <cell r="AT483" t="str">
            <v>NTM</v>
          </cell>
          <cell r="AU483" t="str">
            <v>UBND xã Quảng Châu</v>
          </cell>
          <cell r="AV483" t="str">
            <v>Đ/c Chủ tịch</v>
          </cell>
        </row>
        <row r="484">
          <cell r="B484" t="str">
            <v xml:space="preserve">Đầu tư cứng hóa đường giao thông liên tổ DP, liên phường thuộc phường Quảng Phong </v>
          </cell>
          <cell r="G484" t="str">
            <v>Ba Đồn</v>
          </cell>
          <cell r="H484">
            <v>2019</v>
          </cell>
          <cell r="J484">
            <v>2021</v>
          </cell>
          <cell r="M484" t="str">
            <v>3725/QĐ-UBND ngày 30/10/2018</v>
          </cell>
          <cell r="N484">
            <v>10000</v>
          </cell>
          <cell r="P484">
            <v>6000</v>
          </cell>
          <cell r="AD484">
            <v>3600</v>
          </cell>
          <cell r="AE484">
            <v>3600</v>
          </cell>
          <cell r="AF484">
            <v>1800</v>
          </cell>
          <cell r="AG484">
            <v>50</v>
          </cell>
          <cell r="AI484">
            <v>1800</v>
          </cell>
          <cell r="AJ484">
            <v>1800</v>
          </cell>
          <cell r="AK484">
            <v>1800</v>
          </cell>
          <cell r="AL484">
            <v>3600</v>
          </cell>
          <cell r="AM484">
            <v>1800</v>
          </cell>
          <cell r="AN484" t="str">
            <v>bố trí KH vốn theo CTĐT</v>
          </cell>
          <cell r="AQ484" t="str">
            <v>Quảng Phong</v>
          </cell>
          <cell r="AR484" t="str">
            <v>GT</v>
          </cell>
          <cell r="AU484" t="str">
            <v>UBND phường Quảng Phong</v>
          </cell>
          <cell r="AV484" t="str">
            <v>Đ/c Dũng PCT</v>
          </cell>
        </row>
        <row r="485">
          <cell r="B485" t="str">
            <v>Nâng cấp tuyến đường trục chính thôn Vĩnh Lộc, xã Quảng Lộc</v>
          </cell>
          <cell r="G485" t="str">
            <v>Ba Đồn</v>
          </cell>
          <cell r="H485">
            <v>2019</v>
          </cell>
          <cell r="J485">
            <v>2021</v>
          </cell>
          <cell r="M485" t="str">
            <v>3670/QĐ-UBND ngày 29/10/2018</v>
          </cell>
          <cell r="N485">
            <v>8223</v>
          </cell>
          <cell r="P485">
            <v>4933</v>
          </cell>
          <cell r="AD485">
            <v>2959.7999999999997</v>
          </cell>
          <cell r="AE485">
            <v>2959.7999999999997</v>
          </cell>
          <cell r="AF485">
            <v>1479.9</v>
          </cell>
          <cell r="AG485">
            <v>50.000000000000014</v>
          </cell>
          <cell r="AI485">
            <v>1479.9</v>
          </cell>
          <cell r="AJ485">
            <v>1479.9</v>
          </cell>
          <cell r="AK485">
            <v>1479.9</v>
          </cell>
          <cell r="AL485">
            <v>2959.7999999999997</v>
          </cell>
          <cell r="AM485">
            <v>1479.8999999999996</v>
          </cell>
          <cell r="AN485" t="str">
            <v>bố trí KH vốn theo CTĐT</v>
          </cell>
          <cell r="AQ485" t="str">
            <v>Quảng Lộc</v>
          </cell>
          <cell r="AR485" t="str">
            <v>GT</v>
          </cell>
          <cell r="AT485" t="str">
            <v>NTM</v>
          </cell>
          <cell r="AU485" t="str">
            <v>UBND xã Quảng Lộc</v>
          </cell>
          <cell r="AV485" t="str">
            <v>Đ/c Giám đốc</v>
          </cell>
        </row>
        <row r="486">
          <cell r="B486" t="str">
            <v>Bê tông hóa đường giao thông nội vùng phường Quảng Phúc</v>
          </cell>
          <cell r="G486" t="str">
            <v>Ba Đồn</v>
          </cell>
          <cell r="H486">
            <v>2019</v>
          </cell>
          <cell r="J486">
            <v>2021</v>
          </cell>
          <cell r="M486" t="str">
            <v>3726/QĐ-UBND ngày 30/10/2018</v>
          </cell>
          <cell r="N486">
            <v>10000</v>
          </cell>
          <cell r="P486">
            <v>6000</v>
          </cell>
          <cell r="AD486">
            <v>3600</v>
          </cell>
          <cell r="AE486">
            <v>3600</v>
          </cell>
          <cell r="AF486">
            <v>1800</v>
          </cell>
          <cell r="AG486">
            <v>50</v>
          </cell>
          <cell r="AI486">
            <v>1800</v>
          </cell>
          <cell r="AJ486">
            <v>1800</v>
          </cell>
          <cell r="AK486">
            <v>1800</v>
          </cell>
          <cell r="AL486">
            <v>3600</v>
          </cell>
          <cell r="AM486">
            <v>1800</v>
          </cell>
          <cell r="AN486" t="str">
            <v>bố trí KH vốn theo CTĐT</v>
          </cell>
          <cell r="AQ486" t="str">
            <v>Quảng Phúc</v>
          </cell>
          <cell r="AR486" t="str">
            <v>GT</v>
          </cell>
          <cell r="AU486" t="str">
            <v>UBND phường Quảng Phúc</v>
          </cell>
          <cell r="AV486" t="str">
            <v>Đ/c Chủ tịch</v>
          </cell>
        </row>
        <row r="487">
          <cell r="B487" t="str">
            <v>Đường GTNT xã Quảng Xuân, huyện Quảng Trạch</v>
          </cell>
          <cell r="G487" t="str">
            <v>Quảng Trạch</v>
          </cell>
          <cell r="H487">
            <v>2019</v>
          </cell>
          <cell r="J487">
            <v>2021</v>
          </cell>
          <cell r="M487" t="str">
            <v>3724/QĐ-UBND ngày 30/10/2018</v>
          </cell>
          <cell r="N487">
            <v>7000</v>
          </cell>
          <cell r="P487">
            <v>4200</v>
          </cell>
          <cell r="AD487">
            <v>2520</v>
          </cell>
          <cell r="AE487">
            <v>2520</v>
          </cell>
          <cell r="AF487">
            <v>1260</v>
          </cell>
          <cell r="AG487">
            <v>50</v>
          </cell>
          <cell r="AI487">
            <v>1260</v>
          </cell>
          <cell r="AJ487">
            <v>1260</v>
          </cell>
          <cell r="AK487">
            <v>1260</v>
          </cell>
          <cell r="AL487">
            <v>2520</v>
          </cell>
          <cell r="AM487">
            <v>1260</v>
          </cell>
          <cell r="AN487" t="str">
            <v>bố trí KH vốn theo CTĐT</v>
          </cell>
          <cell r="AQ487" t="str">
            <v>Quảng Xuân</v>
          </cell>
          <cell r="AR487" t="str">
            <v>GT</v>
          </cell>
          <cell r="AT487" t="str">
            <v>NTM</v>
          </cell>
          <cell r="AU487" t="str">
            <v>UBND xã Quảng Xuân</v>
          </cell>
          <cell r="AV487" t="str">
            <v>Đ/c Quang PCT</v>
          </cell>
        </row>
        <row r="488">
          <cell r="B488" t="str">
            <v>Xây dựng trụ sở làm việc của Hạt kiểm lâm huyện Quảng Trạch</v>
          </cell>
          <cell r="G488" t="str">
            <v>Quảng Trạch</v>
          </cell>
          <cell r="H488">
            <v>2019</v>
          </cell>
          <cell r="J488">
            <v>2021</v>
          </cell>
          <cell r="M488" t="str">
            <v>1834/QĐ-UBND ngày 05/6/2018</v>
          </cell>
          <cell r="N488">
            <v>7000</v>
          </cell>
          <cell r="P488">
            <v>4200</v>
          </cell>
          <cell r="AD488">
            <v>2520</v>
          </cell>
          <cell r="AE488">
            <v>2520</v>
          </cell>
          <cell r="AF488">
            <v>1260</v>
          </cell>
          <cell r="AG488">
            <v>50</v>
          </cell>
          <cell r="AI488">
            <v>1260</v>
          </cell>
          <cell r="AJ488">
            <v>1260</v>
          </cell>
          <cell r="AK488">
            <v>1260</v>
          </cell>
          <cell r="AL488">
            <v>2520</v>
          </cell>
          <cell r="AM488">
            <v>1260</v>
          </cell>
          <cell r="AQ488" t="str">
            <v>Quảng Phương</v>
          </cell>
          <cell r="AR488" t="str">
            <v>Khác</v>
          </cell>
          <cell r="AU488" t="str">
            <v>Chi cục Kiểm lâm tỉnh</v>
          </cell>
          <cell r="AV488" t="str">
            <v>Phê duyệt CTĐT từ năm 2017</v>
          </cell>
        </row>
        <row r="489">
          <cell r="B489" t="str">
            <v>Đường liên xã Thanh - Phương - Lưu đi trung tâm dân cư Tô Xá, xã Quảng Phương</v>
          </cell>
          <cell r="G489" t="str">
            <v>Quảng Trạch</v>
          </cell>
          <cell r="H489">
            <v>2019</v>
          </cell>
          <cell r="J489">
            <v>2021</v>
          </cell>
          <cell r="M489" t="str">
            <v>3041/QĐ-UBND ngày 13/9/2018</v>
          </cell>
          <cell r="N489">
            <v>6800</v>
          </cell>
          <cell r="P489">
            <v>4000</v>
          </cell>
          <cell r="AD489">
            <v>2400</v>
          </cell>
          <cell r="AE489">
            <v>2400</v>
          </cell>
          <cell r="AF489">
            <v>1200</v>
          </cell>
          <cell r="AG489">
            <v>50</v>
          </cell>
          <cell r="AI489">
            <v>1200</v>
          </cell>
          <cell r="AJ489">
            <v>1200</v>
          </cell>
          <cell r="AK489">
            <v>1200</v>
          </cell>
          <cell r="AL489">
            <v>2400</v>
          </cell>
          <cell r="AM489">
            <v>1200</v>
          </cell>
          <cell r="AN489" t="str">
            <v>bổ sung dự án, bố trí KH vốn theo CTĐT</v>
          </cell>
          <cell r="AQ489" t="str">
            <v>Quảng Phương</v>
          </cell>
          <cell r="AR489" t="str">
            <v>GT</v>
          </cell>
          <cell r="AT489" t="str">
            <v>NTM</v>
          </cell>
          <cell r="AU489" t="str">
            <v>UBND huyện Quảng Trạch</v>
          </cell>
          <cell r="AV489" t="str">
            <v>Đ/c Chủ tịch</v>
          </cell>
        </row>
        <row r="490">
          <cell r="B490" t="str">
            <v>Tuyến đường từ thị trấn Quy Đạt đi xã Xuân Hóa, huyện Minh Hóa</v>
          </cell>
          <cell r="G490" t="str">
            <v>Minh Hóa</v>
          </cell>
          <cell r="H490">
            <v>2019</v>
          </cell>
          <cell r="J490">
            <v>2021</v>
          </cell>
          <cell r="M490" t="str">
            <v>3831/QĐ-UBND ngày 31/10/2018</v>
          </cell>
          <cell r="N490">
            <v>10000</v>
          </cell>
          <cell r="P490">
            <v>6000</v>
          </cell>
          <cell r="AD490">
            <v>3600</v>
          </cell>
          <cell r="AE490">
            <v>3600</v>
          </cell>
          <cell r="AF490">
            <v>1800</v>
          </cell>
          <cell r="AG490">
            <v>50</v>
          </cell>
          <cell r="AI490">
            <v>1800</v>
          </cell>
          <cell r="AJ490">
            <v>1800</v>
          </cell>
          <cell r="AK490">
            <v>1800</v>
          </cell>
          <cell r="AL490">
            <v>3600</v>
          </cell>
          <cell r="AM490">
            <v>1800</v>
          </cell>
          <cell r="AN490" t="str">
            <v>Bố trí KH 2019 theo QĐ CTĐT</v>
          </cell>
          <cell r="AQ490" t="str">
            <v>Xuân Hóa</v>
          </cell>
          <cell r="AR490" t="str">
            <v>GT</v>
          </cell>
          <cell r="AT490" t="str">
            <v>NTM</v>
          </cell>
          <cell r="AU490" t="str">
            <v>UBND huyện Minh Hóa</v>
          </cell>
          <cell r="AV490" t="str">
            <v>Đ/c Bí thư</v>
          </cell>
        </row>
        <row r="491">
          <cell r="B491" t="str">
            <v>Sửa chữa nâng cấp đường giao thông từ thị trấn Đồng Lê đi xã Sơn Hóa</v>
          </cell>
          <cell r="G491" t="str">
            <v>Tuyên Hóa</v>
          </cell>
          <cell r="H491">
            <v>2019</v>
          </cell>
          <cell r="J491">
            <v>2021</v>
          </cell>
          <cell r="M491" t="str">
            <v>3830/QĐ-UBND ngày 31/10/2018</v>
          </cell>
          <cell r="N491">
            <v>10000</v>
          </cell>
          <cell r="P491">
            <v>6000</v>
          </cell>
          <cell r="AD491">
            <v>3600</v>
          </cell>
          <cell r="AE491">
            <v>3600</v>
          </cell>
          <cell r="AF491">
            <v>1800</v>
          </cell>
          <cell r="AG491">
            <v>50</v>
          </cell>
          <cell r="AI491">
            <v>1800</v>
          </cell>
          <cell r="AJ491">
            <v>1800</v>
          </cell>
          <cell r="AK491">
            <v>1800</v>
          </cell>
          <cell r="AL491">
            <v>3600</v>
          </cell>
          <cell r="AM491">
            <v>1800</v>
          </cell>
          <cell r="AN491" t="str">
            <v>2 tỷ/năm theo QĐ CTĐT</v>
          </cell>
          <cell r="AQ491" t="str">
            <v>Sơn Hóa</v>
          </cell>
          <cell r="AR491" t="str">
            <v>GT</v>
          </cell>
          <cell r="AT491" t="str">
            <v>NTM</v>
          </cell>
          <cell r="AU491" t="str">
            <v>UBND huyện Tuyên Hóa</v>
          </cell>
          <cell r="AV491" t="str">
            <v>Đ/c Bí thư</v>
          </cell>
        </row>
        <row r="492">
          <cell r="B492" t="str">
            <v>Hội trường UBND xã Quảng Thủy</v>
          </cell>
          <cell r="G492" t="str">
            <v>Ba Đồn</v>
          </cell>
          <cell r="H492">
            <v>2019</v>
          </cell>
          <cell r="J492">
            <v>2021</v>
          </cell>
          <cell r="M492" t="str">
            <v>3805/QĐ-UBND ngày 31/10/2018</v>
          </cell>
          <cell r="N492">
            <v>5500</v>
          </cell>
          <cell r="P492">
            <v>3000</v>
          </cell>
          <cell r="AD492">
            <v>1800</v>
          </cell>
          <cell r="AE492">
            <v>1800</v>
          </cell>
          <cell r="AF492">
            <v>900</v>
          </cell>
          <cell r="AG492">
            <v>50</v>
          </cell>
          <cell r="AI492">
            <v>900</v>
          </cell>
          <cell r="AJ492">
            <v>900</v>
          </cell>
          <cell r="AK492">
            <v>900</v>
          </cell>
          <cell r="AL492">
            <v>1800</v>
          </cell>
          <cell r="AM492">
            <v>900</v>
          </cell>
          <cell r="AN492" t="str">
            <v>bố trí KH vốn theo CTĐT</v>
          </cell>
          <cell r="AQ492" t="str">
            <v>Quảng Thủy</v>
          </cell>
          <cell r="AR492" t="str">
            <v>Khác</v>
          </cell>
          <cell r="AT492" t="str">
            <v>NTM</v>
          </cell>
          <cell r="AU492" t="str">
            <v>UBND xã Quảng Thủy</v>
          </cell>
          <cell r="AV492" t="str">
            <v>Đ/c Bí thư</v>
          </cell>
        </row>
        <row r="493">
          <cell r="B493" t="str">
            <v>Đường giao thông phường Quảng Thuận</v>
          </cell>
          <cell r="G493" t="str">
            <v>Ba Đồn</v>
          </cell>
          <cell r="H493">
            <v>2019</v>
          </cell>
          <cell r="J493">
            <v>2021</v>
          </cell>
          <cell r="M493" t="str">
            <v>3727/QĐ-UBND ngày 30/10/2018</v>
          </cell>
          <cell r="N493">
            <v>8000</v>
          </cell>
          <cell r="P493">
            <v>4800</v>
          </cell>
          <cell r="AD493">
            <v>2880</v>
          </cell>
          <cell r="AE493">
            <v>2880</v>
          </cell>
          <cell r="AF493">
            <v>1440</v>
          </cell>
          <cell r="AG493">
            <v>50</v>
          </cell>
          <cell r="AI493">
            <v>1440</v>
          </cell>
          <cell r="AJ493">
            <v>1440</v>
          </cell>
          <cell r="AK493">
            <v>1440</v>
          </cell>
          <cell r="AL493">
            <v>2880</v>
          </cell>
          <cell r="AM493">
            <v>1440</v>
          </cell>
          <cell r="AN493" t="str">
            <v>bố trí KH vốn theo CTĐT</v>
          </cell>
          <cell r="AQ493" t="str">
            <v>Quảng Thuận</v>
          </cell>
          <cell r="AR493" t="str">
            <v>GT</v>
          </cell>
          <cell r="AU493" t="str">
            <v>UBND phường
Quảng Thuận</v>
          </cell>
          <cell r="AV493" t="str">
            <v>Đ/c Chủ tịch</v>
          </cell>
        </row>
        <row r="494">
          <cell r="B494" t="str">
            <v>Đường tránh lũ Phúc Nhĩ – Kim Nại xã An Ninh, huyện Quảng Ninh</v>
          </cell>
          <cell r="G494" t="str">
            <v>Quảng Ninh</v>
          </cell>
          <cell r="H494">
            <v>2019</v>
          </cell>
          <cell r="J494">
            <v>2021</v>
          </cell>
          <cell r="M494" t="str">
            <v>3734/QĐ-UBND ngày 30/10/2018</v>
          </cell>
          <cell r="N494">
            <v>12000</v>
          </cell>
          <cell r="P494">
            <v>7200</v>
          </cell>
          <cell r="AD494">
            <v>4320</v>
          </cell>
          <cell r="AE494">
            <v>4320</v>
          </cell>
          <cell r="AF494">
            <v>2160</v>
          </cell>
          <cell r="AG494">
            <v>50</v>
          </cell>
          <cell r="AI494">
            <v>2160</v>
          </cell>
          <cell r="AJ494">
            <v>2160</v>
          </cell>
          <cell r="AK494">
            <v>2160</v>
          </cell>
          <cell r="AL494">
            <v>4320</v>
          </cell>
          <cell r="AM494">
            <v>2160</v>
          </cell>
          <cell r="AN494" t="str">
            <v>Bố trí KH 2019 theo QĐ CTĐT</v>
          </cell>
          <cell r="AQ494" t="str">
            <v>An Ninh</v>
          </cell>
          <cell r="AR494" t="str">
            <v>GT</v>
          </cell>
          <cell r="AT494" t="str">
            <v>NTM</v>
          </cell>
          <cell r="AU494" t="str">
            <v>UBND huyện Quảng Ninh</v>
          </cell>
          <cell r="AV494" t="str">
            <v>Đ/c Thuật PBT</v>
          </cell>
        </row>
        <row r="495">
          <cell r="B495" t="str">
            <v>Đường vào bản Nà Lâm, xã Trường Xuân, huyện Quảng Ninh</v>
          </cell>
          <cell r="G495" t="str">
            <v>Quảng Ninh</v>
          </cell>
          <cell r="H495">
            <v>2019</v>
          </cell>
          <cell r="J495">
            <v>2021</v>
          </cell>
          <cell r="M495" t="str">
            <v>3862/QĐ-UBND ngày 31/10/2018</v>
          </cell>
          <cell r="N495">
            <v>13500</v>
          </cell>
          <cell r="P495">
            <v>8100</v>
          </cell>
          <cell r="AD495">
            <v>4860</v>
          </cell>
          <cell r="AE495">
            <v>4860</v>
          </cell>
          <cell r="AF495">
            <v>2430</v>
          </cell>
          <cell r="AG495">
            <v>50</v>
          </cell>
          <cell r="AI495">
            <v>2430</v>
          </cell>
          <cell r="AJ495">
            <v>2430</v>
          </cell>
          <cell r="AK495">
            <v>2430</v>
          </cell>
          <cell r="AL495">
            <v>4860</v>
          </cell>
          <cell r="AM495">
            <v>2430</v>
          </cell>
          <cell r="AN495" t="str">
            <v>Bố trí KH 2019 theo QĐ CTĐT</v>
          </cell>
          <cell r="AQ495" t="str">
            <v>Trường Xuân</v>
          </cell>
          <cell r="AR495" t="str">
            <v>GT</v>
          </cell>
          <cell r="AT495" t="str">
            <v>NTM</v>
          </cell>
          <cell r="AU495" t="str">
            <v>UBND huyện Quảng Ninh</v>
          </cell>
          <cell r="AV495" t="str">
            <v>Đ/c Bí thư</v>
          </cell>
        </row>
        <row r="496">
          <cell r="B496" t="str">
            <v>Nhà làm việc và Hội trường Đồn công an Lệ Ninh</v>
          </cell>
          <cell r="G496" t="str">
            <v>Lệ Thủy</v>
          </cell>
          <cell r="H496">
            <v>2018</v>
          </cell>
          <cell r="J496">
            <v>2020</v>
          </cell>
          <cell r="M496" t="str">
            <v>3895/QĐ-UBND ngày 30/10/2017</v>
          </cell>
          <cell r="N496">
            <v>4700</v>
          </cell>
          <cell r="P496">
            <v>2820</v>
          </cell>
          <cell r="AD496">
            <v>2820</v>
          </cell>
          <cell r="AE496">
            <v>2820</v>
          </cell>
          <cell r="AF496">
            <v>1410</v>
          </cell>
          <cell r="AG496">
            <v>50</v>
          </cell>
          <cell r="AI496">
            <v>1410</v>
          </cell>
          <cell r="AJ496">
            <v>1410</v>
          </cell>
          <cell r="AK496">
            <v>1410</v>
          </cell>
          <cell r="AL496">
            <v>2820</v>
          </cell>
          <cell r="AM496">
            <v>1410</v>
          </cell>
          <cell r="AN496" t="str">
            <v>Năm 2018, vốn công an, 2019-2020 ngân sách tỉnh</v>
          </cell>
          <cell r="AQ496" t="str">
            <v>NT Lệ Ninh</v>
          </cell>
          <cell r="AR496" t="str">
            <v>Khác</v>
          </cell>
          <cell r="AU496" t="str">
            <v>Công an huyện Lệ Thủy</v>
          </cell>
          <cell r="AV496" t="str">
            <v>Đ/c Bí thư</v>
          </cell>
        </row>
        <row r="497">
          <cell r="B497" t="str">
            <v>Đường vào bản Đìu Đo xã Trường Sơn (GĐ2)</v>
          </cell>
          <cell r="G497" t="str">
            <v>Quảng Ninh</v>
          </cell>
          <cell r="H497">
            <v>2018</v>
          </cell>
          <cell r="J497">
            <v>2020</v>
          </cell>
          <cell r="M497" t="str">
            <v>3878a/QĐ-UBND ngày 30/10/2017</v>
          </cell>
          <cell r="N497">
            <v>6000</v>
          </cell>
          <cell r="P497">
            <v>3600</v>
          </cell>
          <cell r="AD497">
            <v>3600</v>
          </cell>
          <cell r="AE497">
            <v>3600</v>
          </cell>
          <cell r="AF497">
            <v>1800</v>
          </cell>
          <cell r="AG497">
            <v>50</v>
          </cell>
          <cell r="AI497">
            <v>1800</v>
          </cell>
          <cell r="AJ497">
            <v>1800</v>
          </cell>
          <cell r="AK497">
            <v>1800</v>
          </cell>
          <cell r="AL497">
            <v>3600</v>
          </cell>
          <cell r="AM497">
            <v>1800</v>
          </cell>
          <cell r="AN497" t="str">
            <v>Trong QĐ CTĐT thực hiện 2018-2020 bố trí từ nguồn CT giảm nghèo, tỉnh 2019-2020; nhưng hiện nay CT giảm nghèo chưa bố trí, tỉnh có bố trí không</v>
          </cell>
          <cell r="AO497" t="str">
            <v>Bổ sung thêm chữ xã Trường Sơn</v>
          </cell>
          <cell r="AQ497" t="str">
            <v>Trường Sơn</v>
          </cell>
          <cell r="AR497" t="str">
            <v>GT</v>
          </cell>
          <cell r="AS497" t="str">
            <v>xã 135</v>
          </cell>
          <cell r="AT497" t="str">
            <v>NTM</v>
          </cell>
          <cell r="AU497" t="str">
            <v>UBND xã Trường Sơn</v>
          </cell>
          <cell r="AV497" t="str">
            <v>Phê duyệt CTĐT từ năm 2017</v>
          </cell>
        </row>
        <row r="498">
          <cell r="B498" t="str">
            <v>Khắc phục khẩn cấp tuyến đường từ xã Châu Hóa đi xã Cao Quảng, huyện Tuyên Hóa, đoạn từ Km3+260 đến Km6+943,59</v>
          </cell>
          <cell r="G498" t="str">
            <v>Tuyên Hóa</v>
          </cell>
          <cell r="H498">
            <v>2019</v>
          </cell>
          <cell r="J498">
            <v>2021</v>
          </cell>
          <cell r="M498" t="str">
            <v>2377/QĐ-UBND ngày 20/7/2018</v>
          </cell>
          <cell r="N498">
            <v>15000</v>
          </cell>
          <cell r="P498">
            <v>15000</v>
          </cell>
          <cell r="AD498">
            <v>9000</v>
          </cell>
          <cell r="AE498">
            <v>9000</v>
          </cell>
          <cell r="AF498">
            <v>4500</v>
          </cell>
          <cell r="AG498">
            <v>50</v>
          </cell>
          <cell r="AI498">
            <v>4500</v>
          </cell>
          <cell r="AJ498">
            <v>4500</v>
          </cell>
          <cell r="AK498">
            <v>4500</v>
          </cell>
          <cell r="AL498">
            <v>9000</v>
          </cell>
          <cell r="AM498">
            <v>4500</v>
          </cell>
          <cell r="AN498" t="str">
            <v>QĐ CTĐT không bố trí từng năm</v>
          </cell>
          <cell r="AQ498" t="str">
            <v>Cao Quảng</v>
          </cell>
          <cell r="AR498" t="str">
            <v>GT</v>
          </cell>
          <cell r="AT498" t="str">
            <v>NTM</v>
          </cell>
          <cell r="AU498" t="str">
            <v>UBND Tuyên Hóa</v>
          </cell>
          <cell r="AV498" t="str">
            <v>Đ/c Chủ tịch</v>
          </cell>
        </row>
        <row r="499">
          <cell r="B499" t="str">
            <v>Xây dựng đường GTNT các thôn xã Yên Hóa</v>
          </cell>
          <cell r="G499" t="str">
            <v>Minh Hóa</v>
          </cell>
          <cell r="H499">
            <v>2019</v>
          </cell>
          <cell r="J499">
            <v>2021</v>
          </cell>
          <cell r="M499" t="str">
            <v>3801/QĐ-UBND ngày 31/10/2018</v>
          </cell>
          <cell r="N499">
            <v>7000</v>
          </cell>
          <cell r="P499">
            <v>4200</v>
          </cell>
          <cell r="AD499">
            <v>2520</v>
          </cell>
          <cell r="AE499">
            <v>2520</v>
          </cell>
          <cell r="AF499">
            <v>1260</v>
          </cell>
          <cell r="AG499">
            <v>50</v>
          </cell>
          <cell r="AI499">
            <v>1260</v>
          </cell>
          <cell r="AJ499">
            <v>1260</v>
          </cell>
          <cell r="AK499">
            <v>1260</v>
          </cell>
          <cell r="AL499">
            <v>2520</v>
          </cell>
          <cell r="AM499">
            <v>1260</v>
          </cell>
          <cell r="AN499" t="str">
            <v>Bố trí KH 2019 theo QĐ CTĐT</v>
          </cell>
          <cell r="AQ499" t="str">
            <v>Yên Hóa</v>
          </cell>
          <cell r="AR499" t="str">
            <v>GT</v>
          </cell>
          <cell r="AT499" t="str">
            <v>NTM</v>
          </cell>
          <cell r="AU499" t="str">
            <v>UBND xã Yên Hóa</v>
          </cell>
          <cell r="AV499" t="str">
            <v>Đ/c Chủ tịch</v>
          </cell>
        </row>
        <row r="500">
          <cell r="B500" t="str">
            <v>Nâng cấp, mở rộng tuyến đường giao thông từ cầu Quảng Hải đi các xã Quảng Lộc-Quảng Hòa-Quảng Minh-Quảng Sơn-Quảng Thủy, thị xã Ba Đồn</v>
          </cell>
          <cell r="G500" t="str">
            <v>Ba Đồn</v>
          </cell>
          <cell r="H500">
            <v>2019</v>
          </cell>
          <cell r="J500">
            <v>2021</v>
          </cell>
          <cell r="M500" t="str">
            <v>3887/QĐ-UBND ngày 31/10/2018</v>
          </cell>
          <cell r="N500">
            <v>27000</v>
          </cell>
          <cell r="P500">
            <v>16200</v>
          </cell>
          <cell r="AD500">
            <v>9720</v>
          </cell>
          <cell r="AE500">
            <v>9720</v>
          </cell>
          <cell r="AF500">
            <v>4860</v>
          </cell>
          <cell r="AG500">
            <v>50</v>
          </cell>
          <cell r="AI500">
            <v>4860</v>
          </cell>
          <cell r="AJ500">
            <v>4860</v>
          </cell>
          <cell r="AK500">
            <v>4860</v>
          </cell>
          <cell r="AL500">
            <v>9720</v>
          </cell>
          <cell r="AM500">
            <v>4860</v>
          </cell>
          <cell r="AN500" t="str">
            <v>Bố trí 2 tỷ vốn vượt thu</v>
          </cell>
          <cell r="AO500" t="str">
            <v>Bố trí 2 tỷ vốn vượt thu</v>
          </cell>
          <cell r="AQ500" t="str">
            <v>Quảng Sơn</v>
          </cell>
          <cell r="AR500" t="str">
            <v>GT</v>
          </cell>
          <cell r="AT500" t="str">
            <v>NTM</v>
          </cell>
          <cell r="AU500" t="str">
            <v>UBND thị xã Ba Đồn</v>
          </cell>
          <cell r="AV500" t="str">
            <v>Đ/c Bí thư</v>
          </cell>
        </row>
        <row r="501">
          <cell r="B501" t="str">
            <v>Kè hồ Trạm xã Phú Định</v>
          </cell>
          <cell r="G501" t="str">
            <v>Bố Trạch</v>
          </cell>
          <cell r="H501">
            <v>2019</v>
          </cell>
          <cell r="J501">
            <v>2021</v>
          </cell>
          <cell r="M501" t="str">
            <v>3883/QĐ-UBND ngày 31/10/2018</v>
          </cell>
          <cell r="N501">
            <v>5000</v>
          </cell>
          <cell r="P501">
            <v>3000</v>
          </cell>
          <cell r="AD501">
            <v>1800</v>
          </cell>
          <cell r="AE501">
            <v>1800</v>
          </cell>
          <cell r="AF501">
            <v>900</v>
          </cell>
          <cell r="AG501">
            <v>50</v>
          </cell>
          <cell r="AI501">
            <v>900</v>
          </cell>
          <cell r="AJ501">
            <v>900</v>
          </cell>
          <cell r="AK501">
            <v>900</v>
          </cell>
          <cell r="AL501">
            <v>1800</v>
          </cell>
          <cell r="AM501">
            <v>900</v>
          </cell>
          <cell r="AN501" t="str">
            <v>QĐ CTĐT không bố trí từng năm</v>
          </cell>
          <cell r="AQ501" t="str">
            <v>Phú Định</v>
          </cell>
          <cell r="AR501" t="str">
            <v>NN-TL</v>
          </cell>
          <cell r="AT501" t="str">
            <v>NTM</v>
          </cell>
          <cell r="AU501" t="str">
            <v>UBND huyện Bố Trạch</v>
          </cell>
          <cell r="AV501" t="str">
            <v>Đ/c Chủ tịch</v>
          </cell>
        </row>
        <row r="502">
          <cell r="B502" t="str">
            <v>Kè chống sạt lở kết hợp ngăn mặn đồng Cồn Hoàng huyện Quảng Ninh (gd2)</v>
          </cell>
          <cell r="G502" t="str">
            <v>Quảng Ninh</v>
          </cell>
          <cell r="H502">
            <v>2019</v>
          </cell>
          <cell r="J502">
            <v>2021</v>
          </cell>
          <cell r="M502" t="str">
            <v>3871/QĐ-UBND ngày 31/10/2018</v>
          </cell>
          <cell r="N502">
            <v>4500</v>
          </cell>
          <cell r="P502">
            <v>4500</v>
          </cell>
          <cell r="AD502">
            <v>2700</v>
          </cell>
          <cell r="AE502">
            <v>2700</v>
          </cell>
          <cell r="AF502">
            <v>1350</v>
          </cell>
          <cell r="AG502">
            <v>50</v>
          </cell>
          <cell r="AI502">
            <v>1350</v>
          </cell>
          <cell r="AJ502">
            <v>1350</v>
          </cell>
          <cell r="AK502">
            <v>1350</v>
          </cell>
          <cell r="AL502">
            <v>2700</v>
          </cell>
          <cell r="AM502">
            <v>1350</v>
          </cell>
          <cell r="AN502" t="str">
            <v>TMĐT 4500, tên có giai đoạn 2</v>
          </cell>
          <cell r="AQ502" t="str">
            <v>Gia Ninh</v>
          </cell>
          <cell r="AR502" t="str">
            <v>NN-TL</v>
          </cell>
          <cell r="AT502" t="str">
            <v>NTM</v>
          </cell>
          <cell r="AU502" t="str">
            <v>UBND huyện Quảng Ninh</v>
          </cell>
          <cell r="AV502" t="str">
            <v>Đ/c Chủ tịch</v>
          </cell>
        </row>
        <row r="503">
          <cell r="B503" t="str">
            <v>Nâng cấp, mở rộng đường Nguyễn Thị Định xã Bảo Ninh</v>
          </cell>
          <cell r="G503" t="str">
            <v>Đồng Hới</v>
          </cell>
          <cell r="H503">
            <v>2019</v>
          </cell>
          <cell r="J503">
            <v>2021</v>
          </cell>
          <cell r="N503">
            <v>55000</v>
          </cell>
          <cell r="P503">
            <v>25000</v>
          </cell>
          <cell r="AD503">
            <v>15000</v>
          </cell>
          <cell r="AE503">
            <v>15000</v>
          </cell>
          <cell r="AL503">
            <v>15000</v>
          </cell>
          <cell r="AM503">
            <v>15000</v>
          </cell>
          <cell r="AN503" t="str">
            <v>Xem lại, có bố trí kịp 2019 hay không, hiện nay đang trình phê duyệt CTĐT</v>
          </cell>
          <cell r="AQ503" t="str">
            <v>Bảo Ninh</v>
          </cell>
          <cell r="AR503" t="str">
            <v>GT</v>
          </cell>
          <cell r="AT503" t="str">
            <v>NTM</v>
          </cell>
          <cell r="AU503" t="str">
            <v>UBND xã Bảo Ninh</v>
          </cell>
          <cell r="AV503" t="str">
            <v>Đ/c Chủ tịch</v>
          </cell>
        </row>
        <row r="504">
          <cell r="B504" t="str">
            <v>Đường tránh lũ Vĩnh Tuy 1,2,3,4 xã Vĩnh Ninh, huyện Quảng Ninh (giai đoạn 2)</v>
          </cell>
          <cell r="G504" t="str">
            <v>Quảng Ninh</v>
          </cell>
          <cell r="H504">
            <v>2019</v>
          </cell>
          <cell r="J504">
            <v>2021</v>
          </cell>
          <cell r="M504" t="str">
            <v>3736/QĐ-UBND ngày 30/10/2018</v>
          </cell>
          <cell r="N504">
            <v>9500</v>
          </cell>
          <cell r="P504">
            <v>5700</v>
          </cell>
          <cell r="AD504">
            <v>3420</v>
          </cell>
          <cell r="AE504">
            <v>3420</v>
          </cell>
          <cell r="AF504">
            <v>1710</v>
          </cell>
          <cell r="AG504">
            <v>50</v>
          </cell>
          <cell r="AH504">
            <v>881</v>
          </cell>
          <cell r="AI504">
            <v>2591</v>
          </cell>
          <cell r="AJ504">
            <v>2591</v>
          </cell>
          <cell r="AK504">
            <v>2591</v>
          </cell>
          <cell r="AL504">
            <v>3420</v>
          </cell>
          <cell r="AM504">
            <v>829</v>
          </cell>
          <cell r="AN504" t="str">
            <v>Bố trí vượt thu 4 tỷ gđ 1, sửa lại danh mục có thêm chữ gd2</v>
          </cell>
          <cell r="AO504" t="str">
            <v>Bố trí vượt thu 4 tỷ gđ 1, sửa lại danh mục có thêm chữ gd2</v>
          </cell>
          <cell r="AQ504" t="str">
            <v>Vĩnh Ninh</v>
          </cell>
          <cell r="AR504" t="str">
            <v>GT</v>
          </cell>
          <cell r="AT504" t="str">
            <v>NTM</v>
          </cell>
          <cell r="AU504" t="str">
            <v>UBND huyện Quảng Ninh</v>
          </cell>
          <cell r="AV504" t="str">
            <v>Đ/c Bí thư</v>
          </cell>
        </row>
        <row r="505">
          <cell r="B505" t="str">
            <v>Đường QL1A đi dự án FLC, huyện Quảng Ninh</v>
          </cell>
          <cell r="G505" t="str">
            <v>Quảng Ninh</v>
          </cell>
          <cell r="H505">
            <v>2019</v>
          </cell>
          <cell r="J505">
            <v>2021</v>
          </cell>
          <cell r="M505" t="str">
            <v>3735/QĐ-UBND ngày 30/10/2018</v>
          </cell>
          <cell r="N505">
            <v>6500</v>
          </cell>
          <cell r="P505">
            <v>3900</v>
          </cell>
          <cell r="AD505">
            <v>2340</v>
          </cell>
          <cell r="AE505">
            <v>2340</v>
          </cell>
          <cell r="AF505">
            <v>1170</v>
          </cell>
          <cell r="AG505">
            <v>50</v>
          </cell>
          <cell r="AI505">
            <v>1170</v>
          </cell>
          <cell r="AJ505">
            <v>1170</v>
          </cell>
          <cell r="AK505">
            <v>1170</v>
          </cell>
          <cell r="AL505">
            <v>2340</v>
          </cell>
          <cell r="AM505">
            <v>1170</v>
          </cell>
          <cell r="AN505" t="str">
            <v>QĐ CTĐT không bố trí từng năm</v>
          </cell>
          <cell r="AQ505" t="str">
            <v>Gia Ninh</v>
          </cell>
          <cell r="AR505" t="str">
            <v>GT</v>
          </cell>
          <cell r="AT505" t="str">
            <v>NTM</v>
          </cell>
          <cell r="AU505" t="str">
            <v>UBND huyện Quảng Ninh</v>
          </cell>
          <cell r="AV505" t="str">
            <v>Đ/c Chủ tịch</v>
          </cell>
        </row>
        <row r="506">
          <cell r="B506" t="str">
            <v>Đê bao từ Mỹ Trung đến cống Hói Sỏi, huyện Quảng Ninh</v>
          </cell>
          <cell r="G506" t="str">
            <v>Quảng Ninh</v>
          </cell>
          <cell r="H506">
            <v>2019</v>
          </cell>
          <cell r="J506">
            <v>2021</v>
          </cell>
          <cell r="M506" t="str">
            <v>3834/QĐ-UBND ngày 31/10/2018</v>
          </cell>
          <cell r="N506">
            <v>3500</v>
          </cell>
          <cell r="P506">
            <v>2100</v>
          </cell>
          <cell r="AD506">
            <v>1260</v>
          </cell>
          <cell r="AE506">
            <v>1260</v>
          </cell>
          <cell r="AF506">
            <v>630</v>
          </cell>
          <cell r="AG506">
            <v>50</v>
          </cell>
          <cell r="AI506">
            <v>630</v>
          </cell>
          <cell r="AJ506">
            <v>630</v>
          </cell>
          <cell r="AK506">
            <v>630</v>
          </cell>
          <cell r="AL506">
            <v>1260</v>
          </cell>
          <cell r="AM506">
            <v>630</v>
          </cell>
          <cell r="AN506" t="str">
            <v>Bố trí vượt thu 1,5 tỷ</v>
          </cell>
          <cell r="AO506" t="str">
            <v>Bố trí vượt thu 1,5 tỷ</v>
          </cell>
          <cell r="AQ506" t="str">
            <v>Tân Ninh, Gia Ninh</v>
          </cell>
          <cell r="AR506" t="str">
            <v>NN-TL</v>
          </cell>
          <cell r="AT506" t="str">
            <v>NTM</v>
          </cell>
          <cell r="AU506" t="str">
            <v>UBND huyện Quảng Ninh</v>
          </cell>
          <cell r="AV506" t="str">
            <v>Đ/c Chủ tịch</v>
          </cell>
        </row>
        <row r="507">
          <cell r="B507" t="str">
            <v>Tuyến đường từ xã Yên Hóa đi xã Quy Hóa, huyện Minh Hóa (GĐ1)</v>
          </cell>
          <cell r="G507" t="str">
            <v>Minh Hóa</v>
          </cell>
          <cell r="H507">
            <v>2019</v>
          </cell>
          <cell r="J507">
            <v>2021</v>
          </cell>
          <cell r="M507" t="str">
            <v>3891a/QĐ-UBND ngày 31/10/2018</v>
          </cell>
          <cell r="N507">
            <v>10000</v>
          </cell>
          <cell r="P507">
            <v>6000</v>
          </cell>
          <cell r="AD507">
            <v>3600</v>
          </cell>
          <cell r="AE507">
            <v>3600</v>
          </cell>
          <cell r="AF507">
            <v>1800</v>
          </cell>
          <cell r="AG507">
            <v>50</v>
          </cell>
          <cell r="AI507">
            <v>1800</v>
          </cell>
          <cell r="AJ507">
            <v>1800</v>
          </cell>
          <cell r="AK507">
            <v>1800</v>
          </cell>
          <cell r="AL507">
            <v>3600</v>
          </cell>
          <cell r="AM507">
            <v>1800</v>
          </cell>
          <cell r="AN507" t="str">
            <v>Bố trí KH 2019 theo QĐ CTĐT</v>
          </cell>
          <cell r="AQ507" t="str">
            <v>Quy Hóa</v>
          </cell>
          <cell r="AR507" t="str">
            <v>GT</v>
          </cell>
          <cell r="AT507" t="str">
            <v>NTM</v>
          </cell>
          <cell r="AU507" t="str">
            <v>UBND huyện Minh Hóa</v>
          </cell>
          <cell r="AV507" t="str">
            <v>Đ/c Giám đốc</v>
          </cell>
        </row>
        <row r="508">
          <cell r="B508" t="str">
            <v>Nạo vét kênh và xây dựng bờ kè đoạn đuôi tràn hồ Đồng Sơn về vùng hạ lưu, phường Đồng Sơn</v>
          </cell>
          <cell r="G508" t="str">
            <v>Đồng Hới</v>
          </cell>
          <cell r="H508">
            <v>2019</v>
          </cell>
          <cell r="J508">
            <v>2021</v>
          </cell>
          <cell r="M508" t="str">
            <v>3881/QĐ-UBND ngày 31/10/2018</v>
          </cell>
          <cell r="N508">
            <v>4000</v>
          </cell>
          <cell r="P508">
            <v>2400</v>
          </cell>
          <cell r="AD508">
            <v>1440</v>
          </cell>
          <cell r="AE508">
            <v>1440</v>
          </cell>
          <cell r="AF508">
            <v>720</v>
          </cell>
          <cell r="AG508">
            <v>50</v>
          </cell>
          <cell r="AI508">
            <v>720</v>
          </cell>
          <cell r="AJ508">
            <v>720</v>
          </cell>
          <cell r="AK508">
            <v>720</v>
          </cell>
          <cell r="AL508">
            <v>1440</v>
          </cell>
          <cell r="AM508">
            <v>720</v>
          </cell>
          <cell r="AN508" t="str">
            <v>Đang trình phê duyệt CTĐT</v>
          </cell>
          <cell r="AQ508" t="str">
            <v>Đồng Sơn</v>
          </cell>
          <cell r="AR508" t="str">
            <v>NN-TL</v>
          </cell>
          <cell r="AU508" t="str">
            <v>UBND Tp Đồng Hới</v>
          </cell>
          <cell r="AV508" t="str">
            <v>Đ/c Chủ tịch</v>
          </cell>
        </row>
        <row r="509">
          <cell r="B509" t="str">
            <v>Kè chống xói lở Khe Cát Dinh Thủy, xã Võ Ninh</v>
          </cell>
          <cell r="G509" t="str">
            <v>Quảng Ninh</v>
          </cell>
          <cell r="H509">
            <v>2019</v>
          </cell>
          <cell r="J509">
            <v>2020</v>
          </cell>
          <cell r="M509" t="str">
            <v>2311/QĐ-UBND ngày 13/7/2018</v>
          </cell>
          <cell r="N509">
            <v>3500</v>
          </cell>
          <cell r="P509">
            <v>2100</v>
          </cell>
          <cell r="AD509">
            <v>2100</v>
          </cell>
          <cell r="AE509">
            <v>2100</v>
          </cell>
          <cell r="AF509">
            <v>1050</v>
          </cell>
          <cell r="AG509">
            <v>50</v>
          </cell>
          <cell r="AI509">
            <v>1050</v>
          </cell>
          <cell r="AJ509">
            <v>1050</v>
          </cell>
          <cell r="AK509">
            <v>1050</v>
          </cell>
          <cell r="AL509">
            <v>2100</v>
          </cell>
          <cell r="AM509">
            <v>1050</v>
          </cell>
          <cell r="AN509" t="str">
            <v>QĐ CTĐT không bố trí từng năm, năm 2018 NS huyện (chưa biết bố trí hay không)</v>
          </cell>
          <cell r="AQ509" t="str">
            <v>Võ Ninh</v>
          </cell>
          <cell r="AR509" t="str">
            <v>NN-TL</v>
          </cell>
          <cell r="AT509" t="str">
            <v>NTM</v>
          </cell>
          <cell r="AU509" t="str">
            <v>UBND xã Võ Ninh</v>
          </cell>
        </row>
        <row r="510">
          <cell r="B510" t="str">
            <v>Đập Ồ Ồ xã Vạn Ninh, huyện Quảng Ninh</v>
          </cell>
          <cell r="G510" t="str">
            <v>Quảng Ninh</v>
          </cell>
          <cell r="H510">
            <v>2019</v>
          </cell>
          <cell r="J510">
            <v>2021</v>
          </cell>
          <cell r="M510" t="str">
            <v>3793/QĐ-UBND ngày 31/10/2018</v>
          </cell>
          <cell r="N510">
            <v>4000</v>
          </cell>
          <cell r="P510">
            <v>2400</v>
          </cell>
          <cell r="AD510">
            <v>1440</v>
          </cell>
          <cell r="AE510">
            <v>1440</v>
          </cell>
          <cell r="AF510">
            <v>720</v>
          </cell>
          <cell r="AG510">
            <v>50</v>
          </cell>
          <cell r="AI510">
            <v>720</v>
          </cell>
          <cell r="AJ510">
            <v>720</v>
          </cell>
          <cell r="AK510">
            <v>720</v>
          </cell>
          <cell r="AL510">
            <v>1440</v>
          </cell>
          <cell r="AM510">
            <v>720</v>
          </cell>
          <cell r="AN510" t="str">
            <v>Bố trí KH 2019 theo QĐ CTĐT</v>
          </cell>
          <cell r="AQ510" t="str">
            <v>Vạn Ninh</v>
          </cell>
          <cell r="AR510" t="str">
            <v>NN-TL</v>
          </cell>
          <cell r="AT510" t="str">
            <v>NTM</v>
          </cell>
          <cell r="AU510" t="str">
            <v>UBND xã Vạn Ninh</v>
          </cell>
          <cell r="AV510" t="str">
            <v>Đ/c Quang PCT</v>
          </cell>
        </row>
        <row r="511">
          <cell r="B511" t="str">
            <v>Đường nối từ ngã 3 Khe Dong đến Quốc lộ 9C thuộc xã Kim Thủy</v>
          </cell>
          <cell r="G511" t="str">
            <v>Lệ Thủy</v>
          </cell>
          <cell r="H511">
            <v>2019</v>
          </cell>
          <cell r="J511">
            <v>2021</v>
          </cell>
          <cell r="M511" t="str">
            <v>3854a/QĐ-UBND ngày 31/10/2018</v>
          </cell>
          <cell r="N511">
            <v>4000</v>
          </cell>
          <cell r="P511">
            <v>2400</v>
          </cell>
          <cell r="AD511">
            <v>1440</v>
          </cell>
          <cell r="AE511">
            <v>1440</v>
          </cell>
          <cell r="AF511">
            <v>720</v>
          </cell>
          <cell r="AG511">
            <v>50</v>
          </cell>
          <cell r="AI511">
            <v>720</v>
          </cell>
          <cell r="AJ511">
            <v>720</v>
          </cell>
          <cell r="AK511">
            <v>720</v>
          </cell>
          <cell r="AL511">
            <v>1440</v>
          </cell>
          <cell r="AM511">
            <v>720</v>
          </cell>
          <cell r="AN511" t="str">
            <v>Bố trí vượt thu 2 tỷ</v>
          </cell>
          <cell r="AO511" t="str">
            <v>Bố trí vượt thu 2 tỷ</v>
          </cell>
          <cell r="AQ511" t="str">
            <v>Kim Thủy</v>
          </cell>
          <cell r="AR511" t="str">
            <v>GT</v>
          </cell>
          <cell r="AS511" t="str">
            <v>xã 135</v>
          </cell>
          <cell r="AT511" t="str">
            <v>NTM</v>
          </cell>
          <cell r="AU511" t="str">
            <v>UBND huyện Lệ Thủy</v>
          </cell>
          <cell r="AV511" t="str">
            <v>Đ/c Chủ tịch</v>
          </cell>
        </row>
        <row r="512">
          <cell r="B512" t="str">
            <v>Nâng cấp tuyến đường từ thôn Sen Đông và tuyến đường từ thôn Xóm Phường đi thôn Thanh Sơn, xã Sen Thủy</v>
          </cell>
          <cell r="G512" t="str">
            <v>Lệ Thủy</v>
          </cell>
          <cell r="H512">
            <v>2019</v>
          </cell>
          <cell r="J512">
            <v>2021</v>
          </cell>
          <cell r="M512" t="str">
            <v>3797/QĐ-UBND ngày 31/10/2018</v>
          </cell>
          <cell r="N512">
            <v>3500</v>
          </cell>
          <cell r="P512">
            <v>2100</v>
          </cell>
          <cell r="AD512">
            <v>1260</v>
          </cell>
          <cell r="AE512">
            <v>1260</v>
          </cell>
          <cell r="AF512">
            <v>630</v>
          </cell>
          <cell r="AG512">
            <v>50</v>
          </cell>
          <cell r="AI512">
            <v>630</v>
          </cell>
          <cell r="AJ512">
            <v>630</v>
          </cell>
          <cell r="AK512">
            <v>630</v>
          </cell>
          <cell r="AL512">
            <v>1260</v>
          </cell>
          <cell r="AM512">
            <v>630</v>
          </cell>
          <cell r="AN512" t="str">
            <v>QĐ CTĐT không bố trí từng năm</v>
          </cell>
          <cell r="AQ512" t="str">
            <v>Sen Thủy</v>
          </cell>
          <cell r="AR512" t="str">
            <v>GT</v>
          </cell>
          <cell r="AT512" t="str">
            <v>NTM</v>
          </cell>
          <cell r="AU512" t="str">
            <v>UBND xã Sen Thủy</v>
          </cell>
          <cell r="AV512" t="str">
            <v>Đ/c Chủ tịch</v>
          </cell>
        </row>
        <row r="513">
          <cell r="B513" t="str">
            <v>Trụ sở làm việc trung tâm Khuyến nông-Khuyến ngư tỉnh Quảng Bình</v>
          </cell>
          <cell r="G513" t="str">
            <v>Đồng Hới</v>
          </cell>
          <cell r="H513">
            <v>2017</v>
          </cell>
          <cell r="J513">
            <v>2019</v>
          </cell>
          <cell r="M513" t="str">
            <v xml:space="preserve">3907a/QĐ-UBND ngày 31/10/2017 </v>
          </cell>
          <cell r="N513">
            <v>10000</v>
          </cell>
          <cell r="P513">
            <v>2500</v>
          </cell>
          <cell r="AD513">
            <v>2500</v>
          </cell>
          <cell r="AE513">
            <v>2500</v>
          </cell>
          <cell r="AF513">
            <v>2500</v>
          </cell>
          <cell r="AG513">
            <v>100</v>
          </cell>
          <cell r="AI513">
            <v>2500</v>
          </cell>
          <cell r="AJ513">
            <v>2500</v>
          </cell>
          <cell r="AK513">
            <v>2500</v>
          </cell>
          <cell r="AL513">
            <v>2500</v>
          </cell>
          <cell r="AM513">
            <v>0</v>
          </cell>
          <cell r="AN513" t="str">
            <v>Đã sử dụng tiền bán trụ sở để khởi công; NS tỉnh bố trí 2 năm</v>
          </cell>
          <cell r="AQ513" t="str">
            <v>Nam Lý</v>
          </cell>
          <cell r="AR513" t="str">
            <v>Khác</v>
          </cell>
          <cell r="AU513" t="str">
            <v xml:space="preserve">Trung tâm Khuyến nông-Khuyến ngư tỉnh </v>
          </cell>
          <cell r="AV513" t="str">
            <v>Phê duyệt CTĐT từ năm 2017</v>
          </cell>
        </row>
        <row r="514">
          <cell r="B514" t="str">
            <v>Khắc phục khẩn cấp Cầu Lim-Động Hương xã Phong Hóa</v>
          </cell>
          <cell r="G514" t="str">
            <v>Tuyên Hóa</v>
          </cell>
          <cell r="H514">
            <v>2019</v>
          </cell>
          <cell r="J514">
            <v>2021</v>
          </cell>
          <cell r="M514" t="str">
            <v xml:space="preserve">3859/QĐ-UBND ngày 31/10/2018 </v>
          </cell>
          <cell r="N514">
            <v>2000</v>
          </cell>
          <cell r="P514">
            <v>2000</v>
          </cell>
          <cell r="AD514">
            <v>2000</v>
          </cell>
          <cell r="AE514">
            <v>2000</v>
          </cell>
          <cell r="AF514">
            <v>1000</v>
          </cell>
          <cell r="AG514">
            <v>50</v>
          </cell>
          <cell r="AI514">
            <v>1000</v>
          </cell>
          <cell r="AJ514">
            <v>1000</v>
          </cell>
          <cell r="AK514">
            <v>1000</v>
          </cell>
          <cell r="AL514">
            <v>2000</v>
          </cell>
          <cell r="AM514">
            <v>1000</v>
          </cell>
          <cell r="AN514" t="str">
            <v>UBND huyện Tuyên Hóa đã có CV số 600 giao xã Phong Hóa làm Chủ đầu tư; thời gian thực hiện 2 năm</v>
          </cell>
          <cell r="AQ514" t="str">
            <v>Phong Hóa</v>
          </cell>
          <cell r="AR514" t="str">
            <v>GT</v>
          </cell>
          <cell r="AT514" t="str">
            <v>NTM</v>
          </cell>
          <cell r="AU514" t="str">
            <v>UBND xã Phong Hóa</v>
          </cell>
          <cell r="AV514" t="str">
            <v>Đ/c Giám đốc</v>
          </cell>
        </row>
        <row r="515">
          <cell r="B515" t="str">
            <v>Kè chống sạt lở bờ suối Khe Trẩy, đoạn qua Trạm Y tế xã Hoá Tiến</v>
          </cell>
          <cell r="G515" t="str">
            <v>Minh Hóa</v>
          </cell>
          <cell r="H515">
            <v>2019</v>
          </cell>
          <cell r="J515">
            <v>2021</v>
          </cell>
          <cell r="M515" t="str">
            <v xml:space="preserve">3836/QĐ-UBND ngày 31/10/2018 </v>
          </cell>
          <cell r="N515">
            <v>1500</v>
          </cell>
          <cell r="P515">
            <v>900</v>
          </cell>
          <cell r="AD515">
            <v>900</v>
          </cell>
          <cell r="AE515">
            <v>900</v>
          </cell>
          <cell r="AF515">
            <v>450</v>
          </cell>
          <cell r="AG515">
            <v>50</v>
          </cell>
          <cell r="AI515">
            <v>450</v>
          </cell>
          <cell r="AJ515">
            <v>450</v>
          </cell>
          <cell r="AK515">
            <v>450</v>
          </cell>
          <cell r="AL515">
            <v>900</v>
          </cell>
          <cell r="AM515">
            <v>450</v>
          </cell>
          <cell r="AN515" t="str">
            <v>Đã bố trí vốn vượt thu 1,3 tỷ</v>
          </cell>
          <cell r="AO515" t="str">
            <v>Đã bố trí vốn vượt thu 1,3 tỷ</v>
          </cell>
          <cell r="AQ515" t="str">
            <v>Hóa Tiến</v>
          </cell>
          <cell r="AR515" t="str">
            <v>NN-TL</v>
          </cell>
          <cell r="AS515" t="str">
            <v>xã 135</v>
          </cell>
          <cell r="AT515" t="str">
            <v>NTM</v>
          </cell>
          <cell r="AU515" t="str">
            <v>UBND huyện Minh Hóa</v>
          </cell>
          <cell r="AV515" t="str">
            <v>Đ/c Chủ tịch</v>
          </cell>
        </row>
        <row r="516">
          <cell r="B516" t="str">
            <v>Nhà văn hóa cộng đồng xã Tân Trạch</v>
          </cell>
          <cell r="G516" t="str">
            <v>Bố Trạch</v>
          </cell>
          <cell r="H516">
            <v>2019</v>
          </cell>
          <cell r="J516">
            <v>2020</v>
          </cell>
          <cell r="M516" t="str">
            <v xml:space="preserve">3857a/QĐ-UBND ngày 31/10/2018 </v>
          </cell>
          <cell r="N516">
            <v>3500</v>
          </cell>
          <cell r="P516">
            <v>2100</v>
          </cell>
          <cell r="AD516">
            <v>2100</v>
          </cell>
          <cell r="AE516">
            <v>2100</v>
          </cell>
          <cell r="AF516">
            <v>1050</v>
          </cell>
          <cell r="AG516">
            <v>50</v>
          </cell>
          <cell r="AI516">
            <v>1050</v>
          </cell>
          <cell r="AJ516">
            <v>1050</v>
          </cell>
          <cell r="AK516">
            <v>1050</v>
          </cell>
          <cell r="AL516">
            <v>2100</v>
          </cell>
          <cell r="AM516">
            <v>1050</v>
          </cell>
          <cell r="AQ516" t="str">
            <v>Tân Trạch</v>
          </cell>
          <cell r="AR516" t="str">
            <v>Khác</v>
          </cell>
          <cell r="AS516" t="str">
            <v>xã 135</v>
          </cell>
          <cell r="AT516" t="str">
            <v>NTM</v>
          </cell>
          <cell r="AU516" t="str">
            <v>UBND xã Tân Trạch</v>
          </cell>
          <cell r="AV516" t="str">
            <v>Đ/c Chủ tịch</v>
          </cell>
        </row>
        <row r="517">
          <cell r="B517" t="str">
            <v>Nâng cấp, sửa chữa Sân vận động thành phố Đồng Hới tại phường Đồng Sơn</v>
          </cell>
          <cell r="G517" t="str">
            <v>Đồng Hới</v>
          </cell>
          <cell r="H517">
            <v>2019</v>
          </cell>
          <cell r="J517">
            <v>2021</v>
          </cell>
          <cell r="M517" t="str">
            <v xml:space="preserve">3767/QĐ-UBND ngày 31/10/2018 </v>
          </cell>
          <cell r="N517">
            <v>14800</v>
          </cell>
          <cell r="P517">
            <v>14800</v>
          </cell>
          <cell r="AD517">
            <v>8880</v>
          </cell>
          <cell r="AE517">
            <v>8880</v>
          </cell>
          <cell r="AF517">
            <v>4440</v>
          </cell>
          <cell r="AG517">
            <v>50</v>
          </cell>
          <cell r="AI517">
            <v>4440</v>
          </cell>
          <cell r="AJ517">
            <v>4440</v>
          </cell>
          <cell r="AK517">
            <v>4440</v>
          </cell>
          <cell r="AL517">
            <v>8880</v>
          </cell>
          <cell r="AM517">
            <v>4440</v>
          </cell>
          <cell r="AN517" t="str">
            <v>P. VX đề xuất bố trí 3 tỷ</v>
          </cell>
          <cell r="AQ517" t="str">
            <v>Đồng Sơn</v>
          </cell>
          <cell r="AR517" t="str">
            <v>Khác</v>
          </cell>
          <cell r="AU517" t="str">
            <v>BQL dự án đầu tư xây dựng công trình dân dụng và công nghiệp tỉnh</v>
          </cell>
          <cell r="AV517" t="str">
            <v>Đ/c Quang PCT</v>
          </cell>
        </row>
        <row r="518">
          <cell r="B518" t="str">
            <v>Hạ tầng nghĩa trang xã Bảo Ninh (GĐ2)</v>
          </cell>
          <cell r="G518" t="str">
            <v>Đồng Hới</v>
          </cell>
          <cell r="H518">
            <v>2019</v>
          </cell>
          <cell r="J518">
            <v>2021</v>
          </cell>
          <cell r="M518" t="str">
            <v xml:space="preserve">3856a/QĐ-UBND ngày 31/10/2018 </v>
          </cell>
          <cell r="N518">
            <v>21500</v>
          </cell>
          <cell r="P518">
            <v>10000</v>
          </cell>
          <cell r="AD518">
            <v>6000</v>
          </cell>
          <cell r="AE518">
            <v>6000</v>
          </cell>
          <cell r="AF518">
            <v>3000</v>
          </cell>
          <cell r="AG518">
            <v>50</v>
          </cell>
          <cell r="AI518">
            <v>3000</v>
          </cell>
          <cell r="AJ518">
            <v>3000</v>
          </cell>
          <cell r="AK518">
            <v>3000</v>
          </cell>
          <cell r="AL518">
            <v>6000</v>
          </cell>
          <cell r="AM518">
            <v>3000</v>
          </cell>
          <cell r="AN518" t="str">
            <v>P. VX đề xuất bố trí 3,5 tỷ</v>
          </cell>
          <cell r="AQ518" t="str">
            <v>Bảo Ninh</v>
          </cell>
          <cell r="AR518" t="str">
            <v>Khác</v>
          </cell>
          <cell r="AT518" t="str">
            <v>NTM</v>
          </cell>
          <cell r="AU518" t="str">
            <v>UBND xã Bảo Ninh</v>
          </cell>
          <cell r="AV518" t="str">
            <v>Đ/c Chủ tịch</v>
          </cell>
        </row>
        <row r="519">
          <cell r="B519" t="str">
            <v>Sửa chữa, cải tạo Trụ sở Báo Quảng Bình</v>
          </cell>
          <cell r="G519" t="str">
            <v>Đồng Hới</v>
          </cell>
          <cell r="H519">
            <v>2019</v>
          </cell>
          <cell r="J519">
            <v>2021</v>
          </cell>
          <cell r="M519" t="str">
            <v xml:space="preserve">3890a/QĐ-UBND ngày 31/10/2018 </v>
          </cell>
          <cell r="N519">
            <v>3957</v>
          </cell>
          <cell r="P519">
            <v>3957</v>
          </cell>
          <cell r="AD519">
            <v>2374.1999999999998</v>
          </cell>
          <cell r="AE519">
            <v>2374.1999999999998</v>
          </cell>
          <cell r="AF519">
            <v>1187.0999999999999</v>
          </cell>
          <cell r="AG519">
            <v>50</v>
          </cell>
          <cell r="AI519">
            <v>1187.0999999999999</v>
          </cell>
          <cell r="AJ519">
            <v>1187.0999999999999</v>
          </cell>
          <cell r="AK519">
            <v>1187.0999999999999</v>
          </cell>
          <cell r="AL519">
            <v>2374.1999999999998</v>
          </cell>
          <cell r="AM519">
            <v>1187.0999999999999</v>
          </cell>
          <cell r="AQ519" t="str">
            <v>Nam Lý</v>
          </cell>
          <cell r="AR519" t="str">
            <v>Khác</v>
          </cell>
          <cell r="AU519" t="str">
            <v>Báo Quảng Bình</v>
          </cell>
          <cell r="AV519" t="str">
            <v>Đ/c Chủ tịch</v>
          </cell>
        </row>
        <row r="520">
          <cell r="B520" t="str">
            <v>Cải tạo, sửa chữa Trụ sở Hội Văn học Nghệ thuật tỉnh</v>
          </cell>
          <cell r="G520" t="str">
            <v>Đồng Hới</v>
          </cell>
          <cell r="H520">
            <v>2019</v>
          </cell>
          <cell r="J520">
            <v>2021</v>
          </cell>
          <cell r="M520" t="str">
            <v>3832/QĐ-UBND ngày 31/10/2018</v>
          </cell>
          <cell r="N520">
            <v>1700</v>
          </cell>
          <cell r="P520">
            <v>1700</v>
          </cell>
          <cell r="AD520">
            <v>1700</v>
          </cell>
          <cell r="AE520">
            <v>1700</v>
          </cell>
          <cell r="AF520">
            <v>850</v>
          </cell>
          <cell r="AG520">
            <v>50</v>
          </cell>
          <cell r="AI520">
            <v>850</v>
          </cell>
          <cell r="AJ520">
            <v>850</v>
          </cell>
          <cell r="AK520">
            <v>850</v>
          </cell>
          <cell r="AL520">
            <v>1700</v>
          </cell>
          <cell r="AM520">
            <v>850</v>
          </cell>
          <cell r="AN520" t="str">
            <v>P. VX đề xuất bố trí 850 triệu</v>
          </cell>
          <cell r="AQ520" t="str">
            <v>Đồng Phú</v>
          </cell>
          <cell r="AR520" t="str">
            <v>Khác</v>
          </cell>
          <cell r="AU520" t="str">
            <v>Hội Văn học nghệ thuật tỉnh</v>
          </cell>
          <cell r="AV520" t="str">
            <v>Đ/c Chủ tịch</v>
          </cell>
        </row>
        <row r="521">
          <cell r="B521" t="str">
            <v>Nhà văn hóa xã kết hợp hội trường và các phòng chức năng xã Đức Hóa</v>
          </cell>
          <cell r="G521" t="str">
            <v>Tuyên Hóa</v>
          </cell>
          <cell r="H521">
            <v>2019</v>
          </cell>
          <cell r="J521">
            <v>2021</v>
          </cell>
          <cell r="M521" t="str">
            <v>3823/QĐ-UBND ngày 31/10/2018</v>
          </cell>
          <cell r="N521">
            <v>5000</v>
          </cell>
          <cell r="P521">
            <v>3000</v>
          </cell>
          <cell r="AD521">
            <v>1800</v>
          </cell>
          <cell r="AE521">
            <v>1800</v>
          </cell>
          <cell r="AF521">
            <v>900</v>
          </cell>
          <cell r="AG521">
            <v>50</v>
          </cell>
          <cell r="AI521">
            <v>900</v>
          </cell>
          <cell r="AJ521">
            <v>900</v>
          </cell>
          <cell r="AK521">
            <v>900</v>
          </cell>
          <cell r="AL521">
            <v>1800</v>
          </cell>
          <cell r="AM521">
            <v>900</v>
          </cell>
          <cell r="AQ521" t="str">
            <v>Đức Hóa</v>
          </cell>
          <cell r="AR521" t="str">
            <v>Khác</v>
          </cell>
          <cell r="AS521" t="str">
            <v>xã 135</v>
          </cell>
          <cell r="AT521" t="str">
            <v>NTM</v>
          </cell>
          <cell r="AU521" t="str">
            <v>UBND xã Đức Hóa</v>
          </cell>
        </row>
        <row r="522">
          <cell r="B522" t="str">
            <v>Các dự án khởi công mới 2019 dùng nguồn vốn huyện, xã (NS tỉnh bố trí từ năm 2020)</v>
          </cell>
          <cell r="N522">
            <v>394694</v>
          </cell>
          <cell r="O522">
            <v>0</v>
          </cell>
          <cell r="P522">
            <v>240654</v>
          </cell>
          <cell r="Q522">
            <v>0</v>
          </cell>
          <cell r="R522">
            <v>0</v>
          </cell>
          <cell r="S522">
            <v>0</v>
          </cell>
          <cell r="T522">
            <v>115467</v>
          </cell>
          <cell r="U522">
            <v>0</v>
          </cell>
          <cell r="V522">
            <v>0</v>
          </cell>
          <cell r="W522">
            <v>0</v>
          </cell>
          <cell r="X522">
            <v>0</v>
          </cell>
          <cell r="Y522">
            <v>0</v>
          </cell>
          <cell r="Z522">
            <v>0</v>
          </cell>
          <cell r="AA522">
            <v>0</v>
          </cell>
          <cell r="AB522">
            <v>0</v>
          </cell>
          <cell r="AC522">
            <v>0</v>
          </cell>
          <cell r="AD522">
            <v>115467</v>
          </cell>
          <cell r="AE522">
            <v>115467</v>
          </cell>
        </row>
        <row r="523">
          <cell r="B523" t="str">
            <v>Các dự án trong KH trung hạn chưa cân đối nguồn</v>
          </cell>
          <cell r="N523">
            <v>41500</v>
          </cell>
          <cell r="P523">
            <v>24900</v>
          </cell>
          <cell r="AA523">
            <v>0</v>
          </cell>
          <cell r="AC523">
            <v>0</v>
          </cell>
          <cell r="AD523">
            <v>11550</v>
          </cell>
          <cell r="AE523">
            <v>11550</v>
          </cell>
          <cell r="AF523">
            <v>0</v>
          </cell>
        </row>
        <row r="524">
          <cell r="B524" t="str">
            <v>Nâng cấp tuyến đường ngập lụt nối thôn 2 và thôn 3, xã Trung Trạch</v>
          </cell>
          <cell r="G524" t="str">
            <v>Bố Trạch</v>
          </cell>
          <cell r="H524">
            <v>2019</v>
          </cell>
          <cell r="J524">
            <v>2021</v>
          </cell>
          <cell r="M524" t="str">
            <v>3208/QĐ-UBND ngày 26/9/2018</v>
          </cell>
          <cell r="N524">
            <v>5000</v>
          </cell>
          <cell r="P524">
            <v>3000</v>
          </cell>
          <cell r="T524">
            <v>1500</v>
          </cell>
          <cell r="AD524">
            <v>1500</v>
          </cell>
          <cell r="AE524">
            <v>1500</v>
          </cell>
          <cell r="AL524">
            <v>1500</v>
          </cell>
          <cell r="AM524">
            <v>1500</v>
          </cell>
          <cell r="AN524" t="str">
            <v>Theo QĐ CTĐT, NS tỉnh bố trí từ năm 2020</v>
          </cell>
          <cell r="AQ524" t="str">
            <v>Trung Trạch</v>
          </cell>
          <cell r="AR524" t="str">
            <v>GT</v>
          </cell>
          <cell r="AT524" t="str">
            <v>NTM</v>
          </cell>
          <cell r="AU524" t="str">
            <v>UBND huyện Bố Trạch</v>
          </cell>
          <cell r="AV524" t="str">
            <v>Phê duyệt CTĐT từ năm 2017</v>
          </cell>
        </row>
        <row r="525">
          <cell r="B525" t="str">
            <v>Cầu Quy Hậu, xã Liên Thủy</v>
          </cell>
          <cell r="G525" t="str">
            <v>Lệ Thủy</v>
          </cell>
          <cell r="H525">
            <v>2019</v>
          </cell>
          <cell r="J525">
            <v>2021</v>
          </cell>
          <cell r="M525" t="str">
            <v>3723/QĐ-UBND ngày 30/10/2018</v>
          </cell>
          <cell r="N525">
            <v>13000</v>
          </cell>
          <cell r="P525">
            <v>7800</v>
          </cell>
          <cell r="T525">
            <v>3900</v>
          </cell>
          <cell r="AD525">
            <v>3900</v>
          </cell>
          <cell r="AE525">
            <v>3900</v>
          </cell>
          <cell r="AL525">
            <v>3900</v>
          </cell>
          <cell r="AM525">
            <v>3900</v>
          </cell>
          <cell r="AN525" t="str">
            <v>Theo QĐ CTĐT, NS tỉnh bố trí từ năm 2020</v>
          </cell>
          <cell r="AQ525" t="str">
            <v>Liên Thủy</v>
          </cell>
          <cell r="AR525" t="str">
            <v>GT</v>
          </cell>
          <cell r="AT525" t="str">
            <v>NTM</v>
          </cell>
          <cell r="AU525" t="str">
            <v>UBND huyện Lệ Thủy</v>
          </cell>
          <cell r="AV525" t="str">
            <v>Phê duyệt CTĐT từ năm 2017</v>
          </cell>
        </row>
        <row r="526">
          <cell r="B526" t="str">
            <v>Kè chống sạt lở bờ hữu sông Long Đại đoạn qua thôn Đồng Tư, xã Hiền Ninh, huyện Quảng Ninh</v>
          </cell>
          <cell r="G526" t="str">
            <v>Quảng Ninh</v>
          </cell>
          <cell r="H526">
            <v>2019</v>
          </cell>
          <cell r="J526">
            <v>2021</v>
          </cell>
          <cell r="M526" t="str">
            <v>3143/QĐ-UBND ngày 20/9/2018</v>
          </cell>
          <cell r="N526">
            <v>7000</v>
          </cell>
          <cell r="P526">
            <v>4200</v>
          </cell>
          <cell r="T526">
            <v>2100</v>
          </cell>
          <cell r="AD526">
            <v>2100</v>
          </cell>
          <cell r="AE526">
            <v>2100</v>
          </cell>
          <cell r="AL526">
            <v>2100</v>
          </cell>
          <cell r="AM526">
            <v>2100</v>
          </cell>
          <cell r="AN526" t="str">
            <v>Theo QĐ CTĐT, NS tỉnh bố trí từ năm 2020</v>
          </cell>
          <cell r="AQ526" t="str">
            <v>Hiền Ninh</v>
          </cell>
          <cell r="AR526" t="str">
            <v>NN-TL</v>
          </cell>
          <cell r="AS526" t="str">
            <v>bãi ngang</v>
          </cell>
          <cell r="AT526" t="str">
            <v>NTM</v>
          </cell>
          <cell r="AU526" t="str">
            <v>UBND huyện Quảng Ninh</v>
          </cell>
          <cell r="AV526" t="str">
            <v>Phê duyệt CTĐT từ năm 2017</v>
          </cell>
        </row>
        <row r="527">
          <cell r="B527" t="str">
            <v>Đường liên xã Võ Tân - Đại Hữu, huyện Quảng Ninh</v>
          </cell>
          <cell r="G527" t="str">
            <v>Quảng Ninh</v>
          </cell>
          <cell r="H527">
            <v>2019</v>
          </cell>
          <cell r="J527">
            <v>2021</v>
          </cell>
          <cell r="M527" t="str">
            <v>2756/QĐ-UBND ngày 21/8/2018</v>
          </cell>
          <cell r="N527">
            <v>4500</v>
          </cell>
          <cell r="P527">
            <v>2700</v>
          </cell>
          <cell r="T527">
            <v>1350</v>
          </cell>
          <cell r="AD527">
            <v>1350</v>
          </cell>
          <cell r="AE527">
            <v>1350</v>
          </cell>
          <cell r="AL527">
            <v>1350</v>
          </cell>
          <cell r="AM527">
            <v>1350</v>
          </cell>
          <cell r="AN527" t="str">
            <v>Theo QĐ CTĐT, NS tỉnh bố trí từ năm 2020</v>
          </cell>
          <cell r="AQ527" t="str">
            <v>Xuân Ninh</v>
          </cell>
          <cell r="AR527" t="str">
            <v>GT</v>
          </cell>
          <cell r="AT527" t="str">
            <v>NTM</v>
          </cell>
          <cell r="AU527" t="str">
            <v>UBND huyện Quảng Ninh</v>
          </cell>
          <cell r="AV527" t="str">
            <v>Phê duyệt CTĐT từ năm 2017</v>
          </cell>
        </row>
        <row r="528">
          <cell r="B528" t="str">
            <v>Đường giao thông nông thôn xã Vạn Trạch</v>
          </cell>
          <cell r="G528" t="str">
            <v>Bố Trạch</v>
          </cell>
          <cell r="H528">
            <v>2019</v>
          </cell>
          <cell r="J528">
            <v>2021</v>
          </cell>
          <cell r="M528" t="str">
            <v>3863/QĐ-UBND ngày 31/10/2018</v>
          </cell>
          <cell r="N528">
            <v>5000</v>
          </cell>
          <cell r="P528">
            <v>3000</v>
          </cell>
          <cell r="T528">
            <v>1500</v>
          </cell>
          <cell r="AD528">
            <v>1500</v>
          </cell>
          <cell r="AE528">
            <v>1500</v>
          </cell>
          <cell r="AL528">
            <v>1500</v>
          </cell>
          <cell r="AM528">
            <v>1500</v>
          </cell>
          <cell r="AN528" t="str">
            <v>NS tỉnh bố trí từ 2020 theo CTĐT</v>
          </cell>
          <cell r="AQ528" t="str">
            <v>Vạn Trạch</v>
          </cell>
          <cell r="AR528" t="str">
            <v>GT</v>
          </cell>
          <cell r="AT528" t="str">
            <v>NTM</v>
          </cell>
          <cell r="AU528" t="str">
            <v>UBND huyện Bố Trạch</v>
          </cell>
          <cell r="AV528" t="str">
            <v>Ý kiến Đ/c
Quang-PCT. Có trong
KH trung hạn</v>
          </cell>
        </row>
        <row r="529">
          <cell r="B529" t="str">
            <v>Kênh tưới nước Hồ Vân Tiền, xã Quảng Lưu</v>
          </cell>
          <cell r="G529" t="str">
            <v>Quảng Trạch</v>
          </cell>
          <cell r="H529">
            <v>2019</v>
          </cell>
          <cell r="J529">
            <v>2021</v>
          </cell>
          <cell r="N529">
            <v>3000</v>
          </cell>
          <cell r="P529">
            <v>1800</v>
          </cell>
          <cell r="AD529">
            <v>0</v>
          </cell>
          <cell r="AE529">
            <v>0</v>
          </cell>
          <cell r="AN529" t="str">
            <v>sẽ phê duyệt CTĐT và triển khai trong năm 2020</v>
          </cell>
          <cell r="AQ529" t="str">
            <v>Quảng Lưu</v>
          </cell>
          <cell r="AR529" t="str">
            <v>NN-TL</v>
          </cell>
          <cell r="AT529" t="str">
            <v>NTM</v>
          </cell>
          <cell r="AU529" t="str">
            <v>UBND xã Quảng Lưu</v>
          </cell>
          <cell r="AV529" t="str">
            <v>Ý kiến Đ/c
Quang-PCT. Có trong
KH trung hạn</v>
          </cell>
        </row>
        <row r="530">
          <cell r="B530" t="str">
            <v>Tuyến đường trên đê Mỹ Cương, xã Đức Ninh</v>
          </cell>
          <cell r="G530" t="str">
            <v>Đồng Hới</v>
          </cell>
          <cell r="H530">
            <v>2019</v>
          </cell>
          <cell r="J530">
            <v>2021</v>
          </cell>
          <cell r="M530" t="str">
            <v>3867/QĐ-UBND ngày 31/10/2018</v>
          </cell>
          <cell r="N530">
            <v>4000</v>
          </cell>
          <cell r="P530">
            <v>2400</v>
          </cell>
          <cell r="T530">
            <v>1200</v>
          </cell>
          <cell r="AD530">
            <v>1200</v>
          </cell>
          <cell r="AE530">
            <v>1200</v>
          </cell>
          <cell r="AL530">
            <v>1200</v>
          </cell>
          <cell r="AM530">
            <v>1200</v>
          </cell>
          <cell r="AN530" t="str">
            <v xml:space="preserve">Đang trình CTĐT, CĐT đề xuất NS tỉnh 2020 </v>
          </cell>
          <cell r="AQ530" t="str">
            <v>Đức Ninh</v>
          </cell>
          <cell r="AR530" t="str">
            <v>GT</v>
          </cell>
          <cell r="AT530" t="str">
            <v>NTM</v>
          </cell>
          <cell r="AU530" t="str">
            <v>UBND xã Đức Ninh</v>
          </cell>
          <cell r="AV530" t="str">
            <v>Lãnh đạo Sở. Có trong
KH trung hạn</v>
          </cell>
        </row>
        <row r="531">
          <cell r="B531" t="str">
            <v xml:space="preserve">Các dự án bổ sung KH trung hạn </v>
          </cell>
          <cell r="N531">
            <v>353194</v>
          </cell>
          <cell r="O531">
            <v>0</v>
          </cell>
          <cell r="P531">
            <v>215754</v>
          </cell>
          <cell r="Q531">
            <v>0</v>
          </cell>
          <cell r="R531">
            <v>0</v>
          </cell>
          <cell r="S531">
            <v>0</v>
          </cell>
          <cell r="T531">
            <v>103917</v>
          </cell>
          <cell r="U531">
            <v>0</v>
          </cell>
          <cell r="V531">
            <v>0</v>
          </cell>
          <cell r="W531">
            <v>0</v>
          </cell>
          <cell r="X531">
            <v>0</v>
          </cell>
          <cell r="Y531">
            <v>0</v>
          </cell>
          <cell r="Z531">
            <v>0</v>
          </cell>
          <cell r="AA531">
            <v>0</v>
          </cell>
          <cell r="AB531">
            <v>0</v>
          </cell>
          <cell r="AC531">
            <v>0</v>
          </cell>
          <cell r="AD531">
            <v>103917</v>
          </cell>
          <cell r="AE531">
            <v>103917</v>
          </cell>
          <cell r="AF531">
            <v>0</v>
          </cell>
        </row>
        <row r="532">
          <cell r="B532" t="str">
            <v xml:space="preserve">Sửa chữa, nâng cấp đường từ thôn Bắc Hòa, xã Ngư Thủy Bắc đi xã Ngư Thủy Trung </v>
          </cell>
          <cell r="G532" t="str">
            <v>Lệ Thủy</v>
          </cell>
          <cell r="H532">
            <v>2019</v>
          </cell>
          <cell r="J532">
            <v>2021</v>
          </cell>
          <cell r="M532" t="str">
            <v>2282/QĐ-UBND ngày 11/7/2018</v>
          </cell>
          <cell r="N532">
            <v>10000</v>
          </cell>
          <cell r="P532">
            <v>6000</v>
          </cell>
          <cell r="T532">
            <v>3000</v>
          </cell>
          <cell r="AD532">
            <v>3000</v>
          </cell>
          <cell r="AE532">
            <v>3000</v>
          </cell>
          <cell r="AL532">
            <v>3000</v>
          </cell>
          <cell r="AM532">
            <v>3000</v>
          </cell>
          <cell r="AN532" t="str">
            <v>Theo QĐ CTĐT, NS tỉnh bố trí từ năm 2020</v>
          </cell>
          <cell r="AQ532" t="str">
            <v>Ngư Thủy Bắc</v>
          </cell>
          <cell r="AR532" t="str">
            <v>GT</v>
          </cell>
          <cell r="AT532" t="str">
            <v>NTM</v>
          </cell>
          <cell r="AU532" t="str">
            <v>UBND huyện Lệ Thủy</v>
          </cell>
          <cell r="AV532" t="str">
            <v>Phê duyệt CTĐT từ năm 2017</v>
          </cell>
        </row>
        <row r="533">
          <cell r="B533" t="str">
            <v>Tuyến đường cứu hộ Sen Thủy đi xã Ngư Thủy Nam</v>
          </cell>
          <cell r="G533" t="str">
            <v>Lệ Thủy</v>
          </cell>
          <cell r="H533">
            <v>2019</v>
          </cell>
          <cell r="J533">
            <v>2021</v>
          </cell>
          <cell r="M533" t="str">
            <v>2132/QĐ-UBND ngày 19/9/2018</v>
          </cell>
          <cell r="N533">
            <v>10940</v>
          </cell>
          <cell r="P533">
            <v>6642</v>
          </cell>
          <cell r="T533">
            <v>3321</v>
          </cell>
          <cell r="AD533">
            <v>3321</v>
          </cell>
          <cell r="AE533">
            <v>3321</v>
          </cell>
          <cell r="AL533">
            <v>3321</v>
          </cell>
          <cell r="AM533">
            <v>3321</v>
          </cell>
          <cell r="AN533" t="str">
            <v>Theo QĐ CTĐT, NS tỉnh bố trí từ năm 2020</v>
          </cell>
          <cell r="AQ533" t="str">
            <v>Sen Thủy</v>
          </cell>
          <cell r="AR533" t="str">
            <v>GT</v>
          </cell>
          <cell r="AT533" t="str">
            <v>NTM</v>
          </cell>
          <cell r="AU533" t="str">
            <v>UBND huyện Lệ Thủy</v>
          </cell>
          <cell r="AV533" t="str">
            <v>Phê duyệt CTĐT từ năm 2017</v>
          </cell>
        </row>
        <row r="534">
          <cell r="B534" t="str">
            <v>Kè chống sạt lở bờ tả sông Lý Hòa, đoạn qua thôn Nam Sơn, xã Phú Trạch</v>
          </cell>
          <cell r="G534" t="str">
            <v>Bố Trạch</v>
          </cell>
          <cell r="H534">
            <v>2019</v>
          </cell>
          <cell r="J534">
            <v>2021</v>
          </cell>
          <cell r="M534" t="str">
            <v>3707/QĐ-UBND ngày 30/10/2018</v>
          </cell>
          <cell r="N534">
            <v>8000</v>
          </cell>
          <cell r="P534">
            <v>4800</v>
          </cell>
          <cell r="T534">
            <v>2400</v>
          </cell>
          <cell r="AD534">
            <v>2400</v>
          </cell>
          <cell r="AE534">
            <v>2400</v>
          </cell>
          <cell r="AL534">
            <v>2400</v>
          </cell>
          <cell r="AM534">
            <v>2400</v>
          </cell>
          <cell r="AN534" t="str">
            <v>Theo QĐ CTĐT, NS tỉnh bố trí từ năm 2020</v>
          </cell>
          <cell r="AQ534" t="str">
            <v>Phú Trạch</v>
          </cell>
          <cell r="AR534" t="str">
            <v>NN-TL</v>
          </cell>
          <cell r="AT534" t="str">
            <v>NTM</v>
          </cell>
          <cell r="AU534" t="str">
            <v>UBND huyện Bố Trạch</v>
          </cell>
          <cell r="AV534" t="str">
            <v>Phê duyệt CTĐT từ năm 2017</v>
          </cell>
        </row>
        <row r="535">
          <cell r="B535" t="str">
            <v>Đường giao thông nông thôn thôn Phúc Đồng, Phúc Khê, Thanh Sơn, Chày Lập xã Phúc Trạch</v>
          </cell>
          <cell r="G535" t="str">
            <v>Bố Trạch</v>
          </cell>
          <cell r="H535">
            <v>2019</v>
          </cell>
          <cell r="J535">
            <v>2021</v>
          </cell>
          <cell r="M535" t="str">
            <v>3774/QĐ-UBND ngày 31/10/2018</v>
          </cell>
          <cell r="N535">
            <v>9500</v>
          </cell>
          <cell r="P535">
            <v>5700</v>
          </cell>
          <cell r="T535">
            <v>2850</v>
          </cell>
          <cell r="AD535">
            <v>2850</v>
          </cell>
          <cell r="AE535">
            <v>2850</v>
          </cell>
          <cell r="AL535">
            <v>2850</v>
          </cell>
          <cell r="AM535">
            <v>2850</v>
          </cell>
          <cell r="AN535" t="str">
            <v>Theo QĐ CTĐT, NS tỉnh bố trí từ năm 2020</v>
          </cell>
          <cell r="AQ535" t="str">
            <v>Phúc Trạch</v>
          </cell>
          <cell r="AR535" t="str">
            <v>GT</v>
          </cell>
          <cell r="AS535" t="str">
            <v>xã 135</v>
          </cell>
          <cell r="AT535" t="str">
            <v>NTM</v>
          </cell>
          <cell r="AU535" t="str">
            <v>UBND xã Phúc Trạch</v>
          </cell>
          <cell r="AV535" t="str">
            <v>Đ/c Chủ tịch</v>
          </cell>
        </row>
        <row r="536">
          <cell r="B536" t="str">
            <v>Tuyến đường vượt lũ Ba Cồn đi thôn 5, xã Thạch Hóa</v>
          </cell>
          <cell r="G536" t="str">
            <v>Tuyên Hóa</v>
          </cell>
          <cell r="H536">
            <v>2019</v>
          </cell>
          <cell r="J536">
            <v>2021</v>
          </cell>
          <cell r="M536" t="str">
            <v>3885a/QĐ-UBND ngày 31/10/2018</v>
          </cell>
          <cell r="N536">
            <v>7000</v>
          </cell>
          <cell r="P536">
            <v>4200</v>
          </cell>
          <cell r="T536">
            <v>2100</v>
          </cell>
          <cell r="AD536">
            <v>2100</v>
          </cell>
          <cell r="AE536">
            <v>2100</v>
          </cell>
          <cell r="AL536">
            <v>2100</v>
          </cell>
          <cell r="AM536">
            <v>2100</v>
          </cell>
          <cell r="AN536" t="str">
            <v>QĐ CTĐT không bố trí từng năm (bố trí 20-21)</v>
          </cell>
          <cell r="AQ536" t="str">
            <v>Thạch Hóa</v>
          </cell>
          <cell r="AR536" t="str">
            <v>GT</v>
          </cell>
          <cell r="AS536" t="str">
            <v>xã 135</v>
          </cell>
          <cell r="AT536" t="str">
            <v>NTM</v>
          </cell>
          <cell r="AU536" t="str">
            <v>UBND xã Thạch Hóa</v>
          </cell>
          <cell r="AV536" t="str">
            <v>Đ/c Quang PCT</v>
          </cell>
        </row>
        <row r="537">
          <cell r="B537" t="str">
            <v>Đường nội thôn xã Tiến Hóa, huyện Tuyên Hóa</v>
          </cell>
          <cell r="G537" t="str">
            <v>Tuyên Hóa</v>
          </cell>
          <cell r="H537">
            <v>2019</v>
          </cell>
          <cell r="J537">
            <v>2021</v>
          </cell>
          <cell r="M537" t="str">
            <v>3729/QĐ-UBND ngày 30/10/2018</v>
          </cell>
          <cell r="N537">
            <v>5000</v>
          </cell>
          <cell r="P537">
            <v>3000</v>
          </cell>
          <cell r="T537">
            <v>1500</v>
          </cell>
          <cell r="AD537">
            <v>1500</v>
          </cell>
          <cell r="AE537">
            <v>1500</v>
          </cell>
          <cell r="AL537">
            <v>1500</v>
          </cell>
          <cell r="AM537">
            <v>1500</v>
          </cell>
          <cell r="AN537" t="str">
            <v>2020: 1,0 tỷ; 2021: 2,0 tỷ</v>
          </cell>
          <cell r="AQ537" t="str">
            <v>Tiến Hóa</v>
          </cell>
          <cell r="AR537" t="str">
            <v>GT</v>
          </cell>
          <cell r="AT537" t="str">
            <v>NTM</v>
          </cell>
          <cell r="AU537" t="str">
            <v>UBND xã Tiến Hóa</v>
          </cell>
          <cell r="AV537" t="str">
            <v>Đ/c Quang PCT</v>
          </cell>
        </row>
        <row r="538">
          <cell r="B538" t="str">
            <v>Đường giao thông liên thôn xã Nam Hóa</v>
          </cell>
          <cell r="G538" t="str">
            <v>Tuyên Hóa</v>
          </cell>
          <cell r="H538">
            <v>2019</v>
          </cell>
          <cell r="J538">
            <v>2021</v>
          </cell>
          <cell r="M538" t="str">
            <v>3826/QĐ-UBND ngày 31/10/2018</v>
          </cell>
          <cell r="N538">
            <v>6000</v>
          </cell>
          <cell r="P538">
            <v>3600</v>
          </cell>
          <cell r="T538">
            <v>1800</v>
          </cell>
          <cell r="AD538">
            <v>1800</v>
          </cell>
          <cell r="AE538">
            <v>1800</v>
          </cell>
          <cell r="AL538">
            <v>1800</v>
          </cell>
          <cell r="AM538">
            <v>1800</v>
          </cell>
          <cell r="AN538" t="str">
            <v>2020: 1,8 tỷ; 2021: 1,8 tỷ</v>
          </cell>
          <cell r="AQ538" t="str">
            <v>Nam Hóa</v>
          </cell>
          <cell r="AR538" t="str">
            <v>GT</v>
          </cell>
          <cell r="AS538" t="str">
            <v>xã 135</v>
          </cell>
          <cell r="AT538" t="str">
            <v>NTM</v>
          </cell>
          <cell r="AU538" t="str">
            <v>UBND xã Nam Hóa</v>
          </cell>
          <cell r="AV538" t="str">
            <v>Đ/c Giám đốc</v>
          </cell>
        </row>
        <row r="539">
          <cell r="B539" t="str">
            <v>Bê tông hóa các tuyến đường GTNT xã Phú Định, huyện Bố Trạch</v>
          </cell>
          <cell r="G539" t="str">
            <v>Bố Trạch</v>
          </cell>
          <cell r="H539">
            <v>2019</v>
          </cell>
          <cell r="J539">
            <v>2021</v>
          </cell>
          <cell r="M539" t="str">
            <v>3730/QĐ-UBND ngày 30/10/2018</v>
          </cell>
          <cell r="N539">
            <v>7000</v>
          </cell>
          <cell r="P539">
            <v>4200</v>
          </cell>
          <cell r="T539">
            <v>2100</v>
          </cell>
          <cell r="AD539">
            <v>2100</v>
          </cell>
          <cell r="AE539">
            <v>2100</v>
          </cell>
          <cell r="AL539">
            <v>2100</v>
          </cell>
          <cell r="AM539">
            <v>2100</v>
          </cell>
          <cell r="AN539" t="str">
            <v>2020: 1,8 tỷ; 2021: 2,4 tỷ</v>
          </cell>
          <cell r="AQ539" t="str">
            <v>Phú Định</v>
          </cell>
          <cell r="AR539" t="str">
            <v>GT</v>
          </cell>
          <cell r="AT539" t="str">
            <v>NTM</v>
          </cell>
          <cell r="AU539" t="str">
            <v>UBND xã Phú Định</v>
          </cell>
          <cell r="AV539" t="str">
            <v>Đ/c Quang PCT</v>
          </cell>
        </row>
        <row r="540">
          <cell r="B540" t="str">
            <v>Đường giao thông nông thôn tuyến từ thôn 6 đến thôn 2 xã Trung Trạch</v>
          </cell>
          <cell r="G540" t="str">
            <v>Bố Trạch</v>
          </cell>
          <cell r="H540">
            <v>2019</v>
          </cell>
          <cell r="J540">
            <v>2021</v>
          </cell>
          <cell r="M540" t="str">
            <v>3784/QĐ-UBND ngày 31/10/2018</v>
          </cell>
          <cell r="N540">
            <v>9000</v>
          </cell>
          <cell r="P540">
            <v>5400</v>
          </cell>
          <cell r="T540">
            <v>2700</v>
          </cell>
          <cell r="AD540">
            <v>2700</v>
          </cell>
          <cell r="AE540">
            <v>2700</v>
          </cell>
          <cell r="AL540">
            <v>2700</v>
          </cell>
          <cell r="AM540">
            <v>2700</v>
          </cell>
          <cell r="AN540" t="str">
            <v>2020: 1,8 tỷ; 2021: 3,6 tỷ</v>
          </cell>
          <cell r="AQ540" t="str">
            <v>Trung Trạch</v>
          </cell>
          <cell r="AR540" t="str">
            <v>GT</v>
          </cell>
          <cell r="AT540" t="str">
            <v>NTM</v>
          </cell>
          <cell r="AU540" t="str">
            <v>UBND xã Trung Trạch</v>
          </cell>
          <cell r="AV540" t="str">
            <v>Đ/c Quang PCT</v>
          </cell>
        </row>
        <row r="541">
          <cell r="B541" t="str">
            <v>Đường nối từ đường Hữu Nghị đến đường Nguyễn Văn Linh</v>
          </cell>
          <cell r="G541" t="str">
            <v>Đồng Hới</v>
          </cell>
          <cell r="H541">
            <v>2019</v>
          </cell>
          <cell r="J541">
            <v>2021</v>
          </cell>
          <cell r="N541">
            <v>7200</v>
          </cell>
          <cell r="P541">
            <v>4320</v>
          </cell>
          <cell r="AD541">
            <v>0</v>
          </cell>
          <cell r="AE541">
            <v>0</v>
          </cell>
          <cell r="AN541" t="str">
            <v>Đã bố trí vốn vượt thu tiết kiệm chi</v>
          </cell>
          <cell r="AQ541" t="str">
            <v>Nam Lý</v>
          </cell>
          <cell r="AR541" t="str">
            <v>GT</v>
          </cell>
          <cell r="AU541" t="str">
            <v>UBND Tp Đồng Hới</v>
          </cell>
          <cell r="AV541" t="str">
            <v>Đ/c Chủ tịch</v>
          </cell>
        </row>
        <row r="542">
          <cell r="B542" t="str">
            <v>Đường từ bản Nà Lâm xã Trường Xuân đi xã Trường Sơn, huyện Quảng Ninh</v>
          </cell>
          <cell r="G542" t="str">
            <v>Quảng Ninh</v>
          </cell>
          <cell r="H542">
            <v>2019</v>
          </cell>
          <cell r="J542">
            <v>2021</v>
          </cell>
          <cell r="M542" t="str">
            <v>3864/QĐ-UBND ngày 31/10/2018</v>
          </cell>
          <cell r="N542">
            <v>20000</v>
          </cell>
          <cell r="P542">
            <v>12000</v>
          </cell>
          <cell r="T542">
            <v>6000</v>
          </cell>
          <cell r="AD542">
            <v>6000</v>
          </cell>
          <cell r="AE542">
            <v>6000</v>
          </cell>
          <cell r="AL542">
            <v>6000</v>
          </cell>
          <cell r="AM542">
            <v>6000</v>
          </cell>
          <cell r="AN542" t="str">
            <v>NS tỉnh bố trí giai đoạn 2020-2021</v>
          </cell>
          <cell r="AQ542" t="str">
            <v>Trường Sơn</v>
          </cell>
          <cell r="AR542" t="str">
            <v>GT</v>
          </cell>
          <cell r="AT542" t="str">
            <v>NTM</v>
          </cell>
          <cell r="AU542" t="str">
            <v>UBND huyện Quảng Ninh</v>
          </cell>
          <cell r="AV542" t="str">
            <v>Đ/c Bí thư</v>
          </cell>
        </row>
        <row r="543">
          <cell r="B543" t="str">
            <v>Nâng cấp, mở rộng đường liên xã từ thôn Tam Đa, xã Quảng Lưu đi tỉnh lộ 22B</v>
          </cell>
          <cell r="G543" t="str">
            <v>Quảng Trạch</v>
          </cell>
          <cell r="H543">
            <v>2019</v>
          </cell>
          <cell r="J543">
            <v>2021</v>
          </cell>
          <cell r="M543" t="str">
            <v>3781/QĐ-UBND ngày 31/10/2018</v>
          </cell>
          <cell r="N543">
            <v>5000</v>
          </cell>
          <cell r="P543">
            <v>3000</v>
          </cell>
          <cell r="T543">
            <v>1500</v>
          </cell>
          <cell r="AD543">
            <v>1500</v>
          </cell>
          <cell r="AE543">
            <v>1500</v>
          </cell>
          <cell r="AL543">
            <v>1500</v>
          </cell>
          <cell r="AM543">
            <v>1500</v>
          </cell>
          <cell r="AN543" t="str">
            <v>NS tỉnh 2020: 1,2 tỷ; 2021: 1,8 tỷ</v>
          </cell>
          <cell r="AQ543" t="str">
            <v>Quảng Lưu</v>
          </cell>
          <cell r="AR543" t="str">
            <v>GT</v>
          </cell>
          <cell r="AT543" t="str">
            <v>NTM</v>
          </cell>
          <cell r="AU543" t="str">
            <v>UBND huyện Quảng Trạch</v>
          </cell>
          <cell r="AV543" t="str">
            <v>Đ/c Quang PCT</v>
          </cell>
        </row>
        <row r="544">
          <cell r="B544" t="str">
            <v>Các tuyến đường nối trục N1 đến Trường Chính trị huyện Quảng Trạch</v>
          </cell>
          <cell r="G544" t="str">
            <v>Quảng Trạch</v>
          </cell>
          <cell r="H544">
            <v>2019</v>
          </cell>
          <cell r="J544">
            <v>2021</v>
          </cell>
          <cell r="M544" t="str">
            <v>3828/QĐ-UBND ngày 31/10/2018</v>
          </cell>
          <cell r="N544">
            <v>8000</v>
          </cell>
          <cell r="P544">
            <v>4800</v>
          </cell>
          <cell r="T544">
            <v>2400</v>
          </cell>
          <cell r="AD544">
            <v>2400</v>
          </cell>
          <cell r="AE544">
            <v>2400</v>
          </cell>
          <cell r="AL544">
            <v>2400</v>
          </cell>
          <cell r="AM544">
            <v>2400</v>
          </cell>
          <cell r="AN544" t="str">
            <v>NS tỉnh 2020: 2 tỷ; 2021: 2,8 tỷ</v>
          </cell>
          <cell r="AQ544" t="str">
            <v>Quảng Phương</v>
          </cell>
          <cell r="AR544" t="str">
            <v>GT</v>
          </cell>
          <cell r="AT544" t="str">
            <v>NTM</v>
          </cell>
          <cell r="AU544" t="str">
            <v>UBND huyện Quảng Trạch</v>
          </cell>
          <cell r="AV544" t="str">
            <v>Đ/c Giám đốc</v>
          </cell>
        </row>
        <row r="545">
          <cell r="B545" t="str">
            <v>Nâng cấp, cải tạo Bãi xử lý rác thải huyện Quảng Trạch – giai đoạn II</v>
          </cell>
          <cell r="G545" t="str">
            <v>Quảng Trạch</v>
          </cell>
          <cell r="H545">
            <v>2019</v>
          </cell>
          <cell r="J545">
            <v>2021</v>
          </cell>
          <cell r="M545" t="str">
            <v>3829/QĐ-UBND ngày 31/10/2018</v>
          </cell>
          <cell r="N545">
            <v>7954</v>
          </cell>
          <cell r="P545">
            <v>4772</v>
          </cell>
          <cell r="T545">
            <v>2386</v>
          </cell>
          <cell r="AD545">
            <v>2386</v>
          </cell>
          <cell r="AE545">
            <v>2386</v>
          </cell>
          <cell r="AL545">
            <v>2386</v>
          </cell>
          <cell r="AM545">
            <v>2386</v>
          </cell>
          <cell r="AN545" t="str">
            <v>NS tỉnh 2020: 2 tỷ; 2021: 2,8 tỷ</v>
          </cell>
          <cell r="AQ545" t="str">
            <v>Quảng Tiến</v>
          </cell>
          <cell r="AR545" t="str">
            <v>Khác</v>
          </cell>
          <cell r="AS545" t="str">
            <v>xã 135</v>
          </cell>
          <cell r="AT545" t="str">
            <v>NTM</v>
          </cell>
          <cell r="AU545" t="str">
            <v>UBND huyện Quảng Trạch</v>
          </cell>
          <cell r="AV545" t="str">
            <v>Đ/c Giám đốc</v>
          </cell>
        </row>
        <row r="546">
          <cell r="B546" t="str">
            <v>Bê tông hóa đường nội thôn xã Quảng Châu</v>
          </cell>
          <cell r="G546" t="str">
            <v>Quảng Trạch</v>
          </cell>
          <cell r="H546">
            <v>2019</v>
          </cell>
          <cell r="J546">
            <v>2021</v>
          </cell>
          <cell r="M546" t="str">
            <v>3783/QĐ-UBND ngày 31/10/2018</v>
          </cell>
          <cell r="N546">
            <v>3000</v>
          </cell>
          <cell r="P546">
            <v>1800</v>
          </cell>
          <cell r="T546">
            <v>900</v>
          </cell>
          <cell r="AD546">
            <v>900</v>
          </cell>
          <cell r="AE546">
            <v>900</v>
          </cell>
          <cell r="AL546">
            <v>900</v>
          </cell>
          <cell r="AM546">
            <v>900</v>
          </cell>
          <cell r="AN546" t="str">
            <v>NS tỉnh 2020: 0,9 tỷ; 2021: 0,9 tỷ</v>
          </cell>
          <cell r="AQ546" t="str">
            <v>Quảng Châu</v>
          </cell>
          <cell r="AR546" t="str">
            <v>GT</v>
          </cell>
          <cell r="AS546" t="str">
            <v>xã 135</v>
          </cell>
          <cell r="AT546" t="str">
            <v>NTM</v>
          </cell>
          <cell r="AU546" t="str">
            <v>UBND xã Quảng Châu</v>
          </cell>
          <cell r="AV546" t="str">
            <v>Đ/c Giám đốc</v>
          </cell>
        </row>
        <row r="547">
          <cell r="B547" t="str">
            <v>Khắc phục tuyến đường UBND xã thôn Bưởi Rõi xã Quảng Hợp</v>
          </cell>
          <cell r="G547" t="str">
            <v>Quảng Trạch</v>
          </cell>
          <cell r="H547">
            <v>2019</v>
          </cell>
          <cell r="J547">
            <v>2021</v>
          </cell>
          <cell r="M547" t="str">
            <v>3732/QĐ-UBND ngày 30/10/2018</v>
          </cell>
          <cell r="N547">
            <v>12000</v>
          </cell>
          <cell r="P547">
            <v>7200</v>
          </cell>
          <cell r="T547">
            <v>3600</v>
          </cell>
          <cell r="AD547">
            <v>3600</v>
          </cell>
          <cell r="AE547">
            <v>3600</v>
          </cell>
          <cell r="AL547">
            <v>3600</v>
          </cell>
          <cell r="AM547">
            <v>3600</v>
          </cell>
          <cell r="AN547" t="str">
            <v>NS tỉnh 2020: 2 tỷ; 2021: 5,2 tỷ</v>
          </cell>
          <cell r="AQ547" t="str">
            <v>Quảng Hợp</v>
          </cell>
          <cell r="AR547" t="str">
            <v>GT</v>
          </cell>
          <cell r="AS547" t="str">
            <v>xã 135</v>
          </cell>
          <cell r="AT547" t="str">
            <v>NTM</v>
          </cell>
          <cell r="AU547" t="str">
            <v>UBND xã Quảng Hợp</v>
          </cell>
          <cell r="AV547" t="str">
            <v>Đ/c Quang PCT</v>
          </cell>
        </row>
        <row r="548">
          <cell r="B548" t="str">
            <v>Khắc phục, sửa chữa khẩn cấp một số tuyến đường xung yếu trên địa bàn xã Phù Hóa, huyện Quảng Trạch</v>
          </cell>
          <cell r="G548" t="str">
            <v>Quảng Trạch</v>
          </cell>
          <cell r="H548">
            <v>2019</v>
          </cell>
          <cell r="J548">
            <v>2021</v>
          </cell>
          <cell r="M548" t="str">
            <v>3733/QĐ-UBND ngày 30/10/2018</v>
          </cell>
          <cell r="N548">
            <v>7500</v>
          </cell>
          <cell r="P548">
            <v>4500</v>
          </cell>
          <cell r="T548">
            <v>2250</v>
          </cell>
          <cell r="AD548">
            <v>2250</v>
          </cell>
          <cell r="AE548">
            <v>2250</v>
          </cell>
          <cell r="AL548">
            <v>2250</v>
          </cell>
          <cell r="AM548">
            <v>2250</v>
          </cell>
          <cell r="AN548" t="str">
            <v>NS tỉnh bố trí giai đoạn 2020-2021</v>
          </cell>
          <cell r="AQ548" t="str">
            <v>Phù Hóa</v>
          </cell>
          <cell r="AR548" t="str">
            <v>GT</v>
          </cell>
          <cell r="AS548" t="str">
            <v>bãi ngang</v>
          </cell>
          <cell r="AT548" t="str">
            <v>NTM</v>
          </cell>
          <cell r="AU548" t="str">
            <v>UBND huyện Quảng Trạch</v>
          </cell>
          <cell r="AV548" t="str">
            <v>Ý kiến đ/c Ngân PCT</v>
          </cell>
        </row>
        <row r="549">
          <cell r="B549" t="str">
            <v>Đường từ Điện Thành Hoàng Vĩnh Lộc đến Cầu Chợ Ngang xã Quảng Lộc</v>
          </cell>
          <cell r="G549" t="str">
            <v>Ba Đồn</v>
          </cell>
          <cell r="H549">
            <v>2019</v>
          </cell>
          <cell r="J549">
            <v>2021</v>
          </cell>
          <cell r="M549" t="str">
            <v>3778/QĐ-UBND ngày 31/10/2018</v>
          </cell>
          <cell r="N549">
            <v>11200</v>
          </cell>
          <cell r="P549">
            <v>6720</v>
          </cell>
          <cell r="T549">
            <v>3360</v>
          </cell>
          <cell r="AD549">
            <v>3360</v>
          </cell>
          <cell r="AE549">
            <v>3360</v>
          </cell>
          <cell r="AL549">
            <v>3360</v>
          </cell>
          <cell r="AM549">
            <v>3360</v>
          </cell>
          <cell r="AN549" t="str">
            <v>NS tỉnh 2020: 2,5 tỷ; 2021: 4,22 tỷ</v>
          </cell>
          <cell r="AQ549" t="str">
            <v>Quảng Lộc</v>
          </cell>
          <cell r="AR549" t="str">
            <v>GT</v>
          </cell>
          <cell r="AT549" t="str">
            <v>NTM</v>
          </cell>
          <cell r="AU549" t="str">
            <v>UBND xã Quảng Lộc</v>
          </cell>
          <cell r="AV549" t="str">
            <v>Ý kiến đ/c Quang PCT</v>
          </cell>
        </row>
        <row r="550">
          <cell r="B550" t="str">
            <v>Đường GTNT thôn Công Hòa xã Quảng Trung</v>
          </cell>
          <cell r="G550" t="str">
            <v>Ba Đồn</v>
          </cell>
          <cell r="H550">
            <v>2019</v>
          </cell>
          <cell r="J550">
            <v>2021</v>
          </cell>
          <cell r="M550" t="str">
            <v>3777/QĐ-UBND ngày 31/10/2018</v>
          </cell>
          <cell r="N550">
            <v>3000</v>
          </cell>
          <cell r="P550">
            <v>1800</v>
          </cell>
          <cell r="T550">
            <v>900</v>
          </cell>
          <cell r="AD550">
            <v>900</v>
          </cell>
          <cell r="AE550">
            <v>900</v>
          </cell>
          <cell r="AL550">
            <v>900</v>
          </cell>
          <cell r="AM550">
            <v>900</v>
          </cell>
          <cell r="AN550" t="str">
            <v>NS tỉnh 2020: 0,9 tỷ; 2021: 0,9 tỷ</v>
          </cell>
          <cell r="AQ550" t="str">
            <v>Quảng Trung</v>
          </cell>
          <cell r="AR550" t="str">
            <v>GT</v>
          </cell>
          <cell r="AS550" t="str">
            <v>bãi ngang</v>
          </cell>
          <cell r="AT550" t="str">
            <v>NTM</v>
          </cell>
          <cell r="AU550" t="str">
            <v>UBND xã Quảng Trung</v>
          </cell>
          <cell r="AV550" t="str">
            <v>Ý kiến Giám đốc</v>
          </cell>
        </row>
        <row r="551">
          <cell r="B551" t="str">
            <v>Đường giao thông trên địa bàn Phường Quảng Thọ</v>
          </cell>
          <cell r="G551" t="str">
            <v>Ba Đồn</v>
          </cell>
          <cell r="H551">
            <v>2019</v>
          </cell>
          <cell r="J551">
            <v>2021</v>
          </cell>
          <cell r="M551" t="str">
            <v>3884/QĐ-UBND ngày 31/10/2018</v>
          </cell>
          <cell r="N551">
            <v>10000</v>
          </cell>
          <cell r="P551">
            <v>6000</v>
          </cell>
          <cell r="T551">
            <v>3000</v>
          </cell>
          <cell r="AD551">
            <v>3000</v>
          </cell>
          <cell r="AE551">
            <v>3000</v>
          </cell>
          <cell r="AL551">
            <v>3000</v>
          </cell>
          <cell r="AM551">
            <v>3000</v>
          </cell>
          <cell r="AN551" t="str">
            <v>NS tỉnh 2020: 2 tỷ; 2021: 4 tỷ</v>
          </cell>
          <cell r="AQ551" t="str">
            <v>Quảng Thọ</v>
          </cell>
          <cell r="AR551" t="str">
            <v>GT</v>
          </cell>
          <cell r="AU551" t="str">
            <v>UBND phường
Quảng Thọ</v>
          </cell>
          <cell r="AV551" t="str">
            <v>Ý kiến đ/c Quang PCT</v>
          </cell>
        </row>
        <row r="552">
          <cell r="B552" t="str">
            <v>Các tuyến đường liên thôn La Hà Nam đi La Hà Đông và tuyến đường La Hà Nam đi Văn Phú xã Quảng Văn</v>
          </cell>
          <cell r="G552" t="str">
            <v>Ba Đồn</v>
          </cell>
          <cell r="H552">
            <v>2019</v>
          </cell>
          <cell r="J552">
            <v>2021</v>
          </cell>
          <cell r="M552" t="str">
            <v>3785/QĐ-UBND ngày 31/10/2018</v>
          </cell>
          <cell r="N552">
            <v>6000</v>
          </cell>
          <cell r="P552">
            <v>3600</v>
          </cell>
          <cell r="T552">
            <v>1800</v>
          </cell>
          <cell r="AD552">
            <v>1800</v>
          </cell>
          <cell r="AE552">
            <v>1800</v>
          </cell>
          <cell r="AL552">
            <v>1800</v>
          </cell>
          <cell r="AM552">
            <v>1800</v>
          </cell>
          <cell r="AN552" t="str">
            <v>NS tỉnh bố trí giai đoạn 2020-2021</v>
          </cell>
          <cell r="AQ552" t="str">
            <v>Quảng Văn</v>
          </cell>
          <cell r="AR552" t="str">
            <v>GT</v>
          </cell>
          <cell r="AS552" t="str">
            <v>bãi ngang</v>
          </cell>
          <cell r="AT552" t="str">
            <v>NTM</v>
          </cell>
          <cell r="AU552" t="str">
            <v>UBND xã Quảng Văn</v>
          </cell>
          <cell r="AV552" t="str">
            <v>Ý kiến đc Quang PCT</v>
          </cell>
        </row>
        <row r="553">
          <cell r="B553" t="str">
            <v>Đường lò vôi xã Vạn Ninh</v>
          </cell>
          <cell r="G553" t="str">
            <v>Quảng Ninh</v>
          </cell>
          <cell r="H553">
            <v>2019</v>
          </cell>
          <cell r="J553">
            <v>2021</v>
          </cell>
          <cell r="M553" t="str">
            <v>3822/QĐ-UBND ngày 31/10/2018</v>
          </cell>
          <cell r="N553">
            <v>4000</v>
          </cell>
          <cell r="P553">
            <v>2400</v>
          </cell>
          <cell r="T553">
            <v>1200</v>
          </cell>
          <cell r="AD553">
            <v>1200</v>
          </cell>
          <cell r="AE553">
            <v>1200</v>
          </cell>
          <cell r="AL553">
            <v>1200</v>
          </cell>
          <cell r="AM553">
            <v>1200</v>
          </cell>
          <cell r="AN553" t="str">
            <v>NS tỉnh bố trí giai đoạn 2020-2021</v>
          </cell>
          <cell r="AQ553" t="str">
            <v>Vạn Ninh</v>
          </cell>
          <cell r="AR553" t="str">
            <v>GT</v>
          </cell>
          <cell r="AT553" t="str">
            <v>NTM</v>
          </cell>
          <cell r="AU553" t="str">
            <v>UBND xã Vạn Ninh</v>
          </cell>
          <cell r="AV553" t="str">
            <v>Ý kiến đc Quang PCT</v>
          </cell>
        </row>
        <row r="554">
          <cell r="B554" t="str">
            <v>Đường tránh lũ Long Đại - Hà Kiên</v>
          </cell>
          <cell r="G554" t="str">
            <v>Quảng Ninh</v>
          </cell>
          <cell r="H554">
            <v>2019</v>
          </cell>
          <cell r="J554">
            <v>2021</v>
          </cell>
          <cell r="M554" t="str">
            <v>3870/QĐ-UBND ngày 31/10/2018</v>
          </cell>
          <cell r="N554">
            <v>7500</v>
          </cell>
          <cell r="P554">
            <v>4500</v>
          </cell>
          <cell r="T554">
            <v>2250</v>
          </cell>
          <cell r="AD554">
            <v>2250</v>
          </cell>
          <cell r="AE554">
            <v>2250</v>
          </cell>
          <cell r="AL554">
            <v>2250</v>
          </cell>
          <cell r="AM554">
            <v>2250</v>
          </cell>
          <cell r="AN554" t="str">
            <v>NS tỉnh bố trí giai đoạn 2020-2021</v>
          </cell>
          <cell r="AQ554" t="str">
            <v>Hiền Ninh</v>
          </cell>
          <cell r="AR554" t="str">
            <v>GT</v>
          </cell>
          <cell r="AS554" t="str">
            <v>bãi ngang</v>
          </cell>
          <cell r="AT554" t="str">
            <v>NTM</v>
          </cell>
          <cell r="AU554" t="str">
            <v>UBND huyện Quảng Ninh</v>
          </cell>
          <cell r="AV554" t="str">
            <v>Ý kiến đ/c Quang PCT</v>
          </cell>
        </row>
        <row r="555">
          <cell r="B555" t="str">
            <v>Đường tránh lũ kết hợp di dân sau hồ Rào Đá, xã Trường Xuân</v>
          </cell>
          <cell r="G555" t="str">
            <v>Quảng Ninh</v>
          </cell>
          <cell r="H555">
            <v>2020</v>
          </cell>
          <cell r="J555">
            <v>2022</v>
          </cell>
          <cell r="N555">
            <v>6000</v>
          </cell>
          <cell r="P555">
            <v>3600</v>
          </cell>
          <cell r="AD555">
            <v>0</v>
          </cell>
          <cell r="AE555">
            <v>0</v>
          </cell>
          <cell r="AO555" t="str">
            <v>Loại khỏi danh mục</v>
          </cell>
          <cell r="AR555" t="str">
            <v>GT</v>
          </cell>
          <cell r="AU555" t="str">
            <v>UBND xã Trường Xuân</v>
          </cell>
          <cell r="AV555" t="str">
            <v>Ý kiến đ/c Giám đốc</v>
          </cell>
        </row>
        <row r="556">
          <cell r="B556" t="str">
            <v>Đường thôn Quy Hậu đi Quốc lộ 1A xã Liên Thủy</v>
          </cell>
          <cell r="G556" t="str">
            <v>Lệ Thủy</v>
          </cell>
          <cell r="H556">
            <v>2019</v>
          </cell>
          <cell r="J556">
            <v>2021</v>
          </cell>
          <cell r="M556" t="str">
            <v>3789/QĐ-UBND ngày 31/10/2018</v>
          </cell>
          <cell r="N556">
            <v>8000</v>
          </cell>
          <cell r="P556">
            <v>4800</v>
          </cell>
          <cell r="T556">
            <v>2400</v>
          </cell>
          <cell r="AD556">
            <v>2400</v>
          </cell>
          <cell r="AE556">
            <v>2400</v>
          </cell>
          <cell r="AL556">
            <v>2400</v>
          </cell>
          <cell r="AM556">
            <v>2400</v>
          </cell>
          <cell r="AN556" t="str">
            <v>NS tỉnh bố trí giai đoạn 2020-2021</v>
          </cell>
          <cell r="AQ556" t="str">
            <v>Liên Thủy</v>
          </cell>
          <cell r="AR556" t="str">
            <v>GT</v>
          </cell>
          <cell r="AT556" t="str">
            <v>NTM</v>
          </cell>
          <cell r="AU556" t="str">
            <v>UBND xã Liên Thủy</v>
          </cell>
          <cell r="AV556" t="str">
            <v>Đ/c Chủ tịch</v>
          </cell>
        </row>
        <row r="557">
          <cell r="B557" t="str">
            <v>Xây dựng khẩn cấp hệ thống kè bảo vệ tuyến đê Vùng Lùng, xã Tân Thủy</v>
          </cell>
          <cell r="G557" t="str">
            <v>Lệ Thủy</v>
          </cell>
          <cell r="H557">
            <v>2019</v>
          </cell>
          <cell r="J557">
            <v>2021</v>
          </cell>
          <cell r="M557" t="str">
            <v>3815/QĐ-UBND ngày 31/10/2018</v>
          </cell>
          <cell r="N557">
            <v>6000</v>
          </cell>
          <cell r="P557">
            <v>3600</v>
          </cell>
          <cell r="T557">
            <v>1800</v>
          </cell>
          <cell r="AD557">
            <v>1800</v>
          </cell>
          <cell r="AE557">
            <v>1800</v>
          </cell>
          <cell r="AL557">
            <v>1800</v>
          </cell>
          <cell r="AM557">
            <v>1800</v>
          </cell>
          <cell r="AN557" t="str">
            <v>NS tỉnh bố trí giai đoạn 2020-2021</v>
          </cell>
          <cell r="AQ557" t="str">
            <v>Tân Thủy</v>
          </cell>
          <cell r="AR557" t="str">
            <v>NN-TL</v>
          </cell>
          <cell r="AT557" t="str">
            <v>NTM</v>
          </cell>
          <cell r="AU557" t="str">
            <v>UBND huyện Lệ Thủy</v>
          </cell>
          <cell r="AV557" t="str">
            <v>Ý kiến đc Quang PCT</v>
          </cell>
        </row>
        <row r="558">
          <cell r="B558" t="str">
            <v>Hệ thống kè bảo vệ tuyến đê Đập Bể, xã Lộc Thủy</v>
          </cell>
          <cell r="G558" t="str">
            <v>Lệ Thủy</v>
          </cell>
          <cell r="H558">
            <v>2019</v>
          </cell>
          <cell r="J558">
            <v>2021</v>
          </cell>
          <cell r="M558" t="str">
            <v>3814/QĐ-UBND ngày 31/10/2018</v>
          </cell>
          <cell r="N558">
            <v>6000</v>
          </cell>
          <cell r="P558">
            <v>3600</v>
          </cell>
          <cell r="T558">
            <v>1800</v>
          </cell>
          <cell r="AD558">
            <v>1800</v>
          </cell>
          <cell r="AE558">
            <v>1800</v>
          </cell>
          <cell r="AL558">
            <v>1800</v>
          </cell>
          <cell r="AM558">
            <v>1800</v>
          </cell>
          <cell r="AN558" t="str">
            <v>Bố trí 1 tỷ nguồn vượt thu cho dự án Hệ thống kè bảo vệ tuyến Đập Bể, huyện Lệ Thủy, có sai khác về tên danh mục</v>
          </cell>
          <cell r="AO558" t="str">
            <v>Bố trí 1 tỷ nguồn vượt thu cho dự án Hệ thống kè bảo vệ tuyến Đập Bể, huyện Lệ Thủy, có sai khác về tên danh mục</v>
          </cell>
          <cell r="AQ558" t="str">
            <v>Lộc Thủy</v>
          </cell>
          <cell r="AR558" t="str">
            <v>NN-TL</v>
          </cell>
          <cell r="AT558" t="str">
            <v>NTM</v>
          </cell>
          <cell r="AU558" t="str">
            <v>UBND huyện Lệ Thủy</v>
          </cell>
          <cell r="AV558" t="str">
            <v>Ý kiến chủ tịch</v>
          </cell>
        </row>
        <row r="559">
          <cell r="B559" t="str">
            <v xml:space="preserve">Đường giao thông từ xã Ngư Thủy Nam đi xã Ngư Thủy Trung </v>
          </cell>
          <cell r="G559" t="str">
            <v>Lệ Thủy</v>
          </cell>
          <cell r="H559">
            <v>2019</v>
          </cell>
          <cell r="J559">
            <v>2021</v>
          </cell>
          <cell r="M559" t="str">
            <v>3790/QĐ-UBND ngày 31/10/2018</v>
          </cell>
          <cell r="N559">
            <v>7000</v>
          </cell>
          <cell r="P559">
            <v>4200</v>
          </cell>
          <cell r="T559">
            <v>2100</v>
          </cell>
          <cell r="AD559">
            <v>2100</v>
          </cell>
          <cell r="AE559">
            <v>2100</v>
          </cell>
          <cell r="AL559">
            <v>2100</v>
          </cell>
          <cell r="AM559">
            <v>2100</v>
          </cell>
          <cell r="AN559" t="str">
            <v>NS tỉnh bố trí giai đoạn 2020-2021</v>
          </cell>
          <cell r="AQ559" t="str">
            <v>Ngư Thủy Nam</v>
          </cell>
          <cell r="AR559" t="str">
            <v>GT</v>
          </cell>
          <cell r="AT559" t="str">
            <v>NTM</v>
          </cell>
          <cell r="AU559" t="str">
            <v>UBND xã Ngư Thủy Nam</v>
          </cell>
          <cell r="AV559" t="str">
            <v>Ý kiến đc Quang PCT</v>
          </cell>
        </row>
        <row r="560">
          <cell r="B560" t="str">
            <v>Sửa chữa đường sản xuất và dân sinh xã Cam Thủy</v>
          </cell>
          <cell r="G560" t="str">
            <v>Lệ Thủy</v>
          </cell>
          <cell r="H560">
            <v>2019</v>
          </cell>
          <cell r="J560">
            <v>2021</v>
          </cell>
          <cell r="M560" t="str">
            <v>3787/QĐ-UBND ngày 31/10/2018</v>
          </cell>
          <cell r="N560">
            <v>4000</v>
          </cell>
          <cell r="P560">
            <v>2400</v>
          </cell>
          <cell r="T560">
            <v>1200</v>
          </cell>
          <cell r="AD560">
            <v>1200</v>
          </cell>
          <cell r="AE560">
            <v>1200</v>
          </cell>
          <cell r="AL560">
            <v>1200</v>
          </cell>
          <cell r="AM560">
            <v>1200</v>
          </cell>
          <cell r="AN560" t="str">
            <v>NS tỉnh bố trí giai đoạn 2020-2021</v>
          </cell>
          <cell r="AQ560" t="str">
            <v>Cam Thủy</v>
          </cell>
          <cell r="AR560" t="str">
            <v>GT</v>
          </cell>
          <cell r="AT560" t="str">
            <v>NTM</v>
          </cell>
          <cell r="AU560" t="str">
            <v>UBND xã Cam Thủy</v>
          </cell>
          <cell r="AV560" t="str">
            <v>Ý kiến đc Quang PCT</v>
          </cell>
        </row>
        <row r="561">
          <cell r="B561" t="str">
            <v>Kè chống sạt lở Hói Miệu</v>
          </cell>
          <cell r="G561" t="str">
            <v>Lệ Thủy</v>
          </cell>
          <cell r="H561">
            <v>2019</v>
          </cell>
          <cell r="J561">
            <v>2021</v>
          </cell>
          <cell r="M561" t="str">
            <v>3668/QĐ-UBND ngày 29/10/2018</v>
          </cell>
          <cell r="N561">
            <v>7500</v>
          </cell>
          <cell r="P561">
            <v>4500</v>
          </cell>
          <cell r="T561">
            <v>2250</v>
          </cell>
          <cell r="AD561">
            <v>2250</v>
          </cell>
          <cell r="AE561">
            <v>2250</v>
          </cell>
          <cell r="AL561">
            <v>2250</v>
          </cell>
          <cell r="AM561">
            <v>2250</v>
          </cell>
          <cell r="AN561" t="str">
            <v>NS tỉnh bố trí giai đoạn 2020-2021</v>
          </cell>
          <cell r="AQ561" t="str">
            <v>Kiến Giang</v>
          </cell>
          <cell r="AR561" t="str">
            <v>NN-TL</v>
          </cell>
          <cell r="AU561" t="str">
            <v>UBND huyện Lệ Thủy</v>
          </cell>
          <cell r="AV561" t="str">
            <v>Ý kiến chủ tịch</v>
          </cell>
        </row>
        <row r="562">
          <cell r="B562" t="str">
            <v>Kè chống sạt lở Nam Hói Cùng</v>
          </cell>
          <cell r="G562" t="str">
            <v>Lệ Thủy</v>
          </cell>
          <cell r="H562">
            <v>2019</v>
          </cell>
          <cell r="J562">
            <v>2021</v>
          </cell>
          <cell r="M562" t="str">
            <v>3792/QĐ-UBND ngày 31/10/2018</v>
          </cell>
          <cell r="N562">
            <v>10000</v>
          </cell>
          <cell r="P562">
            <v>6000</v>
          </cell>
          <cell r="T562">
            <v>3000</v>
          </cell>
          <cell r="AD562">
            <v>3000</v>
          </cell>
          <cell r="AE562">
            <v>3000</v>
          </cell>
          <cell r="AL562">
            <v>3000</v>
          </cell>
          <cell r="AM562">
            <v>3000</v>
          </cell>
          <cell r="AN562" t="str">
            <v>NS tỉnh bố trí giai đoạn 2020-2021</v>
          </cell>
          <cell r="AQ562" t="str">
            <v>An Thủy</v>
          </cell>
          <cell r="AR562" t="str">
            <v>NN-TL</v>
          </cell>
          <cell r="AT562" t="str">
            <v>NTM</v>
          </cell>
          <cell r="AU562" t="str">
            <v>UBND huyện Lệ Thủy</v>
          </cell>
          <cell r="AV562" t="str">
            <v>Ý kiến chủ tịch</v>
          </cell>
        </row>
        <row r="563">
          <cell r="B563" t="str">
            <v>Đường từ thôn Hồng Giang xã Trường Thủy đi xã Văn Thủy</v>
          </cell>
          <cell r="G563" t="str">
            <v>Lệ Thủy</v>
          </cell>
          <cell r="H563">
            <v>2019</v>
          </cell>
          <cell r="J563">
            <v>2021</v>
          </cell>
          <cell r="M563" t="str">
            <v>3731/QĐ-UBND ngày 30/10/2018</v>
          </cell>
          <cell r="N563">
            <v>5000</v>
          </cell>
          <cell r="P563">
            <v>3000</v>
          </cell>
          <cell r="T563">
            <v>1500</v>
          </cell>
          <cell r="AD563">
            <v>1500</v>
          </cell>
          <cell r="AE563">
            <v>1500</v>
          </cell>
          <cell r="AL563">
            <v>1500</v>
          </cell>
          <cell r="AM563">
            <v>1500</v>
          </cell>
          <cell r="AN563" t="str">
            <v>NS tỉnh bố trí giai đoạn 2020-2021</v>
          </cell>
          <cell r="AQ563" t="str">
            <v>Trường Thủy</v>
          </cell>
          <cell r="AR563" t="str">
            <v>GT</v>
          </cell>
          <cell r="AT563" t="str">
            <v>NTM</v>
          </cell>
          <cell r="AU563" t="str">
            <v>UBND xã Trường Thủy</v>
          </cell>
          <cell r="AV563" t="str">
            <v>Đ/c Giám đốc</v>
          </cell>
        </row>
        <row r="564">
          <cell r="B564" t="str">
            <v>Hoàn thiện cầu Cà Roòng 2, xã Thượng Trạch</v>
          </cell>
          <cell r="G564" t="str">
            <v>Bố Trạch</v>
          </cell>
          <cell r="H564">
            <v>2019</v>
          </cell>
          <cell r="J564">
            <v>2021</v>
          </cell>
          <cell r="M564" t="str">
            <v>3533/QĐ-UBND ngày 23/10/2018</v>
          </cell>
          <cell r="N564">
            <v>6000</v>
          </cell>
          <cell r="P564">
            <v>3600</v>
          </cell>
          <cell r="T564">
            <v>1800</v>
          </cell>
          <cell r="AD564">
            <v>1800</v>
          </cell>
          <cell r="AE564">
            <v>1800</v>
          </cell>
          <cell r="AL564">
            <v>1800</v>
          </cell>
          <cell r="AM564">
            <v>1800</v>
          </cell>
          <cell r="AN564" t="str">
            <v>Đang trình thẩm định chủ trương đầu tư</v>
          </cell>
          <cell r="AQ564" t="str">
            <v>Thượng Trạch</v>
          </cell>
          <cell r="AR564" t="str">
            <v>GT</v>
          </cell>
          <cell r="AS564" t="str">
            <v>xã 135</v>
          </cell>
          <cell r="AT564" t="str">
            <v>NTM</v>
          </cell>
          <cell r="AU564" t="str">
            <v>UBND huyện Bố Trạch</v>
          </cell>
          <cell r="AV564" t="str">
            <v>Ý kiến chủ tịch</v>
          </cell>
        </row>
        <row r="565">
          <cell r="B565" t="str">
            <v>Nâng cấp tuyến đường ngập lũ nối thôn Trung Thuận về thôn Nam Sơn, xã Phú Trạch</v>
          </cell>
          <cell r="G565" t="str">
            <v>Bố Trạch</v>
          </cell>
          <cell r="H565">
            <v>2019</v>
          </cell>
          <cell r="J565">
            <v>2021</v>
          </cell>
          <cell r="M565" t="str">
            <v>3742/QĐ-UBND ngày 30/10/2018</v>
          </cell>
          <cell r="N565">
            <v>6000</v>
          </cell>
          <cell r="P565">
            <v>3600</v>
          </cell>
          <cell r="T565">
            <v>1800</v>
          </cell>
          <cell r="AD565">
            <v>1800</v>
          </cell>
          <cell r="AE565">
            <v>1800</v>
          </cell>
          <cell r="AL565">
            <v>1800</v>
          </cell>
          <cell r="AM565">
            <v>1800</v>
          </cell>
          <cell r="AN565" t="str">
            <v>Đang trình thẩm định chủ trương đầu tư</v>
          </cell>
          <cell r="AQ565" t="str">
            <v>Phú Trạch</v>
          </cell>
          <cell r="AR565" t="str">
            <v>GT</v>
          </cell>
          <cell r="AT565" t="str">
            <v>NTM</v>
          </cell>
          <cell r="AU565" t="str">
            <v>UBND huyện Bố Trạch</v>
          </cell>
          <cell r="AV565" t="str">
            <v>Ý kiến đc Quang PCT</v>
          </cell>
        </row>
        <row r="566">
          <cell r="B566" t="str">
            <v>Tuyến đường chính vào trung tâm thị trấn Quán Hàu, huyện Quảng Ninh</v>
          </cell>
          <cell r="G566" t="str">
            <v>Quảng Ninh</v>
          </cell>
          <cell r="H566">
            <v>2019</v>
          </cell>
          <cell r="J566">
            <v>2021</v>
          </cell>
          <cell r="M566" t="str">
            <v>3865/QĐ-UBND ngày 31/10/2018</v>
          </cell>
          <cell r="N566">
            <v>15000</v>
          </cell>
          <cell r="P566">
            <v>9000</v>
          </cell>
          <cell r="T566">
            <v>4500</v>
          </cell>
          <cell r="AD566">
            <v>4500</v>
          </cell>
          <cell r="AE566">
            <v>4500</v>
          </cell>
          <cell r="AL566">
            <v>4500</v>
          </cell>
          <cell r="AM566">
            <v>4500</v>
          </cell>
          <cell r="AN566" t="str">
            <v>Đang trình thẩm định chủ trương đầu tư</v>
          </cell>
          <cell r="AQ566" t="str">
            <v>Quán Hàu</v>
          </cell>
          <cell r="AR566" t="str">
            <v>GT</v>
          </cell>
          <cell r="AT566" t="str">
            <v>NTM</v>
          </cell>
          <cell r="AU566" t="str">
            <v>UBND huyện Quảng Ninh</v>
          </cell>
          <cell r="AV566" t="str">
            <v>Ý kiến Giám đốc</v>
          </cell>
        </row>
        <row r="567">
          <cell r="B567" t="str">
            <v>Đường nối thôn Tân Hòa và Tân Thuận, xã Ngư Thủy Bắc, huyện Lệ Thủy</v>
          </cell>
          <cell r="G567" t="str">
            <v>Lệ Thủy</v>
          </cell>
          <cell r="H567">
            <v>2019</v>
          </cell>
          <cell r="J567">
            <v>2021</v>
          </cell>
          <cell r="M567" t="str">
            <v>3873/QĐ-UBND ngày 31/10/2018</v>
          </cell>
          <cell r="N567">
            <v>2500</v>
          </cell>
          <cell r="P567">
            <v>1500</v>
          </cell>
          <cell r="T567">
            <v>750</v>
          </cell>
          <cell r="AD567">
            <v>750</v>
          </cell>
          <cell r="AE567">
            <v>750</v>
          </cell>
          <cell r="AL567">
            <v>750</v>
          </cell>
          <cell r="AM567">
            <v>750</v>
          </cell>
          <cell r="AN567" t="str">
            <v>Đaã phê duyệt chủ trương đầu tư</v>
          </cell>
          <cell r="AQ567" t="str">
            <v>Ngư Thủy Bắc</v>
          </cell>
          <cell r="AR567" t="str">
            <v>GT</v>
          </cell>
          <cell r="AT567" t="str">
            <v>NTM</v>
          </cell>
          <cell r="AU567" t="str">
            <v>UBND xã Ngư Thủy Bắc</v>
          </cell>
          <cell r="AV567" t="str">
            <v>Ý kiến Giám đốc</v>
          </cell>
        </row>
        <row r="568">
          <cell r="B568" t="str">
            <v>Quảng trường biển xã Trung Trạch, huyện Bố Trạch</v>
          </cell>
          <cell r="G568" t="str">
            <v>Bố Trạch</v>
          </cell>
          <cell r="H568">
            <v>2019</v>
          </cell>
          <cell r="J568">
            <v>2021</v>
          </cell>
          <cell r="M568" t="str">
            <v>3738/QĐ-UBND ngày 30/10/2018</v>
          </cell>
          <cell r="N568">
            <v>15000</v>
          </cell>
          <cell r="P568">
            <v>9000</v>
          </cell>
          <cell r="T568">
            <v>4500</v>
          </cell>
          <cell r="AD568">
            <v>4500</v>
          </cell>
          <cell r="AE568">
            <v>4500</v>
          </cell>
          <cell r="AL568">
            <v>4500</v>
          </cell>
          <cell r="AM568">
            <v>4500</v>
          </cell>
          <cell r="AO568" t="str">
            <v>Trung C bổ sung 19.11</v>
          </cell>
          <cell r="AQ568" t="str">
            <v>Trung Trạch</v>
          </cell>
          <cell r="AR568" t="str">
            <v>Khác</v>
          </cell>
          <cell r="AT568" t="str">
            <v>NTM</v>
          </cell>
          <cell r="AU568" t="str">
            <v>UBND huyện Bố Trạch</v>
          </cell>
          <cell r="AV568" t="str">
            <v>Ý kiến Giám đốc</v>
          </cell>
        </row>
        <row r="569">
          <cell r="B569" t="str">
            <v>Đền thờ Bác Hồ</v>
          </cell>
          <cell r="G569" t="str">
            <v>Đồng Hới</v>
          </cell>
          <cell r="H569">
            <v>2020</v>
          </cell>
          <cell r="J569">
            <v>2022</v>
          </cell>
          <cell r="N569">
            <v>10600</v>
          </cell>
          <cell r="P569">
            <v>10600</v>
          </cell>
          <cell r="T569">
            <v>5300</v>
          </cell>
          <cell r="AD569">
            <v>5300</v>
          </cell>
          <cell r="AE569">
            <v>5300</v>
          </cell>
          <cell r="AL569">
            <v>5300</v>
          </cell>
          <cell r="AM569">
            <v>5300</v>
          </cell>
          <cell r="AO569" t="str">
            <v>Bổ sung 20.11</v>
          </cell>
          <cell r="AQ569" t="str">
            <v>Hải Đình</v>
          </cell>
          <cell r="AR569" t="str">
            <v>Khác</v>
          </cell>
        </row>
        <row r="570">
          <cell r="B570" t="str">
            <v>Hạ tầng kỹ thuật nối quy hoạch khu vực phía Đông ngã ba thị trấn Hoàn Lão ra biển Trung Trạch</v>
          </cell>
          <cell r="G570" t="str">
            <v>Bố Trạch</v>
          </cell>
          <cell r="H570">
            <v>2019</v>
          </cell>
          <cell r="J570">
            <v>2021</v>
          </cell>
          <cell r="M570" t="str">
            <v>3856/QĐ-UBND ngày 31/10/2018</v>
          </cell>
          <cell r="N570">
            <v>48800</v>
          </cell>
          <cell r="P570">
            <v>28800</v>
          </cell>
          <cell r="T570">
            <v>14400</v>
          </cell>
          <cell r="AD570">
            <v>14400</v>
          </cell>
          <cell r="AE570">
            <v>14400</v>
          </cell>
          <cell r="AL570">
            <v>14400</v>
          </cell>
          <cell r="AM570">
            <v>14400</v>
          </cell>
          <cell r="AO570" t="str">
            <v>Trung C bổ sung 20.11</v>
          </cell>
          <cell r="AQ570" t="str">
            <v>Trung Trạch</v>
          </cell>
          <cell r="AR570" t="str">
            <v>GT</v>
          </cell>
          <cell r="AT570" t="str">
            <v>NTM</v>
          </cell>
          <cell r="AU570" t="str">
            <v>UBND xã Trung Trạch</v>
          </cell>
        </row>
        <row r="571">
          <cell r="B571" t="str">
            <v>Đường liên thôn xã Đại Trạch, huyện Bố Trạch</v>
          </cell>
          <cell r="G571" t="str">
            <v>Bố Trạch</v>
          </cell>
          <cell r="H571">
            <v>2019</v>
          </cell>
          <cell r="J571">
            <v>2021</v>
          </cell>
          <cell r="M571" t="str">
            <v>3737/QĐ-UBND ngày 30/10/2018</v>
          </cell>
          <cell r="N571">
            <v>5000</v>
          </cell>
          <cell r="P571">
            <v>3000</v>
          </cell>
          <cell r="T571">
            <v>1500</v>
          </cell>
          <cell r="AD571">
            <v>1500</v>
          </cell>
          <cell r="AE571">
            <v>1500</v>
          </cell>
          <cell r="AL571">
            <v>1500</v>
          </cell>
          <cell r="AM571">
            <v>1500</v>
          </cell>
          <cell r="AO571" t="str">
            <v>Ngọc Đ bổ sung 21.11</v>
          </cell>
          <cell r="AQ571" t="str">
            <v>Đại Trạch</v>
          </cell>
          <cell r="AR571" t="str">
            <v>GT</v>
          </cell>
          <cell r="AT571" t="str">
            <v>NTM</v>
          </cell>
          <cell r="AU571" t="str">
            <v>UBND xã Đại Trạch</v>
          </cell>
        </row>
        <row r="572">
          <cell r="B572" t="str">
            <v>Cống cửa ông Lao, xã Bắc Trạch, huyện Bố Trạch</v>
          </cell>
          <cell r="G572" t="str">
            <v>Bố Trạch</v>
          </cell>
          <cell r="H572">
            <v>2019</v>
          </cell>
          <cell r="J572">
            <v>2021</v>
          </cell>
          <cell r="M572" t="str">
            <v>3611/QĐ-UBND ngày 26/10/2018</v>
          </cell>
          <cell r="N572">
            <v>5000</v>
          </cell>
          <cell r="P572">
            <v>3000</v>
          </cell>
          <cell r="T572">
            <v>1500</v>
          </cell>
          <cell r="AD572">
            <v>1500</v>
          </cell>
          <cell r="AE572">
            <v>1500</v>
          </cell>
          <cell r="AL572">
            <v>1500</v>
          </cell>
          <cell r="AM572">
            <v>1500</v>
          </cell>
          <cell r="AO572" t="str">
            <v>A. Thiện bổ sung ngày 22.11</v>
          </cell>
          <cell r="AQ572" t="str">
            <v>Bắc Trạch</v>
          </cell>
          <cell r="AR572" t="str">
            <v>NN-TL</v>
          </cell>
          <cell r="AT572" t="str">
            <v>NTM</v>
          </cell>
          <cell r="AU572" t="str">
            <v>UBND xã Bắc Trạch</v>
          </cell>
        </row>
        <row r="573">
          <cell r="B573" t="str">
            <v>Hạ tầng công viên thị trấn Kiến Giang huyện Lệ Thủy</v>
          </cell>
          <cell r="G573" t="str">
            <v>Lệ Thủy</v>
          </cell>
          <cell r="H573">
            <v>2020</v>
          </cell>
          <cell r="J573">
            <v>2022</v>
          </cell>
          <cell r="N573">
            <v>25000</v>
          </cell>
          <cell r="P573">
            <v>15000</v>
          </cell>
          <cell r="T573">
            <v>4500</v>
          </cell>
          <cell r="AD573">
            <v>4500</v>
          </cell>
          <cell r="AE573">
            <v>4500</v>
          </cell>
          <cell r="AL573">
            <v>4500</v>
          </cell>
          <cell r="AM573">
            <v>4500</v>
          </cell>
          <cell r="AU573" t="str">
            <v>UBND huyện Lệ Thủy</v>
          </cell>
        </row>
        <row r="574">
          <cell r="B574" t="str">
            <v>Khắc phục lầy lội 2 tuyến đường hạ tầng từ đường liên 5 xã đi trung tâm huyện lỵ mới Quảng Trạch</v>
          </cell>
          <cell r="G574" t="str">
            <v>Quảng Trạch</v>
          </cell>
          <cell r="H574">
            <v>2020</v>
          </cell>
          <cell r="J574">
            <v>2022</v>
          </cell>
          <cell r="M574" t="str">
            <v>4234/QĐ-UBND ngày 30/10/2019</v>
          </cell>
          <cell r="N574">
            <v>9000</v>
          </cell>
          <cell r="P574">
            <v>9000</v>
          </cell>
          <cell r="T574">
            <v>2700</v>
          </cell>
          <cell r="AD574">
            <v>2700</v>
          </cell>
          <cell r="AE574">
            <v>2700</v>
          </cell>
          <cell r="AL574">
            <v>2700</v>
          </cell>
          <cell r="AM574">
            <v>2700</v>
          </cell>
          <cell r="AU574" t="str">
            <v>UBND xã Quảng Phương</v>
          </cell>
        </row>
        <row r="575">
          <cell r="B575" t="str">
            <v>Nâng cấp mở rộng tuyến đường nối từ đường Hồ Chí Minh đến khu hạ tầng di tích lịch sử cấp Quốc gia Hang Lèn Hà, xã Thanh Hóa, huyện Tuyên Hóa</v>
          </cell>
          <cell r="G575" t="str">
            <v>Tuyên Hóa</v>
          </cell>
          <cell r="H575">
            <v>2020</v>
          </cell>
          <cell r="J575">
            <v>2022</v>
          </cell>
          <cell r="M575" t="str">
            <v>4233/QĐ-UBND ngày 30/10/2019</v>
          </cell>
          <cell r="N575">
            <v>12000</v>
          </cell>
          <cell r="P575">
            <v>12000</v>
          </cell>
          <cell r="T575">
            <v>3600</v>
          </cell>
          <cell r="AD575">
            <v>3600</v>
          </cell>
          <cell r="AE575">
            <v>3600</v>
          </cell>
          <cell r="AL575">
            <v>3600</v>
          </cell>
          <cell r="AM575">
            <v>3600</v>
          </cell>
          <cell r="AU575" t="str">
            <v>UBND huyện Tuyên Hóa</v>
          </cell>
        </row>
        <row r="577">
          <cell r="B577" t="str">
            <v>DA CHƯA CÓ TRONG KH ĐTC TRUNG HẠN (Bổ sung năm 2020 tại VB 2877/KHĐT-TH)</v>
          </cell>
        </row>
        <row r="578">
          <cell r="B578" t="str">
            <v>Kiên cố hóa đường bê tông nam thôn Vĩnh Lộc, xã Quảng Lộc</v>
          </cell>
          <cell r="G578" t="str">
            <v>Ba Đồn</v>
          </cell>
          <cell r="H578">
            <v>2020</v>
          </cell>
          <cell r="J578">
            <v>2022</v>
          </cell>
          <cell r="N578">
            <v>5000</v>
          </cell>
          <cell r="P578">
            <v>3000</v>
          </cell>
          <cell r="T578">
            <v>900</v>
          </cell>
          <cell r="AD578">
            <v>900</v>
          </cell>
          <cell r="AE578">
            <v>900</v>
          </cell>
          <cell r="AL578">
            <v>900</v>
          </cell>
          <cell r="AM578">
            <v>900</v>
          </cell>
          <cell r="AU578" t="str">
            <v>UBND xã Quảng Lộc</v>
          </cell>
        </row>
        <row r="579">
          <cell r="B579" t="str">
            <v>Đường bê tông thôn Vĩnh Phước Nam xã Quảng Lộc</v>
          </cell>
          <cell r="G579" t="str">
            <v>Ba Đồn</v>
          </cell>
          <cell r="H579">
            <v>2020</v>
          </cell>
          <cell r="J579">
            <v>2022</v>
          </cell>
          <cell r="M579" t="str">
            <v>4230/QĐ-UBND
ngày 30/10/2019</v>
          </cell>
          <cell r="N579">
            <v>6000</v>
          </cell>
          <cell r="P579">
            <v>3600</v>
          </cell>
          <cell r="T579">
            <v>1080</v>
          </cell>
          <cell r="AD579">
            <v>1080</v>
          </cell>
          <cell r="AE579">
            <v>1080</v>
          </cell>
          <cell r="AL579">
            <v>1080</v>
          </cell>
          <cell r="AM579">
            <v>1080</v>
          </cell>
          <cell r="AU579" t="str">
            <v>UBND xã Quảng Lộc</v>
          </cell>
        </row>
        <row r="580">
          <cell r="B580" t="str">
            <v>Đường vượt lũ thôn Hà Sơn xã Quảng Sơn</v>
          </cell>
          <cell r="G580" t="str">
            <v>Ba Đồn</v>
          </cell>
          <cell r="H580">
            <v>2020</v>
          </cell>
          <cell r="J580">
            <v>2022</v>
          </cell>
          <cell r="M580" t="str">
            <v>4231/QĐ-UBND
ngày 30/10/2019</v>
          </cell>
          <cell r="N580">
            <v>4000</v>
          </cell>
          <cell r="P580">
            <v>2400</v>
          </cell>
          <cell r="T580">
            <v>720</v>
          </cell>
          <cell r="AD580">
            <v>720</v>
          </cell>
          <cell r="AE580">
            <v>720</v>
          </cell>
          <cell r="AL580">
            <v>720</v>
          </cell>
          <cell r="AM580">
            <v>720</v>
          </cell>
          <cell r="AU580" t="str">
            <v>UBND xã Quảng Sơn</v>
          </cell>
        </row>
        <row r="581">
          <cell r="B581" t="str">
            <v>Tuyến đường giao thông liên xã từ xã Quảng Sơn đi xã Quảng Minh</v>
          </cell>
          <cell r="G581" t="str">
            <v>Ba Đồn</v>
          </cell>
          <cell r="H581">
            <v>2020</v>
          </cell>
          <cell r="J581">
            <v>2022</v>
          </cell>
          <cell r="N581">
            <v>5500</v>
          </cell>
          <cell r="P581">
            <v>3300</v>
          </cell>
          <cell r="T581">
            <v>990</v>
          </cell>
          <cell r="AD581">
            <v>990</v>
          </cell>
          <cell r="AE581">
            <v>990</v>
          </cell>
          <cell r="AL581">
            <v>990</v>
          </cell>
          <cell r="AM581">
            <v>990</v>
          </cell>
          <cell r="AU581" t="str">
            <v>UBND xã Quảng Sơn</v>
          </cell>
        </row>
        <row r="582">
          <cell r="B582" t="str">
            <v>Cầu BTCT và đường hai đầu cầu từ xã Quảng Lộc đi trung tâm cụm xã Vùng Nam</v>
          </cell>
          <cell r="G582" t="str">
            <v>Ba Đồn</v>
          </cell>
          <cell r="H582">
            <v>2020</v>
          </cell>
          <cell r="J582">
            <v>2022</v>
          </cell>
          <cell r="M582" t="str">
            <v>4229/QĐ-UBND
ngày 30/10/2019</v>
          </cell>
          <cell r="N582">
            <v>13500</v>
          </cell>
          <cell r="P582">
            <v>8100</v>
          </cell>
          <cell r="T582">
            <v>2430</v>
          </cell>
          <cell r="AD582">
            <v>2430</v>
          </cell>
          <cell r="AE582">
            <v>2430</v>
          </cell>
          <cell r="AL582">
            <v>2430</v>
          </cell>
          <cell r="AM582">
            <v>2430</v>
          </cell>
          <cell r="AU582" t="str">
            <v>UBND thị xã Ba Đồn</v>
          </cell>
        </row>
        <row r="583">
          <cell r="B583" t="str">
            <v>Sửa chữa nâng cấp đường GTNT Bắc Minh Lệ xã Quảng Minh</v>
          </cell>
          <cell r="G583" t="str">
            <v>Ba Đồn</v>
          </cell>
          <cell r="H583">
            <v>2020</v>
          </cell>
          <cell r="J583">
            <v>2022</v>
          </cell>
          <cell r="M583" t="str">
            <v>3891/QĐ-UBND ngày 15/10/2019</v>
          </cell>
          <cell r="N583">
            <v>5000</v>
          </cell>
          <cell r="P583">
            <v>3000</v>
          </cell>
          <cell r="T583">
            <v>900</v>
          </cell>
          <cell r="AD583">
            <v>900</v>
          </cell>
          <cell r="AE583">
            <v>900</v>
          </cell>
          <cell r="AL583">
            <v>900</v>
          </cell>
          <cell r="AM583">
            <v>900</v>
          </cell>
          <cell r="AU583" t="str">
            <v>UBND xã Quảng Minh</v>
          </cell>
        </row>
        <row r="584">
          <cell r="B584" t="str">
            <v>Kè chống xói lở thôn Vĩnh Phước, xã Quảng Lộc</v>
          </cell>
          <cell r="G584" t="str">
            <v>Ba Đồn</v>
          </cell>
          <cell r="H584">
            <v>2020</v>
          </cell>
          <cell r="J584">
            <v>2022</v>
          </cell>
          <cell r="N584">
            <v>5000</v>
          </cell>
          <cell r="P584">
            <v>3000</v>
          </cell>
          <cell r="T584">
            <v>900</v>
          </cell>
          <cell r="AD584">
            <v>900</v>
          </cell>
          <cell r="AE584">
            <v>900</v>
          </cell>
          <cell r="AL584">
            <v>900</v>
          </cell>
          <cell r="AM584">
            <v>900</v>
          </cell>
          <cell r="AU584" t="str">
            <v>UBND xã Quảng Lộc</v>
          </cell>
        </row>
        <row r="585">
          <cell r="B585" t="str">
            <v>Tuyến đường chống ngập lụt và CHCN xã Quảng Hải</v>
          </cell>
          <cell r="G585" t="str">
            <v>Ba Đồn</v>
          </cell>
          <cell r="H585">
            <v>2020</v>
          </cell>
          <cell r="J585">
            <v>2022</v>
          </cell>
          <cell r="M585" t="str">
            <v>1811/QĐ-UBND
ngày 30/5/2019</v>
          </cell>
          <cell r="N585">
            <v>10000</v>
          </cell>
          <cell r="P585">
            <v>6000</v>
          </cell>
          <cell r="T585">
            <v>1800</v>
          </cell>
          <cell r="AD585">
            <v>1800</v>
          </cell>
          <cell r="AE585">
            <v>1800</v>
          </cell>
          <cell r="AL585">
            <v>1800</v>
          </cell>
          <cell r="AM585">
            <v>1800</v>
          </cell>
          <cell r="AU585" t="str">
            <v>UBND xã Quảng Hải</v>
          </cell>
        </row>
        <row r="586">
          <cell r="B586" t="str">
            <v>Nhà văn hóa cộng đồng xã Tân Trạch</v>
          </cell>
          <cell r="G586" t="str">
            <v>Bố Trạch</v>
          </cell>
          <cell r="H586">
            <v>2020</v>
          </cell>
          <cell r="J586">
            <v>2022</v>
          </cell>
          <cell r="N586">
            <v>3500</v>
          </cell>
          <cell r="P586">
            <v>2100</v>
          </cell>
          <cell r="T586">
            <v>630</v>
          </cell>
          <cell r="AD586">
            <v>630</v>
          </cell>
          <cell r="AE586">
            <v>630</v>
          </cell>
          <cell r="AL586">
            <v>630</v>
          </cell>
          <cell r="AM586">
            <v>630</v>
          </cell>
          <cell r="AU586" t="str">
            <v>UBND xã Tân Trạch</v>
          </cell>
        </row>
        <row r="587">
          <cell r="B587" t="str">
            <v>Tuyến đường vào bản Rào Con, xã Sơn Trạch</v>
          </cell>
          <cell r="G587" t="str">
            <v>Bố Trạch</v>
          </cell>
          <cell r="H587">
            <v>2020</v>
          </cell>
          <cell r="J587">
            <v>2022</v>
          </cell>
          <cell r="N587">
            <v>10000</v>
          </cell>
          <cell r="P587">
            <v>6000</v>
          </cell>
          <cell r="T587">
            <v>1800</v>
          </cell>
          <cell r="AD587">
            <v>1800</v>
          </cell>
          <cell r="AE587">
            <v>1800</v>
          </cell>
          <cell r="AL587">
            <v>1800</v>
          </cell>
          <cell r="AM587">
            <v>1800</v>
          </cell>
          <cell r="AU587" t="str">
            <v>UBND huyện
Bố Trạch</v>
          </cell>
        </row>
        <row r="588">
          <cell r="B588" t="str">
            <v>Đường giao thông liên thôn Tuyến thôn Trằm Mé đi thôn Na xã Sơn Trạch</v>
          </cell>
          <cell r="G588" t="str">
            <v>Bố Trạch</v>
          </cell>
          <cell r="H588">
            <v>2020</v>
          </cell>
          <cell r="J588">
            <v>2022</v>
          </cell>
          <cell r="N588">
            <v>10000</v>
          </cell>
          <cell r="P588">
            <v>6000</v>
          </cell>
          <cell r="T588">
            <v>1800</v>
          </cell>
          <cell r="AD588">
            <v>1800</v>
          </cell>
          <cell r="AE588">
            <v>1800</v>
          </cell>
          <cell r="AL588">
            <v>1800</v>
          </cell>
          <cell r="AM588">
            <v>1800</v>
          </cell>
          <cell r="AU588" t="str">
            <v>UBND xã Sơn Trạch</v>
          </cell>
        </row>
        <row r="589">
          <cell r="B589" t="str">
            <v>Cải tạo, nâng cấp hệ thống điện chiếu sáng bằng đèn LED dọc theo đường QL1A đoạn từ cổng chào phía Bắc thành phố đến Cầu Nhật Lệ 2 và nâng cấp, chỉnh trang hệ thống chiếu sáng, đèn trang trí trên cầu Nhật Lệ 1</v>
          </cell>
          <cell r="G589" t="str">
            <v>Đồng Hới</v>
          </cell>
          <cell r="H589">
            <v>2020</v>
          </cell>
          <cell r="J589">
            <v>2022</v>
          </cell>
          <cell r="N589">
            <v>20000</v>
          </cell>
          <cell r="P589">
            <v>12000</v>
          </cell>
          <cell r="T589">
            <v>3600</v>
          </cell>
          <cell r="AD589">
            <v>3600</v>
          </cell>
          <cell r="AE589">
            <v>3600</v>
          </cell>
          <cell r="AL589">
            <v>3600</v>
          </cell>
          <cell r="AM589">
            <v>3600</v>
          </cell>
          <cell r="AU589" t="str">
            <v>UBND Tp Đồng Hới</v>
          </cell>
        </row>
        <row r="590">
          <cell r="B590" t="str">
            <v>Đường kết hợp kè chống ngập lụt tại địa bàn xã Hồng Thủy (giai đoạn 2)</v>
          </cell>
          <cell r="G590" t="str">
            <v>Lệ Thủy</v>
          </cell>
          <cell r="H590">
            <v>2020</v>
          </cell>
          <cell r="J590">
            <v>2022</v>
          </cell>
          <cell r="M590" t="str">
            <v>3800/QĐ-UBND ngày 07/10/2019</v>
          </cell>
          <cell r="N590">
            <v>6000</v>
          </cell>
          <cell r="P590">
            <v>3600</v>
          </cell>
          <cell r="T590">
            <v>1080</v>
          </cell>
          <cell r="AD590">
            <v>1080</v>
          </cell>
          <cell r="AE590">
            <v>1080</v>
          </cell>
          <cell r="AL590">
            <v>1080</v>
          </cell>
          <cell r="AM590">
            <v>1080</v>
          </cell>
          <cell r="AU590" t="str">
            <v>UBND xã Hồng Thủy</v>
          </cell>
        </row>
        <row r="591">
          <cell r="B591" t="str">
            <v>Ngầm tràn thôn 3 Thanh Long xã Quy Hóa</v>
          </cell>
          <cell r="G591" t="str">
            <v>Minh Hóa</v>
          </cell>
          <cell r="H591">
            <v>2020</v>
          </cell>
          <cell r="J591">
            <v>2022</v>
          </cell>
          <cell r="M591" t="str">
            <v>893/QĐ-UBND
ngày 13/3/2019</v>
          </cell>
          <cell r="N591">
            <v>3800</v>
          </cell>
          <cell r="P591">
            <v>2280</v>
          </cell>
          <cell r="T591">
            <v>684</v>
          </cell>
          <cell r="AD591">
            <v>684</v>
          </cell>
          <cell r="AE591">
            <v>684</v>
          </cell>
          <cell r="AL591">
            <v>684</v>
          </cell>
          <cell r="AM591">
            <v>684</v>
          </cell>
          <cell r="AU591" t="str">
            <v>UBND xã Quy Hóa</v>
          </cell>
        </row>
        <row r="592">
          <cell r="B592" t="str">
            <v>Đường tránh lũ kết hợp di dân sau hồ Rào Đá xã Trường Xuân</v>
          </cell>
          <cell r="G592" t="str">
            <v>Quảng Ninh</v>
          </cell>
          <cell r="H592">
            <v>2020</v>
          </cell>
          <cell r="J592">
            <v>2022</v>
          </cell>
          <cell r="M592" t="str">
            <v>3620/QĐ-UBND ngày 25/9/2019</v>
          </cell>
          <cell r="N592">
            <v>6000</v>
          </cell>
          <cell r="P592">
            <v>3600</v>
          </cell>
          <cell r="T592">
            <v>1080</v>
          </cell>
          <cell r="AD592">
            <v>1080</v>
          </cell>
          <cell r="AE592">
            <v>1080</v>
          </cell>
          <cell r="AL592">
            <v>1080</v>
          </cell>
          <cell r="AM592">
            <v>1080</v>
          </cell>
          <cell r="AU592" t="str">
            <v>UBND xã Trường Xuân</v>
          </cell>
        </row>
        <row r="593">
          <cell r="B593" t="str">
            <v>Kênh tưới nước Hồ Vân Tiền</v>
          </cell>
          <cell r="G593" t="str">
            <v>Quảng Trạch</v>
          </cell>
          <cell r="H593">
            <v>2020</v>
          </cell>
          <cell r="J593">
            <v>2022</v>
          </cell>
          <cell r="N593">
            <v>5000</v>
          </cell>
          <cell r="P593">
            <v>5000</v>
          </cell>
          <cell r="T593">
            <v>1500</v>
          </cell>
          <cell r="AD593">
            <v>1500</v>
          </cell>
          <cell r="AE593">
            <v>1500</v>
          </cell>
          <cell r="AL593">
            <v>1500</v>
          </cell>
          <cell r="AM593">
            <v>1500</v>
          </cell>
          <cell r="AU593" t="str">
            <v>UBND xã Quảng Lưu</v>
          </cell>
        </row>
        <row r="594">
          <cell r="B594" t="str">
            <v>Đường nội thôn Lý Nguyên xã Quảng Châu, huyện Quảng Trạch</v>
          </cell>
          <cell r="G594" t="str">
            <v>Quảng Trạch</v>
          </cell>
          <cell r="H594">
            <v>2020</v>
          </cell>
          <cell r="J594">
            <v>2022</v>
          </cell>
          <cell r="N594">
            <v>1500</v>
          </cell>
          <cell r="P594">
            <v>900</v>
          </cell>
          <cell r="T594">
            <v>270</v>
          </cell>
          <cell r="AD594">
            <v>270</v>
          </cell>
          <cell r="AE594">
            <v>270</v>
          </cell>
          <cell r="AL594">
            <v>270</v>
          </cell>
          <cell r="AM594">
            <v>270</v>
          </cell>
          <cell r="AU594" t="str">
            <v>UBND xã Quảng Châu</v>
          </cell>
        </row>
        <row r="595">
          <cell r="B595" t="str">
            <v>Cứng hóa đường giao thông liên thôn theo QH nông thôn mới xã Quảng Kim</v>
          </cell>
          <cell r="G595" t="str">
            <v>Quảng Trạch</v>
          </cell>
          <cell r="H595">
            <v>2020</v>
          </cell>
          <cell r="J595">
            <v>2022</v>
          </cell>
          <cell r="N595">
            <v>8377</v>
          </cell>
          <cell r="P595">
            <v>5026.2</v>
          </cell>
          <cell r="T595">
            <v>1507.86</v>
          </cell>
          <cell r="AD595">
            <v>1507.86</v>
          </cell>
          <cell r="AE595">
            <v>1507.86</v>
          </cell>
          <cell r="AL595">
            <v>1507.86</v>
          </cell>
          <cell r="AM595">
            <v>1507.86</v>
          </cell>
          <cell r="AU595" t="str">
            <v>UBND xã Quảng Kim</v>
          </cell>
        </row>
        <row r="596">
          <cell r="B596" t="str">
            <v>XD tuyến đường Tùng - Châu - Hợp đoạn từ thôn Lý Nguyên xã Quảng Châu đến xã Quảng Hợp</v>
          </cell>
          <cell r="G596" t="str">
            <v>Quảng Trạch</v>
          </cell>
          <cell r="H596">
            <v>2020</v>
          </cell>
          <cell r="J596">
            <v>2022</v>
          </cell>
          <cell r="M596" t="str">
            <v>3403/QĐ-UBND ngày 06/9/2019</v>
          </cell>
          <cell r="N596">
            <v>7500</v>
          </cell>
          <cell r="P596">
            <v>4500</v>
          </cell>
          <cell r="T596">
            <v>1350</v>
          </cell>
          <cell r="AD596">
            <v>1350</v>
          </cell>
          <cell r="AE596">
            <v>1350</v>
          </cell>
          <cell r="AL596">
            <v>1350</v>
          </cell>
          <cell r="AM596">
            <v>1350</v>
          </cell>
          <cell r="AU596" t="str">
            <v>UBND xã Quảng Châu</v>
          </cell>
        </row>
        <row r="597">
          <cell r="B597" t="str">
            <v>Cầu Máng Bưởi Rỏi xã Quảng Hợp</v>
          </cell>
          <cell r="G597" t="str">
            <v>Quảng Trạch</v>
          </cell>
          <cell r="H597">
            <v>2020</v>
          </cell>
          <cell r="J597">
            <v>2022</v>
          </cell>
          <cell r="N597">
            <v>3500</v>
          </cell>
          <cell r="P597">
            <v>2100</v>
          </cell>
          <cell r="T597">
            <v>630</v>
          </cell>
          <cell r="AD597">
            <v>630</v>
          </cell>
          <cell r="AE597">
            <v>630</v>
          </cell>
          <cell r="AL597">
            <v>630</v>
          </cell>
          <cell r="AM597">
            <v>630</v>
          </cell>
          <cell r="AU597" t="str">
            <v>UBND xã Quảng Hợp</v>
          </cell>
        </row>
        <row r="598">
          <cell r="B598" t="str">
            <v>Xây dựng tuyến đường chống ngập lụt Cầu Lim Động Hương, thôn Minh Cầm Ngoại xã Phong Hóa</v>
          </cell>
          <cell r="G598" t="str">
            <v>Tuyên Hóa</v>
          </cell>
          <cell r="H598">
            <v>2020</v>
          </cell>
          <cell r="J598">
            <v>2022</v>
          </cell>
          <cell r="N598">
            <v>2000</v>
          </cell>
          <cell r="P598">
            <v>1200</v>
          </cell>
          <cell r="T598">
            <v>360</v>
          </cell>
          <cell r="AD598">
            <v>360</v>
          </cell>
          <cell r="AE598">
            <v>360</v>
          </cell>
          <cell r="AL598">
            <v>360</v>
          </cell>
          <cell r="AM598">
            <v>360</v>
          </cell>
          <cell r="AU598" t="str">
            <v>UBND xã Phong Hóa</v>
          </cell>
        </row>
        <row r="599">
          <cell r="B599" t="str">
            <v>Bê tông hệ thống đường, cầu bản xã Châu Hóa, huyện Tuyên Hóa</v>
          </cell>
          <cell r="G599" t="str">
            <v>Tuyên Hóa</v>
          </cell>
          <cell r="H599">
            <v>2020</v>
          </cell>
          <cell r="J599">
            <v>2022</v>
          </cell>
          <cell r="M599" t="str">
            <v>3711/QĐ-UBND
ngày 30/10/2018</v>
          </cell>
          <cell r="N599">
            <v>5000</v>
          </cell>
          <cell r="P599">
            <v>3000</v>
          </cell>
          <cell r="T599">
            <v>900</v>
          </cell>
          <cell r="AD599">
            <v>900</v>
          </cell>
          <cell r="AE599">
            <v>900</v>
          </cell>
          <cell r="AL599">
            <v>900</v>
          </cell>
          <cell r="AM599">
            <v>900</v>
          </cell>
          <cell r="AU599" t="str">
            <v>UBND xã Châu Hóa</v>
          </cell>
        </row>
        <row r="600">
          <cell r="B600" t="str">
            <v>Xây dựng trạm bơm điện Cầu Nghiêng và hệ thống kênh mương xã Văn Hóa</v>
          </cell>
          <cell r="G600" t="str">
            <v>Tuyên Hóa</v>
          </cell>
          <cell r="H600">
            <v>2020</v>
          </cell>
          <cell r="J600">
            <v>2022</v>
          </cell>
          <cell r="N600">
            <v>8000</v>
          </cell>
          <cell r="P600">
            <v>4800</v>
          </cell>
          <cell r="T600">
            <v>1440</v>
          </cell>
          <cell r="AD600">
            <v>1440</v>
          </cell>
          <cell r="AE600">
            <v>1440</v>
          </cell>
          <cell r="AL600">
            <v>1440</v>
          </cell>
          <cell r="AM600">
            <v>1440</v>
          </cell>
          <cell r="AU600" t="str">
            <v>UBND xã Tiến Hóa</v>
          </cell>
        </row>
        <row r="601">
          <cell r="B601" t="str">
            <v>Đường giao thông từ thị trấn Đồng Lê đi xã Thuận Hóa, huyện Tuyên Hóa</v>
          </cell>
          <cell r="G601" t="str">
            <v>Tuyên Hóa</v>
          </cell>
          <cell r="H601">
            <v>2020</v>
          </cell>
          <cell r="J601">
            <v>2022</v>
          </cell>
          <cell r="N601">
            <v>10000</v>
          </cell>
          <cell r="P601">
            <v>6000</v>
          </cell>
          <cell r="T601">
            <v>1800</v>
          </cell>
          <cell r="AD601">
            <v>1800</v>
          </cell>
          <cell r="AE601">
            <v>1800</v>
          </cell>
          <cell r="AL601">
            <v>1800</v>
          </cell>
          <cell r="AM601">
            <v>1800</v>
          </cell>
          <cell r="AU601" t="str">
            <v>UBND xã Tiến Hóa</v>
          </cell>
        </row>
        <row r="602">
          <cell r="B602" t="str">
            <v xml:space="preserve"> Đường ngăn cản lửa và PCCC rừng phòng hộ ven biển Hải Ninh, Gia Ninh và Võ Ninh</v>
          </cell>
          <cell r="G602" t="str">
            <v>Quảng Ninh</v>
          </cell>
          <cell r="H602">
            <v>2020</v>
          </cell>
          <cell r="J602">
            <v>2022</v>
          </cell>
          <cell r="M602" t="str">
            <v>3882/QĐ-UBND ngày 14/10/2019</v>
          </cell>
          <cell r="N602">
            <v>5567</v>
          </cell>
          <cell r="P602">
            <v>5567</v>
          </cell>
          <cell r="T602">
            <v>1670.1</v>
          </cell>
          <cell r="AD602">
            <v>1670.1</v>
          </cell>
          <cell r="AE602">
            <v>1670.1</v>
          </cell>
          <cell r="AL602">
            <v>1670.1</v>
          </cell>
          <cell r="AM602">
            <v>1670.1</v>
          </cell>
          <cell r="AU602" t="str">
            <v>Chi cục Kiểm lâm</v>
          </cell>
        </row>
        <row r="603">
          <cell r="B603" t="str">
            <v>DANH MỤC P.VX ĐỀ NGHỊ BỔ SUNG</v>
          </cell>
        </row>
        <row r="604">
          <cell r="B604" t="str">
            <v>Dự án không có trong KH ĐTC trung hạn (Bổ sung)</v>
          </cell>
        </row>
        <row r="605">
          <cell r="B605" t="str">
            <v>Hội trường và Nhà làm việc UBND xã Quảng Phú</v>
          </cell>
          <cell r="G605" t="str">
            <v>Quảng Trạch</v>
          </cell>
          <cell r="H605">
            <v>2020</v>
          </cell>
          <cell r="J605">
            <v>2022</v>
          </cell>
          <cell r="N605">
            <v>8000</v>
          </cell>
          <cell r="P605">
            <v>3000</v>
          </cell>
          <cell r="T605">
            <v>900</v>
          </cell>
          <cell r="AD605">
            <v>900</v>
          </cell>
          <cell r="AE605">
            <v>900</v>
          </cell>
          <cell r="AL605">
            <v>900</v>
          </cell>
          <cell r="AM605">
            <v>900</v>
          </cell>
          <cell r="AU605" t="str">
            <v>UBND xã Quảng Phú</v>
          </cell>
        </row>
        <row r="606">
          <cell r="B606" t="str">
            <v>Hạ tầng khuôn viên tổ chức hội chợ tỉnh Quảng Bình</v>
          </cell>
          <cell r="G606" t="str">
            <v>Đồng Hới</v>
          </cell>
          <cell r="H606">
            <v>2020</v>
          </cell>
          <cell r="J606">
            <v>2022</v>
          </cell>
          <cell r="N606">
            <v>26000</v>
          </cell>
          <cell r="P606">
            <v>26000</v>
          </cell>
          <cell r="T606">
            <v>7800</v>
          </cell>
          <cell r="AD606">
            <v>7800</v>
          </cell>
          <cell r="AE606">
            <v>7800</v>
          </cell>
          <cell r="AL606">
            <v>7800</v>
          </cell>
          <cell r="AM606">
            <v>7800</v>
          </cell>
          <cell r="AU606" t="str">
            <v>Sở Văn hóa và Thể thao</v>
          </cell>
        </row>
        <row r="607">
          <cell r="B607" t="str">
            <v xml:space="preserve">Hạ tầng xung quanh Nghĩa trang xã Đức Ninh, TP Đồng Hới </v>
          </cell>
          <cell r="G607" t="str">
            <v>Đồng Hới</v>
          </cell>
          <cell r="H607">
            <v>2020</v>
          </cell>
          <cell r="J607">
            <v>2022</v>
          </cell>
          <cell r="N607">
            <v>9000</v>
          </cell>
          <cell r="P607">
            <v>3900</v>
          </cell>
          <cell r="T607">
            <v>1170</v>
          </cell>
          <cell r="AD607">
            <v>1170</v>
          </cell>
          <cell r="AE607">
            <v>1170</v>
          </cell>
          <cell r="AL607">
            <v>1170</v>
          </cell>
          <cell r="AM607">
            <v>1170</v>
          </cell>
          <cell r="AU607" t="str">
            <v>UBND xã Đức Ninh</v>
          </cell>
        </row>
        <row r="608">
          <cell r="B608" t="str">
            <v>Hội trường và Nhà làm việc UBND xã Quảng Phú</v>
          </cell>
          <cell r="G608" t="str">
            <v>Quảng Trạch</v>
          </cell>
          <cell r="H608">
            <v>2020</v>
          </cell>
          <cell r="J608">
            <v>2022</v>
          </cell>
          <cell r="N608">
            <v>8000</v>
          </cell>
          <cell r="O608">
            <v>3000</v>
          </cell>
          <cell r="P608">
            <v>3000</v>
          </cell>
          <cell r="T608">
            <v>900</v>
          </cell>
          <cell r="AD608">
            <v>900</v>
          </cell>
          <cell r="AE608">
            <v>900</v>
          </cell>
          <cell r="AL608">
            <v>900</v>
          </cell>
          <cell r="AM608">
            <v>900</v>
          </cell>
        </row>
        <row r="609">
          <cell r="B609" t="str">
            <v>DANH MỤC P.KT ĐỀ NGHỊ BỔ SUNG</v>
          </cell>
        </row>
        <row r="610">
          <cell r="B610" t="str">
            <v>Nhà ở công vụ và nâng cấp khuôn viên công an huyện Lệ Thủy</v>
          </cell>
          <cell r="G610" t="str">
            <v>Lệ Thủy</v>
          </cell>
          <cell r="H610">
            <v>2020</v>
          </cell>
          <cell r="J610">
            <v>2022</v>
          </cell>
          <cell r="N610">
            <v>6500</v>
          </cell>
          <cell r="P610">
            <v>6500</v>
          </cell>
          <cell r="T610">
            <v>1950</v>
          </cell>
          <cell r="AD610">
            <v>1950</v>
          </cell>
          <cell r="AE610">
            <v>1950</v>
          </cell>
          <cell r="AL610">
            <v>1950</v>
          </cell>
          <cell r="AM610">
            <v>1950</v>
          </cell>
          <cell r="AR610" t="str">
            <v>Dân dụng</v>
          </cell>
          <cell r="AU610" t="str">
            <v>Công an huyện Lệ Thủy</v>
          </cell>
        </row>
        <row r="611">
          <cell r="B611" t="str">
            <v>Đường cứu hộ, cứu nạn dọc sông Gianh xã Quảng Tiên</v>
          </cell>
          <cell r="G611" t="str">
            <v>Quảng Trạch</v>
          </cell>
          <cell r="H611">
            <v>2020</v>
          </cell>
          <cell r="J611">
            <v>2022</v>
          </cell>
          <cell r="N611">
            <v>6500</v>
          </cell>
          <cell r="P611">
            <v>6500</v>
          </cell>
          <cell r="T611">
            <v>1950</v>
          </cell>
          <cell r="AD611">
            <v>1950</v>
          </cell>
          <cell r="AE611">
            <v>1950</v>
          </cell>
          <cell r="AL611">
            <v>1950</v>
          </cell>
          <cell r="AM611">
            <v>1950</v>
          </cell>
          <cell r="AR611" t="str">
            <v>Giao thông</v>
          </cell>
          <cell r="AT611" t="str">
            <v>NTM</v>
          </cell>
          <cell r="AU611" t="str">
            <v>UBND xã Quảng Tiên</v>
          </cell>
        </row>
        <row r="612">
          <cell r="B612" t="str">
            <v>Bê tông hóa các tuyến đường vùng Cố Bà về Bãi Nghè xã Quảng Thủy</v>
          </cell>
          <cell r="G612" t="str">
            <v>Quảng Trạch</v>
          </cell>
          <cell r="H612">
            <v>2020</v>
          </cell>
          <cell r="J612">
            <v>2022</v>
          </cell>
          <cell r="N612">
            <v>6700</v>
          </cell>
          <cell r="P612">
            <v>6700</v>
          </cell>
          <cell r="T612">
            <v>2010</v>
          </cell>
          <cell r="AD612">
            <v>2010</v>
          </cell>
          <cell r="AE612">
            <v>2010</v>
          </cell>
          <cell r="AL612">
            <v>2010</v>
          </cell>
          <cell r="AM612">
            <v>2010</v>
          </cell>
          <cell r="AR612" t="str">
            <v>Giao thông</v>
          </cell>
          <cell r="AT612" t="str">
            <v>NTM</v>
          </cell>
          <cell r="AU612" t="str">
            <v>UBND xã Quảng Thủy</v>
          </cell>
        </row>
        <row r="613">
          <cell r="B613" t="str">
            <v>Các tuyến đường giao thông xã Quảng Trung</v>
          </cell>
          <cell r="G613" t="str">
            <v>Ba Đồn</v>
          </cell>
          <cell r="H613">
            <v>2020</v>
          </cell>
          <cell r="J613">
            <v>2022</v>
          </cell>
          <cell r="N613">
            <v>6500</v>
          </cell>
          <cell r="P613">
            <v>6500</v>
          </cell>
          <cell r="T613">
            <v>1950</v>
          </cell>
          <cell r="AD613">
            <v>1950</v>
          </cell>
          <cell r="AE613">
            <v>1950</v>
          </cell>
          <cell r="AL613">
            <v>1950</v>
          </cell>
          <cell r="AM613">
            <v>1950</v>
          </cell>
          <cell r="AR613" t="str">
            <v>Giao thông</v>
          </cell>
          <cell r="AT613" t="str">
            <v>NTM</v>
          </cell>
          <cell r="AU613" t="str">
            <v>UBND xã Quảng Trung</v>
          </cell>
        </row>
        <row r="614">
          <cell r="B614" t="str">
            <v>Các tuyến đường giao thông xã Lương Ninh</v>
          </cell>
          <cell r="H614">
            <v>2020</v>
          </cell>
          <cell r="J614">
            <v>2022</v>
          </cell>
          <cell r="N614">
            <v>7500</v>
          </cell>
          <cell r="P614">
            <v>7500</v>
          </cell>
          <cell r="T614">
            <v>2250</v>
          </cell>
          <cell r="AD614">
            <v>2250</v>
          </cell>
          <cell r="AE614">
            <v>2250</v>
          </cell>
          <cell r="AL614">
            <v>2250</v>
          </cell>
          <cell r="AM614">
            <v>2250</v>
          </cell>
          <cell r="AU614" t="str">
            <v>UBND xã Lương Ninh</v>
          </cell>
        </row>
        <row r="615">
          <cell r="B615" t="str">
            <v>Kè hói Đông Thành-Xuân Hồi xã Liên Thủy</v>
          </cell>
          <cell r="G615" t="str">
            <v>Lệ Thủy</v>
          </cell>
          <cell r="H615">
            <v>2020</v>
          </cell>
          <cell r="J615">
            <v>2022</v>
          </cell>
          <cell r="N615">
            <v>5000</v>
          </cell>
          <cell r="P615">
            <v>5000</v>
          </cell>
          <cell r="T615">
            <v>1500</v>
          </cell>
          <cell r="AD615">
            <v>1500</v>
          </cell>
          <cell r="AE615">
            <v>1500</v>
          </cell>
          <cell r="AL615">
            <v>1500</v>
          </cell>
          <cell r="AM615">
            <v>1500</v>
          </cell>
          <cell r="AU615" t="str">
            <v>UBND xã Liên Thủy</v>
          </cell>
        </row>
        <row r="616">
          <cell r="B616" t="str">
            <v>Tuyến đường từ thôn Hoàng Viễn đi xã Ngân Thủy</v>
          </cell>
          <cell r="G616" t="str">
            <v>Lệ Thủy</v>
          </cell>
          <cell r="H616">
            <v>2020</v>
          </cell>
          <cell r="J616">
            <v>2022</v>
          </cell>
          <cell r="N616">
            <v>7500</v>
          </cell>
          <cell r="P616">
            <v>7500</v>
          </cell>
          <cell r="T616">
            <v>2250</v>
          </cell>
          <cell r="AD616">
            <v>2250</v>
          </cell>
          <cell r="AE616">
            <v>2250</v>
          </cell>
          <cell r="AL616">
            <v>2250</v>
          </cell>
          <cell r="AM616">
            <v>2250</v>
          </cell>
          <cell r="AU616" t="str">
            <v>UBND xã Sơn Thủy</v>
          </cell>
        </row>
        <row r="617">
          <cell r="B617" t="str">
            <v>Đường kết hợp kè chống chống xói lở ven biển xã Cảnh Dương (giai đoạn 2)</v>
          </cell>
          <cell r="G617" t="str">
            <v>Quảng Trạch</v>
          </cell>
          <cell r="H617">
            <v>2020</v>
          </cell>
          <cell r="J617">
            <v>2022</v>
          </cell>
          <cell r="N617">
            <v>11000</v>
          </cell>
          <cell r="P617">
            <v>11000</v>
          </cell>
          <cell r="T617">
            <v>3300</v>
          </cell>
          <cell r="AD617">
            <v>3300</v>
          </cell>
          <cell r="AE617">
            <v>3300</v>
          </cell>
          <cell r="AL617">
            <v>3300</v>
          </cell>
          <cell r="AM617">
            <v>3300</v>
          </cell>
          <cell r="AU617" t="str">
            <v>UBND xã Cảnh Dương</v>
          </cell>
        </row>
        <row r="618">
          <cell r="B618" t="str">
            <v>Kè Khe cát kết hợp đường PCCC rừng phía Bắc thôn Tân Định</v>
          </cell>
          <cell r="G618" t="str">
            <v>Quảng Ninh</v>
          </cell>
          <cell r="H618">
            <v>2020</v>
          </cell>
          <cell r="J618">
            <v>2022</v>
          </cell>
          <cell r="N618">
            <v>5000</v>
          </cell>
          <cell r="P618">
            <v>3500</v>
          </cell>
          <cell r="T618">
            <v>1050</v>
          </cell>
          <cell r="AD618">
            <v>1050</v>
          </cell>
          <cell r="AE618">
            <v>1050</v>
          </cell>
          <cell r="AL618">
            <v>1050</v>
          </cell>
          <cell r="AM618">
            <v>1050</v>
          </cell>
          <cell r="AU618" t="str">
            <v>UBND xã Hải Ninh</v>
          </cell>
        </row>
        <row r="619">
          <cell r="B619" t="str">
            <v>Đường liên thôn Xuân Dục 1-Xuân Dục 4, xã Xuân Ninh</v>
          </cell>
          <cell r="G619" t="str">
            <v>Quảng Ninh</v>
          </cell>
          <cell r="H619">
            <v>2020</v>
          </cell>
          <cell r="J619">
            <v>2022</v>
          </cell>
          <cell r="N619">
            <v>5000</v>
          </cell>
          <cell r="P619">
            <v>5000</v>
          </cell>
          <cell r="T619">
            <v>1500</v>
          </cell>
          <cell r="AD619">
            <v>1500</v>
          </cell>
          <cell r="AE619">
            <v>1500</v>
          </cell>
          <cell r="AL619">
            <v>1500</v>
          </cell>
          <cell r="AM619">
            <v>1500</v>
          </cell>
          <cell r="AU619" t="str">
            <v>UBND xã Xuân Ninh</v>
          </cell>
        </row>
        <row r="620">
          <cell r="B620" t="str">
            <v>Xây dựng cầu sông Trước, xã Tây Trạch</v>
          </cell>
          <cell r="G620" t="str">
            <v>Bố Trạch</v>
          </cell>
          <cell r="H620">
            <v>2020</v>
          </cell>
          <cell r="J620">
            <v>2022</v>
          </cell>
          <cell r="N620">
            <v>20000</v>
          </cell>
          <cell r="P620">
            <v>20000</v>
          </cell>
          <cell r="T620">
            <v>1000</v>
          </cell>
          <cell r="AD620">
            <v>1000</v>
          </cell>
          <cell r="AE620">
            <v>1000</v>
          </cell>
          <cell r="AL620">
            <v>1000</v>
          </cell>
          <cell r="AM620">
            <v>1000</v>
          </cell>
          <cell r="AU620" t="str">
            <v>UBND huyện Bố Trạch</v>
          </cell>
        </row>
        <row r="621">
          <cell r="B621" t="str">
            <v>Đường giao thông từ cầu Minh Lệ đi cầu Ngân Sơn</v>
          </cell>
          <cell r="G621" t="str">
            <v>Ba Đồn</v>
          </cell>
          <cell r="H621">
            <v>2020</v>
          </cell>
          <cell r="J621">
            <v>2022</v>
          </cell>
          <cell r="N621">
            <v>11000</v>
          </cell>
          <cell r="P621">
            <v>11000</v>
          </cell>
          <cell r="T621">
            <v>1000</v>
          </cell>
          <cell r="AD621">
            <v>1000</v>
          </cell>
          <cell r="AE621">
            <v>1000</v>
          </cell>
          <cell r="AL621">
            <v>1000</v>
          </cell>
          <cell r="AM621">
            <v>1000</v>
          </cell>
          <cell r="AU621" t="str">
            <v>UBND xã Quảng Minh</v>
          </cell>
        </row>
        <row r="622">
          <cell r="B622" t="str">
            <v>Đường GTNT xã Minh Hóa, huyện Minh Hóa</v>
          </cell>
          <cell r="G622" t="str">
            <v>Minh Hóa</v>
          </cell>
          <cell r="H622">
            <v>2020</v>
          </cell>
          <cell r="J622">
            <v>2022</v>
          </cell>
          <cell r="N622">
            <v>9000</v>
          </cell>
          <cell r="P622">
            <v>9000</v>
          </cell>
          <cell r="T622">
            <v>1000</v>
          </cell>
          <cell r="AD622">
            <v>1000</v>
          </cell>
          <cell r="AE622">
            <v>1000</v>
          </cell>
          <cell r="AL622">
            <v>1000</v>
          </cell>
          <cell r="AM622">
            <v>1000</v>
          </cell>
          <cell r="AU622" t="str">
            <v>UBND huyện Minh Hóa</v>
          </cell>
        </row>
        <row r="623">
          <cell r="B623" t="str">
            <v>Đầu tư cải tạo, nâng cấp đường giao thông đoạn từ đường Phan Đình Phùng rẽ vào nhà máy phân loại, xử lý rác thải, sản xuất biogas và phân khoáng hữu cơ đến điểm cuối nối đường liên xã Hoàn Trạch, Bố Trạch</v>
          </cell>
          <cell r="G623" t="str">
            <v>Bố Trạch</v>
          </cell>
          <cell r="H623">
            <v>2020</v>
          </cell>
          <cell r="J623">
            <v>2022</v>
          </cell>
          <cell r="N623">
            <v>15000</v>
          </cell>
          <cell r="P623">
            <v>15000</v>
          </cell>
          <cell r="T623">
            <v>1000</v>
          </cell>
          <cell r="AD623">
            <v>1000</v>
          </cell>
          <cell r="AE623">
            <v>1000</v>
          </cell>
          <cell r="AL623">
            <v>1000</v>
          </cell>
          <cell r="AM623">
            <v>1000</v>
          </cell>
          <cell r="AU623" t="str">
            <v>UBND huyện Bố Trạch</v>
          </cell>
        </row>
        <row r="624">
          <cell r="B624" t="str">
            <v>Đường tránh đường giao thông qua núi thần Đinh, xã Trường Xuân</v>
          </cell>
          <cell r="G624" t="str">
            <v>Quảng Ninh</v>
          </cell>
          <cell r="H624">
            <v>2020</v>
          </cell>
          <cell r="J624">
            <v>2022</v>
          </cell>
          <cell r="N624">
            <v>20000</v>
          </cell>
          <cell r="P624">
            <v>20000</v>
          </cell>
          <cell r="T624">
            <v>1000</v>
          </cell>
          <cell r="AD624">
            <v>1000</v>
          </cell>
          <cell r="AE624">
            <v>1000</v>
          </cell>
          <cell r="AL624">
            <v>1000</v>
          </cell>
          <cell r="AM624">
            <v>1000</v>
          </cell>
          <cell r="AU624" t="str">
            <v>UBND huyện Quảng Ninh</v>
          </cell>
        </row>
        <row r="625">
          <cell r="B625" t="str">
            <v>Khắc phục khẩn cấp đường nội thị, thị trấn Đồng Lê</v>
          </cell>
          <cell r="G625" t="str">
            <v>Tuyên Hóa</v>
          </cell>
          <cell r="H625">
            <v>2020</v>
          </cell>
          <cell r="J625">
            <v>2022</v>
          </cell>
          <cell r="N625">
            <v>15000</v>
          </cell>
          <cell r="P625">
            <v>15000</v>
          </cell>
          <cell r="T625">
            <v>1000</v>
          </cell>
          <cell r="AD625">
            <v>1000</v>
          </cell>
          <cell r="AE625">
            <v>1000</v>
          </cell>
          <cell r="AL625">
            <v>1000</v>
          </cell>
          <cell r="AM625">
            <v>1000</v>
          </cell>
          <cell r="AU625" t="str">
            <v>UBND huyện Tuyên Hóa</v>
          </cell>
        </row>
        <row r="626">
          <cell r="B626" t="str">
            <v>Nhà ăn, nhà ở thường trực cán bộ chiến sỹ Công an tỉnh</v>
          </cell>
          <cell r="G626" t="str">
            <v>Đồng Hới</v>
          </cell>
          <cell r="H626">
            <v>2020</v>
          </cell>
          <cell r="J626">
            <v>2022</v>
          </cell>
          <cell r="N626">
            <v>10000</v>
          </cell>
          <cell r="P626">
            <v>10000</v>
          </cell>
          <cell r="T626">
            <v>1000</v>
          </cell>
          <cell r="AD626">
            <v>1000</v>
          </cell>
          <cell r="AE626">
            <v>1000</v>
          </cell>
          <cell r="AL626">
            <v>1000</v>
          </cell>
          <cell r="AM626">
            <v>1000</v>
          </cell>
          <cell r="AU626" t="str">
            <v>Công an tỉnh</v>
          </cell>
        </row>
        <row r="627">
          <cell r="B627" t="str">
            <v>Xây dựng cầu kiểm soát cửa sông Roòn</v>
          </cell>
          <cell r="G627" t="str">
            <v>Quảng Trạch</v>
          </cell>
          <cell r="H627">
            <v>2020</v>
          </cell>
          <cell r="J627">
            <v>2022</v>
          </cell>
          <cell r="N627">
            <v>5000</v>
          </cell>
          <cell r="P627">
            <v>5000</v>
          </cell>
          <cell r="T627">
            <v>1000</v>
          </cell>
          <cell r="AD627">
            <v>1000</v>
          </cell>
          <cell r="AE627">
            <v>1000</v>
          </cell>
          <cell r="AL627">
            <v>1000</v>
          </cell>
          <cell r="AM627">
            <v>1000</v>
          </cell>
          <cell r="AU627" t="str">
            <v>BCH Bộ đội BP tỉnh</v>
          </cell>
        </row>
        <row r="628">
          <cell r="B628" t="str">
            <v xml:space="preserve">Tuyền đường nối từ phía Nam hồ Bàu Mây nối với tuyến đường liên xã Quảng Phương </v>
          </cell>
          <cell r="G628" t="str">
            <v>Quảng Trạch</v>
          </cell>
          <cell r="H628">
            <v>2020</v>
          </cell>
          <cell r="J628">
            <v>2022</v>
          </cell>
          <cell r="N628">
            <v>15000</v>
          </cell>
          <cell r="P628">
            <v>15000</v>
          </cell>
          <cell r="T628">
            <v>1000</v>
          </cell>
          <cell r="AD628">
            <v>1000</v>
          </cell>
          <cell r="AE628">
            <v>1000</v>
          </cell>
          <cell r="AL628">
            <v>1000</v>
          </cell>
          <cell r="AM628">
            <v>1000</v>
          </cell>
          <cell r="AU628" t="str">
            <v>UBND huyện Quảng Trạch</v>
          </cell>
        </row>
        <row r="629">
          <cell r="B629" t="str">
            <v>Xây dựng sửa chữa, nâng cấp tuyến đường dọc bờ sông Kiến Giang đoạn từ cầu Phong Xuân đi di tích lịch sử chiến thắng Xuân Bồ</v>
          </cell>
          <cell r="G629" t="str">
            <v>Lệ Thủy</v>
          </cell>
          <cell r="H629">
            <v>2020</v>
          </cell>
          <cell r="J629">
            <v>2022</v>
          </cell>
          <cell r="N629">
            <v>15000</v>
          </cell>
          <cell r="P629">
            <v>15000</v>
          </cell>
          <cell r="T629">
            <v>1000</v>
          </cell>
          <cell r="AD629">
            <v>1000</v>
          </cell>
          <cell r="AE629">
            <v>1000</v>
          </cell>
          <cell r="AL629">
            <v>1000</v>
          </cell>
          <cell r="AM629">
            <v>1000</v>
          </cell>
          <cell r="AU629" t="str">
            <v>UBND huyện Lệ Thủy</v>
          </cell>
        </row>
        <row r="630">
          <cell r="B630" t="str">
            <v>Đường tránh lụt thôn Xuân Hạ, xã Văn Hóa</v>
          </cell>
          <cell r="G630" t="str">
            <v>Tuyên Hóa</v>
          </cell>
          <cell r="H630">
            <v>2020</v>
          </cell>
          <cell r="J630">
            <v>2022</v>
          </cell>
          <cell r="N630">
            <v>2500</v>
          </cell>
          <cell r="P630">
            <v>2500</v>
          </cell>
          <cell r="T630">
            <v>750</v>
          </cell>
          <cell r="AD630">
            <v>750</v>
          </cell>
          <cell r="AE630">
            <v>750</v>
          </cell>
          <cell r="AL630">
            <v>750</v>
          </cell>
          <cell r="AM630">
            <v>750</v>
          </cell>
          <cell r="AU630" t="str">
            <v>UBND xã Văn Hóa</v>
          </cell>
        </row>
        <row r="631">
          <cell r="B631" t="str">
            <v>Tuyến đường chính từ Quốc lộ 12A đi vùng Nam, đoạn từ xã Quảng Lộc đi cụm trung tâm các xã vùng Nam, thị xã Ba Đồn</v>
          </cell>
          <cell r="G631" t="str">
            <v>Ba Đồn</v>
          </cell>
          <cell r="H631">
            <v>2020</v>
          </cell>
          <cell r="J631">
            <v>2022</v>
          </cell>
          <cell r="M631" t="str">
            <v>72/NQ-HĐND ngày 30/9/2019</v>
          </cell>
          <cell r="N631">
            <v>70000</v>
          </cell>
          <cell r="P631">
            <v>50000</v>
          </cell>
          <cell r="T631">
            <v>15000</v>
          </cell>
          <cell r="AD631">
            <v>15000</v>
          </cell>
          <cell r="AE631">
            <v>15000</v>
          </cell>
          <cell r="AU631" t="str">
            <v>UBND thị xã Ba Đồn</v>
          </cell>
        </row>
        <row r="632">
          <cell r="T632">
            <v>0</v>
          </cell>
        </row>
        <row r="633">
          <cell r="T633">
            <v>0</v>
          </cell>
        </row>
        <row r="634">
          <cell r="T634">
            <v>0</v>
          </cell>
        </row>
        <row r="635">
          <cell r="T63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c"/>
      <sheetName val="Dieu chinh"/>
      <sheetName val="Bo sung"/>
      <sheetName val="1Cac nguon von"/>
      <sheetName val="2Phuong an PB"/>
      <sheetName val="3DMPL"/>
      <sheetName val="3.1KHCN"/>
      <sheetName val="3.2GD ĐT"/>
      <sheetName val="3.3Y tế"/>
      <sheetName val="3.4Cha Lo"/>
      <sheetName val="3.5PN-KB"/>
      <sheetName val="3.6NOXDCB"/>
      <sheetName val="3.7HOANTHANH"/>
      <sheetName val="3.8DOI UNG ODA"/>
      <sheetName val="3.9PCNST"/>
      <sheetName val="3.10TRONG DIEM"/>
      <sheetName val="3.11CHUYEN TIEP"/>
      <sheetName val="3.12KCM 2016-2020"/>
    </sheetNames>
    <sheetDataSet>
      <sheetData sheetId="0"/>
      <sheetData sheetId="1"/>
      <sheetData sheetId="2">
        <row r="10">
          <cell r="B10" t="str">
            <v>Lĩnh vực Khoa học Công nghệ</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row>
        <row r="11">
          <cell r="B11" t="str">
            <v>Xây dựng và áp dụng hệ thống ISO điện tử theo tiêu chuẩn TCVN 9001:2005 vào hoạt động của các cơ quan hành chính Nhà nước tỉnh Quảng Bình</v>
          </cell>
          <cell r="C11" t="str">
            <v>Quảng Bình</v>
          </cell>
          <cell r="D11">
            <v>2019</v>
          </cell>
          <cell r="E11">
            <v>2021</v>
          </cell>
          <cell r="F11" t="str">
            <v>3740/QĐ-UBND ngày 30/10/2018</v>
          </cell>
          <cell r="G11">
            <v>4994</v>
          </cell>
          <cell r="H11">
            <v>4994</v>
          </cell>
          <cell r="I11">
            <v>4994</v>
          </cell>
          <cell r="J11">
            <v>4994</v>
          </cell>
          <cell r="K11">
            <v>4994</v>
          </cell>
          <cell r="L11">
            <v>2996</v>
          </cell>
          <cell r="M11">
            <v>2996</v>
          </cell>
          <cell r="N11">
            <v>2996</v>
          </cell>
          <cell r="O11">
            <v>2996</v>
          </cell>
          <cell r="P11" t="str">
            <v>NQ KH năm
2019</v>
          </cell>
          <cell r="Q11">
            <v>2996</v>
          </cell>
          <cell r="R11">
            <v>2996</v>
          </cell>
          <cell r="S11">
            <v>1498</v>
          </cell>
          <cell r="T11">
            <v>1498</v>
          </cell>
          <cell r="U11">
            <v>1498</v>
          </cell>
        </row>
        <row r="12">
          <cell r="B12" t="str">
            <v>Đầu tư nâng cấp Trung tâm dữ liệu điện tử và phần mềm theo dõi thực hiện nhiệm vụ</v>
          </cell>
          <cell r="C12" t="str">
            <v>Quảng Bình</v>
          </cell>
          <cell r="D12">
            <v>2019</v>
          </cell>
          <cell r="E12">
            <v>2021</v>
          </cell>
          <cell r="F12" t="str">
            <v>3719/QĐ-UBND ngày 30/10/2018</v>
          </cell>
          <cell r="G12">
            <v>5000</v>
          </cell>
          <cell r="H12">
            <v>5000</v>
          </cell>
          <cell r="I12">
            <v>5000</v>
          </cell>
          <cell r="J12">
            <v>5000</v>
          </cell>
          <cell r="K12">
            <v>5000</v>
          </cell>
          <cell r="L12">
            <v>3000</v>
          </cell>
          <cell r="M12">
            <v>3000</v>
          </cell>
          <cell r="N12">
            <v>3000</v>
          </cell>
          <cell r="O12">
            <v>3000</v>
          </cell>
          <cell r="P12" t="str">
            <v>NQ KH năm
2019</v>
          </cell>
          <cell r="Q12">
            <v>3000</v>
          </cell>
          <cell r="R12">
            <v>3000</v>
          </cell>
          <cell r="S12">
            <v>1500</v>
          </cell>
          <cell r="T12">
            <v>1500</v>
          </cell>
          <cell r="U12">
            <v>1500</v>
          </cell>
        </row>
        <row r="13">
          <cell r="B13" t="str">
            <v>Đầu tư xây dựng Vườn thực nghiệm khoa học công nghệ và ứng dụng, phát triển công nghệ cao trong sản xuất và chế biến tại Trung tâm ứng dụng tiến bộ khoa học công nghệ</v>
          </cell>
          <cell r="C13" t="str">
            <v>Đồng Hới</v>
          </cell>
          <cell r="D13">
            <v>2019</v>
          </cell>
          <cell r="E13">
            <v>2021</v>
          </cell>
          <cell r="F13" t="str">
            <v>3715/QĐ-UBND ngày 30/10/2018</v>
          </cell>
          <cell r="G13">
            <v>14850</v>
          </cell>
          <cell r="H13">
            <v>14850</v>
          </cell>
          <cell r="I13">
            <v>14850</v>
          </cell>
          <cell r="J13">
            <v>14850</v>
          </cell>
          <cell r="K13">
            <v>14850</v>
          </cell>
          <cell r="L13">
            <v>8910</v>
          </cell>
          <cell r="M13">
            <v>8910</v>
          </cell>
          <cell r="N13">
            <v>8910</v>
          </cell>
          <cell r="O13">
            <v>8910</v>
          </cell>
          <cell r="P13" t="str">
            <v>NQ KH năm
2019</v>
          </cell>
          <cell r="Q13">
            <v>8910</v>
          </cell>
          <cell r="R13">
            <v>8910</v>
          </cell>
          <cell r="S13">
            <v>4455</v>
          </cell>
          <cell r="T13">
            <v>4455</v>
          </cell>
          <cell r="U13">
            <v>4455</v>
          </cell>
        </row>
        <row r="14">
          <cell r="B14" t="str">
            <v>Lĩnh vực Giáo dục và Đào tạo</v>
          </cell>
          <cell r="C14">
            <v>4455</v>
          </cell>
          <cell r="D14">
            <v>4455</v>
          </cell>
          <cell r="E14">
            <v>4455</v>
          </cell>
          <cell r="F14">
            <v>4455</v>
          </cell>
          <cell r="G14">
            <v>4455</v>
          </cell>
          <cell r="H14">
            <v>4455</v>
          </cell>
          <cell r="I14">
            <v>4455</v>
          </cell>
          <cell r="J14">
            <v>4455</v>
          </cell>
          <cell r="K14">
            <v>4455</v>
          </cell>
          <cell r="L14">
            <v>4455</v>
          </cell>
          <cell r="M14">
            <v>4455</v>
          </cell>
          <cell r="N14">
            <v>4455</v>
          </cell>
          <cell r="O14">
            <v>4455</v>
          </cell>
          <cell r="P14">
            <v>4455</v>
          </cell>
          <cell r="Q14">
            <v>4455</v>
          </cell>
          <cell r="R14">
            <v>4455</v>
          </cell>
          <cell r="S14">
            <v>4455</v>
          </cell>
          <cell r="T14">
            <v>4455</v>
          </cell>
          <cell r="U14">
            <v>4455</v>
          </cell>
        </row>
        <row r="15">
          <cell r="B15" t="str">
            <v>Trường mầm non Quảng Tân</v>
          </cell>
          <cell r="C15" t="str">
            <v>Ba Đồn</v>
          </cell>
          <cell r="D15">
            <v>2018</v>
          </cell>
          <cell r="E15">
            <v>2020</v>
          </cell>
          <cell r="F15" t="str">
            <v>3955/QĐ-UBND ngày 31/10/2017</v>
          </cell>
          <cell r="G15">
            <v>6500</v>
          </cell>
          <cell r="H15">
            <v>3900</v>
          </cell>
          <cell r="I15">
            <v>3900</v>
          </cell>
          <cell r="J15">
            <v>3900</v>
          </cell>
          <cell r="K15">
            <v>3900</v>
          </cell>
          <cell r="L15">
            <v>3900</v>
          </cell>
          <cell r="M15">
            <v>3900</v>
          </cell>
          <cell r="N15">
            <v>3900</v>
          </cell>
          <cell r="O15">
            <v>3900</v>
          </cell>
          <cell r="P15" t="str">
            <v>NQ KH năm
2018</v>
          </cell>
          <cell r="Q15" t="str">
            <v>GD-ĐT</v>
          </cell>
          <cell r="R15">
            <v>1170</v>
          </cell>
          <cell r="S15">
            <v>1365</v>
          </cell>
          <cell r="T15">
            <v>1365</v>
          </cell>
          <cell r="U15">
            <v>1365</v>
          </cell>
        </row>
        <row r="16">
          <cell r="B16" t="str">
            <v>Nhà lớp học 6 phòng, cổng và hàng rào Trường Tiểu học số 1 xã An Ninh</v>
          </cell>
          <cell r="C16" t="str">
            <v>Quảng Ninh</v>
          </cell>
          <cell r="D16">
            <v>2018</v>
          </cell>
          <cell r="E16">
            <v>2020</v>
          </cell>
          <cell r="F16" t="str">
            <v>3964/QĐ-UBND ngày 31/10/2017</v>
          </cell>
          <cell r="G16">
            <v>4500</v>
          </cell>
          <cell r="H16">
            <v>2700</v>
          </cell>
          <cell r="I16">
            <v>2700</v>
          </cell>
          <cell r="J16">
            <v>2700</v>
          </cell>
          <cell r="K16">
            <v>2700</v>
          </cell>
          <cell r="L16">
            <v>2700</v>
          </cell>
          <cell r="M16">
            <v>2700</v>
          </cell>
          <cell r="N16">
            <v>2700</v>
          </cell>
          <cell r="O16">
            <v>2700</v>
          </cell>
          <cell r="P16" t="str">
            <v>NQ KH năm
2019</v>
          </cell>
          <cell r="Q16">
            <v>2700</v>
          </cell>
          <cell r="R16">
            <v>2700</v>
          </cell>
          <cell r="S16">
            <v>1350</v>
          </cell>
          <cell r="T16">
            <v>1350</v>
          </cell>
          <cell r="U16" t="str">
            <v>BS DM + NST 2019</v>
          </cell>
        </row>
        <row r="17">
          <cell r="B17" t="str">
            <v xml:space="preserve">Nhà lớp học 2 tầng 8 phòng Trường Tiểu học Lộc Ninh </v>
          </cell>
          <cell r="C17" t="str">
            <v>Đồng Hới</v>
          </cell>
          <cell r="D17">
            <v>2019</v>
          </cell>
          <cell r="E17">
            <v>2021</v>
          </cell>
          <cell r="F17" t="str">
            <v>3876a/QĐ-UBND ngày 31/10/2018</v>
          </cell>
          <cell r="G17">
            <v>4000</v>
          </cell>
          <cell r="H17">
            <v>2400</v>
          </cell>
          <cell r="I17">
            <v>2400</v>
          </cell>
          <cell r="J17">
            <v>2400</v>
          </cell>
          <cell r="K17">
            <v>2400</v>
          </cell>
          <cell r="L17">
            <v>1440</v>
          </cell>
          <cell r="M17">
            <v>1440</v>
          </cell>
          <cell r="N17">
            <v>1440</v>
          </cell>
          <cell r="O17">
            <v>1440</v>
          </cell>
          <cell r="P17" t="str">
            <v>NQ KH năm
2019</v>
          </cell>
          <cell r="Q17">
            <v>1440</v>
          </cell>
          <cell r="R17">
            <v>1440</v>
          </cell>
          <cell r="S17">
            <v>720</v>
          </cell>
          <cell r="T17">
            <v>720</v>
          </cell>
          <cell r="U17" t="str">
            <v>BS DM + NST 2019</v>
          </cell>
        </row>
        <row r="18">
          <cell r="B18" t="str">
            <v>Nhà hiệu bộ Trường Mầm non xã Nghĩa Ninh</v>
          </cell>
          <cell r="C18" t="str">
            <v>Đồng Hới</v>
          </cell>
          <cell r="D18">
            <v>2019</v>
          </cell>
          <cell r="E18">
            <v>2021</v>
          </cell>
          <cell r="F18" t="str">
            <v>3773/QĐ-UBND ngày 31/10/2018</v>
          </cell>
          <cell r="G18">
            <v>3000</v>
          </cell>
          <cell r="H18">
            <v>3000</v>
          </cell>
          <cell r="I18">
            <v>3000</v>
          </cell>
          <cell r="J18">
            <v>3000</v>
          </cell>
          <cell r="K18">
            <v>3000</v>
          </cell>
          <cell r="L18">
            <v>1800</v>
          </cell>
          <cell r="M18">
            <v>1800</v>
          </cell>
          <cell r="N18">
            <v>1800</v>
          </cell>
          <cell r="O18">
            <v>1800</v>
          </cell>
          <cell r="P18" t="str">
            <v>NQ KH năm
2019</v>
          </cell>
          <cell r="Q18">
            <v>1800</v>
          </cell>
          <cell r="R18">
            <v>1800</v>
          </cell>
          <cell r="S18">
            <v>900</v>
          </cell>
          <cell r="T18">
            <v>900</v>
          </cell>
          <cell r="U18" t="str">
            <v>BS DM + NST 2019</v>
          </cell>
        </row>
        <row r="19">
          <cell r="B19" t="str">
            <v>Nhà lớp học 2 tầng 8 phòng Trường Tiểu học Cồn Sẻ, xã Quảng Lộc</v>
          </cell>
          <cell r="C19" t="str">
            <v>Ba Đồn</v>
          </cell>
          <cell r="D19">
            <v>2019</v>
          </cell>
          <cell r="E19">
            <v>2021</v>
          </cell>
          <cell r="F19" t="str">
            <v>3795/QĐ-UBND ngày 31/10/2018</v>
          </cell>
          <cell r="G19">
            <v>5500</v>
          </cell>
          <cell r="H19">
            <v>3300</v>
          </cell>
          <cell r="I19">
            <v>3300</v>
          </cell>
          <cell r="J19">
            <v>3300</v>
          </cell>
          <cell r="K19">
            <v>3300</v>
          </cell>
          <cell r="L19">
            <v>1980</v>
          </cell>
          <cell r="M19">
            <v>1980</v>
          </cell>
          <cell r="N19">
            <v>1980</v>
          </cell>
          <cell r="O19">
            <v>1980</v>
          </cell>
          <cell r="P19" t="str">
            <v>NQ KH năm
2019</v>
          </cell>
          <cell r="Q19">
            <v>1980</v>
          </cell>
          <cell r="R19">
            <v>1980</v>
          </cell>
          <cell r="S19">
            <v>990</v>
          </cell>
          <cell r="T19">
            <v>990</v>
          </cell>
          <cell r="U19" t="str">
            <v>BS DM + NST 2019</v>
          </cell>
        </row>
        <row r="20">
          <cell r="B20" t="str">
            <v>Sửa chữa, nâng cấp khối nhà lớp học 3 tầng, 24 phòng Trường THPT Đồng Hới</v>
          </cell>
          <cell r="C20" t="str">
            <v>Đồng Hới</v>
          </cell>
          <cell r="D20">
            <v>2019</v>
          </cell>
          <cell r="E20">
            <v>2021</v>
          </cell>
          <cell r="F20" t="str">
            <v>3884a/QĐ-UBND ngày 31/10/2018</v>
          </cell>
          <cell r="G20">
            <v>4000</v>
          </cell>
          <cell r="H20">
            <v>4000</v>
          </cell>
          <cell r="I20">
            <v>4000</v>
          </cell>
          <cell r="J20">
            <v>4000</v>
          </cell>
          <cell r="K20">
            <v>4000</v>
          </cell>
          <cell r="L20">
            <v>2400</v>
          </cell>
          <cell r="M20">
            <v>2400</v>
          </cell>
          <cell r="N20">
            <v>2400</v>
          </cell>
          <cell r="O20">
            <v>2400</v>
          </cell>
          <cell r="P20" t="str">
            <v>NQ KH năm
2019</v>
          </cell>
          <cell r="Q20">
            <v>2400</v>
          </cell>
          <cell r="R20">
            <v>2400</v>
          </cell>
          <cell r="S20">
            <v>1200</v>
          </cell>
          <cell r="T20">
            <v>1200</v>
          </cell>
          <cell r="U20" t="str">
            <v>BS DM + NST 2019</v>
          </cell>
        </row>
        <row r="21">
          <cell r="B21" t="str">
            <v>Trường Mầm non Bắc Lý ( Cụm Khu công nghiệp Tây Bắc Đồng Hới)</v>
          </cell>
          <cell r="C21" t="str">
            <v>Đồng Hới</v>
          </cell>
          <cell r="D21">
            <v>2019</v>
          </cell>
          <cell r="E21">
            <v>2021</v>
          </cell>
          <cell r="F21" t="str">
            <v>3806/QĐ-UBND ngày 31/10/2018</v>
          </cell>
          <cell r="G21">
            <v>6000</v>
          </cell>
          <cell r="H21">
            <v>6000</v>
          </cell>
          <cell r="I21">
            <v>6000</v>
          </cell>
          <cell r="J21">
            <v>6000</v>
          </cell>
          <cell r="K21">
            <v>6000</v>
          </cell>
          <cell r="L21">
            <v>3600</v>
          </cell>
          <cell r="M21">
            <v>3600</v>
          </cell>
          <cell r="N21">
            <v>3600</v>
          </cell>
          <cell r="O21">
            <v>3600</v>
          </cell>
          <cell r="P21" t="str">
            <v>NQ KH năm
2019</v>
          </cell>
          <cell r="Q21">
            <v>3600</v>
          </cell>
          <cell r="R21">
            <v>3600</v>
          </cell>
          <cell r="S21">
            <v>1800</v>
          </cell>
          <cell r="T21">
            <v>1800</v>
          </cell>
          <cell r="U21" t="str">
            <v>BS DM + NST 2019</v>
          </cell>
        </row>
        <row r="22">
          <cell r="B22" t="str">
            <v>XD mới Nhà đa chức năng Trường CĐ Kỹ thuật công nông nghiệp Quảng Bình</v>
          </cell>
          <cell r="C22" t="str">
            <v>Đồng Hới</v>
          </cell>
          <cell r="D22">
            <v>2019</v>
          </cell>
          <cell r="E22">
            <v>2021</v>
          </cell>
          <cell r="F22" t="str">
            <v>2753/QĐ-UBDN ngày  20/8/2018</v>
          </cell>
          <cell r="G22">
            <v>9500</v>
          </cell>
          <cell r="H22">
            <v>9500</v>
          </cell>
          <cell r="I22">
            <v>9500</v>
          </cell>
          <cell r="J22">
            <v>9500</v>
          </cell>
          <cell r="K22">
            <v>9500</v>
          </cell>
          <cell r="L22">
            <v>5700</v>
          </cell>
          <cell r="M22">
            <v>5700</v>
          </cell>
          <cell r="N22">
            <v>5700</v>
          </cell>
          <cell r="O22">
            <v>5700</v>
          </cell>
          <cell r="P22" t="str">
            <v>NQ KH năm
2019</v>
          </cell>
          <cell r="Q22">
            <v>5700</v>
          </cell>
          <cell r="R22">
            <v>5700</v>
          </cell>
          <cell r="S22">
            <v>2850</v>
          </cell>
          <cell r="T22">
            <v>2850</v>
          </cell>
          <cell r="U22" t="str">
            <v>BS DM + NST 2019</v>
          </cell>
        </row>
        <row r="23">
          <cell r="B23" t="str">
            <v>Nhà lớp học bộ môn 2 tầng 4 phòng Trường THCS xã Tiến Hóa</v>
          </cell>
          <cell r="C23" t="str">
            <v>Tuyên Hóa</v>
          </cell>
          <cell r="D23">
            <v>2019</v>
          </cell>
          <cell r="E23">
            <v>2021</v>
          </cell>
          <cell r="F23" t="str">
            <v>3835/QĐ-UBND ngày 31/10/2018</v>
          </cell>
          <cell r="G23">
            <v>3000</v>
          </cell>
          <cell r="H23">
            <v>1800</v>
          </cell>
          <cell r="I23">
            <v>1800</v>
          </cell>
          <cell r="J23">
            <v>1800</v>
          </cell>
          <cell r="K23">
            <v>1800</v>
          </cell>
          <cell r="L23">
            <v>540</v>
          </cell>
          <cell r="M23">
            <v>540</v>
          </cell>
          <cell r="N23">
            <v>540</v>
          </cell>
          <cell r="O23">
            <v>540</v>
          </cell>
          <cell r="P23" t="str">
            <v>NQ KH năm
2020 (VB số 77 của HĐND tỉnh)</v>
          </cell>
          <cell r="Q23" t="str">
            <v>GD-ĐT</v>
          </cell>
          <cell r="R23">
            <v>540</v>
          </cell>
          <cell r="S23">
            <v>540</v>
          </cell>
          <cell r="T23">
            <v>540</v>
          </cell>
          <cell r="U23">
            <v>540</v>
          </cell>
        </row>
        <row r="24">
          <cell r="B24" t="str">
            <v xml:space="preserve">Nhà lớp học 6 phòng 2 tầng Trường tiểu học số 4 Sơn Trạch </v>
          </cell>
          <cell r="C24" t="str">
            <v>Bố Trạch</v>
          </cell>
          <cell r="D24">
            <v>2019</v>
          </cell>
          <cell r="E24">
            <v>2021</v>
          </cell>
          <cell r="F24" t="str">
            <v>3743/QĐ-UBND ngày 30/10/2018</v>
          </cell>
          <cell r="G24">
            <v>3200</v>
          </cell>
          <cell r="H24">
            <v>1800</v>
          </cell>
          <cell r="I24">
            <v>1800</v>
          </cell>
          <cell r="J24">
            <v>1800</v>
          </cell>
          <cell r="K24">
            <v>1800</v>
          </cell>
          <cell r="L24">
            <v>540</v>
          </cell>
          <cell r="M24">
            <v>540</v>
          </cell>
          <cell r="N24">
            <v>540</v>
          </cell>
          <cell r="O24">
            <v>540</v>
          </cell>
          <cell r="P24" t="str">
            <v>NQ KH năm
2020 (VB số 77 của HĐND tỉnh)</v>
          </cell>
          <cell r="Q24" t="str">
            <v>GD-ĐT</v>
          </cell>
          <cell r="R24">
            <v>540</v>
          </cell>
          <cell r="S24">
            <v>540</v>
          </cell>
          <cell r="T24">
            <v>540</v>
          </cell>
          <cell r="U24">
            <v>540</v>
          </cell>
        </row>
        <row r="25">
          <cell r="B25" t="str">
            <v>Trường Tiểu học xã Vạn Trạch (6 phòng) (Khu vực Chiến Thắng)</v>
          </cell>
          <cell r="C25" t="str">
            <v>Bố Trạch</v>
          </cell>
          <cell r="D25">
            <v>2019</v>
          </cell>
          <cell r="E25">
            <v>2021</v>
          </cell>
          <cell r="F25" t="str">
            <v>3819/QĐ-UBND ngày 31/10/2018</v>
          </cell>
          <cell r="G25">
            <v>3000</v>
          </cell>
          <cell r="H25">
            <v>1800</v>
          </cell>
          <cell r="I25">
            <v>1800</v>
          </cell>
          <cell r="J25">
            <v>1800</v>
          </cell>
          <cell r="K25">
            <v>1800</v>
          </cell>
          <cell r="L25">
            <v>540</v>
          </cell>
          <cell r="M25">
            <v>540</v>
          </cell>
          <cell r="N25">
            <v>540</v>
          </cell>
          <cell r="O25">
            <v>540</v>
          </cell>
          <cell r="P25" t="str">
            <v>NQ KH năm
2020 (VB số 77 của HĐND tỉnh)</v>
          </cell>
          <cell r="Q25" t="str">
            <v>GD-ĐT</v>
          </cell>
          <cell r="R25">
            <v>540</v>
          </cell>
          <cell r="S25">
            <v>540</v>
          </cell>
          <cell r="T25">
            <v>540</v>
          </cell>
          <cell r="U25">
            <v>540</v>
          </cell>
        </row>
        <row r="26">
          <cell r="B26" t="str">
            <v>Hạ tầng kỹ thuật Trường phổ thông dân tộc nội trú huyện Quảng Ninh</v>
          </cell>
          <cell r="C26" t="str">
            <v>Quảng Ninh</v>
          </cell>
          <cell r="D26">
            <v>2019</v>
          </cell>
          <cell r="E26">
            <v>2021</v>
          </cell>
          <cell r="F26" t="str">
            <v>3811/QĐ-UBND ngày 31/10/2018</v>
          </cell>
          <cell r="G26">
            <v>3000</v>
          </cell>
          <cell r="H26">
            <v>1800</v>
          </cell>
          <cell r="I26">
            <v>1800</v>
          </cell>
          <cell r="J26">
            <v>1800</v>
          </cell>
          <cell r="K26">
            <v>1800</v>
          </cell>
          <cell r="L26">
            <v>540</v>
          </cell>
          <cell r="M26">
            <v>540</v>
          </cell>
          <cell r="N26">
            <v>540</v>
          </cell>
          <cell r="O26">
            <v>540</v>
          </cell>
          <cell r="P26" t="str">
            <v>NQ KH năm
2020 (VB số 77 của HĐND tỉnh)</v>
          </cell>
          <cell r="Q26" t="str">
            <v>GD-ĐT</v>
          </cell>
          <cell r="R26">
            <v>540</v>
          </cell>
          <cell r="S26">
            <v>540</v>
          </cell>
          <cell r="T26">
            <v>540</v>
          </cell>
          <cell r="U26">
            <v>540</v>
          </cell>
        </row>
        <row r="27">
          <cell r="B27" t="str">
            <v>Nhà lớp học 2 tầng 6 phòng Trường Tiểu học Quảng Liên</v>
          </cell>
          <cell r="C27" t="str">
            <v>Quảng Trạch</v>
          </cell>
          <cell r="D27">
            <v>2019</v>
          </cell>
          <cell r="E27">
            <v>2021</v>
          </cell>
          <cell r="F27" t="str">
            <v>3808/QĐ-UBND ngày 31/10/2018</v>
          </cell>
          <cell r="G27">
            <v>3300</v>
          </cell>
          <cell r="H27">
            <v>1980</v>
          </cell>
          <cell r="I27">
            <v>1980</v>
          </cell>
          <cell r="J27">
            <v>1980</v>
          </cell>
          <cell r="K27">
            <v>1980</v>
          </cell>
          <cell r="L27">
            <v>594</v>
          </cell>
          <cell r="M27">
            <v>594</v>
          </cell>
          <cell r="N27">
            <v>594</v>
          </cell>
          <cell r="O27">
            <v>594</v>
          </cell>
          <cell r="P27" t="str">
            <v>NQ KH năm
2020 (VB số 77 của HĐND tỉnh)</v>
          </cell>
          <cell r="Q27" t="str">
            <v>GD-ĐT</v>
          </cell>
          <cell r="R27">
            <v>594</v>
          </cell>
          <cell r="S27">
            <v>594</v>
          </cell>
          <cell r="T27">
            <v>594</v>
          </cell>
          <cell r="U27">
            <v>594</v>
          </cell>
        </row>
        <row r="28">
          <cell r="B28" t="str">
            <v>Nhà lớp học 2 tầng 6 phòng Trường Tiểu học số 1 Ba Đồn</v>
          </cell>
          <cell r="C28" t="str">
            <v>Ba Đồn</v>
          </cell>
          <cell r="D28">
            <v>2019</v>
          </cell>
          <cell r="E28">
            <v>2021</v>
          </cell>
          <cell r="F28" t="str">
            <v>3779/QĐ-UBND ngày 31/10/2018</v>
          </cell>
          <cell r="G28">
            <v>3500</v>
          </cell>
          <cell r="H28">
            <v>2100</v>
          </cell>
          <cell r="I28">
            <v>2100</v>
          </cell>
          <cell r="J28">
            <v>2100</v>
          </cell>
          <cell r="K28">
            <v>2100</v>
          </cell>
          <cell r="L28">
            <v>630</v>
          </cell>
          <cell r="M28">
            <v>630</v>
          </cell>
          <cell r="N28">
            <v>630</v>
          </cell>
          <cell r="O28">
            <v>630</v>
          </cell>
          <cell r="P28" t="str">
            <v>NQ KH năm
2020 (VB số 77 của HĐND tỉnh)</v>
          </cell>
          <cell r="Q28" t="str">
            <v>GD-ĐT</v>
          </cell>
          <cell r="R28">
            <v>630</v>
          </cell>
          <cell r="S28">
            <v>630</v>
          </cell>
          <cell r="T28">
            <v>630</v>
          </cell>
          <cell r="U28">
            <v>630</v>
          </cell>
        </row>
        <row r="29">
          <cell r="B29" t="str">
            <v>Nhà lớp học 2 tầng 6 phòng Trường Tiểu học số 2 Cự Nẫm, huyện Bố Trạch</v>
          </cell>
          <cell r="C29" t="str">
            <v>Bố Trạch</v>
          </cell>
          <cell r="D29">
            <v>2019</v>
          </cell>
          <cell r="E29">
            <v>2021</v>
          </cell>
          <cell r="F29" t="str">
            <v>3820/QĐ-UBND ngày 31/10/2018</v>
          </cell>
          <cell r="G29">
            <v>3500</v>
          </cell>
          <cell r="H29">
            <v>2100</v>
          </cell>
          <cell r="I29">
            <v>2100</v>
          </cell>
          <cell r="J29">
            <v>2100</v>
          </cell>
          <cell r="K29">
            <v>2100</v>
          </cell>
          <cell r="L29">
            <v>630</v>
          </cell>
          <cell r="M29">
            <v>630</v>
          </cell>
          <cell r="N29">
            <v>630</v>
          </cell>
          <cell r="O29">
            <v>630</v>
          </cell>
          <cell r="P29" t="str">
            <v>NQ KH năm
2020 (VB số 77 của HĐND tỉnh)</v>
          </cell>
          <cell r="Q29" t="str">
            <v>GD-ĐT</v>
          </cell>
          <cell r="R29">
            <v>630</v>
          </cell>
          <cell r="S29">
            <v>630</v>
          </cell>
          <cell r="T29">
            <v>630</v>
          </cell>
          <cell r="U29">
            <v>630</v>
          </cell>
        </row>
        <row r="30">
          <cell r="B30" t="str">
            <v>Nhà hiệu bộ trường THCS Tân Ninh</v>
          </cell>
          <cell r="C30" t="str">
            <v>Quảng Ninh</v>
          </cell>
          <cell r="D30">
            <v>2019</v>
          </cell>
          <cell r="E30">
            <v>2021</v>
          </cell>
          <cell r="F30" t="str">
            <v>3809/QĐ-UBND ngày 31/10/2018</v>
          </cell>
          <cell r="G30">
            <v>4000</v>
          </cell>
          <cell r="H30">
            <v>2400</v>
          </cell>
          <cell r="I30">
            <v>2400</v>
          </cell>
          <cell r="J30">
            <v>2400</v>
          </cell>
          <cell r="K30">
            <v>2400</v>
          </cell>
          <cell r="L30">
            <v>720</v>
          </cell>
          <cell r="M30">
            <v>720</v>
          </cell>
          <cell r="N30">
            <v>720</v>
          </cell>
          <cell r="O30">
            <v>720</v>
          </cell>
          <cell r="P30" t="str">
            <v>NQ KH năm
2020 (VB số 77 của HĐND tỉnh)</v>
          </cell>
          <cell r="Q30" t="str">
            <v>GD-ĐT</v>
          </cell>
          <cell r="R30">
            <v>720</v>
          </cell>
          <cell r="S30">
            <v>720</v>
          </cell>
          <cell r="T30">
            <v>720</v>
          </cell>
          <cell r="U30">
            <v>720</v>
          </cell>
        </row>
        <row r="31">
          <cell r="B31" t="str">
            <v>Nhà lớp học 2 tầng 8 phòng trường tiểu học Vạn Ninh cơ sở 2</v>
          </cell>
          <cell r="C31" t="str">
            <v>Quảng Ninh</v>
          </cell>
          <cell r="D31">
            <v>2019</v>
          </cell>
          <cell r="E31">
            <v>2021</v>
          </cell>
          <cell r="F31" t="str">
            <v>3879a/QĐ-UBND ngày 31/10/2018</v>
          </cell>
          <cell r="G31">
            <v>4000</v>
          </cell>
          <cell r="H31">
            <v>2400</v>
          </cell>
          <cell r="I31">
            <v>2400</v>
          </cell>
          <cell r="J31">
            <v>2400</v>
          </cell>
          <cell r="K31">
            <v>2400</v>
          </cell>
          <cell r="L31">
            <v>720</v>
          </cell>
          <cell r="M31">
            <v>720</v>
          </cell>
          <cell r="N31">
            <v>720</v>
          </cell>
          <cell r="O31">
            <v>720</v>
          </cell>
          <cell r="P31" t="str">
            <v>NQ KH năm
2020 (VB số 77 của HĐND tỉnh)</v>
          </cell>
          <cell r="Q31" t="str">
            <v>GD-ĐT</v>
          </cell>
          <cell r="R31">
            <v>720</v>
          </cell>
          <cell r="S31">
            <v>720</v>
          </cell>
          <cell r="T31">
            <v>720</v>
          </cell>
          <cell r="U31">
            <v>720</v>
          </cell>
        </row>
        <row r="32">
          <cell r="B32" t="str">
            <v>Trường MN 2 tầng 4 phòng thôn Áng Sơn xã Vạn Ninh</v>
          </cell>
          <cell r="C32" t="str">
            <v>Quảng Ninh</v>
          </cell>
          <cell r="D32">
            <v>2019</v>
          </cell>
          <cell r="E32">
            <v>2021</v>
          </cell>
          <cell r="F32" t="str">
            <v>3800/QĐ-UBND ngày 31/10/2018</v>
          </cell>
          <cell r="G32">
            <v>4200</v>
          </cell>
          <cell r="H32">
            <v>2520</v>
          </cell>
          <cell r="I32">
            <v>2520</v>
          </cell>
          <cell r="J32">
            <v>2520</v>
          </cell>
          <cell r="K32">
            <v>2520</v>
          </cell>
          <cell r="L32">
            <v>756</v>
          </cell>
          <cell r="M32">
            <v>756</v>
          </cell>
          <cell r="N32">
            <v>756</v>
          </cell>
          <cell r="O32">
            <v>756</v>
          </cell>
          <cell r="P32" t="str">
            <v>NQ KH năm
2020 (VB số 77 của HĐND tỉnh)</v>
          </cell>
          <cell r="Q32" t="str">
            <v>GD-ĐT</v>
          </cell>
          <cell r="R32">
            <v>756</v>
          </cell>
          <cell r="S32">
            <v>756</v>
          </cell>
          <cell r="T32">
            <v>756</v>
          </cell>
          <cell r="U32">
            <v>756</v>
          </cell>
        </row>
        <row r="33">
          <cell r="B33" t="str">
            <v>Nhà lớp học 2 tầng 8 phòng TRường THCS xã Quảng Xuân</v>
          </cell>
          <cell r="C33" t="str">
            <v>Quảng Trạch</v>
          </cell>
          <cell r="D33">
            <v>2019</v>
          </cell>
          <cell r="E33">
            <v>2021</v>
          </cell>
          <cell r="F33" t="str">
            <v>3709/QĐ-UBND ngày 30/10/2018</v>
          </cell>
          <cell r="G33">
            <v>4500</v>
          </cell>
          <cell r="H33">
            <v>2700</v>
          </cell>
          <cell r="I33">
            <v>2700</v>
          </cell>
          <cell r="J33">
            <v>2700</v>
          </cell>
          <cell r="K33">
            <v>2700</v>
          </cell>
          <cell r="L33">
            <v>810</v>
          </cell>
          <cell r="M33">
            <v>810</v>
          </cell>
          <cell r="N33">
            <v>810</v>
          </cell>
          <cell r="O33">
            <v>810</v>
          </cell>
          <cell r="P33" t="str">
            <v>NQ KH năm
2020 (VB số 77 của HĐND tỉnh)</v>
          </cell>
          <cell r="Q33" t="str">
            <v>GD-ĐT</v>
          </cell>
          <cell r="R33">
            <v>810</v>
          </cell>
          <cell r="S33">
            <v>810</v>
          </cell>
          <cell r="T33">
            <v>810</v>
          </cell>
          <cell r="U33">
            <v>810</v>
          </cell>
        </row>
        <row r="34">
          <cell r="B34" t="str">
            <v>Nhà lớp học 2 tầng 8 phòng Trường Tiểu học Quảng Thọ</v>
          </cell>
          <cell r="C34" t="str">
            <v>Ba Đồn</v>
          </cell>
          <cell r="D34">
            <v>2019</v>
          </cell>
          <cell r="E34">
            <v>2021</v>
          </cell>
          <cell r="F34" t="str">
            <v>3772/QĐ-UBND ngày 31/10/2018</v>
          </cell>
          <cell r="G34">
            <v>4500</v>
          </cell>
          <cell r="H34">
            <v>2700</v>
          </cell>
          <cell r="I34">
            <v>2700</v>
          </cell>
          <cell r="J34">
            <v>2700</v>
          </cell>
          <cell r="K34">
            <v>2700</v>
          </cell>
          <cell r="L34">
            <v>810</v>
          </cell>
          <cell r="M34">
            <v>810</v>
          </cell>
          <cell r="N34">
            <v>810</v>
          </cell>
          <cell r="O34">
            <v>810</v>
          </cell>
          <cell r="P34" t="str">
            <v>NQ KH năm
2020 (VB số 77 của HĐND tỉnh)</v>
          </cell>
          <cell r="Q34" t="str">
            <v>GD-ĐT</v>
          </cell>
          <cell r="R34">
            <v>810</v>
          </cell>
          <cell r="S34">
            <v>810</v>
          </cell>
          <cell r="T34">
            <v>810</v>
          </cell>
          <cell r="U34">
            <v>810</v>
          </cell>
        </row>
        <row r="35">
          <cell r="B35" t="str">
            <v>Dãy nhà 2 tầng 8 phòng Trường THCS xã Quảng Châu</v>
          </cell>
          <cell r="C35" t="str">
            <v>Quảng Trạch</v>
          </cell>
          <cell r="D35">
            <v>2019</v>
          </cell>
          <cell r="E35">
            <v>2021</v>
          </cell>
          <cell r="F35" t="str">
            <v>3782/QĐ-UBND ngày 31/10/2018</v>
          </cell>
          <cell r="G35">
            <v>4500</v>
          </cell>
          <cell r="H35">
            <v>2700</v>
          </cell>
          <cell r="I35">
            <v>2700</v>
          </cell>
          <cell r="J35">
            <v>2700</v>
          </cell>
          <cell r="K35">
            <v>2700</v>
          </cell>
          <cell r="L35">
            <v>810</v>
          </cell>
          <cell r="M35">
            <v>810</v>
          </cell>
          <cell r="N35">
            <v>810</v>
          </cell>
          <cell r="O35">
            <v>810</v>
          </cell>
          <cell r="P35" t="str">
            <v>NQ KH năm
2020 (VB số 77 của HĐND tỉnh)</v>
          </cell>
          <cell r="Q35" t="str">
            <v>GD-ĐT</v>
          </cell>
          <cell r="R35">
            <v>810</v>
          </cell>
          <cell r="S35">
            <v>810</v>
          </cell>
          <cell r="T35">
            <v>810</v>
          </cell>
          <cell r="U35">
            <v>810</v>
          </cell>
        </row>
        <row r="36">
          <cell r="B36" t="str">
            <v xml:space="preserve">Nhà lớp học chức năng trường tiểu học xã Đức Trạch – KV2 </v>
          </cell>
          <cell r="C36" t="str">
            <v>Bố Trạch</v>
          </cell>
          <cell r="D36">
            <v>2019</v>
          </cell>
          <cell r="E36">
            <v>2021</v>
          </cell>
          <cell r="F36" t="str">
            <v>3874/QĐ-UBND ngày 31/10/2018</v>
          </cell>
          <cell r="G36">
            <v>4500</v>
          </cell>
          <cell r="H36">
            <v>2700</v>
          </cell>
          <cell r="I36">
            <v>2700</v>
          </cell>
          <cell r="J36">
            <v>2700</v>
          </cell>
          <cell r="K36">
            <v>2700</v>
          </cell>
          <cell r="L36">
            <v>810</v>
          </cell>
          <cell r="M36">
            <v>810</v>
          </cell>
          <cell r="N36">
            <v>810</v>
          </cell>
          <cell r="O36">
            <v>810</v>
          </cell>
          <cell r="P36" t="str">
            <v>NQ KH năm
2020 (VB số 77 của HĐND tỉnh)</v>
          </cell>
          <cell r="Q36" t="str">
            <v>GD-ĐT</v>
          </cell>
          <cell r="R36">
            <v>810</v>
          </cell>
          <cell r="S36">
            <v>810</v>
          </cell>
          <cell r="T36">
            <v>810</v>
          </cell>
          <cell r="U36">
            <v>810</v>
          </cell>
        </row>
        <row r="37">
          <cell r="B37" t="str">
            <v>Nhà lớp học 2 tầng 8 phòng Trung tâm giáo dục trẻ khuyết tật huyện Lệ Thủy</v>
          </cell>
          <cell r="C37" t="str">
            <v>Lệ Thủy</v>
          </cell>
          <cell r="D37">
            <v>2019</v>
          </cell>
          <cell r="E37">
            <v>2021</v>
          </cell>
          <cell r="F37" t="str">
            <v>3812/QĐ-UBND ngày 31/10/2018</v>
          </cell>
          <cell r="G37">
            <v>4500</v>
          </cell>
          <cell r="H37">
            <v>2700</v>
          </cell>
          <cell r="I37">
            <v>2700</v>
          </cell>
          <cell r="J37">
            <v>2700</v>
          </cell>
          <cell r="K37">
            <v>2700</v>
          </cell>
          <cell r="L37">
            <v>810</v>
          </cell>
          <cell r="M37">
            <v>810</v>
          </cell>
          <cell r="N37">
            <v>810</v>
          </cell>
          <cell r="O37">
            <v>810</v>
          </cell>
          <cell r="P37" t="str">
            <v>NQ KH năm
2020 (VB số 77 của HĐND tỉnh)</v>
          </cell>
          <cell r="Q37" t="str">
            <v>GD-ĐT</v>
          </cell>
          <cell r="R37">
            <v>810</v>
          </cell>
          <cell r="S37">
            <v>810</v>
          </cell>
          <cell r="T37">
            <v>810</v>
          </cell>
          <cell r="U37">
            <v>810</v>
          </cell>
        </row>
        <row r="38">
          <cell r="B38" t="str">
            <v>Nhà lớp học bộ môn 2 tầng 4 phòng (điểm trường thôn Kim Nại) Trường mầm non An Ninh</v>
          </cell>
          <cell r="C38" t="str">
            <v>Quảng Ninh</v>
          </cell>
          <cell r="D38">
            <v>2019</v>
          </cell>
          <cell r="E38">
            <v>2021</v>
          </cell>
          <cell r="F38" t="str">
            <v>3866/QĐ-UBND ngày 31/10/2018</v>
          </cell>
          <cell r="G38">
            <v>4500</v>
          </cell>
          <cell r="H38">
            <v>2700</v>
          </cell>
          <cell r="I38">
            <v>2700</v>
          </cell>
          <cell r="J38">
            <v>2700</v>
          </cell>
          <cell r="K38">
            <v>2700</v>
          </cell>
          <cell r="L38">
            <v>810</v>
          </cell>
          <cell r="M38">
            <v>810</v>
          </cell>
          <cell r="N38">
            <v>810</v>
          </cell>
          <cell r="O38">
            <v>810</v>
          </cell>
          <cell r="P38" t="str">
            <v>NQ KH năm
2020 (VB số 77 của HĐND tỉnh)</v>
          </cell>
          <cell r="Q38" t="str">
            <v>GD-ĐT</v>
          </cell>
          <cell r="R38">
            <v>810</v>
          </cell>
          <cell r="S38">
            <v>810</v>
          </cell>
          <cell r="T38">
            <v>810</v>
          </cell>
          <cell r="U38">
            <v>810</v>
          </cell>
        </row>
        <row r="39">
          <cell r="B39" t="str">
            <v>Xây dựng 6 phòng 2 tầng Trường Mầm non xã Quảng Liên</v>
          </cell>
          <cell r="C39" t="str">
            <v>Quảng Trạch</v>
          </cell>
          <cell r="D39">
            <v>2019</v>
          </cell>
          <cell r="E39">
            <v>2021</v>
          </cell>
          <cell r="F39" t="str">
            <v>3807/QĐ-UBND ngày 31/10/2018</v>
          </cell>
          <cell r="G39">
            <v>4600</v>
          </cell>
          <cell r="H39">
            <v>2760</v>
          </cell>
          <cell r="I39">
            <v>2760</v>
          </cell>
          <cell r="J39">
            <v>2760</v>
          </cell>
          <cell r="K39">
            <v>2760</v>
          </cell>
          <cell r="L39">
            <v>828</v>
          </cell>
          <cell r="M39">
            <v>828</v>
          </cell>
          <cell r="N39">
            <v>828</v>
          </cell>
          <cell r="O39">
            <v>828</v>
          </cell>
          <cell r="P39" t="str">
            <v>NQ KH năm
2020 (VB số 77 của HĐND tỉnh)</v>
          </cell>
          <cell r="Q39" t="str">
            <v>GD-ĐT</v>
          </cell>
          <cell r="R39">
            <v>828</v>
          </cell>
          <cell r="S39">
            <v>828</v>
          </cell>
          <cell r="T39">
            <v>828</v>
          </cell>
          <cell r="U39">
            <v>828</v>
          </cell>
        </row>
        <row r="40">
          <cell r="B40" t="str">
            <v xml:space="preserve">Nhà lớp học 2 tầng 8 phòng Trường tiểu học số 4 Hưng Trạch </v>
          </cell>
          <cell r="C40" t="str">
            <v>Bố Trạch</v>
          </cell>
          <cell r="D40">
            <v>2019</v>
          </cell>
          <cell r="E40">
            <v>2021</v>
          </cell>
          <cell r="F40" t="str">
            <v>3742/QĐ-UBND ngày 30/10/2018</v>
          </cell>
          <cell r="G40">
            <v>4600</v>
          </cell>
          <cell r="H40">
            <v>2760</v>
          </cell>
          <cell r="I40">
            <v>2760</v>
          </cell>
          <cell r="J40">
            <v>2760</v>
          </cell>
          <cell r="K40">
            <v>2760</v>
          </cell>
          <cell r="L40">
            <v>828</v>
          </cell>
          <cell r="M40">
            <v>828</v>
          </cell>
          <cell r="N40">
            <v>828</v>
          </cell>
          <cell r="O40">
            <v>828</v>
          </cell>
          <cell r="P40" t="str">
            <v>NQ KH năm
2020 (VB số 77 của HĐND tỉnh)</v>
          </cell>
          <cell r="Q40" t="str">
            <v>GD-ĐT</v>
          </cell>
          <cell r="R40">
            <v>828</v>
          </cell>
          <cell r="S40">
            <v>828</v>
          </cell>
          <cell r="T40">
            <v>828</v>
          </cell>
          <cell r="U40">
            <v>828</v>
          </cell>
        </row>
        <row r="41">
          <cell r="B41" t="str">
            <v xml:space="preserve">Nhà chức năng 2 tầng 6 phòng trường THCS xã Trung Trạch </v>
          </cell>
          <cell r="C41" t="str">
            <v>Bố Trạch</v>
          </cell>
          <cell r="D41">
            <v>2019</v>
          </cell>
          <cell r="E41">
            <v>2021</v>
          </cell>
          <cell r="F41" t="str">
            <v>3798/QĐ-UBND ngày 31/10/2018</v>
          </cell>
          <cell r="G41">
            <v>4800</v>
          </cell>
          <cell r="H41">
            <v>2880</v>
          </cell>
          <cell r="I41">
            <v>2880</v>
          </cell>
          <cell r="J41">
            <v>2880</v>
          </cell>
          <cell r="K41">
            <v>2880</v>
          </cell>
          <cell r="L41">
            <v>864</v>
          </cell>
          <cell r="M41">
            <v>864</v>
          </cell>
          <cell r="N41">
            <v>864</v>
          </cell>
          <cell r="O41">
            <v>864</v>
          </cell>
          <cell r="P41" t="str">
            <v>NQ KH năm
2020 (VB số 77 của HĐND tỉnh)</v>
          </cell>
          <cell r="Q41" t="str">
            <v>GD-ĐT</v>
          </cell>
          <cell r="R41">
            <v>864</v>
          </cell>
          <cell r="S41">
            <v>864</v>
          </cell>
          <cell r="T41">
            <v>864</v>
          </cell>
          <cell r="U41">
            <v>864</v>
          </cell>
        </row>
        <row r="42">
          <cell r="B42" t="str">
            <v>Nhà hiệu bộ và khuôn viên Trường tiểu học Gia Ninh, xã Gia Ninh, huyện Quảng Ninh</v>
          </cell>
          <cell r="C42" t="str">
            <v>Quảng Ninh</v>
          </cell>
          <cell r="D42">
            <v>2019</v>
          </cell>
          <cell r="E42">
            <v>2021</v>
          </cell>
          <cell r="F42" t="str">
            <v>3860/QĐ-UBND ngày 31/10/2018</v>
          </cell>
          <cell r="G42">
            <v>4800</v>
          </cell>
          <cell r="H42">
            <v>2880</v>
          </cell>
          <cell r="I42">
            <v>2880</v>
          </cell>
          <cell r="J42">
            <v>2880</v>
          </cell>
          <cell r="K42">
            <v>2880</v>
          </cell>
          <cell r="L42">
            <v>864</v>
          </cell>
          <cell r="M42">
            <v>864</v>
          </cell>
          <cell r="N42">
            <v>864</v>
          </cell>
          <cell r="O42">
            <v>864</v>
          </cell>
          <cell r="P42" t="str">
            <v>NQ KH năm
2020 (VB số 77 của HĐND tỉnh)</v>
          </cell>
          <cell r="Q42" t="str">
            <v>GD-ĐT</v>
          </cell>
          <cell r="R42">
            <v>864</v>
          </cell>
          <cell r="S42">
            <v>864</v>
          </cell>
          <cell r="T42">
            <v>864</v>
          </cell>
          <cell r="U42">
            <v>864</v>
          </cell>
        </row>
        <row r="43">
          <cell r="B43" t="str">
            <v>Nhà lớp học bộ môn 2 tầng 8 phòng học, Trường THCS xã Võ Ninh, huyện Quảng Ninh</v>
          </cell>
          <cell r="C43" t="str">
            <v>Quảng Ninh</v>
          </cell>
          <cell r="D43">
            <v>2019</v>
          </cell>
          <cell r="E43">
            <v>2021</v>
          </cell>
          <cell r="F43" t="str">
            <v>3871a/QĐ-UBND ngày 31/10/2018</v>
          </cell>
          <cell r="G43">
            <v>5000</v>
          </cell>
          <cell r="H43">
            <v>3000</v>
          </cell>
          <cell r="I43">
            <v>3000</v>
          </cell>
          <cell r="J43">
            <v>3000</v>
          </cell>
          <cell r="K43">
            <v>3000</v>
          </cell>
          <cell r="L43">
            <v>900</v>
          </cell>
          <cell r="M43">
            <v>900</v>
          </cell>
          <cell r="N43">
            <v>900</v>
          </cell>
          <cell r="O43">
            <v>900</v>
          </cell>
          <cell r="P43" t="str">
            <v>NQ KH năm
2020 (VB số 77 của HĐND tỉnh)</v>
          </cell>
          <cell r="Q43" t="str">
            <v>GD-ĐT</v>
          </cell>
          <cell r="R43">
            <v>900</v>
          </cell>
          <cell r="S43">
            <v>900</v>
          </cell>
          <cell r="T43">
            <v>900</v>
          </cell>
          <cell r="U43">
            <v>900</v>
          </cell>
        </row>
        <row r="44">
          <cell r="B44" t="str">
            <v>Nhà lớp học bộ môn 2 tầng 8 phòng học, Trường THCS xã Hàm Ninh</v>
          </cell>
          <cell r="C44" t="str">
            <v>Quảng Ninh</v>
          </cell>
          <cell r="D44">
            <v>2019</v>
          </cell>
          <cell r="E44">
            <v>2021</v>
          </cell>
          <cell r="F44" t="str">
            <v>3724a/QĐ-UBND ngày 30/10/2018</v>
          </cell>
          <cell r="G44">
            <v>5000</v>
          </cell>
          <cell r="H44">
            <v>3000</v>
          </cell>
          <cell r="I44">
            <v>3000</v>
          </cell>
          <cell r="J44">
            <v>3000</v>
          </cell>
          <cell r="K44">
            <v>3000</v>
          </cell>
          <cell r="L44">
            <v>900</v>
          </cell>
          <cell r="M44">
            <v>900</v>
          </cell>
          <cell r="N44">
            <v>900</v>
          </cell>
          <cell r="O44">
            <v>900</v>
          </cell>
          <cell r="P44" t="str">
            <v>NQ KH năm
2020 (VB số 77 của HĐND tỉnh)</v>
          </cell>
          <cell r="Q44" t="str">
            <v>GD-ĐT</v>
          </cell>
          <cell r="R44">
            <v>900</v>
          </cell>
          <cell r="S44">
            <v>900</v>
          </cell>
          <cell r="T44">
            <v>900</v>
          </cell>
          <cell r="U44">
            <v>900</v>
          </cell>
        </row>
        <row r="45">
          <cell r="B45" t="str">
            <v>Nhà lớp học 2 tầng 10 phòng Trường THCS Hải Ninh</v>
          </cell>
          <cell r="C45" t="str">
            <v>Quảng Ninh</v>
          </cell>
          <cell r="D45">
            <v>2017</v>
          </cell>
          <cell r="E45">
            <v>2019</v>
          </cell>
          <cell r="F45">
            <v>2019</v>
          </cell>
          <cell r="G45">
            <v>2019</v>
          </cell>
          <cell r="H45">
            <v>2019</v>
          </cell>
          <cell r="I45">
            <v>2019</v>
          </cell>
          <cell r="J45">
            <v>2019</v>
          </cell>
          <cell r="K45">
            <v>2019</v>
          </cell>
          <cell r="L45">
            <v>3000</v>
          </cell>
          <cell r="M45">
            <v>3000</v>
          </cell>
          <cell r="N45">
            <v>3000</v>
          </cell>
          <cell r="O45">
            <v>3000</v>
          </cell>
          <cell r="P45" t="str">
            <v>Dự phòng ĐTC 2017</v>
          </cell>
          <cell r="Q45" t="str">
            <v>GD-ĐT</v>
          </cell>
          <cell r="R45">
            <v>3000</v>
          </cell>
          <cell r="S45">
            <v>3000</v>
          </cell>
          <cell r="T45">
            <v>3000</v>
          </cell>
          <cell r="U45">
            <v>3000</v>
          </cell>
        </row>
        <row r="46">
          <cell r="B46" t="str">
            <v xml:space="preserve">Nhà lớp học chức năng, thư viện trường THCS xã Đồng Trạch </v>
          </cell>
          <cell r="C46" t="str">
            <v>Bố Trạch</v>
          </cell>
          <cell r="D46">
            <v>2019</v>
          </cell>
          <cell r="E46">
            <v>2021</v>
          </cell>
          <cell r="F46" t="str">
            <v>3875/QĐ-UBND ngày 31/10/2018</v>
          </cell>
          <cell r="G46">
            <v>5500</v>
          </cell>
          <cell r="H46">
            <v>3300</v>
          </cell>
          <cell r="I46">
            <v>3300</v>
          </cell>
          <cell r="J46">
            <v>3300</v>
          </cell>
          <cell r="K46">
            <v>3300</v>
          </cell>
          <cell r="L46">
            <v>990</v>
          </cell>
          <cell r="M46">
            <v>990</v>
          </cell>
          <cell r="N46">
            <v>990</v>
          </cell>
          <cell r="O46">
            <v>990</v>
          </cell>
          <cell r="P46" t="str">
            <v>NQ KH năm
2020 (VB số 77 của HĐND tỉnh)</v>
          </cell>
          <cell r="Q46" t="str">
            <v>GD-ĐT</v>
          </cell>
          <cell r="R46">
            <v>990</v>
          </cell>
          <cell r="S46">
            <v>990</v>
          </cell>
          <cell r="T46">
            <v>990</v>
          </cell>
          <cell r="U46">
            <v>990</v>
          </cell>
        </row>
        <row r="47">
          <cell r="B47" t="str">
            <v>Nhà lớp học 2 tầng 6 phòng Trường Mầm non Huyên Thủy, xã Thạch Hóa</v>
          </cell>
          <cell r="C47" t="str">
            <v>Tuyên Hóa</v>
          </cell>
          <cell r="D47">
            <v>2019</v>
          </cell>
          <cell r="E47">
            <v>2021</v>
          </cell>
          <cell r="F47" t="str">
            <v>3824/QĐ-UBND ngày 31/10/2018</v>
          </cell>
          <cell r="G47">
            <v>6000</v>
          </cell>
          <cell r="H47">
            <v>3600</v>
          </cell>
          <cell r="I47">
            <v>3600</v>
          </cell>
          <cell r="J47">
            <v>3600</v>
          </cell>
          <cell r="K47">
            <v>3600</v>
          </cell>
          <cell r="L47">
            <v>1080</v>
          </cell>
          <cell r="M47">
            <v>1080</v>
          </cell>
          <cell r="N47">
            <v>1080</v>
          </cell>
          <cell r="O47">
            <v>1080</v>
          </cell>
          <cell r="P47" t="str">
            <v>NQ KH năm
2020 (VB số 77 của HĐND tỉnh)</v>
          </cell>
          <cell r="Q47" t="str">
            <v>GD-ĐT</v>
          </cell>
          <cell r="R47">
            <v>1080</v>
          </cell>
          <cell r="S47">
            <v>1080</v>
          </cell>
          <cell r="T47">
            <v>1080</v>
          </cell>
          <cell r="U47">
            <v>1080</v>
          </cell>
        </row>
        <row r="48">
          <cell r="B48" t="str">
            <v>Nhà lớp học và các phòng chức năng 2 tầng 6 phòng trường MN xã Quảng Thủy</v>
          </cell>
          <cell r="C48" t="str">
            <v>Ba Đồn</v>
          </cell>
          <cell r="D48">
            <v>2019</v>
          </cell>
          <cell r="E48">
            <v>2021</v>
          </cell>
          <cell r="F48" t="str">
            <v>3878a/QĐ-UBND ngày 31/10/2018</v>
          </cell>
          <cell r="G48">
            <v>6000</v>
          </cell>
          <cell r="H48">
            <v>3600</v>
          </cell>
          <cell r="I48">
            <v>3600</v>
          </cell>
          <cell r="J48">
            <v>3600</v>
          </cell>
          <cell r="K48">
            <v>3600</v>
          </cell>
          <cell r="L48">
            <v>1080</v>
          </cell>
          <cell r="M48">
            <v>1080</v>
          </cell>
          <cell r="N48">
            <v>1080</v>
          </cell>
          <cell r="O48">
            <v>1080</v>
          </cell>
          <cell r="P48" t="str">
            <v>NQ KH năm
2020 (VB số 77 của HĐND tỉnh)</v>
          </cell>
          <cell r="Q48" t="str">
            <v>GD-ĐT</v>
          </cell>
          <cell r="R48">
            <v>1080</v>
          </cell>
          <cell r="S48">
            <v>1080</v>
          </cell>
          <cell r="T48">
            <v>1080</v>
          </cell>
          <cell r="U48">
            <v>1080</v>
          </cell>
        </row>
        <row r="49">
          <cell r="B49" t="str">
            <v xml:space="preserve">Nhà hiệu bộ và các phòng chức năng trường THCS Sơn Trạch </v>
          </cell>
          <cell r="C49" t="str">
            <v>Bố Trạch</v>
          </cell>
          <cell r="D49">
            <v>2019</v>
          </cell>
          <cell r="E49">
            <v>2021</v>
          </cell>
          <cell r="F49" t="str">
            <v>3744/QĐ-UBND ngày 30/10/2018</v>
          </cell>
          <cell r="G49">
            <v>6000</v>
          </cell>
          <cell r="H49">
            <v>3600</v>
          </cell>
          <cell r="I49">
            <v>3600</v>
          </cell>
          <cell r="J49">
            <v>3600</v>
          </cell>
          <cell r="K49">
            <v>3600</v>
          </cell>
          <cell r="L49">
            <v>1080</v>
          </cell>
          <cell r="M49">
            <v>1080</v>
          </cell>
          <cell r="N49">
            <v>1080</v>
          </cell>
          <cell r="O49">
            <v>1080</v>
          </cell>
          <cell r="P49" t="str">
            <v>NQ KH năm
2020 (VB số 77 của HĐND tỉnh)</v>
          </cell>
          <cell r="Q49" t="str">
            <v>GD-ĐT</v>
          </cell>
          <cell r="R49">
            <v>1080</v>
          </cell>
          <cell r="S49">
            <v>1080</v>
          </cell>
          <cell r="T49">
            <v>1080</v>
          </cell>
          <cell r="U49">
            <v>1080</v>
          </cell>
        </row>
        <row r="50">
          <cell r="B50" t="str">
            <v>Nhà lớp học 2 tầng 8 phòng và HTKT Trường TH Sơn Thủy</v>
          </cell>
          <cell r="C50" t="str">
            <v>Lệ Thủy</v>
          </cell>
          <cell r="D50">
            <v>2019</v>
          </cell>
          <cell r="E50">
            <v>2021</v>
          </cell>
          <cell r="F50" t="str">
            <v>3813/QĐ-UBND ngày 31/10/2018</v>
          </cell>
          <cell r="G50">
            <v>6000</v>
          </cell>
          <cell r="H50">
            <v>3600</v>
          </cell>
          <cell r="I50">
            <v>3600</v>
          </cell>
          <cell r="J50">
            <v>3600</v>
          </cell>
          <cell r="K50">
            <v>3600</v>
          </cell>
          <cell r="L50">
            <v>1080</v>
          </cell>
          <cell r="M50">
            <v>1080</v>
          </cell>
          <cell r="N50">
            <v>1080</v>
          </cell>
          <cell r="O50">
            <v>1080</v>
          </cell>
          <cell r="P50" t="str">
            <v>NQ KH năm
2020 (VB số 77 của HĐND tỉnh)</v>
          </cell>
          <cell r="Q50" t="str">
            <v>GD-ĐT</v>
          </cell>
          <cell r="R50">
            <v>1080</v>
          </cell>
          <cell r="S50">
            <v>1080</v>
          </cell>
          <cell r="T50">
            <v>1080</v>
          </cell>
          <cell r="U50">
            <v>1080</v>
          </cell>
        </row>
        <row r="51">
          <cell r="B51" t="str">
            <v>Xây dựng cơ sở 2 Trường trung cấp Y tế Quảng Bình (gđ1)</v>
          </cell>
          <cell r="C51" t="str">
            <v>Đồng Hới</v>
          </cell>
          <cell r="D51">
            <v>2019</v>
          </cell>
          <cell r="E51">
            <v>2021</v>
          </cell>
          <cell r="F51" t="str">
            <v>3771/QĐ-UBND ngày 31/10/2018</v>
          </cell>
          <cell r="G51">
            <v>12500</v>
          </cell>
          <cell r="H51">
            <v>5000</v>
          </cell>
          <cell r="I51">
            <v>5000</v>
          </cell>
          <cell r="J51">
            <v>5000</v>
          </cell>
          <cell r="K51">
            <v>5000</v>
          </cell>
          <cell r="L51">
            <v>1500</v>
          </cell>
          <cell r="M51">
            <v>1500</v>
          </cell>
          <cell r="N51">
            <v>1500</v>
          </cell>
          <cell r="O51">
            <v>1500</v>
          </cell>
          <cell r="P51" t="str">
            <v>NQ KH năm
2020 (VB số 77 của HĐND tỉnh)</v>
          </cell>
          <cell r="Q51" t="str">
            <v>GD-ĐT</v>
          </cell>
          <cell r="R51">
            <v>1500</v>
          </cell>
          <cell r="S51">
            <v>1500</v>
          </cell>
          <cell r="T51">
            <v>1500</v>
          </cell>
          <cell r="U51">
            <v>1500</v>
          </cell>
        </row>
        <row r="52">
          <cell r="B52" t="str">
            <v>Trường Tiểu học Hải Trạch</v>
          </cell>
          <cell r="C52" t="str">
            <v>Bố Trạch</v>
          </cell>
          <cell r="D52">
            <v>2019</v>
          </cell>
          <cell r="E52">
            <v>2021</v>
          </cell>
          <cell r="F52" t="str">
            <v>3764/QĐ-UBND ngày 31/10/2018</v>
          </cell>
          <cell r="G52">
            <v>10000</v>
          </cell>
          <cell r="H52">
            <v>6000</v>
          </cell>
          <cell r="I52">
            <v>6000</v>
          </cell>
          <cell r="J52">
            <v>6000</v>
          </cell>
          <cell r="K52">
            <v>6000</v>
          </cell>
          <cell r="L52">
            <v>1800</v>
          </cell>
          <cell r="M52">
            <v>1800</v>
          </cell>
          <cell r="N52">
            <v>1800</v>
          </cell>
          <cell r="O52">
            <v>1800</v>
          </cell>
          <cell r="P52" t="str">
            <v>NQ KH năm
2020 (VB số 77 của HĐND tỉnh)</v>
          </cell>
          <cell r="Q52" t="str">
            <v>GD-ĐT</v>
          </cell>
          <cell r="R52">
            <v>1800</v>
          </cell>
          <cell r="S52">
            <v>1800</v>
          </cell>
          <cell r="T52">
            <v>1800</v>
          </cell>
          <cell r="U52">
            <v>1800</v>
          </cell>
        </row>
        <row r="53">
          <cell r="B53" t="str">
            <v>Nhà lớp học, chức năng Trường Tiểu học Long Đại, xã Hiền Ninh</v>
          </cell>
          <cell r="C53" t="str">
            <v>Quảng Ninh</v>
          </cell>
          <cell r="D53">
            <v>2019</v>
          </cell>
          <cell r="E53">
            <v>2021</v>
          </cell>
          <cell r="F53" t="str">
            <v>3868/QĐ-UBND ngày 31/10/2018</v>
          </cell>
          <cell r="G53">
            <v>4000</v>
          </cell>
          <cell r="H53">
            <v>2400</v>
          </cell>
          <cell r="I53">
            <v>2400</v>
          </cell>
          <cell r="J53">
            <v>2400</v>
          </cell>
          <cell r="K53">
            <v>2400</v>
          </cell>
          <cell r="L53">
            <v>720</v>
          </cell>
          <cell r="M53">
            <v>720</v>
          </cell>
          <cell r="N53">
            <v>720</v>
          </cell>
          <cell r="O53">
            <v>720</v>
          </cell>
          <cell r="P53" t="str">
            <v>NQ KH năm
2020 (VB số 77 của HĐND tỉnh)</v>
          </cell>
          <cell r="Q53" t="str">
            <v>GD-ĐT</v>
          </cell>
          <cell r="R53">
            <v>720</v>
          </cell>
          <cell r="S53">
            <v>720</v>
          </cell>
          <cell r="T53">
            <v>720</v>
          </cell>
          <cell r="U53">
            <v>720</v>
          </cell>
        </row>
        <row r="54">
          <cell r="B54" t="str">
            <v>Nhà lớp học 2 tầng 6 phòng trường Mầm non Cam Thủy (KV Mỹ Hòa)</v>
          </cell>
          <cell r="C54" t="str">
            <v>Lệ Thủy</v>
          </cell>
          <cell r="D54">
            <v>2019</v>
          </cell>
          <cell r="E54">
            <v>2021</v>
          </cell>
          <cell r="F54" t="str">
            <v>3810/QĐ-UBND ngày 31/10/2018</v>
          </cell>
          <cell r="G54">
            <v>6000</v>
          </cell>
          <cell r="H54">
            <v>3600</v>
          </cell>
          <cell r="I54">
            <v>3600</v>
          </cell>
          <cell r="J54">
            <v>3600</v>
          </cell>
          <cell r="K54">
            <v>3600</v>
          </cell>
          <cell r="L54">
            <v>1080</v>
          </cell>
          <cell r="M54">
            <v>1080</v>
          </cell>
          <cell r="N54">
            <v>1080</v>
          </cell>
          <cell r="O54">
            <v>1080</v>
          </cell>
          <cell r="P54" t="str">
            <v>NQ KH năm
2020 (VB số 77 của HĐND tỉnh)</v>
          </cell>
          <cell r="Q54" t="str">
            <v>GD-ĐT</v>
          </cell>
          <cell r="R54">
            <v>1080</v>
          </cell>
          <cell r="S54">
            <v>1080</v>
          </cell>
          <cell r="T54">
            <v>1080</v>
          </cell>
          <cell r="U54">
            <v>1080</v>
          </cell>
        </row>
        <row r="55">
          <cell r="B55">
            <v>1080</v>
          </cell>
          <cell r="C55">
            <v>1080</v>
          </cell>
          <cell r="D55">
            <v>1080</v>
          </cell>
          <cell r="E55">
            <v>1080</v>
          </cell>
          <cell r="F55">
            <v>1080</v>
          </cell>
          <cell r="G55">
            <v>1080</v>
          </cell>
          <cell r="H55">
            <v>1080</v>
          </cell>
          <cell r="I55">
            <v>1080</v>
          </cell>
          <cell r="J55">
            <v>1080</v>
          </cell>
          <cell r="K55">
            <v>1080</v>
          </cell>
          <cell r="L55">
            <v>1080</v>
          </cell>
          <cell r="M55">
            <v>1080</v>
          </cell>
          <cell r="N55">
            <v>1080</v>
          </cell>
          <cell r="O55">
            <v>1080</v>
          </cell>
          <cell r="P55">
            <v>1080</v>
          </cell>
          <cell r="Q55">
            <v>1080</v>
          </cell>
          <cell r="R55">
            <v>1080</v>
          </cell>
          <cell r="S55">
            <v>1080</v>
          </cell>
          <cell r="T55">
            <v>1080</v>
          </cell>
          <cell r="U55">
            <v>1080</v>
          </cell>
        </row>
        <row r="56">
          <cell r="B56" t="str">
            <v>Lĩnh vực Y tế</v>
          </cell>
          <cell r="C56">
            <v>1080</v>
          </cell>
          <cell r="D56">
            <v>1080</v>
          </cell>
          <cell r="E56">
            <v>1080</v>
          </cell>
          <cell r="F56">
            <v>1080</v>
          </cell>
          <cell r="G56">
            <v>1080</v>
          </cell>
          <cell r="H56">
            <v>1080</v>
          </cell>
          <cell r="I56">
            <v>1080</v>
          </cell>
          <cell r="J56">
            <v>1080</v>
          </cell>
          <cell r="K56">
            <v>1080</v>
          </cell>
          <cell r="L56">
            <v>1080</v>
          </cell>
          <cell r="M56">
            <v>1080</v>
          </cell>
          <cell r="N56">
            <v>1080</v>
          </cell>
          <cell r="O56">
            <v>1080</v>
          </cell>
          <cell r="P56">
            <v>1080</v>
          </cell>
          <cell r="Q56">
            <v>1080</v>
          </cell>
          <cell r="R56">
            <v>1080</v>
          </cell>
          <cell r="S56">
            <v>1080</v>
          </cell>
          <cell r="T56">
            <v>1080</v>
          </cell>
          <cell r="U56">
            <v>1080</v>
          </cell>
        </row>
        <row r="57">
          <cell r="B57" t="str">
            <v>Cải tạo, sửa chữa Phòng khám Đa khoa khu vực Hóa Tiến</v>
          </cell>
          <cell r="C57" t="str">
            <v>Minh Hóa</v>
          </cell>
          <cell r="D57">
            <v>2018</v>
          </cell>
          <cell r="E57">
            <v>2020</v>
          </cell>
          <cell r="F57" t="str">
            <v>3785/QĐ-UBND ngày 25/10/2017</v>
          </cell>
          <cell r="G57">
            <v>1662</v>
          </cell>
          <cell r="H57">
            <v>1662</v>
          </cell>
          <cell r="I57">
            <v>1662</v>
          </cell>
          <cell r="J57">
            <v>1662</v>
          </cell>
          <cell r="K57">
            <v>1662</v>
          </cell>
          <cell r="L57">
            <v>1496</v>
          </cell>
          <cell r="M57">
            <v>1496</v>
          </cell>
          <cell r="N57">
            <v>1496</v>
          </cell>
          <cell r="O57">
            <v>1496</v>
          </cell>
          <cell r="P57" t="str">
            <v>NQ KH năm
2018</v>
          </cell>
          <cell r="Q57" t="str">
            <v>Y tế</v>
          </cell>
          <cell r="R57">
            <v>1496</v>
          </cell>
          <cell r="S57">
            <v>1496</v>
          </cell>
          <cell r="T57">
            <v>1496</v>
          </cell>
          <cell r="U57">
            <v>1496</v>
          </cell>
        </row>
        <row r="58">
          <cell r="B58" t="str">
            <v>Trạm y tế xã Quảng Lộc</v>
          </cell>
          <cell r="C58" t="str">
            <v>Ba Đồn</v>
          </cell>
          <cell r="D58">
            <v>2018</v>
          </cell>
          <cell r="E58">
            <v>2020</v>
          </cell>
          <cell r="F58" t="str">
            <v>3865/QĐ-UBND ngày 30/10/2017</v>
          </cell>
          <cell r="G58">
            <v>4000</v>
          </cell>
          <cell r="H58">
            <v>2400</v>
          </cell>
          <cell r="I58">
            <v>2400</v>
          </cell>
          <cell r="J58">
            <v>2400</v>
          </cell>
          <cell r="K58">
            <v>2400</v>
          </cell>
          <cell r="L58">
            <v>2400</v>
          </cell>
          <cell r="M58">
            <v>2400</v>
          </cell>
          <cell r="N58">
            <v>2400</v>
          </cell>
          <cell r="O58">
            <v>2400</v>
          </cell>
          <cell r="P58" t="str">
            <v>NQ KH năm
2019</v>
          </cell>
          <cell r="Q58">
            <v>2400</v>
          </cell>
          <cell r="R58">
            <v>2400</v>
          </cell>
          <cell r="S58">
            <v>1200</v>
          </cell>
          <cell r="T58">
            <v>1200</v>
          </cell>
          <cell r="U58" t="str">
            <v>BS Vốn + NST 2019</v>
          </cell>
        </row>
        <row r="59">
          <cell r="B59" t="str">
            <v>Trạm y tế xã Quảng Kim</v>
          </cell>
          <cell r="C59" t="str">
            <v>Quảng Trạch</v>
          </cell>
          <cell r="D59">
            <v>2019</v>
          </cell>
          <cell r="E59">
            <v>2021</v>
          </cell>
          <cell r="F59" t="str">
            <v>3885/QĐ-UBND ngày 31/10/2018</v>
          </cell>
          <cell r="G59">
            <v>3000</v>
          </cell>
          <cell r="H59">
            <v>1800</v>
          </cell>
          <cell r="I59">
            <v>1800</v>
          </cell>
          <cell r="J59">
            <v>1800</v>
          </cell>
          <cell r="K59">
            <v>1800</v>
          </cell>
          <cell r="L59">
            <v>1080</v>
          </cell>
          <cell r="M59">
            <v>1080</v>
          </cell>
          <cell r="N59">
            <v>1080</v>
          </cell>
          <cell r="O59">
            <v>1080</v>
          </cell>
          <cell r="P59" t="str">
            <v>NQ KH năm
2019</v>
          </cell>
          <cell r="Q59">
            <v>1080</v>
          </cell>
          <cell r="R59">
            <v>1080</v>
          </cell>
          <cell r="S59">
            <v>540</v>
          </cell>
          <cell r="T59">
            <v>540</v>
          </cell>
          <cell r="U59" t="str">
            <v>BS Vốn + NST 2019</v>
          </cell>
        </row>
        <row r="60">
          <cell r="B60" t="str">
            <v>Trạm Y tế xã Đức Trạch</v>
          </cell>
          <cell r="C60" t="str">
            <v>Bố Trạch</v>
          </cell>
          <cell r="D60">
            <v>2019</v>
          </cell>
          <cell r="E60">
            <v>2021</v>
          </cell>
          <cell r="F60" t="str">
            <v>3347/QĐ-UBND ngày 9/10/2018</v>
          </cell>
          <cell r="G60">
            <v>4000</v>
          </cell>
          <cell r="H60">
            <v>2400</v>
          </cell>
          <cell r="I60">
            <v>2400</v>
          </cell>
          <cell r="J60">
            <v>2400</v>
          </cell>
          <cell r="K60">
            <v>2400</v>
          </cell>
          <cell r="L60">
            <v>1440</v>
          </cell>
          <cell r="M60">
            <v>1440</v>
          </cell>
          <cell r="N60">
            <v>1440</v>
          </cell>
          <cell r="O60">
            <v>1440</v>
          </cell>
          <cell r="P60" t="str">
            <v>NQ KH năm
2019</v>
          </cell>
          <cell r="Q60">
            <v>1440</v>
          </cell>
          <cell r="R60">
            <v>1440</v>
          </cell>
          <cell r="S60">
            <v>720</v>
          </cell>
          <cell r="T60">
            <v>720</v>
          </cell>
          <cell r="U60" t="str">
            <v>BS Vốn + NST 2019</v>
          </cell>
        </row>
        <row r="61">
          <cell r="B61" t="str">
            <v>Hạ tầng kỹ thuật Trung tâm Y tế huyện Lệ Thuỷ</v>
          </cell>
          <cell r="C61" t="str">
            <v>Lệ Thủy</v>
          </cell>
          <cell r="D61">
            <v>2019</v>
          </cell>
          <cell r="E61">
            <v>2021</v>
          </cell>
          <cell r="F61" t="str">
            <v>3889a/QĐ-UBND ngày 31/10/2018</v>
          </cell>
          <cell r="G61">
            <v>3500</v>
          </cell>
          <cell r="H61">
            <v>3500</v>
          </cell>
          <cell r="I61">
            <v>3500</v>
          </cell>
          <cell r="J61">
            <v>3500</v>
          </cell>
          <cell r="K61">
            <v>3500</v>
          </cell>
          <cell r="L61">
            <v>2100</v>
          </cell>
          <cell r="M61">
            <v>2100</v>
          </cell>
          <cell r="N61">
            <v>2100</v>
          </cell>
          <cell r="O61">
            <v>2100</v>
          </cell>
          <cell r="P61" t="str">
            <v>NQ KH năm
2019</v>
          </cell>
          <cell r="Q61">
            <v>2100</v>
          </cell>
          <cell r="R61">
            <v>2100</v>
          </cell>
          <cell r="S61">
            <v>1050</v>
          </cell>
          <cell r="T61">
            <v>1050</v>
          </cell>
          <cell r="U61" t="str">
            <v>BS Vốn + NST 2019</v>
          </cell>
        </row>
        <row r="62">
          <cell r="B62" t="str">
            <v>Đối ứng các dự án ODA</v>
          </cell>
          <cell r="C62">
            <v>1050</v>
          </cell>
          <cell r="D62">
            <v>1050</v>
          </cell>
          <cell r="E62">
            <v>1050</v>
          </cell>
          <cell r="F62">
            <v>1050</v>
          </cell>
          <cell r="G62">
            <v>1050</v>
          </cell>
          <cell r="H62">
            <v>1050</v>
          </cell>
          <cell r="I62">
            <v>1050</v>
          </cell>
          <cell r="J62">
            <v>1050</v>
          </cell>
          <cell r="K62">
            <v>1050</v>
          </cell>
          <cell r="L62">
            <v>1050</v>
          </cell>
          <cell r="M62">
            <v>1050</v>
          </cell>
          <cell r="N62">
            <v>1050</v>
          </cell>
          <cell r="O62">
            <v>1050</v>
          </cell>
          <cell r="P62">
            <v>1050</v>
          </cell>
          <cell r="Q62">
            <v>1050</v>
          </cell>
          <cell r="R62">
            <v>1050</v>
          </cell>
          <cell r="S62">
            <v>1050</v>
          </cell>
          <cell r="T62">
            <v>1050</v>
          </cell>
          <cell r="U62">
            <v>1050</v>
          </cell>
        </row>
        <row r="63">
          <cell r="B63" t="str">
            <v>Nâng cấp hệ thống đê, kè bảo vệ bờ sông và trồng rừng ngập mặn để ứng phó với biến đổi khí hậu các xã bãi ngang, cồn bãi thuộc thị xã Ba Đồn, tỉnh Quảng Bình</v>
          </cell>
          <cell r="C63" t="str">
            <v>Ba Đồn</v>
          </cell>
          <cell r="D63">
            <v>2018</v>
          </cell>
          <cell r="E63">
            <v>2020</v>
          </cell>
          <cell r="F63" t="str">
            <v>3530/QĐ-UBND ngày 23/10/2018</v>
          </cell>
          <cell r="G63">
            <v>164669</v>
          </cell>
          <cell r="H63">
            <v>3996</v>
          </cell>
          <cell r="I63">
            <v>3996</v>
          </cell>
          <cell r="J63">
            <v>3996</v>
          </cell>
          <cell r="K63">
            <v>3996</v>
          </cell>
          <cell r="L63">
            <v>3996</v>
          </cell>
          <cell r="M63">
            <v>3996</v>
          </cell>
          <cell r="N63">
            <v>3996</v>
          </cell>
          <cell r="O63">
            <v>3996</v>
          </cell>
          <cell r="P63" t="str">
            <v>NQ KH năm
2019</v>
          </cell>
          <cell r="Q63">
            <v>3996</v>
          </cell>
          <cell r="R63">
            <v>3996</v>
          </cell>
          <cell r="S63">
            <v>1998</v>
          </cell>
          <cell r="T63">
            <v>1998</v>
          </cell>
          <cell r="U63">
            <v>1998</v>
          </cell>
        </row>
        <row r="64">
          <cell r="B64" t="str">
            <v>Xây dựng củng cố đê, kè chống sạt lở cửa sông Nhật Lệ, thành phố Đồng Hới, tỉnh Quảng Bình</v>
          </cell>
          <cell r="C64" t="str">
            <v>Đồng Hới</v>
          </cell>
          <cell r="D64">
            <v>2018</v>
          </cell>
          <cell r="E64">
            <v>2020</v>
          </cell>
          <cell r="F64" t="str">
            <v>3355/QĐ-UBND ngày 10/10/2018</v>
          </cell>
          <cell r="G64">
            <v>81000</v>
          </cell>
          <cell r="H64">
            <v>6000</v>
          </cell>
          <cell r="I64">
            <v>6000</v>
          </cell>
          <cell r="J64">
            <v>6000</v>
          </cell>
          <cell r="K64">
            <v>6000</v>
          </cell>
          <cell r="L64">
            <v>6000</v>
          </cell>
          <cell r="M64">
            <v>6000</v>
          </cell>
          <cell r="N64">
            <v>6000</v>
          </cell>
          <cell r="O64">
            <v>6000</v>
          </cell>
          <cell r="P64" t="str">
            <v>NQ KH năm
2019</v>
          </cell>
          <cell r="Q64">
            <v>6000</v>
          </cell>
          <cell r="R64">
            <v>90</v>
          </cell>
          <cell r="S64">
            <v>2955</v>
          </cell>
          <cell r="T64">
            <v>2955</v>
          </cell>
          <cell r="U64">
            <v>2955</v>
          </cell>
        </row>
        <row r="65">
          <cell r="B65" t="str">
            <v>Dự án Phát triển cơ sở hạ tầng du lịch hỗ trợ cho tăng trưởng toàn diện khu vực tiểu vùng Mê Công mở rộng - giai đoạn 2, Tiểu dự án tỉnh Quảng Bình</v>
          </cell>
          <cell r="C65" t="str">
            <v>Quảng Bình</v>
          </cell>
          <cell r="D65">
            <v>2018</v>
          </cell>
          <cell r="E65">
            <v>2024</v>
          </cell>
          <cell r="F65" t="str">
            <v>3590/QĐ-UBND ngày 25/10/2018</v>
          </cell>
          <cell r="G65">
            <v>40710</v>
          </cell>
          <cell r="H65">
            <v>40710</v>
          </cell>
          <cell r="I65">
            <v>40710</v>
          </cell>
          <cell r="J65">
            <v>40710</v>
          </cell>
          <cell r="K65">
            <v>40710</v>
          </cell>
          <cell r="L65">
            <v>10000</v>
          </cell>
          <cell r="M65">
            <v>10000</v>
          </cell>
          <cell r="N65">
            <v>10000</v>
          </cell>
          <cell r="O65">
            <v>10000</v>
          </cell>
          <cell r="P65" t="str">
            <v>NQ KH năm
2019</v>
          </cell>
          <cell r="Q65">
            <v>10000</v>
          </cell>
          <cell r="R65">
            <v>10000</v>
          </cell>
          <cell r="S65">
            <v>5000</v>
          </cell>
          <cell r="T65">
            <v>5000</v>
          </cell>
          <cell r="U65">
            <v>5000</v>
          </cell>
        </row>
        <row r="66">
          <cell r="B66" t="str">
            <v>Dự án đầu tư xây dựng và phát triển hệ thống cung ứng dịch vụ y tế tuyến cơ sở</v>
          </cell>
          <cell r="C66" t="str">
            <v>Quảng Bình</v>
          </cell>
          <cell r="D66">
            <v>2020</v>
          </cell>
          <cell r="E66">
            <v>2024</v>
          </cell>
          <cell r="F66" t="str">
            <v>1119/QĐ-UBND ngày 29/3/2019</v>
          </cell>
          <cell r="G66">
            <v>35686</v>
          </cell>
          <cell r="H66">
            <v>35686</v>
          </cell>
          <cell r="I66">
            <v>35686</v>
          </cell>
          <cell r="J66">
            <v>35686</v>
          </cell>
          <cell r="K66">
            <v>35686</v>
          </cell>
          <cell r="L66">
            <v>5000</v>
          </cell>
          <cell r="M66">
            <v>5000</v>
          </cell>
          <cell r="N66">
            <v>5000</v>
          </cell>
          <cell r="O66">
            <v>5000</v>
          </cell>
          <cell r="P66" t="str">
            <v>NQ KH năm
2020</v>
          </cell>
          <cell r="Q66">
            <v>5000</v>
          </cell>
          <cell r="R66">
            <v>5000</v>
          </cell>
          <cell r="S66">
            <v>5000</v>
          </cell>
          <cell r="T66">
            <v>5000</v>
          </cell>
          <cell r="U66">
            <v>5000</v>
          </cell>
        </row>
        <row r="67">
          <cell r="B67" t="str">
            <v>Dự án phát triển giáo dục Trung học giai đoạn 2 tỉnh Quảng Bình</v>
          </cell>
          <cell r="C67" t="str">
            <v>Quảng Bình</v>
          </cell>
          <cell r="D67">
            <v>2019</v>
          </cell>
          <cell r="E67">
            <v>2020</v>
          </cell>
          <cell r="F67" t="str">
            <v>4439/QĐ-UBND ngày 19/12/2018</v>
          </cell>
          <cell r="G67">
            <v>7183</v>
          </cell>
          <cell r="H67">
            <v>7183</v>
          </cell>
          <cell r="I67">
            <v>7183</v>
          </cell>
          <cell r="J67">
            <v>7183</v>
          </cell>
          <cell r="K67">
            <v>7183</v>
          </cell>
          <cell r="L67">
            <v>7183</v>
          </cell>
          <cell r="M67">
            <v>7183</v>
          </cell>
          <cell r="N67">
            <v>7183</v>
          </cell>
          <cell r="O67">
            <v>7183</v>
          </cell>
          <cell r="P67" t="str">
            <v>NQ KH năm
2020</v>
          </cell>
          <cell r="Q67">
            <v>7183</v>
          </cell>
          <cell r="R67">
            <v>7183</v>
          </cell>
          <cell r="S67">
            <v>7183</v>
          </cell>
          <cell r="T67">
            <v>7183</v>
          </cell>
          <cell r="U67">
            <v>7183</v>
          </cell>
        </row>
        <row r="68">
          <cell r="B68" t="str">
            <v>Các dự án trọng điểm</v>
          </cell>
          <cell r="C68">
            <v>7183</v>
          </cell>
          <cell r="D68">
            <v>7183</v>
          </cell>
          <cell r="E68">
            <v>7183</v>
          </cell>
          <cell r="F68">
            <v>7183</v>
          </cell>
          <cell r="G68">
            <v>7183</v>
          </cell>
          <cell r="H68">
            <v>7183</v>
          </cell>
          <cell r="I68">
            <v>7183</v>
          </cell>
          <cell r="J68">
            <v>7183</v>
          </cell>
          <cell r="K68">
            <v>7183</v>
          </cell>
          <cell r="L68">
            <v>7183</v>
          </cell>
          <cell r="M68">
            <v>7183</v>
          </cell>
          <cell r="N68">
            <v>7183</v>
          </cell>
          <cell r="O68">
            <v>7183</v>
          </cell>
          <cell r="P68">
            <v>7183</v>
          </cell>
          <cell r="Q68">
            <v>7183</v>
          </cell>
          <cell r="R68">
            <v>7183</v>
          </cell>
          <cell r="S68">
            <v>7183</v>
          </cell>
          <cell r="T68">
            <v>7183</v>
          </cell>
          <cell r="U68">
            <v>7183</v>
          </cell>
        </row>
        <row r="69">
          <cell r="B69" t="str">
            <v>Dự án Tượng đài Chủ tịch Hồ Chí Minh với nhân dân Quảng Bình</v>
          </cell>
          <cell r="C69" t="str">
            <v>Đồng Hới</v>
          </cell>
          <cell r="D69">
            <v>2019</v>
          </cell>
          <cell r="E69">
            <v>2020</v>
          </cell>
          <cell r="F69" t="str">
            <v>3741/QĐ-UBND ngày 30/10/2018</v>
          </cell>
          <cell r="G69">
            <v>78800</v>
          </cell>
          <cell r="H69">
            <v>78800</v>
          </cell>
          <cell r="I69">
            <v>78800</v>
          </cell>
          <cell r="J69">
            <v>78800</v>
          </cell>
          <cell r="K69">
            <v>78800</v>
          </cell>
          <cell r="L69">
            <v>70920</v>
          </cell>
          <cell r="M69">
            <v>70920</v>
          </cell>
          <cell r="N69">
            <v>70920</v>
          </cell>
          <cell r="O69">
            <v>70920</v>
          </cell>
          <cell r="P69" t="str">
            <v>NQ KH năm
2018</v>
          </cell>
          <cell r="Q69" t="str">
            <v>Hạ tầng kỹ thuật</v>
          </cell>
          <cell r="R69">
            <v>3000</v>
          </cell>
          <cell r="S69">
            <v>18000</v>
          </cell>
          <cell r="T69">
            <v>49920</v>
          </cell>
          <cell r="U69" t="str">
            <v>Tách từ DA Quần thể Tượng đài</v>
          </cell>
        </row>
        <row r="70">
          <cell r="B70" t="str">
            <v>Dự án Hạ tầng Quảng trường trung tâm</v>
          </cell>
          <cell r="C70" t="str">
            <v>Đồng Hới</v>
          </cell>
          <cell r="D70">
            <v>2019</v>
          </cell>
          <cell r="E70">
            <v>2020</v>
          </cell>
          <cell r="F70" t="str">
            <v>3557/QĐ-UBND ngày 24/10/2018</v>
          </cell>
          <cell r="G70">
            <v>88000</v>
          </cell>
          <cell r="H70">
            <v>88000</v>
          </cell>
          <cell r="I70">
            <v>88000</v>
          </cell>
          <cell r="J70">
            <v>88000</v>
          </cell>
          <cell r="K70">
            <v>88000</v>
          </cell>
          <cell r="L70">
            <v>79200</v>
          </cell>
          <cell r="M70">
            <v>79200</v>
          </cell>
          <cell r="N70">
            <v>79200</v>
          </cell>
          <cell r="O70">
            <v>79200</v>
          </cell>
          <cell r="P70" t="str">
            <v>NQ KH năm
2018</v>
          </cell>
          <cell r="Q70" t="str">
            <v>Hạ tầng kỹ thuật</v>
          </cell>
          <cell r="R70">
            <v>7000</v>
          </cell>
          <cell r="S70">
            <v>18000</v>
          </cell>
          <cell r="T70">
            <v>54200</v>
          </cell>
          <cell r="U70" t="str">
            <v>Tách từ DA Quần thể Tượng đài</v>
          </cell>
        </row>
        <row r="71">
          <cell r="B71" t="str">
            <v>Các dự án thuộc các lĩnh vực khác</v>
          </cell>
          <cell r="C71">
            <v>54200</v>
          </cell>
          <cell r="D71">
            <v>54200</v>
          </cell>
          <cell r="E71">
            <v>54200</v>
          </cell>
          <cell r="F71">
            <v>54200</v>
          </cell>
          <cell r="G71">
            <v>54200</v>
          </cell>
          <cell r="H71">
            <v>54200</v>
          </cell>
          <cell r="I71">
            <v>54200</v>
          </cell>
          <cell r="J71">
            <v>54200</v>
          </cell>
          <cell r="K71">
            <v>54200</v>
          </cell>
          <cell r="L71">
            <v>54200</v>
          </cell>
          <cell r="M71">
            <v>54200</v>
          </cell>
          <cell r="N71">
            <v>54200</v>
          </cell>
          <cell r="O71">
            <v>54200</v>
          </cell>
          <cell r="P71">
            <v>54200</v>
          </cell>
          <cell r="Q71">
            <v>54200</v>
          </cell>
          <cell r="R71">
            <v>54200</v>
          </cell>
          <cell r="S71">
            <v>54200</v>
          </cell>
          <cell r="T71">
            <v>54200</v>
          </cell>
          <cell r="U71">
            <v>54200</v>
          </cell>
        </row>
        <row r="72">
          <cell r="B72" t="str">
            <v>Nhà tưởng niệm, lưu giữ hài cốt và nhà ở đoàn quy tập mộ liệt sỹ tại tỉnh Khăm Muộn, Cộng hòa Dân chủ nhân dân Lào thuộc Bộ Chỉ huy Quân sự tỉnh Quảng Bình (GĐ 2)</v>
          </cell>
          <cell r="C72" t="str">
            <v>Lào</v>
          </cell>
          <cell r="D72">
            <v>2018</v>
          </cell>
          <cell r="E72">
            <v>2019</v>
          </cell>
          <cell r="F72" t="str">
            <v>3957/QĐ-UBND ngày 30/10/2017</v>
          </cell>
          <cell r="G72">
            <v>4171</v>
          </cell>
          <cell r="H72">
            <v>4171</v>
          </cell>
          <cell r="I72">
            <v>4171</v>
          </cell>
          <cell r="J72">
            <v>4171</v>
          </cell>
          <cell r="K72">
            <v>4171</v>
          </cell>
          <cell r="L72">
            <v>4171</v>
          </cell>
          <cell r="M72">
            <v>4171</v>
          </cell>
          <cell r="N72">
            <v>4171</v>
          </cell>
          <cell r="O72">
            <v>4171</v>
          </cell>
          <cell r="P72" t="str">
            <v>NQ KH năm
2018</v>
          </cell>
          <cell r="Q72" t="str">
            <v>Dân dụng</v>
          </cell>
          <cell r="R72">
            <v>3886</v>
          </cell>
          <cell r="S72">
            <v>285</v>
          </cell>
          <cell r="T72">
            <v>285</v>
          </cell>
          <cell r="U72">
            <v>285</v>
          </cell>
        </row>
        <row r="73">
          <cell r="B73" t="str">
            <v>Cơ sở làm việc đội cảnh sát PCCC và CNCH Bắc Quảng Bình</v>
          </cell>
          <cell r="C73" t="str">
            <v>Ba Đồn</v>
          </cell>
          <cell r="D73">
            <v>2018</v>
          </cell>
          <cell r="E73">
            <v>2019</v>
          </cell>
          <cell r="F73" t="str">
            <v>3975/QĐ-UBND ngày 31/10/2017</v>
          </cell>
          <cell r="G73">
            <v>3000</v>
          </cell>
          <cell r="H73">
            <v>3000</v>
          </cell>
          <cell r="I73">
            <v>3000</v>
          </cell>
          <cell r="J73">
            <v>3000</v>
          </cell>
          <cell r="K73">
            <v>3000</v>
          </cell>
          <cell r="L73">
            <v>3000</v>
          </cell>
          <cell r="M73">
            <v>3000</v>
          </cell>
          <cell r="N73">
            <v>3000</v>
          </cell>
          <cell r="O73">
            <v>3000</v>
          </cell>
          <cell r="P73" t="str">
            <v>NQ KH năm
2018</v>
          </cell>
          <cell r="Q73" t="str">
            <v>Dân dụng</v>
          </cell>
          <cell r="R73">
            <v>3000</v>
          </cell>
          <cell r="S73">
            <v>3000</v>
          </cell>
          <cell r="T73">
            <v>3000</v>
          </cell>
          <cell r="U73">
            <v>3000</v>
          </cell>
        </row>
        <row r="74">
          <cell r="B74" t="str">
            <v>Xây dựng Trụ sở làm việc Đội quản lý thị trường số 3</v>
          </cell>
          <cell r="C74" t="str">
            <v>Quảng Trạch</v>
          </cell>
          <cell r="D74">
            <v>2018</v>
          </cell>
          <cell r="E74">
            <v>2020</v>
          </cell>
          <cell r="F74" t="str">
            <v>3854/QĐ-UBND ngày 30/10/2017</v>
          </cell>
          <cell r="G74">
            <v>5000</v>
          </cell>
          <cell r="H74">
            <v>5000</v>
          </cell>
          <cell r="I74">
            <v>5000</v>
          </cell>
          <cell r="J74">
            <v>5000</v>
          </cell>
          <cell r="K74">
            <v>5000</v>
          </cell>
          <cell r="L74">
            <v>1500</v>
          </cell>
          <cell r="M74">
            <v>1500</v>
          </cell>
          <cell r="N74">
            <v>1500</v>
          </cell>
          <cell r="O74">
            <v>1500</v>
          </cell>
          <cell r="P74" t="str">
            <v>NQ KH năm
2018</v>
          </cell>
          <cell r="Q74" t="str">
            <v>Dân dụng</v>
          </cell>
          <cell r="R74">
            <v>1500</v>
          </cell>
          <cell r="S74">
            <v>1500</v>
          </cell>
          <cell r="T74">
            <v>1500</v>
          </cell>
          <cell r="U74" t="str">
            <v>Chuyển DA về Bộ CT</v>
          </cell>
        </row>
        <row r="75">
          <cell r="B75" t="str">
            <v>Tuyến điện chiếu sáng từ trạm thu phí Quán Hàu đến khu vực dự án Quần thể resort, biệt thự, nghỉ dưỡng và giải trí cao cấp FLC Quảng Bình</v>
          </cell>
          <cell r="C75" t="str">
            <v>Quảng Ninh</v>
          </cell>
          <cell r="D75">
            <v>2018</v>
          </cell>
          <cell r="E75">
            <v>2020</v>
          </cell>
          <cell r="F75" t="str">
            <v>3846/QĐ-UBND ngày 30/10/2017</v>
          </cell>
          <cell r="G75">
            <v>33795</v>
          </cell>
          <cell r="H75">
            <v>33795</v>
          </cell>
          <cell r="I75">
            <v>33795</v>
          </cell>
          <cell r="J75">
            <v>33795</v>
          </cell>
          <cell r="K75">
            <v>33795</v>
          </cell>
          <cell r="L75">
            <v>30409</v>
          </cell>
          <cell r="M75">
            <v>30409</v>
          </cell>
          <cell r="N75">
            <v>30409</v>
          </cell>
          <cell r="O75">
            <v>30409</v>
          </cell>
          <cell r="P75" t="str">
            <v>NQ KH năm
2018</v>
          </cell>
          <cell r="Q75" t="str">
            <v>Hạ tầng kỹ thuật</v>
          </cell>
          <cell r="R75">
            <v>30409</v>
          </cell>
          <cell r="S75">
            <v>30409</v>
          </cell>
          <cell r="T75">
            <v>30409</v>
          </cell>
          <cell r="U75">
            <v>30409</v>
          </cell>
        </row>
        <row r="76">
          <cell r="B76" t="str">
            <v>Hạ tầng và đường vào khu di tích lịch sử Hang Lèn Hà, xã Thanh Hóa, huyện Tuyên Hóa</v>
          </cell>
          <cell r="C76" t="str">
            <v>Tuyên Hóa</v>
          </cell>
          <cell r="D76">
            <v>2017</v>
          </cell>
          <cell r="E76">
            <v>2019</v>
          </cell>
          <cell r="F76" t="str">
            <v>3392/QĐ-UBND ngày 26/9/2017</v>
          </cell>
          <cell r="G76">
            <v>10000</v>
          </cell>
          <cell r="H76">
            <v>3500</v>
          </cell>
          <cell r="I76">
            <v>3500</v>
          </cell>
          <cell r="J76">
            <v>3500</v>
          </cell>
          <cell r="K76">
            <v>3500</v>
          </cell>
          <cell r="L76">
            <v>3500</v>
          </cell>
          <cell r="M76">
            <v>3500</v>
          </cell>
          <cell r="N76">
            <v>3500</v>
          </cell>
          <cell r="O76">
            <v>3500</v>
          </cell>
          <cell r="P76" t="str">
            <v>NQ KH năm
2018</v>
          </cell>
          <cell r="Q76" t="str">
            <v>Hạ tầng kỹ thuật</v>
          </cell>
          <cell r="R76">
            <v>3500</v>
          </cell>
          <cell r="S76">
            <v>3500</v>
          </cell>
          <cell r="T76">
            <v>3500</v>
          </cell>
          <cell r="U76">
            <v>3500</v>
          </cell>
        </row>
        <row r="77">
          <cell r="B77" t="str">
            <v>Đường điện cao thế, trung thế và trạm biến áp từ Quốc lộ 1A đi vùng nuôi tôm trên cát, xã Trung Trạch</v>
          </cell>
          <cell r="C77" t="str">
            <v>Bố Trạch</v>
          </cell>
          <cell r="D77">
            <v>2015</v>
          </cell>
          <cell r="E77">
            <v>2018</v>
          </cell>
          <cell r="F77" t="str">
            <v>797/QĐ-UBND ngày 27/3/2015; 2599/QĐ-UBND ngày 21/7/2017</v>
          </cell>
          <cell r="G77">
            <v>5210</v>
          </cell>
          <cell r="H77">
            <v>2000</v>
          </cell>
          <cell r="I77">
            <v>2000</v>
          </cell>
          <cell r="J77">
            <v>2000</v>
          </cell>
          <cell r="K77">
            <v>2000</v>
          </cell>
          <cell r="L77">
            <v>2000</v>
          </cell>
          <cell r="M77">
            <v>2000</v>
          </cell>
          <cell r="N77">
            <v>2000</v>
          </cell>
          <cell r="O77">
            <v>2000</v>
          </cell>
          <cell r="P77" t="str">
            <v>NQ KH năm
2018</v>
          </cell>
          <cell r="Q77" t="str">
            <v>Hạ tầng kỹ thuật</v>
          </cell>
          <cell r="R77">
            <v>2000</v>
          </cell>
          <cell r="S77">
            <v>2000</v>
          </cell>
          <cell r="T77">
            <v>2000</v>
          </cell>
          <cell r="U77">
            <v>2000</v>
          </cell>
        </row>
        <row r="78">
          <cell r="B78" t="str">
            <v>Khu tái định cư thôn Tân Hải và thôn Xuân Hải – Cừa Thôn, xã Hải Ninh, huyện Quảng Ninh</v>
          </cell>
          <cell r="C78" t="str">
            <v>Quảng Ninh</v>
          </cell>
          <cell r="D78">
            <v>2017</v>
          </cell>
          <cell r="E78">
            <v>2019</v>
          </cell>
          <cell r="F78" t="str">
            <v>534/QĐ-UBND ngày 14/6/2017</v>
          </cell>
          <cell r="G78">
            <v>4060</v>
          </cell>
          <cell r="H78">
            <v>1198</v>
          </cell>
          <cell r="I78">
            <v>1198</v>
          </cell>
          <cell r="J78">
            <v>1198</v>
          </cell>
          <cell r="K78">
            <v>1198</v>
          </cell>
          <cell r="L78">
            <v>1198</v>
          </cell>
          <cell r="M78">
            <v>1198</v>
          </cell>
          <cell r="N78">
            <v>1198</v>
          </cell>
          <cell r="O78">
            <v>1198</v>
          </cell>
          <cell r="P78" t="str">
            <v>NQ KH năm
2018</v>
          </cell>
          <cell r="Q78" t="str">
            <v>Hạ tầng kỹ thuật</v>
          </cell>
          <cell r="R78">
            <v>1198</v>
          </cell>
          <cell r="S78">
            <v>1198</v>
          </cell>
          <cell r="T78">
            <v>1198</v>
          </cell>
          <cell r="U78">
            <v>1198</v>
          </cell>
        </row>
        <row r="79">
          <cell r="B79" t="str">
            <v>Trụ sở làm việc trung tâm Khuyến nông-Khuyến ngư tỉnh Quảng Bình</v>
          </cell>
          <cell r="C79" t="str">
            <v>Đồng Hới</v>
          </cell>
          <cell r="D79">
            <v>2017</v>
          </cell>
          <cell r="E79">
            <v>2019</v>
          </cell>
          <cell r="F79" t="str">
            <v xml:space="preserve">3907a/QĐ-UBND ngày 31/10/2017 </v>
          </cell>
          <cell r="G79">
            <v>10000</v>
          </cell>
          <cell r="H79">
            <v>2500</v>
          </cell>
          <cell r="I79">
            <v>2500</v>
          </cell>
          <cell r="J79">
            <v>2500</v>
          </cell>
          <cell r="K79">
            <v>2500</v>
          </cell>
          <cell r="L79">
            <v>2500</v>
          </cell>
          <cell r="M79">
            <v>2500</v>
          </cell>
          <cell r="N79">
            <v>2500</v>
          </cell>
          <cell r="O79">
            <v>2500</v>
          </cell>
          <cell r="P79" t="str">
            <v>NQ KH năm
2019</v>
          </cell>
          <cell r="Q79" t="str">
            <v>Dân dụng</v>
          </cell>
          <cell r="R79">
            <v>2500</v>
          </cell>
          <cell r="S79">
            <v>2500</v>
          </cell>
          <cell r="T79">
            <v>2500</v>
          </cell>
          <cell r="U79" t="str">
            <v>2018: Vốn khác
BS DM + NST 2019</v>
          </cell>
        </row>
        <row r="80">
          <cell r="B80" t="str">
            <v>Đường vào bản Khe Ngang</v>
          </cell>
          <cell r="C80" t="str">
            <v>Quảng Ninh</v>
          </cell>
          <cell r="D80">
            <v>2018</v>
          </cell>
          <cell r="E80">
            <v>2020</v>
          </cell>
          <cell r="F80" t="str">
            <v>3952a/QĐ-UBND ngày 31/10/2017</v>
          </cell>
          <cell r="G80">
            <v>2100</v>
          </cell>
          <cell r="H80">
            <v>1260</v>
          </cell>
          <cell r="I80">
            <v>1260</v>
          </cell>
          <cell r="J80">
            <v>1260</v>
          </cell>
          <cell r="K80">
            <v>1260</v>
          </cell>
          <cell r="L80">
            <v>1260</v>
          </cell>
          <cell r="M80">
            <v>1260</v>
          </cell>
          <cell r="N80">
            <v>1260</v>
          </cell>
          <cell r="O80">
            <v>1260</v>
          </cell>
          <cell r="P80" t="str">
            <v>NQ KH năm
2019</v>
          </cell>
          <cell r="Q80" t="str">
            <v>Giao thông</v>
          </cell>
          <cell r="R80">
            <v>1260</v>
          </cell>
          <cell r="S80">
            <v>1260</v>
          </cell>
          <cell r="T80">
            <v>1260</v>
          </cell>
          <cell r="U80" t="str">
            <v>2018: Vốn khác
BS DM + NST 2019</v>
          </cell>
        </row>
        <row r="81">
          <cell r="B81" t="str">
            <v>Xây dựng cống và ngầm tràn bản Tân Ly, xã Lâm Thủy, huyện Lệ Thủy</v>
          </cell>
          <cell r="C81" t="str">
            <v>Lệ Thủy</v>
          </cell>
          <cell r="D81">
            <v>2018</v>
          </cell>
          <cell r="E81">
            <v>2020</v>
          </cell>
          <cell r="F81" t="str">
            <v>3953/QĐ-UBND ngày 31/10/2017</v>
          </cell>
          <cell r="G81">
            <v>4500</v>
          </cell>
          <cell r="H81">
            <v>2700</v>
          </cell>
          <cell r="I81">
            <v>2700</v>
          </cell>
          <cell r="J81">
            <v>2700</v>
          </cell>
          <cell r="K81">
            <v>2700</v>
          </cell>
          <cell r="L81">
            <v>2700</v>
          </cell>
          <cell r="M81">
            <v>2700</v>
          </cell>
          <cell r="N81">
            <v>2700</v>
          </cell>
          <cell r="O81">
            <v>2700</v>
          </cell>
          <cell r="P81" t="str">
            <v>NQ KH năm
2019</v>
          </cell>
          <cell r="Q81" t="str">
            <v>Giao thông</v>
          </cell>
          <cell r="R81">
            <v>2700</v>
          </cell>
          <cell r="S81">
            <v>1350</v>
          </cell>
          <cell r="T81">
            <v>1350</v>
          </cell>
          <cell r="U81" t="str">
            <v>2018: Vốn khác
BS DM + NST 2019</v>
          </cell>
        </row>
        <row r="82">
          <cell r="B82" t="str">
            <v>Nhà làm việc và Hội trường Đồn công an Lệ Ninh</v>
          </cell>
          <cell r="C82" t="str">
            <v>Lệ Thủy</v>
          </cell>
          <cell r="D82">
            <v>2018</v>
          </cell>
          <cell r="E82">
            <v>2020</v>
          </cell>
          <cell r="F82" t="str">
            <v>3895/QĐ-UBND ngày 30/10/2017</v>
          </cell>
          <cell r="G82">
            <v>4700</v>
          </cell>
          <cell r="H82">
            <v>2820</v>
          </cell>
          <cell r="I82">
            <v>2820</v>
          </cell>
          <cell r="J82">
            <v>2820</v>
          </cell>
          <cell r="K82">
            <v>2820</v>
          </cell>
          <cell r="L82">
            <v>2820</v>
          </cell>
          <cell r="M82">
            <v>2820</v>
          </cell>
          <cell r="N82">
            <v>2820</v>
          </cell>
          <cell r="O82">
            <v>2820</v>
          </cell>
          <cell r="P82" t="str">
            <v>NQ KH năm
2019</v>
          </cell>
          <cell r="Q82" t="str">
            <v>Dân dụng</v>
          </cell>
          <cell r="R82">
            <v>2820</v>
          </cell>
          <cell r="S82">
            <v>1410</v>
          </cell>
          <cell r="T82">
            <v>1410</v>
          </cell>
          <cell r="U82" t="str">
            <v>2018: Vốn khác
BS DM + NST 2019</v>
          </cell>
        </row>
        <row r="83">
          <cell r="B83" t="str">
            <v>Đường GTNT liên xã Phong Thủy - Lộc Thủy</v>
          </cell>
          <cell r="C83" t="str">
            <v>Lệ Thủy</v>
          </cell>
          <cell r="D83">
            <v>2018</v>
          </cell>
          <cell r="E83">
            <v>2020</v>
          </cell>
          <cell r="F83" t="str">
            <v>3936/QĐ-UBND ngày 30/10/2017</v>
          </cell>
          <cell r="G83">
            <v>9000</v>
          </cell>
          <cell r="H83">
            <v>3000</v>
          </cell>
          <cell r="I83">
            <v>3000</v>
          </cell>
          <cell r="J83">
            <v>3000</v>
          </cell>
          <cell r="K83">
            <v>3000</v>
          </cell>
          <cell r="L83">
            <v>3000</v>
          </cell>
          <cell r="M83">
            <v>3000</v>
          </cell>
          <cell r="N83">
            <v>3000</v>
          </cell>
          <cell r="O83">
            <v>3000</v>
          </cell>
          <cell r="P83" t="str">
            <v>NQ KH năm
2019</v>
          </cell>
          <cell r="Q83" t="str">
            <v>Giao thông</v>
          </cell>
          <cell r="R83">
            <v>3000</v>
          </cell>
          <cell r="S83">
            <v>1500</v>
          </cell>
          <cell r="T83">
            <v>1500</v>
          </cell>
          <cell r="U83" t="str">
            <v>2018: Vốn khác
BS DM + NST 2019</v>
          </cell>
        </row>
        <row r="84">
          <cell r="B84" t="str">
            <v>Đường vào bản Đìu Đo xã Trường Sơn (GĐ2)</v>
          </cell>
          <cell r="C84" t="str">
            <v>Quảng Ninh</v>
          </cell>
          <cell r="D84">
            <v>2018</v>
          </cell>
          <cell r="E84">
            <v>2020</v>
          </cell>
          <cell r="F84" t="str">
            <v>3878a/QĐ-UBND ngày 30/10/2017</v>
          </cell>
          <cell r="G84">
            <v>6000</v>
          </cell>
          <cell r="H84">
            <v>3600</v>
          </cell>
          <cell r="I84">
            <v>3600</v>
          </cell>
          <cell r="J84">
            <v>3600</v>
          </cell>
          <cell r="K84">
            <v>3600</v>
          </cell>
          <cell r="L84">
            <v>3600</v>
          </cell>
          <cell r="M84">
            <v>3600</v>
          </cell>
          <cell r="N84">
            <v>3600</v>
          </cell>
          <cell r="O84">
            <v>3600</v>
          </cell>
          <cell r="P84" t="str">
            <v>NQ KH năm
2019</v>
          </cell>
          <cell r="Q84" t="str">
            <v>Giao thông</v>
          </cell>
          <cell r="R84">
            <v>3600</v>
          </cell>
          <cell r="S84">
            <v>1800</v>
          </cell>
          <cell r="T84">
            <v>1800</v>
          </cell>
          <cell r="U84" t="str">
            <v>2018: Vốn khác
BS DM + NST 2019</v>
          </cell>
        </row>
        <row r="85">
          <cell r="B85" t="str">
            <v>Đường liên thôn Đồng Giang - Đại Sơn, xã Đồng Hóa</v>
          </cell>
          <cell r="C85" t="str">
            <v>Tuyên Hóa</v>
          </cell>
          <cell r="D85">
            <v>2018</v>
          </cell>
          <cell r="E85">
            <v>2020</v>
          </cell>
          <cell r="F85" t="str">
            <v>3967/QĐ-UBND ngày 31/10/2017</v>
          </cell>
          <cell r="G85">
            <v>9910</v>
          </cell>
          <cell r="H85">
            <v>5946</v>
          </cell>
          <cell r="I85">
            <v>5946</v>
          </cell>
          <cell r="J85">
            <v>5946</v>
          </cell>
          <cell r="K85">
            <v>5946</v>
          </cell>
          <cell r="L85">
            <v>5946</v>
          </cell>
          <cell r="M85">
            <v>5946</v>
          </cell>
          <cell r="N85">
            <v>5946</v>
          </cell>
          <cell r="O85">
            <v>5946</v>
          </cell>
          <cell r="P85" t="str">
            <v>NQ KH năm
2019</v>
          </cell>
          <cell r="Q85" t="str">
            <v>Giao thông</v>
          </cell>
          <cell r="R85">
            <v>5946</v>
          </cell>
          <cell r="S85">
            <v>2973</v>
          </cell>
          <cell r="T85">
            <v>2973</v>
          </cell>
          <cell r="U85" t="str">
            <v>2018: Vốn khác
BS DM + NST 2019</v>
          </cell>
        </row>
        <row r="86">
          <cell r="B86" t="str">
            <v>Khắc phục khẩn cấp tuyến đường giao thông liên tổ dân phố, liên phường thuộc phường Quảng Phong, thị xã Ba Đồn</v>
          </cell>
          <cell r="C86" t="str">
            <v>Ba Đồn</v>
          </cell>
          <cell r="D86">
            <v>2018</v>
          </cell>
          <cell r="E86">
            <v>2020</v>
          </cell>
          <cell r="F86" t="str">
            <v>3506/QĐ-UBND ngày 05/10/2017</v>
          </cell>
          <cell r="G86">
            <v>9956</v>
          </cell>
          <cell r="H86">
            <v>5973</v>
          </cell>
          <cell r="I86">
            <v>5973</v>
          </cell>
          <cell r="J86">
            <v>5973</v>
          </cell>
          <cell r="K86">
            <v>5973</v>
          </cell>
          <cell r="L86">
            <v>5974</v>
          </cell>
          <cell r="M86">
            <v>5974</v>
          </cell>
          <cell r="N86">
            <v>5974</v>
          </cell>
          <cell r="O86">
            <v>5974</v>
          </cell>
          <cell r="P86" t="str">
            <v>NQ KH năm
2019</v>
          </cell>
          <cell r="Q86" t="str">
            <v>Giao thông</v>
          </cell>
          <cell r="R86">
            <v>5974</v>
          </cell>
          <cell r="S86">
            <v>2987</v>
          </cell>
          <cell r="T86">
            <v>2987</v>
          </cell>
          <cell r="U86" t="str">
            <v>2018: Vốn khác
BS DM + NST 2019</v>
          </cell>
        </row>
        <row r="87">
          <cell r="B87" t="str">
            <v>Nhà văn hóa cộng đồng xã Tân Trạch (hỗ trợ)</v>
          </cell>
          <cell r="C87" t="str">
            <v>Bố Trạch</v>
          </cell>
          <cell r="D87">
            <v>2019</v>
          </cell>
          <cell r="E87">
            <v>2020</v>
          </cell>
          <cell r="F87" t="str">
            <v xml:space="preserve">3857a/QĐ-UBND ngày 31/10/2018 </v>
          </cell>
          <cell r="G87">
            <v>3500</v>
          </cell>
          <cell r="H87">
            <v>2100</v>
          </cell>
          <cell r="I87">
            <v>2100</v>
          </cell>
          <cell r="J87">
            <v>2100</v>
          </cell>
          <cell r="K87">
            <v>2100</v>
          </cell>
          <cell r="L87">
            <v>2100</v>
          </cell>
          <cell r="M87">
            <v>2100</v>
          </cell>
          <cell r="N87">
            <v>2100</v>
          </cell>
          <cell r="O87">
            <v>2100</v>
          </cell>
          <cell r="P87" t="str">
            <v>NQ KH năm
2019</v>
          </cell>
          <cell r="Q87">
            <v>2100</v>
          </cell>
          <cell r="R87">
            <v>2100</v>
          </cell>
          <cell r="S87">
            <v>1050</v>
          </cell>
          <cell r="T87">
            <v>1050</v>
          </cell>
          <cell r="U87" t="str">
            <v>BS DM + NST 2019</v>
          </cell>
        </row>
        <row r="88">
          <cell r="B88" t="str">
            <v>Dự án Tuyến đường ngoài hàng rào phía Nam dự án FLC nối từ đường tránh lũ BOT đến xã Hải Ninh</v>
          </cell>
          <cell r="C88" t="str">
            <v>Quảng Ninh</v>
          </cell>
          <cell r="D88">
            <v>2019</v>
          </cell>
          <cell r="E88">
            <v>2020</v>
          </cell>
          <cell r="F88" t="str">
            <v>3861/QĐ-UBND ngày 31/10/2018</v>
          </cell>
          <cell r="G88">
            <v>67000</v>
          </cell>
          <cell r="H88">
            <v>67000</v>
          </cell>
          <cell r="I88">
            <v>67000</v>
          </cell>
          <cell r="J88">
            <v>67000</v>
          </cell>
          <cell r="K88">
            <v>67000</v>
          </cell>
          <cell r="L88">
            <v>36180</v>
          </cell>
          <cell r="M88">
            <v>36180</v>
          </cell>
          <cell r="N88">
            <v>36180</v>
          </cell>
          <cell r="O88">
            <v>36180</v>
          </cell>
          <cell r="P88" t="str">
            <v>NQ KH năm
2019</v>
          </cell>
          <cell r="Q88">
            <v>36180</v>
          </cell>
          <cell r="R88">
            <v>36180</v>
          </cell>
          <cell r="S88">
            <v>12311</v>
          </cell>
          <cell r="T88">
            <v>23869</v>
          </cell>
          <cell r="U88" t="str">
            <v>BS DM + NST 2019</v>
          </cell>
        </row>
        <row r="89">
          <cell r="B89" t="str">
            <v>Kè chống sạt lở bờ suối Khe Trẩy, đoạn qua Trạm Y tế xã Hoá Tiến</v>
          </cell>
          <cell r="C89" t="str">
            <v>Minh Hóa</v>
          </cell>
          <cell r="D89">
            <v>2019</v>
          </cell>
          <cell r="E89">
            <v>2021</v>
          </cell>
          <cell r="F89" t="str">
            <v xml:space="preserve">3836/QĐ-UBND ngày 31/10/2018 </v>
          </cell>
          <cell r="G89">
            <v>1500</v>
          </cell>
          <cell r="H89">
            <v>900</v>
          </cell>
          <cell r="I89">
            <v>900</v>
          </cell>
          <cell r="J89">
            <v>900</v>
          </cell>
          <cell r="K89">
            <v>900</v>
          </cell>
          <cell r="L89">
            <v>900</v>
          </cell>
          <cell r="M89">
            <v>900</v>
          </cell>
          <cell r="N89">
            <v>900</v>
          </cell>
          <cell r="O89">
            <v>900</v>
          </cell>
          <cell r="P89" t="str">
            <v>NQ KH năm
2019</v>
          </cell>
          <cell r="Q89">
            <v>900</v>
          </cell>
          <cell r="R89">
            <v>900</v>
          </cell>
          <cell r="S89">
            <v>450</v>
          </cell>
          <cell r="T89">
            <v>450</v>
          </cell>
          <cell r="U89" t="str">
            <v>Bố trí 2 năm &lt;&lt;2000
BS DM + NST 2019</v>
          </cell>
        </row>
        <row r="90">
          <cell r="B90" t="str">
            <v>Cải tạo, sửa chữa Trụ sở Hội Văn học Nghệ thuật tỉnh</v>
          </cell>
          <cell r="C90" t="str">
            <v>Đồng Hới</v>
          </cell>
          <cell r="D90">
            <v>2019</v>
          </cell>
          <cell r="E90">
            <v>2021</v>
          </cell>
          <cell r="F90" t="str">
            <v>3832/QĐ-UBND ngày 31/10/2018</v>
          </cell>
          <cell r="G90">
            <v>1700</v>
          </cell>
          <cell r="H90">
            <v>1700</v>
          </cell>
          <cell r="I90">
            <v>1700</v>
          </cell>
          <cell r="J90">
            <v>1700</v>
          </cell>
          <cell r="K90">
            <v>1700</v>
          </cell>
          <cell r="L90">
            <v>1700</v>
          </cell>
          <cell r="M90">
            <v>1700</v>
          </cell>
          <cell r="N90">
            <v>1700</v>
          </cell>
          <cell r="O90">
            <v>1700</v>
          </cell>
          <cell r="P90" t="str">
            <v>NQ KH năm
2019</v>
          </cell>
          <cell r="Q90">
            <v>1700</v>
          </cell>
          <cell r="R90">
            <v>1700</v>
          </cell>
          <cell r="S90">
            <v>850</v>
          </cell>
          <cell r="T90">
            <v>850</v>
          </cell>
          <cell r="U90" t="str">
            <v>Bố trí 2 năm &lt;&lt;2000
BS DM + NST 2019</v>
          </cell>
        </row>
        <row r="91">
          <cell r="B91" t="str">
            <v>Khắc phục khẩn cấp Cầu Lim-Động Hương xã Phong Hóa</v>
          </cell>
          <cell r="C91" t="str">
            <v>Tuyên Hóa</v>
          </cell>
          <cell r="D91">
            <v>2019</v>
          </cell>
          <cell r="E91">
            <v>2021</v>
          </cell>
          <cell r="F91" t="str">
            <v xml:space="preserve">3859/QĐ-UBND ngày 31/10/2018 </v>
          </cell>
          <cell r="G91">
            <v>2000</v>
          </cell>
          <cell r="H91">
            <v>2000</v>
          </cell>
          <cell r="I91">
            <v>2000</v>
          </cell>
          <cell r="J91">
            <v>2000</v>
          </cell>
          <cell r="K91">
            <v>2000</v>
          </cell>
          <cell r="L91">
            <v>2000</v>
          </cell>
          <cell r="M91">
            <v>2000</v>
          </cell>
          <cell r="N91">
            <v>2000</v>
          </cell>
          <cell r="O91">
            <v>2000</v>
          </cell>
          <cell r="P91" t="str">
            <v>NQ KH năm
2019</v>
          </cell>
          <cell r="Q91">
            <v>2000</v>
          </cell>
          <cell r="R91">
            <v>2000</v>
          </cell>
          <cell r="S91">
            <v>1000</v>
          </cell>
          <cell r="T91">
            <v>1000</v>
          </cell>
          <cell r="U91" t="str">
            <v>Bố trí 2 năm &lt;&lt;2000
BS DM + NST 2019</v>
          </cell>
        </row>
        <row r="92">
          <cell r="B92" t="str">
            <v>Đê bao từ Mỹ Trung đến cống Hói Sỏi, huyện Quảng Ninh</v>
          </cell>
          <cell r="C92" t="str">
            <v>Quảng Ninh</v>
          </cell>
          <cell r="D92">
            <v>2019</v>
          </cell>
          <cell r="E92">
            <v>2021</v>
          </cell>
          <cell r="F92" t="str">
            <v>3834/QĐ-UBND ngày 31/10/2018</v>
          </cell>
          <cell r="G92">
            <v>3500</v>
          </cell>
          <cell r="H92">
            <v>2100</v>
          </cell>
          <cell r="I92">
            <v>2100</v>
          </cell>
          <cell r="J92">
            <v>2100</v>
          </cell>
          <cell r="K92">
            <v>2100</v>
          </cell>
          <cell r="L92">
            <v>1260</v>
          </cell>
          <cell r="M92">
            <v>1260</v>
          </cell>
          <cell r="N92">
            <v>1260</v>
          </cell>
          <cell r="O92">
            <v>1260</v>
          </cell>
          <cell r="P92" t="str">
            <v>NQ KH năm
2019</v>
          </cell>
          <cell r="Q92">
            <v>1260</v>
          </cell>
          <cell r="R92">
            <v>1260</v>
          </cell>
          <cell r="S92">
            <v>630</v>
          </cell>
          <cell r="T92">
            <v>630</v>
          </cell>
          <cell r="U92" t="str">
            <v>BS DM + NST 2019</v>
          </cell>
        </row>
        <row r="93">
          <cell r="B93" t="str">
            <v>Nâng cấp tuyến đường từ thôn Sen Đông và tuyến đường từ thôn Xóm Phường đi thôn Thanh Sơn, xã Sen Thủy</v>
          </cell>
          <cell r="C93" t="str">
            <v>Lệ Thủy</v>
          </cell>
          <cell r="D93">
            <v>2019</v>
          </cell>
          <cell r="E93">
            <v>2021</v>
          </cell>
          <cell r="F93" t="str">
            <v>3797/QĐ-UBND ngày 31/10/2018</v>
          </cell>
          <cell r="G93">
            <v>3500</v>
          </cell>
          <cell r="H93">
            <v>2100</v>
          </cell>
          <cell r="I93">
            <v>2100</v>
          </cell>
          <cell r="J93">
            <v>2100</v>
          </cell>
          <cell r="K93">
            <v>2100</v>
          </cell>
          <cell r="L93">
            <v>1260</v>
          </cell>
          <cell r="M93">
            <v>1260</v>
          </cell>
          <cell r="N93">
            <v>1260</v>
          </cell>
          <cell r="O93">
            <v>1260</v>
          </cell>
          <cell r="P93" t="str">
            <v>NQ KH năm
2019</v>
          </cell>
          <cell r="Q93">
            <v>1260</v>
          </cell>
          <cell r="R93">
            <v>1260</v>
          </cell>
          <cell r="S93">
            <v>630</v>
          </cell>
          <cell r="T93">
            <v>630</v>
          </cell>
          <cell r="U93" t="str">
            <v>BS DM + NST 2019</v>
          </cell>
        </row>
        <row r="94">
          <cell r="B94" t="str">
            <v>Nạo vét kênh và xây dựng bờ kè đoạn đuôi tràn hồ Đồng Sơn về vùng hạ lưu, phường Đồng Sơn</v>
          </cell>
          <cell r="C94" t="str">
            <v>Đồng Hới</v>
          </cell>
          <cell r="D94">
            <v>2019</v>
          </cell>
          <cell r="E94">
            <v>2021</v>
          </cell>
          <cell r="F94" t="str">
            <v>3881/QĐ-UBND ngày 31/10/2018</v>
          </cell>
          <cell r="G94">
            <v>4000</v>
          </cell>
          <cell r="H94">
            <v>2400</v>
          </cell>
          <cell r="I94">
            <v>2400</v>
          </cell>
          <cell r="J94">
            <v>2400</v>
          </cell>
          <cell r="K94">
            <v>2400</v>
          </cell>
          <cell r="L94">
            <v>1440</v>
          </cell>
          <cell r="M94">
            <v>1440</v>
          </cell>
          <cell r="N94">
            <v>1440</v>
          </cell>
          <cell r="O94">
            <v>1440</v>
          </cell>
          <cell r="P94" t="str">
            <v>NQ KH năm
2019</v>
          </cell>
          <cell r="Q94">
            <v>1440</v>
          </cell>
          <cell r="R94">
            <v>1440</v>
          </cell>
          <cell r="S94">
            <v>720</v>
          </cell>
          <cell r="T94">
            <v>720</v>
          </cell>
          <cell r="U94" t="str">
            <v>BS DM + NST 2019</v>
          </cell>
        </row>
        <row r="95">
          <cell r="B95" t="str">
            <v>Sửa chữa, nâng cấp hệ thống cấp nước đập Ồ Ồ xã Vạn Ninh</v>
          </cell>
          <cell r="C95" t="str">
            <v>Quảng Ninh</v>
          </cell>
          <cell r="D95">
            <v>2019</v>
          </cell>
          <cell r="E95">
            <v>2021</v>
          </cell>
          <cell r="F95" t="str">
            <v>3793/QĐ-UBND ngày 31/10/2018</v>
          </cell>
          <cell r="G95">
            <v>4000</v>
          </cell>
          <cell r="H95">
            <v>2400</v>
          </cell>
          <cell r="I95">
            <v>2400</v>
          </cell>
          <cell r="J95">
            <v>2400</v>
          </cell>
          <cell r="K95">
            <v>2400</v>
          </cell>
          <cell r="L95">
            <v>1440</v>
          </cell>
          <cell r="M95">
            <v>1440</v>
          </cell>
          <cell r="N95">
            <v>1440</v>
          </cell>
          <cell r="O95">
            <v>1440</v>
          </cell>
          <cell r="P95" t="str">
            <v>NQ KH năm
2019</v>
          </cell>
          <cell r="Q95">
            <v>1440</v>
          </cell>
          <cell r="R95">
            <v>1440</v>
          </cell>
          <cell r="S95">
            <v>720</v>
          </cell>
          <cell r="T95">
            <v>720</v>
          </cell>
          <cell r="U95" t="str">
            <v>BS DM + NST 2019</v>
          </cell>
        </row>
        <row r="96">
          <cell r="B96" t="str">
            <v>Đường nối từ ngã 3 Khe Dong đến Quốc lộ 9C thuộc xã Kim Thủy</v>
          </cell>
          <cell r="C96" t="str">
            <v>Lệ Thủy</v>
          </cell>
          <cell r="D96">
            <v>2019</v>
          </cell>
          <cell r="E96">
            <v>2021</v>
          </cell>
          <cell r="F96" t="str">
            <v>3854a/QĐ-UBND ngày 31/10/2018</v>
          </cell>
          <cell r="G96">
            <v>4000</v>
          </cell>
          <cell r="H96">
            <v>2400</v>
          </cell>
          <cell r="I96">
            <v>2400</v>
          </cell>
          <cell r="J96">
            <v>2400</v>
          </cell>
          <cell r="K96">
            <v>2400</v>
          </cell>
          <cell r="L96">
            <v>1440</v>
          </cell>
          <cell r="M96">
            <v>1440</v>
          </cell>
          <cell r="N96">
            <v>1440</v>
          </cell>
          <cell r="O96">
            <v>1440</v>
          </cell>
          <cell r="P96" t="str">
            <v>NQ KH năm
2019</v>
          </cell>
          <cell r="Q96">
            <v>1440</v>
          </cell>
          <cell r="R96">
            <v>1440</v>
          </cell>
          <cell r="S96">
            <v>720</v>
          </cell>
          <cell r="T96">
            <v>720</v>
          </cell>
          <cell r="U96" t="str">
            <v>BS DM + NST 2019</v>
          </cell>
        </row>
        <row r="97">
          <cell r="B97" t="str">
            <v>Tuyến đường liên thôn Tùng Giang-Hạ Lý Tân Châu, xã Quảng Châu</v>
          </cell>
          <cell r="C97" t="str">
            <v>Quảng Trạch</v>
          </cell>
          <cell r="D97">
            <v>2019</v>
          </cell>
          <cell r="E97">
            <v>2021</v>
          </cell>
          <cell r="F97" t="str">
            <v>3520/QĐ-UBND ngày 23/10/2018</v>
          </cell>
          <cell r="G97">
            <v>5000</v>
          </cell>
          <cell r="H97">
            <v>3000</v>
          </cell>
          <cell r="I97">
            <v>3000</v>
          </cell>
          <cell r="J97">
            <v>3000</v>
          </cell>
          <cell r="K97">
            <v>3000</v>
          </cell>
          <cell r="L97">
            <v>1800</v>
          </cell>
          <cell r="M97">
            <v>1800</v>
          </cell>
          <cell r="N97">
            <v>1800</v>
          </cell>
          <cell r="O97">
            <v>1800</v>
          </cell>
          <cell r="P97" t="str">
            <v>NQ KH năm
2019</v>
          </cell>
          <cell r="Q97">
            <v>1800</v>
          </cell>
          <cell r="R97">
            <v>1800</v>
          </cell>
          <cell r="S97">
            <v>900</v>
          </cell>
          <cell r="T97">
            <v>900</v>
          </cell>
          <cell r="U97" t="str">
            <v>BS DM + NST 2019</v>
          </cell>
        </row>
        <row r="98">
          <cell r="B98" t="str">
            <v>Kè hồ Trạm xã Phú Định</v>
          </cell>
          <cell r="C98" t="str">
            <v>Bố Trạch</v>
          </cell>
          <cell r="D98">
            <v>2019</v>
          </cell>
          <cell r="E98">
            <v>2021</v>
          </cell>
          <cell r="F98" t="str">
            <v>3883/QĐ-UBND ngày 31/10/2018</v>
          </cell>
          <cell r="G98">
            <v>5000</v>
          </cell>
          <cell r="H98">
            <v>3000</v>
          </cell>
          <cell r="I98">
            <v>3000</v>
          </cell>
          <cell r="J98">
            <v>3000</v>
          </cell>
          <cell r="K98">
            <v>3000</v>
          </cell>
          <cell r="L98">
            <v>1800</v>
          </cell>
          <cell r="M98">
            <v>1800</v>
          </cell>
          <cell r="N98">
            <v>1800</v>
          </cell>
          <cell r="O98">
            <v>1800</v>
          </cell>
          <cell r="P98" t="str">
            <v>NQ KH năm
2019</v>
          </cell>
          <cell r="Q98">
            <v>1800</v>
          </cell>
          <cell r="R98">
            <v>1800</v>
          </cell>
          <cell r="S98">
            <v>900</v>
          </cell>
          <cell r="T98">
            <v>900</v>
          </cell>
          <cell r="U98" t="str">
            <v>BS DM + NST 2019</v>
          </cell>
        </row>
        <row r="99">
          <cell r="B99" t="str">
            <v>Nhà văn hóa xã kết hợp hội trường và các phòng chức năng xã Đức Hóa</v>
          </cell>
          <cell r="C99" t="str">
            <v>Tuyên Hóa</v>
          </cell>
          <cell r="D99">
            <v>2019</v>
          </cell>
          <cell r="E99">
            <v>2021</v>
          </cell>
          <cell r="F99" t="str">
            <v>3823/QĐ-UBND ngày 31/10/2018</v>
          </cell>
          <cell r="G99">
            <v>5000</v>
          </cell>
          <cell r="H99">
            <v>3000</v>
          </cell>
          <cell r="I99">
            <v>3000</v>
          </cell>
          <cell r="J99">
            <v>3000</v>
          </cell>
          <cell r="K99">
            <v>3000</v>
          </cell>
          <cell r="L99">
            <v>1800</v>
          </cell>
          <cell r="M99">
            <v>1800</v>
          </cell>
          <cell r="N99">
            <v>1800</v>
          </cell>
          <cell r="O99">
            <v>1800</v>
          </cell>
          <cell r="P99" t="str">
            <v>NQ KH năm
2019</v>
          </cell>
          <cell r="Q99">
            <v>1800</v>
          </cell>
          <cell r="R99">
            <v>1800</v>
          </cell>
          <cell r="S99">
            <v>900</v>
          </cell>
          <cell r="T99">
            <v>900</v>
          </cell>
          <cell r="U99" t="str">
            <v>BS DM + NST 2019</v>
          </cell>
        </row>
        <row r="100">
          <cell r="B100" t="str">
            <v>Đường QL1A đi dự án FLC, huyện Quảng Ninh</v>
          </cell>
          <cell r="C100" t="str">
            <v>Quảng Ninh</v>
          </cell>
          <cell r="D100">
            <v>2019</v>
          </cell>
          <cell r="E100">
            <v>2021</v>
          </cell>
          <cell r="F100" t="str">
            <v>3735/QĐ-UBND ngày 30/10/2018</v>
          </cell>
          <cell r="G100">
            <v>6500</v>
          </cell>
          <cell r="H100">
            <v>3900</v>
          </cell>
          <cell r="I100">
            <v>3900</v>
          </cell>
          <cell r="J100">
            <v>3900</v>
          </cell>
          <cell r="K100">
            <v>3900</v>
          </cell>
          <cell r="L100">
            <v>2340</v>
          </cell>
          <cell r="M100">
            <v>2340</v>
          </cell>
          <cell r="N100">
            <v>2340</v>
          </cell>
          <cell r="O100">
            <v>2340</v>
          </cell>
          <cell r="P100" t="str">
            <v>NQ KH năm
2019</v>
          </cell>
          <cell r="Q100">
            <v>2340</v>
          </cell>
          <cell r="R100">
            <v>2340</v>
          </cell>
          <cell r="S100">
            <v>1170</v>
          </cell>
          <cell r="T100">
            <v>1170</v>
          </cell>
          <cell r="U100" t="str">
            <v>BS DM + NST 2019</v>
          </cell>
        </row>
        <row r="101">
          <cell r="B101" t="str">
            <v>Sửa chữa, cải tạo Trụ sở Báo Quảng Bình</v>
          </cell>
          <cell r="C101" t="str">
            <v>Đồng Hới</v>
          </cell>
          <cell r="D101">
            <v>2019</v>
          </cell>
          <cell r="E101">
            <v>2021</v>
          </cell>
          <cell r="F101" t="str">
            <v xml:space="preserve">3890a/QĐ-UBND ngày 31/10/2018 </v>
          </cell>
          <cell r="G101">
            <v>3957</v>
          </cell>
          <cell r="H101">
            <v>3957</v>
          </cell>
          <cell r="I101">
            <v>3957</v>
          </cell>
          <cell r="J101">
            <v>3957</v>
          </cell>
          <cell r="K101">
            <v>3957</v>
          </cell>
          <cell r="L101">
            <v>2374.1999999999998</v>
          </cell>
          <cell r="M101">
            <v>2374.19921875</v>
          </cell>
          <cell r="N101">
            <v>2374.19921875</v>
          </cell>
          <cell r="O101">
            <v>2374.1999999999998</v>
          </cell>
          <cell r="P101" t="str">
            <v>NQ KH năm
2019</v>
          </cell>
          <cell r="Q101">
            <v>2374.19921875</v>
          </cell>
          <cell r="R101">
            <v>2374.19921875</v>
          </cell>
          <cell r="S101">
            <v>1187.0999999999999</v>
          </cell>
          <cell r="T101">
            <v>1187.0999999999999</v>
          </cell>
          <cell r="U101" t="str">
            <v>BS DM + NST 2019</v>
          </cell>
        </row>
        <row r="102">
          <cell r="B102" t="str">
            <v>Đường liên xã Thanh - Phương - Lưu đi trung tâm dân cư Tô Xá, xã Quảng Phương</v>
          </cell>
          <cell r="C102" t="str">
            <v>Quảng Trạch</v>
          </cell>
          <cell r="D102">
            <v>2019</v>
          </cell>
          <cell r="E102">
            <v>2021</v>
          </cell>
          <cell r="F102" t="str">
            <v>3041/QĐ-UBND ngày 13/9/2018</v>
          </cell>
          <cell r="G102">
            <v>6800</v>
          </cell>
          <cell r="H102">
            <v>4000</v>
          </cell>
          <cell r="I102">
            <v>4000</v>
          </cell>
          <cell r="J102">
            <v>4000</v>
          </cell>
          <cell r="K102">
            <v>4000</v>
          </cell>
          <cell r="L102">
            <v>2400</v>
          </cell>
          <cell r="M102">
            <v>2400</v>
          </cell>
          <cell r="N102">
            <v>2400</v>
          </cell>
          <cell r="O102">
            <v>2400</v>
          </cell>
          <cell r="P102" t="str">
            <v>NQ KH năm
2019</v>
          </cell>
          <cell r="Q102">
            <v>2400</v>
          </cell>
          <cell r="R102">
            <v>2400</v>
          </cell>
          <cell r="S102">
            <v>1200</v>
          </cell>
          <cell r="T102">
            <v>1200</v>
          </cell>
          <cell r="U102" t="str">
            <v>BS DM + NST 2019</v>
          </cell>
        </row>
        <row r="103">
          <cell r="B103" t="str">
            <v>Xây dựng trụ sở làm việc của Hạt kiểm lâm huyện Quảng Trạch</v>
          </cell>
          <cell r="C103" t="str">
            <v>Quảng Trạch</v>
          </cell>
          <cell r="D103">
            <v>2019</v>
          </cell>
          <cell r="E103">
            <v>2021</v>
          </cell>
          <cell r="F103" t="str">
            <v>1834/QĐ-UBND ngày 05/6/2018</v>
          </cell>
          <cell r="G103">
            <v>7000</v>
          </cell>
          <cell r="H103">
            <v>4200</v>
          </cell>
          <cell r="I103">
            <v>4200</v>
          </cell>
          <cell r="J103">
            <v>4200</v>
          </cell>
          <cell r="K103">
            <v>4200</v>
          </cell>
          <cell r="L103">
            <v>2520</v>
          </cell>
          <cell r="M103">
            <v>2520</v>
          </cell>
          <cell r="N103">
            <v>2520</v>
          </cell>
          <cell r="O103">
            <v>2520</v>
          </cell>
          <cell r="P103" t="str">
            <v>NQ KH năm
2019</v>
          </cell>
          <cell r="Q103">
            <v>2520</v>
          </cell>
          <cell r="R103">
            <v>2520</v>
          </cell>
          <cell r="S103">
            <v>1260</v>
          </cell>
          <cell r="T103">
            <v>1260</v>
          </cell>
          <cell r="U103" t="str">
            <v>BS DM + NST 2019</v>
          </cell>
        </row>
        <row r="104">
          <cell r="B104" t="str">
            <v>Đường GTNT xã Quảng Xuân, huyện Quảng Trạch</v>
          </cell>
          <cell r="C104" t="str">
            <v>Quảng Trạch</v>
          </cell>
          <cell r="D104">
            <v>2019</v>
          </cell>
          <cell r="E104">
            <v>2021</v>
          </cell>
          <cell r="F104" t="str">
            <v>3724/QĐ-UBND ngày 30/10/2018</v>
          </cell>
          <cell r="G104">
            <v>7000</v>
          </cell>
          <cell r="H104">
            <v>4200</v>
          </cell>
          <cell r="I104">
            <v>4200</v>
          </cell>
          <cell r="J104">
            <v>4200</v>
          </cell>
          <cell r="K104">
            <v>4200</v>
          </cell>
          <cell r="L104">
            <v>2520</v>
          </cell>
          <cell r="M104">
            <v>2520</v>
          </cell>
          <cell r="N104">
            <v>2520</v>
          </cell>
          <cell r="O104">
            <v>2520</v>
          </cell>
          <cell r="P104" t="str">
            <v>NQ KH năm
2019</v>
          </cell>
          <cell r="Q104">
            <v>2520</v>
          </cell>
          <cell r="R104">
            <v>2520</v>
          </cell>
          <cell r="S104">
            <v>1260</v>
          </cell>
          <cell r="T104">
            <v>1260</v>
          </cell>
          <cell r="U104" t="str">
            <v>BS DM + NST 2019</v>
          </cell>
        </row>
        <row r="105">
          <cell r="B105" t="str">
            <v>Xây dựng đường GTNT các thôn xã Yên Hóa</v>
          </cell>
          <cell r="C105" t="str">
            <v>Minh Hóa</v>
          </cell>
          <cell r="D105">
            <v>2019</v>
          </cell>
          <cell r="E105">
            <v>2021</v>
          </cell>
          <cell r="F105" t="str">
            <v>3801/QĐ-UBND ngày 31/10/2018</v>
          </cell>
          <cell r="G105">
            <v>7000</v>
          </cell>
          <cell r="H105">
            <v>4200</v>
          </cell>
          <cell r="I105">
            <v>4200</v>
          </cell>
          <cell r="J105">
            <v>4200</v>
          </cell>
          <cell r="K105">
            <v>4200</v>
          </cell>
          <cell r="L105">
            <v>2520</v>
          </cell>
          <cell r="M105">
            <v>2520</v>
          </cell>
          <cell r="N105">
            <v>2520</v>
          </cell>
          <cell r="O105">
            <v>2520</v>
          </cell>
          <cell r="P105" t="str">
            <v>NQ KH năm
2019</v>
          </cell>
          <cell r="Q105">
            <v>2520</v>
          </cell>
          <cell r="R105">
            <v>2520</v>
          </cell>
          <cell r="S105">
            <v>1260</v>
          </cell>
          <cell r="T105">
            <v>1260</v>
          </cell>
          <cell r="U105" t="str">
            <v>BS DM + NST 2019</v>
          </cell>
        </row>
        <row r="106">
          <cell r="B106" t="str">
            <v>Kè chống sạt lở kết hợp ngăn mặn đồng Cồn Hoàng huyện Quảng Ninh (gd2)</v>
          </cell>
          <cell r="C106" t="str">
            <v>Quảng Ninh</v>
          </cell>
          <cell r="D106">
            <v>2019</v>
          </cell>
          <cell r="E106">
            <v>2021</v>
          </cell>
          <cell r="F106" t="str">
            <v>3871/QĐ-UBND ngày 31/10/2018</v>
          </cell>
          <cell r="G106">
            <v>4500</v>
          </cell>
          <cell r="H106">
            <v>4500</v>
          </cell>
          <cell r="I106">
            <v>4500</v>
          </cell>
          <cell r="J106">
            <v>4500</v>
          </cell>
          <cell r="K106">
            <v>4500</v>
          </cell>
          <cell r="L106">
            <v>2700</v>
          </cell>
          <cell r="M106">
            <v>2700</v>
          </cell>
          <cell r="N106">
            <v>2700</v>
          </cell>
          <cell r="O106">
            <v>2700</v>
          </cell>
          <cell r="P106" t="str">
            <v>NQ KH năm
2019</v>
          </cell>
          <cell r="Q106">
            <v>2700</v>
          </cell>
          <cell r="R106">
            <v>2700</v>
          </cell>
          <cell r="S106">
            <v>1350</v>
          </cell>
          <cell r="T106">
            <v>1350</v>
          </cell>
          <cell r="U106" t="str">
            <v>BS DM + NST 2019</v>
          </cell>
        </row>
        <row r="107">
          <cell r="B107" t="str">
            <v>Nâng cấp tuyến đường trục chính thôn Vĩnh Lộc, xã Quảng Lộc</v>
          </cell>
          <cell r="C107" t="str">
            <v>Ba Đồn</v>
          </cell>
          <cell r="D107">
            <v>2019</v>
          </cell>
          <cell r="E107">
            <v>2021</v>
          </cell>
          <cell r="F107" t="str">
            <v>3670/QĐ-UBND ngày 29/10/2018</v>
          </cell>
          <cell r="G107">
            <v>8223</v>
          </cell>
          <cell r="H107">
            <v>4933</v>
          </cell>
          <cell r="I107">
            <v>4933</v>
          </cell>
          <cell r="J107">
            <v>4933</v>
          </cell>
          <cell r="K107">
            <v>4933</v>
          </cell>
          <cell r="L107">
            <v>2959.8</v>
          </cell>
          <cell r="M107">
            <v>2959.798828125</v>
          </cell>
          <cell r="N107">
            <v>2959.798828125</v>
          </cell>
          <cell r="O107">
            <v>2959.8</v>
          </cell>
          <cell r="P107" t="str">
            <v>NQ KH năm
2019</v>
          </cell>
          <cell r="Q107">
            <v>2959.798828125</v>
          </cell>
          <cell r="R107">
            <v>2959.798828125</v>
          </cell>
          <cell r="S107">
            <v>1479.9</v>
          </cell>
          <cell r="T107">
            <v>1479.9</v>
          </cell>
          <cell r="U107" t="str">
            <v>BS DM + NST 2019</v>
          </cell>
        </row>
        <row r="108">
          <cell r="B108" t="str">
            <v>Hội trường UBND xã Quảng Thủy</v>
          </cell>
          <cell r="C108" t="str">
            <v>Ba Đồn</v>
          </cell>
          <cell r="D108">
            <v>2019</v>
          </cell>
          <cell r="E108">
            <v>2021</v>
          </cell>
          <cell r="F108" t="str">
            <v>3805/QĐ-UBND ngày 31/10/2018</v>
          </cell>
          <cell r="G108">
            <v>5500</v>
          </cell>
          <cell r="H108">
            <v>3000</v>
          </cell>
          <cell r="I108">
            <v>3000</v>
          </cell>
          <cell r="J108">
            <v>3000</v>
          </cell>
          <cell r="K108">
            <v>3000</v>
          </cell>
          <cell r="L108">
            <v>1800</v>
          </cell>
          <cell r="M108">
            <v>1800</v>
          </cell>
          <cell r="N108">
            <v>1800</v>
          </cell>
          <cell r="O108">
            <v>1800</v>
          </cell>
          <cell r="P108" t="str">
            <v>NQ KH năm
2019</v>
          </cell>
          <cell r="Q108">
            <v>1800</v>
          </cell>
          <cell r="R108">
            <v>1800</v>
          </cell>
          <cell r="S108">
            <v>900</v>
          </cell>
          <cell r="T108">
            <v>900</v>
          </cell>
          <cell r="U108" t="str">
            <v>BS DM + NST 2019</v>
          </cell>
        </row>
        <row r="109">
          <cell r="B109" t="str">
            <v>Đường kết hợp kè xã Phú Thủy, huyện Lệ Thủy</v>
          </cell>
          <cell r="C109" t="str">
            <v>Lệ Thủy</v>
          </cell>
          <cell r="D109">
            <v>2019</v>
          </cell>
          <cell r="E109">
            <v>2021</v>
          </cell>
          <cell r="F109" t="str">
            <v>3791/QĐ-UBND ngày 31/10/2018</v>
          </cell>
          <cell r="G109">
            <v>9000</v>
          </cell>
          <cell r="H109">
            <v>5400</v>
          </cell>
          <cell r="I109">
            <v>5400</v>
          </cell>
          <cell r="J109">
            <v>5400</v>
          </cell>
          <cell r="K109">
            <v>5400</v>
          </cell>
          <cell r="L109">
            <v>3240</v>
          </cell>
          <cell r="M109">
            <v>3240</v>
          </cell>
          <cell r="N109">
            <v>3240</v>
          </cell>
          <cell r="O109">
            <v>3240</v>
          </cell>
          <cell r="P109" t="str">
            <v>NQ KH năm
2019</v>
          </cell>
          <cell r="Q109">
            <v>3240</v>
          </cell>
          <cell r="R109">
            <v>3240</v>
          </cell>
          <cell r="S109">
            <v>1620</v>
          </cell>
          <cell r="T109">
            <v>1620</v>
          </cell>
          <cell r="U109" t="str">
            <v>BS DM + NST 2019</v>
          </cell>
        </row>
        <row r="110">
          <cell r="B110" t="str">
            <v>Đường tránh lũ Vĩnh Tuy 1,2,3,4 xã Vĩnh Ninh, huyện Quảng Ninh (giai đoạn 2)</v>
          </cell>
          <cell r="C110" t="str">
            <v>Quảng Ninh</v>
          </cell>
          <cell r="D110">
            <v>2019</v>
          </cell>
          <cell r="E110">
            <v>2021</v>
          </cell>
          <cell r="F110" t="str">
            <v>3736/QĐ-UBND ngày 30/10/2018</v>
          </cell>
          <cell r="G110">
            <v>9500</v>
          </cell>
          <cell r="H110">
            <v>5700</v>
          </cell>
          <cell r="I110">
            <v>5700</v>
          </cell>
          <cell r="J110">
            <v>5700</v>
          </cell>
          <cell r="K110">
            <v>5700</v>
          </cell>
          <cell r="L110">
            <v>3420</v>
          </cell>
          <cell r="M110">
            <v>3420</v>
          </cell>
          <cell r="N110">
            <v>3420</v>
          </cell>
          <cell r="O110">
            <v>3420</v>
          </cell>
          <cell r="P110" t="str">
            <v>NQ KH năm
2019</v>
          </cell>
          <cell r="Q110">
            <v>3420</v>
          </cell>
          <cell r="R110">
            <v>3420</v>
          </cell>
          <cell r="S110">
            <v>1710</v>
          </cell>
          <cell r="T110">
            <v>1710</v>
          </cell>
          <cell r="U110" t="str">
            <v>BS DM + NST 2019</v>
          </cell>
        </row>
        <row r="111">
          <cell r="B111" t="str">
            <v xml:space="preserve">Đầu tư cứng hóa đường giao thông liên tổ DP, liên phường thuộc phường Quảng Phong </v>
          </cell>
          <cell r="C111" t="str">
            <v>Ba Đồn</v>
          </cell>
          <cell r="D111">
            <v>2019</v>
          </cell>
          <cell r="E111">
            <v>2021</v>
          </cell>
          <cell r="F111" t="str">
            <v>3725/QĐ-UBND ngày 30/10/2018</v>
          </cell>
          <cell r="G111">
            <v>9818</v>
          </cell>
          <cell r="H111">
            <v>5890.8</v>
          </cell>
          <cell r="I111">
            <v>5890.796875</v>
          </cell>
          <cell r="J111">
            <v>5890.796875</v>
          </cell>
          <cell r="K111">
            <v>5890.796875</v>
          </cell>
          <cell r="L111">
            <v>3600</v>
          </cell>
          <cell r="M111">
            <v>3600</v>
          </cell>
          <cell r="N111">
            <v>3600</v>
          </cell>
          <cell r="O111">
            <v>3600</v>
          </cell>
          <cell r="P111" t="str">
            <v>NQ KH năm
2019</v>
          </cell>
          <cell r="Q111">
            <v>3600</v>
          </cell>
          <cell r="R111">
            <v>3600</v>
          </cell>
          <cell r="S111">
            <v>1800</v>
          </cell>
          <cell r="T111">
            <v>1800</v>
          </cell>
          <cell r="U111" t="str">
            <v>BS DM + NST 2019</v>
          </cell>
        </row>
        <row r="112">
          <cell r="B112" t="str">
            <v>Bê tông hóa đường giao thông nội vùng phường Quảng Phúc</v>
          </cell>
          <cell r="C112" t="str">
            <v>Ba Đồn</v>
          </cell>
          <cell r="D112">
            <v>2019</v>
          </cell>
          <cell r="E112">
            <v>2021</v>
          </cell>
          <cell r="F112" t="str">
            <v>3726/QĐ-UBND ngày 30/10/2018</v>
          </cell>
          <cell r="G112">
            <v>9938</v>
          </cell>
          <cell r="H112">
            <v>5963</v>
          </cell>
          <cell r="I112">
            <v>5963</v>
          </cell>
          <cell r="J112">
            <v>5963</v>
          </cell>
          <cell r="K112">
            <v>5963</v>
          </cell>
          <cell r="L112">
            <v>3600</v>
          </cell>
          <cell r="M112">
            <v>3600</v>
          </cell>
          <cell r="N112">
            <v>3600</v>
          </cell>
          <cell r="O112">
            <v>3600</v>
          </cell>
          <cell r="P112" t="str">
            <v>NQ KH năm
2019</v>
          </cell>
          <cell r="Q112">
            <v>3600</v>
          </cell>
          <cell r="R112">
            <v>3600</v>
          </cell>
          <cell r="S112">
            <v>1800</v>
          </cell>
          <cell r="T112">
            <v>1800</v>
          </cell>
          <cell r="U112" t="str">
            <v>BS DM + NST 2019</v>
          </cell>
        </row>
        <row r="113">
          <cell r="B113" t="str">
            <v>Tuyến đường từ thị trấn Quy Đạt đi xã Xuân Hóa, huyện Minh Hóa (giai đoạn 1)</v>
          </cell>
          <cell r="C113" t="str">
            <v>Minh Hóa</v>
          </cell>
          <cell r="D113">
            <v>2019</v>
          </cell>
          <cell r="E113">
            <v>2021</v>
          </cell>
          <cell r="F113" t="str">
            <v>3830a/QĐ-UBND ngày 31/10/2018</v>
          </cell>
          <cell r="G113">
            <v>15000</v>
          </cell>
          <cell r="H113">
            <v>6000</v>
          </cell>
          <cell r="I113">
            <v>6000</v>
          </cell>
          <cell r="J113">
            <v>6000</v>
          </cell>
          <cell r="K113">
            <v>6000</v>
          </cell>
          <cell r="L113">
            <v>3600</v>
          </cell>
          <cell r="M113">
            <v>3600</v>
          </cell>
          <cell r="N113">
            <v>3600</v>
          </cell>
          <cell r="O113">
            <v>3600</v>
          </cell>
          <cell r="P113" t="str">
            <v>NQ KH năm
2019</v>
          </cell>
          <cell r="Q113">
            <v>3600</v>
          </cell>
          <cell r="R113">
            <v>3600</v>
          </cell>
          <cell r="S113">
            <v>1800</v>
          </cell>
          <cell r="T113">
            <v>1800</v>
          </cell>
          <cell r="U113" t="str">
            <v>BS DM + NST 2019</v>
          </cell>
        </row>
        <row r="114">
          <cell r="B114" t="str">
            <v>Sửa chữa nâng cấp đường giao thông từ thị trấn Đồng Lê đi xã Sơn Hóa</v>
          </cell>
          <cell r="C114" t="str">
            <v>Tuyên Hóa</v>
          </cell>
          <cell r="D114">
            <v>2019</v>
          </cell>
          <cell r="E114">
            <v>2021</v>
          </cell>
          <cell r="F114" t="str">
            <v>3830/QĐ-UBND ngày 31/10/2018</v>
          </cell>
          <cell r="G114">
            <v>10000</v>
          </cell>
          <cell r="H114">
            <v>6000</v>
          </cell>
          <cell r="I114">
            <v>6000</v>
          </cell>
          <cell r="J114">
            <v>6000</v>
          </cell>
          <cell r="K114">
            <v>6000</v>
          </cell>
          <cell r="L114">
            <v>3600</v>
          </cell>
          <cell r="M114">
            <v>3600</v>
          </cell>
          <cell r="N114">
            <v>3600</v>
          </cell>
          <cell r="O114">
            <v>3600</v>
          </cell>
          <cell r="P114" t="str">
            <v>NQ KH năm
2019</v>
          </cell>
          <cell r="Q114">
            <v>3600</v>
          </cell>
          <cell r="R114">
            <v>3600</v>
          </cell>
          <cell r="S114">
            <v>1800</v>
          </cell>
          <cell r="T114">
            <v>1800</v>
          </cell>
          <cell r="U114" t="str">
            <v>BS DM + NST 2019</v>
          </cell>
        </row>
        <row r="115">
          <cell r="B115" t="str">
            <v>Tuyến đường từ xã Yên Hóa đi xã Quy Hóa, huyện Minh Hóa (GĐ1)</v>
          </cell>
          <cell r="C115" t="str">
            <v>Minh Hóa</v>
          </cell>
          <cell r="D115">
            <v>2019</v>
          </cell>
          <cell r="E115">
            <v>2021</v>
          </cell>
          <cell r="F115" t="str">
            <v>3891a/QĐ-UBND ngày 31/10/2018</v>
          </cell>
          <cell r="G115">
            <v>10000</v>
          </cell>
          <cell r="H115">
            <v>6000</v>
          </cell>
          <cell r="I115">
            <v>6000</v>
          </cell>
          <cell r="J115">
            <v>6000</v>
          </cell>
          <cell r="K115">
            <v>6000</v>
          </cell>
          <cell r="L115">
            <v>3600</v>
          </cell>
          <cell r="M115">
            <v>3600</v>
          </cell>
          <cell r="N115">
            <v>3600</v>
          </cell>
          <cell r="O115">
            <v>3600</v>
          </cell>
          <cell r="P115" t="str">
            <v>NQ KH năm
2019</v>
          </cell>
          <cell r="Q115">
            <v>3600</v>
          </cell>
          <cell r="R115">
            <v>3600</v>
          </cell>
          <cell r="S115">
            <v>1800</v>
          </cell>
          <cell r="T115">
            <v>1800</v>
          </cell>
          <cell r="U115" t="str">
            <v>BS DM + NST 2019</v>
          </cell>
        </row>
        <row r="116">
          <cell r="B116" t="str">
            <v>Trung tâm Bồi dưỡng Chính trị huyện Quảng Trạch</v>
          </cell>
          <cell r="C116" t="str">
            <v>Quảng Trạch</v>
          </cell>
          <cell r="D116">
            <v>2019</v>
          </cell>
          <cell r="E116">
            <v>2021</v>
          </cell>
          <cell r="F116" t="str">
            <v>3857/QĐ-UBND ngày 31/10/2018</v>
          </cell>
          <cell r="G116">
            <v>9000</v>
          </cell>
          <cell r="H116">
            <v>9000</v>
          </cell>
          <cell r="I116">
            <v>9000</v>
          </cell>
          <cell r="J116">
            <v>9000</v>
          </cell>
          <cell r="K116">
            <v>9000</v>
          </cell>
          <cell r="L116">
            <v>5400</v>
          </cell>
          <cell r="M116">
            <v>5400</v>
          </cell>
          <cell r="N116">
            <v>5400</v>
          </cell>
          <cell r="O116">
            <v>5400</v>
          </cell>
          <cell r="P116" t="str">
            <v>NQ KH năm
2019</v>
          </cell>
          <cell r="Q116">
            <v>5400</v>
          </cell>
          <cell r="R116">
            <v>5400</v>
          </cell>
          <cell r="S116">
            <v>2700</v>
          </cell>
          <cell r="T116">
            <v>2700</v>
          </cell>
          <cell r="U116" t="str">
            <v>BS DM + NST 2019</v>
          </cell>
        </row>
        <row r="117">
          <cell r="B117" t="str">
            <v>Hạ tầng nghĩa trang xã Bảo Ninh (GĐ2)</v>
          </cell>
          <cell r="C117" t="str">
            <v>Đồng Hới</v>
          </cell>
          <cell r="D117">
            <v>2019</v>
          </cell>
          <cell r="E117">
            <v>2021</v>
          </cell>
          <cell r="F117" t="str">
            <v xml:space="preserve">3856a/QĐ-UBND ngày 31/10/2018 </v>
          </cell>
          <cell r="G117">
            <v>21500</v>
          </cell>
          <cell r="H117">
            <v>10000</v>
          </cell>
          <cell r="I117">
            <v>10000</v>
          </cell>
          <cell r="J117">
            <v>10000</v>
          </cell>
          <cell r="K117">
            <v>10000</v>
          </cell>
          <cell r="L117">
            <v>6000</v>
          </cell>
          <cell r="M117">
            <v>6000</v>
          </cell>
          <cell r="N117">
            <v>6000</v>
          </cell>
          <cell r="O117">
            <v>6000</v>
          </cell>
          <cell r="P117" t="str">
            <v>NQ KH năm
2019</v>
          </cell>
          <cell r="Q117">
            <v>6000</v>
          </cell>
          <cell r="R117">
            <v>6000</v>
          </cell>
          <cell r="S117">
            <v>3000</v>
          </cell>
          <cell r="T117">
            <v>3000</v>
          </cell>
          <cell r="U117" t="str">
            <v>BS DM + NST 2019</v>
          </cell>
        </row>
        <row r="118">
          <cell r="B118" t="str">
            <v>Đường tránh lũ Phúc Nhĩ – Kim Nại xã An Ninh, huyện Quảng Ninh</v>
          </cell>
          <cell r="C118" t="str">
            <v>Quảng Ninh</v>
          </cell>
          <cell r="D118">
            <v>2019</v>
          </cell>
          <cell r="E118">
            <v>2021</v>
          </cell>
          <cell r="F118" t="str">
            <v>3734/QĐ-UBND ngày 30/10/2018</v>
          </cell>
          <cell r="G118">
            <v>12000</v>
          </cell>
          <cell r="H118">
            <v>7200</v>
          </cell>
          <cell r="I118">
            <v>7200</v>
          </cell>
          <cell r="J118">
            <v>7200</v>
          </cell>
          <cell r="K118">
            <v>7200</v>
          </cell>
          <cell r="L118">
            <v>4320</v>
          </cell>
          <cell r="M118">
            <v>4320</v>
          </cell>
          <cell r="N118">
            <v>4320</v>
          </cell>
          <cell r="O118">
            <v>4320</v>
          </cell>
          <cell r="P118" t="str">
            <v>NQ KH năm
2019</v>
          </cell>
          <cell r="Q118">
            <v>4320</v>
          </cell>
          <cell r="R118">
            <v>4320</v>
          </cell>
          <cell r="S118">
            <v>2160</v>
          </cell>
          <cell r="T118">
            <v>2160</v>
          </cell>
          <cell r="U118" t="str">
            <v>BS DM + NST 2019</v>
          </cell>
        </row>
        <row r="119">
          <cell r="B119" t="str">
            <v>Đường vào bản Nà Lâm, xã Trường Xuân, huyện Quảng Ninh</v>
          </cell>
          <cell r="C119" t="str">
            <v>Quảng Ninh</v>
          </cell>
          <cell r="D119">
            <v>2019</v>
          </cell>
          <cell r="E119">
            <v>2021</v>
          </cell>
          <cell r="F119" t="str">
            <v>3862/QĐ-UBND ngày 31/10/2018</v>
          </cell>
          <cell r="G119">
            <v>13500</v>
          </cell>
          <cell r="H119">
            <v>8100</v>
          </cell>
          <cell r="I119">
            <v>8100</v>
          </cell>
          <cell r="J119">
            <v>8100</v>
          </cell>
          <cell r="K119">
            <v>8100</v>
          </cell>
          <cell r="L119">
            <v>4860</v>
          </cell>
          <cell r="M119">
            <v>4860</v>
          </cell>
          <cell r="N119">
            <v>4860</v>
          </cell>
          <cell r="O119">
            <v>4860</v>
          </cell>
          <cell r="P119" t="str">
            <v>NQ KH năm
2019</v>
          </cell>
          <cell r="Q119">
            <v>4860</v>
          </cell>
          <cell r="R119">
            <v>4860</v>
          </cell>
          <cell r="S119">
            <v>2430</v>
          </cell>
          <cell r="T119">
            <v>2430</v>
          </cell>
          <cell r="U119" t="str">
            <v>BS DM + NST 2019</v>
          </cell>
        </row>
        <row r="120">
          <cell r="B120" t="str">
            <v>Nâng cấp, sửa chữa Sân vận động thành phố Đồng Hới tại phường Đồng Sơn</v>
          </cell>
          <cell r="C120" t="str">
            <v>Đồng Hới</v>
          </cell>
          <cell r="D120">
            <v>2019</v>
          </cell>
          <cell r="E120">
            <v>2021</v>
          </cell>
          <cell r="F120" t="str">
            <v xml:space="preserve">3767/QĐ-UBND ngày 31/10/2018 </v>
          </cell>
          <cell r="G120">
            <v>14800</v>
          </cell>
          <cell r="H120">
            <v>14800</v>
          </cell>
          <cell r="I120">
            <v>14800</v>
          </cell>
          <cell r="J120">
            <v>14800</v>
          </cell>
          <cell r="K120">
            <v>14800</v>
          </cell>
          <cell r="L120">
            <v>8880</v>
          </cell>
          <cell r="M120">
            <v>8880</v>
          </cell>
          <cell r="N120">
            <v>8880</v>
          </cell>
          <cell r="O120">
            <v>8880</v>
          </cell>
          <cell r="P120" t="str">
            <v>NQ KH năm
2019</v>
          </cell>
          <cell r="Q120">
            <v>8880</v>
          </cell>
          <cell r="R120">
            <v>8880</v>
          </cell>
          <cell r="S120">
            <v>4440</v>
          </cell>
          <cell r="T120">
            <v>4440</v>
          </cell>
          <cell r="U120" t="str">
            <v>BS DM + NST 2019</v>
          </cell>
        </row>
        <row r="121">
          <cell r="B121" t="str">
            <v>Khắc phục khẩn cấp tuyến đường từ xã Châu Hóa đi xã Cao Quảng, huyện Tuyên Hóa, đoạn từ Km3+260 đến Km6+943,59</v>
          </cell>
          <cell r="C121" t="str">
            <v>Tuyên Hóa</v>
          </cell>
          <cell r="D121">
            <v>2019</v>
          </cell>
          <cell r="E121">
            <v>2021</v>
          </cell>
          <cell r="F121" t="str">
            <v>2377/QĐ-UBND ngày 20/7/2018</v>
          </cell>
          <cell r="G121">
            <v>14981</v>
          </cell>
          <cell r="H121">
            <v>14981</v>
          </cell>
          <cell r="I121">
            <v>14981</v>
          </cell>
          <cell r="J121">
            <v>14981</v>
          </cell>
          <cell r="K121">
            <v>14981</v>
          </cell>
          <cell r="L121">
            <v>9000</v>
          </cell>
          <cell r="M121">
            <v>9000</v>
          </cell>
          <cell r="N121">
            <v>9000</v>
          </cell>
          <cell r="O121">
            <v>9000</v>
          </cell>
          <cell r="P121" t="str">
            <v>NQ KH năm
2019</v>
          </cell>
          <cell r="Q121">
            <v>9000</v>
          </cell>
          <cell r="R121">
            <v>9000</v>
          </cell>
          <cell r="S121">
            <v>4500</v>
          </cell>
          <cell r="T121">
            <v>4500</v>
          </cell>
          <cell r="U121" t="str">
            <v>BS DM + NST 2019</v>
          </cell>
        </row>
        <row r="122">
          <cell r="B122" t="str">
            <v>Nâng cấp, mở rộng tuyến đường giao thông từ cầu Quảng Hải đi các xã Quảng Lộc-Quảng Hòa-Quảng Minh-Quảng Sơn-Quảng Thủy, thị xã Ba Đồn</v>
          </cell>
          <cell r="C122" t="str">
            <v>Ba Đồn</v>
          </cell>
          <cell r="D122">
            <v>2019</v>
          </cell>
          <cell r="E122">
            <v>2021</v>
          </cell>
          <cell r="F122" t="str">
            <v>3887/QĐ-UBND ngày 31/10/2018</v>
          </cell>
          <cell r="G122">
            <v>27000</v>
          </cell>
          <cell r="H122">
            <v>16200</v>
          </cell>
          <cell r="I122">
            <v>16200</v>
          </cell>
          <cell r="J122">
            <v>16200</v>
          </cell>
          <cell r="K122">
            <v>16200</v>
          </cell>
          <cell r="L122">
            <v>9720</v>
          </cell>
          <cell r="M122">
            <v>9720</v>
          </cell>
          <cell r="N122">
            <v>9720</v>
          </cell>
          <cell r="O122">
            <v>9720</v>
          </cell>
          <cell r="P122" t="str">
            <v>NQ KH năm
2019</v>
          </cell>
          <cell r="Q122">
            <v>9720</v>
          </cell>
          <cell r="R122">
            <v>9720</v>
          </cell>
          <cell r="S122">
            <v>4860</v>
          </cell>
          <cell r="T122">
            <v>4860</v>
          </cell>
          <cell r="U122" t="str">
            <v>BS DM + NST 2019</v>
          </cell>
        </row>
        <row r="123">
          <cell r="B123" t="str">
            <v>Đường nối thôn Tân Hòa và Tân Thuận, xã Ngư Thủy Bắc, huyện Lệ Thủy</v>
          </cell>
          <cell r="C123" t="str">
            <v>Lệ Thủy</v>
          </cell>
          <cell r="D123">
            <v>2019</v>
          </cell>
          <cell r="E123">
            <v>2021</v>
          </cell>
          <cell r="F123" t="str">
            <v>3873/QĐ-UBND ngày 31/10/2018</v>
          </cell>
          <cell r="G123">
            <v>2500</v>
          </cell>
          <cell r="H123">
            <v>1500</v>
          </cell>
          <cell r="I123">
            <v>1500</v>
          </cell>
          <cell r="J123">
            <v>1500</v>
          </cell>
          <cell r="K123">
            <v>1500</v>
          </cell>
          <cell r="L123">
            <v>450</v>
          </cell>
          <cell r="M123">
            <v>450</v>
          </cell>
          <cell r="N123">
            <v>450</v>
          </cell>
          <cell r="O123">
            <v>450</v>
          </cell>
          <cell r="P123" t="str">
            <v>NQ KH năm
2020 (VB số 77 của HĐND tỉnh)</v>
          </cell>
          <cell r="Q123" t="str">
            <v>Giao thông</v>
          </cell>
          <cell r="R123">
            <v>450</v>
          </cell>
          <cell r="S123">
            <v>450</v>
          </cell>
          <cell r="T123">
            <v>450</v>
          </cell>
          <cell r="U123">
            <v>450</v>
          </cell>
        </row>
        <row r="124">
          <cell r="B124" t="str">
            <v>Bê tông hóa đường nội thôn xã Quảng Châu</v>
          </cell>
          <cell r="C124" t="str">
            <v>Quảng Trạch</v>
          </cell>
          <cell r="D124">
            <v>2019</v>
          </cell>
          <cell r="E124">
            <v>2021</v>
          </cell>
          <cell r="F124" t="str">
            <v>3783/QĐ-UBND ngày 31/10/2018</v>
          </cell>
          <cell r="G124">
            <v>3000</v>
          </cell>
          <cell r="H124">
            <v>1800</v>
          </cell>
          <cell r="I124">
            <v>1800</v>
          </cell>
          <cell r="J124">
            <v>1800</v>
          </cell>
          <cell r="K124">
            <v>1800</v>
          </cell>
          <cell r="L124">
            <v>540</v>
          </cell>
          <cell r="M124">
            <v>540</v>
          </cell>
          <cell r="N124">
            <v>540</v>
          </cell>
          <cell r="O124">
            <v>540</v>
          </cell>
          <cell r="P124" t="str">
            <v>NQ KH năm
2020 (VB số 77 của HĐND tỉnh)</v>
          </cell>
          <cell r="Q124" t="str">
            <v>Giao thông</v>
          </cell>
          <cell r="R124">
            <v>540</v>
          </cell>
          <cell r="S124">
            <v>540</v>
          </cell>
          <cell r="T124">
            <v>540</v>
          </cell>
          <cell r="U124">
            <v>540</v>
          </cell>
        </row>
        <row r="125">
          <cell r="B125" t="str">
            <v>Đường GTNT thôn Công Hòa xã Quảng Trung</v>
          </cell>
          <cell r="C125" t="str">
            <v>Ba Đồn</v>
          </cell>
          <cell r="D125">
            <v>2019</v>
          </cell>
          <cell r="E125">
            <v>2021</v>
          </cell>
          <cell r="F125" t="str">
            <v>3777/QĐ-UBND ngày 31/10/2018</v>
          </cell>
          <cell r="G125">
            <v>3000</v>
          </cell>
          <cell r="H125">
            <v>1800</v>
          </cell>
          <cell r="I125">
            <v>1800</v>
          </cell>
          <cell r="J125">
            <v>1800</v>
          </cell>
          <cell r="K125">
            <v>1800</v>
          </cell>
          <cell r="L125">
            <v>540</v>
          </cell>
          <cell r="M125">
            <v>540</v>
          </cell>
          <cell r="N125">
            <v>540</v>
          </cell>
          <cell r="O125">
            <v>540</v>
          </cell>
          <cell r="P125" t="str">
            <v>NQ KH năm
2020 (VB số 77 của HĐND tỉnh)</v>
          </cell>
          <cell r="Q125" t="str">
            <v>Giao thông</v>
          </cell>
          <cell r="R125">
            <v>540</v>
          </cell>
          <cell r="S125">
            <v>540</v>
          </cell>
          <cell r="T125">
            <v>540</v>
          </cell>
          <cell r="U125">
            <v>540</v>
          </cell>
        </row>
        <row r="126">
          <cell r="B126" t="str">
            <v>Đường lò vôi xã Vạn Ninh</v>
          </cell>
          <cell r="C126" t="str">
            <v>Quảng Ninh</v>
          </cell>
          <cell r="D126">
            <v>2019</v>
          </cell>
          <cell r="E126">
            <v>2021</v>
          </cell>
          <cell r="F126" t="str">
            <v>3822/QĐ-UBND ngày 31/10/2018</v>
          </cell>
          <cell r="G126">
            <v>4000</v>
          </cell>
          <cell r="H126">
            <v>2400</v>
          </cell>
          <cell r="I126">
            <v>2400</v>
          </cell>
          <cell r="J126">
            <v>2400</v>
          </cell>
          <cell r="K126">
            <v>2400</v>
          </cell>
          <cell r="L126">
            <v>720</v>
          </cell>
          <cell r="M126">
            <v>720</v>
          </cell>
          <cell r="N126">
            <v>720</v>
          </cell>
          <cell r="O126">
            <v>720</v>
          </cell>
          <cell r="P126" t="str">
            <v>NQ KH năm
2020 (VB số 77 của HĐND tỉnh)</v>
          </cell>
          <cell r="Q126" t="str">
            <v>Giao thông</v>
          </cell>
          <cell r="R126">
            <v>720</v>
          </cell>
          <cell r="S126">
            <v>720</v>
          </cell>
          <cell r="T126">
            <v>720</v>
          </cell>
          <cell r="U126">
            <v>720</v>
          </cell>
        </row>
        <row r="127">
          <cell r="B127" t="str">
            <v>Sửa chữa đường sản xuất và dân sinh xã Cam Thủy</v>
          </cell>
          <cell r="C127" t="str">
            <v>Lệ Thủy</v>
          </cell>
          <cell r="D127">
            <v>2019</v>
          </cell>
          <cell r="E127">
            <v>2021</v>
          </cell>
          <cell r="F127" t="str">
            <v>3787/QĐ-UBND ngày 31/10/2018</v>
          </cell>
          <cell r="G127">
            <v>4000</v>
          </cell>
          <cell r="H127">
            <v>2400</v>
          </cell>
          <cell r="I127">
            <v>2400</v>
          </cell>
          <cell r="J127">
            <v>2400</v>
          </cell>
          <cell r="K127">
            <v>2400</v>
          </cell>
          <cell r="L127">
            <v>720</v>
          </cell>
          <cell r="M127">
            <v>720</v>
          </cell>
          <cell r="N127">
            <v>720</v>
          </cell>
          <cell r="O127">
            <v>720</v>
          </cell>
          <cell r="P127" t="str">
            <v>NQ KH năm
2020 (VB số 77 của HĐND tỉnh)</v>
          </cell>
          <cell r="Q127" t="str">
            <v>Giao thông</v>
          </cell>
          <cell r="R127">
            <v>720</v>
          </cell>
          <cell r="S127">
            <v>720</v>
          </cell>
          <cell r="T127">
            <v>720</v>
          </cell>
          <cell r="U127">
            <v>720</v>
          </cell>
        </row>
        <row r="128">
          <cell r="B128" t="str">
            <v>Đường nội thôn xã Tiến Hóa, huyện Tuyên Hóa</v>
          </cell>
          <cell r="C128" t="str">
            <v>Tuyên Hóa</v>
          </cell>
          <cell r="D128">
            <v>2019</v>
          </cell>
          <cell r="E128">
            <v>2021</v>
          </cell>
          <cell r="F128" t="str">
            <v>3729/QĐ-UBND ngày 30/10/2018</v>
          </cell>
          <cell r="G128">
            <v>5000</v>
          </cell>
          <cell r="H128">
            <v>3000</v>
          </cell>
          <cell r="I128">
            <v>3000</v>
          </cell>
          <cell r="J128">
            <v>3000</v>
          </cell>
          <cell r="K128">
            <v>3000</v>
          </cell>
          <cell r="L128">
            <v>900</v>
          </cell>
          <cell r="M128">
            <v>900</v>
          </cell>
          <cell r="N128">
            <v>900</v>
          </cell>
          <cell r="O128">
            <v>900</v>
          </cell>
          <cell r="P128" t="str">
            <v>NQ KH năm
2020 (VB số 77 của HĐND tỉnh)</v>
          </cell>
          <cell r="Q128" t="str">
            <v>Giao thông</v>
          </cell>
          <cell r="R128">
            <v>900</v>
          </cell>
          <cell r="S128">
            <v>900</v>
          </cell>
          <cell r="T128">
            <v>900</v>
          </cell>
          <cell r="U128">
            <v>900</v>
          </cell>
        </row>
        <row r="129">
          <cell r="B129" t="str">
            <v>Nâng cấp, mở rộng đường liên xã từ thôn Tam Đa, xã Quảng Lưu đi tỉnh lộ 22B</v>
          </cell>
          <cell r="C129" t="str">
            <v>Quảng Trạch</v>
          </cell>
          <cell r="D129">
            <v>2019</v>
          </cell>
          <cell r="E129">
            <v>2021</v>
          </cell>
          <cell r="F129" t="str">
            <v>3781/QĐ-UBND ngày 31/10/2018</v>
          </cell>
          <cell r="G129">
            <v>5000</v>
          </cell>
          <cell r="H129">
            <v>3000</v>
          </cell>
          <cell r="I129">
            <v>3000</v>
          </cell>
          <cell r="J129">
            <v>3000</v>
          </cell>
          <cell r="K129">
            <v>3000</v>
          </cell>
          <cell r="L129">
            <v>900</v>
          </cell>
          <cell r="M129">
            <v>900</v>
          </cell>
          <cell r="N129">
            <v>900</v>
          </cell>
          <cell r="O129">
            <v>900</v>
          </cell>
          <cell r="P129" t="str">
            <v>NQ KH năm
2020 (VB số 77 của HĐND tỉnh)</v>
          </cell>
          <cell r="Q129" t="str">
            <v>Giao thông</v>
          </cell>
          <cell r="R129">
            <v>900</v>
          </cell>
          <cell r="S129">
            <v>900</v>
          </cell>
          <cell r="T129">
            <v>900</v>
          </cell>
          <cell r="U129">
            <v>900</v>
          </cell>
        </row>
        <row r="130">
          <cell r="B130" t="str">
            <v>Đường từ thôn Hồng Giang xã Trường Thủy đi xã Văn Thủy</v>
          </cell>
          <cell r="C130" t="str">
            <v>Lệ Thủy</v>
          </cell>
          <cell r="D130">
            <v>2019</v>
          </cell>
          <cell r="E130">
            <v>2021</v>
          </cell>
          <cell r="F130" t="str">
            <v>3731/QĐ-UBND ngày 30/10/2018</v>
          </cell>
          <cell r="G130">
            <v>5000</v>
          </cell>
          <cell r="H130">
            <v>3000</v>
          </cell>
          <cell r="I130">
            <v>3000</v>
          </cell>
          <cell r="J130">
            <v>3000</v>
          </cell>
          <cell r="K130">
            <v>3000</v>
          </cell>
          <cell r="L130">
            <v>900</v>
          </cell>
          <cell r="M130">
            <v>900</v>
          </cell>
          <cell r="N130">
            <v>900</v>
          </cell>
          <cell r="O130">
            <v>900</v>
          </cell>
          <cell r="P130" t="str">
            <v>NQ KH năm
2020 (VB số 77 của HĐND tỉnh)</v>
          </cell>
          <cell r="Q130" t="str">
            <v>Giao thông</v>
          </cell>
          <cell r="R130">
            <v>900</v>
          </cell>
          <cell r="S130">
            <v>900</v>
          </cell>
          <cell r="T130">
            <v>900</v>
          </cell>
          <cell r="U130">
            <v>900</v>
          </cell>
        </row>
        <row r="131">
          <cell r="B131" t="str">
            <v>Đường liên thôn xã Đại Trạch, huyện Bố Trạch</v>
          </cell>
          <cell r="C131" t="str">
            <v>Bố Trạch</v>
          </cell>
          <cell r="D131">
            <v>2019</v>
          </cell>
          <cell r="E131">
            <v>2021</v>
          </cell>
          <cell r="F131" t="str">
            <v>3737/QĐ-UBND ngày 30/10/2018</v>
          </cell>
          <cell r="G131">
            <v>5000</v>
          </cell>
          <cell r="H131">
            <v>3000</v>
          </cell>
          <cell r="I131">
            <v>3000</v>
          </cell>
          <cell r="J131">
            <v>3000</v>
          </cell>
          <cell r="K131">
            <v>3000</v>
          </cell>
          <cell r="L131">
            <v>900</v>
          </cell>
          <cell r="M131">
            <v>900</v>
          </cell>
          <cell r="N131">
            <v>900</v>
          </cell>
          <cell r="O131">
            <v>900</v>
          </cell>
          <cell r="P131" t="str">
            <v>NQ KH năm
2020 (VB số 77 của HĐND tỉnh)</v>
          </cell>
          <cell r="Q131" t="str">
            <v>Giao thông</v>
          </cell>
          <cell r="R131">
            <v>900</v>
          </cell>
          <cell r="S131">
            <v>900</v>
          </cell>
          <cell r="T131">
            <v>900</v>
          </cell>
          <cell r="U131">
            <v>900</v>
          </cell>
        </row>
        <row r="132">
          <cell r="B132" t="str">
            <v>Cống cửa ông Lao, xã Bắc Trạch, huyện Bố Trạch</v>
          </cell>
          <cell r="C132" t="str">
            <v>Bố Trạch</v>
          </cell>
          <cell r="D132">
            <v>2019</v>
          </cell>
          <cell r="E132">
            <v>2021</v>
          </cell>
          <cell r="F132" t="str">
            <v>3611/QĐ-UBND ngày 26/10/2018</v>
          </cell>
          <cell r="G132">
            <v>5000</v>
          </cell>
          <cell r="H132">
            <v>3000</v>
          </cell>
          <cell r="I132">
            <v>3000</v>
          </cell>
          <cell r="J132">
            <v>3000</v>
          </cell>
          <cell r="K132">
            <v>3000</v>
          </cell>
          <cell r="L132">
            <v>900</v>
          </cell>
          <cell r="M132">
            <v>900</v>
          </cell>
          <cell r="N132">
            <v>900</v>
          </cell>
          <cell r="O132">
            <v>900</v>
          </cell>
          <cell r="P132" t="str">
            <v>NQ KH năm
2020 (VB số 77 của HĐND tỉnh)</v>
          </cell>
          <cell r="Q132" t="str">
            <v>Nông nghiệp</v>
          </cell>
          <cell r="R132">
            <v>900</v>
          </cell>
          <cell r="S132">
            <v>900</v>
          </cell>
          <cell r="T132">
            <v>900</v>
          </cell>
          <cell r="U132">
            <v>900</v>
          </cell>
        </row>
        <row r="133">
          <cell r="B133" t="str">
            <v>Đường giao thông liên thôn xã Nam Hóa</v>
          </cell>
          <cell r="C133" t="str">
            <v>Tuyên Hóa</v>
          </cell>
          <cell r="D133">
            <v>2019</v>
          </cell>
          <cell r="E133">
            <v>2021</v>
          </cell>
          <cell r="F133" t="str">
            <v>3826/QĐ-UBND ngày 31/10/2018</v>
          </cell>
          <cell r="G133">
            <v>6000</v>
          </cell>
          <cell r="H133">
            <v>3600</v>
          </cell>
          <cell r="I133">
            <v>3600</v>
          </cell>
          <cell r="J133">
            <v>3600</v>
          </cell>
          <cell r="K133">
            <v>3600</v>
          </cell>
          <cell r="L133">
            <v>1080</v>
          </cell>
          <cell r="M133">
            <v>1080</v>
          </cell>
          <cell r="N133">
            <v>1080</v>
          </cell>
          <cell r="O133">
            <v>1080</v>
          </cell>
          <cell r="P133" t="str">
            <v>NQ KH năm
2020 (VB số 77 của HĐND tỉnh)</v>
          </cell>
          <cell r="Q133" t="str">
            <v>Giao thông</v>
          </cell>
          <cell r="R133">
            <v>1080</v>
          </cell>
          <cell r="S133">
            <v>1080</v>
          </cell>
          <cell r="T133">
            <v>1080</v>
          </cell>
          <cell r="U133">
            <v>1080</v>
          </cell>
        </row>
        <row r="134">
          <cell r="B134" t="str">
            <v>Các tuyến đường liên thôn La Hà Nam đi La Hà Đông và tuyến đường La Hà Nam đi Văn Phú xã Quảng Văn</v>
          </cell>
          <cell r="C134" t="str">
            <v>Ba Đồn</v>
          </cell>
          <cell r="D134">
            <v>2019</v>
          </cell>
          <cell r="E134">
            <v>2021</v>
          </cell>
          <cell r="F134" t="str">
            <v>3785/QĐ-UBND ngày 31/10/2018</v>
          </cell>
          <cell r="G134">
            <v>6000</v>
          </cell>
          <cell r="H134">
            <v>3600</v>
          </cell>
          <cell r="I134">
            <v>3600</v>
          </cell>
          <cell r="J134">
            <v>3600</v>
          </cell>
          <cell r="K134">
            <v>3600</v>
          </cell>
          <cell r="L134">
            <v>1080</v>
          </cell>
          <cell r="M134">
            <v>1080</v>
          </cell>
          <cell r="N134">
            <v>1080</v>
          </cell>
          <cell r="O134">
            <v>1080</v>
          </cell>
          <cell r="P134" t="str">
            <v>NQ KH năm
2020 (VB số 77 của HĐND tỉnh)</v>
          </cell>
          <cell r="Q134" t="str">
            <v>Giao thông</v>
          </cell>
          <cell r="R134">
            <v>1080</v>
          </cell>
          <cell r="S134">
            <v>1080</v>
          </cell>
          <cell r="T134">
            <v>1080</v>
          </cell>
          <cell r="U134">
            <v>1080</v>
          </cell>
        </row>
        <row r="135">
          <cell r="B135" t="str">
            <v>Xây dựng khẩn cấp hệ thống kè bảo vệ tuyến đê Vùng Lùng, xã Tân Thủy</v>
          </cell>
          <cell r="C135" t="str">
            <v>Lệ Thủy</v>
          </cell>
          <cell r="D135">
            <v>2019</v>
          </cell>
          <cell r="E135">
            <v>2021</v>
          </cell>
          <cell r="F135" t="str">
            <v>3815/QĐ-UBND ngày 31/10/2018</v>
          </cell>
          <cell r="G135">
            <v>6000</v>
          </cell>
          <cell r="H135">
            <v>3600</v>
          </cell>
          <cell r="I135">
            <v>3600</v>
          </cell>
          <cell r="J135">
            <v>3600</v>
          </cell>
          <cell r="K135">
            <v>3600</v>
          </cell>
          <cell r="L135">
            <v>1080</v>
          </cell>
          <cell r="M135">
            <v>1080</v>
          </cell>
          <cell r="N135">
            <v>1080</v>
          </cell>
          <cell r="O135">
            <v>1080</v>
          </cell>
          <cell r="P135" t="str">
            <v>NQ KH năm
2020 (VB số 77 của HĐND tỉnh)</v>
          </cell>
          <cell r="Q135" t="str">
            <v>Giao thông</v>
          </cell>
          <cell r="R135">
            <v>1080</v>
          </cell>
          <cell r="S135">
            <v>1080</v>
          </cell>
          <cell r="T135">
            <v>1080</v>
          </cell>
          <cell r="U135">
            <v>1080</v>
          </cell>
        </row>
        <row r="136">
          <cell r="B136" t="str">
            <v>Hệ thống kè bảo vệ tuyến đê Đập Bể, xã Lộc Thủy</v>
          </cell>
          <cell r="C136" t="str">
            <v>Lệ Thủy</v>
          </cell>
          <cell r="D136">
            <v>2019</v>
          </cell>
          <cell r="E136">
            <v>2021</v>
          </cell>
          <cell r="F136" t="str">
            <v>3814/QĐ-UBND ngày 31/10/2018</v>
          </cell>
          <cell r="G136">
            <v>6000</v>
          </cell>
          <cell r="H136">
            <v>3600</v>
          </cell>
          <cell r="I136">
            <v>3600</v>
          </cell>
          <cell r="J136">
            <v>3600</v>
          </cell>
          <cell r="K136">
            <v>3600</v>
          </cell>
          <cell r="L136">
            <v>1080</v>
          </cell>
          <cell r="M136">
            <v>1080</v>
          </cell>
          <cell r="N136">
            <v>1080</v>
          </cell>
          <cell r="O136">
            <v>1080</v>
          </cell>
          <cell r="P136" t="str">
            <v>NQ KH năm
2020 (VB số 77 của HĐND tỉnh)</v>
          </cell>
          <cell r="Q136" t="str">
            <v>Nông nghiệp</v>
          </cell>
          <cell r="R136">
            <v>1080</v>
          </cell>
          <cell r="S136">
            <v>1080</v>
          </cell>
          <cell r="T136">
            <v>1080</v>
          </cell>
          <cell r="U136">
            <v>1080</v>
          </cell>
        </row>
        <row r="137">
          <cell r="B137" t="str">
            <v>Hoàn thiện cầu Cà Roòng 2, xã Thượng Trạch</v>
          </cell>
          <cell r="C137" t="str">
            <v>Bố Trạch</v>
          </cell>
          <cell r="D137">
            <v>2019</v>
          </cell>
          <cell r="E137">
            <v>2021</v>
          </cell>
          <cell r="F137" t="str">
            <v>3533/QĐ-UBND ngày 23/10/2018</v>
          </cell>
          <cell r="G137">
            <v>6000</v>
          </cell>
          <cell r="H137">
            <v>3600</v>
          </cell>
          <cell r="I137">
            <v>3600</v>
          </cell>
          <cell r="J137">
            <v>3600</v>
          </cell>
          <cell r="K137">
            <v>3600</v>
          </cell>
          <cell r="L137">
            <v>1080</v>
          </cell>
          <cell r="M137">
            <v>1080</v>
          </cell>
          <cell r="N137">
            <v>1080</v>
          </cell>
          <cell r="O137">
            <v>1080</v>
          </cell>
          <cell r="P137" t="str">
            <v>NQ KH năm
2020 (VB số 77 của HĐND tỉnh)</v>
          </cell>
          <cell r="Q137" t="str">
            <v>Giao thông</v>
          </cell>
          <cell r="R137">
            <v>1080</v>
          </cell>
          <cell r="S137">
            <v>1080</v>
          </cell>
          <cell r="T137">
            <v>1080</v>
          </cell>
          <cell r="U137">
            <v>1080</v>
          </cell>
        </row>
        <row r="138">
          <cell r="B138" t="str">
            <v>Nâng cấp tuyến đường ngập lũ nối thôn Trung Thuận về thôn Nam Sơn, xã Phú Trạch</v>
          </cell>
          <cell r="C138" t="str">
            <v>Bố Trạch</v>
          </cell>
          <cell r="D138">
            <v>2019</v>
          </cell>
          <cell r="E138">
            <v>2021</v>
          </cell>
          <cell r="F138" t="str">
            <v>3742/QĐ-UBND ngày 30/10/2018</v>
          </cell>
          <cell r="G138">
            <v>6000</v>
          </cell>
          <cell r="H138">
            <v>3600</v>
          </cell>
          <cell r="I138">
            <v>3600</v>
          </cell>
          <cell r="J138">
            <v>3600</v>
          </cell>
          <cell r="K138">
            <v>3600</v>
          </cell>
          <cell r="L138">
            <v>1080</v>
          </cell>
          <cell r="M138">
            <v>1080</v>
          </cell>
          <cell r="N138">
            <v>1080</v>
          </cell>
          <cell r="O138">
            <v>1080</v>
          </cell>
          <cell r="P138" t="str">
            <v>NQ KH năm
2020 (VB số 77 của HĐND tỉnh)</v>
          </cell>
          <cell r="Q138" t="str">
            <v>Giao thông</v>
          </cell>
          <cell r="R138">
            <v>1080</v>
          </cell>
          <cell r="S138">
            <v>1080</v>
          </cell>
          <cell r="T138">
            <v>1080</v>
          </cell>
          <cell r="U138">
            <v>1080</v>
          </cell>
        </row>
        <row r="139">
          <cell r="B139" t="str">
            <v>Tuyến đường vượt lũ Ba Cồn đi thôn 5, xã Thạch Hóa</v>
          </cell>
          <cell r="C139" t="str">
            <v>Tuyên Hóa</v>
          </cell>
          <cell r="D139">
            <v>2019</v>
          </cell>
          <cell r="E139">
            <v>2021</v>
          </cell>
          <cell r="F139" t="str">
            <v>3885a/QĐ-UBND ngày 31/10/2018</v>
          </cell>
          <cell r="G139">
            <v>7000</v>
          </cell>
          <cell r="H139">
            <v>4200</v>
          </cell>
          <cell r="I139">
            <v>4200</v>
          </cell>
          <cell r="J139">
            <v>4200</v>
          </cell>
          <cell r="K139">
            <v>4200</v>
          </cell>
          <cell r="L139">
            <v>1260</v>
          </cell>
          <cell r="M139">
            <v>1260</v>
          </cell>
          <cell r="N139">
            <v>1260</v>
          </cell>
          <cell r="O139">
            <v>1260</v>
          </cell>
          <cell r="P139" t="str">
            <v>NQ KH năm
2020 (VB số 77 của HĐND tỉnh)</v>
          </cell>
          <cell r="Q139" t="str">
            <v>Giao thông</v>
          </cell>
          <cell r="R139">
            <v>1260</v>
          </cell>
          <cell r="S139">
            <v>1260</v>
          </cell>
          <cell r="T139">
            <v>1260</v>
          </cell>
          <cell r="U139">
            <v>1260</v>
          </cell>
        </row>
        <row r="140">
          <cell r="B140" t="str">
            <v>Bê tông hóa các tuyến đường GTNT xã Phú Định, huyện Bố Trạch</v>
          </cell>
          <cell r="C140" t="str">
            <v>Bố Trạch</v>
          </cell>
          <cell r="D140">
            <v>2019</v>
          </cell>
          <cell r="E140">
            <v>2021</v>
          </cell>
          <cell r="F140" t="str">
            <v>3730/QĐ-UBND ngày 30/10/2018</v>
          </cell>
          <cell r="G140">
            <v>7000</v>
          </cell>
          <cell r="H140">
            <v>4200</v>
          </cell>
          <cell r="I140">
            <v>4200</v>
          </cell>
          <cell r="J140">
            <v>4200</v>
          </cell>
          <cell r="K140">
            <v>4200</v>
          </cell>
          <cell r="L140">
            <v>1260</v>
          </cell>
          <cell r="M140">
            <v>1260</v>
          </cell>
          <cell r="N140">
            <v>1260</v>
          </cell>
          <cell r="O140">
            <v>1260</v>
          </cell>
          <cell r="P140" t="str">
            <v>NQ KH năm
2020 (VB số 77 của HĐND tỉnh)</v>
          </cell>
          <cell r="Q140" t="str">
            <v>Giao thông</v>
          </cell>
          <cell r="R140">
            <v>1260</v>
          </cell>
          <cell r="S140">
            <v>1260</v>
          </cell>
          <cell r="T140">
            <v>1260</v>
          </cell>
          <cell r="U140">
            <v>1260</v>
          </cell>
        </row>
        <row r="141">
          <cell r="B141" t="str">
            <v xml:space="preserve">Đường giao thông từ xã Ngư Thủy Nam đi xã Ngư Thủy Trung </v>
          </cell>
          <cell r="C141" t="str">
            <v>Lệ Thủy</v>
          </cell>
          <cell r="D141">
            <v>2019</v>
          </cell>
          <cell r="E141">
            <v>2021</v>
          </cell>
          <cell r="F141" t="str">
            <v>3790/QĐ-UBND ngày 31/10/2018</v>
          </cell>
          <cell r="G141">
            <v>7000</v>
          </cell>
          <cell r="H141">
            <v>4200</v>
          </cell>
          <cell r="I141">
            <v>4200</v>
          </cell>
          <cell r="J141">
            <v>4200</v>
          </cell>
          <cell r="K141">
            <v>4200</v>
          </cell>
          <cell r="L141">
            <v>1260</v>
          </cell>
          <cell r="M141">
            <v>1260</v>
          </cell>
          <cell r="N141">
            <v>1260</v>
          </cell>
          <cell r="O141">
            <v>1260</v>
          </cell>
          <cell r="P141" t="str">
            <v>NQ KH năm
2020 (VB số 77 của HĐND tỉnh)</v>
          </cell>
          <cell r="Q141" t="str">
            <v>Giao thông</v>
          </cell>
          <cell r="R141">
            <v>1260</v>
          </cell>
          <cell r="S141">
            <v>1260</v>
          </cell>
          <cell r="T141">
            <v>1260</v>
          </cell>
          <cell r="U141">
            <v>1260</v>
          </cell>
        </row>
        <row r="142">
          <cell r="B142" t="str">
            <v>Đường tránh lũ Long Đại - Hà Kiên</v>
          </cell>
          <cell r="C142" t="str">
            <v>Quảng Ninh</v>
          </cell>
          <cell r="D142">
            <v>2019</v>
          </cell>
          <cell r="E142">
            <v>2021</v>
          </cell>
          <cell r="F142" t="str">
            <v>3870/QĐ-UBND ngày 31/10/2018</v>
          </cell>
          <cell r="G142">
            <v>7500</v>
          </cell>
          <cell r="H142">
            <v>4500</v>
          </cell>
          <cell r="I142">
            <v>4500</v>
          </cell>
          <cell r="J142">
            <v>4500</v>
          </cell>
          <cell r="K142">
            <v>4500</v>
          </cell>
          <cell r="L142">
            <v>1350</v>
          </cell>
          <cell r="M142">
            <v>1350</v>
          </cell>
          <cell r="N142">
            <v>1350</v>
          </cell>
          <cell r="O142">
            <v>1350</v>
          </cell>
          <cell r="P142" t="str">
            <v>NQ KH năm
2020 (VB số 77 của HĐND tỉnh)</v>
          </cell>
          <cell r="Q142" t="str">
            <v>Giao thông</v>
          </cell>
          <cell r="R142">
            <v>1350</v>
          </cell>
          <cell r="S142">
            <v>1350</v>
          </cell>
          <cell r="T142">
            <v>1350</v>
          </cell>
          <cell r="U142">
            <v>1350</v>
          </cell>
        </row>
        <row r="143">
          <cell r="B143" t="str">
            <v>Khắc phục, sửa chữa khẩn cấp một số tuyến đường xung yếu trên địa bàn xã Phù Hóa, huyện Quảng Trạch</v>
          </cell>
          <cell r="C143" t="str">
            <v>Quảng Trạch</v>
          </cell>
          <cell r="D143">
            <v>2019</v>
          </cell>
          <cell r="E143">
            <v>2021</v>
          </cell>
          <cell r="F143" t="str">
            <v>3733/QĐ-UBND ngày 30/10/2018</v>
          </cell>
          <cell r="G143">
            <v>7500</v>
          </cell>
          <cell r="H143">
            <v>4500</v>
          </cell>
          <cell r="I143">
            <v>4500</v>
          </cell>
          <cell r="J143">
            <v>4500</v>
          </cell>
          <cell r="K143">
            <v>4500</v>
          </cell>
          <cell r="L143">
            <v>1350</v>
          </cell>
          <cell r="M143">
            <v>1350</v>
          </cell>
          <cell r="N143">
            <v>1350</v>
          </cell>
          <cell r="O143">
            <v>1350</v>
          </cell>
          <cell r="P143" t="str">
            <v>NQ KH năm
2020 (VB số 77 của HĐND tỉnh)</v>
          </cell>
          <cell r="Q143" t="str">
            <v>Giao thông</v>
          </cell>
          <cell r="R143">
            <v>1350</v>
          </cell>
          <cell r="S143">
            <v>1350</v>
          </cell>
          <cell r="T143">
            <v>1350</v>
          </cell>
          <cell r="U143">
            <v>1350</v>
          </cell>
        </row>
        <row r="144">
          <cell r="B144" t="str">
            <v>Kè chống sạt lở Hói Miệu</v>
          </cell>
          <cell r="C144" t="str">
            <v>Lệ Thủy</v>
          </cell>
          <cell r="D144">
            <v>2019</v>
          </cell>
          <cell r="E144">
            <v>2021</v>
          </cell>
          <cell r="F144" t="str">
            <v>3668/QĐ-UBND ngày 29/10/2018</v>
          </cell>
          <cell r="G144">
            <v>7500</v>
          </cell>
          <cell r="H144">
            <v>4500</v>
          </cell>
          <cell r="I144">
            <v>4500</v>
          </cell>
          <cell r="J144">
            <v>4500</v>
          </cell>
          <cell r="K144">
            <v>4500</v>
          </cell>
          <cell r="L144">
            <v>1350</v>
          </cell>
          <cell r="M144">
            <v>1350</v>
          </cell>
          <cell r="N144">
            <v>1350</v>
          </cell>
          <cell r="O144">
            <v>1350</v>
          </cell>
          <cell r="P144" t="str">
            <v>NQ KH năm
2020 (VB số 77 của HĐND tỉnh)</v>
          </cell>
          <cell r="Q144" t="str">
            <v>Giao thông</v>
          </cell>
          <cell r="R144">
            <v>1350</v>
          </cell>
          <cell r="S144">
            <v>1350</v>
          </cell>
          <cell r="T144">
            <v>1350</v>
          </cell>
          <cell r="U144">
            <v>1350</v>
          </cell>
        </row>
        <row r="145">
          <cell r="B145" t="str">
            <v>Các tuyến đường nối trục N1 đến Trường Chính trị huyện Quảng Trạch</v>
          </cell>
          <cell r="C145" t="str">
            <v>Quảng Trạch</v>
          </cell>
          <cell r="D145">
            <v>2019</v>
          </cell>
          <cell r="E145">
            <v>2021</v>
          </cell>
          <cell r="F145" t="str">
            <v>3828/QĐ-UBND ngày 31/10/2018</v>
          </cell>
          <cell r="G145">
            <v>8000</v>
          </cell>
          <cell r="H145">
            <v>4800</v>
          </cell>
          <cell r="I145">
            <v>4800</v>
          </cell>
          <cell r="J145">
            <v>4800</v>
          </cell>
          <cell r="K145">
            <v>4800</v>
          </cell>
          <cell r="L145">
            <v>1440</v>
          </cell>
          <cell r="M145">
            <v>1440</v>
          </cell>
          <cell r="N145">
            <v>1440</v>
          </cell>
          <cell r="O145">
            <v>1440</v>
          </cell>
          <cell r="P145" t="str">
            <v>NQ KH năm
2020 (VB số 77 của HĐND tỉnh)</v>
          </cell>
          <cell r="Q145" t="str">
            <v>Giao thông</v>
          </cell>
          <cell r="R145">
            <v>1440</v>
          </cell>
          <cell r="S145">
            <v>1440</v>
          </cell>
          <cell r="T145">
            <v>1440</v>
          </cell>
          <cell r="U145">
            <v>1440</v>
          </cell>
        </row>
        <row r="146">
          <cell r="B146" t="str">
            <v>Nâng cấp, cải tạo Bãi xử lý rác thải huyện Quảng Trạch – giai đoạn II</v>
          </cell>
          <cell r="C146" t="str">
            <v>Quảng Trạch</v>
          </cell>
          <cell r="D146">
            <v>2019</v>
          </cell>
          <cell r="E146">
            <v>2021</v>
          </cell>
          <cell r="F146" t="str">
            <v>3829/QĐ-UBND ngày 31/10/2018</v>
          </cell>
          <cell r="G146">
            <v>7954</v>
          </cell>
          <cell r="H146">
            <v>4772.3999999999996</v>
          </cell>
          <cell r="I146">
            <v>4772.3984375</v>
          </cell>
          <cell r="J146">
            <v>4772.3984375</v>
          </cell>
          <cell r="K146">
            <v>4772.3984375</v>
          </cell>
          <cell r="L146">
            <v>1431.7199999999998</v>
          </cell>
          <cell r="M146">
            <v>1431.7197265625</v>
          </cell>
          <cell r="N146">
            <v>1431.7197265625</v>
          </cell>
          <cell r="O146">
            <v>1431.7199999999998</v>
          </cell>
          <cell r="P146" t="str">
            <v>NQ KH năm
2020 (VB số 77 của HĐND tỉnh)</v>
          </cell>
          <cell r="Q146" t="str">
            <v>Giao thông</v>
          </cell>
          <cell r="R146">
            <v>1431.7197265625</v>
          </cell>
          <cell r="S146">
            <v>1431.7197265625</v>
          </cell>
          <cell r="T146">
            <v>1431.7199999999998</v>
          </cell>
          <cell r="U146">
            <v>1431.7197265625</v>
          </cell>
        </row>
        <row r="147">
          <cell r="B147" t="str">
            <v>Đường thôn Quy Hậu đi Quốc lộ 1A xã Liên Thủy</v>
          </cell>
          <cell r="C147" t="str">
            <v>Lệ Thủy</v>
          </cell>
          <cell r="D147">
            <v>2019</v>
          </cell>
          <cell r="E147">
            <v>2021</v>
          </cell>
          <cell r="F147" t="str">
            <v>3789/QĐ-UBND ngày 31/10/2018</v>
          </cell>
          <cell r="G147">
            <v>8000</v>
          </cell>
          <cell r="H147">
            <v>4800</v>
          </cell>
          <cell r="I147">
            <v>4800</v>
          </cell>
          <cell r="J147">
            <v>4800</v>
          </cell>
          <cell r="K147">
            <v>4800</v>
          </cell>
          <cell r="L147">
            <v>1440</v>
          </cell>
          <cell r="M147">
            <v>1440</v>
          </cell>
          <cell r="N147">
            <v>1440</v>
          </cell>
          <cell r="O147">
            <v>1440</v>
          </cell>
          <cell r="P147" t="str">
            <v>NQ KH năm
2020 (VB số 77 của HĐND tỉnh)</v>
          </cell>
          <cell r="Q147" t="str">
            <v>Giao thông</v>
          </cell>
          <cell r="R147">
            <v>1440</v>
          </cell>
          <cell r="S147">
            <v>1440</v>
          </cell>
          <cell r="T147">
            <v>1440</v>
          </cell>
          <cell r="U147">
            <v>1440</v>
          </cell>
        </row>
        <row r="148">
          <cell r="B148" t="str">
            <v>Đường giao thông nông thôn tuyến từ thôn 6 đến thôn 2 xã Trung Trạch</v>
          </cell>
          <cell r="C148" t="str">
            <v>Bố Trạch</v>
          </cell>
          <cell r="D148">
            <v>2019</v>
          </cell>
          <cell r="E148">
            <v>2021</v>
          </cell>
          <cell r="F148" t="str">
            <v>3784/QĐ-UBND ngày 31/10/2018</v>
          </cell>
          <cell r="G148">
            <v>9000</v>
          </cell>
          <cell r="H148">
            <v>5400</v>
          </cell>
          <cell r="I148">
            <v>5400</v>
          </cell>
          <cell r="J148">
            <v>5400</v>
          </cell>
          <cell r="K148">
            <v>5400</v>
          </cell>
          <cell r="L148">
            <v>1620</v>
          </cell>
          <cell r="M148">
            <v>1620</v>
          </cell>
          <cell r="N148">
            <v>1620</v>
          </cell>
          <cell r="O148">
            <v>1620</v>
          </cell>
          <cell r="P148" t="str">
            <v>NQ KH năm
2020 (VB số 77 của HĐND tỉnh)</v>
          </cell>
          <cell r="Q148" t="str">
            <v>Giao thông</v>
          </cell>
          <cell r="R148">
            <v>1620</v>
          </cell>
          <cell r="S148">
            <v>1620</v>
          </cell>
          <cell r="T148">
            <v>1620</v>
          </cell>
          <cell r="U148">
            <v>1620</v>
          </cell>
        </row>
        <row r="149">
          <cell r="B149" t="str">
            <v>Đường giao thông nông thôn thôn Phúc Đồng, Phúc Khê, Thanh Sơn, Chày Lập xã Phúc Trạch</v>
          </cell>
          <cell r="C149" t="str">
            <v>Bố Trạch</v>
          </cell>
          <cell r="D149">
            <v>2019</v>
          </cell>
          <cell r="E149">
            <v>2021</v>
          </cell>
          <cell r="F149" t="str">
            <v>3774/QĐ-UBND ngày 31/10/2018</v>
          </cell>
          <cell r="G149">
            <v>9500</v>
          </cell>
          <cell r="H149">
            <v>5700</v>
          </cell>
          <cell r="I149">
            <v>5700</v>
          </cell>
          <cell r="J149">
            <v>5700</v>
          </cell>
          <cell r="K149">
            <v>5700</v>
          </cell>
          <cell r="L149">
            <v>1710</v>
          </cell>
          <cell r="M149">
            <v>1710</v>
          </cell>
          <cell r="N149">
            <v>1710</v>
          </cell>
          <cell r="O149">
            <v>1710</v>
          </cell>
          <cell r="P149" t="str">
            <v>NQ KH năm
2020 (VB số 77 của HĐND tỉnh)</v>
          </cell>
          <cell r="Q149" t="str">
            <v>Giao thông</v>
          </cell>
          <cell r="R149">
            <v>1710</v>
          </cell>
          <cell r="S149">
            <v>1710</v>
          </cell>
          <cell r="T149">
            <v>1710</v>
          </cell>
          <cell r="U149">
            <v>1710</v>
          </cell>
        </row>
        <row r="150">
          <cell r="B150" t="str">
            <v xml:space="preserve">Sửa chữa, nâng cấp đường từ thôn Bắc Hòa, xã Ngư Thủy Bắc đi xã Ngư Thủy Trung </v>
          </cell>
          <cell r="C150" t="str">
            <v>Lệ Thủy</v>
          </cell>
          <cell r="D150">
            <v>2019</v>
          </cell>
          <cell r="E150">
            <v>2021</v>
          </cell>
          <cell r="F150" t="str">
            <v>2282/QĐ-UBND ngày 11/7/2018</v>
          </cell>
          <cell r="G150">
            <v>10000</v>
          </cell>
          <cell r="H150">
            <v>6000</v>
          </cell>
          <cell r="I150">
            <v>6000</v>
          </cell>
          <cell r="J150">
            <v>6000</v>
          </cell>
          <cell r="K150">
            <v>6000</v>
          </cell>
          <cell r="L150">
            <v>1800</v>
          </cell>
          <cell r="M150">
            <v>1800</v>
          </cell>
          <cell r="N150">
            <v>1800</v>
          </cell>
          <cell r="O150">
            <v>1800</v>
          </cell>
          <cell r="P150" t="str">
            <v>NQ KH năm
2020 (VB số 77 của HĐND tỉnh)</v>
          </cell>
          <cell r="Q150" t="str">
            <v>Giao thông</v>
          </cell>
          <cell r="R150">
            <v>1800</v>
          </cell>
          <cell r="S150">
            <v>1800</v>
          </cell>
          <cell r="T150">
            <v>1800</v>
          </cell>
          <cell r="U150">
            <v>1800</v>
          </cell>
        </row>
        <row r="151">
          <cell r="B151" t="str">
            <v>Đường giao thông trên địa bàn Phường Quảng Thọ</v>
          </cell>
          <cell r="C151" t="str">
            <v>Ba Đồn</v>
          </cell>
          <cell r="D151">
            <v>2019</v>
          </cell>
          <cell r="E151">
            <v>2021</v>
          </cell>
          <cell r="F151" t="str">
            <v>3884/QĐ-UBND ngày 31/10/2018</v>
          </cell>
          <cell r="G151">
            <v>10000</v>
          </cell>
          <cell r="H151">
            <v>6000</v>
          </cell>
          <cell r="I151">
            <v>6000</v>
          </cell>
          <cell r="J151">
            <v>6000</v>
          </cell>
          <cell r="K151">
            <v>6000</v>
          </cell>
          <cell r="L151">
            <v>1800</v>
          </cell>
          <cell r="M151">
            <v>1800</v>
          </cell>
          <cell r="N151">
            <v>1800</v>
          </cell>
          <cell r="O151">
            <v>1800</v>
          </cell>
          <cell r="P151" t="str">
            <v>NQ KH năm
2020 (VB số 77 của HĐND tỉnh)</v>
          </cell>
          <cell r="Q151" t="str">
            <v>Giao thông</v>
          </cell>
          <cell r="R151">
            <v>1800</v>
          </cell>
          <cell r="S151">
            <v>1800</v>
          </cell>
          <cell r="T151">
            <v>1800</v>
          </cell>
          <cell r="U151">
            <v>1800</v>
          </cell>
        </row>
        <row r="152">
          <cell r="B152" t="str">
            <v>Tuyến đường cứu hộ Sen Thủy đi xã Ngư Thủy Nam</v>
          </cell>
          <cell r="C152" t="str">
            <v>Lệ Thủy</v>
          </cell>
          <cell r="D152">
            <v>2019</v>
          </cell>
          <cell r="E152">
            <v>2021</v>
          </cell>
          <cell r="F152" t="str">
            <v>3132/QĐ-UBND ngày 19/9/2018</v>
          </cell>
          <cell r="G152">
            <v>14940</v>
          </cell>
          <cell r="H152">
            <v>6642</v>
          </cell>
          <cell r="I152">
            <v>6642</v>
          </cell>
          <cell r="J152">
            <v>6642</v>
          </cell>
          <cell r="K152">
            <v>6642</v>
          </cell>
          <cell r="L152">
            <v>1992.6</v>
          </cell>
          <cell r="M152">
            <v>1992.599609375</v>
          </cell>
          <cell r="N152">
            <v>1992.599609375</v>
          </cell>
          <cell r="O152">
            <v>1992.6</v>
          </cell>
          <cell r="P152" t="str">
            <v>NQ KH năm
2020 (VB số 77 của HĐND tỉnh)</v>
          </cell>
          <cell r="Q152" t="str">
            <v>Giao thông</v>
          </cell>
          <cell r="R152">
            <v>1992.599609375</v>
          </cell>
          <cell r="S152">
            <v>1992.599609375</v>
          </cell>
          <cell r="T152">
            <v>1992.6</v>
          </cell>
          <cell r="U152">
            <v>1992.599609375</v>
          </cell>
        </row>
        <row r="153">
          <cell r="B153" t="str">
            <v>Đường từ Điện Thành Hoàng Vĩnh Lộc đến Cầu Chợ Ngang xã Quảng Lộc</v>
          </cell>
          <cell r="C153" t="str">
            <v>Ba Đồn</v>
          </cell>
          <cell r="D153">
            <v>2019</v>
          </cell>
          <cell r="E153">
            <v>2021</v>
          </cell>
          <cell r="F153" t="str">
            <v>3778/QĐ-UBND ngày 31/10/2018</v>
          </cell>
          <cell r="G153">
            <v>11200</v>
          </cell>
          <cell r="H153">
            <v>6720</v>
          </cell>
          <cell r="I153">
            <v>6720</v>
          </cell>
          <cell r="J153">
            <v>6720</v>
          </cell>
          <cell r="K153">
            <v>6720</v>
          </cell>
          <cell r="L153">
            <v>2016</v>
          </cell>
          <cell r="M153">
            <v>2016</v>
          </cell>
          <cell r="N153">
            <v>2016</v>
          </cell>
          <cell r="O153">
            <v>2016</v>
          </cell>
          <cell r="P153" t="str">
            <v>NQ KH năm
2020 (VB số 77 của HĐND tỉnh)</v>
          </cell>
          <cell r="Q153" t="str">
            <v>Giao thông</v>
          </cell>
          <cell r="R153">
            <v>2016</v>
          </cell>
          <cell r="S153">
            <v>2016</v>
          </cell>
          <cell r="T153">
            <v>2016</v>
          </cell>
          <cell r="U153">
            <v>2016</v>
          </cell>
        </row>
        <row r="154">
          <cell r="B154" t="str">
            <v>Khắc phục tuyến đường UBND xã thôn Bưởi Rõi xã Quảng Hợp</v>
          </cell>
          <cell r="C154" t="str">
            <v>Quảng Trạch</v>
          </cell>
          <cell r="D154">
            <v>2019</v>
          </cell>
          <cell r="E154">
            <v>2021</v>
          </cell>
          <cell r="F154" t="str">
            <v>3732/QĐ-UBND ngày 30/10/2018</v>
          </cell>
          <cell r="G154">
            <v>12000</v>
          </cell>
          <cell r="H154">
            <v>7200</v>
          </cell>
          <cell r="I154">
            <v>7200</v>
          </cell>
          <cell r="J154">
            <v>7200</v>
          </cell>
          <cell r="K154">
            <v>7200</v>
          </cell>
          <cell r="L154">
            <v>2160</v>
          </cell>
          <cell r="M154">
            <v>2160</v>
          </cell>
          <cell r="N154">
            <v>2160</v>
          </cell>
          <cell r="O154">
            <v>2160</v>
          </cell>
          <cell r="P154" t="str">
            <v>NQ KH năm
2020 (VB số 77 của HĐND tỉnh)</v>
          </cell>
          <cell r="Q154" t="str">
            <v>Giao thông</v>
          </cell>
          <cell r="R154">
            <v>2160</v>
          </cell>
          <cell r="S154">
            <v>2160</v>
          </cell>
          <cell r="T154">
            <v>2160</v>
          </cell>
          <cell r="U154">
            <v>2160</v>
          </cell>
        </row>
        <row r="155">
          <cell r="B155" t="str">
            <v>Tuyến đường chính vào trung tâm thị trấn Quán Hàu, huyện Quảng Ninh</v>
          </cell>
          <cell r="C155" t="str">
            <v>Quảng Ninh</v>
          </cell>
          <cell r="D155">
            <v>2019</v>
          </cell>
          <cell r="E155">
            <v>2021</v>
          </cell>
          <cell r="F155" t="str">
            <v>3865/QĐ-UBND ngày 31/10/2018</v>
          </cell>
          <cell r="G155">
            <v>15000</v>
          </cell>
          <cell r="H155">
            <v>9000</v>
          </cell>
          <cell r="I155">
            <v>9000</v>
          </cell>
          <cell r="J155">
            <v>9000</v>
          </cell>
          <cell r="K155">
            <v>9000</v>
          </cell>
          <cell r="L155">
            <v>2700</v>
          </cell>
          <cell r="M155">
            <v>2700</v>
          </cell>
          <cell r="N155">
            <v>2700</v>
          </cell>
          <cell r="O155">
            <v>2700</v>
          </cell>
          <cell r="P155" t="str">
            <v>NQ KH năm
2020 (VB số 77 của HĐND tỉnh)</v>
          </cell>
          <cell r="Q155" t="str">
            <v>Giao thông</v>
          </cell>
          <cell r="R155">
            <v>2700</v>
          </cell>
          <cell r="S155">
            <v>2700</v>
          </cell>
          <cell r="T155">
            <v>2700</v>
          </cell>
          <cell r="U155">
            <v>2700</v>
          </cell>
        </row>
        <row r="156">
          <cell r="B156" t="str">
            <v>Quảng trường biển xã Trung Trạch, huyện Bố Trạch</v>
          </cell>
          <cell r="C156" t="str">
            <v>Bố Trạch</v>
          </cell>
          <cell r="D156">
            <v>2019</v>
          </cell>
          <cell r="E156">
            <v>2021</v>
          </cell>
          <cell r="F156" t="str">
            <v>3738/QĐ-UBND ngày 30/10/2018</v>
          </cell>
          <cell r="G156">
            <v>15000</v>
          </cell>
          <cell r="H156">
            <v>9000</v>
          </cell>
          <cell r="I156">
            <v>9000</v>
          </cell>
          <cell r="J156">
            <v>9000</v>
          </cell>
          <cell r="K156">
            <v>9000</v>
          </cell>
          <cell r="L156">
            <v>2700</v>
          </cell>
          <cell r="M156">
            <v>2700</v>
          </cell>
          <cell r="N156">
            <v>2700</v>
          </cell>
          <cell r="O156">
            <v>2700</v>
          </cell>
          <cell r="P156" t="str">
            <v>NQ KH năm
2020 (VB số 77 của HĐND tỉnh)</v>
          </cell>
          <cell r="Q156" t="str">
            <v>Dân dụng</v>
          </cell>
          <cell r="R156">
            <v>2700</v>
          </cell>
          <cell r="S156">
            <v>2700</v>
          </cell>
          <cell r="T156">
            <v>2700</v>
          </cell>
          <cell r="U156">
            <v>2700</v>
          </cell>
        </row>
        <row r="157">
          <cell r="B157" t="str">
            <v>Đền thờ Bác Hồ</v>
          </cell>
          <cell r="C157" t="str">
            <v>Đồng Hới</v>
          </cell>
          <cell r="D157">
            <v>2020</v>
          </cell>
          <cell r="E157">
            <v>2022</v>
          </cell>
          <cell r="F157">
            <v>0</v>
          </cell>
          <cell r="G157">
            <v>10600</v>
          </cell>
          <cell r="H157">
            <v>10600</v>
          </cell>
          <cell r="I157">
            <v>10600</v>
          </cell>
          <cell r="J157">
            <v>10600</v>
          </cell>
          <cell r="K157">
            <v>10600</v>
          </cell>
          <cell r="L157">
            <v>3180</v>
          </cell>
          <cell r="M157">
            <v>3180</v>
          </cell>
          <cell r="N157">
            <v>3180</v>
          </cell>
          <cell r="O157">
            <v>3180</v>
          </cell>
          <cell r="P157" t="str">
            <v>NQ KH năm
2020 (VB số 77 của HĐND tỉnh)</v>
          </cell>
          <cell r="Q157" t="str">
            <v>Dân dụng</v>
          </cell>
          <cell r="R157">
            <v>3180</v>
          </cell>
          <cell r="S157">
            <v>3180</v>
          </cell>
          <cell r="T157">
            <v>3180</v>
          </cell>
          <cell r="U157">
            <v>3180</v>
          </cell>
        </row>
        <row r="158">
          <cell r="B158" t="str">
            <v>Đường từ bản Nà Lâm xã Trường Xuân đi xã Trường Sơn, huyện Quảng Ninh</v>
          </cell>
          <cell r="C158" t="str">
            <v>Quảng Ninh</v>
          </cell>
          <cell r="D158">
            <v>2019</v>
          </cell>
          <cell r="E158">
            <v>2021</v>
          </cell>
          <cell r="F158" t="str">
            <v>3864/QĐ-UBND ngày 31/10/2018</v>
          </cell>
          <cell r="G158">
            <v>20000</v>
          </cell>
          <cell r="H158">
            <v>12000</v>
          </cell>
          <cell r="I158">
            <v>12000</v>
          </cell>
          <cell r="J158">
            <v>12000</v>
          </cell>
          <cell r="K158">
            <v>12000</v>
          </cell>
          <cell r="L158">
            <v>3600</v>
          </cell>
          <cell r="M158">
            <v>3600</v>
          </cell>
          <cell r="N158">
            <v>3600</v>
          </cell>
          <cell r="O158">
            <v>3600</v>
          </cell>
          <cell r="P158" t="str">
            <v>NQ KH năm
2020 (VB số 77 của HĐND tỉnh)</v>
          </cell>
          <cell r="Q158" t="str">
            <v>Giao thông</v>
          </cell>
          <cell r="R158">
            <v>3600</v>
          </cell>
          <cell r="S158">
            <v>3600</v>
          </cell>
          <cell r="T158">
            <v>3600</v>
          </cell>
          <cell r="U158">
            <v>3600</v>
          </cell>
        </row>
        <row r="159">
          <cell r="B159" t="str">
            <v>Hạ tầng kỹ thuật nối quy hoạch khu vực phía Đông ngã ba thị trấn Hoàn Lão ra biển Trung Trạch</v>
          </cell>
          <cell r="C159" t="str">
            <v>Bố Trạch</v>
          </cell>
          <cell r="D159">
            <v>2019</v>
          </cell>
          <cell r="E159">
            <v>2021</v>
          </cell>
          <cell r="F159" t="str">
            <v>3856/QĐ-UBND ngày 31/10/2018</v>
          </cell>
          <cell r="G159">
            <v>48800</v>
          </cell>
          <cell r="H159">
            <v>28800</v>
          </cell>
          <cell r="I159">
            <v>28800</v>
          </cell>
          <cell r="J159">
            <v>28800</v>
          </cell>
          <cell r="K159">
            <v>28800</v>
          </cell>
          <cell r="L159">
            <v>8640</v>
          </cell>
          <cell r="M159">
            <v>8640</v>
          </cell>
          <cell r="N159">
            <v>8640</v>
          </cell>
          <cell r="O159">
            <v>8640</v>
          </cell>
          <cell r="P159" t="str">
            <v>NQ KH năm
2020 (VB số 77 của HĐND tỉnh)</v>
          </cell>
          <cell r="Q159" t="str">
            <v>Dân dụng</v>
          </cell>
          <cell r="R159">
            <v>8640</v>
          </cell>
          <cell r="S159">
            <v>8640</v>
          </cell>
          <cell r="T159">
            <v>8640</v>
          </cell>
          <cell r="U159">
            <v>8640</v>
          </cell>
        </row>
        <row r="160">
          <cell r="B160" t="str">
            <v>Hỗ trợ các xã giai đoạn 2017-2020 không thuộc danh mục các xã ĐBKK vùng bãi ngang, ven biển và hải đảo</v>
          </cell>
          <cell r="C160">
            <v>8640</v>
          </cell>
          <cell r="D160">
            <v>8640</v>
          </cell>
          <cell r="E160">
            <v>8640</v>
          </cell>
          <cell r="F160">
            <v>8640</v>
          </cell>
          <cell r="G160">
            <v>8640</v>
          </cell>
          <cell r="H160">
            <v>8640</v>
          </cell>
          <cell r="I160">
            <v>8640</v>
          </cell>
          <cell r="J160">
            <v>8640</v>
          </cell>
          <cell r="K160">
            <v>8640</v>
          </cell>
          <cell r="L160">
            <v>8640</v>
          </cell>
          <cell r="M160">
            <v>8640</v>
          </cell>
          <cell r="N160">
            <v>8640</v>
          </cell>
          <cell r="O160">
            <v>8640</v>
          </cell>
          <cell r="P160">
            <v>8640</v>
          </cell>
          <cell r="Q160">
            <v>8640</v>
          </cell>
          <cell r="R160">
            <v>8640</v>
          </cell>
          <cell r="S160">
            <v>8640</v>
          </cell>
          <cell r="T160">
            <v>8640</v>
          </cell>
          <cell r="U160">
            <v>8640</v>
          </cell>
        </row>
        <row r="161">
          <cell r="B161" t="str">
            <v>Nhà lớp học 2 tầng, 8 phòng trường THCS Ngư Thủy Bắc</v>
          </cell>
          <cell r="C161" t="str">
            <v>Lệ Thủy</v>
          </cell>
          <cell r="D161" t="str">
            <v>2015</v>
          </cell>
          <cell r="E161" t="str">
            <v>2017</v>
          </cell>
          <cell r="F161" t="str">
            <v xml:space="preserve">4402/QĐ-UBND ngày 15/6/2015 </v>
          </cell>
          <cell r="G161">
            <v>3856</v>
          </cell>
          <cell r="H161">
            <v>3856</v>
          </cell>
          <cell r="I161">
            <v>3856</v>
          </cell>
          <cell r="J161">
            <v>3856</v>
          </cell>
          <cell r="K161">
            <v>3856</v>
          </cell>
          <cell r="L161">
            <v>3856</v>
          </cell>
          <cell r="M161">
            <v>3856</v>
          </cell>
          <cell r="N161">
            <v>3856</v>
          </cell>
          <cell r="O161">
            <v>661</v>
          </cell>
          <cell r="P161">
            <v>661</v>
          </cell>
          <cell r="Q161">
            <v>661</v>
          </cell>
          <cell r="R161">
            <v>661</v>
          </cell>
          <cell r="S161">
            <v>661</v>
          </cell>
          <cell r="T161">
            <v>661</v>
          </cell>
          <cell r="U161">
            <v>661</v>
          </cell>
        </row>
        <row r="162">
          <cell r="B162" t="str">
            <v>Nhà lớp học 6 phòng học Trường Tiểu học Ngư Thủy Nam</v>
          </cell>
          <cell r="C162" t="str">
            <v>Lệ Thủy</v>
          </cell>
          <cell r="D162" t="str">
            <v>2015</v>
          </cell>
          <cell r="E162" t="str">
            <v>2017</v>
          </cell>
          <cell r="F162" t="str">
            <v xml:space="preserve">3345/QĐ-UBND ngày 20/11/2015 </v>
          </cell>
          <cell r="G162">
            <v>2938</v>
          </cell>
          <cell r="H162">
            <v>2938</v>
          </cell>
          <cell r="I162">
            <v>2938</v>
          </cell>
          <cell r="J162">
            <v>2938</v>
          </cell>
          <cell r="K162">
            <v>2938</v>
          </cell>
          <cell r="L162">
            <v>2938</v>
          </cell>
          <cell r="M162">
            <v>2938</v>
          </cell>
          <cell r="N162">
            <v>2938</v>
          </cell>
          <cell r="O162">
            <v>755</v>
          </cell>
          <cell r="P162">
            <v>755</v>
          </cell>
          <cell r="Q162">
            <v>755</v>
          </cell>
          <cell r="R162">
            <v>755</v>
          </cell>
          <cell r="S162">
            <v>755</v>
          </cell>
          <cell r="T162">
            <v>755</v>
          </cell>
          <cell r="U162">
            <v>755</v>
          </cell>
        </row>
        <row r="163">
          <cell r="B163" t="str">
            <v>Đường bê tông từ quốc lộ 1A đi xóm Phường, xóm Đồn, Nồm.</v>
          </cell>
          <cell r="C163" t="str">
            <v>Lệ Thủy</v>
          </cell>
          <cell r="D163" t="str">
            <v>2016</v>
          </cell>
          <cell r="E163" t="str">
            <v>2018</v>
          </cell>
          <cell r="F163" t="str">
            <v xml:space="preserve">3145/QĐ-UBND ngày 20/10/2015 </v>
          </cell>
          <cell r="G163">
            <v>975</v>
          </cell>
          <cell r="H163">
            <v>975</v>
          </cell>
          <cell r="I163">
            <v>975</v>
          </cell>
          <cell r="J163">
            <v>975</v>
          </cell>
          <cell r="K163">
            <v>975</v>
          </cell>
          <cell r="L163">
            <v>975</v>
          </cell>
          <cell r="M163">
            <v>975</v>
          </cell>
          <cell r="N163">
            <v>975</v>
          </cell>
          <cell r="O163">
            <v>72.5</v>
          </cell>
          <cell r="P163">
            <v>72.5</v>
          </cell>
          <cell r="Q163">
            <v>72.5</v>
          </cell>
          <cell r="R163">
            <v>72.5</v>
          </cell>
          <cell r="S163">
            <v>72.5</v>
          </cell>
          <cell r="T163">
            <v>72.5</v>
          </cell>
          <cell r="U163">
            <v>72.5</v>
          </cell>
        </row>
        <row r="164">
          <cell r="B164" t="str">
            <v>Đường GTNT xã Ngư Thủy Trung giai đoạn II</v>
          </cell>
          <cell r="C164" t="str">
            <v>Lệ Thủy</v>
          </cell>
          <cell r="D164">
            <v>2016</v>
          </cell>
          <cell r="E164">
            <v>2018</v>
          </cell>
          <cell r="F164" t="str">
            <v xml:space="preserve">3120/QĐ-UBND ngày 20/10/2015 </v>
          </cell>
          <cell r="G164">
            <v>2253</v>
          </cell>
          <cell r="H164">
            <v>2253</v>
          </cell>
          <cell r="I164">
            <v>2253</v>
          </cell>
          <cell r="J164">
            <v>2253</v>
          </cell>
          <cell r="K164">
            <v>2253</v>
          </cell>
          <cell r="L164">
            <v>2253</v>
          </cell>
          <cell r="M164">
            <v>2253</v>
          </cell>
          <cell r="N164">
            <v>2253</v>
          </cell>
          <cell r="O164">
            <v>0</v>
          </cell>
          <cell r="P164">
            <v>0</v>
          </cell>
          <cell r="Q164">
            <v>0</v>
          </cell>
          <cell r="R164">
            <v>0</v>
          </cell>
          <cell r="S164">
            <v>0</v>
          </cell>
          <cell r="T164">
            <v>0</v>
          </cell>
          <cell r="U164">
            <v>0</v>
          </cell>
        </row>
        <row r="165">
          <cell r="B165" t="str">
            <v>Đường GTNT thôn Phú Xuân, xã Quảng Phú</v>
          </cell>
          <cell r="C165" t="str">
            <v>Quảng Trạch</v>
          </cell>
          <cell r="D165">
            <v>2017</v>
          </cell>
          <cell r="E165">
            <v>2018</v>
          </cell>
          <cell r="F165" t="str">
            <v>4663/QĐ-UBND ngày 31/10/2016</v>
          </cell>
          <cell r="G165">
            <v>2902</v>
          </cell>
          <cell r="H165">
            <v>2902</v>
          </cell>
          <cell r="I165">
            <v>2902</v>
          </cell>
          <cell r="J165">
            <v>2902</v>
          </cell>
          <cell r="K165">
            <v>2902</v>
          </cell>
          <cell r="L165">
            <v>2902</v>
          </cell>
          <cell r="M165">
            <v>2902</v>
          </cell>
          <cell r="N165">
            <v>2902</v>
          </cell>
          <cell r="O165">
            <v>0</v>
          </cell>
          <cell r="P165">
            <v>0</v>
          </cell>
          <cell r="Q165">
            <v>0</v>
          </cell>
          <cell r="R165">
            <v>0</v>
          </cell>
          <cell r="S165">
            <v>0</v>
          </cell>
          <cell r="T165">
            <v>0</v>
          </cell>
          <cell r="U165">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 THOA THUAN STC"/>
      <sheetName val="TIEN DAT"/>
      <sheetName val="DATA"/>
      <sheetName val="1NGUON"/>
      <sheetName val="2CO CAU"/>
      <sheetName val="CO CAU CHINH"/>
      <sheetName val="3PBO HUYEN"/>
      <sheetName val="4DMPL"/>
      <sheetName val="5KHCN "/>
      <sheetName val="7Y TẾ"/>
      <sheetName val="8NỢ XDCB"/>
      <sheetName val="9ODA"/>
      <sheetName val="10CHA LO"/>
      <sheetName val="11PNKB"/>
      <sheetName val="12TRONG DIEM"/>
      <sheetName val="13CHUYEN TIEP"/>
      <sheetName val="14KCM"/>
      <sheetName val="6GDĐT"/>
      <sheetName val="DA &gt; 7TY"/>
      <sheetName val="ODAKH NSNN"/>
      <sheetName val="NC07 TH TPCP"/>
      <sheetName val="NC08 TPCP KH"/>
      <sheetName val="NC11 PPP"/>
      <sheetName val="BM18 BC nam DP"/>
      <sheetName val="Quy2THDP"/>
      <sheetName val="Quy2TPCPDP"/>
      <sheetName val="Quy2von khac Dp"/>
    </sheetNames>
    <sheetDataSet>
      <sheetData sheetId="0"/>
      <sheetData sheetId="1"/>
      <sheetData sheetId="2">
        <row r="7">
          <cell r="B7" t="str">
            <v>TỔNG CỘNG</v>
          </cell>
          <cell r="C7">
            <v>0</v>
          </cell>
          <cell r="D7">
            <v>0</v>
          </cell>
          <cell r="E7">
            <v>0</v>
          </cell>
          <cell r="F7">
            <v>0</v>
          </cell>
          <cell r="G7">
            <v>0</v>
          </cell>
          <cell r="H7">
            <v>0</v>
          </cell>
          <cell r="I7">
            <v>0</v>
          </cell>
          <cell r="J7">
            <v>0</v>
          </cell>
          <cell r="K7">
            <v>0</v>
          </cell>
          <cell r="L7">
            <v>0</v>
          </cell>
          <cell r="M7">
            <v>0</v>
          </cell>
          <cell r="N7">
            <v>6881005.8162222216</v>
          </cell>
          <cell r="O7">
            <v>829234</v>
          </cell>
          <cell r="P7">
            <v>3617522.7162222224</v>
          </cell>
          <cell r="Q7">
            <v>1965207</v>
          </cell>
          <cell r="R7">
            <v>259978</v>
          </cell>
          <cell r="S7">
            <v>939409</v>
          </cell>
          <cell r="T7">
            <v>2128909.21</v>
          </cell>
          <cell r="U7">
            <v>1469147.9</v>
          </cell>
          <cell r="V7">
            <v>1469147</v>
          </cell>
          <cell r="W7">
            <v>737257.40000000014</v>
          </cell>
          <cell r="X7">
            <v>737257</v>
          </cell>
          <cell r="Y7">
            <v>737257</v>
          </cell>
          <cell r="Z7">
            <v>737257</v>
          </cell>
          <cell r="AA7">
            <v>2687931.6</v>
          </cell>
          <cell r="AB7">
            <v>897414.6</v>
          </cell>
          <cell r="AC7">
            <v>1569170.6</v>
          </cell>
          <cell r="AD7">
            <v>2269374.61</v>
          </cell>
          <cell r="AE7">
            <v>1104349.4100000001</v>
          </cell>
          <cell r="AF7">
            <v>524131.6</v>
          </cell>
          <cell r="AG7">
            <v>524131.5</v>
          </cell>
          <cell r="AH7">
            <v>524131.5</v>
          </cell>
          <cell r="AI7">
            <v>524131.5</v>
          </cell>
          <cell r="AJ7">
            <v>524131.5</v>
          </cell>
          <cell r="AK7">
            <v>524131.5</v>
          </cell>
          <cell r="AL7">
            <v>524131.5</v>
          </cell>
          <cell r="AM7">
            <v>524131.5</v>
          </cell>
          <cell r="AN7" t="e">
            <v>#REF!</v>
          </cell>
          <cell r="AQ7">
            <v>524131.5</v>
          </cell>
          <cell r="AR7">
            <v>524131.5</v>
          </cell>
          <cell r="AS7">
            <v>524131.5</v>
          </cell>
        </row>
        <row r="8">
          <cell r="B8" t="str">
            <v>CBĐT</v>
          </cell>
          <cell r="C8">
            <v>524131.5</v>
          </cell>
          <cell r="D8">
            <v>524131.5</v>
          </cell>
          <cell r="E8">
            <v>524131.5</v>
          </cell>
          <cell r="F8">
            <v>524131.5</v>
          </cell>
          <cell r="G8">
            <v>524131.5</v>
          </cell>
          <cell r="H8">
            <v>524131.5</v>
          </cell>
          <cell r="I8">
            <v>524131.5</v>
          </cell>
          <cell r="J8">
            <v>524131.5</v>
          </cell>
          <cell r="K8">
            <v>524131.5</v>
          </cell>
          <cell r="L8">
            <v>524131.5</v>
          </cell>
          <cell r="M8">
            <v>524131.5</v>
          </cell>
          <cell r="N8">
            <v>524131.5</v>
          </cell>
          <cell r="O8">
            <v>524131.5</v>
          </cell>
          <cell r="P8">
            <v>524131.5</v>
          </cell>
          <cell r="Q8">
            <v>524131.5</v>
          </cell>
          <cell r="R8">
            <v>524131.5</v>
          </cell>
          <cell r="S8">
            <v>524131.5</v>
          </cell>
          <cell r="T8">
            <v>524131.5</v>
          </cell>
          <cell r="U8">
            <v>524131.5</v>
          </cell>
          <cell r="V8">
            <v>5000</v>
          </cell>
          <cell r="W8">
            <v>5000</v>
          </cell>
          <cell r="X8">
            <v>5000</v>
          </cell>
          <cell r="Y8">
            <v>5000</v>
          </cell>
          <cell r="Z8">
            <v>5000</v>
          </cell>
          <cell r="AA8">
            <v>5000</v>
          </cell>
          <cell r="AB8">
            <v>5000</v>
          </cell>
          <cell r="AC8">
            <v>5000</v>
          </cell>
          <cell r="AD8">
            <v>5000</v>
          </cell>
          <cell r="AE8">
            <v>5000</v>
          </cell>
          <cell r="AF8">
            <v>5000</v>
          </cell>
          <cell r="AG8">
            <v>5000</v>
          </cell>
          <cell r="AH8">
            <v>5000</v>
          </cell>
          <cell r="AI8">
            <v>5000</v>
          </cell>
          <cell r="AJ8">
            <v>5000</v>
          </cell>
          <cell r="AK8">
            <v>5000</v>
          </cell>
          <cell r="AL8">
            <v>5000</v>
          </cell>
          <cell r="AM8">
            <v>5000</v>
          </cell>
          <cell r="AN8">
            <v>5000</v>
          </cell>
          <cell r="AO8">
            <v>5000</v>
          </cell>
          <cell r="AQ8">
            <v>5000</v>
          </cell>
          <cell r="AR8">
            <v>5000</v>
          </cell>
          <cell r="AS8">
            <v>5000</v>
          </cell>
        </row>
        <row r="9">
          <cell r="B9" t="str">
            <v>Hỗ trợ DN cung cấp hàng hóa DV công ích</v>
          </cell>
          <cell r="C9">
            <v>5000</v>
          </cell>
          <cell r="D9">
            <v>5000</v>
          </cell>
          <cell r="E9">
            <v>5000</v>
          </cell>
          <cell r="F9">
            <v>5000</v>
          </cell>
          <cell r="G9">
            <v>5000</v>
          </cell>
          <cell r="H9">
            <v>5000</v>
          </cell>
          <cell r="I9">
            <v>5000</v>
          </cell>
          <cell r="J9">
            <v>5000</v>
          </cell>
          <cell r="K9">
            <v>5000</v>
          </cell>
          <cell r="L9">
            <v>5000</v>
          </cell>
          <cell r="M9">
            <v>5000</v>
          </cell>
          <cell r="N9">
            <v>5000</v>
          </cell>
          <cell r="O9">
            <v>5000</v>
          </cell>
          <cell r="P9">
            <v>5000</v>
          </cell>
          <cell r="Q9">
            <v>5000</v>
          </cell>
          <cell r="R9">
            <v>5000</v>
          </cell>
          <cell r="S9">
            <v>5000</v>
          </cell>
          <cell r="T9">
            <v>5000</v>
          </cell>
          <cell r="U9">
            <v>5000</v>
          </cell>
          <cell r="V9">
            <v>1000</v>
          </cell>
          <cell r="W9">
            <v>1000</v>
          </cell>
          <cell r="X9">
            <v>1000</v>
          </cell>
          <cell r="Y9">
            <v>1000</v>
          </cell>
          <cell r="Z9">
            <v>1000</v>
          </cell>
          <cell r="AA9">
            <v>1000</v>
          </cell>
          <cell r="AB9">
            <v>1000</v>
          </cell>
          <cell r="AC9">
            <v>1000</v>
          </cell>
          <cell r="AD9">
            <v>1000</v>
          </cell>
          <cell r="AE9">
            <v>1000</v>
          </cell>
          <cell r="AF9">
            <v>1000</v>
          </cell>
          <cell r="AG9">
            <v>1000</v>
          </cell>
          <cell r="AH9">
            <v>1000</v>
          </cell>
          <cell r="AI9">
            <v>1000</v>
          </cell>
          <cell r="AJ9">
            <v>1000</v>
          </cell>
          <cell r="AK9">
            <v>1000</v>
          </cell>
          <cell r="AL9">
            <v>1000</v>
          </cell>
          <cell r="AM9">
            <v>1000</v>
          </cell>
          <cell r="AN9">
            <v>1000</v>
          </cell>
          <cell r="AQ9">
            <v>1000</v>
          </cell>
          <cell r="AR9">
            <v>1000</v>
          </cell>
          <cell r="AS9">
            <v>1000</v>
          </cell>
        </row>
        <row r="10">
          <cell r="B10" t="str">
            <v>Hỗ trợ ưu đãi ĐT</v>
          </cell>
          <cell r="C10">
            <v>1000</v>
          </cell>
          <cell r="D10">
            <v>1000</v>
          </cell>
          <cell r="E10">
            <v>1000</v>
          </cell>
          <cell r="F10">
            <v>1000</v>
          </cell>
          <cell r="G10">
            <v>1000</v>
          </cell>
          <cell r="H10">
            <v>1000</v>
          </cell>
          <cell r="I10">
            <v>1000</v>
          </cell>
          <cell r="J10">
            <v>1000</v>
          </cell>
          <cell r="K10">
            <v>1000</v>
          </cell>
          <cell r="L10">
            <v>1000</v>
          </cell>
          <cell r="M10">
            <v>1000</v>
          </cell>
          <cell r="N10">
            <v>1000</v>
          </cell>
          <cell r="O10">
            <v>1000</v>
          </cell>
          <cell r="P10">
            <v>1000</v>
          </cell>
          <cell r="Q10">
            <v>1000</v>
          </cell>
          <cell r="R10">
            <v>1000</v>
          </cell>
          <cell r="S10">
            <v>1000</v>
          </cell>
          <cell r="T10">
            <v>1000</v>
          </cell>
          <cell r="U10">
            <v>1000</v>
          </cell>
          <cell r="V10">
            <v>53750</v>
          </cell>
          <cell r="W10">
            <v>53750</v>
          </cell>
          <cell r="X10">
            <v>53750</v>
          </cell>
          <cell r="Y10">
            <v>53750</v>
          </cell>
          <cell r="Z10">
            <v>53750</v>
          </cell>
          <cell r="AA10">
            <v>53750</v>
          </cell>
          <cell r="AB10">
            <v>53750</v>
          </cell>
          <cell r="AC10">
            <v>53750</v>
          </cell>
          <cell r="AD10">
            <v>53750</v>
          </cell>
          <cell r="AE10">
            <v>53750</v>
          </cell>
          <cell r="AF10">
            <v>53750</v>
          </cell>
          <cell r="AG10">
            <v>53750</v>
          </cell>
          <cell r="AH10">
            <v>53750</v>
          </cell>
          <cell r="AI10">
            <v>53750</v>
          </cell>
          <cell r="AJ10">
            <v>53750</v>
          </cell>
          <cell r="AK10">
            <v>53750</v>
          </cell>
          <cell r="AL10">
            <v>53750</v>
          </cell>
          <cell r="AM10">
            <v>53750</v>
          </cell>
          <cell r="AN10">
            <v>53750</v>
          </cell>
          <cell r="AQ10">
            <v>53750</v>
          </cell>
          <cell r="AR10">
            <v>53750</v>
          </cell>
          <cell r="AS10">
            <v>53750</v>
          </cell>
        </row>
        <row r="11">
          <cell r="B11" t="str">
            <v>Nhỏ lẻ</v>
          </cell>
          <cell r="C11">
            <v>53750</v>
          </cell>
          <cell r="D11">
            <v>53750</v>
          </cell>
          <cell r="E11">
            <v>53750</v>
          </cell>
          <cell r="F11">
            <v>53750</v>
          </cell>
          <cell r="G11">
            <v>53750</v>
          </cell>
          <cell r="H11">
            <v>53750</v>
          </cell>
          <cell r="I11">
            <v>53750</v>
          </cell>
          <cell r="J11">
            <v>53750</v>
          </cell>
          <cell r="K11">
            <v>53750</v>
          </cell>
          <cell r="L11">
            <v>53750</v>
          </cell>
          <cell r="M11">
            <v>53750</v>
          </cell>
          <cell r="N11">
            <v>53750</v>
          </cell>
          <cell r="O11">
            <v>53750</v>
          </cell>
          <cell r="P11">
            <v>53750</v>
          </cell>
          <cell r="Q11">
            <v>53750</v>
          </cell>
          <cell r="R11">
            <v>53750</v>
          </cell>
          <cell r="S11">
            <v>53750</v>
          </cell>
          <cell r="T11">
            <v>53750</v>
          </cell>
          <cell r="U11">
            <v>53750</v>
          </cell>
          <cell r="V11">
            <v>10000</v>
          </cell>
          <cell r="W11">
            <v>10000</v>
          </cell>
          <cell r="X11">
            <v>10000</v>
          </cell>
          <cell r="Y11">
            <v>10000</v>
          </cell>
          <cell r="Z11">
            <v>10000</v>
          </cell>
          <cell r="AA11">
            <v>10000</v>
          </cell>
          <cell r="AB11">
            <v>10000</v>
          </cell>
          <cell r="AC11">
            <v>10000</v>
          </cell>
          <cell r="AD11">
            <v>10000</v>
          </cell>
          <cell r="AE11">
            <v>10000</v>
          </cell>
          <cell r="AF11">
            <v>10000</v>
          </cell>
          <cell r="AG11">
            <v>10000</v>
          </cell>
          <cell r="AH11">
            <v>10000</v>
          </cell>
          <cell r="AI11">
            <v>10000</v>
          </cell>
          <cell r="AJ11">
            <v>10000</v>
          </cell>
          <cell r="AK11">
            <v>10000</v>
          </cell>
          <cell r="AL11">
            <v>10000</v>
          </cell>
          <cell r="AM11">
            <v>10000</v>
          </cell>
          <cell r="AN11">
            <v>10000</v>
          </cell>
          <cell r="AQ11">
            <v>10000</v>
          </cell>
          <cell r="AR11">
            <v>10000</v>
          </cell>
          <cell r="AS11">
            <v>10000</v>
          </cell>
        </row>
        <row r="12">
          <cell r="B12" t="str">
            <v>Khoa học công nghệ</v>
          </cell>
          <cell r="C12">
            <v>10000</v>
          </cell>
          <cell r="D12">
            <v>10000</v>
          </cell>
          <cell r="E12">
            <v>10000</v>
          </cell>
          <cell r="F12">
            <v>10000</v>
          </cell>
          <cell r="G12">
            <v>10000</v>
          </cell>
          <cell r="H12">
            <v>10000</v>
          </cell>
          <cell r="I12">
            <v>10000</v>
          </cell>
          <cell r="J12">
            <v>10000</v>
          </cell>
          <cell r="K12">
            <v>10000</v>
          </cell>
          <cell r="L12">
            <v>10000</v>
          </cell>
          <cell r="M12">
            <v>10000</v>
          </cell>
          <cell r="N12">
            <v>44348.222222222219</v>
          </cell>
          <cell r="O12">
            <v>0</v>
          </cell>
          <cell r="P12">
            <v>41048.222222222219</v>
          </cell>
          <cell r="Q12">
            <v>2797</v>
          </cell>
          <cell r="R12">
            <v>0</v>
          </cell>
          <cell r="S12">
            <v>2797</v>
          </cell>
          <cell r="T12">
            <v>36501</v>
          </cell>
          <cell r="U12">
            <v>33836.6</v>
          </cell>
          <cell r="V12">
            <v>33836.59375</v>
          </cell>
          <cell r="W12">
            <v>21557.8</v>
          </cell>
          <cell r="X12">
            <v>21557.796875</v>
          </cell>
          <cell r="Y12">
            <v>21557.796875</v>
          </cell>
          <cell r="Z12">
            <v>21557.796875</v>
          </cell>
          <cell r="AA12">
            <v>24354.799999999999</v>
          </cell>
          <cell r="AB12">
            <v>21557.8</v>
          </cell>
          <cell r="AC12">
            <v>24354.799999999999</v>
          </cell>
          <cell r="AD12">
            <v>51407.4</v>
          </cell>
          <cell r="AE12">
            <v>27185.200000000001</v>
          </cell>
          <cell r="AF12">
            <v>19732</v>
          </cell>
          <cell r="AG12">
            <v>19732</v>
          </cell>
          <cell r="AH12">
            <v>19732</v>
          </cell>
          <cell r="AI12">
            <v>19732</v>
          </cell>
          <cell r="AJ12">
            <v>19732</v>
          </cell>
          <cell r="AK12">
            <v>19732</v>
          </cell>
          <cell r="AL12">
            <v>19732</v>
          </cell>
          <cell r="AM12">
            <v>19732</v>
          </cell>
          <cell r="AN12">
            <v>19732</v>
          </cell>
          <cell r="AQ12">
            <v>19732</v>
          </cell>
          <cell r="AR12">
            <v>19732</v>
          </cell>
          <cell r="AS12">
            <v>19732</v>
          </cell>
        </row>
        <row r="13">
          <cell r="B13" t="str">
            <v xml:space="preserve">Dự án chuyển tiếp </v>
          </cell>
          <cell r="C13">
            <v>19732</v>
          </cell>
          <cell r="D13">
            <v>19732</v>
          </cell>
          <cell r="E13">
            <v>19732</v>
          </cell>
          <cell r="F13">
            <v>19732</v>
          </cell>
          <cell r="G13">
            <v>19732</v>
          </cell>
          <cell r="H13">
            <v>19732</v>
          </cell>
          <cell r="I13">
            <v>19732</v>
          </cell>
          <cell r="J13">
            <v>19732</v>
          </cell>
          <cell r="K13">
            <v>19732</v>
          </cell>
          <cell r="L13">
            <v>19732</v>
          </cell>
          <cell r="M13">
            <v>19732</v>
          </cell>
          <cell r="N13">
            <v>19732</v>
          </cell>
          <cell r="O13">
            <v>19732</v>
          </cell>
          <cell r="P13">
            <v>19732</v>
          </cell>
          <cell r="Q13">
            <v>19732</v>
          </cell>
          <cell r="R13">
            <v>19732</v>
          </cell>
          <cell r="S13">
            <v>19732</v>
          </cell>
          <cell r="T13">
            <v>19732</v>
          </cell>
          <cell r="U13">
            <v>19732</v>
          </cell>
          <cell r="V13">
            <v>19732</v>
          </cell>
          <cell r="W13">
            <v>19732</v>
          </cell>
          <cell r="X13">
            <v>19732</v>
          </cell>
          <cell r="Y13">
            <v>19732</v>
          </cell>
          <cell r="Z13">
            <v>19732</v>
          </cell>
          <cell r="AA13">
            <v>19732</v>
          </cell>
          <cell r="AB13">
            <v>19732</v>
          </cell>
          <cell r="AC13">
            <v>19732</v>
          </cell>
          <cell r="AD13">
            <v>19732</v>
          </cell>
          <cell r="AE13">
            <v>19732</v>
          </cell>
          <cell r="AF13">
            <v>19732</v>
          </cell>
          <cell r="AG13">
            <v>19732</v>
          </cell>
          <cell r="AH13">
            <v>19732</v>
          </cell>
          <cell r="AI13">
            <v>19732</v>
          </cell>
          <cell r="AJ13">
            <v>19732</v>
          </cell>
          <cell r="AK13">
            <v>19732</v>
          </cell>
          <cell r="AL13">
            <v>19732</v>
          </cell>
          <cell r="AM13">
            <v>19732</v>
          </cell>
          <cell r="AN13">
            <v>19732</v>
          </cell>
          <cell r="AQ13">
            <v>19732</v>
          </cell>
          <cell r="AR13">
            <v>19732</v>
          </cell>
          <cell r="AS13">
            <v>19732</v>
          </cell>
        </row>
        <row r="14">
          <cell r="B14" t="str">
            <v>Đầu tư nâng cấp, triển khai nhân rộng phần mềm một cửa liên thông và dịch vụ hành chính công tỉnh Quảng Bình (giai đoạn I: 5930 triệu đồng)</v>
          </cell>
          <cell r="C14">
            <v>19732</v>
          </cell>
          <cell r="D14">
            <v>19732</v>
          </cell>
          <cell r="E14" t="str">
            <v>1KH-CN</v>
          </cell>
          <cell r="F14" t="str">
            <v>5KCM</v>
          </cell>
          <cell r="G14" t="str">
            <v>Quảng Bình</v>
          </cell>
          <cell r="H14">
            <v>2017</v>
          </cell>
          <cell r="I14" t="str">
            <v>chưa</v>
          </cell>
          <cell r="J14">
            <v>2019</v>
          </cell>
          <cell r="K14" t="str">
            <v>chưa</v>
          </cell>
          <cell r="L14">
            <v>2019</v>
          </cell>
          <cell r="M14" t="str">
            <v>3438/QĐ-UBND ngày 28/10/2016</v>
          </cell>
          <cell r="N14">
            <v>5930</v>
          </cell>
          <cell r="O14">
            <v>0</v>
          </cell>
          <cell r="P14">
            <v>5930</v>
          </cell>
          <cell r="Q14">
            <v>1400</v>
          </cell>
          <cell r="R14">
            <v>0</v>
          </cell>
          <cell r="S14">
            <v>1400</v>
          </cell>
          <cell r="T14">
            <v>5337</v>
          </cell>
          <cell r="U14">
            <v>3937</v>
          </cell>
          <cell r="V14">
            <v>3937</v>
          </cell>
          <cell r="W14">
            <v>3937</v>
          </cell>
          <cell r="X14">
            <v>100</v>
          </cell>
          <cell r="Y14">
            <v>100</v>
          </cell>
          <cell r="Z14">
            <v>3937</v>
          </cell>
          <cell r="AA14">
            <v>5337</v>
          </cell>
          <cell r="AB14">
            <v>3937</v>
          </cell>
          <cell r="AC14">
            <v>5337</v>
          </cell>
          <cell r="AD14">
            <v>5337</v>
          </cell>
          <cell r="AE14">
            <v>0</v>
          </cell>
          <cell r="AF14">
            <v>0</v>
          </cell>
          <cell r="AG14">
            <v>0</v>
          </cell>
          <cell r="AH14">
            <v>0</v>
          </cell>
          <cell r="AI14">
            <v>0</v>
          </cell>
          <cell r="AJ14">
            <v>0</v>
          </cell>
          <cell r="AK14">
            <v>0</v>
          </cell>
          <cell r="AL14">
            <v>0</v>
          </cell>
          <cell r="AM14">
            <v>0</v>
          </cell>
          <cell r="AN14" t="str">
            <v>Cập nhật số QĐ</v>
          </cell>
          <cell r="AQ14">
            <v>0</v>
          </cell>
          <cell r="AR14">
            <v>0</v>
          </cell>
          <cell r="AS14">
            <v>0</v>
          </cell>
          <cell r="AU14" t="str">
            <v>Sở Thông tin và Truyền thông</v>
          </cell>
        </row>
        <row r="15">
          <cell r="B15" t="str">
            <v>Đầu tư mua sắm hệ thống lưu trữ và khai thác chương trình đài phát thanh và truyền hình Quảng Bình</v>
          </cell>
          <cell r="C15">
            <v>0</v>
          </cell>
          <cell r="D15">
            <v>0</v>
          </cell>
          <cell r="E15" t="str">
            <v>1KH-CN</v>
          </cell>
          <cell r="F15" t="str">
            <v>5KCM</v>
          </cell>
          <cell r="G15" t="str">
            <v>Đồng Hới</v>
          </cell>
          <cell r="H15">
            <v>2017</v>
          </cell>
          <cell r="I15" t="str">
            <v>chưa</v>
          </cell>
          <cell r="J15">
            <v>2019</v>
          </cell>
          <cell r="K15" t="str">
            <v>chưa</v>
          </cell>
          <cell r="L15">
            <v>2019</v>
          </cell>
          <cell r="M15" t="str">
            <v>3437/QĐ-UBND ngày 28/10/2016</v>
          </cell>
          <cell r="N15">
            <v>5527</v>
          </cell>
          <cell r="O15">
            <v>0</v>
          </cell>
          <cell r="P15">
            <v>5527</v>
          </cell>
          <cell r="Q15">
            <v>1207</v>
          </cell>
          <cell r="R15">
            <v>0</v>
          </cell>
          <cell r="S15">
            <v>1207</v>
          </cell>
          <cell r="T15">
            <v>4974</v>
          </cell>
          <cell r="U15">
            <v>3767</v>
          </cell>
          <cell r="V15">
            <v>3767</v>
          </cell>
          <cell r="W15">
            <v>3767</v>
          </cell>
          <cell r="X15">
            <v>100</v>
          </cell>
          <cell r="Y15">
            <v>100</v>
          </cell>
          <cell r="Z15">
            <v>3767</v>
          </cell>
          <cell r="AA15">
            <v>4974</v>
          </cell>
          <cell r="AB15">
            <v>3767</v>
          </cell>
          <cell r="AC15">
            <v>4974</v>
          </cell>
          <cell r="AD15">
            <v>4974</v>
          </cell>
          <cell r="AE15">
            <v>0</v>
          </cell>
          <cell r="AF15">
            <v>0</v>
          </cell>
          <cell r="AG15">
            <v>0</v>
          </cell>
          <cell r="AH15">
            <v>0</v>
          </cell>
          <cell r="AI15">
            <v>0</v>
          </cell>
          <cell r="AJ15">
            <v>0</v>
          </cell>
          <cell r="AK15">
            <v>0</v>
          </cell>
          <cell r="AL15">
            <v>0</v>
          </cell>
          <cell r="AM15">
            <v>0</v>
          </cell>
          <cell r="AN15" t="str">
            <v>Cập nhật số QĐ</v>
          </cell>
          <cell r="AQ15">
            <v>0</v>
          </cell>
          <cell r="AR15">
            <v>0</v>
          </cell>
          <cell r="AS15">
            <v>0</v>
          </cell>
          <cell r="AU15" t="str">
            <v>Đài phát thanh và truyền hình Quảng Bình</v>
          </cell>
        </row>
        <row r="16">
          <cell r="B16" t="str">
            <v>Dự án khởi công mới 2018</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Q16">
            <v>0</v>
          </cell>
          <cell r="AR16">
            <v>0</v>
          </cell>
          <cell r="AS16">
            <v>0</v>
          </cell>
        </row>
        <row r="17">
          <cell r="B17" t="str">
            <v>Đầu tư xây dựng cơ sở thực nghiệm nghiên cứu, sản xuất và phát triển các sản phẩm nấm ăn và nấm dược liệu</v>
          </cell>
          <cell r="C17">
            <v>0</v>
          </cell>
          <cell r="D17">
            <v>0</v>
          </cell>
          <cell r="E17" t="str">
            <v>1KH-CN</v>
          </cell>
          <cell r="F17" t="str">
            <v>5KCM</v>
          </cell>
          <cell r="G17" t="str">
            <v>Quảng Bình</v>
          </cell>
          <cell r="H17">
            <v>2018</v>
          </cell>
          <cell r="I17" t="str">
            <v>chưa</v>
          </cell>
          <cell r="J17">
            <v>2020</v>
          </cell>
          <cell r="K17" t="str">
            <v>chưa</v>
          </cell>
          <cell r="L17">
            <v>2020</v>
          </cell>
          <cell r="M17" t="str">
            <v>3849/QĐ-UBND ngày 30/10/2017</v>
          </cell>
          <cell r="N17">
            <v>3150</v>
          </cell>
          <cell r="O17">
            <v>0</v>
          </cell>
          <cell r="P17">
            <v>3150</v>
          </cell>
          <cell r="Q17">
            <v>40</v>
          </cell>
          <cell r="R17">
            <v>0</v>
          </cell>
          <cell r="S17">
            <v>40</v>
          </cell>
          <cell r="T17">
            <v>2835</v>
          </cell>
          <cell r="U17">
            <v>2835</v>
          </cell>
          <cell r="V17">
            <v>1417.5</v>
          </cell>
          <cell r="W17">
            <v>1417.5</v>
          </cell>
          <cell r="X17">
            <v>50</v>
          </cell>
          <cell r="Y17">
            <v>50</v>
          </cell>
          <cell r="Z17">
            <v>1417.5</v>
          </cell>
          <cell r="AA17">
            <v>1457.5</v>
          </cell>
          <cell r="AB17">
            <v>1417.5</v>
          </cell>
          <cell r="AC17">
            <v>1457.5</v>
          </cell>
          <cell r="AD17">
            <v>2835</v>
          </cell>
          <cell r="AE17">
            <v>1417.5</v>
          </cell>
          <cell r="AF17">
            <v>1417.5</v>
          </cell>
          <cell r="AG17">
            <v>100</v>
          </cell>
          <cell r="AH17">
            <v>100</v>
          </cell>
          <cell r="AI17">
            <v>1417.5</v>
          </cell>
          <cell r="AJ17">
            <v>2875</v>
          </cell>
          <cell r="AK17">
            <v>2875</v>
          </cell>
          <cell r="AL17">
            <v>2835</v>
          </cell>
          <cell r="AM17">
            <v>0</v>
          </cell>
          <cell r="AN17">
            <v>0</v>
          </cell>
          <cell r="AQ17">
            <v>0</v>
          </cell>
          <cell r="AR17">
            <v>0</v>
          </cell>
          <cell r="AS17">
            <v>0</v>
          </cell>
          <cell r="AU17" t="str">
            <v>Trung tâm ứng dụng và thống kê khoa học và công nghệ</v>
          </cell>
        </row>
        <row r="18">
          <cell r="B18" t="str">
            <v>Nâng cấp hệ thống công nghệ thông tin phục vụ công tác chỉ đạo điều hành huyện ủy Quảng Ninh</v>
          </cell>
          <cell r="C18">
            <v>0</v>
          </cell>
          <cell r="D18">
            <v>0</v>
          </cell>
          <cell r="E18" t="str">
            <v>1KH-CN</v>
          </cell>
          <cell r="F18" t="str">
            <v>5KCM</v>
          </cell>
          <cell r="G18" t="str">
            <v>Quảng Ninh</v>
          </cell>
          <cell r="H18">
            <v>2018</v>
          </cell>
          <cell r="I18" t="str">
            <v>chưa</v>
          </cell>
          <cell r="J18">
            <v>2020</v>
          </cell>
          <cell r="K18" t="str">
            <v>chưa</v>
          </cell>
          <cell r="L18">
            <v>2020</v>
          </cell>
          <cell r="M18" t="str">
            <v>3932/QĐ-UBND ngày 30/10/2017</v>
          </cell>
          <cell r="N18">
            <v>1750</v>
          </cell>
          <cell r="O18">
            <v>0</v>
          </cell>
          <cell r="P18">
            <v>1750</v>
          </cell>
          <cell r="Q18">
            <v>30</v>
          </cell>
          <cell r="R18">
            <v>0</v>
          </cell>
          <cell r="S18">
            <v>30</v>
          </cell>
          <cell r="T18">
            <v>1575</v>
          </cell>
          <cell r="U18">
            <v>1575</v>
          </cell>
          <cell r="V18">
            <v>1575</v>
          </cell>
          <cell r="W18">
            <v>1575</v>
          </cell>
          <cell r="X18">
            <v>100</v>
          </cell>
          <cell r="Y18">
            <v>100</v>
          </cell>
          <cell r="Z18">
            <v>1575</v>
          </cell>
          <cell r="AA18">
            <v>1605</v>
          </cell>
          <cell r="AB18">
            <v>1575</v>
          </cell>
          <cell r="AC18">
            <v>1605</v>
          </cell>
          <cell r="AD18">
            <v>1575</v>
          </cell>
          <cell r="AE18">
            <v>0</v>
          </cell>
          <cell r="AF18">
            <v>0</v>
          </cell>
          <cell r="AG18">
            <v>0</v>
          </cell>
          <cell r="AH18">
            <v>0</v>
          </cell>
          <cell r="AI18">
            <v>0</v>
          </cell>
          <cell r="AJ18">
            <v>0</v>
          </cell>
          <cell r="AK18">
            <v>0</v>
          </cell>
          <cell r="AL18">
            <v>0</v>
          </cell>
          <cell r="AM18">
            <v>0</v>
          </cell>
          <cell r="AN18" t="str">
            <v>Cập nhật số QĐ</v>
          </cell>
          <cell r="AQ18">
            <v>0</v>
          </cell>
          <cell r="AR18">
            <v>0</v>
          </cell>
          <cell r="AS18">
            <v>0</v>
          </cell>
          <cell r="AU18" t="str">
            <v>Văn phòng Huyện ủy Quảng Ninh</v>
          </cell>
        </row>
        <row r="19">
          <cell r="B19" t="str">
            <v>Hệ thống thông tin kinh tế, xã hội tỉnh Quảng Bình</v>
          </cell>
          <cell r="C19">
            <v>0</v>
          </cell>
          <cell r="D19">
            <v>0</v>
          </cell>
          <cell r="E19" t="str">
            <v>1KH-CN</v>
          </cell>
          <cell r="F19" t="str">
            <v>5KCM</v>
          </cell>
          <cell r="G19" t="str">
            <v>Đồng Hới</v>
          </cell>
          <cell r="H19">
            <v>2018</v>
          </cell>
          <cell r="I19" t="str">
            <v>chưa</v>
          </cell>
          <cell r="J19">
            <v>2020</v>
          </cell>
          <cell r="K19" t="str">
            <v>chưa</v>
          </cell>
          <cell r="L19">
            <v>2020</v>
          </cell>
          <cell r="M19" t="str">
            <v>3848/QĐ-UBND ngày 30/10/2017</v>
          </cell>
          <cell r="N19">
            <v>2822</v>
          </cell>
          <cell r="O19">
            <v>0</v>
          </cell>
          <cell r="P19">
            <v>2822</v>
          </cell>
          <cell r="Q19">
            <v>0</v>
          </cell>
          <cell r="R19">
            <v>0</v>
          </cell>
          <cell r="S19">
            <v>0</v>
          </cell>
          <cell r="T19">
            <v>2540</v>
          </cell>
          <cell r="U19">
            <v>2540</v>
          </cell>
          <cell r="V19">
            <v>1270</v>
          </cell>
          <cell r="W19">
            <v>1270</v>
          </cell>
          <cell r="X19">
            <v>50</v>
          </cell>
          <cell r="Y19">
            <v>50</v>
          </cell>
          <cell r="Z19">
            <v>1270</v>
          </cell>
          <cell r="AA19">
            <v>1270</v>
          </cell>
          <cell r="AB19">
            <v>1270</v>
          </cell>
          <cell r="AC19">
            <v>1270</v>
          </cell>
          <cell r="AD19">
            <v>2540</v>
          </cell>
          <cell r="AE19">
            <v>1270</v>
          </cell>
          <cell r="AF19">
            <v>1270</v>
          </cell>
          <cell r="AG19">
            <v>100</v>
          </cell>
          <cell r="AH19">
            <v>100</v>
          </cell>
          <cell r="AI19">
            <v>1270</v>
          </cell>
          <cell r="AJ19">
            <v>2540</v>
          </cell>
          <cell r="AK19">
            <v>2540</v>
          </cell>
          <cell r="AL19">
            <v>2540</v>
          </cell>
          <cell r="AM19">
            <v>0</v>
          </cell>
          <cell r="AN19" t="str">
            <v>Cập nhật số QĐ</v>
          </cell>
          <cell r="AO19" t="str">
            <v>Diệp điện hỏi CĐT, trên QLVB không có</v>
          </cell>
          <cell r="AQ19">
            <v>0</v>
          </cell>
          <cell r="AR19">
            <v>0</v>
          </cell>
          <cell r="AS19">
            <v>0</v>
          </cell>
          <cell r="AU19" t="str">
            <v>Sở Thông tin và Truyền thông</v>
          </cell>
        </row>
        <row r="20">
          <cell r="B20" t="str">
            <v>Đầu tư bổ sung thiết bị kỹ thuật Trung tâm Kỹ thuật Đo lường thử nghiệm</v>
          </cell>
          <cell r="C20">
            <v>0</v>
          </cell>
          <cell r="D20">
            <v>0</v>
          </cell>
          <cell r="E20" t="str">
            <v>1KH-CN</v>
          </cell>
          <cell r="F20" t="str">
            <v>5KCM</v>
          </cell>
          <cell r="G20" t="str">
            <v>Quảng Bình</v>
          </cell>
          <cell r="H20">
            <v>2018</v>
          </cell>
          <cell r="I20" t="str">
            <v>chưa</v>
          </cell>
          <cell r="J20">
            <v>2020</v>
          </cell>
          <cell r="K20" t="str">
            <v>chưa</v>
          </cell>
          <cell r="L20">
            <v>2020</v>
          </cell>
          <cell r="M20" t="str">
            <v>1400/QĐ-UBND ngày 24/7/2017</v>
          </cell>
          <cell r="N20">
            <v>9000</v>
          </cell>
          <cell r="O20">
            <v>0</v>
          </cell>
          <cell r="P20">
            <v>5700</v>
          </cell>
          <cell r="Q20">
            <v>60</v>
          </cell>
          <cell r="R20">
            <v>0</v>
          </cell>
          <cell r="S20">
            <v>60</v>
          </cell>
          <cell r="T20">
            <v>5130</v>
          </cell>
          <cell r="U20">
            <v>5130</v>
          </cell>
          <cell r="V20">
            <v>2565</v>
          </cell>
          <cell r="W20">
            <v>2565</v>
          </cell>
          <cell r="X20">
            <v>50</v>
          </cell>
          <cell r="Y20">
            <v>50</v>
          </cell>
          <cell r="Z20">
            <v>2565</v>
          </cell>
          <cell r="AA20">
            <v>2625</v>
          </cell>
          <cell r="AB20">
            <v>2565</v>
          </cell>
          <cell r="AC20">
            <v>2625</v>
          </cell>
          <cell r="AD20">
            <v>5130</v>
          </cell>
          <cell r="AE20">
            <v>2565</v>
          </cell>
          <cell r="AF20">
            <v>2565</v>
          </cell>
          <cell r="AG20">
            <v>100</v>
          </cell>
          <cell r="AH20">
            <v>100</v>
          </cell>
          <cell r="AI20">
            <v>2565</v>
          </cell>
          <cell r="AJ20">
            <v>5190</v>
          </cell>
          <cell r="AK20">
            <v>5190</v>
          </cell>
          <cell r="AL20">
            <v>5130</v>
          </cell>
          <cell r="AM20">
            <v>0</v>
          </cell>
          <cell r="AN20" t="str">
            <v>Cập nhật số QĐ</v>
          </cell>
          <cell r="AQ20">
            <v>0</v>
          </cell>
          <cell r="AR20">
            <v>0</v>
          </cell>
          <cell r="AS20">
            <v>0</v>
          </cell>
          <cell r="AU20" t="str">
            <v>Trung tâm Kỹ thuật Đo lường thử nghiệm</v>
          </cell>
        </row>
        <row r="21">
          <cell r="B21" t="str">
            <v>Đầu tư tăng cường thiết bị lĩnh vực khoa học và công nghệ</v>
          </cell>
          <cell r="C21">
            <v>0</v>
          </cell>
          <cell r="D21">
            <v>0</v>
          </cell>
          <cell r="E21" t="str">
            <v>1KH-CN</v>
          </cell>
          <cell r="F21" t="str">
            <v>5KCM</v>
          </cell>
          <cell r="G21" t="str">
            <v>Quảng Bình</v>
          </cell>
          <cell r="H21">
            <v>2018</v>
          </cell>
          <cell r="I21" t="str">
            <v>chưa</v>
          </cell>
          <cell r="J21">
            <v>2020</v>
          </cell>
          <cell r="K21" t="str">
            <v>chưa</v>
          </cell>
          <cell r="L21">
            <v>2020</v>
          </cell>
          <cell r="M21" t="str">
            <v>3227/QĐ-UBND ngày 14/9/2017</v>
          </cell>
          <cell r="N21">
            <v>10235.222222222223</v>
          </cell>
          <cell r="O21">
            <v>0</v>
          </cell>
          <cell r="P21">
            <v>10235.222222222223</v>
          </cell>
          <cell r="Q21">
            <v>60</v>
          </cell>
          <cell r="R21">
            <v>60</v>
          </cell>
          <cell r="S21">
            <v>60</v>
          </cell>
          <cell r="T21">
            <v>8712</v>
          </cell>
          <cell r="U21">
            <v>8712</v>
          </cell>
          <cell r="V21">
            <v>4356</v>
          </cell>
          <cell r="W21">
            <v>4356</v>
          </cell>
          <cell r="X21">
            <v>50</v>
          </cell>
          <cell r="Y21">
            <v>50</v>
          </cell>
          <cell r="Z21">
            <v>4356</v>
          </cell>
          <cell r="AA21">
            <v>4416</v>
          </cell>
          <cell r="AB21">
            <v>4356</v>
          </cell>
          <cell r="AC21">
            <v>4416</v>
          </cell>
          <cell r="AD21">
            <v>8712</v>
          </cell>
          <cell r="AE21">
            <v>4356</v>
          </cell>
          <cell r="AF21">
            <v>4356</v>
          </cell>
          <cell r="AG21">
            <v>100</v>
          </cell>
          <cell r="AH21">
            <v>100</v>
          </cell>
          <cell r="AI21">
            <v>4356</v>
          </cell>
          <cell r="AJ21">
            <v>8772</v>
          </cell>
          <cell r="AK21">
            <v>8772</v>
          </cell>
          <cell r="AL21">
            <v>8712</v>
          </cell>
          <cell r="AM21">
            <v>0</v>
          </cell>
          <cell r="AN21" t="str">
            <v>Cập nhật số QĐ</v>
          </cell>
          <cell r="AQ21">
            <v>0</v>
          </cell>
          <cell r="AR21">
            <v>0</v>
          </cell>
          <cell r="AS21">
            <v>0</v>
          </cell>
          <cell r="AU21" t="str">
            <v>Trung tâm Kỹ thuật Đo lường thử nghiệm</v>
          </cell>
        </row>
        <row r="22">
          <cell r="B22" t="str">
            <v>Phát triển công nghệ thông tin trong hoạt động của các cơ quan Đảng, Mặt trận, đoàn thể tỉnh Quảng Bình giai đoạn 2017-2020</v>
          </cell>
          <cell r="C22">
            <v>0</v>
          </cell>
          <cell r="D22">
            <v>0</v>
          </cell>
          <cell r="E22">
            <v>0</v>
          </cell>
          <cell r="F22">
            <v>0</v>
          </cell>
          <cell r="G22" t="str">
            <v>Đồng Hới</v>
          </cell>
          <cell r="H22">
            <v>2018</v>
          </cell>
          <cell r="I22">
            <v>2018</v>
          </cell>
          <cell r="J22">
            <v>2020</v>
          </cell>
          <cell r="K22">
            <v>2020</v>
          </cell>
          <cell r="L22">
            <v>2020</v>
          </cell>
          <cell r="M22" t="str">
            <v>2143/QĐ-UBND ngày 19/6/2017</v>
          </cell>
          <cell r="N22">
            <v>5934</v>
          </cell>
          <cell r="O22">
            <v>5934</v>
          </cell>
          <cell r="P22">
            <v>5934</v>
          </cell>
          <cell r="Q22">
            <v>0</v>
          </cell>
          <cell r="R22">
            <v>0</v>
          </cell>
          <cell r="S22">
            <v>0</v>
          </cell>
          <cell r="T22">
            <v>5398</v>
          </cell>
          <cell r="U22">
            <v>5340.6</v>
          </cell>
          <cell r="V22">
            <v>2670.3</v>
          </cell>
          <cell r="W22">
            <v>2670.3</v>
          </cell>
          <cell r="X22">
            <v>50</v>
          </cell>
          <cell r="Y22">
            <v>50</v>
          </cell>
          <cell r="Z22">
            <v>2670.3</v>
          </cell>
          <cell r="AA22">
            <v>2670.3</v>
          </cell>
          <cell r="AB22">
            <v>2670.3</v>
          </cell>
          <cell r="AC22">
            <v>2670.3</v>
          </cell>
          <cell r="AD22">
            <v>5398</v>
          </cell>
          <cell r="AE22">
            <v>2670.3</v>
          </cell>
          <cell r="AF22">
            <v>2670.3</v>
          </cell>
          <cell r="AG22">
            <v>100</v>
          </cell>
          <cell r="AH22">
            <v>100</v>
          </cell>
          <cell r="AI22">
            <v>2670.3</v>
          </cell>
          <cell r="AJ22">
            <v>5340.6</v>
          </cell>
          <cell r="AK22">
            <v>5340.6</v>
          </cell>
          <cell r="AL22">
            <v>5398</v>
          </cell>
          <cell r="AM22">
            <v>0</v>
          </cell>
          <cell r="AN22" t="str">
            <v>Cập nhật số QĐ và TMĐT và tên dự án</v>
          </cell>
          <cell r="AQ22">
            <v>0</v>
          </cell>
          <cell r="AR22">
            <v>0</v>
          </cell>
          <cell r="AS22">
            <v>0</v>
          </cell>
          <cell r="AU22" t="str">
            <v>Văn phòng Tỉnh ủy</v>
          </cell>
        </row>
        <row r="23">
          <cell r="B23" t="str">
            <v>Dự Khởi công mới năm 2019 (Đề nghị bổ sung trung hạn và bố trí từ năm 2019)</v>
          </cell>
          <cell r="C23">
            <v>0</v>
          </cell>
          <cell r="D23">
            <v>0</v>
          </cell>
          <cell r="E23">
            <v>0</v>
          </cell>
          <cell r="F23">
            <v>0</v>
          </cell>
          <cell r="G23">
            <v>0</v>
          </cell>
          <cell r="H23">
            <v>0</v>
          </cell>
          <cell r="I23">
            <v>0</v>
          </cell>
          <cell r="J23">
            <v>0</v>
          </cell>
          <cell r="K23">
            <v>0</v>
          </cell>
          <cell r="L23">
            <v>0</v>
          </cell>
          <cell r="M23">
            <v>0</v>
          </cell>
          <cell r="N23">
            <v>24844</v>
          </cell>
          <cell r="O23">
            <v>24844</v>
          </cell>
          <cell r="P23">
            <v>24844</v>
          </cell>
          <cell r="Q23">
            <v>24844</v>
          </cell>
          <cell r="R23">
            <v>24844</v>
          </cell>
          <cell r="S23">
            <v>24844</v>
          </cell>
          <cell r="T23">
            <v>24844</v>
          </cell>
          <cell r="U23">
            <v>24844</v>
          </cell>
          <cell r="V23">
            <v>24844</v>
          </cell>
          <cell r="W23">
            <v>24844</v>
          </cell>
          <cell r="X23">
            <v>24844</v>
          </cell>
          <cell r="Y23">
            <v>24844</v>
          </cell>
          <cell r="Z23">
            <v>0</v>
          </cell>
          <cell r="AA23">
            <v>0</v>
          </cell>
          <cell r="AB23">
            <v>0</v>
          </cell>
          <cell r="AC23">
            <v>0</v>
          </cell>
          <cell r="AD23">
            <v>14906.4</v>
          </cell>
          <cell r="AE23">
            <v>14906.4</v>
          </cell>
          <cell r="AF23">
            <v>14906.3984375</v>
          </cell>
          <cell r="AG23">
            <v>14906.3984375</v>
          </cell>
          <cell r="AH23">
            <v>14906.3984375</v>
          </cell>
          <cell r="AI23">
            <v>14906.3984375</v>
          </cell>
          <cell r="AJ23">
            <v>14906.3984375</v>
          </cell>
          <cell r="AK23">
            <v>14906.3984375</v>
          </cell>
          <cell r="AL23">
            <v>14906.3984375</v>
          </cell>
          <cell r="AM23">
            <v>14906.3984375</v>
          </cell>
          <cell r="AN23">
            <v>14906.3984375</v>
          </cell>
          <cell r="AQ23">
            <v>14906.3984375</v>
          </cell>
          <cell r="AR23">
            <v>14906.3984375</v>
          </cell>
          <cell r="AS23">
            <v>14906.3984375</v>
          </cell>
          <cell r="AU23">
            <v>14906.3984375</v>
          </cell>
          <cell r="AV23">
            <v>14906.3984375</v>
          </cell>
        </row>
        <row r="24">
          <cell r="B24" t="str">
            <v>Đầu tư xây dựng Vườn thực nghiệm khoa học công nghệ và ứng dụng, phát triển công nghệ cao trong sản xuất và chế biến tại Trung tâm ứng dụng tiến bộ khoa học công nghệ</v>
          </cell>
          <cell r="C24">
            <v>14906.3984375</v>
          </cell>
          <cell r="D24">
            <v>14906.3984375</v>
          </cell>
          <cell r="E24" t="str">
            <v>1KH-CN</v>
          </cell>
          <cell r="F24" t="str">
            <v>5KCM</v>
          </cell>
          <cell r="G24" t="str">
            <v>Đồng Hới</v>
          </cell>
          <cell r="H24">
            <v>2019</v>
          </cell>
          <cell r="I24">
            <v>2019</v>
          </cell>
          <cell r="J24">
            <v>2021</v>
          </cell>
          <cell r="K24">
            <v>2021</v>
          </cell>
          <cell r="L24">
            <v>2021</v>
          </cell>
          <cell r="M24" t="str">
            <v>3715/QĐ-UBND ngày 30/10/2018</v>
          </cell>
          <cell r="N24">
            <v>14850</v>
          </cell>
          <cell r="O24">
            <v>14850</v>
          </cell>
          <cell r="P24">
            <v>14850</v>
          </cell>
          <cell r="Q24">
            <v>14850</v>
          </cell>
          <cell r="R24">
            <v>14850</v>
          </cell>
          <cell r="S24">
            <v>14850</v>
          </cell>
          <cell r="T24">
            <v>14850</v>
          </cell>
          <cell r="U24">
            <v>14850</v>
          </cell>
          <cell r="V24">
            <v>14850</v>
          </cell>
          <cell r="W24">
            <v>14850</v>
          </cell>
          <cell r="X24">
            <v>14850</v>
          </cell>
          <cell r="Y24">
            <v>14850</v>
          </cell>
          <cell r="Z24">
            <v>0</v>
          </cell>
          <cell r="AA24">
            <v>0</v>
          </cell>
          <cell r="AB24">
            <v>0</v>
          </cell>
          <cell r="AC24">
            <v>0</v>
          </cell>
          <cell r="AD24">
            <v>8910</v>
          </cell>
          <cell r="AE24">
            <v>8910</v>
          </cell>
          <cell r="AF24">
            <v>4455</v>
          </cell>
          <cell r="AG24">
            <v>50</v>
          </cell>
          <cell r="AH24">
            <v>50</v>
          </cell>
          <cell r="AI24">
            <v>4455</v>
          </cell>
          <cell r="AJ24">
            <v>4455</v>
          </cell>
          <cell r="AK24">
            <v>4455</v>
          </cell>
          <cell r="AL24">
            <v>8910</v>
          </cell>
          <cell r="AM24">
            <v>4455</v>
          </cell>
          <cell r="AN24">
            <v>4455</v>
          </cell>
          <cell r="AO24" t="str">
            <v>K</v>
          </cell>
          <cell r="AQ24">
            <v>4455</v>
          </cell>
          <cell r="AR24">
            <v>4455</v>
          </cell>
          <cell r="AS24">
            <v>4455</v>
          </cell>
          <cell r="AU24" t="str">
            <v>Trung tâm ứng dụng và thống kê khoa học và công nghệ</v>
          </cell>
          <cell r="AV24" t="str">
            <v>Đ/c Dũng PCT</v>
          </cell>
        </row>
        <row r="25">
          <cell r="B25" t="str">
            <v>Xây dựng và áp dụng hệ thống ISO điện tử theo tiêu chuẩn TCVN 9001:2005 vào hoạt động của các cơ quan hành chính Nhà nước tỉnh Quảng Bình</v>
          </cell>
          <cell r="C25">
            <v>4455</v>
          </cell>
          <cell r="D25">
            <v>4455</v>
          </cell>
          <cell r="E25" t="str">
            <v>1KH-CN</v>
          </cell>
          <cell r="F25" t="str">
            <v>5KCM</v>
          </cell>
          <cell r="G25" t="str">
            <v>Quảng Bình</v>
          </cell>
          <cell r="H25">
            <v>2019</v>
          </cell>
          <cell r="I25">
            <v>2019</v>
          </cell>
          <cell r="J25">
            <v>2021</v>
          </cell>
          <cell r="K25">
            <v>2021</v>
          </cell>
          <cell r="L25">
            <v>2021</v>
          </cell>
          <cell r="M25" t="str">
            <v>3740/QĐ-UBND ngày 30/10/2018</v>
          </cell>
          <cell r="N25">
            <v>4994</v>
          </cell>
          <cell r="O25">
            <v>4994</v>
          </cell>
          <cell r="P25">
            <v>4994</v>
          </cell>
          <cell r="Q25">
            <v>4994</v>
          </cell>
          <cell r="R25">
            <v>4994</v>
          </cell>
          <cell r="S25">
            <v>4994</v>
          </cell>
          <cell r="T25">
            <v>4994</v>
          </cell>
          <cell r="U25">
            <v>4994</v>
          </cell>
          <cell r="V25">
            <v>4994</v>
          </cell>
          <cell r="W25">
            <v>4994</v>
          </cell>
          <cell r="X25">
            <v>4994</v>
          </cell>
          <cell r="Y25">
            <v>4994</v>
          </cell>
          <cell r="Z25">
            <v>0</v>
          </cell>
          <cell r="AA25">
            <v>0</v>
          </cell>
          <cell r="AB25">
            <v>0</v>
          </cell>
          <cell r="AC25">
            <v>0</v>
          </cell>
          <cell r="AD25">
            <v>2996.4</v>
          </cell>
          <cell r="AE25">
            <v>2996.4</v>
          </cell>
          <cell r="AF25">
            <v>1498.2</v>
          </cell>
          <cell r="AG25">
            <v>50</v>
          </cell>
          <cell r="AH25">
            <v>50</v>
          </cell>
          <cell r="AI25">
            <v>1498.2</v>
          </cell>
          <cell r="AJ25">
            <v>1498.2</v>
          </cell>
          <cell r="AK25">
            <v>1498.2</v>
          </cell>
          <cell r="AL25">
            <v>2996.4</v>
          </cell>
          <cell r="AM25">
            <v>1498.2</v>
          </cell>
          <cell r="AN25">
            <v>1498.19921875</v>
          </cell>
          <cell r="AO25" t="str">
            <v>K</v>
          </cell>
          <cell r="AQ25">
            <v>1498.19921875</v>
          </cell>
          <cell r="AR25">
            <v>1498.19921875</v>
          </cell>
          <cell r="AS25">
            <v>1498.19921875</v>
          </cell>
          <cell r="AU25" t="str">
            <v>Sở Khoa học và Công nghệ</v>
          </cell>
          <cell r="AV25" t="str">
            <v>P.VX : Đ/c Giám đốc</v>
          </cell>
        </row>
        <row r="26">
          <cell r="B26" t="str">
            <v>Đầu tư nâng cấp Trung tâm dữ liệu điện tử và phần mềm theo dõi thực hiện nhiệm vụ</v>
          </cell>
          <cell r="C26">
            <v>1498.19921875</v>
          </cell>
          <cell r="D26">
            <v>1498.19921875</v>
          </cell>
          <cell r="E26" t="str">
            <v>1KH-CN</v>
          </cell>
          <cell r="F26" t="str">
            <v>5KCM</v>
          </cell>
          <cell r="G26" t="str">
            <v>Quảng Bình</v>
          </cell>
          <cell r="H26">
            <v>2019</v>
          </cell>
          <cell r="I26">
            <v>2019</v>
          </cell>
          <cell r="J26">
            <v>2021</v>
          </cell>
          <cell r="K26">
            <v>2021</v>
          </cell>
          <cell r="L26">
            <v>2021</v>
          </cell>
          <cell r="M26" t="str">
            <v>3719/QĐ-UBND ngày 30/10/2018</v>
          </cell>
          <cell r="N26">
            <v>5000</v>
          </cell>
          <cell r="O26">
            <v>5000</v>
          </cell>
          <cell r="P26">
            <v>5000</v>
          </cell>
          <cell r="Q26">
            <v>5000</v>
          </cell>
          <cell r="R26">
            <v>5000</v>
          </cell>
          <cell r="S26">
            <v>5000</v>
          </cell>
          <cell r="T26">
            <v>5000</v>
          </cell>
          <cell r="U26">
            <v>5000</v>
          </cell>
          <cell r="V26">
            <v>5000</v>
          </cell>
          <cell r="W26">
            <v>5000</v>
          </cell>
          <cell r="X26">
            <v>5000</v>
          </cell>
          <cell r="Y26">
            <v>5000</v>
          </cell>
          <cell r="Z26">
            <v>0</v>
          </cell>
          <cell r="AA26">
            <v>0</v>
          </cell>
          <cell r="AB26">
            <v>0</v>
          </cell>
          <cell r="AC26">
            <v>0</v>
          </cell>
          <cell r="AD26">
            <v>3000</v>
          </cell>
          <cell r="AE26">
            <v>3000</v>
          </cell>
          <cell r="AF26">
            <v>1500</v>
          </cell>
          <cell r="AG26">
            <v>50</v>
          </cell>
          <cell r="AH26">
            <v>50</v>
          </cell>
          <cell r="AI26">
            <v>1500</v>
          </cell>
          <cell r="AJ26">
            <v>1500</v>
          </cell>
          <cell r="AK26">
            <v>1500</v>
          </cell>
          <cell r="AL26">
            <v>3000</v>
          </cell>
          <cell r="AM26">
            <v>1500</v>
          </cell>
          <cell r="AN26">
            <v>1500</v>
          </cell>
          <cell r="AO26" t="str">
            <v>K</v>
          </cell>
          <cell r="AQ26">
            <v>1500</v>
          </cell>
          <cell r="AR26">
            <v>1500</v>
          </cell>
          <cell r="AS26">
            <v>1500</v>
          </cell>
          <cell r="AU26" t="str">
            <v>Sở Thông tin và Truyền thông</v>
          </cell>
          <cell r="AV26" t="str">
            <v>P.VX : Đ/c Giám đốc</v>
          </cell>
        </row>
        <row r="27">
          <cell r="B27" t="str">
            <v>Dự Khởi công mới năm 2020 (Đề nghị bổ sung trung hạn và bố trí từ năm 2020)</v>
          </cell>
          <cell r="C27">
            <v>1500</v>
          </cell>
          <cell r="D27">
            <v>1500</v>
          </cell>
          <cell r="E27">
            <v>1500</v>
          </cell>
          <cell r="F27">
            <v>1500</v>
          </cell>
          <cell r="G27">
            <v>1500</v>
          </cell>
          <cell r="H27">
            <v>1500</v>
          </cell>
          <cell r="I27">
            <v>1500</v>
          </cell>
          <cell r="J27">
            <v>1500</v>
          </cell>
          <cell r="K27">
            <v>1500</v>
          </cell>
          <cell r="L27">
            <v>1500</v>
          </cell>
          <cell r="M27">
            <v>1500</v>
          </cell>
          <cell r="N27">
            <v>1500</v>
          </cell>
          <cell r="O27">
            <v>1500</v>
          </cell>
          <cell r="P27">
            <v>1500</v>
          </cell>
          <cell r="Q27">
            <v>1500</v>
          </cell>
          <cell r="R27">
            <v>1500</v>
          </cell>
          <cell r="S27">
            <v>1500</v>
          </cell>
          <cell r="T27">
            <v>1500</v>
          </cell>
          <cell r="U27">
            <v>1500</v>
          </cell>
          <cell r="V27">
            <v>1500</v>
          </cell>
          <cell r="W27">
            <v>1500</v>
          </cell>
          <cell r="X27">
            <v>1500</v>
          </cell>
          <cell r="Y27">
            <v>1500</v>
          </cell>
          <cell r="Z27">
            <v>1500</v>
          </cell>
          <cell r="AA27">
            <v>1500</v>
          </cell>
          <cell r="AB27">
            <v>1500</v>
          </cell>
          <cell r="AC27">
            <v>1500</v>
          </cell>
          <cell r="AD27">
            <v>1500</v>
          </cell>
          <cell r="AE27">
            <v>1500</v>
          </cell>
          <cell r="AF27">
            <v>1500</v>
          </cell>
          <cell r="AG27">
            <v>1500</v>
          </cell>
          <cell r="AH27">
            <v>1500</v>
          </cell>
          <cell r="AI27">
            <v>1500</v>
          </cell>
          <cell r="AJ27">
            <v>1500</v>
          </cell>
          <cell r="AK27">
            <v>1500</v>
          </cell>
          <cell r="AL27">
            <v>1500</v>
          </cell>
          <cell r="AM27">
            <v>1500</v>
          </cell>
          <cell r="AN27">
            <v>1500</v>
          </cell>
          <cell r="AQ27">
            <v>1500</v>
          </cell>
          <cell r="AR27">
            <v>1500</v>
          </cell>
          <cell r="AS27">
            <v>1500</v>
          </cell>
          <cell r="AU27">
            <v>1500</v>
          </cell>
          <cell r="AV27">
            <v>1500</v>
          </cell>
        </row>
        <row r="28">
          <cell r="B28" t="str">
            <v>Đầu tư mua sắm trang thiết bị phòng dựng truyền hình và phục vụ công tác thông tin, truyền thông và thống kê khoa học và công nghệ</v>
          </cell>
          <cell r="C28">
            <v>1500</v>
          </cell>
          <cell r="D28">
            <v>1500</v>
          </cell>
          <cell r="E28">
            <v>1500</v>
          </cell>
          <cell r="F28">
            <v>1500</v>
          </cell>
          <cell r="G28" t="str">
            <v>Quảng Bình</v>
          </cell>
          <cell r="H28">
            <v>2020</v>
          </cell>
          <cell r="I28">
            <v>2020</v>
          </cell>
          <cell r="J28">
            <v>2022</v>
          </cell>
          <cell r="K28">
            <v>2022</v>
          </cell>
          <cell r="L28">
            <v>2022</v>
          </cell>
          <cell r="M28" t="str">
            <v>4240/QĐ-UBND ngày 30/10/2019</v>
          </cell>
          <cell r="N28">
            <v>3500</v>
          </cell>
          <cell r="O28">
            <v>3500</v>
          </cell>
          <cell r="P28">
            <v>3500</v>
          </cell>
          <cell r="Q28">
            <v>3500</v>
          </cell>
          <cell r="R28">
            <v>3500</v>
          </cell>
          <cell r="S28">
            <v>3500</v>
          </cell>
          <cell r="T28">
            <v>3500</v>
          </cell>
          <cell r="U28">
            <v>3500</v>
          </cell>
          <cell r="V28">
            <v>3500</v>
          </cell>
          <cell r="W28">
            <v>3500</v>
          </cell>
          <cell r="X28">
            <v>3500</v>
          </cell>
          <cell r="Y28">
            <v>3500</v>
          </cell>
          <cell r="Z28">
            <v>3500</v>
          </cell>
          <cell r="AA28">
            <v>3500</v>
          </cell>
          <cell r="AB28">
            <v>3500</v>
          </cell>
          <cell r="AC28">
            <v>3500</v>
          </cell>
          <cell r="AD28">
            <v>1050</v>
          </cell>
          <cell r="AE28">
            <v>1050</v>
          </cell>
          <cell r="AF28">
            <v>1050</v>
          </cell>
          <cell r="AG28">
            <v>1050</v>
          </cell>
          <cell r="AH28">
            <v>1050</v>
          </cell>
          <cell r="AI28">
            <v>1050</v>
          </cell>
          <cell r="AJ28">
            <v>1050</v>
          </cell>
          <cell r="AK28">
            <v>1050</v>
          </cell>
          <cell r="AL28">
            <v>1050</v>
          </cell>
          <cell r="AM28">
            <v>1050</v>
          </cell>
          <cell r="AN28">
            <v>1050</v>
          </cell>
          <cell r="AQ28">
            <v>1050</v>
          </cell>
          <cell r="AR28">
            <v>1050</v>
          </cell>
          <cell r="AS28">
            <v>1050</v>
          </cell>
          <cell r="AU28" t="str">
            <v>Trung tâm ứng dụng và thống kê KHCN Quảng Bình</v>
          </cell>
          <cell r="AV28">
            <v>1050</v>
          </cell>
        </row>
        <row r="29">
          <cell r="B29" t="str">
            <v>Xây dựng và áp dụng Hệ thống ISO điện tử theo tiêu chuẩn TCVN ISO 9001:2015 vào hoạt động của các cơ quan hành chính nhà nước tỉnh Quảng Bình</v>
          </cell>
          <cell r="C29">
            <v>1050</v>
          </cell>
          <cell r="D29">
            <v>1050</v>
          </cell>
          <cell r="E29">
            <v>1050</v>
          </cell>
          <cell r="F29">
            <v>1050</v>
          </cell>
          <cell r="G29" t="str">
            <v>Quảng Bình</v>
          </cell>
          <cell r="H29">
            <v>2020</v>
          </cell>
          <cell r="I29">
            <v>2020</v>
          </cell>
          <cell r="J29">
            <v>2022</v>
          </cell>
          <cell r="K29">
            <v>2022</v>
          </cell>
          <cell r="L29">
            <v>2022</v>
          </cell>
          <cell r="M29">
            <v>2022</v>
          </cell>
          <cell r="N29">
            <v>5000</v>
          </cell>
          <cell r="O29">
            <v>5000</v>
          </cell>
          <cell r="P29">
            <v>5000</v>
          </cell>
          <cell r="Q29">
            <v>5000</v>
          </cell>
          <cell r="R29">
            <v>5000</v>
          </cell>
          <cell r="S29">
            <v>5000</v>
          </cell>
          <cell r="T29">
            <v>5000</v>
          </cell>
          <cell r="U29">
            <v>5000</v>
          </cell>
          <cell r="V29">
            <v>5000</v>
          </cell>
          <cell r="W29">
            <v>5000</v>
          </cell>
          <cell r="X29">
            <v>5000</v>
          </cell>
          <cell r="Y29">
            <v>5000</v>
          </cell>
          <cell r="Z29">
            <v>5000</v>
          </cell>
          <cell r="AA29">
            <v>5000</v>
          </cell>
          <cell r="AB29">
            <v>5000</v>
          </cell>
          <cell r="AC29">
            <v>5000</v>
          </cell>
          <cell r="AD29">
            <v>1500</v>
          </cell>
          <cell r="AE29">
            <v>1500</v>
          </cell>
          <cell r="AF29">
            <v>1500</v>
          </cell>
          <cell r="AG29">
            <v>1500</v>
          </cell>
          <cell r="AH29">
            <v>1500</v>
          </cell>
          <cell r="AI29">
            <v>1500</v>
          </cell>
          <cell r="AJ29">
            <v>1500</v>
          </cell>
          <cell r="AK29">
            <v>1500</v>
          </cell>
          <cell r="AL29">
            <v>1500</v>
          </cell>
          <cell r="AM29">
            <v>1500</v>
          </cell>
          <cell r="AN29">
            <v>1500</v>
          </cell>
          <cell r="AQ29">
            <v>1500</v>
          </cell>
          <cell r="AR29">
            <v>1500</v>
          </cell>
          <cell r="AS29">
            <v>1500</v>
          </cell>
          <cell r="AU29" t="str">
            <v>Sở Khoa học Công nghệ</v>
          </cell>
          <cell r="AV29">
            <v>1500</v>
          </cell>
        </row>
        <row r="30">
          <cell r="B30" t="str">
            <v>Đầu tư tăng cường tiềm lực khoa học và công nghệ</v>
          </cell>
          <cell r="C30">
            <v>1500</v>
          </cell>
          <cell r="D30">
            <v>1500</v>
          </cell>
          <cell r="E30">
            <v>1500</v>
          </cell>
          <cell r="F30">
            <v>1500</v>
          </cell>
          <cell r="G30" t="str">
            <v>Đồng Hới</v>
          </cell>
          <cell r="H30">
            <v>2020</v>
          </cell>
          <cell r="I30">
            <v>2020</v>
          </cell>
          <cell r="J30">
            <v>2022</v>
          </cell>
          <cell r="K30">
            <v>2022</v>
          </cell>
          <cell r="L30">
            <v>2022</v>
          </cell>
          <cell r="M30" t="str">
            <v>4193/QĐ-UBND ngày 30/10/2019</v>
          </cell>
          <cell r="N30">
            <v>10950</v>
          </cell>
          <cell r="O30">
            <v>10950</v>
          </cell>
          <cell r="P30">
            <v>10950</v>
          </cell>
          <cell r="Q30">
            <v>10950</v>
          </cell>
          <cell r="R30">
            <v>10950</v>
          </cell>
          <cell r="S30">
            <v>10950</v>
          </cell>
          <cell r="T30">
            <v>10950</v>
          </cell>
          <cell r="U30">
            <v>10950</v>
          </cell>
          <cell r="V30">
            <v>10950</v>
          </cell>
          <cell r="W30">
            <v>10950</v>
          </cell>
          <cell r="X30">
            <v>10950</v>
          </cell>
          <cell r="Y30">
            <v>10950</v>
          </cell>
          <cell r="Z30">
            <v>10950</v>
          </cell>
          <cell r="AA30">
            <v>10950</v>
          </cell>
          <cell r="AB30">
            <v>10950</v>
          </cell>
          <cell r="AC30">
            <v>10950</v>
          </cell>
          <cell r="AD30">
            <v>3285</v>
          </cell>
          <cell r="AE30">
            <v>3285</v>
          </cell>
          <cell r="AF30">
            <v>3285</v>
          </cell>
          <cell r="AG30">
            <v>3285</v>
          </cell>
          <cell r="AH30">
            <v>3285</v>
          </cell>
          <cell r="AI30">
            <v>3285</v>
          </cell>
          <cell r="AJ30">
            <v>3285</v>
          </cell>
          <cell r="AK30">
            <v>3285</v>
          </cell>
          <cell r="AL30">
            <v>3285</v>
          </cell>
          <cell r="AM30">
            <v>3285</v>
          </cell>
          <cell r="AN30">
            <v>3285</v>
          </cell>
          <cell r="AQ30">
            <v>3285</v>
          </cell>
          <cell r="AR30">
            <v>3285</v>
          </cell>
          <cell r="AS30">
            <v>3285</v>
          </cell>
          <cell r="AU30" t="str">
            <v>Trung tâm kỹ thuật đo lường thử nghiệm</v>
          </cell>
          <cell r="AV30">
            <v>3285</v>
          </cell>
        </row>
        <row r="31">
          <cell r="B31" t="str">
            <v>Đầu tư nâng cấp, hạ tầng chính quyền điện tử tỉnh Quảng Bình năm 2020</v>
          </cell>
          <cell r="C31">
            <v>3285</v>
          </cell>
          <cell r="D31">
            <v>3285</v>
          </cell>
          <cell r="E31">
            <v>3285</v>
          </cell>
          <cell r="F31">
            <v>3285</v>
          </cell>
          <cell r="G31" t="str">
            <v>Đồng Hới</v>
          </cell>
          <cell r="H31">
            <v>2020</v>
          </cell>
          <cell r="I31">
            <v>2020</v>
          </cell>
          <cell r="J31">
            <v>2022</v>
          </cell>
          <cell r="K31">
            <v>2022</v>
          </cell>
          <cell r="L31">
            <v>2022</v>
          </cell>
          <cell r="M31" t="str">
            <v>4207/QĐ-UBND ngày 30/10/2019</v>
          </cell>
          <cell r="N31">
            <v>7000</v>
          </cell>
          <cell r="O31">
            <v>7000</v>
          </cell>
          <cell r="P31">
            <v>7000</v>
          </cell>
          <cell r="Q31">
            <v>7000</v>
          </cell>
          <cell r="R31">
            <v>7000</v>
          </cell>
          <cell r="S31">
            <v>7000</v>
          </cell>
          <cell r="T31">
            <v>7000</v>
          </cell>
          <cell r="U31">
            <v>7000</v>
          </cell>
          <cell r="V31">
            <v>7000</v>
          </cell>
          <cell r="W31">
            <v>7000</v>
          </cell>
          <cell r="X31">
            <v>7000</v>
          </cell>
          <cell r="Y31">
            <v>7000</v>
          </cell>
          <cell r="Z31">
            <v>7000</v>
          </cell>
          <cell r="AA31">
            <v>7000</v>
          </cell>
          <cell r="AB31">
            <v>7000</v>
          </cell>
          <cell r="AC31">
            <v>7000</v>
          </cell>
          <cell r="AD31">
            <v>2100</v>
          </cell>
          <cell r="AE31">
            <v>2100</v>
          </cell>
          <cell r="AF31">
            <v>2100</v>
          </cell>
          <cell r="AG31">
            <v>2100</v>
          </cell>
          <cell r="AH31">
            <v>2100</v>
          </cell>
          <cell r="AI31">
            <v>2100</v>
          </cell>
          <cell r="AJ31">
            <v>2100</v>
          </cell>
          <cell r="AK31">
            <v>2100</v>
          </cell>
          <cell r="AL31">
            <v>2100</v>
          </cell>
          <cell r="AM31">
            <v>2100</v>
          </cell>
          <cell r="AN31">
            <v>2100</v>
          </cell>
          <cell r="AQ31">
            <v>2100</v>
          </cell>
          <cell r="AR31">
            <v>2100</v>
          </cell>
          <cell r="AS31">
            <v>2100</v>
          </cell>
          <cell r="AU31" t="str">
            <v>Sở Thông tin và truyền thông</v>
          </cell>
          <cell r="AV31">
            <v>2100</v>
          </cell>
        </row>
        <row r="32">
          <cell r="B32" t="str">
            <v>Xây dựng hệ thống phần mềm và cơ sở dữ liệu tiếp nhận, xử lý phản ánh, kiến nghị của tổ chức cá nhân phục vụ hoạt động chỉ đạo điều hành của tỉnh</v>
          </cell>
          <cell r="C32">
            <v>2100</v>
          </cell>
          <cell r="D32">
            <v>2100</v>
          </cell>
          <cell r="E32">
            <v>2100</v>
          </cell>
          <cell r="F32">
            <v>2100</v>
          </cell>
          <cell r="G32" t="str">
            <v>Đồng Hới</v>
          </cell>
          <cell r="H32">
            <v>2020</v>
          </cell>
          <cell r="I32">
            <v>2020</v>
          </cell>
          <cell r="J32">
            <v>2022</v>
          </cell>
          <cell r="K32">
            <v>2022</v>
          </cell>
          <cell r="L32">
            <v>2022</v>
          </cell>
          <cell r="M32" t="str">
            <v>4223/QĐ-UBND ngày 30/10/2019</v>
          </cell>
          <cell r="N32">
            <v>4000</v>
          </cell>
          <cell r="O32">
            <v>4000</v>
          </cell>
          <cell r="P32">
            <v>4000</v>
          </cell>
          <cell r="Q32">
            <v>4000</v>
          </cell>
          <cell r="R32">
            <v>4000</v>
          </cell>
          <cell r="S32">
            <v>4000</v>
          </cell>
          <cell r="T32">
            <v>4000</v>
          </cell>
          <cell r="U32">
            <v>4000</v>
          </cell>
          <cell r="V32">
            <v>4000</v>
          </cell>
          <cell r="W32">
            <v>4000</v>
          </cell>
          <cell r="X32">
            <v>4000</v>
          </cell>
          <cell r="Y32">
            <v>4000</v>
          </cell>
          <cell r="Z32">
            <v>4000</v>
          </cell>
          <cell r="AA32">
            <v>4000</v>
          </cell>
          <cell r="AB32">
            <v>4000</v>
          </cell>
          <cell r="AC32">
            <v>4000</v>
          </cell>
          <cell r="AD32">
            <v>1200</v>
          </cell>
          <cell r="AE32">
            <v>1200</v>
          </cell>
          <cell r="AF32">
            <v>1200</v>
          </cell>
          <cell r="AG32">
            <v>1200</v>
          </cell>
          <cell r="AH32">
            <v>1200</v>
          </cell>
          <cell r="AI32">
            <v>1200</v>
          </cell>
          <cell r="AJ32">
            <v>1200</v>
          </cell>
          <cell r="AK32">
            <v>1200</v>
          </cell>
          <cell r="AL32">
            <v>1200</v>
          </cell>
          <cell r="AM32">
            <v>1200</v>
          </cell>
          <cell r="AN32">
            <v>1200</v>
          </cell>
          <cell r="AQ32">
            <v>1200</v>
          </cell>
          <cell r="AR32">
            <v>1200</v>
          </cell>
          <cell r="AS32">
            <v>1200</v>
          </cell>
          <cell r="AU32" t="str">
            <v>Văn phòng UBND tỉnh</v>
          </cell>
          <cell r="AV32">
            <v>1200</v>
          </cell>
        </row>
        <row r="33">
          <cell r="B33" t="str">
            <v>Giáo dục đào tạo</v>
          </cell>
          <cell r="C33">
            <v>1200</v>
          </cell>
          <cell r="D33">
            <v>1200</v>
          </cell>
          <cell r="E33">
            <v>1200</v>
          </cell>
          <cell r="F33">
            <v>1200</v>
          </cell>
          <cell r="G33">
            <v>1200</v>
          </cell>
          <cell r="H33">
            <v>1200</v>
          </cell>
          <cell r="I33">
            <v>1200</v>
          </cell>
          <cell r="J33">
            <v>1200</v>
          </cell>
          <cell r="K33">
            <v>1200</v>
          </cell>
          <cell r="L33">
            <v>1200</v>
          </cell>
          <cell r="M33">
            <v>1200</v>
          </cell>
          <cell r="N33">
            <v>482646.30000000005</v>
          </cell>
          <cell r="O33">
            <v>0</v>
          </cell>
          <cell r="P33">
            <v>453397.30000000005</v>
          </cell>
          <cell r="Q33">
            <v>137938</v>
          </cell>
          <cell r="R33">
            <v>805</v>
          </cell>
          <cell r="S33">
            <v>133738</v>
          </cell>
          <cell r="T33">
            <v>401487</v>
          </cell>
          <cell r="U33">
            <v>274199</v>
          </cell>
          <cell r="V33">
            <v>134123.79999999999</v>
          </cell>
          <cell r="W33">
            <v>233446.59999999998</v>
          </cell>
          <cell r="X33">
            <v>233446.5</v>
          </cell>
          <cell r="Y33">
            <v>1500</v>
          </cell>
          <cell r="Z33">
            <v>237079.59999999998</v>
          </cell>
          <cell r="AA33">
            <v>273561.8</v>
          </cell>
          <cell r="AB33">
            <v>136428.79999999999</v>
          </cell>
          <cell r="AC33">
            <v>269361.8</v>
          </cell>
          <cell r="AD33">
            <v>504655</v>
          </cell>
          <cell r="AE33">
            <v>241743.2</v>
          </cell>
          <cell r="AF33">
            <v>241743.125</v>
          </cell>
          <cell r="AG33">
            <v>241743.125</v>
          </cell>
          <cell r="AH33">
            <v>241743.125</v>
          </cell>
          <cell r="AI33">
            <v>241743.125</v>
          </cell>
          <cell r="AJ33">
            <v>241743.125</v>
          </cell>
          <cell r="AK33">
            <v>241743.125</v>
          </cell>
          <cell r="AL33">
            <v>241743.125</v>
          </cell>
          <cell r="AM33">
            <v>241743.125</v>
          </cell>
          <cell r="AN33">
            <v>126681</v>
          </cell>
          <cell r="AQ33">
            <v>126681</v>
          </cell>
          <cell r="AR33">
            <v>126681</v>
          </cell>
          <cell r="AS33">
            <v>126681</v>
          </cell>
        </row>
        <row r="34">
          <cell r="B34" t="str">
            <v>Dự án dự kiến hoàn thành 2018</v>
          </cell>
          <cell r="C34">
            <v>126681</v>
          </cell>
          <cell r="D34">
            <v>126681</v>
          </cell>
          <cell r="E34">
            <v>126681</v>
          </cell>
          <cell r="F34">
            <v>126681</v>
          </cell>
          <cell r="G34">
            <v>126681</v>
          </cell>
          <cell r="H34">
            <v>126681</v>
          </cell>
          <cell r="I34">
            <v>126681</v>
          </cell>
          <cell r="J34">
            <v>126681</v>
          </cell>
          <cell r="K34">
            <v>126681</v>
          </cell>
          <cell r="L34">
            <v>126681</v>
          </cell>
          <cell r="M34">
            <v>126681</v>
          </cell>
          <cell r="N34">
            <v>133346</v>
          </cell>
          <cell r="O34">
            <v>0</v>
          </cell>
          <cell r="P34">
            <v>129568</v>
          </cell>
          <cell r="Q34">
            <v>86618</v>
          </cell>
          <cell r="R34">
            <v>0</v>
          </cell>
          <cell r="S34">
            <v>82418</v>
          </cell>
          <cell r="T34">
            <v>111651</v>
          </cell>
          <cell r="U34">
            <v>34168</v>
          </cell>
          <cell r="V34">
            <v>34168</v>
          </cell>
          <cell r="W34">
            <v>34168</v>
          </cell>
          <cell r="X34">
            <v>34168</v>
          </cell>
          <cell r="Y34">
            <v>0</v>
          </cell>
          <cell r="Z34">
            <v>34168</v>
          </cell>
          <cell r="AA34">
            <v>120786</v>
          </cell>
          <cell r="AB34">
            <v>34168</v>
          </cell>
          <cell r="AC34">
            <v>116586</v>
          </cell>
          <cell r="AD34">
            <v>111651</v>
          </cell>
          <cell r="AE34">
            <v>0</v>
          </cell>
          <cell r="AF34">
            <v>0</v>
          </cell>
          <cell r="AG34">
            <v>0</v>
          </cell>
          <cell r="AH34">
            <v>0</v>
          </cell>
          <cell r="AI34">
            <v>0</v>
          </cell>
          <cell r="AJ34">
            <v>0</v>
          </cell>
          <cell r="AK34">
            <v>0</v>
          </cell>
          <cell r="AL34">
            <v>0</v>
          </cell>
          <cell r="AM34">
            <v>0</v>
          </cell>
          <cell r="AN34">
            <v>0</v>
          </cell>
          <cell r="AQ34">
            <v>0</v>
          </cell>
          <cell r="AR34">
            <v>0</v>
          </cell>
          <cell r="AS34">
            <v>0</v>
          </cell>
        </row>
        <row r="35">
          <cell r="B35" t="str">
            <v>Trường Mầm non Hương Hóa (4 phòng 2 tầng)</v>
          </cell>
          <cell r="C35">
            <v>0</v>
          </cell>
          <cell r="D35">
            <v>0</v>
          </cell>
          <cell r="E35" t="str">
            <v>2GDĐT</v>
          </cell>
          <cell r="F35" t="str">
            <v>5KCM</v>
          </cell>
          <cell r="G35" t="str">
            <v>Tuyên Hóa</v>
          </cell>
          <cell r="H35">
            <v>2016</v>
          </cell>
          <cell r="I35">
            <v>2016</v>
          </cell>
          <cell r="J35">
            <v>2018</v>
          </cell>
          <cell r="K35">
            <v>2018</v>
          </cell>
          <cell r="L35" t="str">
            <v>2901/QĐ-UBND ngày 16/10/2015</v>
          </cell>
          <cell r="M35" t="str">
            <v>3127a/QĐ-UBND ngày 30/10/2015</v>
          </cell>
          <cell r="N35">
            <v>3549</v>
          </cell>
          <cell r="O35">
            <v>3549</v>
          </cell>
          <cell r="P35">
            <v>3549</v>
          </cell>
          <cell r="Q35">
            <v>2283</v>
          </cell>
          <cell r="R35">
            <v>2283</v>
          </cell>
          <cell r="S35">
            <v>2283</v>
          </cell>
          <cell r="T35">
            <v>2994</v>
          </cell>
          <cell r="U35">
            <v>911</v>
          </cell>
          <cell r="V35">
            <v>911</v>
          </cell>
          <cell r="W35">
            <v>911</v>
          </cell>
          <cell r="X35">
            <v>100</v>
          </cell>
          <cell r="Y35">
            <v>100</v>
          </cell>
          <cell r="Z35">
            <v>911</v>
          </cell>
          <cell r="AA35">
            <v>3194</v>
          </cell>
          <cell r="AB35">
            <v>911</v>
          </cell>
          <cell r="AC35">
            <v>3194</v>
          </cell>
          <cell r="AD35">
            <v>2994</v>
          </cell>
          <cell r="AE35">
            <v>0</v>
          </cell>
          <cell r="AF35">
            <v>0</v>
          </cell>
          <cell r="AG35">
            <v>0</v>
          </cell>
          <cell r="AH35">
            <v>0</v>
          </cell>
          <cell r="AI35">
            <v>0</v>
          </cell>
          <cell r="AJ35">
            <v>0</v>
          </cell>
          <cell r="AK35">
            <v>0</v>
          </cell>
          <cell r="AL35">
            <v>0</v>
          </cell>
          <cell r="AM35">
            <v>0</v>
          </cell>
          <cell r="AN35">
            <v>0</v>
          </cell>
          <cell r="AQ35" t="str">
            <v>Hương Hóa</v>
          </cell>
          <cell r="AR35">
            <v>0</v>
          </cell>
          <cell r="AS35">
            <v>0</v>
          </cell>
        </row>
        <row r="36">
          <cell r="B36" t="str">
            <v>Xây dựng khuôn viên, hàng rào và hạ tầng kỹ thuật Trường THPT Hùng Vương</v>
          </cell>
          <cell r="C36">
            <v>0</v>
          </cell>
          <cell r="D36">
            <v>0</v>
          </cell>
          <cell r="E36" t="str">
            <v>2GDĐT</v>
          </cell>
          <cell r="F36" t="str">
            <v>5KCM</v>
          </cell>
          <cell r="G36" t="str">
            <v>Bố Trạch</v>
          </cell>
          <cell r="H36">
            <v>2016</v>
          </cell>
          <cell r="I36">
            <v>2016</v>
          </cell>
          <cell r="J36">
            <v>2018</v>
          </cell>
          <cell r="K36">
            <v>2018</v>
          </cell>
          <cell r="L36">
            <v>2018</v>
          </cell>
          <cell r="M36" t="str">
            <v>3101/QĐ-UBND ngày 30/10/2015</v>
          </cell>
          <cell r="N36">
            <v>3400</v>
          </cell>
          <cell r="O36">
            <v>3400</v>
          </cell>
          <cell r="P36">
            <v>3400</v>
          </cell>
          <cell r="Q36">
            <v>2320</v>
          </cell>
          <cell r="R36">
            <v>2320</v>
          </cell>
          <cell r="S36">
            <v>2320</v>
          </cell>
          <cell r="T36">
            <v>2870</v>
          </cell>
          <cell r="U36">
            <v>740</v>
          </cell>
          <cell r="V36">
            <v>740</v>
          </cell>
          <cell r="W36">
            <v>740</v>
          </cell>
          <cell r="X36">
            <v>100</v>
          </cell>
          <cell r="Y36">
            <v>100</v>
          </cell>
          <cell r="Z36">
            <v>740</v>
          </cell>
          <cell r="AA36">
            <v>3060</v>
          </cell>
          <cell r="AB36">
            <v>740</v>
          </cell>
          <cell r="AC36">
            <v>3060</v>
          </cell>
          <cell r="AD36">
            <v>2870</v>
          </cell>
          <cell r="AE36">
            <v>0</v>
          </cell>
          <cell r="AF36">
            <v>0</v>
          </cell>
          <cell r="AG36">
            <v>0</v>
          </cell>
          <cell r="AH36">
            <v>0</v>
          </cell>
          <cell r="AI36">
            <v>0</v>
          </cell>
          <cell r="AJ36">
            <v>0</v>
          </cell>
          <cell r="AK36">
            <v>0</v>
          </cell>
          <cell r="AL36">
            <v>0</v>
          </cell>
          <cell r="AM36">
            <v>0</v>
          </cell>
          <cell r="AN36">
            <v>0</v>
          </cell>
          <cell r="AQ36" t="str">
            <v>Cự Nẫm</v>
          </cell>
          <cell r="AR36">
            <v>0</v>
          </cell>
          <cell r="AS36">
            <v>0</v>
          </cell>
        </row>
        <row r="37">
          <cell r="B37" t="str">
            <v>Trường tiểu học số 1 phường Ba Đồn (6 phòng)</v>
          </cell>
          <cell r="C37">
            <v>0</v>
          </cell>
          <cell r="D37">
            <v>0</v>
          </cell>
          <cell r="E37" t="str">
            <v>2GDĐT</v>
          </cell>
          <cell r="F37" t="str">
            <v>5KCM</v>
          </cell>
          <cell r="G37" t="str">
            <v>Ba Đồn</v>
          </cell>
          <cell r="H37">
            <v>2016</v>
          </cell>
          <cell r="I37">
            <v>2016</v>
          </cell>
          <cell r="J37">
            <v>2018</v>
          </cell>
          <cell r="K37">
            <v>2018</v>
          </cell>
          <cell r="L37" t="str">
            <v>2515/QĐ-UBND ngày 10/9/2015</v>
          </cell>
          <cell r="M37" t="str">
            <v>3058/QĐ-UBND ngày 29/10/2015</v>
          </cell>
          <cell r="N37">
            <v>2816</v>
          </cell>
          <cell r="O37">
            <v>2816</v>
          </cell>
          <cell r="P37">
            <v>2816</v>
          </cell>
          <cell r="Q37">
            <v>1950</v>
          </cell>
          <cell r="R37">
            <v>1950</v>
          </cell>
          <cell r="S37">
            <v>1950</v>
          </cell>
          <cell r="T37">
            <v>2384</v>
          </cell>
          <cell r="U37">
            <v>584</v>
          </cell>
          <cell r="V37">
            <v>584</v>
          </cell>
          <cell r="W37">
            <v>584</v>
          </cell>
          <cell r="X37">
            <v>100</v>
          </cell>
          <cell r="Y37">
            <v>100</v>
          </cell>
          <cell r="Z37">
            <v>584</v>
          </cell>
          <cell r="AA37">
            <v>2534</v>
          </cell>
          <cell r="AB37">
            <v>584</v>
          </cell>
          <cell r="AC37">
            <v>2534</v>
          </cell>
          <cell r="AD37">
            <v>2384</v>
          </cell>
          <cell r="AE37">
            <v>0</v>
          </cell>
          <cell r="AF37">
            <v>0</v>
          </cell>
          <cell r="AG37">
            <v>0</v>
          </cell>
          <cell r="AH37">
            <v>0</v>
          </cell>
          <cell r="AI37">
            <v>0</v>
          </cell>
          <cell r="AJ37">
            <v>0</v>
          </cell>
          <cell r="AK37">
            <v>0</v>
          </cell>
          <cell r="AL37">
            <v>0</v>
          </cell>
          <cell r="AM37">
            <v>0</v>
          </cell>
          <cell r="AN37">
            <v>0</v>
          </cell>
          <cell r="AQ37" t="str">
            <v>Ba Đồn</v>
          </cell>
          <cell r="AR37">
            <v>0</v>
          </cell>
          <cell r="AS37">
            <v>0</v>
          </cell>
        </row>
        <row r="38">
          <cell r="B38" t="str">
            <v>Trường Tiểu học Hải Trạch (6 phòng)</v>
          </cell>
          <cell r="C38">
            <v>0</v>
          </cell>
          <cell r="D38">
            <v>0</v>
          </cell>
          <cell r="E38" t="str">
            <v>2GDĐT</v>
          </cell>
          <cell r="F38" t="str">
            <v>5KCM</v>
          </cell>
          <cell r="G38" t="str">
            <v>Bố Trạch</v>
          </cell>
          <cell r="H38">
            <v>2016</v>
          </cell>
          <cell r="I38">
            <v>2016</v>
          </cell>
          <cell r="J38">
            <v>2018</v>
          </cell>
          <cell r="K38">
            <v>2018</v>
          </cell>
          <cell r="L38">
            <v>2018</v>
          </cell>
          <cell r="M38" t="str">
            <v>5656/QĐ-UBND ngày 28/10/2015</v>
          </cell>
          <cell r="N38">
            <v>3000</v>
          </cell>
          <cell r="O38">
            <v>3000</v>
          </cell>
          <cell r="P38">
            <v>3000</v>
          </cell>
          <cell r="Q38">
            <v>1982</v>
          </cell>
          <cell r="R38">
            <v>1982</v>
          </cell>
          <cell r="S38">
            <v>1982</v>
          </cell>
          <cell r="T38">
            <v>2550</v>
          </cell>
          <cell r="U38">
            <v>718</v>
          </cell>
          <cell r="V38">
            <v>718</v>
          </cell>
          <cell r="W38">
            <v>718</v>
          </cell>
          <cell r="X38">
            <v>100</v>
          </cell>
          <cell r="Y38">
            <v>100</v>
          </cell>
          <cell r="Z38">
            <v>718</v>
          </cell>
          <cell r="AA38">
            <v>2700</v>
          </cell>
          <cell r="AB38">
            <v>718</v>
          </cell>
          <cell r="AC38">
            <v>2700</v>
          </cell>
          <cell r="AD38">
            <v>2550</v>
          </cell>
          <cell r="AE38">
            <v>0</v>
          </cell>
          <cell r="AF38">
            <v>0</v>
          </cell>
          <cell r="AG38">
            <v>0</v>
          </cell>
          <cell r="AH38">
            <v>0</v>
          </cell>
          <cell r="AI38">
            <v>0</v>
          </cell>
          <cell r="AJ38">
            <v>0</v>
          </cell>
          <cell r="AK38">
            <v>0</v>
          </cell>
          <cell r="AL38">
            <v>0</v>
          </cell>
          <cell r="AM38">
            <v>0</v>
          </cell>
          <cell r="AN38">
            <v>0</v>
          </cell>
          <cell r="AQ38" t="str">
            <v>Hải Trạch</v>
          </cell>
          <cell r="AR38">
            <v>0</v>
          </cell>
          <cell r="AS38">
            <v>0</v>
          </cell>
        </row>
        <row r="39">
          <cell r="B39" t="str">
            <v>Nhà lớp học 6 phòng Trường TH thị trấn Quán Hàu</v>
          </cell>
          <cell r="C39">
            <v>0</v>
          </cell>
          <cell r="D39">
            <v>0</v>
          </cell>
          <cell r="E39" t="str">
            <v>2GDĐT</v>
          </cell>
          <cell r="F39" t="str">
            <v>5KCM</v>
          </cell>
          <cell r="G39" t="str">
            <v>Quảng Ninh</v>
          </cell>
          <cell r="H39">
            <v>2016</v>
          </cell>
          <cell r="I39">
            <v>2016</v>
          </cell>
          <cell r="J39">
            <v>2018</v>
          </cell>
          <cell r="K39">
            <v>2018</v>
          </cell>
          <cell r="L39">
            <v>2018</v>
          </cell>
          <cell r="M39" t="str">
            <v>3090/QĐ-UBND ngày 30/10/2015</v>
          </cell>
          <cell r="N39">
            <v>3000</v>
          </cell>
          <cell r="O39">
            <v>3000</v>
          </cell>
          <cell r="P39">
            <v>3000</v>
          </cell>
          <cell r="Q39">
            <v>1940</v>
          </cell>
          <cell r="R39">
            <v>1940</v>
          </cell>
          <cell r="S39">
            <v>1940</v>
          </cell>
          <cell r="T39">
            <v>2500</v>
          </cell>
          <cell r="U39">
            <v>760</v>
          </cell>
          <cell r="V39">
            <v>760</v>
          </cell>
          <cell r="W39">
            <v>760</v>
          </cell>
          <cell r="X39">
            <v>100</v>
          </cell>
          <cell r="Y39">
            <v>100</v>
          </cell>
          <cell r="Z39">
            <v>760</v>
          </cell>
          <cell r="AA39">
            <v>2700</v>
          </cell>
          <cell r="AB39">
            <v>760</v>
          </cell>
          <cell r="AC39">
            <v>2700</v>
          </cell>
          <cell r="AD39">
            <v>2500</v>
          </cell>
          <cell r="AE39">
            <v>0</v>
          </cell>
          <cell r="AF39">
            <v>0</v>
          </cell>
          <cell r="AG39">
            <v>0</v>
          </cell>
          <cell r="AH39">
            <v>0</v>
          </cell>
          <cell r="AI39">
            <v>0</v>
          </cell>
          <cell r="AJ39">
            <v>0</v>
          </cell>
          <cell r="AK39">
            <v>0</v>
          </cell>
          <cell r="AL39">
            <v>0</v>
          </cell>
          <cell r="AM39">
            <v>0</v>
          </cell>
          <cell r="AN39">
            <v>0</v>
          </cell>
          <cell r="AQ39">
            <v>0</v>
          </cell>
          <cell r="AR39">
            <v>0</v>
          </cell>
          <cell r="AS39">
            <v>0</v>
          </cell>
        </row>
        <row r="40">
          <cell r="B40" t="str">
            <v>Nhà lớp học bộ môn 6 phòng 2 tầng Trường THCS Tân Ninh</v>
          </cell>
          <cell r="C40">
            <v>0</v>
          </cell>
          <cell r="D40">
            <v>0</v>
          </cell>
          <cell r="E40" t="str">
            <v>2GDĐT</v>
          </cell>
          <cell r="F40" t="str">
            <v>5KCM</v>
          </cell>
          <cell r="G40" t="str">
            <v>Quảng Ninh</v>
          </cell>
          <cell r="H40">
            <v>2016</v>
          </cell>
          <cell r="I40">
            <v>2016</v>
          </cell>
          <cell r="J40">
            <v>2018</v>
          </cell>
          <cell r="K40">
            <v>2018</v>
          </cell>
          <cell r="L40">
            <v>2018</v>
          </cell>
          <cell r="M40" t="str">
            <v>3118a/QĐ-UBND ngày 30/10/2015</v>
          </cell>
          <cell r="N40">
            <v>4104</v>
          </cell>
          <cell r="O40">
            <v>4104</v>
          </cell>
          <cell r="P40">
            <v>4104</v>
          </cell>
          <cell r="Q40">
            <v>2700</v>
          </cell>
          <cell r="R40">
            <v>2700</v>
          </cell>
          <cell r="S40">
            <v>2700</v>
          </cell>
          <cell r="T40">
            <v>3534</v>
          </cell>
          <cell r="U40">
            <v>984</v>
          </cell>
          <cell r="V40">
            <v>984</v>
          </cell>
          <cell r="W40">
            <v>984</v>
          </cell>
          <cell r="X40">
            <v>100</v>
          </cell>
          <cell r="Y40">
            <v>100</v>
          </cell>
          <cell r="Z40">
            <v>984</v>
          </cell>
          <cell r="AA40">
            <v>3684</v>
          </cell>
          <cell r="AB40">
            <v>984</v>
          </cell>
          <cell r="AC40">
            <v>3684</v>
          </cell>
          <cell r="AD40">
            <v>3534</v>
          </cell>
          <cell r="AE40">
            <v>0</v>
          </cell>
          <cell r="AF40">
            <v>0</v>
          </cell>
          <cell r="AG40">
            <v>0</v>
          </cell>
          <cell r="AH40">
            <v>0</v>
          </cell>
          <cell r="AI40">
            <v>0</v>
          </cell>
          <cell r="AJ40">
            <v>0</v>
          </cell>
          <cell r="AK40">
            <v>0</v>
          </cell>
          <cell r="AL40">
            <v>0</v>
          </cell>
          <cell r="AM40">
            <v>0</v>
          </cell>
          <cell r="AN40">
            <v>0</v>
          </cell>
          <cell r="AQ40">
            <v>0</v>
          </cell>
          <cell r="AR40">
            <v>0</v>
          </cell>
          <cell r="AS40">
            <v>0</v>
          </cell>
        </row>
        <row r="41">
          <cell r="B41" t="str">
            <v xml:space="preserve">Xây dựng khu hành chính quản trị Trường THPT Chuyên Võ Nguyên Giáp </v>
          </cell>
          <cell r="C41">
            <v>0</v>
          </cell>
          <cell r="D41">
            <v>0</v>
          </cell>
          <cell r="E41" t="str">
            <v>2GDĐT</v>
          </cell>
          <cell r="F41" t="str">
            <v>5KCM</v>
          </cell>
          <cell r="G41" t="str">
            <v>Đồng Hới</v>
          </cell>
          <cell r="H41">
            <v>2016</v>
          </cell>
          <cell r="I41">
            <v>2016</v>
          </cell>
          <cell r="J41">
            <v>2018</v>
          </cell>
          <cell r="K41">
            <v>2018</v>
          </cell>
          <cell r="L41">
            <v>2018</v>
          </cell>
          <cell r="M41" t="str">
            <v>3112/QĐ-UBND ngày 31/10/2015</v>
          </cell>
          <cell r="N41">
            <v>8178</v>
          </cell>
          <cell r="O41">
            <v>8178</v>
          </cell>
          <cell r="P41">
            <v>8000</v>
          </cell>
          <cell r="Q41">
            <v>5100</v>
          </cell>
          <cell r="R41">
            <v>5100</v>
          </cell>
          <cell r="S41">
            <v>5100</v>
          </cell>
          <cell r="T41">
            <v>6900</v>
          </cell>
          <cell r="U41">
            <v>2100</v>
          </cell>
          <cell r="V41">
            <v>2100</v>
          </cell>
          <cell r="W41">
            <v>2100</v>
          </cell>
          <cell r="X41">
            <v>100</v>
          </cell>
          <cell r="Y41">
            <v>100</v>
          </cell>
          <cell r="Z41">
            <v>2100</v>
          </cell>
          <cell r="AA41">
            <v>7200</v>
          </cell>
          <cell r="AB41">
            <v>2100</v>
          </cell>
          <cell r="AC41">
            <v>7200</v>
          </cell>
          <cell r="AD41">
            <v>6900</v>
          </cell>
          <cell r="AE41">
            <v>0</v>
          </cell>
          <cell r="AF41">
            <v>0</v>
          </cell>
          <cell r="AG41">
            <v>0</v>
          </cell>
          <cell r="AH41">
            <v>0</v>
          </cell>
          <cell r="AI41">
            <v>0</v>
          </cell>
          <cell r="AJ41">
            <v>0</v>
          </cell>
          <cell r="AK41">
            <v>0</v>
          </cell>
          <cell r="AL41">
            <v>0</v>
          </cell>
          <cell r="AM41">
            <v>0</v>
          </cell>
          <cell r="AN41">
            <v>0</v>
          </cell>
          <cell r="AQ41">
            <v>0</v>
          </cell>
          <cell r="AR41">
            <v>0</v>
          </cell>
          <cell r="AS41">
            <v>0</v>
          </cell>
        </row>
        <row r="42">
          <cell r="B42" t="str">
            <v>Nhà hiệu bộ Trường tiểu học Tân Thủy</v>
          </cell>
          <cell r="C42">
            <v>0</v>
          </cell>
          <cell r="D42">
            <v>0</v>
          </cell>
          <cell r="E42" t="str">
            <v>2GDĐT</v>
          </cell>
          <cell r="F42" t="str">
            <v>5KCM</v>
          </cell>
          <cell r="G42" t="str">
            <v>Lệ Thủy</v>
          </cell>
          <cell r="H42">
            <v>2016</v>
          </cell>
          <cell r="I42">
            <v>2016</v>
          </cell>
          <cell r="J42">
            <v>2018</v>
          </cell>
          <cell r="K42">
            <v>2018</v>
          </cell>
          <cell r="L42" t="str">
            <v>2667/QĐ-UBND ngày 29/09/2015</v>
          </cell>
          <cell r="M42" t="str">
            <v>3075a/QĐ-UBND ngày 30/10/2015</v>
          </cell>
          <cell r="N42">
            <v>2500</v>
          </cell>
          <cell r="O42">
            <v>2500</v>
          </cell>
          <cell r="P42">
            <v>2500</v>
          </cell>
          <cell r="Q42">
            <v>1605</v>
          </cell>
          <cell r="R42">
            <v>1605</v>
          </cell>
          <cell r="S42">
            <v>1605</v>
          </cell>
          <cell r="T42">
            <v>2110</v>
          </cell>
          <cell r="U42">
            <v>645</v>
          </cell>
          <cell r="V42">
            <v>645</v>
          </cell>
          <cell r="W42">
            <v>645</v>
          </cell>
          <cell r="X42">
            <v>100</v>
          </cell>
          <cell r="Y42">
            <v>100</v>
          </cell>
          <cell r="Z42">
            <v>645</v>
          </cell>
          <cell r="AA42">
            <v>2250</v>
          </cell>
          <cell r="AB42">
            <v>645</v>
          </cell>
          <cell r="AC42">
            <v>2250</v>
          </cell>
          <cell r="AD42">
            <v>2110</v>
          </cell>
          <cell r="AE42">
            <v>0</v>
          </cell>
          <cell r="AF42">
            <v>0</v>
          </cell>
          <cell r="AG42">
            <v>0</v>
          </cell>
          <cell r="AH42">
            <v>0</v>
          </cell>
          <cell r="AI42">
            <v>0</v>
          </cell>
          <cell r="AJ42">
            <v>0</v>
          </cell>
          <cell r="AK42">
            <v>0</v>
          </cell>
          <cell r="AL42">
            <v>0</v>
          </cell>
          <cell r="AM42">
            <v>0</v>
          </cell>
          <cell r="AN42">
            <v>0</v>
          </cell>
          <cell r="AQ42">
            <v>0</v>
          </cell>
          <cell r="AR42">
            <v>0</v>
          </cell>
          <cell r="AS42">
            <v>0</v>
          </cell>
        </row>
        <row r="43">
          <cell r="B43" t="str">
            <v>Trường Mầm non xã Võ Ninh (3 phòng học, phòng chức năng, phòng làm việc)</v>
          </cell>
          <cell r="C43">
            <v>0</v>
          </cell>
          <cell r="D43">
            <v>0</v>
          </cell>
          <cell r="E43" t="str">
            <v>2GDĐT</v>
          </cell>
          <cell r="F43" t="str">
            <v>5KCM</v>
          </cell>
          <cell r="G43" t="str">
            <v>Quảng Ninh</v>
          </cell>
          <cell r="H43">
            <v>2016</v>
          </cell>
          <cell r="I43">
            <v>2016</v>
          </cell>
          <cell r="J43">
            <v>2018</v>
          </cell>
          <cell r="K43">
            <v>2018</v>
          </cell>
          <cell r="L43">
            <v>2018</v>
          </cell>
          <cell r="M43" t="str">
            <v>2977/QĐ-UBND ngày 26/10/2015</v>
          </cell>
          <cell r="N43">
            <v>3500</v>
          </cell>
          <cell r="O43">
            <v>3500</v>
          </cell>
          <cell r="P43">
            <v>3500</v>
          </cell>
          <cell r="Q43">
            <v>2545</v>
          </cell>
          <cell r="R43">
            <v>2545</v>
          </cell>
          <cell r="S43">
            <v>2545</v>
          </cell>
          <cell r="T43">
            <v>3000</v>
          </cell>
          <cell r="U43">
            <v>605</v>
          </cell>
          <cell r="V43">
            <v>605</v>
          </cell>
          <cell r="W43">
            <v>605</v>
          </cell>
          <cell r="X43">
            <v>100</v>
          </cell>
          <cell r="Y43">
            <v>100</v>
          </cell>
          <cell r="Z43">
            <v>605</v>
          </cell>
          <cell r="AA43">
            <v>3150</v>
          </cell>
          <cell r="AB43">
            <v>605</v>
          </cell>
          <cell r="AC43">
            <v>3150</v>
          </cell>
          <cell r="AD43">
            <v>3000</v>
          </cell>
          <cell r="AE43">
            <v>0</v>
          </cell>
          <cell r="AF43">
            <v>0</v>
          </cell>
          <cell r="AG43">
            <v>0</v>
          </cell>
          <cell r="AH43">
            <v>0</v>
          </cell>
          <cell r="AI43">
            <v>0</v>
          </cell>
          <cell r="AJ43">
            <v>0</v>
          </cell>
          <cell r="AK43">
            <v>0</v>
          </cell>
          <cell r="AL43">
            <v>0</v>
          </cell>
          <cell r="AM43">
            <v>0</v>
          </cell>
          <cell r="AN43">
            <v>0</v>
          </cell>
          <cell r="AQ43">
            <v>0</v>
          </cell>
          <cell r="AR43">
            <v>0</v>
          </cell>
          <cell r="AS43">
            <v>0</v>
          </cell>
        </row>
        <row r="44">
          <cell r="B44" t="str">
            <v>Khuôn viên hàng rào trường, công trình cấp nước, phòng học THCS&amp;THPT Hóa Tiến</v>
          </cell>
          <cell r="C44">
            <v>0</v>
          </cell>
          <cell r="D44">
            <v>0</v>
          </cell>
          <cell r="E44" t="str">
            <v>2GDĐT</v>
          </cell>
          <cell r="F44" t="str">
            <v>5KCM</v>
          </cell>
          <cell r="G44" t="str">
            <v>Minh Hóa</v>
          </cell>
          <cell r="H44">
            <v>2016</v>
          </cell>
          <cell r="I44">
            <v>2016</v>
          </cell>
          <cell r="J44">
            <v>2018</v>
          </cell>
          <cell r="K44">
            <v>2018</v>
          </cell>
          <cell r="L44" t="str">
            <v>3021/QĐ-UBND ngày 28/10/2015</v>
          </cell>
          <cell r="M44" t="str">
            <v>3090/QĐ-UBND ngày 30/10/2015</v>
          </cell>
          <cell r="N44">
            <v>4000</v>
          </cell>
          <cell r="O44">
            <v>4000</v>
          </cell>
          <cell r="P44">
            <v>4000</v>
          </cell>
          <cell r="Q44">
            <v>2600</v>
          </cell>
          <cell r="R44">
            <v>2600</v>
          </cell>
          <cell r="S44">
            <v>2600</v>
          </cell>
          <cell r="T44">
            <v>3400</v>
          </cell>
          <cell r="U44">
            <v>1000</v>
          </cell>
          <cell r="V44">
            <v>1000</v>
          </cell>
          <cell r="W44">
            <v>1000</v>
          </cell>
          <cell r="X44">
            <v>100</v>
          </cell>
          <cell r="Y44">
            <v>100</v>
          </cell>
          <cell r="Z44">
            <v>1000</v>
          </cell>
          <cell r="AA44">
            <v>3600</v>
          </cell>
          <cell r="AB44">
            <v>1000</v>
          </cell>
          <cell r="AC44">
            <v>3600</v>
          </cell>
          <cell r="AD44">
            <v>3400</v>
          </cell>
          <cell r="AE44">
            <v>0</v>
          </cell>
          <cell r="AF44">
            <v>0</v>
          </cell>
          <cell r="AG44">
            <v>0</v>
          </cell>
          <cell r="AH44">
            <v>0</v>
          </cell>
          <cell r="AI44">
            <v>0</v>
          </cell>
          <cell r="AJ44">
            <v>0</v>
          </cell>
          <cell r="AK44">
            <v>0</v>
          </cell>
          <cell r="AL44">
            <v>0</v>
          </cell>
          <cell r="AM44">
            <v>0</v>
          </cell>
          <cell r="AN44">
            <v>0</v>
          </cell>
          <cell r="AQ44">
            <v>0</v>
          </cell>
          <cell r="AR44">
            <v>0</v>
          </cell>
          <cell r="AS44">
            <v>0</v>
          </cell>
        </row>
        <row r="45">
          <cell r="B45" t="str">
            <v>Trường Tiểu học xã Quảng Sơn (6 phòng)</v>
          </cell>
          <cell r="C45">
            <v>0</v>
          </cell>
          <cell r="D45">
            <v>0</v>
          </cell>
          <cell r="E45" t="str">
            <v>2GDĐT</v>
          </cell>
          <cell r="F45" t="str">
            <v>5KCM</v>
          </cell>
          <cell r="G45" t="str">
            <v>Ba Đồn</v>
          </cell>
          <cell r="H45">
            <v>2016</v>
          </cell>
          <cell r="I45">
            <v>2016</v>
          </cell>
          <cell r="J45">
            <v>2018</v>
          </cell>
          <cell r="K45">
            <v>2018</v>
          </cell>
          <cell r="L45">
            <v>2018</v>
          </cell>
          <cell r="M45" t="str">
            <v>3120/QĐ-UBND ngày 30/10/2015</v>
          </cell>
          <cell r="N45">
            <v>2815</v>
          </cell>
          <cell r="O45">
            <v>2815</v>
          </cell>
          <cell r="P45">
            <v>2815</v>
          </cell>
          <cell r="Q45">
            <v>1745</v>
          </cell>
          <cell r="R45">
            <v>1745</v>
          </cell>
          <cell r="S45">
            <v>1745</v>
          </cell>
          <cell r="T45">
            <v>2534</v>
          </cell>
          <cell r="U45">
            <v>789</v>
          </cell>
          <cell r="V45">
            <v>789</v>
          </cell>
          <cell r="W45">
            <v>789</v>
          </cell>
          <cell r="X45">
            <v>100</v>
          </cell>
          <cell r="Y45">
            <v>100</v>
          </cell>
          <cell r="Z45">
            <v>789</v>
          </cell>
          <cell r="AA45">
            <v>2534</v>
          </cell>
          <cell r="AB45">
            <v>789</v>
          </cell>
          <cell r="AC45">
            <v>2534</v>
          </cell>
          <cell r="AD45">
            <v>2534</v>
          </cell>
          <cell r="AE45">
            <v>0</v>
          </cell>
          <cell r="AF45">
            <v>0</v>
          </cell>
          <cell r="AG45">
            <v>0</v>
          </cell>
          <cell r="AH45">
            <v>0</v>
          </cell>
          <cell r="AI45">
            <v>0</v>
          </cell>
          <cell r="AJ45">
            <v>0</v>
          </cell>
          <cell r="AK45">
            <v>0</v>
          </cell>
          <cell r="AL45">
            <v>0</v>
          </cell>
          <cell r="AM45">
            <v>0</v>
          </cell>
          <cell r="AN45">
            <v>0</v>
          </cell>
          <cell r="AQ45">
            <v>0</v>
          </cell>
          <cell r="AR45">
            <v>0</v>
          </cell>
          <cell r="AS45">
            <v>0</v>
          </cell>
        </row>
        <row r="46">
          <cell r="B46" t="str">
            <v>Xây dựng Nhà đa năng Trường PT Dân tộc nội trú tỉnh</v>
          </cell>
          <cell r="C46">
            <v>0</v>
          </cell>
          <cell r="D46">
            <v>0</v>
          </cell>
          <cell r="E46" t="str">
            <v>2GDĐT</v>
          </cell>
          <cell r="F46" t="str">
            <v>5KCM</v>
          </cell>
          <cell r="G46" t="str">
            <v>Đồng Hới</v>
          </cell>
          <cell r="H46">
            <v>2016</v>
          </cell>
          <cell r="I46">
            <v>2016</v>
          </cell>
          <cell r="J46">
            <v>2018</v>
          </cell>
          <cell r="K46">
            <v>2018</v>
          </cell>
          <cell r="L46">
            <v>2018</v>
          </cell>
          <cell r="M46" t="str">
            <v>3077a/QĐ-UBND ngày 30/10/2015</v>
          </cell>
          <cell r="N46">
            <v>4200</v>
          </cell>
          <cell r="O46">
            <v>4200</v>
          </cell>
          <cell r="P46">
            <v>4200</v>
          </cell>
          <cell r="Q46">
            <v>2603</v>
          </cell>
          <cell r="R46">
            <v>2603</v>
          </cell>
          <cell r="S46">
            <v>2603</v>
          </cell>
          <cell r="T46">
            <v>3630</v>
          </cell>
          <cell r="U46">
            <v>1177</v>
          </cell>
          <cell r="V46">
            <v>1177</v>
          </cell>
          <cell r="W46">
            <v>1177</v>
          </cell>
          <cell r="X46">
            <v>100</v>
          </cell>
          <cell r="Y46">
            <v>100</v>
          </cell>
          <cell r="Z46">
            <v>1177</v>
          </cell>
          <cell r="AA46">
            <v>3780</v>
          </cell>
          <cell r="AB46">
            <v>1177</v>
          </cell>
          <cell r="AC46">
            <v>3780</v>
          </cell>
          <cell r="AD46">
            <v>3630</v>
          </cell>
          <cell r="AE46">
            <v>0</v>
          </cell>
          <cell r="AF46">
            <v>0</v>
          </cell>
          <cell r="AG46">
            <v>0</v>
          </cell>
          <cell r="AH46">
            <v>0</v>
          </cell>
          <cell r="AI46">
            <v>0</v>
          </cell>
          <cell r="AJ46">
            <v>0</v>
          </cell>
          <cell r="AK46">
            <v>0</v>
          </cell>
          <cell r="AL46">
            <v>0</v>
          </cell>
          <cell r="AM46">
            <v>0</v>
          </cell>
          <cell r="AN46">
            <v>0</v>
          </cell>
          <cell r="AQ46">
            <v>0</v>
          </cell>
          <cell r="AR46">
            <v>0</v>
          </cell>
          <cell r="AS46">
            <v>0</v>
          </cell>
        </row>
        <row r="47">
          <cell r="B47" t="str">
            <v>Xây dựng hạ tầng kỹ thuật Trường THPT số 3 Bố Trạch</v>
          </cell>
          <cell r="C47">
            <v>0</v>
          </cell>
          <cell r="D47">
            <v>0</v>
          </cell>
          <cell r="E47" t="str">
            <v>2GDĐT</v>
          </cell>
          <cell r="F47" t="str">
            <v>5KCM</v>
          </cell>
          <cell r="G47" t="str">
            <v>Bố Trạch</v>
          </cell>
          <cell r="H47">
            <v>2016</v>
          </cell>
          <cell r="I47">
            <v>2016</v>
          </cell>
          <cell r="J47">
            <v>2018</v>
          </cell>
          <cell r="K47">
            <v>2018</v>
          </cell>
          <cell r="L47">
            <v>2018</v>
          </cell>
          <cell r="M47" t="str">
            <v>3108/QĐ-UBND ngày 30/10/2015</v>
          </cell>
          <cell r="N47">
            <v>4000</v>
          </cell>
          <cell r="O47">
            <v>4000</v>
          </cell>
          <cell r="P47">
            <v>4000</v>
          </cell>
          <cell r="Q47">
            <v>2550</v>
          </cell>
          <cell r="R47">
            <v>2550</v>
          </cell>
          <cell r="S47">
            <v>2550</v>
          </cell>
          <cell r="T47">
            <v>3450</v>
          </cell>
          <cell r="U47">
            <v>1050</v>
          </cell>
          <cell r="V47">
            <v>1050</v>
          </cell>
          <cell r="W47">
            <v>1050</v>
          </cell>
          <cell r="X47">
            <v>100</v>
          </cell>
          <cell r="Y47">
            <v>100</v>
          </cell>
          <cell r="Z47">
            <v>1050</v>
          </cell>
          <cell r="AA47">
            <v>3600</v>
          </cell>
          <cell r="AB47">
            <v>1050</v>
          </cell>
          <cell r="AC47">
            <v>3600</v>
          </cell>
          <cell r="AD47">
            <v>3450</v>
          </cell>
          <cell r="AE47">
            <v>0</v>
          </cell>
          <cell r="AF47">
            <v>0</v>
          </cell>
          <cell r="AG47">
            <v>0</v>
          </cell>
          <cell r="AH47">
            <v>0</v>
          </cell>
          <cell r="AI47">
            <v>0</v>
          </cell>
          <cell r="AJ47">
            <v>0</v>
          </cell>
          <cell r="AK47">
            <v>0</v>
          </cell>
          <cell r="AL47">
            <v>0</v>
          </cell>
          <cell r="AM47">
            <v>0</v>
          </cell>
          <cell r="AN47">
            <v>0</v>
          </cell>
          <cell r="AO47">
            <v>0.86250000000000004</v>
          </cell>
          <cell r="AQ47">
            <v>0.86249971389770508</v>
          </cell>
          <cell r="AR47">
            <v>0.86249971389770508</v>
          </cell>
          <cell r="AS47">
            <v>0.86249971389770508</v>
          </cell>
        </row>
        <row r="48">
          <cell r="B48" t="str">
            <v>Xây dựng hệ thống thoát nước và hạ tầng kỹ thuật trường THPT Lê Trực</v>
          </cell>
          <cell r="C48">
            <v>0.86249971389770508</v>
          </cell>
          <cell r="D48">
            <v>0.86249971389770508</v>
          </cell>
          <cell r="E48" t="str">
            <v>2GDĐT</v>
          </cell>
          <cell r="F48" t="str">
            <v>5KCM</v>
          </cell>
          <cell r="G48" t="str">
            <v>Tuyên Hóa</v>
          </cell>
          <cell r="H48">
            <v>2016</v>
          </cell>
          <cell r="I48">
            <v>2016</v>
          </cell>
          <cell r="J48">
            <v>2018</v>
          </cell>
          <cell r="K48">
            <v>2018</v>
          </cell>
          <cell r="L48" t="str">
            <v>2534/QĐ-UBND ngày 15/09/2015</v>
          </cell>
          <cell r="M48" t="str">
            <v>2777/QĐ-UBND ngày 12/10/2015</v>
          </cell>
          <cell r="N48">
            <v>4978</v>
          </cell>
          <cell r="O48">
            <v>4978</v>
          </cell>
          <cell r="P48">
            <v>4978</v>
          </cell>
          <cell r="Q48">
            <v>3950</v>
          </cell>
          <cell r="R48">
            <v>3950</v>
          </cell>
          <cell r="S48">
            <v>3350</v>
          </cell>
          <cell r="T48">
            <v>4280</v>
          </cell>
          <cell r="U48">
            <v>1029</v>
          </cell>
          <cell r="V48">
            <v>1029</v>
          </cell>
          <cell r="W48">
            <v>1029</v>
          </cell>
          <cell r="X48">
            <v>100</v>
          </cell>
          <cell r="Y48">
            <v>100</v>
          </cell>
          <cell r="Z48">
            <v>1029</v>
          </cell>
          <cell r="AA48">
            <v>4979</v>
          </cell>
          <cell r="AB48">
            <v>1029</v>
          </cell>
          <cell r="AC48">
            <v>4379</v>
          </cell>
          <cell r="AD48">
            <v>4280</v>
          </cell>
          <cell r="AE48">
            <v>0</v>
          </cell>
          <cell r="AF48">
            <v>0</v>
          </cell>
          <cell r="AG48">
            <v>0</v>
          </cell>
          <cell r="AH48">
            <v>0</v>
          </cell>
          <cell r="AI48">
            <v>0</v>
          </cell>
          <cell r="AJ48">
            <v>0</v>
          </cell>
          <cell r="AK48">
            <v>0</v>
          </cell>
          <cell r="AL48">
            <v>0</v>
          </cell>
          <cell r="AM48">
            <v>0</v>
          </cell>
          <cell r="AN48" t="str">
            <v>STC cấp 600, giảm ĐTC</v>
          </cell>
          <cell r="AO48">
            <v>0.85978304539975892</v>
          </cell>
          <cell r="AQ48">
            <v>0.85978269577026367</v>
          </cell>
          <cell r="AR48">
            <v>0.85978269577026367</v>
          </cell>
          <cell r="AS48">
            <v>0.85978269577026367</v>
          </cell>
        </row>
        <row r="49">
          <cell r="B49" t="str">
            <v>Khuôn viên hàng rào và hạ tầng kỹ thuật Trường THPT Lê Lợi, thị xã Ba Đồn</v>
          </cell>
          <cell r="C49">
            <v>0.85978269577026367</v>
          </cell>
          <cell r="D49">
            <v>0.85978269577026367</v>
          </cell>
          <cell r="E49" t="str">
            <v>2GDĐT</v>
          </cell>
          <cell r="F49" t="str">
            <v>5KCM</v>
          </cell>
          <cell r="G49" t="str">
            <v>Ba Đồn</v>
          </cell>
          <cell r="H49">
            <v>2016</v>
          </cell>
          <cell r="I49">
            <v>2016</v>
          </cell>
          <cell r="J49">
            <v>2018</v>
          </cell>
          <cell r="K49">
            <v>2018</v>
          </cell>
          <cell r="L49" t="str">
            <v>2533/QĐ-UBND ngày 15/09/2015</v>
          </cell>
          <cell r="M49" t="str">
            <v>2745/QĐ-UBDN ngày 07/10/2015</v>
          </cell>
          <cell r="N49">
            <v>4500</v>
          </cell>
          <cell r="O49">
            <v>4500</v>
          </cell>
          <cell r="P49">
            <v>4500</v>
          </cell>
          <cell r="Q49">
            <v>3125</v>
          </cell>
          <cell r="R49">
            <v>3125</v>
          </cell>
          <cell r="S49">
            <v>3125</v>
          </cell>
          <cell r="T49">
            <v>3900</v>
          </cell>
          <cell r="U49">
            <v>771</v>
          </cell>
          <cell r="V49">
            <v>771</v>
          </cell>
          <cell r="W49">
            <v>771</v>
          </cell>
          <cell r="X49">
            <v>100</v>
          </cell>
          <cell r="Y49">
            <v>100</v>
          </cell>
          <cell r="Z49">
            <v>771</v>
          </cell>
          <cell r="AA49">
            <v>3896</v>
          </cell>
          <cell r="AB49">
            <v>771</v>
          </cell>
          <cell r="AC49">
            <v>3896</v>
          </cell>
          <cell r="AD49">
            <v>3900</v>
          </cell>
          <cell r="AE49">
            <v>0</v>
          </cell>
          <cell r="AF49">
            <v>0</v>
          </cell>
          <cell r="AG49">
            <v>0</v>
          </cell>
          <cell r="AH49">
            <v>0</v>
          </cell>
          <cell r="AI49">
            <v>0</v>
          </cell>
          <cell r="AJ49">
            <v>0</v>
          </cell>
          <cell r="AK49">
            <v>0</v>
          </cell>
          <cell r="AL49">
            <v>0</v>
          </cell>
          <cell r="AM49">
            <v>0</v>
          </cell>
          <cell r="AN49">
            <v>0</v>
          </cell>
          <cell r="AQ49">
            <v>0</v>
          </cell>
          <cell r="AR49">
            <v>0</v>
          </cell>
          <cell r="AS49">
            <v>0</v>
          </cell>
        </row>
        <row r="50">
          <cell r="B50" t="str">
            <v>Nhà phòng học bộ môn Trường THPT số 5 Bố Trạch (nay là Trường THPT Ngô Quyền)</v>
          </cell>
          <cell r="C50">
            <v>0</v>
          </cell>
          <cell r="D50">
            <v>0</v>
          </cell>
          <cell r="E50" t="str">
            <v>2GDĐT</v>
          </cell>
          <cell r="F50" t="str">
            <v>5KCM</v>
          </cell>
          <cell r="G50" t="str">
            <v>Bố Trạch</v>
          </cell>
          <cell r="H50">
            <v>2016</v>
          </cell>
          <cell r="I50">
            <v>2016</v>
          </cell>
          <cell r="J50">
            <v>2018</v>
          </cell>
          <cell r="K50">
            <v>2018</v>
          </cell>
          <cell r="L50" t="str">
            <v>2880a/QĐ-UBND ngày 16/10/2015</v>
          </cell>
          <cell r="M50" t="str">
            <v>3109/QĐ-UBND ngày 30/10/2015</v>
          </cell>
          <cell r="N50">
            <v>3000</v>
          </cell>
          <cell r="O50">
            <v>3000</v>
          </cell>
          <cell r="P50">
            <v>3000</v>
          </cell>
          <cell r="Q50">
            <v>1980</v>
          </cell>
          <cell r="R50">
            <v>1980</v>
          </cell>
          <cell r="S50">
            <v>1980</v>
          </cell>
          <cell r="T50">
            <v>2550</v>
          </cell>
          <cell r="U50">
            <v>720</v>
          </cell>
          <cell r="V50">
            <v>720</v>
          </cell>
          <cell r="W50">
            <v>720</v>
          </cell>
          <cell r="X50">
            <v>100</v>
          </cell>
          <cell r="Y50">
            <v>100</v>
          </cell>
          <cell r="Z50">
            <v>720</v>
          </cell>
          <cell r="AA50">
            <v>2700</v>
          </cell>
          <cell r="AB50">
            <v>720</v>
          </cell>
          <cell r="AC50">
            <v>2700</v>
          </cell>
          <cell r="AD50">
            <v>2550</v>
          </cell>
          <cell r="AE50">
            <v>0</v>
          </cell>
          <cell r="AF50">
            <v>0</v>
          </cell>
          <cell r="AG50">
            <v>0</v>
          </cell>
          <cell r="AH50">
            <v>0</v>
          </cell>
          <cell r="AI50">
            <v>0</v>
          </cell>
          <cell r="AJ50">
            <v>0</v>
          </cell>
          <cell r="AK50">
            <v>0</v>
          </cell>
          <cell r="AL50">
            <v>0</v>
          </cell>
          <cell r="AM50">
            <v>0</v>
          </cell>
          <cell r="AN50">
            <v>0</v>
          </cell>
          <cell r="AQ50">
            <v>0</v>
          </cell>
          <cell r="AR50">
            <v>0</v>
          </cell>
          <cell r="AS50">
            <v>0</v>
          </cell>
        </row>
        <row r="51">
          <cell r="B51" t="str">
            <v>Xây dựng hàng rào, nhà phòng học 8 phòng 2 tầng THPT Hoàng Hoa Thám</v>
          </cell>
          <cell r="C51">
            <v>0</v>
          </cell>
          <cell r="D51">
            <v>0</v>
          </cell>
          <cell r="E51" t="str">
            <v>2GDĐT</v>
          </cell>
          <cell r="F51" t="str">
            <v>5KCM</v>
          </cell>
          <cell r="G51" t="str">
            <v>Lệ Thủy</v>
          </cell>
          <cell r="H51">
            <v>2016</v>
          </cell>
          <cell r="I51">
            <v>2016</v>
          </cell>
          <cell r="J51">
            <v>2018</v>
          </cell>
          <cell r="K51">
            <v>2018</v>
          </cell>
          <cell r="L51">
            <v>2018</v>
          </cell>
          <cell r="M51" t="str">
            <v>3041/QĐ-UBND ngày 29/10/2015</v>
          </cell>
          <cell r="N51">
            <v>4500</v>
          </cell>
          <cell r="O51">
            <v>4500</v>
          </cell>
          <cell r="P51">
            <v>4500</v>
          </cell>
          <cell r="Q51">
            <v>3025</v>
          </cell>
          <cell r="R51">
            <v>3025</v>
          </cell>
          <cell r="S51">
            <v>3025</v>
          </cell>
          <cell r="T51">
            <v>3850</v>
          </cell>
          <cell r="U51">
            <v>1025</v>
          </cell>
          <cell r="V51">
            <v>1025</v>
          </cell>
          <cell r="W51">
            <v>1025</v>
          </cell>
          <cell r="X51">
            <v>100</v>
          </cell>
          <cell r="Y51">
            <v>100</v>
          </cell>
          <cell r="Z51">
            <v>1025</v>
          </cell>
          <cell r="AA51">
            <v>4050</v>
          </cell>
          <cell r="AB51">
            <v>1025</v>
          </cell>
          <cell r="AC51">
            <v>4050</v>
          </cell>
          <cell r="AD51">
            <v>3850</v>
          </cell>
          <cell r="AE51">
            <v>0</v>
          </cell>
          <cell r="AF51">
            <v>0</v>
          </cell>
          <cell r="AG51">
            <v>0</v>
          </cell>
          <cell r="AH51">
            <v>0</v>
          </cell>
          <cell r="AI51">
            <v>0</v>
          </cell>
          <cell r="AJ51">
            <v>0</v>
          </cell>
          <cell r="AK51">
            <v>0</v>
          </cell>
          <cell r="AL51">
            <v>0</v>
          </cell>
          <cell r="AM51">
            <v>0</v>
          </cell>
          <cell r="AN51">
            <v>0</v>
          </cell>
          <cell r="AQ51">
            <v>0</v>
          </cell>
          <cell r="AR51">
            <v>0</v>
          </cell>
          <cell r="AS51">
            <v>0</v>
          </cell>
        </row>
        <row r="52">
          <cell r="B52" t="str">
            <v xml:space="preserve">Cụm Mầm non trung tâm xã Sơn Thủy nhà lớp học 6 phòng </v>
          </cell>
          <cell r="C52">
            <v>0</v>
          </cell>
          <cell r="D52">
            <v>0</v>
          </cell>
          <cell r="E52" t="str">
            <v>2GDĐT</v>
          </cell>
          <cell r="F52" t="str">
            <v>5KCM</v>
          </cell>
          <cell r="G52" t="str">
            <v>Lệ Thủy</v>
          </cell>
          <cell r="H52">
            <v>2016</v>
          </cell>
          <cell r="I52">
            <v>2016</v>
          </cell>
          <cell r="J52">
            <v>2018</v>
          </cell>
          <cell r="K52">
            <v>2018</v>
          </cell>
          <cell r="L52">
            <v>2018</v>
          </cell>
          <cell r="M52" t="str">
            <v>3038/QĐ-UBND ngày 29/10/2015</v>
          </cell>
          <cell r="N52">
            <v>6324</v>
          </cell>
          <cell r="O52">
            <v>6324</v>
          </cell>
          <cell r="P52">
            <v>6324</v>
          </cell>
          <cell r="Q52">
            <v>4000</v>
          </cell>
          <cell r="R52">
            <v>4000</v>
          </cell>
          <cell r="S52">
            <v>4000</v>
          </cell>
          <cell r="T52">
            <v>5542</v>
          </cell>
          <cell r="U52">
            <v>1692</v>
          </cell>
          <cell r="V52">
            <v>1692</v>
          </cell>
          <cell r="W52">
            <v>1692</v>
          </cell>
          <cell r="X52">
            <v>100</v>
          </cell>
          <cell r="Y52">
            <v>100</v>
          </cell>
          <cell r="Z52">
            <v>1692</v>
          </cell>
          <cell r="AA52">
            <v>5692</v>
          </cell>
          <cell r="AB52">
            <v>1692</v>
          </cell>
          <cell r="AC52">
            <v>5692</v>
          </cell>
          <cell r="AD52">
            <v>5542</v>
          </cell>
          <cell r="AE52">
            <v>0</v>
          </cell>
          <cell r="AF52">
            <v>0</v>
          </cell>
          <cell r="AG52">
            <v>0</v>
          </cell>
          <cell r="AH52">
            <v>0</v>
          </cell>
          <cell r="AI52">
            <v>0</v>
          </cell>
          <cell r="AJ52">
            <v>0</v>
          </cell>
          <cell r="AK52">
            <v>0</v>
          </cell>
          <cell r="AL52">
            <v>0</v>
          </cell>
          <cell r="AM52">
            <v>0</v>
          </cell>
          <cell r="AN52">
            <v>0</v>
          </cell>
          <cell r="AQ52">
            <v>0</v>
          </cell>
          <cell r="AR52">
            <v>0</v>
          </cell>
          <cell r="AS52">
            <v>0</v>
          </cell>
        </row>
        <row r="53">
          <cell r="B53" t="str">
            <v>Trường Tiểu học số 1 Xuân Ninh (8 phòng)</v>
          </cell>
          <cell r="C53">
            <v>0</v>
          </cell>
          <cell r="D53">
            <v>0</v>
          </cell>
          <cell r="E53" t="str">
            <v>2GDĐT</v>
          </cell>
          <cell r="F53" t="str">
            <v>5KCM</v>
          </cell>
          <cell r="G53" t="str">
            <v>Quảng Ninh</v>
          </cell>
          <cell r="H53">
            <v>2016</v>
          </cell>
          <cell r="I53">
            <v>2016</v>
          </cell>
          <cell r="J53">
            <v>2018</v>
          </cell>
          <cell r="K53">
            <v>2018</v>
          </cell>
          <cell r="L53">
            <v>2018</v>
          </cell>
          <cell r="M53" t="str">
            <v>3066/QĐ-UBND ngày 30/10/2015</v>
          </cell>
          <cell r="N53">
            <v>4000</v>
          </cell>
          <cell r="O53">
            <v>4000</v>
          </cell>
          <cell r="P53">
            <v>4000</v>
          </cell>
          <cell r="Q53">
            <v>2550</v>
          </cell>
          <cell r="R53">
            <v>2550</v>
          </cell>
          <cell r="S53">
            <v>2550</v>
          </cell>
          <cell r="T53">
            <v>3450</v>
          </cell>
          <cell r="U53">
            <v>1050</v>
          </cell>
          <cell r="V53">
            <v>1050</v>
          </cell>
          <cell r="W53">
            <v>1050</v>
          </cell>
          <cell r="X53">
            <v>100</v>
          </cell>
          <cell r="Y53">
            <v>100</v>
          </cell>
          <cell r="Z53">
            <v>1050</v>
          </cell>
          <cell r="AA53">
            <v>3600</v>
          </cell>
          <cell r="AB53">
            <v>1050</v>
          </cell>
          <cell r="AC53">
            <v>3600</v>
          </cell>
          <cell r="AD53">
            <v>3450</v>
          </cell>
          <cell r="AE53">
            <v>0</v>
          </cell>
          <cell r="AF53">
            <v>0</v>
          </cell>
          <cell r="AG53">
            <v>0</v>
          </cell>
          <cell r="AH53">
            <v>0</v>
          </cell>
          <cell r="AI53">
            <v>0</v>
          </cell>
          <cell r="AJ53">
            <v>0</v>
          </cell>
          <cell r="AK53">
            <v>0</v>
          </cell>
          <cell r="AL53">
            <v>0</v>
          </cell>
          <cell r="AM53">
            <v>0</v>
          </cell>
          <cell r="AN53">
            <v>0</v>
          </cell>
          <cell r="AQ53">
            <v>0</v>
          </cell>
          <cell r="AR53">
            <v>0</v>
          </cell>
          <cell r="AS53">
            <v>0</v>
          </cell>
        </row>
        <row r="54">
          <cell r="B54" t="str">
            <v>Nhà lớp học 2 tầng 4 phòng Trường Mầm non xã Lý Trạch, huyện Bố Trạch</v>
          </cell>
          <cell r="C54">
            <v>0</v>
          </cell>
          <cell r="D54">
            <v>0</v>
          </cell>
          <cell r="E54" t="str">
            <v>2GDĐT</v>
          </cell>
          <cell r="F54" t="str">
            <v>5KCM</v>
          </cell>
          <cell r="G54" t="str">
            <v>Bố Trạch</v>
          </cell>
          <cell r="H54">
            <v>2016</v>
          </cell>
          <cell r="I54">
            <v>2016</v>
          </cell>
          <cell r="J54">
            <v>2018</v>
          </cell>
          <cell r="K54">
            <v>2018</v>
          </cell>
          <cell r="L54">
            <v>2018</v>
          </cell>
          <cell r="M54" t="str">
            <v>3115a/QĐ-UBND ngày 31/10/2015</v>
          </cell>
          <cell r="N54">
            <v>3200</v>
          </cell>
          <cell r="O54">
            <v>3200</v>
          </cell>
          <cell r="P54">
            <v>3200</v>
          </cell>
          <cell r="Q54">
            <v>2120</v>
          </cell>
          <cell r="R54">
            <v>2120</v>
          </cell>
          <cell r="S54">
            <v>2120</v>
          </cell>
          <cell r="T54">
            <v>2730</v>
          </cell>
          <cell r="U54">
            <v>760</v>
          </cell>
          <cell r="V54">
            <v>760</v>
          </cell>
          <cell r="W54">
            <v>760</v>
          </cell>
          <cell r="X54">
            <v>100</v>
          </cell>
          <cell r="Y54">
            <v>100</v>
          </cell>
          <cell r="Z54">
            <v>760</v>
          </cell>
          <cell r="AA54">
            <v>2880</v>
          </cell>
          <cell r="AB54">
            <v>760</v>
          </cell>
          <cell r="AC54">
            <v>2880</v>
          </cell>
          <cell r="AD54">
            <v>2730</v>
          </cell>
          <cell r="AE54">
            <v>0</v>
          </cell>
          <cell r="AF54">
            <v>0</v>
          </cell>
          <cell r="AG54">
            <v>0</v>
          </cell>
          <cell r="AH54">
            <v>0</v>
          </cell>
          <cell r="AI54">
            <v>0</v>
          </cell>
          <cell r="AJ54">
            <v>0</v>
          </cell>
          <cell r="AK54">
            <v>0</v>
          </cell>
          <cell r="AL54">
            <v>0</v>
          </cell>
          <cell r="AM54">
            <v>0</v>
          </cell>
          <cell r="AN54">
            <v>0</v>
          </cell>
          <cell r="AQ54">
            <v>0</v>
          </cell>
          <cell r="AR54">
            <v>0</v>
          </cell>
          <cell r="AS54">
            <v>0</v>
          </cell>
        </row>
        <row r="55">
          <cell r="B55" t="str">
            <v>Trường Mầm non khu vực 2 Phường Quảng Long, thị xã Ba Đồn, tỉnh Quảng Bình</v>
          </cell>
          <cell r="C55">
            <v>0</v>
          </cell>
          <cell r="D55">
            <v>0</v>
          </cell>
          <cell r="E55" t="str">
            <v>2GDĐT</v>
          </cell>
          <cell r="F55" t="str">
            <v>5KCM</v>
          </cell>
          <cell r="G55" t="str">
            <v>Ba Đồn</v>
          </cell>
          <cell r="H55">
            <v>2016</v>
          </cell>
          <cell r="I55">
            <v>2016</v>
          </cell>
          <cell r="J55">
            <v>2018</v>
          </cell>
          <cell r="K55">
            <v>2018</v>
          </cell>
          <cell r="L55" t="str">
            <v>2665/QĐ-UBND ngày 29/09/2015</v>
          </cell>
          <cell r="M55" t="str">
            <v>3105/QĐ-UBND ngày 30/10/2015</v>
          </cell>
          <cell r="N55">
            <v>4800</v>
          </cell>
          <cell r="O55">
            <v>4800</v>
          </cell>
          <cell r="P55">
            <v>4800</v>
          </cell>
          <cell r="Q55">
            <v>3030</v>
          </cell>
          <cell r="R55">
            <v>3030</v>
          </cell>
          <cell r="S55">
            <v>3030</v>
          </cell>
          <cell r="T55">
            <v>4170</v>
          </cell>
          <cell r="U55">
            <v>1290</v>
          </cell>
          <cell r="V55">
            <v>1290</v>
          </cell>
          <cell r="W55">
            <v>1290</v>
          </cell>
          <cell r="X55">
            <v>100</v>
          </cell>
          <cell r="Y55">
            <v>100</v>
          </cell>
          <cell r="Z55">
            <v>1290</v>
          </cell>
          <cell r="AA55">
            <v>4320</v>
          </cell>
          <cell r="AB55">
            <v>1290</v>
          </cell>
          <cell r="AC55">
            <v>4320</v>
          </cell>
          <cell r="AD55">
            <v>4170</v>
          </cell>
          <cell r="AE55">
            <v>0</v>
          </cell>
          <cell r="AF55">
            <v>0</v>
          </cell>
          <cell r="AG55">
            <v>0</v>
          </cell>
          <cell r="AH55">
            <v>0</v>
          </cell>
          <cell r="AI55">
            <v>0</v>
          </cell>
          <cell r="AJ55">
            <v>0</v>
          </cell>
          <cell r="AK55">
            <v>0</v>
          </cell>
          <cell r="AL55">
            <v>0</v>
          </cell>
          <cell r="AM55">
            <v>0</v>
          </cell>
          <cell r="AN55">
            <v>0</v>
          </cell>
          <cell r="AQ55">
            <v>0</v>
          </cell>
          <cell r="AR55">
            <v>0</v>
          </cell>
          <cell r="AS55">
            <v>0</v>
          </cell>
        </row>
        <row r="56">
          <cell r="B56" t="str">
            <v>Nhà lớp học 2 tầng 4 phòng Trường Mầm non Hồng Thủy</v>
          </cell>
          <cell r="C56">
            <v>0</v>
          </cell>
          <cell r="D56">
            <v>0</v>
          </cell>
          <cell r="E56" t="str">
            <v>2GDĐT</v>
          </cell>
          <cell r="F56" t="str">
            <v>5KCM</v>
          </cell>
          <cell r="G56" t="str">
            <v>Lệ Thủy</v>
          </cell>
          <cell r="H56">
            <v>2016</v>
          </cell>
          <cell r="I56">
            <v>2016</v>
          </cell>
          <cell r="J56">
            <v>2018</v>
          </cell>
          <cell r="K56">
            <v>2018</v>
          </cell>
          <cell r="L56">
            <v>2018</v>
          </cell>
          <cell r="M56" t="str">
            <v>3040/QĐ-UBND ngày 29/10/2015</v>
          </cell>
          <cell r="N56">
            <v>3200</v>
          </cell>
          <cell r="O56">
            <v>3200</v>
          </cell>
          <cell r="P56">
            <v>3200</v>
          </cell>
          <cell r="Q56">
            <v>2070</v>
          </cell>
          <cell r="R56">
            <v>2070</v>
          </cell>
          <cell r="S56">
            <v>2070</v>
          </cell>
          <cell r="T56">
            <v>2730</v>
          </cell>
          <cell r="U56">
            <v>810</v>
          </cell>
          <cell r="V56">
            <v>810</v>
          </cell>
          <cell r="W56">
            <v>810</v>
          </cell>
          <cell r="X56">
            <v>100</v>
          </cell>
          <cell r="Y56">
            <v>100</v>
          </cell>
          <cell r="Z56">
            <v>810</v>
          </cell>
          <cell r="AA56">
            <v>2880</v>
          </cell>
          <cell r="AB56">
            <v>810</v>
          </cell>
          <cell r="AC56">
            <v>2880</v>
          </cell>
          <cell r="AD56">
            <v>2730</v>
          </cell>
          <cell r="AE56">
            <v>0</v>
          </cell>
          <cell r="AF56">
            <v>0</v>
          </cell>
          <cell r="AG56">
            <v>0</v>
          </cell>
          <cell r="AH56">
            <v>0</v>
          </cell>
          <cell r="AI56">
            <v>0</v>
          </cell>
          <cell r="AJ56">
            <v>0</v>
          </cell>
          <cell r="AK56">
            <v>0</v>
          </cell>
          <cell r="AL56">
            <v>0</v>
          </cell>
          <cell r="AM56">
            <v>0</v>
          </cell>
          <cell r="AN56">
            <v>0</v>
          </cell>
          <cell r="AQ56">
            <v>0</v>
          </cell>
          <cell r="AR56">
            <v>0</v>
          </cell>
          <cell r="AS56">
            <v>0</v>
          </cell>
        </row>
        <row r="57">
          <cell r="B57" t="str">
            <v>Cải tạo, nâng cấp khối phòng học trường Tiểu học Đồng Phú</v>
          </cell>
          <cell r="C57">
            <v>0</v>
          </cell>
          <cell r="D57">
            <v>0</v>
          </cell>
          <cell r="E57" t="str">
            <v>2GDĐT</v>
          </cell>
          <cell r="F57" t="str">
            <v>5KCM</v>
          </cell>
          <cell r="G57" t="str">
            <v>Đồng Hới</v>
          </cell>
          <cell r="H57">
            <v>2016</v>
          </cell>
          <cell r="I57">
            <v>2016</v>
          </cell>
          <cell r="J57">
            <v>2018</v>
          </cell>
          <cell r="K57">
            <v>2018</v>
          </cell>
          <cell r="L57">
            <v>2018</v>
          </cell>
          <cell r="M57" t="str">
            <v>4463/QĐ-UBND ngày 29/10/2015</v>
          </cell>
          <cell r="N57">
            <v>2794</v>
          </cell>
          <cell r="O57">
            <v>2794</v>
          </cell>
          <cell r="P57">
            <v>2794</v>
          </cell>
          <cell r="Q57">
            <v>2050</v>
          </cell>
          <cell r="R57">
            <v>2050</v>
          </cell>
          <cell r="S57">
            <v>2050</v>
          </cell>
          <cell r="T57">
            <v>2365</v>
          </cell>
          <cell r="U57">
            <v>465</v>
          </cell>
          <cell r="V57">
            <v>465</v>
          </cell>
          <cell r="W57">
            <v>465</v>
          </cell>
          <cell r="X57">
            <v>100</v>
          </cell>
          <cell r="Y57">
            <v>100</v>
          </cell>
          <cell r="Z57">
            <v>465</v>
          </cell>
          <cell r="AA57">
            <v>2515</v>
          </cell>
          <cell r="AB57">
            <v>465</v>
          </cell>
          <cell r="AC57">
            <v>2515</v>
          </cell>
          <cell r="AD57">
            <v>2365</v>
          </cell>
          <cell r="AE57">
            <v>0</v>
          </cell>
          <cell r="AF57">
            <v>0</v>
          </cell>
          <cell r="AG57">
            <v>0</v>
          </cell>
          <cell r="AH57">
            <v>0</v>
          </cell>
          <cell r="AI57">
            <v>0</v>
          </cell>
          <cell r="AJ57">
            <v>0</v>
          </cell>
          <cell r="AK57">
            <v>0</v>
          </cell>
          <cell r="AL57">
            <v>0</v>
          </cell>
          <cell r="AM57">
            <v>0</v>
          </cell>
          <cell r="AN57">
            <v>0</v>
          </cell>
          <cell r="AQ57">
            <v>0</v>
          </cell>
          <cell r="AR57">
            <v>0</v>
          </cell>
          <cell r="AS57">
            <v>0</v>
          </cell>
        </row>
        <row r="58">
          <cell r="B58" t="str">
            <v>Trường THCS xã Quảng Trường (phòng học chức năng và phòng học bộ môn)</v>
          </cell>
          <cell r="C58">
            <v>0</v>
          </cell>
          <cell r="D58">
            <v>0</v>
          </cell>
          <cell r="E58" t="str">
            <v>2GDĐT</v>
          </cell>
          <cell r="F58" t="str">
            <v>5KCM</v>
          </cell>
          <cell r="G58" t="str">
            <v>Quảng Trạch</v>
          </cell>
          <cell r="H58">
            <v>2016</v>
          </cell>
          <cell r="I58">
            <v>2016</v>
          </cell>
          <cell r="J58">
            <v>2018</v>
          </cell>
          <cell r="K58">
            <v>2018</v>
          </cell>
          <cell r="L58" t="str">
            <v>2848/QĐ-UBND ngày 15/10/2015</v>
          </cell>
          <cell r="M58" t="str">
            <v>3059/QĐ-UBND ngày 29/10/2015</v>
          </cell>
          <cell r="N58">
            <v>3230</v>
          </cell>
          <cell r="O58">
            <v>3230</v>
          </cell>
          <cell r="P58">
            <v>3230</v>
          </cell>
          <cell r="Q58">
            <v>2125</v>
          </cell>
          <cell r="R58">
            <v>2125</v>
          </cell>
          <cell r="S58">
            <v>2125</v>
          </cell>
          <cell r="T58">
            <v>2757</v>
          </cell>
          <cell r="U58">
            <v>782</v>
          </cell>
          <cell r="V58">
            <v>782</v>
          </cell>
          <cell r="W58">
            <v>782</v>
          </cell>
          <cell r="X58">
            <v>100</v>
          </cell>
          <cell r="Y58">
            <v>100</v>
          </cell>
          <cell r="Z58">
            <v>782</v>
          </cell>
          <cell r="AA58">
            <v>2907</v>
          </cell>
          <cell r="AB58">
            <v>782</v>
          </cell>
          <cell r="AC58">
            <v>2907</v>
          </cell>
          <cell r="AD58">
            <v>2757</v>
          </cell>
          <cell r="AE58">
            <v>0</v>
          </cell>
          <cell r="AF58">
            <v>0</v>
          </cell>
          <cell r="AG58">
            <v>0</v>
          </cell>
          <cell r="AH58">
            <v>0</v>
          </cell>
          <cell r="AI58">
            <v>0</v>
          </cell>
          <cell r="AJ58">
            <v>0</v>
          </cell>
          <cell r="AK58">
            <v>0</v>
          </cell>
          <cell r="AL58">
            <v>0</v>
          </cell>
          <cell r="AM58">
            <v>0</v>
          </cell>
          <cell r="AN58">
            <v>0</v>
          </cell>
          <cell r="AQ58">
            <v>0</v>
          </cell>
          <cell r="AR58">
            <v>0</v>
          </cell>
          <cell r="AS58">
            <v>0</v>
          </cell>
        </row>
        <row r="59">
          <cell r="B59" t="str">
            <v>Trường mầm non thôn Chày Lập xã Phúc Trạch (4 phòng)</v>
          </cell>
          <cell r="C59">
            <v>0</v>
          </cell>
          <cell r="D59">
            <v>0</v>
          </cell>
          <cell r="E59" t="str">
            <v>2GDĐT</v>
          </cell>
          <cell r="F59" t="str">
            <v>5KCM</v>
          </cell>
          <cell r="G59" t="str">
            <v>Bố Trạch</v>
          </cell>
          <cell r="H59">
            <v>2016</v>
          </cell>
          <cell r="I59">
            <v>2016</v>
          </cell>
          <cell r="J59">
            <v>2018</v>
          </cell>
          <cell r="K59">
            <v>2018</v>
          </cell>
          <cell r="L59">
            <v>2018</v>
          </cell>
          <cell r="M59" t="str">
            <v>2903a/QĐ-UBND ngày 30/10/2015</v>
          </cell>
          <cell r="N59">
            <v>3200</v>
          </cell>
          <cell r="O59">
            <v>3200</v>
          </cell>
          <cell r="P59">
            <v>3200</v>
          </cell>
          <cell r="Q59">
            <v>2080</v>
          </cell>
          <cell r="R59">
            <v>2080</v>
          </cell>
          <cell r="S59">
            <v>2080</v>
          </cell>
          <cell r="T59">
            <v>2730</v>
          </cell>
          <cell r="U59">
            <v>800</v>
          </cell>
          <cell r="V59">
            <v>800</v>
          </cell>
          <cell r="W59">
            <v>800</v>
          </cell>
          <cell r="X59">
            <v>100</v>
          </cell>
          <cell r="Y59">
            <v>100</v>
          </cell>
          <cell r="Z59">
            <v>800</v>
          </cell>
          <cell r="AA59">
            <v>2880</v>
          </cell>
          <cell r="AB59">
            <v>800</v>
          </cell>
          <cell r="AC59">
            <v>2880</v>
          </cell>
          <cell r="AD59">
            <v>2730</v>
          </cell>
          <cell r="AE59">
            <v>0</v>
          </cell>
          <cell r="AF59">
            <v>0</v>
          </cell>
          <cell r="AG59">
            <v>0</v>
          </cell>
          <cell r="AH59">
            <v>0</v>
          </cell>
          <cell r="AI59">
            <v>0</v>
          </cell>
          <cell r="AJ59">
            <v>0</v>
          </cell>
          <cell r="AK59">
            <v>0</v>
          </cell>
          <cell r="AL59">
            <v>0</v>
          </cell>
          <cell r="AM59">
            <v>0</v>
          </cell>
          <cell r="AN59">
            <v>0</v>
          </cell>
          <cell r="AQ59">
            <v>0</v>
          </cell>
          <cell r="AR59">
            <v>0</v>
          </cell>
          <cell r="AS59">
            <v>0</v>
          </cell>
        </row>
        <row r="60">
          <cell r="B60" t="str">
            <v>Nhà lớp học 2 tầng 4 phòng Trường mầm non Ngư Thủy Trung</v>
          </cell>
          <cell r="C60">
            <v>0</v>
          </cell>
          <cell r="D60">
            <v>0</v>
          </cell>
          <cell r="E60" t="str">
            <v>2GDĐT</v>
          </cell>
          <cell r="F60" t="str">
            <v>5KCM</v>
          </cell>
          <cell r="G60" t="str">
            <v>Lệ Thủy</v>
          </cell>
          <cell r="H60">
            <v>2016</v>
          </cell>
          <cell r="I60">
            <v>2016</v>
          </cell>
          <cell r="J60">
            <v>2018</v>
          </cell>
          <cell r="K60">
            <v>2018</v>
          </cell>
          <cell r="L60">
            <v>2018</v>
          </cell>
          <cell r="M60" t="str">
            <v>3039/QĐ-UBND ngày 29/10/2015</v>
          </cell>
          <cell r="N60">
            <v>3200</v>
          </cell>
          <cell r="O60">
            <v>3200</v>
          </cell>
          <cell r="P60">
            <v>3200</v>
          </cell>
          <cell r="Q60">
            <v>2080</v>
          </cell>
          <cell r="R60">
            <v>2080</v>
          </cell>
          <cell r="S60">
            <v>2080</v>
          </cell>
          <cell r="T60">
            <v>2730</v>
          </cell>
          <cell r="U60">
            <v>800</v>
          </cell>
          <cell r="V60">
            <v>800</v>
          </cell>
          <cell r="W60">
            <v>800</v>
          </cell>
          <cell r="X60">
            <v>100</v>
          </cell>
          <cell r="Y60">
            <v>100</v>
          </cell>
          <cell r="Z60">
            <v>800</v>
          </cell>
          <cell r="AA60">
            <v>2880</v>
          </cell>
          <cell r="AB60">
            <v>800</v>
          </cell>
          <cell r="AC60">
            <v>2880</v>
          </cell>
          <cell r="AD60">
            <v>2730</v>
          </cell>
          <cell r="AE60">
            <v>0</v>
          </cell>
          <cell r="AF60">
            <v>0</v>
          </cell>
          <cell r="AG60">
            <v>0</v>
          </cell>
          <cell r="AH60">
            <v>0</v>
          </cell>
          <cell r="AI60">
            <v>0</v>
          </cell>
          <cell r="AJ60">
            <v>0</v>
          </cell>
          <cell r="AK60">
            <v>0</v>
          </cell>
          <cell r="AL60">
            <v>0</v>
          </cell>
          <cell r="AM60">
            <v>0</v>
          </cell>
          <cell r="AN60">
            <v>0</v>
          </cell>
          <cell r="AQ60">
            <v>0</v>
          </cell>
          <cell r="AR60">
            <v>0</v>
          </cell>
          <cell r="AS60">
            <v>0</v>
          </cell>
        </row>
        <row r="61">
          <cell r="B61" t="str">
            <v>Trường Mầm non Khu vực Lộc An (6 phòng)</v>
          </cell>
          <cell r="C61">
            <v>0</v>
          </cell>
          <cell r="D61">
            <v>0</v>
          </cell>
          <cell r="E61" t="str">
            <v>2GDĐT</v>
          </cell>
          <cell r="F61" t="str">
            <v>5KCM</v>
          </cell>
          <cell r="G61" t="str">
            <v>Lệ Thủy</v>
          </cell>
          <cell r="H61">
            <v>2016</v>
          </cell>
          <cell r="I61">
            <v>2016</v>
          </cell>
          <cell r="J61">
            <v>2018</v>
          </cell>
          <cell r="K61">
            <v>2018</v>
          </cell>
          <cell r="L61">
            <v>2018</v>
          </cell>
          <cell r="M61" t="str">
            <v>3042/QĐ-UBND ngày 29/10/2015</v>
          </cell>
          <cell r="N61">
            <v>4800</v>
          </cell>
          <cell r="O61">
            <v>4800</v>
          </cell>
          <cell r="P61">
            <v>4800</v>
          </cell>
          <cell r="Q61">
            <v>3080</v>
          </cell>
          <cell r="R61">
            <v>3080</v>
          </cell>
          <cell r="S61">
            <v>3080</v>
          </cell>
          <cell r="T61">
            <v>4210</v>
          </cell>
          <cell r="U61">
            <v>1240</v>
          </cell>
          <cell r="V61">
            <v>1240</v>
          </cell>
          <cell r="W61">
            <v>1240</v>
          </cell>
          <cell r="X61">
            <v>100</v>
          </cell>
          <cell r="Y61">
            <v>100</v>
          </cell>
          <cell r="Z61">
            <v>1240</v>
          </cell>
          <cell r="AA61">
            <v>4320</v>
          </cell>
          <cell r="AB61">
            <v>1240</v>
          </cell>
          <cell r="AC61">
            <v>4320</v>
          </cell>
          <cell r="AD61">
            <v>4210</v>
          </cell>
          <cell r="AE61">
            <v>0</v>
          </cell>
          <cell r="AF61">
            <v>0</v>
          </cell>
          <cell r="AG61">
            <v>0</v>
          </cell>
          <cell r="AH61">
            <v>0</v>
          </cell>
          <cell r="AI61">
            <v>0</v>
          </cell>
          <cell r="AJ61">
            <v>0</v>
          </cell>
          <cell r="AK61">
            <v>0</v>
          </cell>
          <cell r="AL61">
            <v>0</v>
          </cell>
          <cell r="AM61">
            <v>0</v>
          </cell>
          <cell r="AN61">
            <v>0</v>
          </cell>
          <cell r="AQ61">
            <v>0</v>
          </cell>
          <cell r="AR61">
            <v>0</v>
          </cell>
          <cell r="AS61">
            <v>0</v>
          </cell>
        </row>
        <row r="62">
          <cell r="B62" t="str">
            <v>Trường Mầm non xã Hàm Ninh (điểm trường Trần Xá)</v>
          </cell>
          <cell r="C62">
            <v>0</v>
          </cell>
          <cell r="D62">
            <v>0</v>
          </cell>
          <cell r="E62" t="str">
            <v>2GDĐT</v>
          </cell>
          <cell r="F62" t="str">
            <v>5KCM</v>
          </cell>
          <cell r="G62" t="str">
            <v>Quảng Ninh</v>
          </cell>
          <cell r="H62">
            <v>2016</v>
          </cell>
          <cell r="I62">
            <v>2016</v>
          </cell>
          <cell r="J62">
            <v>2018</v>
          </cell>
          <cell r="K62">
            <v>2018</v>
          </cell>
          <cell r="L62">
            <v>2018</v>
          </cell>
          <cell r="M62" t="str">
            <v>3124/QĐ-UBND ngày 30/10/2015</v>
          </cell>
          <cell r="N62">
            <v>4800</v>
          </cell>
          <cell r="O62">
            <v>4800</v>
          </cell>
          <cell r="P62">
            <v>4800</v>
          </cell>
          <cell r="Q62">
            <v>2950</v>
          </cell>
          <cell r="R62">
            <v>2950</v>
          </cell>
          <cell r="S62">
            <v>2950</v>
          </cell>
          <cell r="T62">
            <v>4320</v>
          </cell>
          <cell r="U62">
            <v>1370</v>
          </cell>
          <cell r="V62">
            <v>1370</v>
          </cell>
          <cell r="W62">
            <v>1370</v>
          </cell>
          <cell r="X62">
            <v>100</v>
          </cell>
          <cell r="Y62">
            <v>100</v>
          </cell>
          <cell r="Z62">
            <v>1370</v>
          </cell>
          <cell r="AA62">
            <v>4320</v>
          </cell>
          <cell r="AB62">
            <v>1370</v>
          </cell>
          <cell r="AC62">
            <v>4320</v>
          </cell>
          <cell r="AD62">
            <v>4320</v>
          </cell>
          <cell r="AE62">
            <v>0</v>
          </cell>
          <cell r="AF62">
            <v>0</v>
          </cell>
          <cell r="AG62">
            <v>0</v>
          </cell>
          <cell r="AH62">
            <v>0</v>
          </cell>
          <cell r="AI62">
            <v>0</v>
          </cell>
          <cell r="AJ62">
            <v>0</v>
          </cell>
          <cell r="AK62">
            <v>0</v>
          </cell>
          <cell r="AL62">
            <v>0</v>
          </cell>
          <cell r="AM62">
            <v>0</v>
          </cell>
          <cell r="AN62">
            <v>0</v>
          </cell>
          <cell r="AQ62">
            <v>0</v>
          </cell>
          <cell r="AR62">
            <v>0</v>
          </cell>
          <cell r="AS62">
            <v>0</v>
          </cell>
        </row>
        <row r="63">
          <cell r="B63" t="str">
            <v>Trường TH Trường Sơn (4 phòng)</v>
          </cell>
          <cell r="C63">
            <v>0</v>
          </cell>
          <cell r="D63">
            <v>0</v>
          </cell>
          <cell r="E63" t="str">
            <v>2GDĐT</v>
          </cell>
          <cell r="F63" t="str">
            <v>5KCM</v>
          </cell>
          <cell r="G63" t="str">
            <v>Quảng Ninh</v>
          </cell>
          <cell r="H63">
            <v>2016</v>
          </cell>
          <cell r="I63">
            <v>2016</v>
          </cell>
          <cell r="J63">
            <v>2018</v>
          </cell>
          <cell r="K63">
            <v>2018</v>
          </cell>
          <cell r="L63">
            <v>2018</v>
          </cell>
          <cell r="M63" t="str">
            <v>809/QĐ-UBND ngày 28/10/2015</v>
          </cell>
          <cell r="N63">
            <v>2500</v>
          </cell>
          <cell r="O63">
            <v>2500</v>
          </cell>
          <cell r="P63">
            <v>2500</v>
          </cell>
          <cell r="Q63">
            <v>1650</v>
          </cell>
          <cell r="R63">
            <v>1650</v>
          </cell>
          <cell r="S63">
            <v>1650</v>
          </cell>
          <cell r="T63">
            <v>2150</v>
          </cell>
          <cell r="U63">
            <v>600</v>
          </cell>
          <cell r="V63">
            <v>600</v>
          </cell>
          <cell r="W63">
            <v>600</v>
          </cell>
          <cell r="X63">
            <v>100</v>
          </cell>
          <cell r="Y63">
            <v>100</v>
          </cell>
          <cell r="Z63">
            <v>600</v>
          </cell>
          <cell r="AA63">
            <v>2250</v>
          </cell>
          <cell r="AB63">
            <v>600</v>
          </cell>
          <cell r="AC63">
            <v>2250</v>
          </cell>
          <cell r="AD63">
            <v>2150</v>
          </cell>
          <cell r="AE63">
            <v>0</v>
          </cell>
          <cell r="AF63">
            <v>0</v>
          </cell>
          <cell r="AG63">
            <v>0</v>
          </cell>
          <cell r="AH63">
            <v>0</v>
          </cell>
          <cell r="AI63">
            <v>0</v>
          </cell>
          <cell r="AJ63">
            <v>0</v>
          </cell>
          <cell r="AK63">
            <v>0</v>
          </cell>
          <cell r="AL63">
            <v>0</v>
          </cell>
          <cell r="AM63">
            <v>0</v>
          </cell>
          <cell r="AN63">
            <v>0</v>
          </cell>
          <cell r="AQ63">
            <v>0</v>
          </cell>
          <cell r="AR63">
            <v>0</v>
          </cell>
          <cell r="AS63">
            <v>0</v>
          </cell>
        </row>
        <row r="64">
          <cell r="B64" t="str">
            <v>Trường Mầm non Tân Thủy (hỗ trợ nông thôn mới)</v>
          </cell>
          <cell r="C64">
            <v>0</v>
          </cell>
          <cell r="D64">
            <v>0</v>
          </cell>
          <cell r="E64" t="str">
            <v>2GDĐT</v>
          </cell>
          <cell r="F64" t="str">
            <v>5KCM</v>
          </cell>
          <cell r="G64" t="str">
            <v>Lệ Thủy</v>
          </cell>
          <cell r="H64">
            <v>2016</v>
          </cell>
          <cell r="I64">
            <v>2016</v>
          </cell>
          <cell r="J64">
            <v>2018</v>
          </cell>
          <cell r="K64">
            <v>2018</v>
          </cell>
          <cell r="L64">
            <v>2018</v>
          </cell>
          <cell r="M64" t="str">
            <v>2896/QĐ-UBND ngày 30/5/2016</v>
          </cell>
          <cell r="N64">
            <v>4800</v>
          </cell>
          <cell r="O64">
            <v>4800</v>
          </cell>
          <cell r="P64">
            <v>1800</v>
          </cell>
          <cell r="Q64">
            <v>3510</v>
          </cell>
          <cell r="R64">
            <v>3510</v>
          </cell>
          <cell r="S64">
            <v>510</v>
          </cell>
          <cell r="T64">
            <v>1620</v>
          </cell>
          <cell r="U64">
            <v>1110</v>
          </cell>
          <cell r="V64">
            <v>1110</v>
          </cell>
          <cell r="W64">
            <v>1110</v>
          </cell>
          <cell r="X64">
            <v>100</v>
          </cell>
          <cell r="Y64">
            <v>100</v>
          </cell>
          <cell r="Z64">
            <v>1110</v>
          </cell>
          <cell r="AA64">
            <v>4620</v>
          </cell>
          <cell r="AB64">
            <v>1110</v>
          </cell>
          <cell r="AC64">
            <v>1620</v>
          </cell>
          <cell r="AD64">
            <v>1620</v>
          </cell>
          <cell r="AE64">
            <v>0</v>
          </cell>
          <cell r="AF64">
            <v>0</v>
          </cell>
          <cell r="AG64">
            <v>0</v>
          </cell>
          <cell r="AH64">
            <v>0</v>
          </cell>
          <cell r="AI64">
            <v>0</v>
          </cell>
          <cell r="AJ64">
            <v>0</v>
          </cell>
          <cell r="AK64">
            <v>0</v>
          </cell>
          <cell r="AL64">
            <v>0</v>
          </cell>
          <cell r="AM64">
            <v>0</v>
          </cell>
          <cell r="AN64" t="str">
            <v>Cập nhật số vốn bố trí</v>
          </cell>
          <cell r="AQ64">
            <v>0</v>
          </cell>
          <cell r="AR64">
            <v>0</v>
          </cell>
          <cell r="AS64">
            <v>0</v>
          </cell>
        </row>
        <row r="65">
          <cell r="B65" t="str">
            <v>Nhà lớp học 2 tầng 6 phòng Trường THCS xã Quảng Lưu</v>
          </cell>
          <cell r="C65">
            <v>0</v>
          </cell>
          <cell r="D65">
            <v>0</v>
          </cell>
          <cell r="E65" t="str">
            <v>2GDĐT</v>
          </cell>
          <cell r="F65" t="str">
            <v>5KCM</v>
          </cell>
          <cell r="G65" t="str">
            <v>Quảng Trạch</v>
          </cell>
          <cell r="H65">
            <v>2016</v>
          </cell>
          <cell r="I65">
            <v>2016</v>
          </cell>
          <cell r="J65">
            <v>2018</v>
          </cell>
          <cell r="K65">
            <v>2018</v>
          </cell>
          <cell r="L65">
            <v>2018</v>
          </cell>
          <cell r="M65" t="str">
            <v>3103/QĐ-UBND ngày 30/10/2015</v>
          </cell>
          <cell r="N65">
            <v>3000</v>
          </cell>
          <cell r="O65">
            <v>3000</v>
          </cell>
          <cell r="P65">
            <v>3000</v>
          </cell>
          <cell r="Q65">
            <v>1900</v>
          </cell>
          <cell r="R65">
            <v>1900</v>
          </cell>
          <cell r="S65">
            <v>1900</v>
          </cell>
          <cell r="T65">
            <v>2700</v>
          </cell>
          <cell r="U65">
            <v>800</v>
          </cell>
          <cell r="V65">
            <v>800</v>
          </cell>
          <cell r="W65">
            <v>800</v>
          </cell>
          <cell r="X65">
            <v>100</v>
          </cell>
          <cell r="Y65">
            <v>100</v>
          </cell>
          <cell r="Z65">
            <v>800</v>
          </cell>
          <cell r="AA65">
            <v>2700</v>
          </cell>
          <cell r="AB65">
            <v>800</v>
          </cell>
          <cell r="AC65">
            <v>2700</v>
          </cell>
          <cell r="AD65">
            <v>2700</v>
          </cell>
          <cell r="AE65">
            <v>0</v>
          </cell>
          <cell r="AF65">
            <v>0</v>
          </cell>
          <cell r="AG65">
            <v>0</v>
          </cell>
          <cell r="AH65">
            <v>0</v>
          </cell>
          <cell r="AI65">
            <v>0</v>
          </cell>
          <cell r="AJ65">
            <v>0</v>
          </cell>
          <cell r="AK65">
            <v>0</v>
          </cell>
          <cell r="AL65">
            <v>0</v>
          </cell>
          <cell r="AM65">
            <v>0</v>
          </cell>
          <cell r="AN65">
            <v>0</v>
          </cell>
          <cell r="AQ65">
            <v>0</v>
          </cell>
          <cell r="AR65">
            <v>0</v>
          </cell>
          <cell r="AS65">
            <v>0</v>
          </cell>
        </row>
        <row r="66">
          <cell r="B66" t="str">
            <v>Trường TH Thái Thủy (4 phòng)</v>
          </cell>
          <cell r="C66">
            <v>0</v>
          </cell>
          <cell r="D66">
            <v>0</v>
          </cell>
          <cell r="E66" t="str">
            <v>2GDĐT</v>
          </cell>
          <cell r="F66" t="str">
            <v>5KCM</v>
          </cell>
          <cell r="G66" t="str">
            <v>Lệ Thủy</v>
          </cell>
          <cell r="H66">
            <v>2016</v>
          </cell>
          <cell r="I66">
            <v>2016</v>
          </cell>
          <cell r="J66">
            <v>2018</v>
          </cell>
          <cell r="K66">
            <v>2018</v>
          </cell>
          <cell r="L66">
            <v>2018</v>
          </cell>
          <cell r="M66" t="str">
            <v>1582/QĐ-UBND ngày 30/5/2016</v>
          </cell>
          <cell r="N66">
            <v>1888</v>
          </cell>
          <cell r="O66">
            <v>1888</v>
          </cell>
          <cell r="P66">
            <v>1888</v>
          </cell>
          <cell r="Q66">
            <v>750</v>
          </cell>
          <cell r="R66">
            <v>750</v>
          </cell>
          <cell r="S66">
            <v>750</v>
          </cell>
          <cell r="T66">
            <v>1549</v>
          </cell>
          <cell r="U66">
            <v>949</v>
          </cell>
          <cell r="V66">
            <v>949</v>
          </cell>
          <cell r="W66">
            <v>949</v>
          </cell>
          <cell r="X66">
            <v>100</v>
          </cell>
          <cell r="Y66">
            <v>100</v>
          </cell>
          <cell r="Z66">
            <v>949</v>
          </cell>
          <cell r="AA66">
            <v>1699</v>
          </cell>
          <cell r="AB66">
            <v>949</v>
          </cell>
          <cell r="AC66">
            <v>1699</v>
          </cell>
          <cell r="AD66">
            <v>1549</v>
          </cell>
          <cell r="AE66">
            <v>0</v>
          </cell>
          <cell r="AF66">
            <v>0</v>
          </cell>
          <cell r="AG66">
            <v>0</v>
          </cell>
          <cell r="AH66">
            <v>0</v>
          </cell>
          <cell r="AI66">
            <v>0</v>
          </cell>
          <cell r="AJ66">
            <v>0</v>
          </cell>
          <cell r="AK66">
            <v>0</v>
          </cell>
          <cell r="AL66">
            <v>0</v>
          </cell>
          <cell r="AM66">
            <v>0</v>
          </cell>
          <cell r="AN66">
            <v>0</v>
          </cell>
          <cell r="AQ66">
            <v>0</v>
          </cell>
          <cell r="AR66">
            <v>0</v>
          </cell>
          <cell r="AS66">
            <v>0</v>
          </cell>
        </row>
        <row r="67">
          <cell r="B67" t="str">
            <v>Trường TH và THCS Trọng Hóa (6 phòng)</v>
          </cell>
          <cell r="C67">
            <v>0</v>
          </cell>
          <cell r="D67">
            <v>0</v>
          </cell>
          <cell r="E67" t="str">
            <v>2GDĐT</v>
          </cell>
          <cell r="F67" t="str">
            <v>5KCM</v>
          </cell>
          <cell r="G67" t="str">
            <v>Minh Hóa</v>
          </cell>
          <cell r="H67">
            <v>2016</v>
          </cell>
          <cell r="I67">
            <v>2016</v>
          </cell>
          <cell r="J67">
            <v>2018</v>
          </cell>
          <cell r="K67">
            <v>2018</v>
          </cell>
          <cell r="L67" t="str">
            <v>3082/QĐ-UBND ngày 30/10/2015</v>
          </cell>
          <cell r="M67" t="str">
            <v>3076a/QĐ-UBND ngày 30/10/2015</v>
          </cell>
          <cell r="N67">
            <v>3000</v>
          </cell>
          <cell r="O67">
            <v>3000</v>
          </cell>
          <cell r="P67">
            <v>3000</v>
          </cell>
          <cell r="Q67">
            <v>1953</v>
          </cell>
          <cell r="R67">
            <v>1953</v>
          </cell>
          <cell r="S67">
            <v>1953</v>
          </cell>
          <cell r="T67">
            <v>2500</v>
          </cell>
          <cell r="U67">
            <v>747</v>
          </cell>
          <cell r="V67">
            <v>747</v>
          </cell>
          <cell r="W67">
            <v>747</v>
          </cell>
          <cell r="X67">
            <v>100</v>
          </cell>
          <cell r="Y67">
            <v>100</v>
          </cell>
          <cell r="Z67">
            <v>747</v>
          </cell>
          <cell r="AA67">
            <v>2700</v>
          </cell>
          <cell r="AB67">
            <v>747</v>
          </cell>
          <cell r="AC67">
            <v>2700</v>
          </cell>
          <cell r="AD67">
            <v>2500</v>
          </cell>
          <cell r="AE67">
            <v>0</v>
          </cell>
          <cell r="AF67">
            <v>0</v>
          </cell>
          <cell r="AG67">
            <v>0</v>
          </cell>
          <cell r="AH67">
            <v>0</v>
          </cell>
          <cell r="AI67">
            <v>0</v>
          </cell>
          <cell r="AJ67">
            <v>0</v>
          </cell>
          <cell r="AK67">
            <v>0</v>
          </cell>
          <cell r="AL67">
            <v>0</v>
          </cell>
          <cell r="AM67">
            <v>0</v>
          </cell>
          <cell r="AN67">
            <v>0</v>
          </cell>
          <cell r="AQ67">
            <v>0</v>
          </cell>
          <cell r="AR67">
            <v>0</v>
          </cell>
          <cell r="AS67">
            <v>0</v>
          </cell>
        </row>
        <row r="68">
          <cell r="B68" t="str">
            <v>Trường TH số 1 Đồng Lê (6 phòng chức năng)</v>
          </cell>
          <cell r="C68">
            <v>0</v>
          </cell>
          <cell r="D68">
            <v>0</v>
          </cell>
          <cell r="E68" t="str">
            <v>2GDĐT</v>
          </cell>
          <cell r="F68" t="str">
            <v>5KCM</v>
          </cell>
          <cell r="G68" t="str">
            <v>Tuyên Hóa</v>
          </cell>
          <cell r="H68">
            <v>2016</v>
          </cell>
          <cell r="I68">
            <v>2016</v>
          </cell>
          <cell r="J68">
            <v>2018</v>
          </cell>
          <cell r="K68">
            <v>2018</v>
          </cell>
          <cell r="L68" t="str">
            <v>3045/QĐ-UBND ngày 29/10/2015</v>
          </cell>
          <cell r="M68" t="str">
            <v>3119a/QĐ-UBND ngày 30/10/2015</v>
          </cell>
          <cell r="N68">
            <v>2578</v>
          </cell>
          <cell r="O68">
            <v>2578</v>
          </cell>
          <cell r="P68">
            <v>2578</v>
          </cell>
          <cell r="Q68">
            <v>1815</v>
          </cell>
          <cell r="R68">
            <v>1815</v>
          </cell>
          <cell r="S68">
            <v>1815</v>
          </cell>
          <cell r="T68">
            <v>2070</v>
          </cell>
          <cell r="U68">
            <v>505</v>
          </cell>
          <cell r="V68">
            <v>505</v>
          </cell>
          <cell r="W68">
            <v>505</v>
          </cell>
          <cell r="X68">
            <v>100</v>
          </cell>
          <cell r="Y68">
            <v>100</v>
          </cell>
          <cell r="Z68">
            <v>505</v>
          </cell>
          <cell r="AA68">
            <v>2320</v>
          </cell>
          <cell r="AB68">
            <v>505</v>
          </cell>
          <cell r="AC68">
            <v>2320</v>
          </cell>
          <cell r="AD68">
            <v>2070</v>
          </cell>
          <cell r="AE68">
            <v>0</v>
          </cell>
          <cell r="AF68">
            <v>0</v>
          </cell>
          <cell r="AG68">
            <v>0</v>
          </cell>
          <cell r="AH68">
            <v>0</v>
          </cell>
          <cell r="AI68">
            <v>0</v>
          </cell>
          <cell r="AJ68">
            <v>0</v>
          </cell>
          <cell r="AK68">
            <v>0</v>
          </cell>
          <cell r="AL68">
            <v>0</v>
          </cell>
          <cell r="AM68">
            <v>0</v>
          </cell>
          <cell r="AN68">
            <v>0</v>
          </cell>
          <cell r="AQ68">
            <v>0</v>
          </cell>
          <cell r="AR68">
            <v>0</v>
          </cell>
          <cell r="AS68">
            <v>0</v>
          </cell>
        </row>
        <row r="69">
          <cell r="B69" t="str">
            <v>Trường THCS Tân Hóa (6 phòng)</v>
          </cell>
          <cell r="C69">
            <v>0</v>
          </cell>
          <cell r="D69">
            <v>0</v>
          </cell>
          <cell r="E69" t="str">
            <v>2GDĐT</v>
          </cell>
          <cell r="F69" t="str">
            <v>5KCM</v>
          </cell>
          <cell r="G69" t="str">
            <v>Minh Hóa</v>
          </cell>
          <cell r="H69">
            <v>2016</v>
          </cell>
          <cell r="I69">
            <v>2016</v>
          </cell>
          <cell r="J69">
            <v>2018</v>
          </cell>
          <cell r="K69">
            <v>2018</v>
          </cell>
          <cell r="L69" t="str">
            <v>3081/QĐ-UBND ngày 30/10/2015</v>
          </cell>
          <cell r="M69" t="str">
            <v>3074a/QĐ-UBND ngày 30/10/2015</v>
          </cell>
          <cell r="N69">
            <v>2998</v>
          </cell>
          <cell r="O69">
            <v>2998</v>
          </cell>
          <cell r="P69">
            <v>2998</v>
          </cell>
          <cell r="Q69">
            <v>1963</v>
          </cell>
          <cell r="R69">
            <v>1963</v>
          </cell>
          <cell r="S69">
            <v>1963</v>
          </cell>
          <cell r="T69">
            <v>2498</v>
          </cell>
          <cell r="U69">
            <v>735</v>
          </cell>
          <cell r="V69">
            <v>735</v>
          </cell>
          <cell r="W69">
            <v>735</v>
          </cell>
          <cell r="X69">
            <v>100</v>
          </cell>
          <cell r="Y69">
            <v>100</v>
          </cell>
          <cell r="Z69">
            <v>735</v>
          </cell>
          <cell r="AA69">
            <v>2698</v>
          </cell>
          <cell r="AB69">
            <v>735</v>
          </cell>
          <cell r="AC69">
            <v>2698</v>
          </cell>
          <cell r="AD69">
            <v>2498</v>
          </cell>
          <cell r="AE69">
            <v>0</v>
          </cell>
          <cell r="AF69">
            <v>0</v>
          </cell>
          <cell r="AG69">
            <v>0</v>
          </cell>
          <cell r="AH69">
            <v>0</v>
          </cell>
          <cell r="AI69">
            <v>0</v>
          </cell>
          <cell r="AJ69">
            <v>0</v>
          </cell>
          <cell r="AK69">
            <v>0</v>
          </cell>
          <cell r="AL69">
            <v>0</v>
          </cell>
          <cell r="AM69">
            <v>0</v>
          </cell>
          <cell r="AN69">
            <v>0</v>
          </cell>
          <cell r="AQ69">
            <v>0</v>
          </cell>
          <cell r="AR69">
            <v>0</v>
          </cell>
          <cell r="AS69">
            <v>0</v>
          </cell>
        </row>
        <row r="70">
          <cell r="B70" t="str">
            <v>Nhà hiệu bộ trường THCS Xuân Ninh</v>
          </cell>
          <cell r="C70">
            <v>0</v>
          </cell>
          <cell r="D70">
            <v>0</v>
          </cell>
          <cell r="E70" t="str">
            <v>2GDĐT</v>
          </cell>
          <cell r="F70" t="str">
            <v>5KCM</v>
          </cell>
          <cell r="G70" t="str">
            <v>Quảng Ninh</v>
          </cell>
          <cell r="H70">
            <v>2016</v>
          </cell>
          <cell r="I70">
            <v>2016</v>
          </cell>
          <cell r="J70">
            <v>2018</v>
          </cell>
          <cell r="K70">
            <v>2018</v>
          </cell>
          <cell r="L70">
            <v>2018</v>
          </cell>
          <cell r="M70" t="str">
            <v>323/QĐ-UBND ngày 9/5/2016</v>
          </cell>
          <cell r="N70">
            <v>2994</v>
          </cell>
          <cell r="O70">
            <v>2994</v>
          </cell>
          <cell r="P70">
            <v>2394</v>
          </cell>
          <cell r="Q70">
            <v>939</v>
          </cell>
          <cell r="R70">
            <v>939</v>
          </cell>
          <cell r="S70">
            <v>339</v>
          </cell>
          <cell r="T70">
            <v>2394</v>
          </cell>
          <cell r="U70">
            <v>2055</v>
          </cell>
          <cell r="V70">
            <v>2055</v>
          </cell>
          <cell r="W70">
            <v>2055</v>
          </cell>
          <cell r="X70">
            <v>100</v>
          </cell>
          <cell r="Y70">
            <v>100</v>
          </cell>
          <cell r="Z70">
            <v>2055</v>
          </cell>
          <cell r="AA70">
            <v>2994</v>
          </cell>
          <cell r="AB70">
            <v>2055</v>
          </cell>
          <cell r="AC70">
            <v>2394</v>
          </cell>
          <cell r="AD70">
            <v>2394</v>
          </cell>
          <cell r="AE70">
            <v>0</v>
          </cell>
          <cell r="AF70">
            <v>0</v>
          </cell>
          <cell r="AG70">
            <v>0</v>
          </cell>
          <cell r="AH70">
            <v>0</v>
          </cell>
          <cell r="AI70">
            <v>0</v>
          </cell>
          <cell r="AJ70">
            <v>0</v>
          </cell>
          <cell r="AK70">
            <v>0</v>
          </cell>
          <cell r="AL70">
            <v>0</v>
          </cell>
          <cell r="AM70">
            <v>0</v>
          </cell>
          <cell r="AN70" t="str">
            <v>Cập nhật số vốn bố trí</v>
          </cell>
          <cell r="AQ70">
            <v>0</v>
          </cell>
          <cell r="AR70">
            <v>0</v>
          </cell>
          <cell r="AS70">
            <v>0</v>
          </cell>
        </row>
        <row r="71">
          <cell r="B71" t="str">
            <v>Dự án chuyển tiếp</v>
          </cell>
          <cell r="C71">
            <v>0</v>
          </cell>
          <cell r="D71">
            <v>0</v>
          </cell>
          <cell r="E71">
            <v>0</v>
          </cell>
          <cell r="F71">
            <v>0</v>
          </cell>
          <cell r="G71">
            <v>0</v>
          </cell>
          <cell r="H71">
            <v>0</v>
          </cell>
          <cell r="I71">
            <v>0</v>
          </cell>
          <cell r="J71">
            <v>0</v>
          </cell>
          <cell r="K71">
            <v>0</v>
          </cell>
          <cell r="L71">
            <v>0</v>
          </cell>
          <cell r="M71">
            <v>0</v>
          </cell>
          <cell r="N71">
            <v>186777.3</v>
          </cell>
          <cell r="O71">
            <v>0</v>
          </cell>
          <cell r="P71">
            <v>183548.3</v>
          </cell>
          <cell r="Q71">
            <v>50250</v>
          </cell>
          <cell r="R71">
            <v>805</v>
          </cell>
          <cell r="S71">
            <v>50250</v>
          </cell>
          <cell r="T71">
            <v>163385</v>
          </cell>
          <cell r="U71">
            <v>114650</v>
          </cell>
          <cell r="V71">
            <v>60108</v>
          </cell>
          <cell r="W71">
            <v>59791.5</v>
          </cell>
          <cell r="X71">
            <v>59791.5</v>
          </cell>
          <cell r="Y71">
            <v>59791.5</v>
          </cell>
          <cell r="Z71">
            <v>60108</v>
          </cell>
          <cell r="AA71">
            <v>110358</v>
          </cell>
          <cell r="AB71">
            <v>60913</v>
          </cell>
          <cell r="AC71">
            <v>110358</v>
          </cell>
          <cell r="AD71">
            <v>163385</v>
          </cell>
          <cell r="AE71">
            <v>54542</v>
          </cell>
          <cell r="AF71">
            <v>54542</v>
          </cell>
          <cell r="AG71">
            <v>54542</v>
          </cell>
          <cell r="AH71">
            <v>54542</v>
          </cell>
          <cell r="AI71">
            <v>54542</v>
          </cell>
          <cell r="AJ71">
            <v>54542</v>
          </cell>
          <cell r="AK71">
            <v>54542</v>
          </cell>
          <cell r="AL71">
            <v>54542</v>
          </cell>
          <cell r="AM71">
            <v>54542</v>
          </cell>
          <cell r="AN71">
            <v>54542</v>
          </cell>
          <cell r="AQ71">
            <v>54542</v>
          </cell>
          <cell r="AR71">
            <v>54542</v>
          </cell>
          <cell r="AS71">
            <v>54542</v>
          </cell>
        </row>
        <row r="72">
          <cell r="B72" t="str">
            <v>Nhà lớp học 2 tầng 6 phòng Trường cấp 1,2 xã Trường Thủy</v>
          </cell>
          <cell r="C72">
            <v>54542</v>
          </cell>
          <cell r="D72">
            <v>54542</v>
          </cell>
          <cell r="E72" t="str">
            <v>2GDĐT</v>
          </cell>
          <cell r="F72" t="str">
            <v>5KCM</v>
          </cell>
          <cell r="G72" t="str">
            <v>Lệ Thủy</v>
          </cell>
          <cell r="H72">
            <v>2017</v>
          </cell>
          <cell r="I72">
            <v>2017</v>
          </cell>
          <cell r="J72">
            <v>2019</v>
          </cell>
          <cell r="K72">
            <v>2019</v>
          </cell>
          <cell r="L72">
            <v>2019</v>
          </cell>
          <cell r="M72" t="str">
            <v>5362/QĐ-UBND ngày 23/10/2016</v>
          </cell>
          <cell r="N72">
            <v>2600</v>
          </cell>
          <cell r="O72">
            <v>2600</v>
          </cell>
          <cell r="P72">
            <v>2600</v>
          </cell>
          <cell r="Q72">
            <v>725</v>
          </cell>
          <cell r="R72">
            <v>725</v>
          </cell>
          <cell r="S72">
            <v>725</v>
          </cell>
          <cell r="T72">
            <v>2265</v>
          </cell>
          <cell r="U72">
            <v>1615</v>
          </cell>
          <cell r="V72">
            <v>1615</v>
          </cell>
          <cell r="W72">
            <v>1615</v>
          </cell>
          <cell r="X72">
            <v>100</v>
          </cell>
          <cell r="Y72">
            <v>100</v>
          </cell>
          <cell r="Z72">
            <v>1615</v>
          </cell>
          <cell r="AA72">
            <v>2340</v>
          </cell>
          <cell r="AB72">
            <v>1615</v>
          </cell>
          <cell r="AC72">
            <v>2340</v>
          </cell>
          <cell r="AD72">
            <v>2265</v>
          </cell>
          <cell r="AE72">
            <v>0</v>
          </cell>
          <cell r="AF72">
            <v>0</v>
          </cell>
          <cell r="AG72">
            <v>0</v>
          </cell>
          <cell r="AH72">
            <v>0</v>
          </cell>
          <cell r="AI72">
            <v>0</v>
          </cell>
          <cell r="AJ72">
            <v>0</v>
          </cell>
          <cell r="AK72">
            <v>0</v>
          </cell>
          <cell r="AL72">
            <v>0</v>
          </cell>
          <cell r="AM72">
            <v>0</v>
          </cell>
          <cell r="AN72" t="str">
            <v>Cập nhật số vốn bố trí</v>
          </cell>
          <cell r="AQ72">
            <v>0</v>
          </cell>
          <cell r="AR72">
            <v>0</v>
          </cell>
          <cell r="AS72">
            <v>0</v>
          </cell>
        </row>
        <row r="73">
          <cell r="B73" t="str">
            <v>Trường Mầm non Văn Thủy (6 phòng)</v>
          </cell>
          <cell r="C73">
            <v>0</v>
          </cell>
          <cell r="D73">
            <v>0</v>
          </cell>
          <cell r="E73" t="str">
            <v>2GDĐT</v>
          </cell>
          <cell r="F73" t="str">
            <v>5KCM</v>
          </cell>
          <cell r="G73" t="str">
            <v>Lệ Thủy</v>
          </cell>
          <cell r="H73">
            <v>2017</v>
          </cell>
          <cell r="I73">
            <v>2017</v>
          </cell>
          <cell r="J73">
            <v>2019</v>
          </cell>
          <cell r="K73">
            <v>2019</v>
          </cell>
          <cell r="L73" t="str">
            <v>3024/QĐ-UBND ngày 28/10/2015</v>
          </cell>
          <cell r="M73" t="str">
            <v>3458/QĐ-UBND ngày 28/10/2016</v>
          </cell>
          <cell r="N73">
            <v>4556</v>
          </cell>
          <cell r="O73">
            <v>4556</v>
          </cell>
          <cell r="P73">
            <v>4556</v>
          </cell>
          <cell r="Q73">
            <v>1120</v>
          </cell>
          <cell r="R73">
            <v>1120</v>
          </cell>
          <cell r="S73">
            <v>1120</v>
          </cell>
          <cell r="T73">
            <v>4025</v>
          </cell>
          <cell r="U73">
            <v>2905</v>
          </cell>
          <cell r="V73">
            <v>1452</v>
          </cell>
          <cell r="W73">
            <v>1452.5</v>
          </cell>
          <cell r="X73">
            <v>50</v>
          </cell>
          <cell r="Y73">
            <v>50</v>
          </cell>
          <cell r="Z73">
            <v>1452</v>
          </cell>
          <cell r="AA73">
            <v>2572</v>
          </cell>
          <cell r="AB73">
            <v>1452</v>
          </cell>
          <cell r="AC73">
            <v>2572</v>
          </cell>
          <cell r="AD73">
            <v>4025</v>
          </cell>
          <cell r="AE73">
            <v>1453</v>
          </cell>
          <cell r="AF73">
            <v>1453</v>
          </cell>
          <cell r="AG73">
            <v>100</v>
          </cell>
          <cell r="AH73">
            <v>100</v>
          </cell>
          <cell r="AI73">
            <v>1453</v>
          </cell>
          <cell r="AJ73">
            <v>4025</v>
          </cell>
          <cell r="AK73">
            <v>4025</v>
          </cell>
          <cell r="AL73">
            <v>4025</v>
          </cell>
          <cell r="AM73">
            <v>0</v>
          </cell>
          <cell r="AN73">
            <v>0</v>
          </cell>
          <cell r="AQ73" t="str">
            <v>Văn Thủy</v>
          </cell>
          <cell r="AR73">
            <v>0</v>
          </cell>
          <cell r="AS73">
            <v>0</v>
          </cell>
          <cell r="AT73" t="str">
            <v>NTM</v>
          </cell>
          <cell r="AU73" t="str">
            <v>UBND xã Văn Thủy</v>
          </cell>
        </row>
        <row r="74">
          <cell r="B74" t="str">
            <v>Nhà lớp học 2 tầng 6 phòng Trường Mầm non khu vực Nhân Hồng xã Nhân Trạch</v>
          </cell>
          <cell r="C74">
            <v>0</v>
          </cell>
          <cell r="D74">
            <v>0</v>
          </cell>
          <cell r="E74" t="str">
            <v>2GDĐT</v>
          </cell>
          <cell r="F74" t="str">
            <v>5KCM</v>
          </cell>
          <cell r="G74" t="str">
            <v>Bố Trạch</v>
          </cell>
          <cell r="H74">
            <v>2017</v>
          </cell>
          <cell r="I74">
            <v>2017</v>
          </cell>
          <cell r="J74">
            <v>2019</v>
          </cell>
          <cell r="K74">
            <v>2019</v>
          </cell>
          <cell r="L74" t="str">
            <v>2432/QĐ-UBND ngày 12/08/2016</v>
          </cell>
          <cell r="M74" t="str">
            <v>3302/QĐ-UBND ngày 24/10/2016</v>
          </cell>
          <cell r="N74">
            <v>6229</v>
          </cell>
          <cell r="O74">
            <v>6229</v>
          </cell>
          <cell r="P74">
            <v>3000</v>
          </cell>
          <cell r="Q74">
            <v>1025</v>
          </cell>
          <cell r="R74">
            <v>1025</v>
          </cell>
          <cell r="S74">
            <v>1025</v>
          </cell>
          <cell r="T74">
            <v>2625</v>
          </cell>
          <cell r="U74">
            <v>1675</v>
          </cell>
          <cell r="V74">
            <v>838</v>
          </cell>
          <cell r="W74">
            <v>837.5</v>
          </cell>
          <cell r="X74">
            <v>50</v>
          </cell>
          <cell r="Y74">
            <v>50</v>
          </cell>
          <cell r="Z74">
            <v>838</v>
          </cell>
          <cell r="AA74">
            <v>1863</v>
          </cell>
          <cell r="AB74">
            <v>838</v>
          </cell>
          <cell r="AC74">
            <v>1863</v>
          </cell>
          <cell r="AD74">
            <v>2625</v>
          </cell>
          <cell r="AE74">
            <v>837</v>
          </cell>
          <cell r="AF74">
            <v>837</v>
          </cell>
          <cell r="AG74">
            <v>100</v>
          </cell>
          <cell r="AH74">
            <v>100</v>
          </cell>
          <cell r="AI74">
            <v>837</v>
          </cell>
          <cell r="AJ74">
            <v>2700</v>
          </cell>
          <cell r="AK74">
            <v>2700</v>
          </cell>
          <cell r="AL74">
            <v>2625</v>
          </cell>
          <cell r="AM74">
            <v>0</v>
          </cell>
          <cell r="AN74" t="str">
            <v>Cập nhật số vốn bố trí</v>
          </cell>
          <cell r="AQ74" t="str">
            <v>Nhân Trạch</v>
          </cell>
          <cell r="AR74">
            <v>0</v>
          </cell>
          <cell r="AS74">
            <v>0</v>
          </cell>
          <cell r="AT74" t="str">
            <v>NTM</v>
          </cell>
          <cell r="AU74" t="str">
            <v>UBND xã Nhân Trạch</v>
          </cell>
        </row>
        <row r="75">
          <cell r="B75" t="str">
            <v>Trường tiểu học Liên Thủy (6 phòng)</v>
          </cell>
          <cell r="C75">
            <v>0</v>
          </cell>
          <cell r="D75">
            <v>0</v>
          </cell>
          <cell r="E75" t="str">
            <v>2GDĐT</v>
          </cell>
          <cell r="F75" t="str">
            <v>5KCM</v>
          </cell>
          <cell r="G75" t="str">
            <v>Lệ Thủy</v>
          </cell>
          <cell r="H75">
            <v>2017</v>
          </cell>
          <cell r="I75">
            <v>2017</v>
          </cell>
          <cell r="J75">
            <v>2019</v>
          </cell>
          <cell r="K75">
            <v>2019</v>
          </cell>
          <cell r="L75" t="str">
            <v>2862/QĐ-UBND ngày 15/10/2015</v>
          </cell>
          <cell r="M75" t="str">
            <v>3019/QĐ-UBND ngày 30/9/2016</v>
          </cell>
          <cell r="N75">
            <v>2488</v>
          </cell>
          <cell r="O75">
            <v>2488</v>
          </cell>
          <cell r="P75">
            <v>2488</v>
          </cell>
          <cell r="Q75">
            <v>725</v>
          </cell>
          <cell r="R75">
            <v>725</v>
          </cell>
          <cell r="S75">
            <v>725</v>
          </cell>
          <cell r="T75">
            <v>2164</v>
          </cell>
          <cell r="U75">
            <v>1514</v>
          </cell>
          <cell r="V75">
            <v>1514</v>
          </cell>
          <cell r="W75">
            <v>1514</v>
          </cell>
          <cell r="X75">
            <v>100</v>
          </cell>
          <cell r="Y75">
            <v>100</v>
          </cell>
          <cell r="Z75">
            <v>1514</v>
          </cell>
          <cell r="AA75">
            <v>2239</v>
          </cell>
          <cell r="AB75">
            <v>1514</v>
          </cell>
          <cell r="AC75">
            <v>2239</v>
          </cell>
          <cell r="AD75">
            <v>2164</v>
          </cell>
          <cell r="AE75">
            <v>0</v>
          </cell>
          <cell r="AF75">
            <v>0</v>
          </cell>
          <cell r="AG75">
            <v>0</v>
          </cell>
          <cell r="AH75">
            <v>0</v>
          </cell>
          <cell r="AI75">
            <v>0</v>
          </cell>
          <cell r="AJ75">
            <v>0</v>
          </cell>
          <cell r="AK75">
            <v>0</v>
          </cell>
          <cell r="AL75">
            <v>0</v>
          </cell>
          <cell r="AM75">
            <v>0</v>
          </cell>
          <cell r="AN75" t="str">
            <v>Cập nhật số vốn bố trí</v>
          </cell>
          <cell r="AQ75">
            <v>0</v>
          </cell>
          <cell r="AR75">
            <v>0</v>
          </cell>
          <cell r="AS75">
            <v>0</v>
          </cell>
        </row>
        <row r="76">
          <cell r="B76" t="str">
            <v>Hệ thống thoát nước và hạ tầng kỹ thuật trường THPT Phan Bội Châu</v>
          </cell>
          <cell r="C76">
            <v>0</v>
          </cell>
          <cell r="D76">
            <v>0</v>
          </cell>
          <cell r="E76" t="str">
            <v>2GDĐT</v>
          </cell>
          <cell r="F76" t="str">
            <v>5KCM</v>
          </cell>
          <cell r="G76" t="str">
            <v>Tuyên Hóa</v>
          </cell>
          <cell r="H76">
            <v>2017</v>
          </cell>
          <cell r="I76">
            <v>2017</v>
          </cell>
          <cell r="J76">
            <v>2019</v>
          </cell>
          <cell r="K76">
            <v>2019</v>
          </cell>
          <cell r="L76" t="str">
            <v>2514/QĐ-UBND ngày 10/09/2015</v>
          </cell>
          <cell r="M76" t="str">
            <v>2642/QĐ-UBND ngày 29/8/2016</v>
          </cell>
          <cell r="N76">
            <v>3777</v>
          </cell>
          <cell r="O76">
            <v>3777</v>
          </cell>
          <cell r="P76">
            <v>3777</v>
          </cell>
          <cell r="Q76">
            <v>1200</v>
          </cell>
          <cell r="R76">
            <v>1200</v>
          </cell>
          <cell r="S76">
            <v>1200</v>
          </cell>
          <cell r="T76">
            <v>3299</v>
          </cell>
          <cell r="U76">
            <v>2199</v>
          </cell>
          <cell r="V76">
            <v>1100</v>
          </cell>
          <cell r="W76">
            <v>1099.5</v>
          </cell>
          <cell r="X76">
            <v>50</v>
          </cell>
          <cell r="Y76">
            <v>50</v>
          </cell>
          <cell r="Z76">
            <v>1100</v>
          </cell>
          <cell r="AA76">
            <v>2300</v>
          </cell>
          <cell r="AB76">
            <v>1100</v>
          </cell>
          <cell r="AC76">
            <v>2300</v>
          </cell>
          <cell r="AD76">
            <v>3299</v>
          </cell>
          <cell r="AE76">
            <v>1099</v>
          </cell>
          <cell r="AF76">
            <v>1099</v>
          </cell>
          <cell r="AG76">
            <v>100</v>
          </cell>
          <cell r="AH76">
            <v>100</v>
          </cell>
          <cell r="AI76">
            <v>1099</v>
          </cell>
          <cell r="AJ76">
            <v>3399</v>
          </cell>
          <cell r="AK76">
            <v>3399</v>
          </cell>
          <cell r="AL76">
            <v>3299</v>
          </cell>
          <cell r="AM76">
            <v>0</v>
          </cell>
          <cell r="AN76" t="str">
            <v>Cập nhật số vốn bố trí</v>
          </cell>
          <cell r="AQ76" t="str">
            <v>Phong Hóa</v>
          </cell>
          <cell r="AR76">
            <v>0</v>
          </cell>
          <cell r="AS76">
            <v>0</v>
          </cell>
          <cell r="AT76" t="str">
            <v>NTM</v>
          </cell>
          <cell r="AU76" t="str">
            <v>Trường THPT Phan Bội Châu</v>
          </cell>
        </row>
        <row r="77">
          <cell r="B77" t="str">
            <v>Nhà lớp học 6 phòng 2 tầng Trường Tiểu học xã Văn Hóa</v>
          </cell>
          <cell r="C77">
            <v>0</v>
          </cell>
          <cell r="D77">
            <v>0</v>
          </cell>
          <cell r="E77" t="str">
            <v>2GDĐT</v>
          </cell>
          <cell r="F77" t="str">
            <v>5KCM</v>
          </cell>
          <cell r="G77" t="str">
            <v>Tuyên Hóa</v>
          </cell>
          <cell r="H77">
            <v>2017</v>
          </cell>
          <cell r="I77">
            <v>2017</v>
          </cell>
          <cell r="J77">
            <v>2019</v>
          </cell>
          <cell r="K77">
            <v>2019</v>
          </cell>
          <cell r="L77" t="str">
            <v>2937/QĐ-UBND ngày 19/10/2015</v>
          </cell>
          <cell r="M77" t="str">
            <v>2481/QĐ-UBND ngày 16/8/2016</v>
          </cell>
          <cell r="N77">
            <v>2890</v>
          </cell>
          <cell r="O77">
            <v>2890</v>
          </cell>
          <cell r="P77">
            <v>2890</v>
          </cell>
          <cell r="Q77">
            <v>805</v>
          </cell>
          <cell r="R77">
            <v>805</v>
          </cell>
          <cell r="S77">
            <v>805</v>
          </cell>
          <cell r="T77">
            <v>2526</v>
          </cell>
          <cell r="U77">
            <v>1796</v>
          </cell>
          <cell r="V77">
            <v>898</v>
          </cell>
          <cell r="W77">
            <v>898</v>
          </cell>
          <cell r="X77">
            <v>50</v>
          </cell>
          <cell r="Y77">
            <v>50</v>
          </cell>
          <cell r="Z77">
            <v>898</v>
          </cell>
          <cell r="AA77">
            <v>1703</v>
          </cell>
          <cell r="AB77">
            <v>1703</v>
          </cell>
          <cell r="AC77">
            <v>1703</v>
          </cell>
          <cell r="AD77">
            <v>2526</v>
          </cell>
          <cell r="AE77">
            <v>898</v>
          </cell>
          <cell r="AF77">
            <v>898</v>
          </cell>
          <cell r="AG77">
            <v>100</v>
          </cell>
          <cell r="AH77">
            <v>100</v>
          </cell>
          <cell r="AI77">
            <v>898</v>
          </cell>
          <cell r="AJ77">
            <v>2601</v>
          </cell>
          <cell r="AK77">
            <v>2601</v>
          </cell>
          <cell r="AL77">
            <v>2526</v>
          </cell>
          <cell r="AM77">
            <v>0</v>
          </cell>
          <cell r="AN77" t="str">
            <v>Cập nhật số vốn bố trí</v>
          </cell>
          <cell r="AQ77" t="str">
            <v>Văn Hóa</v>
          </cell>
          <cell r="AR77">
            <v>0</v>
          </cell>
          <cell r="AS77">
            <v>0</v>
          </cell>
          <cell r="AT77" t="str">
            <v>NTM</v>
          </cell>
          <cell r="AU77" t="str">
            <v>UBND xã Văn Hóa</v>
          </cell>
        </row>
        <row r="78">
          <cell r="B78" t="str">
            <v>Nhà lớp học 2 tầng 6 phòng trường THCS xã Quảng Tiến, huyện Quảng Trạch</v>
          </cell>
          <cell r="C78">
            <v>0</v>
          </cell>
          <cell r="D78">
            <v>0</v>
          </cell>
          <cell r="E78" t="str">
            <v>2GDĐT</v>
          </cell>
          <cell r="F78" t="str">
            <v>5KCM</v>
          </cell>
          <cell r="G78" t="str">
            <v>Quảng Trạch</v>
          </cell>
          <cell r="H78">
            <v>2017</v>
          </cell>
          <cell r="I78">
            <v>2017</v>
          </cell>
          <cell r="J78">
            <v>2019</v>
          </cell>
          <cell r="K78">
            <v>2019</v>
          </cell>
          <cell r="L78" t="str">
            <v>3025/QĐ-UBND ngày 28/10/2015</v>
          </cell>
          <cell r="M78" t="str">
            <v>3310/QĐ-UBND ngày 24/10/2016</v>
          </cell>
          <cell r="N78">
            <v>2743</v>
          </cell>
          <cell r="O78">
            <v>2743</v>
          </cell>
          <cell r="P78">
            <v>2743</v>
          </cell>
          <cell r="Q78">
            <v>815</v>
          </cell>
          <cell r="R78">
            <v>815</v>
          </cell>
          <cell r="S78">
            <v>815</v>
          </cell>
          <cell r="T78">
            <v>2394</v>
          </cell>
          <cell r="U78">
            <v>1654</v>
          </cell>
          <cell r="V78">
            <v>1654</v>
          </cell>
          <cell r="W78">
            <v>1654</v>
          </cell>
          <cell r="X78">
            <v>100</v>
          </cell>
          <cell r="Y78">
            <v>100</v>
          </cell>
          <cell r="Z78">
            <v>1654</v>
          </cell>
          <cell r="AA78">
            <v>2469</v>
          </cell>
          <cell r="AB78">
            <v>1654</v>
          </cell>
          <cell r="AC78">
            <v>2469</v>
          </cell>
          <cell r="AD78">
            <v>2394</v>
          </cell>
          <cell r="AE78">
            <v>0</v>
          </cell>
          <cell r="AF78">
            <v>0</v>
          </cell>
          <cell r="AG78">
            <v>0</v>
          </cell>
          <cell r="AH78">
            <v>0</v>
          </cell>
          <cell r="AI78">
            <v>0</v>
          </cell>
          <cell r="AJ78">
            <v>0</v>
          </cell>
          <cell r="AK78">
            <v>0</v>
          </cell>
          <cell r="AL78">
            <v>0</v>
          </cell>
          <cell r="AM78">
            <v>0</v>
          </cell>
          <cell r="AN78" t="str">
            <v>Cập nhật số vốn bố trí</v>
          </cell>
          <cell r="AQ78" t="str">
            <v>Quảng Tiến</v>
          </cell>
          <cell r="AR78">
            <v>0</v>
          </cell>
          <cell r="AS78" t="str">
            <v>xã 135</v>
          </cell>
          <cell r="AT78" t="str">
            <v>NTM</v>
          </cell>
          <cell r="AU78">
            <v>0</v>
          </cell>
        </row>
        <row r="79">
          <cell r="B79" t="str">
            <v>Trường PTDTNT Lệ Thủy (Nhà nội trú học sinh 20 phòng)</v>
          </cell>
          <cell r="C79">
            <v>0</v>
          </cell>
          <cell r="D79">
            <v>0</v>
          </cell>
          <cell r="E79" t="str">
            <v>2GDĐT</v>
          </cell>
          <cell r="F79" t="str">
            <v>5KCM</v>
          </cell>
          <cell r="G79" t="str">
            <v>Lệ Thủy</v>
          </cell>
          <cell r="H79">
            <v>2017</v>
          </cell>
          <cell r="I79">
            <v>2017</v>
          </cell>
          <cell r="J79">
            <v>2019</v>
          </cell>
          <cell r="K79">
            <v>2019</v>
          </cell>
          <cell r="L79">
            <v>2019</v>
          </cell>
          <cell r="M79" t="str">
            <v>3457/QĐ-UBND ngày 28/10/2016</v>
          </cell>
          <cell r="N79">
            <v>5000</v>
          </cell>
          <cell r="O79">
            <v>5000</v>
          </cell>
          <cell r="P79">
            <v>5000</v>
          </cell>
          <cell r="Q79">
            <v>1370</v>
          </cell>
          <cell r="R79">
            <v>1370</v>
          </cell>
          <cell r="S79">
            <v>1370</v>
          </cell>
          <cell r="T79">
            <v>4330</v>
          </cell>
          <cell r="U79">
            <v>3130</v>
          </cell>
          <cell r="V79">
            <v>1565</v>
          </cell>
          <cell r="W79">
            <v>1565</v>
          </cell>
          <cell r="X79">
            <v>50</v>
          </cell>
          <cell r="Y79">
            <v>50</v>
          </cell>
          <cell r="Z79">
            <v>1565</v>
          </cell>
          <cell r="AA79">
            <v>2935</v>
          </cell>
          <cell r="AB79">
            <v>1565</v>
          </cell>
          <cell r="AC79">
            <v>2935</v>
          </cell>
          <cell r="AD79">
            <v>4330</v>
          </cell>
          <cell r="AE79">
            <v>1565</v>
          </cell>
          <cell r="AF79">
            <v>1565</v>
          </cell>
          <cell r="AG79">
            <v>100</v>
          </cell>
          <cell r="AH79">
            <v>100</v>
          </cell>
          <cell r="AI79">
            <v>1565</v>
          </cell>
          <cell r="AJ79">
            <v>4500</v>
          </cell>
          <cell r="AK79">
            <v>4500</v>
          </cell>
          <cell r="AL79">
            <v>4330</v>
          </cell>
          <cell r="AM79">
            <v>0</v>
          </cell>
          <cell r="AN79" t="str">
            <v>Cập nhật số vốn bố trí</v>
          </cell>
          <cell r="AQ79" t="str">
            <v>Mai Thủy</v>
          </cell>
          <cell r="AR79">
            <v>0</v>
          </cell>
          <cell r="AS79">
            <v>0</v>
          </cell>
          <cell r="AT79" t="str">
            <v>NTM</v>
          </cell>
          <cell r="AU79" t="str">
            <v xml:space="preserve">Trường Phổ thông Dân tộc nội trú Lệ Thủy </v>
          </cell>
        </row>
        <row r="80">
          <cell r="B80" t="str">
            <v>Trường Tiểu học Ngư Thủy Bắc (2 tầng 6 phòng)</v>
          </cell>
          <cell r="C80">
            <v>0</v>
          </cell>
          <cell r="D80">
            <v>0</v>
          </cell>
          <cell r="E80" t="str">
            <v>2GDĐT</v>
          </cell>
          <cell r="F80" t="str">
            <v>5KCM</v>
          </cell>
          <cell r="G80" t="str">
            <v>Lệ Thủy</v>
          </cell>
          <cell r="H80">
            <v>2017</v>
          </cell>
          <cell r="I80">
            <v>2017</v>
          </cell>
          <cell r="J80">
            <v>2019</v>
          </cell>
          <cell r="K80">
            <v>2019</v>
          </cell>
          <cell r="L80">
            <v>2019</v>
          </cell>
          <cell r="M80" t="str">
            <v>2570/QĐ-UBND ngày 24/8/2016</v>
          </cell>
          <cell r="N80">
            <v>2992</v>
          </cell>
          <cell r="O80">
            <v>2992</v>
          </cell>
          <cell r="P80">
            <v>2992</v>
          </cell>
          <cell r="Q80">
            <v>825</v>
          </cell>
          <cell r="R80">
            <v>825</v>
          </cell>
          <cell r="S80">
            <v>825</v>
          </cell>
          <cell r="T80">
            <v>2618</v>
          </cell>
          <cell r="U80">
            <v>1868</v>
          </cell>
          <cell r="V80">
            <v>934</v>
          </cell>
          <cell r="W80">
            <v>934</v>
          </cell>
          <cell r="X80">
            <v>50</v>
          </cell>
          <cell r="Y80">
            <v>50</v>
          </cell>
          <cell r="Z80">
            <v>934</v>
          </cell>
          <cell r="AA80">
            <v>1759</v>
          </cell>
          <cell r="AB80">
            <v>934</v>
          </cell>
          <cell r="AC80">
            <v>1759</v>
          </cell>
          <cell r="AD80">
            <v>2618</v>
          </cell>
          <cell r="AE80">
            <v>934</v>
          </cell>
          <cell r="AF80">
            <v>934</v>
          </cell>
          <cell r="AG80">
            <v>100</v>
          </cell>
          <cell r="AH80">
            <v>100</v>
          </cell>
          <cell r="AI80">
            <v>934</v>
          </cell>
          <cell r="AJ80">
            <v>2693</v>
          </cell>
          <cell r="AK80">
            <v>2693</v>
          </cell>
          <cell r="AL80">
            <v>2618</v>
          </cell>
          <cell r="AM80">
            <v>0</v>
          </cell>
          <cell r="AN80" t="str">
            <v>Cập nhật số vốn bố trí</v>
          </cell>
          <cell r="AQ80" t="str">
            <v>Ngư Thủy Bắc</v>
          </cell>
          <cell r="AR80">
            <v>0</v>
          </cell>
          <cell r="AS80">
            <v>0</v>
          </cell>
          <cell r="AT80" t="str">
            <v>NTM</v>
          </cell>
          <cell r="AU80" t="str">
            <v>UBND xã Ngư Thủy Bắc</v>
          </cell>
        </row>
        <row r="81">
          <cell r="B81" t="str">
            <v>Nhà lớp học bộ môn 6 phòng Trường THCS Mỹ Thủy</v>
          </cell>
          <cell r="C81">
            <v>0</v>
          </cell>
          <cell r="D81">
            <v>0</v>
          </cell>
          <cell r="E81" t="str">
            <v>2GDĐT</v>
          </cell>
          <cell r="F81" t="str">
            <v>5KCM</v>
          </cell>
          <cell r="G81" t="str">
            <v>Lệ Thủy</v>
          </cell>
          <cell r="H81">
            <v>2017</v>
          </cell>
          <cell r="I81">
            <v>2017</v>
          </cell>
          <cell r="J81">
            <v>2019</v>
          </cell>
          <cell r="K81">
            <v>2019</v>
          </cell>
          <cell r="L81" t="str">
            <v>3047/QĐ-UBND ngày 29/10/2015</v>
          </cell>
          <cell r="M81" t="str">
            <v>3312/QĐ-UBND ngày 24/10/2016</v>
          </cell>
          <cell r="N81">
            <v>2952</v>
          </cell>
          <cell r="O81">
            <v>2952</v>
          </cell>
          <cell r="P81">
            <v>2952</v>
          </cell>
          <cell r="Q81">
            <v>825</v>
          </cell>
          <cell r="R81">
            <v>825</v>
          </cell>
          <cell r="S81">
            <v>825</v>
          </cell>
          <cell r="T81">
            <v>2582</v>
          </cell>
          <cell r="U81">
            <v>1832</v>
          </cell>
          <cell r="V81">
            <v>916</v>
          </cell>
          <cell r="W81">
            <v>916</v>
          </cell>
          <cell r="X81">
            <v>50</v>
          </cell>
          <cell r="Y81">
            <v>50</v>
          </cell>
          <cell r="Z81">
            <v>916</v>
          </cell>
          <cell r="AA81">
            <v>1741</v>
          </cell>
          <cell r="AB81">
            <v>916</v>
          </cell>
          <cell r="AC81">
            <v>1741</v>
          </cell>
          <cell r="AD81">
            <v>2582</v>
          </cell>
          <cell r="AE81">
            <v>916</v>
          </cell>
          <cell r="AF81">
            <v>916</v>
          </cell>
          <cell r="AG81">
            <v>100</v>
          </cell>
          <cell r="AH81">
            <v>100</v>
          </cell>
          <cell r="AI81">
            <v>916</v>
          </cell>
          <cell r="AJ81">
            <v>2657</v>
          </cell>
          <cell r="AK81">
            <v>2657</v>
          </cell>
          <cell r="AL81">
            <v>2582</v>
          </cell>
          <cell r="AM81">
            <v>0</v>
          </cell>
          <cell r="AN81" t="str">
            <v>Cập nhật số vốn bố trí</v>
          </cell>
          <cell r="AQ81" t="str">
            <v>Mỹ Thủy</v>
          </cell>
          <cell r="AR81">
            <v>0</v>
          </cell>
          <cell r="AS81">
            <v>0</v>
          </cell>
          <cell r="AT81" t="str">
            <v>NTM</v>
          </cell>
          <cell r="AU81" t="str">
            <v>UBND xã Mỹ Thủy</v>
          </cell>
        </row>
        <row r="82">
          <cell r="B82" t="str">
            <v>Nhà lớp học 6 phòng 2 tầng trường Tiểu học số 1 Phong Hóa</v>
          </cell>
          <cell r="C82">
            <v>0</v>
          </cell>
          <cell r="D82">
            <v>0</v>
          </cell>
          <cell r="E82" t="str">
            <v>2GDĐT</v>
          </cell>
          <cell r="F82" t="str">
            <v>5KCM</v>
          </cell>
          <cell r="G82" t="str">
            <v>Tuyên Hóa</v>
          </cell>
          <cell r="H82">
            <v>2017</v>
          </cell>
          <cell r="I82">
            <v>2017</v>
          </cell>
          <cell r="J82">
            <v>2019</v>
          </cell>
          <cell r="K82">
            <v>2019</v>
          </cell>
          <cell r="L82">
            <v>2019</v>
          </cell>
          <cell r="M82" t="str">
            <v>2573/QĐ-UBND ngày 25/8/2016</v>
          </cell>
          <cell r="N82">
            <v>2916</v>
          </cell>
          <cell r="O82">
            <v>2916</v>
          </cell>
          <cell r="P82">
            <v>2916</v>
          </cell>
          <cell r="Q82">
            <v>805</v>
          </cell>
          <cell r="R82">
            <v>805</v>
          </cell>
          <cell r="S82">
            <v>805</v>
          </cell>
          <cell r="T82">
            <v>2549</v>
          </cell>
          <cell r="U82">
            <v>1819</v>
          </cell>
          <cell r="V82">
            <v>910</v>
          </cell>
          <cell r="W82">
            <v>909.5</v>
          </cell>
          <cell r="X82">
            <v>50</v>
          </cell>
          <cell r="Y82">
            <v>50</v>
          </cell>
          <cell r="Z82">
            <v>910</v>
          </cell>
          <cell r="AA82">
            <v>1715</v>
          </cell>
          <cell r="AB82">
            <v>910</v>
          </cell>
          <cell r="AC82">
            <v>1715</v>
          </cell>
          <cell r="AD82">
            <v>2549</v>
          </cell>
          <cell r="AE82">
            <v>909</v>
          </cell>
          <cell r="AF82">
            <v>909</v>
          </cell>
          <cell r="AG82">
            <v>100</v>
          </cell>
          <cell r="AH82">
            <v>100</v>
          </cell>
          <cell r="AI82">
            <v>909</v>
          </cell>
          <cell r="AJ82">
            <v>2624</v>
          </cell>
          <cell r="AK82">
            <v>2624</v>
          </cell>
          <cell r="AL82">
            <v>2549</v>
          </cell>
          <cell r="AM82">
            <v>0</v>
          </cell>
          <cell r="AN82" t="str">
            <v>Cập nhật số vốn bố trí</v>
          </cell>
          <cell r="AQ82" t="str">
            <v>Phong Hóa</v>
          </cell>
          <cell r="AR82">
            <v>0</v>
          </cell>
          <cell r="AS82">
            <v>0</v>
          </cell>
          <cell r="AT82" t="str">
            <v>NTM</v>
          </cell>
          <cell r="AU82" t="str">
            <v>UBND xã Phong Hóa</v>
          </cell>
        </row>
        <row r="83">
          <cell r="B83" t="str">
            <v>Nhà lớp học 8 phòng Trường THPT Ninh Châu</v>
          </cell>
          <cell r="C83">
            <v>0</v>
          </cell>
          <cell r="D83">
            <v>0</v>
          </cell>
          <cell r="E83" t="str">
            <v>2GDĐT</v>
          </cell>
          <cell r="F83" t="str">
            <v>5KCM</v>
          </cell>
          <cell r="G83" t="str">
            <v>Quảng Ninh</v>
          </cell>
          <cell r="H83">
            <v>2017</v>
          </cell>
          <cell r="I83">
            <v>2017</v>
          </cell>
          <cell r="J83">
            <v>2019</v>
          </cell>
          <cell r="K83">
            <v>2019</v>
          </cell>
          <cell r="L83">
            <v>2019</v>
          </cell>
          <cell r="M83" t="str">
            <v>2175/QĐ-UBND ngày 22/7/2016</v>
          </cell>
          <cell r="N83">
            <v>3891</v>
          </cell>
          <cell r="O83">
            <v>3891</v>
          </cell>
          <cell r="P83">
            <v>3891</v>
          </cell>
          <cell r="Q83">
            <v>1050</v>
          </cell>
          <cell r="R83">
            <v>1050</v>
          </cell>
          <cell r="S83">
            <v>1050</v>
          </cell>
          <cell r="T83">
            <v>3402</v>
          </cell>
          <cell r="U83">
            <v>2452</v>
          </cell>
          <cell r="V83">
            <v>1226</v>
          </cell>
          <cell r="W83">
            <v>1226</v>
          </cell>
          <cell r="X83">
            <v>50</v>
          </cell>
          <cell r="Y83">
            <v>50</v>
          </cell>
          <cell r="Z83">
            <v>1226</v>
          </cell>
          <cell r="AA83">
            <v>2276</v>
          </cell>
          <cell r="AB83">
            <v>1226</v>
          </cell>
          <cell r="AC83">
            <v>2276</v>
          </cell>
          <cell r="AD83">
            <v>3402</v>
          </cell>
          <cell r="AE83">
            <v>1226</v>
          </cell>
          <cell r="AF83">
            <v>1226</v>
          </cell>
          <cell r="AG83">
            <v>100</v>
          </cell>
          <cell r="AH83">
            <v>100</v>
          </cell>
          <cell r="AI83">
            <v>1226</v>
          </cell>
          <cell r="AJ83">
            <v>3502</v>
          </cell>
          <cell r="AK83">
            <v>3502</v>
          </cell>
          <cell r="AL83">
            <v>3402</v>
          </cell>
          <cell r="AM83">
            <v>0</v>
          </cell>
          <cell r="AN83" t="str">
            <v>Cập nhật số vốn bố trí</v>
          </cell>
          <cell r="AQ83" t="str">
            <v>Võ Ninh</v>
          </cell>
          <cell r="AR83">
            <v>0</v>
          </cell>
          <cell r="AS83">
            <v>0</v>
          </cell>
          <cell r="AT83" t="str">
            <v>NTM</v>
          </cell>
          <cell r="AU83" t="str">
            <v>Trường THPT Ninh Châu</v>
          </cell>
        </row>
        <row r="84">
          <cell r="B84" t="str">
            <v>Trường mầm non Cụm Thanh Tân xã Thanh Thủy</v>
          </cell>
          <cell r="C84">
            <v>0</v>
          </cell>
          <cell r="D84">
            <v>0</v>
          </cell>
          <cell r="E84" t="str">
            <v>2GDĐT</v>
          </cell>
          <cell r="F84" t="str">
            <v>5KCM</v>
          </cell>
          <cell r="G84" t="str">
            <v>Lệ Thủy</v>
          </cell>
          <cell r="H84">
            <v>2017</v>
          </cell>
          <cell r="I84">
            <v>2017</v>
          </cell>
          <cell r="J84">
            <v>2019</v>
          </cell>
          <cell r="K84">
            <v>2019</v>
          </cell>
          <cell r="L84" t="str">
            <v>2433/QĐ-UBND ngày 12/08/2016</v>
          </cell>
          <cell r="M84" t="str">
            <v>2956/QĐ-UBND ngày 28/9/2016</v>
          </cell>
          <cell r="N84">
            <v>3637</v>
          </cell>
          <cell r="O84">
            <v>3637</v>
          </cell>
          <cell r="P84">
            <v>3637</v>
          </cell>
          <cell r="Q84">
            <v>995</v>
          </cell>
          <cell r="R84">
            <v>995</v>
          </cell>
          <cell r="S84">
            <v>995</v>
          </cell>
          <cell r="T84">
            <v>3198</v>
          </cell>
          <cell r="U84">
            <v>2278</v>
          </cell>
          <cell r="V84">
            <v>1139</v>
          </cell>
          <cell r="W84">
            <v>1139</v>
          </cell>
          <cell r="X84">
            <v>50</v>
          </cell>
          <cell r="Y84">
            <v>50</v>
          </cell>
          <cell r="Z84">
            <v>1139</v>
          </cell>
          <cell r="AA84">
            <v>2134</v>
          </cell>
          <cell r="AB84">
            <v>1139</v>
          </cell>
          <cell r="AC84">
            <v>2134</v>
          </cell>
          <cell r="AD84">
            <v>3198</v>
          </cell>
          <cell r="AE84">
            <v>1139</v>
          </cell>
          <cell r="AF84">
            <v>1139</v>
          </cell>
          <cell r="AG84">
            <v>100</v>
          </cell>
          <cell r="AH84">
            <v>100</v>
          </cell>
          <cell r="AI84">
            <v>1139</v>
          </cell>
          <cell r="AJ84">
            <v>3273</v>
          </cell>
          <cell r="AK84">
            <v>3273</v>
          </cell>
          <cell r="AL84">
            <v>3198</v>
          </cell>
          <cell r="AM84">
            <v>0</v>
          </cell>
          <cell r="AN84" t="str">
            <v>Cập nhật số vốn bố trí</v>
          </cell>
          <cell r="AQ84" t="str">
            <v>Thanh Thủy</v>
          </cell>
          <cell r="AR84">
            <v>0</v>
          </cell>
          <cell r="AS84">
            <v>0</v>
          </cell>
          <cell r="AT84" t="str">
            <v>NTM</v>
          </cell>
          <cell r="AU84" t="str">
            <v>UBND xã Thanh Thủy</v>
          </cell>
        </row>
        <row r="85">
          <cell r="B85" t="str">
            <v>Trường Tiểu học Bắc Lý (02 tầng, 8 phòng)</v>
          </cell>
          <cell r="C85">
            <v>0</v>
          </cell>
          <cell r="D85">
            <v>0</v>
          </cell>
          <cell r="E85" t="str">
            <v>2GDĐT</v>
          </cell>
          <cell r="F85" t="str">
            <v>5KCM</v>
          </cell>
          <cell r="G85" t="str">
            <v>Đồng Hới</v>
          </cell>
          <cell r="H85">
            <v>2017</v>
          </cell>
          <cell r="I85">
            <v>2017</v>
          </cell>
          <cell r="J85">
            <v>2019</v>
          </cell>
          <cell r="K85">
            <v>2019</v>
          </cell>
          <cell r="L85">
            <v>2019</v>
          </cell>
          <cell r="M85" t="str">
            <v>2368/QĐ-UBND ngày 8/8/2016</v>
          </cell>
          <cell r="N85">
            <v>3523</v>
          </cell>
          <cell r="O85">
            <v>3523</v>
          </cell>
          <cell r="P85">
            <v>3523</v>
          </cell>
          <cell r="Q85">
            <v>1000</v>
          </cell>
          <cell r="R85">
            <v>1000</v>
          </cell>
          <cell r="S85">
            <v>1000</v>
          </cell>
          <cell r="T85">
            <v>3071</v>
          </cell>
          <cell r="U85">
            <v>2171</v>
          </cell>
          <cell r="V85">
            <v>1086</v>
          </cell>
          <cell r="W85">
            <v>1085.5</v>
          </cell>
          <cell r="X85">
            <v>50</v>
          </cell>
          <cell r="Y85">
            <v>50</v>
          </cell>
          <cell r="Z85">
            <v>1086</v>
          </cell>
          <cell r="AA85">
            <v>2086</v>
          </cell>
          <cell r="AB85">
            <v>1086</v>
          </cell>
          <cell r="AC85">
            <v>2086</v>
          </cell>
          <cell r="AD85">
            <v>3071</v>
          </cell>
          <cell r="AE85">
            <v>1085</v>
          </cell>
          <cell r="AF85">
            <v>1085</v>
          </cell>
          <cell r="AG85">
            <v>100</v>
          </cell>
          <cell r="AH85">
            <v>100</v>
          </cell>
          <cell r="AI85">
            <v>1085</v>
          </cell>
          <cell r="AJ85">
            <v>3171</v>
          </cell>
          <cell r="AK85">
            <v>3171</v>
          </cell>
          <cell r="AL85">
            <v>3071</v>
          </cell>
          <cell r="AM85">
            <v>0</v>
          </cell>
          <cell r="AN85" t="str">
            <v>Cập nhật số vốn bố trí</v>
          </cell>
          <cell r="AQ85" t="str">
            <v>Bắc Lý</v>
          </cell>
          <cell r="AR85">
            <v>0</v>
          </cell>
          <cell r="AS85">
            <v>0</v>
          </cell>
          <cell r="AU85" t="str">
            <v>UBND phường Bắc Lý</v>
          </cell>
        </row>
        <row r="86">
          <cell r="B86" t="str">
            <v>Trường Mầm non Quảng Hải (4 phòng)</v>
          </cell>
          <cell r="C86">
            <v>0</v>
          </cell>
          <cell r="D86">
            <v>0</v>
          </cell>
          <cell r="E86" t="str">
            <v>2GDĐT</v>
          </cell>
          <cell r="F86" t="str">
            <v>5KCM</v>
          </cell>
          <cell r="G86" t="str">
            <v>Ba Đồn</v>
          </cell>
          <cell r="H86">
            <v>2017</v>
          </cell>
          <cell r="I86">
            <v>2017</v>
          </cell>
          <cell r="J86">
            <v>2019</v>
          </cell>
          <cell r="K86">
            <v>2019</v>
          </cell>
          <cell r="L86" t="str">
            <v>2868/QĐ-UBND ngày 15/10/2015</v>
          </cell>
          <cell r="M86" t="str">
            <v>3404/QĐ-UBND ngày 26/11/2015</v>
          </cell>
          <cell r="N86">
            <v>3200</v>
          </cell>
          <cell r="O86">
            <v>3200</v>
          </cell>
          <cell r="P86">
            <v>3200</v>
          </cell>
          <cell r="Q86">
            <v>885</v>
          </cell>
          <cell r="R86">
            <v>885</v>
          </cell>
          <cell r="S86">
            <v>885</v>
          </cell>
          <cell r="T86">
            <v>2805</v>
          </cell>
          <cell r="U86">
            <v>1995</v>
          </cell>
          <cell r="V86">
            <v>998</v>
          </cell>
          <cell r="W86">
            <v>997.5</v>
          </cell>
          <cell r="X86">
            <v>50</v>
          </cell>
          <cell r="Y86">
            <v>50</v>
          </cell>
          <cell r="Z86">
            <v>998</v>
          </cell>
          <cell r="AA86">
            <v>1883</v>
          </cell>
          <cell r="AB86">
            <v>998</v>
          </cell>
          <cell r="AC86">
            <v>1883</v>
          </cell>
          <cell r="AD86">
            <v>2805</v>
          </cell>
          <cell r="AE86">
            <v>997</v>
          </cell>
          <cell r="AF86">
            <v>997</v>
          </cell>
          <cell r="AG86">
            <v>100</v>
          </cell>
          <cell r="AH86">
            <v>100</v>
          </cell>
          <cell r="AI86">
            <v>997</v>
          </cell>
          <cell r="AJ86">
            <v>2880</v>
          </cell>
          <cell r="AK86">
            <v>2880</v>
          </cell>
          <cell r="AL86">
            <v>2805</v>
          </cell>
          <cell r="AM86">
            <v>0</v>
          </cell>
          <cell r="AN86" t="str">
            <v>Cập nhật số vốn bố trí</v>
          </cell>
          <cell r="AQ86" t="str">
            <v>Quảng Hải</v>
          </cell>
          <cell r="AR86">
            <v>0</v>
          </cell>
          <cell r="AS86">
            <v>0</v>
          </cell>
          <cell r="AT86" t="str">
            <v>NTM</v>
          </cell>
          <cell r="AU86" t="str">
            <v>UBND xã Quảng Hải</v>
          </cell>
        </row>
        <row r="87">
          <cell r="B87" t="str">
            <v>Nhà giảng đường, thư viện Trung tâm Bồi dưỡng chính trị huyện Quảng Ninh</v>
          </cell>
          <cell r="C87">
            <v>0</v>
          </cell>
          <cell r="D87">
            <v>0</v>
          </cell>
          <cell r="E87" t="str">
            <v>2GDĐT</v>
          </cell>
          <cell r="F87" t="str">
            <v>5KCM</v>
          </cell>
          <cell r="G87" t="str">
            <v>Quảng Ninh</v>
          </cell>
          <cell r="H87">
            <v>2017</v>
          </cell>
          <cell r="I87">
            <v>2017</v>
          </cell>
          <cell r="J87">
            <v>2019</v>
          </cell>
          <cell r="K87">
            <v>2019</v>
          </cell>
          <cell r="L87">
            <v>2019</v>
          </cell>
          <cell r="M87" t="str">
            <v>254/QĐ-UBND ngày 29/01/2016</v>
          </cell>
          <cell r="N87">
            <v>3710</v>
          </cell>
          <cell r="O87">
            <v>3710</v>
          </cell>
          <cell r="P87">
            <v>3710</v>
          </cell>
          <cell r="Q87">
            <v>1050</v>
          </cell>
          <cell r="R87">
            <v>1050</v>
          </cell>
          <cell r="S87">
            <v>1050</v>
          </cell>
          <cell r="T87">
            <v>3239</v>
          </cell>
          <cell r="U87">
            <v>2289</v>
          </cell>
          <cell r="V87">
            <v>1144</v>
          </cell>
          <cell r="W87">
            <v>1144.5</v>
          </cell>
          <cell r="X87">
            <v>50</v>
          </cell>
          <cell r="Y87">
            <v>50</v>
          </cell>
          <cell r="Z87">
            <v>1144</v>
          </cell>
          <cell r="AA87">
            <v>2194</v>
          </cell>
          <cell r="AB87">
            <v>1144</v>
          </cell>
          <cell r="AC87">
            <v>2194</v>
          </cell>
          <cell r="AD87">
            <v>3239</v>
          </cell>
          <cell r="AE87">
            <v>1145</v>
          </cell>
          <cell r="AF87">
            <v>1145</v>
          </cell>
          <cell r="AG87">
            <v>100</v>
          </cell>
          <cell r="AH87">
            <v>100</v>
          </cell>
          <cell r="AI87">
            <v>1145</v>
          </cell>
          <cell r="AJ87">
            <v>3339</v>
          </cell>
          <cell r="AK87">
            <v>3339</v>
          </cell>
          <cell r="AL87">
            <v>3239</v>
          </cell>
          <cell r="AM87">
            <v>0</v>
          </cell>
          <cell r="AN87" t="str">
            <v>Cập nhật số vốn bố trí</v>
          </cell>
          <cell r="AQ87" t="str">
            <v>Quán Hàu</v>
          </cell>
          <cell r="AR87">
            <v>0</v>
          </cell>
          <cell r="AS87">
            <v>0</v>
          </cell>
          <cell r="AU87" t="str">
            <v>Trung tâm Bồi dưỡng chính trị huyện Quảng Ninh</v>
          </cell>
        </row>
        <row r="88">
          <cell r="B88" t="str">
            <v>Trường THPT Trần Phú (6 phòng)</v>
          </cell>
          <cell r="C88">
            <v>0</v>
          </cell>
          <cell r="D88">
            <v>0</v>
          </cell>
          <cell r="E88" t="str">
            <v>2GDĐT</v>
          </cell>
          <cell r="F88" t="str">
            <v>5KCM</v>
          </cell>
          <cell r="G88" t="str">
            <v>Bố Trạch</v>
          </cell>
          <cell r="H88">
            <v>2017</v>
          </cell>
          <cell r="I88">
            <v>2017</v>
          </cell>
          <cell r="J88">
            <v>2019</v>
          </cell>
          <cell r="K88">
            <v>2019</v>
          </cell>
          <cell r="L88">
            <v>2019</v>
          </cell>
          <cell r="M88" t="str">
            <v>3459/QĐ-UBND ngày 28/10/2016</v>
          </cell>
          <cell r="N88">
            <v>3351</v>
          </cell>
          <cell r="O88">
            <v>3351</v>
          </cell>
          <cell r="P88">
            <v>3351</v>
          </cell>
          <cell r="Q88">
            <v>835</v>
          </cell>
          <cell r="R88">
            <v>835</v>
          </cell>
          <cell r="S88">
            <v>835</v>
          </cell>
          <cell r="T88">
            <v>2941</v>
          </cell>
          <cell r="U88">
            <v>2181</v>
          </cell>
          <cell r="V88">
            <v>1091</v>
          </cell>
          <cell r="W88">
            <v>1091</v>
          </cell>
          <cell r="X88">
            <v>50</v>
          </cell>
          <cell r="Y88">
            <v>50</v>
          </cell>
          <cell r="Z88">
            <v>1091</v>
          </cell>
          <cell r="AA88">
            <v>1926</v>
          </cell>
          <cell r="AB88">
            <v>1091</v>
          </cell>
          <cell r="AC88">
            <v>1926</v>
          </cell>
          <cell r="AD88">
            <v>2941</v>
          </cell>
          <cell r="AE88">
            <v>1090</v>
          </cell>
          <cell r="AF88">
            <v>1090</v>
          </cell>
          <cell r="AG88">
            <v>100</v>
          </cell>
          <cell r="AH88">
            <v>100</v>
          </cell>
          <cell r="AI88">
            <v>1090</v>
          </cell>
          <cell r="AJ88">
            <v>3016</v>
          </cell>
          <cell r="AK88">
            <v>3016</v>
          </cell>
          <cell r="AL88">
            <v>2941</v>
          </cell>
          <cell r="AM88">
            <v>0</v>
          </cell>
          <cell r="AN88" t="str">
            <v>Cập nhật số vốn bố trí</v>
          </cell>
          <cell r="AO88" t="str">
            <v>Tên cũ Trường THPT số 3 Bố Trạch (6 phòng học)</v>
          </cell>
          <cell r="AQ88" t="str">
            <v>Bắc Trạch</v>
          </cell>
          <cell r="AR88">
            <v>0</v>
          </cell>
          <cell r="AS88">
            <v>0</v>
          </cell>
          <cell r="AT88" t="str">
            <v>NTM</v>
          </cell>
          <cell r="AU88" t="str">
            <v>Trường THPT Trần Phú</v>
          </cell>
        </row>
        <row r="89">
          <cell r="B89" t="str">
            <v>Trường THCS Lộc Thủy (8 phòng)</v>
          </cell>
          <cell r="C89">
            <v>0</v>
          </cell>
          <cell r="D89">
            <v>0</v>
          </cell>
          <cell r="E89" t="str">
            <v>2GDĐT</v>
          </cell>
          <cell r="F89" t="str">
            <v>5KCM</v>
          </cell>
          <cell r="G89" t="str">
            <v>Lệ Thủy</v>
          </cell>
          <cell r="H89">
            <v>2017</v>
          </cell>
          <cell r="I89">
            <v>2017</v>
          </cell>
          <cell r="J89">
            <v>2019</v>
          </cell>
          <cell r="K89">
            <v>2019</v>
          </cell>
          <cell r="L89">
            <v>2019</v>
          </cell>
          <cell r="M89" t="str">
            <v>2584/QĐ-UBND ngày 25/8/2016</v>
          </cell>
          <cell r="N89">
            <v>3989</v>
          </cell>
          <cell r="O89">
            <v>3989</v>
          </cell>
          <cell r="P89">
            <v>3989</v>
          </cell>
          <cell r="Q89">
            <v>1000</v>
          </cell>
          <cell r="R89">
            <v>1000</v>
          </cell>
          <cell r="S89">
            <v>1000</v>
          </cell>
          <cell r="T89">
            <v>3490</v>
          </cell>
          <cell r="U89">
            <v>2490</v>
          </cell>
          <cell r="V89">
            <v>1245</v>
          </cell>
          <cell r="W89">
            <v>1245</v>
          </cell>
          <cell r="X89">
            <v>50</v>
          </cell>
          <cell r="Y89">
            <v>50</v>
          </cell>
          <cell r="Z89">
            <v>1245</v>
          </cell>
          <cell r="AA89">
            <v>2245</v>
          </cell>
          <cell r="AB89">
            <v>1245</v>
          </cell>
          <cell r="AC89">
            <v>2245</v>
          </cell>
          <cell r="AD89">
            <v>3490</v>
          </cell>
          <cell r="AE89">
            <v>1245</v>
          </cell>
          <cell r="AF89">
            <v>1245</v>
          </cell>
          <cell r="AG89">
            <v>100</v>
          </cell>
          <cell r="AH89">
            <v>100</v>
          </cell>
          <cell r="AI89">
            <v>1245</v>
          </cell>
          <cell r="AJ89">
            <v>3490</v>
          </cell>
          <cell r="AK89">
            <v>3490</v>
          </cell>
          <cell r="AL89">
            <v>3490</v>
          </cell>
          <cell r="AM89">
            <v>0</v>
          </cell>
          <cell r="AN89">
            <v>0</v>
          </cell>
          <cell r="AQ89" t="str">
            <v>Lộc Thủy</v>
          </cell>
          <cell r="AR89">
            <v>0</v>
          </cell>
          <cell r="AS89">
            <v>0</v>
          </cell>
          <cell r="AT89" t="str">
            <v>NTM</v>
          </cell>
          <cell r="AU89" t="str">
            <v>UBND xã Lộc Thủy</v>
          </cell>
        </row>
        <row r="90">
          <cell r="B90" t="str">
            <v>Nhà nội trú Trường Phổ thông dân tộc nội trú Minh Hóa</v>
          </cell>
          <cell r="C90">
            <v>0</v>
          </cell>
          <cell r="D90">
            <v>0</v>
          </cell>
          <cell r="E90" t="str">
            <v>2GDĐT</v>
          </cell>
          <cell r="F90" t="str">
            <v>5KCM</v>
          </cell>
          <cell r="G90" t="str">
            <v>Minh Hóa</v>
          </cell>
          <cell r="H90">
            <v>2017</v>
          </cell>
          <cell r="I90">
            <v>2017</v>
          </cell>
          <cell r="J90">
            <v>2019</v>
          </cell>
          <cell r="K90">
            <v>2019</v>
          </cell>
          <cell r="L90">
            <v>2019</v>
          </cell>
          <cell r="M90" t="str">
            <v>3477/QĐ-UBND ngày 28/10/2016</v>
          </cell>
          <cell r="N90">
            <v>3990</v>
          </cell>
          <cell r="O90">
            <v>3990</v>
          </cell>
          <cell r="P90">
            <v>3990</v>
          </cell>
          <cell r="Q90">
            <v>1025</v>
          </cell>
          <cell r="R90">
            <v>1025</v>
          </cell>
          <cell r="S90">
            <v>1025</v>
          </cell>
          <cell r="T90">
            <v>3591</v>
          </cell>
          <cell r="U90">
            <v>2566</v>
          </cell>
          <cell r="V90">
            <v>1283</v>
          </cell>
          <cell r="W90">
            <v>1283</v>
          </cell>
          <cell r="X90">
            <v>50</v>
          </cell>
          <cell r="Y90">
            <v>50</v>
          </cell>
          <cell r="Z90">
            <v>1283</v>
          </cell>
          <cell r="AA90">
            <v>2308</v>
          </cell>
          <cell r="AB90">
            <v>1283</v>
          </cell>
          <cell r="AC90">
            <v>2308</v>
          </cell>
          <cell r="AD90">
            <v>3591</v>
          </cell>
          <cell r="AE90">
            <v>1283</v>
          </cell>
          <cell r="AF90">
            <v>1283</v>
          </cell>
          <cell r="AG90">
            <v>100</v>
          </cell>
          <cell r="AH90">
            <v>100</v>
          </cell>
          <cell r="AI90">
            <v>1283</v>
          </cell>
          <cell r="AJ90">
            <v>3591</v>
          </cell>
          <cell r="AK90">
            <v>3591</v>
          </cell>
          <cell r="AL90">
            <v>3591</v>
          </cell>
          <cell r="AM90">
            <v>0</v>
          </cell>
          <cell r="AN90">
            <v>0</v>
          </cell>
          <cell r="AQ90" t="str">
            <v>Quy Đạt</v>
          </cell>
          <cell r="AR90">
            <v>0</v>
          </cell>
          <cell r="AS90">
            <v>0</v>
          </cell>
          <cell r="AU90" t="str">
            <v>Trường Phổ thông Dân tộc nội trú Minh Hóa</v>
          </cell>
        </row>
        <row r="91">
          <cell r="B91" t="str">
            <v>Xây dựng Trường Tiểu học Đức Trạch</v>
          </cell>
          <cell r="C91">
            <v>0</v>
          </cell>
          <cell r="D91">
            <v>0</v>
          </cell>
          <cell r="E91" t="str">
            <v>2GDĐT</v>
          </cell>
          <cell r="F91" t="str">
            <v>5KCM</v>
          </cell>
          <cell r="G91" t="str">
            <v>Bố Trạch</v>
          </cell>
          <cell r="H91">
            <v>2017</v>
          </cell>
          <cell r="I91">
            <v>2017</v>
          </cell>
          <cell r="J91">
            <v>2019</v>
          </cell>
          <cell r="K91">
            <v>2019</v>
          </cell>
          <cell r="L91">
            <v>2019</v>
          </cell>
          <cell r="M91" t="str">
            <v>3469/QĐ-UBND ngày 28/10/2016</v>
          </cell>
          <cell r="N91">
            <v>2894.7</v>
          </cell>
          <cell r="O91">
            <v>2894.69921875</v>
          </cell>
          <cell r="P91">
            <v>2894.7</v>
          </cell>
          <cell r="Q91">
            <v>900</v>
          </cell>
          <cell r="R91">
            <v>900</v>
          </cell>
          <cell r="S91">
            <v>900</v>
          </cell>
          <cell r="T91">
            <v>2605</v>
          </cell>
          <cell r="U91">
            <v>1705</v>
          </cell>
          <cell r="V91">
            <v>853</v>
          </cell>
          <cell r="W91">
            <v>852.5</v>
          </cell>
          <cell r="X91">
            <v>50</v>
          </cell>
          <cell r="Y91">
            <v>50</v>
          </cell>
          <cell r="Z91">
            <v>853</v>
          </cell>
          <cell r="AA91">
            <v>1753</v>
          </cell>
          <cell r="AB91">
            <v>853</v>
          </cell>
          <cell r="AC91">
            <v>1753</v>
          </cell>
          <cell r="AD91">
            <v>2605</v>
          </cell>
          <cell r="AE91">
            <v>852</v>
          </cell>
          <cell r="AF91">
            <v>852</v>
          </cell>
          <cell r="AG91">
            <v>100</v>
          </cell>
          <cell r="AH91">
            <v>100</v>
          </cell>
          <cell r="AI91">
            <v>852</v>
          </cell>
          <cell r="AJ91">
            <v>2605</v>
          </cell>
          <cell r="AK91">
            <v>2605</v>
          </cell>
          <cell r="AL91">
            <v>2605</v>
          </cell>
          <cell r="AM91">
            <v>0</v>
          </cell>
          <cell r="AN91">
            <v>0</v>
          </cell>
          <cell r="AQ91" t="str">
            <v>Đức Trạch</v>
          </cell>
          <cell r="AR91">
            <v>0</v>
          </cell>
          <cell r="AS91">
            <v>0</v>
          </cell>
          <cell r="AT91" t="str">
            <v>NTM</v>
          </cell>
          <cell r="AU91" t="str">
            <v>UBND xã Đức Trạch</v>
          </cell>
        </row>
        <row r="92">
          <cell r="B92" t="str">
            <v>Nhà lớp học và phòng học chức năng Trường MN xã Đồng Hóa</v>
          </cell>
          <cell r="C92">
            <v>0</v>
          </cell>
          <cell r="D92">
            <v>0</v>
          </cell>
          <cell r="E92" t="str">
            <v>2GDĐT</v>
          </cell>
          <cell r="F92" t="str">
            <v>5KCM</v>
          </cell>
          <cell r="G92" t="str">
            <v>Tuyên Hóa</v>
          </cell>
          <cell r="H92">
            <v>2017</v>
          </cell>
          <cell r="I92">
            <v>2017</v>
          </cell>
          <cell r="J92">
            <v>2019</v>
          </cell>
          <cell r="K92">
            <v>2019</v>
          </cell>
          <cell r="L92">
            <v>2019</v>
          </cell>
          <cell r="M92" t="str">
            <v>3309/QĐ-UBND ngày 24/10/2016</v>
          </cell>
          <cell r="N92">
            <v>4588</v>
          </cell>
          <cell r="O92">
            <v>4588</v>
          </cell>
          <cell r="P92">
            <v>4588</v>
          </cell>
          <cell r="Q92">
            <v>1200</v>
          </cell>
          <cell r="R92">
            <v>1200</v>
          </cell>
          <cell r="S92">
            <v>1200</v>
          </cell>
          <cell r="T92">
            <v>4129</v>
          </cell>
          <cell r="U92">
            <v>2929</v>
          </cell>
          <cell r="V92">
            <v>1464</v>
          </cell>
          <cell r="W92">
            <v>1464.5</v>
          </cell>
          <cell r="X92">
            <v>50</v>
          </cell>
          <cell r="Y92">
            <v>50</v>
          </cell>
          <cell r="Z92">
            <v>1464</v>
          </cell>
          <cell r="AA92">
            <v>2664</v>
          </cell>
          <cell r="AB92">
            <v>1464</v>
          </cell>
          <cell r="AC92">
            <v>2664</v>
          </cell>
          <cell r="AD92">
            <v>4129</v>
          </cell>
          <cell r="AE92">
            <v>1465</v>
          </cell>
          <cell r="AF92">
            <v>1465</v>
          </cell>
          <cell r="AG92">
            <v>100</v>
          </cell>
          <cell r="AH92">
            <v>100</v>
          </cell>
          <cell r="AI92">
            <v>1465</v>
          </cell>
          <cell r="AJ92">
            <v>4129</v>
          </cell>
          <cell r="AK92">
            <v>4129</v>
          </cell>
          <cell r="AL92">
            <v>4129</v>
          </cell>
          <cell r="AM92">
            <v>0</v>
          </cell>
          <cell r="AN92">
            <v>0</v>
          </cell>
          <cell r="AQ92" t="str">
            <v>Đồng Hóa</v>
          </cell>
          <cell r="AR92">
            <v>0</v>
          </cell>
          <cell r="AS92" t="str">
            <v>xã 135</v>
          </cell>
          <cell r="AT92" t="str">
            <v>NTM</v>
          </cell>
          <cell r="AU92" t="str">
            <v>UBND xã Đồng Hóa</v>
          </cell>
        </row>
        <row r="93">
          <cell r="B93" t="str">
            <v>Nhà đa chức năng, trường THPT Lương Thế Vinh</v>
          </cell>
          <cell r="C93">
            <v>0</v>
          </cell>
          <cell r="D93">
            <v>0</v>
          </cell>
          <cell r="E93" t="str">
            <v>2GDĐT</v>
          </cell>
          <cell r="F93" t="str">
            <v>5KCM</v>
          </cell>
          <cell r="G93" t="str">
            <v>Ba Đồn</v>
          </cell>
          <cell r="H93">
            <v>2017</v>
          </cell>
          <cell r="I93">
            <v>2017</v>
          </cell>
          <cell r="J93">
            <v>2019</v>
          </cell>
          <cell r="K93">
            <v>2019</v>
          </cell>
          <cell r="L93" t="str">
            <v>2912/QĐ-UBND ngày 16/10/2015</v>
          </cell>
          <cell r="M93" t="str">
            <v>3311/QĐ-UBND ngày 24/10/2016</v>
          </cell>
          <cell r="N93">
            <v>5289</v>
          </cell>
          <cell r="O93">
            <v>5289</v>
          </cell>
          <cell r="P93">
            <v>5289</v>
          </cell>
          <cell r="Q93">
            <v>1470</v>
          </cell>
          <cell r="R93">
            <v>1470</v>
          </cell>
          <cell r="S93">
            <v>1470</v>
          </cell>
          <cell r="T93">
            <v>4640</v>
          </cell>
          <cell r="U93">
            <v>3290</v>
          </cell>
          <cell r="V93">
            <v>1645</v>
          </cell>
          <cell r="W93">
            <v>1645</v>
          </cell>
          <cell r="X93">
            <v>50</v>
          </cell>
          <cell r="Y93">
            <v>50</v>
          </cell>
          <cell r="Z93">
            <v>1645</v>
          </cell>
          <cell r="AA93">
            <v>3115</v>
          </cell>
          <cell r="AB93">
            <v>1645</v>
          </cell>
          <cell r="AC93">
            <v>3115</v>
          </cell>
          <cell r="AD93">
            <v>4640</v>
          </cell>
          <cell r="AE93">
            <v>1645</v>
          </cell>
          <cell r="AF93">
            <v>1645</v>
          </cell>
          <cell r="AG93">
            <v>100</v>
          </cell>
          <cell r="AH93">
            <v>100</v>
          </cell>
          <cell r="AI93">
            <v>1645</v>
          </cell>
          <cell r="AJ93">
            <v>4760</v>
          </cell>
          <cell r="AK93">
            <v>4760</v>
          </cell>
          <cell r="AL93">
            <v>4640</v>
          </cell>
          <cell r="AM93">
            <v>0</v>
          </cell>
          <cell r="AN93">
            <v>0</v>
          </cell>
          <cell r="AQ93" t="str">
            <v>Ba Đồn</v>
          </cell>
          <cell r="AR93">
            <v>0</v>
          </cell>
          <cell r="AS93">
            <v>0</v>
          </cell>
          <cell r="AU93" t="str">
            <v>Trường THPT Lương Thế Vinh</v>
          </cell>
        </row>
        <row r="94">
          <cell r="B94" t="str">
            <v>Nhà đa năng trường THCS&amp;THPT Hóa Tiến</v>
          </cell>
          <cell r="C94">
            <v>0</v>
          </cell>
          <cell r="D94">
            <v>0</v>
          </cell>
          <cell r="E94" t="str">
            <v>2GDĐT</v>
          </cell>
          <cell r="F94" t="str">
            <v>5KCM</v>
          </cell>
          <cell r="G94" t="str">
            <v>Minh Hóa</v>
          </cell>
          <cell r="H94">
            <v>2017</v>
          </cell>
          <cell r="I94">
            <v>2017</v>
          </cell>
          <cell r="J94">
            <v>2019</v>
          </cell>
          <cell r="K94">
            <v>2019</v>
          </cell>
          <cell r="L94" t="str">
            <v>3020/QĐ-UBND ngày 28/10/2015</v>
          </cell>
          <cell r="M94" t="str">
            <v>3345/QĐ-UBND ngày 25/10/2016</v>
          </cell>
          <cell r="N94">
            <v>5291</v>
          </cell>
          <cell r="O94">
            <v>5291</v>
          </cell>
          <cell r="P94">
            <v>5291</v>
          </cell>
          <cell r="Q94">
            <v>1350</v>
          </cell>
          <cell r="R94">
            <v>1350</v>
          </cell>
          <cell r="S94">
            <v>1350</v>
          </cell>
          <cell r="T94">
            <v>4642</v>
          </cell>
          <cell r="U94">
            <v>3292</v>
          </cell>
          <cell r="V94">
            <v>1646</v>
          </cell>
          <cell r="W94">
            <v>1646</v>
          </cell>
          <cell r="X94">
            <v>50</v>
          </cell>
          <cell r="Y94">
            <v>50</v>
          </cell>
          <cell r="Z94">
            <v>1646</v>
          </cell>
          <cell r="AA94">
            <v>2996</v>
          </cell>
          <cell r="AB94">
            <v>1646</v>
          </cell>
          <cell r="AC94">
            <v>2996</v>
          </cell>
          <cell r="AD94">
            <v>4642</v>
          </cell>
          <cell r="AE94">
            <v>1646</v>
          </cell>
          <cell r="AF94">
            <v>1646</v>
          </cell>
          <cell r="AG94">
            <v>100</v>
          </cell>
          <cell r="AH94">
            <v>100</v>
          </cell>
          <cell r="AI94">
            <v>1646</v>
          </cell>
          <cell r="AJ94">
            <v>4642</v>
          </cell>
          <cell r="AK94">
            <v>4642</v>
          </cell>
          <cell r="AL94">
            <v>4642</v>
          </cell>
          <cell r="AM94">
            <v>0</v>
          </cell>
          <cell r="AN94">
            <v>0</v>
          </cell>
          <cell r="AQ94" t="str">
            <v>Hóa Tiến</v>
          </cell>
          <cell r="AR94">
            <v>0</v>
          </cell>
          <cell r="AS94" t="str">
            <v>xã 135</v>
          </cell>
          <cell r="AT94" t="str">
            <v>NTM</v>
          </cell>
          <cell r="AU94" t="str">
            <v>Trường THCS&amp;THPT Hóa Tiến</v>
          </cell>
        </row>
        <row r="95">
          <cell r="B95" t="str">
            <v xml:space="preserve">Hệ thống thoát nước và hạ tầng kỹ thuật trường THPT Lương Thế Vinh </v>
          </cell>
          <cell r="C95">
            <v>0</v>
          </cell>
          <cell r="D95">
            <v>0</v>
          </cell>
          <cell r="E95" t="str">
            <v>2GDĐT</v>
          </cell>
          <cell r="F95" t="str">
            <v>5KCM</v>
          </cell>
          <cell r="G95" t="str">
            <v>Ba Đồn</v>
          </cell>
          <cell r="H95">
            <v>2017</v>
          </cell>
          <cell r="I95">
            <v>2017</v>
          </cell>
          <cell r="J95">
            <v>2019</v>
          </cell>
          <cell r="K95">
            <v>2019</v>
          </cell>
          <cell r="L95" t="str">
            <v>3129/QĐ-UBND ngày 11/10/2016</v>
          </cell>
          <cell r="M95" t="str">
            <v>3366/QĐ-UBND ngày 26/10/2016</v>
          </cell>
          <cell r="N95">
            <v>4954</v>
          </cell>
          <cell r="O95">
            <v>4954</v>
          </cell>
          <cell r="P95">
            <v>4954</v>
          </cell>
          <cell r="Q95">
            <v>1450</v>
          </cell>
          <cell r="R95">
            <v>1450</v>
          </cell>
          <cell r="S95">
            <v>1450</v>
          </cell>
          <cell r="T95">
            <v>4459</v>
          </cell>
          <cell r="U95">
            <v>3009</v>
          </cell>
          <cell r="V95">
            <v>1504</v>
          </cell>
          <cell r="W95">
            <v>1504.5</v>
          </cell>
          <cell r="X95">
            <v>50</v>
          </cell>
          <cell r="Y95">
            <v>50</v>
          </cell>
          <cell r="Z95">
            <v>1504</v>
          </cell>
          <cell r="AA95">
            <v>2954</v>
          </cell>
          <cell r="AB95">
            <v>1504</v>
          </cell>
          <cell r="AC95">
            <v>2954</v>
          </cell>
          <cell r="AD95">
            <v>4459</v>
          </cell>
          <cell r="AE95">
            <v>1505</v>
          </cell>
          <cell r="AF95">
            <v>1505</v>
          </cell>
          <cell r="AG95">
            <v>100</v>
          </cell>
          <cell r="AH95">
            <v>100</v>
          </cell>
          <cell r="AI95">
            <v>1505</v>
          </cell>
          <cell r="AJ95">
            <v>4459</v>
          </cell>
          <cell r="AK95">
            <v>4459</v>
          </cell>
          <cell r="AL95">
            <v>4459</v>
          </cell>
          <cell r="AM95">
            <v>0</v>
          </cell>
          <cell r="AN95">
            <v>0</v>
          </cell>
          <cell r="AQ95" t="str">
            <v>Ba Đồn</v>
          </cell>
          <cell r="AR95">
            <v>0</v>
          </cell>
          <cell r="AS95">
            <v>0</v>
          </cell>
          <cell r="AU95" t="str">
            <v>Trường THPT Lương Thế Vinh</v>
          </cell>
        </row>
        <row r="96">
          <cell r="B96" t="str">
            <v xml:space="preserve">Hệ thống thoát nước và hạ tầng kỹ thuật trường THPT Trần Hưng Đạo </v>
          </cell>
          <cell r="C96">
            <v>0</v>
          </cell>
          <cell r="D96">
            <v>0</v>
          </cell>
          <cell r="E96" t="str">
            <v>2GDĐT</v>
          </cell>
          <cell r="F96" t="str">
            <v>5KCM</v>
          </cell>
          <cell r="G96" t="str">
            <v>Lệ Thủy</v>
          </cell>
          <cell r="H96">
            <v>2017</v>
          </cell>
          <cell r="I96">
            <v>2017</v>
          </cell>
          <cell r="J96">
            <v>2019</v>
          </cell>
          <cell r="K96">
            <v>2019</v>
          </cell>
          <cell r="L96" t="str">
            <v>3279/QĐ-UBND ngày 20/10/2016</v>
          </cell>
          <cell r="M96" t="str">
            <v>3466/QĐ-UBND ngày 28/10/2016</v>
          </cell>
          <cell r="N96">
            <v>1982</v>
          </cell>
          <cell r="O96">
            <v>1982</v>
          </cell>
          <cell r="P96">
            <v>1982</v>
          </cell>
          <cell r="Q96">
            <v>1000</v>
          </cell>
          <cell r="R96">
            <v>1000</v>
          </cell>
          <cell r="S96">
            <v>1000</v>
          </cell>
          <cell r="T96">
            <v>1784</v>
          </cell>
          <cell r="U96">
            <v>784</v>
          </cell>
          <cell r="V96">
            <v>784</v>
          </cell>
          <cell r="W96">
            <v>784</v>
          </cell>
          <cell r="X96">
            <v>100</v>
          </cell>
          <cell r="Y96">
            <v>100</v>
          </cell>
          <cell r="Z96">
            <v>784</v>
          </cell>
          <cell r="AA96">
            <v>1784</v>
          </cell>
          <cell r="AB96">
            <v>784</v>
          </cell>
          <cell r="AC96">
            <v>1784</v>
          </cell>
          <cell r="AD96">
            <v>1784</v>
          </cell>
          <cell r="AE96">
            <v>0</v>
          </cell>
          <cell r="AF96">
            <v>0</v>
          </cell>
          <cell r="AG96">
            <v>0</v>
          </cell>
          <cell r="AH96">
            <v>0</v>
          </cell>
          <cell r="AI96">
            <v>0</v>
          </cell>
          <cell r="AJ96">
            <v>0</v>
          </cell>
          <cell r="AK96">
            <v>0</v>
          </cell>
          <cell r="AL96">
            <v>0</v>
          </cell>
          <cell r="AM96">
            <v>0</v>
          </cell>
          <cell r="AN96">
            <v>0</v>
          </cell>
          <cell r="AQ96" t="str">
            <v>Hưng Thủy</v>
          </cell>
          <cell r="AR96">
            <v>0</v>
          </cell>
          <cell r="AS96" t="str">
            <v>bãi ngang</v>
          </cell>
          <cell r="AT96" t="str">
            <v>NTM</v>
          </cell>
        </row>
        <row r="97">
          <cell r="B97" t="str">
            <v>Dãy nhà hiệu bộ và nhà vệ sinh học sinh trường Tiểu học Đức Ninh</v>
          </cell>
          <cell r="C97">
            <v>0</v>
          </cell>
          <cell r="D97">
            <v>0</v>
          </cell>
          <cell r="E97" t="str">
            <v>2GDĐT</v>
          </cell>
          <cell r="F97" t="str">
            <v>5KCM</v>
          </cell>
          <cell r="G97" t="str">
            <v>Đồng Hới</v>
          </cell>
          <cell r="H97">
            <v>2017</v>
          </cell>
          <cell r="I97">
            <v>2017</v>
          </cell>
          <cell r="J97">
            <v>2019</v>
          </cell>
          <cell r="K97">
            <v>2019</v>
          </cell>
          <cell r="L97" t="str">
            <v>3297/QĐ-UBND ngày 21/10/2016</v>
          </cell>
          <cell r="M97" t="str">
            <v>3467/QĐ-UBND ngày 28/10/2016</v>
          </cell>
          <cell r="N97">
            <v>4513</v>
          </cell>
          <cell r="O97">
            <v>4513</v>
          </cell>
          <cell r="P97">
            <v>4513</v>
          </cell>
          <cell r="Q97">
            <v>1350</v>
          </cell>
          <cell r="R97">
            <v>1350</v>
          </cell>
          <cell r="S97">
            <v>1350</v>
          </cell>
          <cell r="T97">
            <v>4062</v>
          </cell>
          <cell r="U97">
            <v>2712</v>
          </cell>
          <cell r="V97">
            <v>1356</v>
          </cell>
          <cell r="W97">
            <v>1356</v>
          </cell>
          <cell r="X97">
            <v>50</v>
          </cell>
          <cell r="Y97">
            <v>50</v>
          </cell>
          <cell r="Z97">
            <v>1356</v>
          </cell>
          <cell r="AA97">
            <v>2706</v>
          </cell>
          <cell r="AB97">
            <v>1356</v>
          </cell>
          <cell r="AC97">
            <v>2706</v>
          </cell>
          <cell r="AD97">
            <v>4062</v>
          </cell>
          <cell r="AE97">
            <v>1356</v>
          </cell>
          <cell r="AF97">
            <v>1356</v>
          </cell>
          <cell r="AG97">
            <v>100</v>
          </cell>
          <cell r="AH97">
            <v>100</v>
          </cell>
          <cell r="AI97">
            <v>1356</v>
          </cell>
          <cell r="AJ97">
            <v>4062</v>
          </cell>
          <cell r="AK97">
            <v>4062</v>
          </cell>
          <cell r="AL97">
            <v>4062</v>
          </cell>
          <cell r="AM97">
            <v>0</v>
          </cell>
          <cell r="AN97">
            <v>0</v>
          </cell>
          <cell r="AQ97" t="str">
            <v>Đức Ninh</v>
          </cell>
          <cell r="AR97">
            <v>0</v>
          </cell>
          <cell r="AS97">
            <v>0</v>
          </cell>
          <cell r="AT97" t="str">
            <v>NTM</v>
          </cell>
          <cell r="AU97" t="str">
            <v>UBND xã Đức Ninh</v>
          </cell>
        </row>
        <row r="98">
          <cell r="B98" t="str">
            <v>Nhà lớp học 2 tầng 8 phòng Trương Tiểu học số 1 Võ Ninh</v>
          </cell>
          <cell r="C98">
            <v>0</v>
          </cell>
          <cell r="D98">
            <v>0</v>
          </cell>
          <cell r="E98" t="str">
            <v>2GDĐT</v>
          </cell>
          <cell r="F98" t="str">
            <v>5KCM</v>
          </cell>
          <cell r="G98" t="str">
            <v>Quảng Ninh</v>
          </cell>
          <cell r="H98">
            <v>2017</v>
          </cell>
          <cell r="I98">
            <v>2017</v>
          </cell>
          <cell r="J98">
            <v>2019</v>
          </cell>
          <cell r="K98">
            <v>2019</v>
          </cell>
          <cell r="L98" t="str">
            <v>3314/QĐ-UBND ngày 25/10/2016</v>
          </cell>
          <cell r="M98" t="str">
            <v>3387/QĐ-UBND ngày 28/10/2016</v>
          </cell>
          <cell r="N98">
            <v>3859</v>
          </cell>
          <cell r="O98">
            <v>3859</v>
          </cell>
          <cell r="P98">
            <v>3859</v>
          </cell>
          <cell r="Q98">
            <v>1050</v>
          </cell>
          <cell r="R98">
            <v>1050</v>
          </cell>
          <cell r="S98">
            <v>1050</v>
          </cell>
          <cell r="T98">
            <v>3473</v>
          </cell>
          <cell r="U98">
            <v>2423</v>
          </cell>
          <cell r="V98">
            <v>1211</v>
          </cell>
          <cell r="W98">
            <v>1211.5</v>
          </cell>
          <cell r="X98">
            <v>50</v>
          </cell>
          <cell r="Y98">
            <v>50</v>
          </cell>
          <cell r="Z98">
            <v>1211</v>
          </cell>
          <cell r="AA98">
            <v>2261</v>
          </cell>
          <cell r="AB98">
            <v>1211</v>
          </cell>
          <cell r="AC98">
            <v>2261</v>
          </cell>
          <cell r="AD98">
            <v>3473</v>
          </cell>
          <cell r="AE98">
            <v>1212</v>
          </cell>
          <cell r="AF98">
            <v>1212</v>
          </cell>
          <cell r="AG98">
            <v>100</v>
          </cell>
          <cell r="AH98">
            <v>100</v>
          </cell>
          <cell r="AI98">
            <v>1212</v>
          </cell>
          <cell r="AJ98">
            <v>3473</v>
          </cell>
          <cell r="AK98">
            <v>3473</v>
          </cell>
          <cell r="AL98">
            <v>3473</v>
          </cell>
          <cell r="AM98">
            <v>0</v>
          </cell>
          <cell r="AN98">
            <v>0</v>
          </cell>
          <cell r="AQ98" t="str">
            <v>Võ Ninh</v>
          </cell>
          <cell r="AR98">
            <v>0</v>
          </cell>
          <cell r="AS98">
            <v>0</v>
          </cell>
          <cell r="AT98" t="str">
            <v>NTM</v>
          </cell>
          <cell r="AU98" t="str">
            <v>UBND xã Võ Ninh</v>
          </cell>
        </row>
        <row r="99">
          <cell r="B99" t="str">
            <v>Nhà lớp học 2 tầng 6 phòng Trường THCS xã Quảng Trung</v>
          </cell>
          <cell r="C99">
            <v>0</v>
          </cell>
          <cell r="D99">
            <v>0</v>
          </cell>
          <cell r="E99" t="str">
            <v>2GDĐT</v>
          </cell>
          <cell r="F99" t="str">
            <v>5KCM</v>
          </cell>
          <cell r="G99" t="str">
            <v>Ba Đồn</v>
          </cell>
          <cell r="H99">
            <v>2017</v>
          </cell>
          <cell r="I99">
            <v>2017</v>
          </cell>
          <cell r="J99">
            <v>2019</v>
          </cell>
          <cell r="K99">
            <v>2019</v>
          </cell>
          <cell r="L99" t="str">
            <v>3298/QĐ-UBND ngày 21/10/2016</v>
          </cell>
          <cell r="M99" t="str">
            <v>3406/QĐ-UBND ngày 27/10/2016</v>
          </cell>
          <cell r="N99">
            <v>3500</v>
          </cell>
          <cell r="O99">
            <v>3500</v>
          </cell>
          <cell r="P99">
            <v>3500</v>
          </cell>
          <cell r="Q99">
            <v>1000</v>
          </cell>
          <cell r="R99">
            <v>1000</v>
          </cell>
          <cell r="S99">
            <v>1000</v>
          </cell>
          <cell r="T99">
            <v>3150</v>
          </cell>
          <cell r="U99">
            <v>2150</v>
          </cell>
          <cell r="V99">
            <v>1075</v>
          </cell>
          <cell r="W99">
            <v>1075</v>
          </cell>
          <cell r="X99">
            <v>50</v>
          </cell>
          <cell r="Y99">
            <v>50</v>
          </cell>
          <cell r="Z99">
            <v>1075</v>
          </cell>
          <cell r="AA99">
            <v>2075</v>
          </cell>
          <cell r="AB99">
            <v>1075</v>
          </cell>
          <cell r="AC99">
            <v>2075</v>
          </cell>
          <cell r="AD99">
            <v>3150</v>
          </cell>
          <cell r="AE99">
            <v>1075</v>
          </cell>
          <cell r="AF99">
            <v>1075</v>
          </cell>
          <cell r="AG99">
            <v>100</v>
          </cell>
          <cell r="AH99">
            <v>100</v>
          </cell>
          <cell r="AI99">
            <v>1075</v>
          </cell>
          <cell r="AJ99">
            <v>3150</v>
          </cell>
          <cell r="AK99">
            <v>3150</v>
          </cell>
          <cell r="AL99">
            <v>3150</v>
          </cell>
          <cell r="AM99">
            <v>0</v>
          </cell>
          <cell r="AN99">
            <v>0</v>
          </cell>
          <cell r="AQ99" t="str">
            <v>Quảng Trung</v>
          </cell>
          <cell r="AR99">
            <v>0</v>
          </cell>
          <cell r="AS99" t="str">
            <v>bãi ngang</v>
          </cell>
          <cell r="AT99" t="str">
            <v>NTM</v>
          </cell>
          <cell r="AU99" t="str">
            <v>UBND xã Quảng Trung</v>
          </cell>
        </row>
        <row r="100">
          <cell r="B100" t="str">
            <v xml:space="preserve">Nhà lớp học 2 tầng 8 phòng Trường THCS Quảng Thọ </v>
          </cell>
          <cell r="C100">
            <v>0</v>
          </cell>
          <cell r="D100">
            <v>0</v>
          </cell>
          <cell r="E100" t="str">
            <v>2GDĐT</v>
          </cell>
          <cell r="F100" t="str">
            <v>5KCM</v>
          </cell>
          <cell r="G100" t="str">
            <v>Ba Đồn</v>
          </cell>
          <cell r="H100">
            <v>2017</v>
          </cell>
          <cell r="I100">
            <v>2017</v>
          </cell>
          <cell r="J100">
            <v>2019</v>
          </cell>
          <cell r="K100">
            <v>2019</v>
          </cell>
          <cell r="L100" t="str">
            <v>3293/QĐ-UBND ngày 21/10/2016</v>
          </cell>
          <cell r="M100" t="str">
            <v>3472/QĐ-UBND ngày 28/10/2016</v>
          </cell>
          <cell r="N100">
            <v>4130.6000000000004</v>
          </cell>
          <cell r="O100">
            <v>4130.59765625</v>
          </cell>
          <cell r="P100">
            <v>4130.6000000000004</v>
          </cell>
          <cell r="Q100">
            <v>1100</v>
          </cell>
          <cell r="R100">
            <v>1100</v>
          </cell>
          <cell r="S100">
            <v>1100</v>
          </cell>
          <cell r="T100">
            <v>3718</v>
          </cell>
          <cell r="U100">
            <v>2618</v>
          </cell>
          <cell r="V100">
            <v>1309</v>
          </cell>
          <cell r="W100">
            <v>1309</v>
          </cell>
          <cell r="X100">
            <v>50</v>
          </cell>
          <cell r="Y100">
            <v>50</v>
          </cell>
          <cell r="Z100">
            <v>1309</v>
          </cell>
          <cell r="AA100">
            <v>2409</v>
          </cell>
          <cell r="AB100">
            <v>1309</v>
          </cell>
          <cell r="AC100">
            <v>2409</v>
          </cell>
          <cell r="AD100">
            <v>3718</v>
          </cell>
          <cell r="AE100">
            <v>1309</v>
          </cell>
          <cell r="AF100">
            <v>1309</v>
          </cell>
          <cell r="AG100">
            <v>100</v>
          </cell>
          <cell r="AH100">
            <v>100</v>
          </cell>
          <cell r="AI100">
            <v>1309</v>
          </cell>
          <cell r="AJ100">
            <v>3718</v>
          </cell>
          <cell r="AK100">
            <v>3718</v>
          </cell>
          <cell r="AL100">
            <v>3718</v>
          </cell>
          <cell r="AM100">
            <v>0</v>
          </cell>
          <cell r="AN100">
            <v>0</v>
          </cell>
          <cell r="AQ100" t="str">
            <v>Quảng Thọ</v>
          </cell>
          <cell r="AR100">
            <v>0</v>
          </cell>
          <cell r="AS100">
            <v>0</v>
          </cell>
          <cell r="AU100" t="str">
            <v>UBND phường Quảng Thọ</v>
          </cell>
        </row>
        <row r="101">
          <cell r="B101" t="str">
            <v>Nhà lớp học 4 phòng 2 tầng trường Tiểu học phường Quảng Long</v>
          </cell>
          <cell r="C101">
            <v>0</v>
          </cell>
          <cell r="D101">
            <v>0</v>
          </cell>
          <cell r="E101" t="str">
            <v>2GDĐT</v>
          </cell>
          <cell r="F101" t="str">
            <v>5KCM</v>
          </cell>
          <cell r="G101" t="str">
            <v>Ba Đồn</v>
          </cell>
          <cell r="H101">
            <v>2017</v>
          </cell>
          <cell r="I101">
            <v>2017</v>
          </cell>
          <cell r="J101">
            <v>2019</v>
          </cell>
          <cell r="K101">
            <v>2019</v>
          </cell>
          <cell r="L101" t="str">
            <v>3368/QĐ-UBND ngày 26/10/2016</v>
          </cell>
          <cell r="M101" t="str">
            <v>3407/QĐ-UBND ngày 27/10/2016</v>
          </cell>
          <cell r="N101">
            <v>3439</v>
          </cell>
          <cell r="O101">
            <v>3439</v>
          </cell>
          <cell r="P101">
            <v>3439</v>
          </cell>
          <cell r="Q101">
            <v>1000</v>
          </cell>
          <cell r="R101">
            <v>1000</v>
          </cell>
          <cell r="S101">
            <v>1000</v>
          </cell>
          <cell r="T101">
            <v>3095</v>
          </cell>
          <cell r="U101">
            <v>2095</v>
          </cell>
          <cell r="V101">
            <v>1048</v>
          </cell>
          <cell r="W101">
            <v>1047.5</v>
          </cell>
          <cell r="X101">
            <v>50</v>
          </cell>
          <cell r="Y101">
            <v>50</v>
          </cell>
          <cell r="Z101">
            <v>1048</v>
          </cell>
          <cell r="AA101">
            <v>2048</v>
          </cell>
          <cell r="AB101">
            <v>1048</v>
          </cell>
          <cell r="AC101">
            <v>2048</v>
          </cell>
          <cell r="AD101">
            <v>3095</v>
          </cell>
          <cell r="AE101">
            <v>1047</v>
          </cell>
          <cell r="AF101">
            <v>1047</v>
          </cell>
          <cell r="AG101">
            <v>100</v>
          </cell>
          <cell r="AH101">
            <v>100</v>
          </cell>
          <cell r="AI101">
            <v>1047</v>
          </cell>
          <cell r="AJ101">
            <v>3095</v>
          </cell>
          <cell r="AK101">
            <v>3095</v>
          </cell>
          <cell r="AL101">
            <v>3095</v>
          </cell>
          <cell r="AM101">
            <v>0</v>
          </cell>
          <cell r="AN101">
            <v>0</v>
          </cell>
          <cell r="AQ101" t="str">
            <v>Quảng Long</v>
          </cell>
          <cell r="AR101">
            <v>0</v>
          </cell>
          <cell r="AS101">
            <v>0</v>
          </cell>
          <cell r="AU101" t="str">
            <v>UBND phường Quảng Long</v>
          </cell>
        </row>
        <row r="102">
          <cell r="B102" t="str">
            <v>Trường THCS Quảng Liên (6 phòng)</v>
          </cell>
          <cell r="C102">
            <v>0</v>
          </cell>
          <cell r="D102">
            <v>0</v>
          </cell>
          <cell r="E102" t="str">
            <v>2GDĐT</v>
          </cell>
          <cell r="F102" t="str">
            <v>5KCM</v>
          </cell>
          <cell r="G102" t="str">
            <v>Quảng Trạch</v>
          </cell>
          <cell r="H102">
            <v>2017</v>
          </cell>
          <cell r="I102">
            <v>2017</v>
          </cell>
          <cell r="J102">
            <v>2019</v>
          </cell>
          <cell r="K102">
            <v>2019</v>
          </cell>
          <cell r="L102" t="str">
            <v>2979/QĐ-UBND ngày 26/10/2015</v>
          </cell>
          <cell r="M102" t="str">
            <v>3483/QĐ-UBND ngày 28/10/2016</v>
          </cell>
          <cell r="N102">
            <v>2924</v>
          </cell>
          <cell r="O102">
            <v>2924</v>
          </cell>
          <cell r="P102">
            <v>2924</v>
          </cell>
          <cell r="Q102">
            <v>900</v>
          </cell>
          <cell r="R102">
            <v>900</v>
          </cell>
          <cell r="S102">
            <v>900</v>
          </cell>
          <cell r="T102">
            <v>2632</v>
          </cell>
          <cell r="U102">
            <v>1732</v>
          </cell>
          <cell r="V102">
            <v>866</v>
          </cell>
          <cell r="W102">
            <v>866</v>
          </cell>
          <cell r="X102">
            <v>50</v>
          </cell>
          <cell r="Y102">
            <v>50</v>
          </cell>
          <cell r="Z102">
            <v>866</v>
          </cell>
          <cell r="AA102">
            <v>1766</v>
          </cell>
          <cell r="AB102">
            <v>866</v>
          </cell>
          <cell r="AC102">
            <v>1766</v>
          </cell>
          <cell r="AD102">
            <v>2632</v>
          </cell>
          <cell r="AE102">
            <v>866</v>
          </cell>
          <cell r="AF102">
            <v>866</v>
          </cell>
          <cell r="AG102">
            <v>100</v>
          </cell>
          <cell r="AH102">
            <v>100</v>
          </cell>
          <cell r="AI102">
            <v>866</v>
          </cell>
          <cell r="AJ102">
            <v>2632</v>
          </cell>
          <cell r="AK102">
            <v>2632</v>
          </cell>
          <cell r="AL102">
            <v>2632</v>
          </cell>
          <cell r="AM102">
            <v>0</v>
          </cell>
          <cell r="AN102">
            <v>0</v>
          </cell>
          <cell r="AQ102" t="str">
            <v>Quảng Liên</v>
          </cell>
          <cell r="AR102">
            <v>0</v>
          </cell>
          <cell r="AS102">
            <v>0</v>
          </cell>
          <cell r="AT102" t="str">
            <v>NTM</v>
          </cell>
          <cell r="AU102" t="str">
            <v>UBND xã Quảng Liên</v>
          </cell>
        </row>
        <row r="103">
          <cell r="B103" t="str">
            <v>Nhà lớp học 2 tầng 8 phòng Trường TH và THCS xã Nam Hóa</v>
          </cell>
          <cell r="C103">
            <v>0</v>
          </cell>
          <cell r="D103">
            <v>0</v>
          </cell>
          <cell r="E103" t="str">
            <v>2GDĐT</v>
          </cell>
          <cell r="F103" t="str">
            <v>5KCM</v>
          </cell>
          <cell r="G103" t="str">
            <v>Tuyên Hóa</v>
          </cell>
          <cell r="H103">
            <v>2017</v>
          </cell>
          <cell r="I103">
            <v>2017</v>
          </cell>
          <cell r="J103">
            <v>2019</v>
          </cell>
          <cell r="K103">
            <v>2019</v>
          </cell>
          <cell r="L103">
            <v>2019</v>
          </cell>
          <cell r="M103" t="str">
            <v>3482/QĐ-UBND ngày 28/10/2016</v>
          </cell>
          <cell r="N103">
            <v>3843</v>
          </cell>
          <cell r="O103">
            <v>3843</v>
          </cell>
          <cell r="P103">
            <v>3843</v>
          </cell>
          <cell r="Q103">
            <v>1000</v>
          </cell>
          <cell r="R103">
            <v>1000</v>
          </cell>
          <cell r="S103">
            <v>1000</v>
          </cell>
          <cell r="T103">
            <v>3459</v>
          </cell>
          <cell r="U103">
            <v>2459</v>
          </cell>
          <cell r="V103">
            <v>1229</v>
          </cell>
          <cell r="W103">
            <v>1229.5</v>
          </cell>
          <cell r="X103">
            <v>50</v>
          </cell>
          <cell r="Y103">
            <v>50</v>
          </cell>
          <cell r="Z103">
            <v>1229</v>
          </cell>
          <cell r="AA103">
            <v>2229</v>
          </cell>
          <cell r="AB103">
            <v>1229</v>
          </cell>
          <cell r="AC103">
            <v>2229</v>
          </cell>
          <cell r="AD103">
            <v>3459</v>
          </cell>
          <cell r="AE103">
            <v>1230</v>
          </cell>
          <cell r="AF103">
            <v>1230</v>
          </cell>
          <cell r="AG103">
            <v>100</v>
          </cell>
          <cell r="AH103">
            <v>100</v>
          </cell>
          <cell r="AI103">
            <v>1230</v>
          </cell>
          <cell r="AJ103">
            <v>3459</v>
          </cell>
          <cell r="AK103">
            <v>3459</v>
          </cell>
          <cell r="AL103">
            <v>3459</v>
          </cell>
          <cell r="AM103">
            <v>0</v>
          </cell>
          <cell r="AN103">
            <v>0</v>
          </cell>
          <cell r="AQ103" t="str">
            <v>Nam Hóa</v>
          </cell>
          <cell r="AR103">
            <v>0</v>
          </cell>
          <cell r="AS103">
            <v>0</v>
          </cell>
          <cell r="AT103" t="str">
            <v>NTM</v>
          </cell>
          <cell r="AU103" t="str">
            <v>UBND xã Nam Hóa</v>
          </cell>
        </row>
        <row r="104">
          <cell r="B104" t="str">
            <v>Trường Tiểu học xã Cảnh Dương (8 phòng)</v>
          </cell>
          <cell r="C104">
            <v>0</v>
          </cell>
          <cell r="D104">
            <v>0</v>
          </cell>
          <cell r="E104" t="str">
            <v>2GDĐT</v>
          </cell>
          <cell r="F104" t="str">
            <v>5KCM</v>
          </cell>
          <cell r="G104" t="str">
            <v>Quảng Trạch</v>
          </cell>
          <cell r="H104">
            <v>2017</v>
          </cell>
          <cell r="I104">
            <v>2017</v>
          </cell>
          <cell r="J104">
            <v>2019</v>
          </cell>
          <cell r="K104">
            <v>2019</v>
          </cell>
          <cell r="L104">
            <v>2019</v>
          </cell>
          <cell r="M104" t="str">
            <v>3484/QĐ-UBND ngày 28/10/2016</v>
          </cell>
          <cell r="N104">
            <v>4077</v>
          </cell>
          <cell r="O104">
            <v>4077</v>
          </cell>
          <cell r="P104">
            <v>4077</v>
          </cell>
          <cell r="Q104">
            <v>1000</v>
          </cell>
          <cell r="R104">
            <v>1000</v>
          </cell>
          <cell r="S104">
            <v>1000</v>
          </cell>
          <cell r="T104">
            <v>3669</v>
          </cell>
          <cell r="U104">
            <v>2669</v>
          </cell>
          <cell r="V104">
            <v>1334</v>
          </cell>
          <cell r="W104">
            <v>1334.5</v>
          </cell>
          <cell r="X104">
            <v>50</v>
          </cell>
          <cell r="Y104">
            <v>50</v>
          </cell>
          <cell r="Z104">
            <v>1334</v>
          </cell>
          <cell r="AA104">
            <v>2334</v>
          </cell>
          <cell r="AB104">
            <v>1334</v>
          </cell>
          <cell r="AC104">
            <v>2334</v>
          </cell>
          <cell r="AD104">
            <v>3669</v>
          </cell>
          <cell r="AE104">
            <v>1335</v>
          </cell>
          <cell r="AF104">
            <v>1335</v>
          </cell>
          <cell r="AG104">
            <v>100</v>
          </cell>
          <cell r="AH104">
            <v>100</v>
          </cell>
          <cell r="AI104">
            <v>1335</v>
          </cell>
          <cell r="AJ104">
            <v>3669</v>
          </cell>
          <cell r="AK104">
            <v>3669</v>
          </cell>
          <cell r="AL104">
            <v>3669</v>
          </cell>
          <cell r="AM104">
            <v>0</v>
          </cell>
          <cell r="AN104">
            <v>0</v>
          </cell>
          <cell r="AQ104" t="str">
            <v>Cảnh Dương</v>
          </cell>
          <cell r="AR104">
            <v>0</v>
          </cell>
          <cell r="AS104">
            <v>0</v>
          </cell>
          <cell r="AT104" t="str">
            <v>NTM</v>
          </cell>
          <cell r="AU104" t="str">
            <v>UBND xã Cảnh Dương</v>
          </cell>
        </row>
        <row r="105">
          <cell r="B105" t="str">
            <v>Xây dựng trường MN xã Quảng Lưu</v>
          </cell>
          <cell r="C105">
            <v>0</v>
          </cell>
          <cell r="D105">
            <v>0</v>
          </cell>
          <cell r="E105" t="str">
            <v>2GDĐT</v>
          </cell>
          <cell r="F105" t="str">
            <v>5KCM</v>
          </cell>
          <cell r="G105" t="str">
            <v>Quảng Trạch</v>
          </cell>
          <cell r="H105">
            <v>2017</v>
          </cell>
          <cell r="I105">
            <v>2017</v>
          </cell>
          <cell r="J105">
            <v>2019</v>
          </cell>
          <cell r="K105">
            <v>2019</v>
          </cell>
          <cell r="L105" t="str">
            <v>3326/QĐ-UBND ngày 25/10/2016</v>
          </cell>
          <cell r="M105" t="str">
            <v>3475/QĐ-UBND ngày 28/10/2016</v>
          </cell>
          <cell r="N105">
            <v>4500</v>
          </cell>
          <cell r="O105">
            <v>4500</v>
          </cell>
          <cell r="P105">
            <v>4500</v>
          </cell>
          <cell r="Q105">
            <v>1100</v>
          </cell>
          <cell r="R105">
            <v>1100</v>
          </cell>
          <cell r="S105">
            <v>1100</v>
          </cell>
          <cell r="T105">
            <v>4050</v>
          </cell>
          <cell r="U105">
            <v>2950</v>
          </cell>
          <cell r="V105">
            <v>1475</v>
          </cell>
          <cell r="W105">
            <v>1475</v>
          </cell>
          <cell r="X105">
            <v>50</v>
          </cell>
          <cell r="Y105">
            <v>50</v>
          </cell>
          <cell r="Z105">
            <v>1475</v>
          </cell>
          <cell r="AA105">
            <v>2575</v>
          </cell>
          <cell r="AB105">
            <v>1475</v>
          </cell>
          <cell r="AC105">
            <v>2575</v>
          </cell>
          <cell r="AD105">
            <v>4050</v>
          </cell>
          <cell r="AE105">
            <v>1475</v>
          </cell>
          <cell r="AF105">
            <v>1475</v>
          </cell>
          <cell r="AG105">
            <v>100</v>
          </cell>
          <cell r="AH105">
            <v>100</v>
          </cell>
          <cell r="AI105">
            <v>1475</v>
          </cell>
          <cell r="AJ105">
            <v>4050</v>
          </cell>
          <cell r="AK105">
            <v>4050</v>
          </cell>
          <cell r="AL105">
            <v>4050</v>
          </cell>
          <cell r="AM105">
            <v>0</v>
          </cell>
          <cell r="AN105">
            <v>0</v>
          </cell>
          <cell r="AQ105" t="str">
            <v>Quảng Lưu</v>
          </cell>
          <cell r="AR105">
            <v>0</v>
          </cell>
          <cell r="AS105">
            <v>0</v>
          </cell>
          <cell r="AT105" t="str">
            <v>NTM</v>
          </cell>
          <cell r="AU105" t="str">
            <v>UBND xã Quảng Lưu</v>
          </cell>
        </row>
        <row r="106">
          <cell r="B106" t="str">
            <v>Trường THCS Quảng Phú (8 phòng)</v>
          </cell>
          <cell r="C106">
            <v>0</v>
          </cell>
          <cell r="D106">
            <v>0</v>
          </cell>
          <cell r="E106" t="str">
            <v>2GDĐT</v>
          </cell>
          <cell r="F106" t="str">
            <v>5KCM</v>
          </cell>
          <cell r="G106" t="str">
            <v>Quảng Trạch</v>
          </cell>
          <cell r="H106">
            <v>2017</v>
          </cell>
          <cell r="I106">
            <v>2017</v>
          </cell>
          <cell r="J106">
            <v>2019</v>
          </cell>
          <cell r="K106">
            <v>2019</v>
          </cell>
          <cell r="L106">
            <v>2019</v>
          </cell>
          <cell r="M106" t="str">
            <v>3474/QĐ-UBND ngày 28/10/2016</v>
          </cell>
          <cell r="N106">
            <v>3861</v>
          </cell>
          <cell r="O106">
            <v>3861</v>
          </cell>
          <cell r="P106">
            <v>3861</v>
          </cell>
          <cell r="Q106">
            <v>1000</v>
          </cell>
          <cell r="R106">
            <v>1000</v>
          </cell>
          <cell r="S106">
            <v>1000</v>
          </cell>
          <cell r="T106">
            <v>3475</v>
          </cell>
          <cell r="U106">
            <v>2475</v>
          </cell>
          <cell r="V106">
            <v>1237</v>
          </cell>
          <cell r="W106">
            <v>1237.5</v>
          </cell>
          <cell r="X106">
            <v>50</v>
          </cell>
          <cell r="Y106">
            <v>50</v>
          </cell>
          <cell r="Z106">
            <v>1237</v>
          </cell>
          <cell r="AA106">
            <v>2237</v>
          </cell>
          <cell r="AB106">
            <v>1237</v>
          </cell>
          <cell r="AC106">
            <v>2237</v>
          </cell>
          <cell r="AD106">
            <v>3475</v>
          </cell>
          <cell r="AE106">
            <v>1238</v>
          </cell>
          <cell r="AF106">
            <v>1238</v>
          </cell>
          <cell r="AG106">
            <v>100</v>
          </cell>
          <cell r="AH106">
            <v>100</v>
          </cell>
          <cell r="AI106">
            <v>1238</v>
          </cell>
          <cell r="AJ106">
            <v>3475</v>
          </cell>
          <cell r="AK106">
            <v>3475</v>
          </cell>
          <cell r="AL106">
            <v>3475</v>
          </cell>
          <cell r="AM106">
            <v>0</v>
          </cell>
          <cell r="AN106">
            <v>0</v>
          </cell>
          <cell r="AQ106" t="str">
            <v>Quảng Phú</v>
          </cell>
          <cell r="AR106">
            <v>0</v>
          </cell>
          <cell r="AS106">
            <v>0</v>
          </cell>
          <cell r="AT106" t="str">
            <v>NTM</v>
          </cell>
          <cell r="AU106" t="str">
            <v>UBND xã Quảng Phú</v>
          </cell>
        </row>
        <row r="107">
          <cell r="B107" t="str">
            <v>Trường TH xã Quảng Trường</v>
          </cell>
          <cell r="C107">
            <v>0</v>
          </cell>
          <cell r="D107">
            <v>0</v>
          </cell>
          <cell r="E107" t="str">
            <v>2GDĐT</v>
          </cell>
          <cell r="F107" t="str">
            <v>5KCM</v>
          </cell>
          <cell r="G107" t="str">
            <v>Quảng Trạch</v>
          </cell>
          <cell r="H107">
            <v>2017</v>
          </cell>
          <cell r="I107">
            <v>2017</v>
          </cell>
          <cell r="J107">
            <v>2019</v>
          </cell>
          <cell r="K107">
            <v>2019</v>
          </cell>
          <cell r="L107" t="str">
            <v>3403/QĐ-UBND ngày 27/10/2016</v>
          </cell>
          <cell r="M107" t="str">
            <v>3478/QĐ-UBND ngày 28/10/2016</v>
          </cell>
          <cell r="N107">
            <v>3500</v>
          </cell>
          <cell r="O107">
            <v>3500</v>
          </cell>
          <cell r="P107">
            <v>3500</v>
          </cell>
          <cell r="Q107">
            <v>950</v>
          </cell>
          <cell r="R107">
            <v>950</v>
          </cell>
          <cell r="S107">
            <v>950</v>
          </cell>
          <cell r="T107">
            <v>3150</v>
          </cell>
          <cell r="U107">
            <v>2200</v>
          </cell>
          <cell r="V107">
            <v>1100</v>
          </cell>
          <cell r="W107">
            <v>1100</v>
          </cell>
          <cell r="X107">
            <v>50</v>
          </cell>
          <cell r="Y107">
            <v>50</v>
          </cell>
          <cell r="Z107">
            <v>1100</v>
          </cell>
          <cell r="AA107">
            <v>2050</v>
          </cell>
          <cell r="AB107">
            <v>1100</v>
          </cell>
          <cell r="AC107">
            <v>2050</v>
          </cell>
          <cell r="AD107">
            <v>3150</v>
          </cell>
          <cell r="AE107">
            <v>1100</v>
          </cell>
          <cell r="AF107">
            <v>1100</v>
          </cell>
          <cell r="AG107">
            <v>100</v>
          </cell>
          <cell r="AH107">
            <v>100</v>
          </cell>
          <cell r="AI107">
            <v>1100</v>
          </cell>
          <cell r="AJ107">
            <v>3150</v>
          </cell>
          <cell r="AK107">
            <v>3150</v>
          </cell>
          <cell r="AL107">
            <v>3150</v>
          </cell>
          <cell r="AM107">
            <v>0</v>
          </cell>
          <cell r="AN107">
            <v>0</v>
          </cell>
          <cell r="AQ107" t="str">
            <v>Quảng Trường</v>
          </cell>
          <cell r="AR107">
            <v>0</v>
          </cell>
          <cell r="AS107">
            <v>0</v>
          </cell>
          <cell r="AT107" t="str">
            <v>NTM</v>
          </cell>
          <cell r="AU107" t="str">
            <v>UBND xã Quảng Trường</v>
          </cell>
        </row>
        <row r="108">
          <cell r="B108" t="str">
            <v>Nhà lơp học 2 tầng 8 phòng Trường Mầm non Gia Ninh</v>
          </cell>
          <cell r="C108">
            <v>0</v>
          </cell>
          <cell r="D108">
            <v>0</v>
          </cell>
          <cell r="E108" t="str">
            <v>2GDĐT</v>
          </cell>
          <cell r="F108" t="str">
            <v>5KCM</v>
          </cell>
          <cell r="G108" t="str">
            <v>Quảng Ninh</v>
          </cell>
          <cell r="H108">
            <v>2017</v>
          </cell>
          <cell r="I108">
            <v>2017</v>
          </cell>
          <cell r="J108">
            <v>2019</v>
          </cell>
          <cell r="K108">
            <v>2019</v>
          </cell>
          <cell r="L108">
            <v>2019</v>
          </cell>
          <cell r="M108" t="str">
            <v>3316/QĐ-UBND ngày 25/10/2016</v>
          </cell>
          <cell r="N108">
            <v>5286</v>
          </cell>
          <cell r="O108">
            <v>5286</v>
          </cell>
          <cell r="P108">
            <v>5286</v>
          </cell>
          <cell r="Q108">
            <v>1400</v>
          </cell>
          <cell r="R108">
            <v>1400</v>
          </cell>
          <cell r="S108">
            <v>1400</v>
          </cell>
          <cell r="T108">
            <v>4757</v>
          </cell>
          <cell r="U108">
            <v>3357</v>
          </cell>
          <cell r="V108">
            <v>1678</v>
          </cell>
          <cell r="W108">
            <v>1678.5</v>
          </cell>
          <cell r="X108">
            <v>50</v>
          </cell>
          <cell r="Y108">
            <v>50</v>
          </cell>
          <cell r="Z108">
            <v>1678</v>
          </cell>
          <cell r="AA108">
            <v>3078</v>
          </cell>
          <cell r="AB108">
            <v>1678</v>
          </cell>
          <cell r="AC108">
            <v>3078</v>
          </cell>
          <cell r="AD108">
            <v>4757</v>
          </cell>
          <cell r="AE108">
            <v>1679</v>
          </cell>
          <cell r="AF108">
            <v>1679</v>
          </cell>
          <cell r="AG108">
            <v>100</v>
          </cell>
          <cell r="AH108">
            <v>100</v>
          </cell>
          <cell r="AI108">
            <v>1679</v>
          </cell>
          <cell r="AJ108">
            <v>4757</v>
          </cell>
          <cell r="AK108">
            <v>4757</v>
          </cell>
          <cell r="AL108">
            <v>4757</v>
          </cell>
          <cell r="AM108">
            <v>0</v>
          </cell>
          <cell r="AN108">
            <v>0</v>
          </cell>
          <cell r="AQ108" t="str">
            <v>Gia Ninh</v>
          </cell>
          <cell r="AR108">
            <v>0</v>
          </cell>
          <cell r="AS108">
            <v>0</v>
          </cell>
          <cell r="AT108" t="str">
            <v>NTM</v>
          </cell>
          <cell r="AU108" t="str">
            <v>UBND xã Gia Ninh</v>
          </cell>
        </row>
        <row r="109">
          <cell r="B109" t="str">
            <v>Nhà lơp học 2 tầng 8 phòng Trường Tiểu học Hiền Ninh</v>
          </cell>
          <cell r="C109">
            <v>0</v>
          </cell>
          <cell r="D109">
            <v>0</v>
          </cell>
          <cell r="E109" t="str">
            <v>2GDĐT</v>
          </cell>
          <cell r="F109" t="str">
            <v>5KCM</v>
          </cell>
          <cell r="G109" t="str">
            <v>Quảng Ninh</v>
          </cell>
          <cell r="H109">
            <v>2017</v>
          </cell>
          <cell r="I109">
            <v>2017</v>
          </cell>
          <cell r="J109">
            <v>2019</v>
          </cell>
          <cell r="K109">
            <v>2019</v>
          </cell>
          <cell r="L109">
            <v>2019</v>
          </cell>
          <cell r="M109" t="str">
            <v>3523/QĐ-UBND  ngày 31/10/2016</v>
          </cell>
          <cell r="N109">
            <v>4000</v>
          </cell>
          <cell r="O109">
            <v>4000</v>
          </cell>
          <cell r="P109">
            <v>4000</v>
          </cell>
          <cell r="Q109">
            <v>1000</v>
          </cell>
          <cell r="R109">
            <v>1000</v>
          </cell>
          <cell r="S109">
            <v>1000</v>
          </cell>
          <cell r="T109">
            <v>3600</v>
          </cell>
          <cell r="U109">
            <v>2600</v>
          </cell>
          <cell r="V109">
            <v>1300</v>
          </cell>
          <cell r="W109">
            <v>1300</v>
          </cell>
          <cell r="X109">
            <v>50</v>
          </cell>
          <cell r="Y109">
            <v>50</v>
          </cell>
          <cell r="Z109">
            <v>1300</v>
          </cell>
          <cell r="AA109">
            <v>2300</v>
          </cell>
          <cell r="AB109">
            <v>1300</v>
          </cell>
          <cell r="AC109">
            <v>2300</v>
          </cell>
          <cell r="AD109">
            <v>3600</v>
          </cell>
          <cell r="AE109">
            <v>1300</v>
          </cell>
          <cell r="AF109">
            <v>1300</v>
          </cell>
          <cell r="AG109">
            <v>100</v>
          </cell>
          <cell r="AH109">
            <v>100</v>
          </cell>
          <cell r="AI109">
            <v>1300</v>
          </cell>
          <cell r="AJ109">
            <v>3600</v>
          </cell>
          <cell r="AK109">
            <v>3600</v>
          </cell>
          <cell r="AL109">
            <v>3600</v>
          </cell>
          <cell r="AM109">
            <v>0</v>
          </cell>
          <cell r="AN109">
            <v>0</v>
          </cell>
          <cell r="AQ109" t="str">
            <v>Hiền Ninh</v>
          </cell>
          <cell r="AR109">
            <v>0</v>
          </cell>
          <cell r="AS109" t="str">
            <v>bãi ngang</v>
          </cell>
          <cell r="AT109" t="str">
            <v>NTM</v>
          </cell>
          <cell r="AU109" t="str">
            <v>UBND huyện Quảng Ninh</v>
          </cell>
        </row>
        <row r="110">
          <cell r="B110" t="str">
            <v>Nhà lơp học 2 tầng 6 phòng Trường THCS Duy Ninh</v>
          </cell>
          <cell r="C110">
            <v>0</v>
          </cell>
          <cell r="D110">
            <v>0</v>
          </cell>
          <cell r="E110" t="str">
            <v>2GDĐT</v>
          </cell>
          <cell r="F110" t="str">
            <v>5KCM</v>
          </cell>
          <cell r="G110" t="str">
            <v>Quảng Ninh</v>
          </cell>
          <cell r="H110">
            <v>2017</v>
          </cell>
          <cell r="I110">
            <v>2017</v>
          </cell>
          <cell r="J110">
            <v>2019</v>
          </cell>
          <cell r="K110">
            <v>2019</v>
          </cell>
          <cell r="L110">
            <v>2019</v>
          </cell>
          <cell r="M110" t="str">
            <v>3488/QĐ-UBND ngày 28/10/2016</v>
          </cell>
          <cell r="N110">
            <v>3500</v>
          </cell>
          <cell r="O110">
            <v>3500</v>
          </cell>
          <cell r="P110">
            <v>3500</v>
          </cell>
          <cell r="Q110">
            <v>800</v>
          </cell>
          <cell r="R110">
            <v>800</v>
          </cell>
          <cell r="S110">
            <v>800</v>
          </cell>
          <cell r="T110">
            <v>3150</v>
          </cell>
          <cell r="U110">
            <v>2350</v>
          </cell>
          <cell r="V110">
            <v>1175</v>
          </cell>
          <cell r="W110">
            <v>1175</v>
          </cell>
          <cell r="X110">
            <v>50</v>
          </cell>
          <cell r="Y110">
            <v>50</v>
          </cell>
          <cell r="Z110">
            <v>1175</v>
          </cell>
          <cell r="AA110">
            <v>1975</v>
          </cell>
          <cell r="AB110">
            <v>1175</v>
          </cell>
          <cell r="AC110">
            <v>1975</v>
          </cell>
          <cell r="AD110">
            <v>3150</v>
          </cell>
          <cell r="AE110">
            <v>1175</v>
          </cell>
          <cell r="AF110">
            <v>1175</v>
          </cell>
          <cell r="AG110">
            <v>100</v>
          </cell>
          <cell r="AH110">
            <v>100</v>
          </cell>
          <cell r="AI110">
            <v>1175</v>
          </cell>
          <cell r="AJ110">
            <v>3150</v>
          </cell>
          <cell r="AK110">
            <v>3150</v>
          </cell>
          <cell r="AL110">
            <v>3150</v>
          </cell>
          <cell r="AM110">
            <v>0</v>
          </cell>
          <cell r="AN110">
            <v>0</v>
          </cell>
          <cell r="AQ110" t="str">
            <v>Duy Ninh</v>
          </cell>
          <cell r="AR110">
            <v>0</v>
          </cell>
          <cell r="AS110" t="str">
            <v>bãi ngang</v>
          </cell>
          <cell r="AT110" t="str">
            <v>NTM</v>
          </cell>
          <cell r="AU110" t="str">
            <v>UBND xã Duy Ninh</v>
          </cell>
        </row>
        <row r="111">
          <cell r="B111" t="str">
            <v>Nhà lơp học 2 tầng 8 phòng Trường Tiểu học Vĩnh Ninh</v>
          </cell>
          <cell r="C111">
            <v>0</v>
          </cell>
          <cell r="D111">
            <v>0</v>
          </cell>
          <cell r="E111" t="str">
            <v>2GDĐT</v>
          </cell>
          <cell r="F111" t="str">
            <v>5KCM</v>
          </cell>
          <cell r="G111" t="str">
            <v>Quảng Ninh</v>
          </cell>
          <cell r="H111">
            <v>2017</v>
          </cell>
          <cell r="I111">
            <v>2017</v>
          </cell>
          <cell r="J111">
            <v>2019</v>
          </cell>
          <cell r="K111">
            <v>2019</v>
          </cell>
          <cell r="L111">
            <v>2019</v>
          </cell>
          <cell r="M111" t="str">
            <v>3522/QĐ-UBND ngày 31/10/2016</v>
          </cell>
          <cell r="N111">
            <v>3900</v>
          </cell>
          <cell r="O111">
            <v>3900</v>
          </cell>
          <cell r="P111">
            <v>3900</v>
          </cell>
          <cell r="Q111">
            <v>1050</v>
          </cell>
          <cell r="R111">
            <v>1050</v>
          </cell>
          <cell r="S111">
            <v>1050</v>
          </cell>
          <cell r="T111">
            <v>3510</v>
          </cell>
          <cell r="U111">
            <v>2460</v>
          </cell>
          <cell r="V111">
            <v>1230</v>
          </cell>
          <cell r="W111">
            <v>1230</v>
          </cell>
          <cell r="X111">
            <v>50</v>
          </cell>
          <cell r="Y111">
            <v>50</v>
          </cell>
          <cell r="Z111">
            <v>1230</v>
          </cell>
          <cell r="AA111">
            <v>2280</v>
          </cell>
          <cell r="AB111">
            <v>1230</v>
          </cell>
          <cell r="AC111">
            <v>2280</v>
          </cell>
          <cell r="AD111">
            <v>3510</v>
          </cell>
          <cell r="AE111">
            <v>1230</v>
          </cell>
          <cell r="AF111">
            <v>1230</v>
          </cell>
          <cell r="AG111">
            <v>100</v>
          </cell>
          <cell r="AH111">
            <v>100</v>
          </cell>
          <cell r="AI111">
            <v>1230</v>
          </cell>
          <cell r="AJ111">
            <v>3510</v>
          </cell>
          <cell r="AK111">
            <v>3510</v>
          </cell>
          <cell r="AL111">
            <v>3510</v>
          </cell>
          <cell r="AM111">
            <v>0</v>
          </cell>
          <cell r="AN111">
            <v>0</v>
          </cell>
          <cell r="AQ111" t="str">
            <v>Vĩnh Ninh</v>
          </cell>
          <cell r="AR111">
            <v>0</v>
          </cell>
          <cell r="AS111">
            <v>0</v>
          </cell>
          <cell r="AT111" t="str">
            <v>NTM</v>
          </cell>
          <cell r="AU111" t="str">
            <v>UBND huyện Quảng Ninh</v>
          </cell>
        </row>
        <row r="112">
          <cell r="B112" t="str">
            <v>Nhà lơp học 2 tầng 6 phòng Trường Tiểu học TT Quán Hàu</v>
          </cell>
          <cell r="C112">
            <v>0</v>
          </cell>
          <cell r="D112">
            <v>0</v>
          </cell>
          <cell r="E112" t="str">
            <v>2GDĐT</v>
          </cell>
          <cell r="F112" t="str">
            <v>5KCM</v>
          </cell>
          <cell r="G112" t="str">
            <v>Quảng Ninh</v>
          </cell>
          <cell r="H112">
            <v>2017</v>
          </cell>
          <cell r="I112">
            <v>2017</v>
          </cell>
          <cell r="J112">
            <v>2019</v>
          </cell>
          <cell r="K112">
            <v>2019</v>
          </cell>
          <cell r="L112">
            <v>2019</v>
          </cell>
          <cell r="M112" t="str">
            <v>3481/QĐ-UBND ngày 28/10/2016</v>
          </cell>
          <cell r="N112">
            <v>3450</v>
          </cell>
          <cell r="O112">
            <v>3450</v>
          </cell>
          <cell r="P112">
            <v>3450</v>
          </cell>
          <cell r="Q112">
            <v>950</v>
          </cell>
          <cell r="R112">
            <v>950</v>
          </cell>
          <cell r="S112">
            <v>950</v>
          </cell>
          <cell r="T112">
            <v>3105</v>
          </cell>
          <cell r="U112">
            <v>2155</v>
          </cell>
          <cell r="V112">
            <v>1078</v>
          </cell>
          <cell r="W112">
            <v>760</v>
          </cell>
          <cell r="X112">
            <v>100</v>
          </cell>
          <cell r="Y112">
            <v>100</v>
          </cell>
          <cell r="Z112">
            <v>1078</v>
          </cell>
          <cell r="AA112">
            <v>2028</v>
          </cell>
          <cell r="AB112">
            <v>1078</v>
          </cell>
          <cell r="AC112">
            <v>2028</v>
          </cell>
          <cell r="AD112">
            <v>3105</v>
          </cell>
          <cell r="AE112">
            <v>1077</v>
          </cell>
          <cell r="AF112">
            <v>1077</v>
          </cell>
          <cell r="AG112">
            <v>100</v>
          </cell>
          <cell r="AH112">
            <v>100</v>
          </cell>
          <cell r="AI112">
            <v>1077</v>
          </cell>
          <cell r="AJ112">
            <v>3105</v>
          </cell>
          <cell r="AK112">
            <v>3105</v>
          </cell>
          <cell r="AL112">
            <v>3105</v>
          </cell>
          <cell r="AM112">
            <v>0</v>
          </cell>
          <cell r="AN112">
            <v>0</v>
          </cell>
          <cell r="AQ112" t="str">
            <v>Quán Hàu</v>
          </cell>
          <cell r="AR112">
            <v>0</v>
          </cell>
          <cell r="AS112">
            <v>0</v>
          </cell>
          <cell r="AU112" t="str">
            <v>UBND Thị trấn Quán Hàu</v>
          </cell>
        </row>
        <row r="113">
          <cell r="B113" t="str">
            <v>Nhà lớp học 2 tầng 4 phòng và hạ tầng kỹ thuật cụm trường mầm non xã Sơn Thuỷ</v>
          </cell>
          <cell r="C113">
            <v>0</v>
          </cell>
          <cell r="D113">
            <v>0</v>
          </cell>
          <cell r="E113" t="str">
            <v>2GDĐT</v>
          </cell>
          <cell r="F113" t="str">
            <v>5KCM</v>
          </cell>
          <cell r="G113" t="str">
            <v>Lệ Thủy</v>
          </cell>
          <cell r="H113">
            <v>2017</v>
          </cell>
          <cell r="I113">
            <v>2017</v>
          </cell>
          <cell r="J113">
            <v>2019</v>
          </cell>
          <cell r="K113">
            <v>2019</v>
          </cell>
          <cell r="L113">
            <v>2019</v>
          </cell>
          <cell r="M113" t="str">
            <v>3456/QĐ-UBND ngày 28/10/2016</v>
          </cell>
          <cell r="N113">
            <v>4795</v>
          </cell>
          <cell r="O113">
            <v>4795</v>
          </cell>
          <cell r="P113">
            <v>4795</v>
          </cell>
          <cell r="Q113">
            <v>1250</v>
          </cell>
          <cell r="R113">
            <v>1250</v>
          </cell>
          <cell r="S113">
            <v>1250</v>
          </cell>
          <cell r="T113">
            <v>4316</v>
          </cell>
          <cell r="U113">
            <v>3066</v>
          </cell>
          <cell r="V113">
            <v>1533</v>
          </cell>
          <cell r="W113">
            <v>1533</v>
          </cell>
          <cell r="X113">
            <v>50</v>
          </cell>
          <cell r="Y113">
            <v>50</v>
          </cell>
          <cell r="Z113">
            <v>1533</v>
          </cell>
          <cell r="AA113">
            <v>2783</v>
          </cell>
          <cell r="AB113">
            <v>1533</v>
          </cell>
          <cell r="AC113">
            <v>2783</v>
          </cell>
          <cell r="AD113">
            <v>4316</v>
          </cell>
          <cell r="AE113">
            <v>1533</v>
          </cell>
          <cell r="AF113">
            <v>1533</v>
          </cell>
          <cell r="AG113">
            <v>100</v>
          </cell>
          <cell r="AH113">
            <v>-881</v>
          </cell>
          <cell r="AI113">
            <v>652</v>
          </cell>
          <cell r="AJ113">
            <v>3435</v>
          </cell>
          <cell r="AK113">
            <v>3435</v>
          </cell>
          <cell r="AL113">
            <v>4316</v>
          </cell>
          <cell r="AM113">
            <v>0</v>
          </cell>
          <cell r="AN113">
            <v>0</v>
          </cell>
          <cell r="AQ113" t="str">
            <v>Sơn Thủy</v>
          </cell>
          <cell r="AR113">
            <v>0</v>
          </cell>
          <cell r="AS113">
            <v>0</v>
          </cell>
          <cell r="AT113" t="str">
            <v>NTM</v>
          </cell>
          <cell r="AU113" t="str">
            <v>UBND xã Sơn Thủy</v>
          </cell>
        </row>
        <row r="114">
          <cell r="B114" t="str">
            <v>Trường THCS xã An Thủy (8 phòng)</v>
          </cell>
          <cell r="C114">
            <v>0</v>
          </cell>
          <cell r="D114">
            <v>0</v>
          </cell>
          <cell r="E114" t="str">
            <v>2GDĐT</v>
          </cell>
          <cell r="F114" t="str">
            <v>5KCM</v>
          </cell>
          <cell r="G114" t="str">
            <v>Lệ Thủy</v>
          </cell>
          <cell r="H114">
            <v>2017</v>
          </cell>
          <cell r="I114">
            <v>2017</v>
          </cell>
          <cell r="J114">
            <v>2019</v>
          </cell>
          <cell r="K114">
            <v>2019</v>
          </cell>
          <cell r="L114">
            <v>2019</v>
          </cell>
          <cell r="M114" t="str">
            <v>3461/QĐ-UBND ngày 28/10/2016</v>
          </cell>
          <cell r="N114">
            <v>3946</v>
          </cell>
          <cell r="O114">
            <v>3946</v>
          </cell>
          <cell r="P114">
            <v>3946</v>
          </cell>
          <cell r="Q114">
            <v>1000</v>
          </cell>
          <cell r="R114">
            <v>1000</v>
          </cell>
          <cell r="S114">
            <v>1000</v>
          </cell>
          <cell r="T114">
            <v>3551</v>
          </cell>
          <cell r="U114">
            <v>2551</v>
          </cell>
          <cell r="V114">
            <v>1275</v>
          </cell>
          <cell r="W114">
            <v>1275.5</v>
          </cell>
          <cell r="X114">
            <v>50</v>
          </cell>
          <cell r="Y114">
            <v>50</v>
          </cell>
          <cell r="Z114">
            <v>1275</v>
          </cell>
          <cell r="AA114">
            <v>2275</v>
          </cell>
          <cell r="AB114">
            <v>1275</v>
          </cell>
          <cell r="AC114">
            <v>2275</v>
          </cell>
          <cell r="AD114">
            <v>3551</v>
          </cell>
          <cell r="AE114">
            <v>1276</v>
          </cell>
          <cell r="AF114">
            <v>1276</v>
          </cell>
          <cell r="AG114">
            <v>100</v>
          </cell>
          <cell r="AH114">
            <v>100</v>
          </cell>
          <cell r="AI114">
            <v>1276</v>
          </cell>
          <cell r="AJ114">
            <v>3551</v>
          </cell>
          <cell r="AK114">
            <v>3551</v>
          </cell>
          <cell r="AL114">
            <v>3551</v>
          </cell>
          <cell r="AM114">
            <v>0</v>
          </cell>
          <cell r="AN114">
            <v>0</v>
          </cell>
          <cell r="AQ114" t="str">
            <v>An Thủy</v>
          </cell>
          <cell r="AR114">
            <v>0</v>
          </cell>
          <cell r="AS114">
            <v>0</v>
          </cell>
          <cell r="AT114" t="str">
            <v>NTM</v>
          </cell>
          <cell r="AU114" t="str">
            <v>UBND xã An Thủy</v>
          </cell>
        </row>
        <row r="115">
          <cell r="B115" t="str">
            <v>Nhà lớp học 2 tầng 6 phòng Trường Tiểu học số 2 Tân Thủy</v>
          </cell>
          <cell r="C115">
            <v>0</v>
          </cell>
          <cell r="D115">
            <v>0</v>
          </cell>
          <cell r="E115" t="str">
            <v>2GDĐT</v>
          </cell>
          <cell r="F115" t="str">
            <v>5KCM</v>
          </cell>
          <cell r="G115" t="str">
            <v>Lệ Thủy</v>
          </cell>
          <cell r="H115">
            <v>2017</v>
          </cell>
          <cell r="I115">
            <v>2017</v>
          </cell>
          <cell r="J115">
            <v>2019</v>
          </cell>
          <cell r="K115">
            <v>2019</v>
          </cell>
          <cell r="L115">
            <v>2019</v>
          </cell>
          <cell r="M115" t="str">
            <v>3473/QĐ-UBND ngày 28/10/2016</v>
          </cell>
          <cell r="N115">
            <v>3045</v>
          </cell>
          <cell r="O115">
            <v>3045</v>
          </cell>
          <cell r="P115">
            <v>3045</v>
          </cell>
          <cell r="Q115">
            <v>850</v>
          </cell>
          <cell r="R115">
            <v>850</v>
          </cell>
          <cell r="S115">
            <v>850</v>
          </cell>
          <cell r="T115">
            <v>2741</v>
          </cell>
          <cell r="U115">
            <v>1891</v>
          </cell>
          <cell r="V115">
            <v>946</v>
          </cell>
          <cell r="W115">
            <v>945.5</v>
          </cell>
          <cell r="X115">
            <v>50</v>
          </cell>
          <cell r="Y115">
            <v>50</v>
          </cell>
          <cell r="Z115">
            <v>946</v>
          </cell>
          <cell r="AA115">
            <v>1796</v>
          </cell>
          <cell r="AB115">
            <v>946</v>
          </cell>
          <cell r="AC115">
            <v>1796</v>
          </cell>
          <cell r="AD115">
            <v>2741</v>
          </cell>
          <cell r="AE115">
            <v>945</v>
          </cell>
          <cell r="AF115">
            <v>945</v>
          </cell>
          <cell r="AG115">
            <v>100</v>
          </cell>
          <cell r="AH115">
            <v>100</v>
          </cell>
          <cell r="AI115">
            <v>945</v>
          </cell>
          <cell r="AJ115">
            <v>2741</v>
          </cell>
          <cell r="AK115">
            <v>2741</v>
          </cell>
          <cell r="AL115">
            <v>2741</v>
          </cell>
          <cell r="AM115">
            <v>0</v>
          </cell>
          <cell r="AN115">
            <v>0</v>
          </cell>
          <cell r="AQ115" t="str">
            <v>Tân Thủy</v>
          </cell>
          <cell r="AR115">
            <v>0</v>
          </cell>
          <cell r="AS115">
            <v>0</v>
          </cell>
          <cell r="AT115" t="str">
            <v>NTM</v>
          </cell>
          <cell r="AU115" t="str">
            <v>UBND xã Tân Thủy</v>
          </cell>
        </row>
        <row r="116">
          <cell r="B116" t="str">
            <v>Nhà lớp học 2 tầng 8 phòng Trương Tiểu học Dương Thuỷ</v>
          </cell>
          <cell r="C116">
            <v>0</v>
          </cell>
          <cell r="D116">
            <v>0</v>
          </cell>
          <cell r="E116" t="str">
            <v>2GDĐT</v>
          </cell>
          <cell r="F116" t="str">
            <v>5KCM</v>
          </cell>
          <cell r="G116" t="str">
            <v>Lệ Thủy</v>
          </cell>
          <cell r="H116">
            <v>2017</v>
          </cell>
          <cell r="I116">
            <v>2017</v>
          </cell>
          <cell r="J116">
            <v>2019</v>
          </cell>
          <cell r="K116">
            <v>2019</v>
          </cell>
          <cell r="L116">
            <v>2019</v>
          </cell>
          <cell r="M116" t="str">
            <v>3524/QĐ-UBND ngày 31/10/2016</v>
          </cell>
          <cell r="N116">
            <v>3852</v>
          </cell>
          <cell r="O116">
            <v>3852</v>
          </cell>
          <cell r="P116">
            <v>3852</v>
          </cell>
          <cell r="Q116">
            <v>1000</v>
          </cell>
          <cell r="R116">
            <v>1000</v>
          </cell>
          <cell r="S116">
            <v>1000</v>
          </cell>
          <cell r="T116">
            <v>3467</v>
          </cell>
          <cell r="U116">
            <v>2467</v>
          </cell>
          <cell r="V116">
            <v>1233</v>
          </cell>
          <cell r="W116">
            <v>1233.5</v>
          </cell>
          <cell r="X116">
            <v>50</v>
          </cell>
          <cell r="Y116">
            <v>50</v>
          </cell>
          <cell r="Z116">
            <v>1233</v>
          </cell>
          <cell r="AA116">
            <v>2233</v>
          </cell>
          <cell r="AB116">
            <v>1233</v>
          </cell>
          <cell r="AC116">
            <v>2233</v>
          </cell>
          <cell r="AD116">
            <v>3467</v>
          </cell>
          <cell r="AE116">
            <v>1234</v>
          </cell>
          <cell r="AF116">
            <v>1234</v>
          </cell>
          <cell r="AG116">
            <v>100</v>
          </cell>
          <cell r="AH116">
            <v>100</v>
          </cell>
          <cell r="AI116">
            <v>1234</v>
          </cell>
          <cell r="AJ116">
            <v>3467</v>
          </cell>
          <cell r="AK116">
            <v>3467</v>
          </cell>
          <cell r="AL116">
            <v>3467</v>
          </cell>
          <cell r="AM116">
            <v>0</v>
          </cell>
          <cell r="AN116">
            <v>0</v>
          </cell>
          <cell r="AQ116" t="str">
            <v>Dương Thủy</v>
          </cell>
          <cell r="AR116">
            <v>0</v>
          </cell>
          <cell r="AS116">
            <v>0</v>
          </cell>
          <cell r="AT116" t="str">
            <v>NTM</v>
          </cell>
          <cell r="AU116" t="str">
            <v>UBND xã Dương Thủy</v>
          </cell>
        </row>
        <row r="117">
          <cell r="B117" t="str">
            <v>Nhà làm việc Trường THPT Hoàng Hoa Thám</v>
          </cell>
          <cell r="C117">
            <v>0</v>
          </cell>
          <cell r="D117">
            <v>0</v>
          </cell>
          <cell r="E117" t="str">
            <v>2GDĐT</v>
          </cell>
          <cell r="F117" t="str">
            <v>5KCM</v>
          </cell>
          <cell r="G117" t="str">
            <v>Lệ Thủy</v>
          </cell>
          <cell r="H117">
            <v>2017</v>
          </cell>
          <cell r="I117">
            <v>2017</v>
          </cell>
          <cell r="J117">
            <v>2019</v>
          </cell>
          <cell r="K117">
            <v>2019</v>
          </cell>
          <cell r="L117">
            <v>2019</v>
          </cell>
          <cell r="M117" t="str">
            <v>3460/QĐ-UBND ngày 28/10/2016</v>
          </cell>
          <cell r="N117">
            <v>4000</v>
          </cell>
          <cell r="O117">
            <v>4000</v>
          </cell>
          <cell r="P117">
            <v>4000</v>
          </cell>
          <cell r="Q117">
            <v>1050</v>
          </cell>
          <cell r="R117">
            <v>1050</v>
          </cell>
          <cell r="S117">
            <v>1050</v>
          </cell>
          <cell r="T117">
            <v>3600</v>
          </cell>
          <cell r="U117">
            <v>2550</v>
          </cell>
          <cell r="V117">
            <v>1275</v>
          </cell>
          <cell r="W117">
            <v>1275</v>
          </cell>
          <cell r="X117">
            <v>50</v>
          </cell>
          <cell r="Y117">
            <v>50</v>
          </cell>
          <cell r="Z117">
            <v>1275</v>
          </cell>
          <cell r="AA117">
            <v>2325</v>
          </cell>
          <cell r="AB117">
            <v>1275</v>
          </cell>
          <cell r="AC117">
            <v>2325</v>
          </cell>
          <cell r="AD117">
            <v>3600</v>
          </cell>
          <cell r="AE117">
            <v>1275</v>
          </cell>
          <cell r="AF117">
            <v>1275</v>
          </cell>
          <cell r="AG117">
            <v>100</v>
          </cell>
          <cell r="AH117">
            <v>-959</v>
          </cell>
          <cell r="AI117">
            <v>316</v>
          </cell>
          <cell r="AJ117">
            <v>2641</v>
          </cell>
          <cell r="AK117">
            <v>2641</v>
          </cell>
          <cell r="AL117">
            <v>3600</v>
          </cell>
          <cell r="AM117">
            <v>0</v>
          </cell>
          <cell r="AN117">
            <v>0</v>
          </cell>
          <cell r="AQ117" t="str">
            <v>NT Lệ Ninh</v>
          </cell>
          <cell r="AR117">
            <v>0</v>
          </cell>
          <cell r="AS117">
            <v>0</v>
          </cell>
          <cell r="AU117" t="str">
            <v>Trường THPT Hoàng Hoa Thám</v>
          </cell>
        </row>
        <row r="118">
          <cell r="B118" t="str">
            <v>Cải tạo, nâng cấp, sửa chữa nhà làm việc của cán bộ, giảng viên; nhà nội trú học viên và khuôn viên Trường Chính trị tỉnh</v>
          </cell>
          <cell r="C118">
            <v>0</v>
          </cell>
          <cell r="D118">
            <v>0</v>
          </cell>
          <cell r="E118" t="str">
            <v>2GDĐT</v>
          </cell>
          <cell r="F118" t="str">
            <v>5KCM</v>
          </cell>
          <cell r="G118" t="str">
            <v>Đồng Hới</v>
          </cell>
          <cell r="H118">
            <v>2017</v>
          </cell>
          <cell r="I118">
            <v>2017</v>
          </cell>
          <cell r="J118">
            <v>2019</v>
          </cell>
          <cell r="K118">
            <v>2019</v>
          </cell>
          <cell r="L118">
            <v>2019</v>
          </cell>
          <cell r="M118" t="str">
            <v>3491/QĐ-UBND ngày 28/10/2016</v>
          </cell>
          <cell r="N118">
            <v>11424</v>
          </cell>
          <cell r="O118">
            <v>11424</v>
          </cell>
          <cell r="P118">
            <v>11424</v>
          </cell>
          <cell r="Q118">
            <v>3000</v>
          </cell>
          <cell r="R118">
            <v>3000</v>
          </cell>
          <cell r="S118">
            <v>3000</v>
          </cell>
          <cell r="T118">
            <v>10282</v>
          </cell>
          <cell r="U118">
            <v>7282</v>
          </cell>
          <cell r="V118">
            <v>3641</v>
          </cell>
          <cell r="W118">
            <v>3641</v>
          </cell>
          <cell r="X118">
            <v>50</v>
          </cell>
          <cell r="Y118">
            <v>50</v>
          </cell>
          <cell r="Z118">
            <v>3641</v>
          </cell>
          <cell r="AA118">
            <v>6641</v>
          </cell>
          <cell r="AB118">
            <v>3641</v>
          </cell>
          <cell r="AC118">
            <v>6641</v>
          </cell>
          <cell r="AD118">
            <v>10282</v>
          </cell>
          <cell r="AE118">
            <v>3641</v>
          </cell>
          <cell r="AF118">
            <v>3641</v>
          </cell>
          <cell r="AG118">
            <v>100</v>
          </cell>
          <cell r="AH118">
            <v>100</v>
          </cell>
          <cell r="AI118">
            <v>3641</v>
          </cell>
          <cell r="AJ118">
            <v>10282</v>
          </cell>
          <cell r="AK118">
            <v>10282</v>
          </cell>
          <cell r="AL118">
            <v>10282</v>
          </cell>
          <cell r="AM118">
            <v>0</v>
          </cell>
          <cell r="AN118">
            <v>0</v>
          </cell>
          <cell r="AQ118" t="str">
            <v>Đồng Sơn</v>
          </cell>
          <cell r="AR118">
            <v>0</v>
          </cell>
          <cell r="AS118">
            <v>0</v>
          </cell>
          <cell r="AU118" t="str">
            <v>Trường Chính trị tỉnh</v>
          </cell>
        </row>
        <row r="119">
          <cell r="B119" t="str">
            <v>Dự án khởi công mới năm 2018</v>
          </cell>
          <cell r="C119">
            <v>0</v>
          </cell>
          <cell r="D119">
            <v>0</v>
          </cell>
          <cell r="E119">
            <v>0</v>
          </cell>
          <cell r="F119">
            <v>0</v>
          </cell>
          <cell r="G119">
            <v>0</v>
          </cell>
          <cell r="H119">
            <v>0</v>
          </cell>
          <cell r="I119">
            <v>0</v>
          </cell>
          <cell r="J119">
            <v>0</v>
          </cell>
          <cell r="K119">
            <v>0</v>
          </cell>
          <cell r="L119">
            <v>0</v>
          </cell>
          <cell r="M119">
            <v>0</v>
          </cell>
          <cell r="N119">
            <v>162523</v>
          </cell>
          <cell r="O119">
            <v>0</v>
          </cell>
          <cell r="P119">
            <v>140281</v>
          </cell>
          <cell r="Q119">
            <v>1070</v>
          </cell>
          <cell r="R119">
            <v>0</v>
          </cell>
          <cell r="S119">
            <v>1070</v>
          </cell>
          <cell r="T119">
            <v>126451</v>
          </cell>
          <cell r="U119">
            <v>125381</v>
          </cell>
          <cell r="V119">
            <v>39847.800000000003</v>
          </cell>
          <cell r="W119">
            <v>39847.800000000003</v>
          </cell>
          <cell r="X119">
            <v>39847.78125</v>
          </cell>
          <cell r="Y119">
            <v>1500</v>
          </cell>
          <cell r="Z119">
            <v>41347.800000000003</v>
          </cell>
          <cell r="AA119">
            <v>42417.8</v>
          </cell>
          <cell r="AB119">
            <v>41347.800000000003</v>
          </cell>
          <cell r="AC119">
            <v>42417.8</v>
          </cell>
          <cell r="AD119">
            <v>126451</v>
          </cell>
          <cell r="AE119">
            <v>84033.2</v>
          </cell>
          <cell r="AF119">
            <v>84033.1875</v>
          </cell>
          <cell r="AG119">
            <v>84033.1875</v>
          </cell>
          <cell r="AH119">
            <v>84033.1875</v>
          </cell>
          <cell r="AI119">
            <v>84033.1875</v>
          </cell>
          <cell r="AJ119">
            <v>84033.1875</v>
          </cell>
          <cell r="AK119">
            <v>84033.1875</v>
          </cell>
          <cell r="AL119">
            <v>84033.1875</v>
          </cell>
          <cell r="AM119">
            <v>84033.1875</v>
          </cell>
          <cell r="AN119" t="str">
            <v>Cập nhật KH 2018-2020, trừ CBĐT</v>
          </cell>
          <cell r="AQ119">
            <v>84033.1875</v>
          </cell>
          <cell r="AR119">
            <v>84033.1875</v>
          </cell>
          <cell r="AS119">
            <v>84033.1875</v>
          </cell>
        </row>
        <row r="120">
          <cell r="B120" t="str">
            <v>Nhà lớp học bộ môn 2 tầng 6 phòng trường THCS Phong Thủy</v>
          </cell>
          <cell r="C120">
            <v>84033.1875</v>
          </cell>
          <cell r="D120">
            <v>84033.1875</v>
          </cell>
          <cell r="E120" t="str">
            <v>2GDĐT</v>
          </cell>
          <cell r="F120" t="str">
            <v>5KCM</v>
          </cell>
          <cell r="G120" t="str">
            <v>Lệ Thủy</v>
          </cell>
          <cell r="H120">
            <v>2018</v>
          </cell>
          <cell r="I120">
            <v>2018</v>
          </cell>
          <cell r="J120">
            <v>2020</v>
          </cell>
          <cell r="K120">
            <v>2020</v>
          </cell>
          <cell r="L120">
            <v>2020</v>
          </cell>
          <cell r="M120" t="str">
            <v>3958/QĐ-UBND ngày 31/10/2017</v>
          </cell>
          <cell r="N120">
            <v>4000</v>
          </cell>
          <cell r="O120">
            <v>4000</v>
          </cell>
          <cell r="P120">
            <v>4000</v>
          </cell>
          <cell r="Q120">
            <v>40</v>
          </cell>
          <cell r="R120">
            <v>40</v>
          </cell>
          <cell r="S120">
            <v>40</v>
          </cell>
          <cell r="T120">
            <v>3600</v>
          </cell>
          <cell r="U120">
            <v>3560</v>
          </cell>
          <cell r="V120">
            <v>1068</v>
          </cell>
          <cell r="W120">
            <v>1068</v>
          </cell>
          <cell r="X120">
            <v>30</v>
          </cell>
          <cell r="Y120">
            <v>30</v>
          </cell>
          <cell r="Z120">
            <v>1068</v>
          </cell>
          <cell r="AA120">
            <v>1108</v>
          </cell>
          <cell r="AB120">
            <v>1068</v>
          </cell>
          <cell r="AC120">
            <v>1108</v>
          </cell>
          <cell r="AD120">
            <v>3600</v>
          </cell>
          <cell r="AE120">
            <v>2492</v>
          </cell>
          <cell r="AF120">
            <v>1246</v>
          </cell>
          <cell r="AG120">
            <v>50</v>
          </cell>
          <cell r="AH120">
            <v>50</v>
          </cell>
          <cell r="AI120">
            <v>1246</v>
          </cell>
          <cell r="AJ120">
            <v>2354</v>
          </cell>
          <cell r="AK120">
            <v>2354</v>
          </cell>
          <cell r="AL120">
            <v>3600</v>
          </cell>
          <cell r="AM120">
            <v>1246</v>
          </cell>
          <cell r="AN120" t="str">
            <v>Cập nhật KH 2018-2020, trừ CBĐT</v>
          </cell>
          <cell r="AQ120" t="str">
            <v>Phong Thủy</v>
          </cell>
          <cell r="AR120">
            <v>1246</v>
          </cell>
          <cell r="AS120">
            <v>1246</v>
          </cell>
          <cell r="AT120" t="str">
            <v>NTM</v>
          </cell>
          <cell r="AU120" t="str">
            <v>UBND xã Phong Thủy</v>
          </cell>
        </row>
        <row r="121">
          <cell r="B121" t="str">
            <v>Xây dựng nhà lớp học bộ môn Trường THPT Lê Quý Đôn</v>
          </cell>
          <cell r="C121">
            <v>1246</v>
          </cell>
          <cell r="D121">
            <v>1246</v>
          </cell>
          <cell r="E121" t="str">
            <v>2GDĐT</v>
          </cell>
          <cell r="F121" t="str">
            <v>5KCM</v>
          </cell>
          <cell r="G121" t="str">
            <v>Bố Trạch</v>
          </cell>
          <cell r="H121">
            <v>2018</v>
          </cell>
          <cell r="I121">
            <v>2018</v>
          </cell>
          <cell r="J121">
            <v>2020</v>
          </cell>
          <cell r="K121">
            <v>2020</v>
          </cell>
          <cell r="L121" t="str">
            <v>3462/QĐ-UBND ngày 28/10/2016</v>
          </cell>
          <cell r="M121" t="str">
            <v>3843/QĐ-UBND ngày 30/10/2017</v>
          </cell>
          <cell r="N121">
            <v>4000</v>
          </cell>
          <cell r="O121">
            <v>4000</v>
          </cell>
          <cell r="P121">
            <v>4000</v>
          </cell>
          <cell r="Q121">
            <v>40</v>
          </cell>
          <cell r="R121">
            <v>40</v>
          </cell>
          <cell r="S121">
            <v>40</v>
          </cell>
          <cell r="T121">
            <v>3600</v>
          </cell>
          <cell r="U121">
            <v>3560</v>
          </cell>
          <cell r="V121">
            <v>1068</v>
          </cell>
          <cell r="W121">
            <v>1068</v>
          </cell>
          <cell r="X121">
            <v>30</v>
          </cell>
          <cell r="Y121">
            <v>30</v>
          </cell>
          <cell r="Z121">
            <v>1068</v>
          </cell>
          <cell r="AA121">
            <v>1108</v>
          </cell>
          <cell r="AB121">
            <v>1068</v>
          </cell>
          <cell r="AC121">
            <v>1108</v>
          </cell>
          <cell r="AD121">
            <v>3600</v>
          </cell>
          <cell r="AE121">
            <v>2492</v>
          </cell>
          <cell r="AF121">
            <v>1246</v>
          </cell>
          <cell r="AG121">
            <v>50</v>
          </cell>
          <cell r="AH121">
            <v>50</v>
          </cell>
          <cell r="AI121">
            <v>1246</v>
          </cell>
          <cell r="AJ121">
            <v>2354</v>
          </cell>
          <cell r="AK121">
            <v>2354</v>
          </cell>
          <cell r="AL121">
            <v>3600</v>
          </cell>
          <cell r="AM121">
            <v>1246</v>
          </cell>
          <cell r="AN121" t="str">
            <v>Cập nhật KH 2018-2020, trừ CBĐT</v>
          </cell>
          <cell r="AQ121" t="str">
            <v>Hoàn Lão</v>
          </cell>
          <cell r="AR121">
            <v>1246</v>
          </cell>
          <cell r="AS121">
            <v>1246</v>
          </cell>
          <cell r="AU121" t="str">
            <v xml:space="preserve"> Trường THPT Lê Quý Đôn</v>
          </cell>
        </row>
        <row r="122">
          <cell r="B122" t="str">
            <v>Xây dựng phòng học, khuôn viên, hàng rào, công trình cấp nước trường THPT Lê Quý Đôn</v>
          </cell>
          <cell r="C122">
            <v>1246</v>
          </cell>
          <cell r="D122">
            <v>1246</v>
          </cell>
          <cell r="E122" t="str">
            <v>2GDĐT</v>
          </cell>
          <cell r="F122" t="str">
            <v>5KCM</v>
          </cell>
          <cell r="G122" t="str">
            <v>Bố Trạch</v>
          </cell>
          <cell r="H122">
            <v>2018</v>
          </cell>
          <cell r="I122">
            <v>2018</v>
          </cell>
          <cell r="J122">
            <v>2020</v>
          </cell>
          <cell r="K122">
            <v>2020</v>
          </cell>
          <cell r="L122">
            <v>2020</v>
          </cell>
          <cell r="M122" t="str">
            <v>3892/QĐ-UBND ngày 30/10/2017</v>
          </cell>
          <cell r="N122">
            <v>3996</v>
          </cell>
          <cell r="O122">
            <v>3996</v>
          </cell>
          <cell r="P122">
            <v>3996</v>
          </cell>
          <cell r="Q122">
            <v>40</v>
          </cell>
          <cell r="R122">
            <v>40</v>
          </cell>
          <cell r="S122">
            <v>40</v>
          </cell>
          <cell r="T122">
            <v>3596</v>
          </cell>
          <cell r="U122">
            <v>3556</v>
          </cell>
          <cell r="V122">
            <v>1066.8</v>
          </cell>
          <cell r="W122">
            <v>1066.8</v>
          </cell>
          <cell r="X122">
            <v>30</v>
          </cell>
          <cell r="Y122">
            <v>30</v>
          </cell>
          <cell r="Z122">
            <v>1066.8</v>
          </cell>
          <cell r="AA122">
            <v>1106.8</v>
          </cell>
          <cell r="AB122">
            <v>1066.8</v>
          </cell>
          <cell r="AC122">
            <v>1106.8</v>
          </cell>
          <cell r="AD122">
            <v>3596</v>
          </cell>
          <cell r="AE122">
            <v>2489.1999999999998</v>
          </cell>
          <cell r="AF122">
            <v>1244.5999999999999</v>
          </cell>
          <cell r="AG122">
            <v>50</v>
          </cell>
          <cell r="AH122">
            <v>50</v>
          </cell>
          <cell r="AI122">
            <v>1244.5999999999999</v>
          </cell>
          <cell r="AJ122">
            <v>2351.3999999999996</v>
          </cell>
          <cell r="AK122">
            <v>2351.3999999999996</v>
          </cell>
          <cell r="AL122">
            <v>3596</v>
          </cell>
          <cell r="AM122">
            <v>1244.5999999999999</v>
          </cell>
          <cell r="AN122" t="str">
            <v>Cập nhật KH 2018-2020, trừ CBĐT</v>
          </cell>
          <cell r="AQ122" t="str">
            <v>Hoàn Lão</v>
          </cell>
          <cell r="AR122">
            <v>1244.599609375</v>
          </cell>
          <cell r="AS122">
            <v>1244.599609375</v>
          </cell>
          <cell r="AU122" t="str">
            <v xml:space="preserve"> Trường THPT Lê Quý Đôn</v>
          </cell>
        </row>
        <row r="123">
          <cell r="B123" t="str">
            <v>Sửa chữa nhà 2 tầng 10 phòng Trường THCS &amp;THPT Trung Hóa</v>
          </cell>
          <cell r="C123">
            <v>1244.599609375</v>
          </cell>
          <cell r="D123">
            <v>1244.599609375</v>
          </cell>
          <cell r="E123" t="str">
            <v>2GDĐT</v>
          </cell>
          <cell r="F123" t="str">
            <v>5KCM</v>
          </cell>
          <cell r="G123" t="str">
            <v>Minh Hóa</v>
          </cell>
          <cell r="H123">
            <v>2018</v>
          </cell>
          <cell r="I123">
            <v>2018</v>
          </cell>
          <cell r="J123">
            <v>2020</v>
          </cell>
          <cell r="K123">
            <v>2020</v>
          </cell>
          <cell r="L123" t="str">
            <v>3730/QĐ-UBND ngày 21/11/2016</v>
          </cell>
          <cell r="M123" t="str">
            <v>3523/QĐ-UBND ngày 05/10/2017</v>
          </cell>
          <cell r="N123">
            <v>1650</v>
          </cell>
          <cell r="O123">
            <v>1650</v>
          </cell>
          <cell r="P123">
            <v>1650</v>
          </cell>
          <cell r="Q123">
            <v>30</v>
          </cell>
          <cell r="R123">
            <v>30</v>
          </cell>
          <cell r="S123">
            <v>30</v>
          </cell>
          <cell r="T123">
            <v>1485</v>
          </cell>
          <cell r="U123">
            <v>1455</v>
          </cell>
          <cell r="V123">
            <v>1455</v>
          </cell>
          <cell r="W123">
            <v>1455</v>
          </cell>
          <cell r="X123">
            <v>100</v>
          </cell>
          <cell r="Y123">
            <v>100</v>
          </cell>
          <cell r="Z123">
            <v>1455</v>
          </cell>
          <cell r="AA123">
            <v>1485</v>
          </cell>
          <cell r="AB123">
            <v>1455</v>
          </cell>
          <cell r="AC123">
            <v>1485</v>
          </cell>
          <cell r="AD123">
            <v>1485</v>
          </cell>
          <cell r="AE123">
            <v>0</v>
          </cell>
          <cell r="AF123">
            <v>0</v>
          </cell>
          <cell r="AG123">
            <v>0</v>
          </cell>
          <cell r="AH123">
            <v>0</v>
          </cell>
          <cell r="AI123">
            <v>0</v>
          </cell>
          <cell r="AJ123">
            <v>0</v>
          </cell>
          <cell r="AK123">
            <v>0</v>
          </cell>
          <cell r="AL123">
            <v>0</v>
          </cell>
          <cell r="AM123">
            <v>0</v>
          </cell>
          <cell r="AN123" t="str">
            <v>Cập nhật KH 2018-2020, trừ CBĐT</v>
          </cell>
          <cell r="AQ123" t="str">
            <v>Trung Hóa</v>
          </cell>
          <cell r="AR123">
            <v>0</v>
          </cell>
          <cell r="AS123" t="str">
            <v>xã 135</v>
          </cell>
          <cell r="AT123" t="str">
            <v>NTM</v>
          </cell>
          <cell r="AU123" t="str">
            <v>Trường THCS &amp;THPT Trung Hóa</v>
          </cell>
        </row>
        <row r="124">
          <cell r="B124" t="str">
            <v>Nhà lớp học chức năng khiêm thư viên, phòng truyền thống Trường THPT Nguyễn Trãi</v>
          </cell>
          <cell r="C124">
            <v>0</v>
          </cell>
          <cell r="D124">
            <v>0</v>
          </cell>
          <cell r="E124" t="str">
            <v>2GDĐT</v>
          </cell>
          <cell r="F124" t="str">
            <v>5KCM</v>
          </cell>
          <cell r="G124" t="str">
            <v>Bố Trạch</v>
          </cell>
          <cell r="H124">
            <v>2018</v>
          </cell>
          <cell r="I124">
            <v>2018</v>
          </cell>
          <cell r="J124">
            <v>2020</v>
          </cell>
          <cell r="K124">
            <v>2020</v>
          </cell>
          <cell r="L124" t="str">
            <v>3112a/QĐ-UBND ngày 30/10/2015</v>
          </cell>
          <cell r="M124" t="str">
            <v>3856/QĐ-UBND ngày 30/10/2017</v>
          </cell>
          <cell r="N124">
            <v>6500</v>
          </cell>
          <cell r="O124">
            <v>6500</v>
          </cell>
          <cell r="P124">
            <v>6500</v>
          </cell>
          <cell r="Q124">
            <v>60</v>
          </cell>
          <cell r="R124">
            <v>60</v>
          </cell>
          <cell r="S124">
            <v>60</v>
          </cell>
          <cell r="T124">
            <v>5850</v>
          </cell>
          <cell r="U124">
            <v>5790</v>
          </cell>
          <cell r="V124">
            <v>1737</v>
          </cell>
          <cell r="W124">
            <v>1737</v>
          </cell>
          <cell r="X124">
            <v>30</v>
          </cell>
          <cell r="Y124">
            <v>30</v>
          </cell>
          <cell r="Z124">
            <v>1737</v>
          </cell>
          <cell r="AA124">
            <v>1797</v>
          </cell>
          <cell r="AB124">
            <v>1737</v>
          </cell>
          <cell r="AC124">
            <v>1797</v>
          </cell>
          <cell r="AD124">
            <v>5850</v>
          </cell>
          <cell r="AE124">
            <v>4053</v>
          </cell>
          <cell r="AF124">
            <v>2026.5</v>
          </cell>
          <cell r="AG124">
            <v>50</v>
          </cell>
          <cell r="AH124">
            <v>50</v>
          </cell>
          <cell r="AI124">
            <v>2026.5</v>
          </cell>
          <cell r="AJ124">
            <v>3823.5</v>
          </cell>
          <cell r="AK124">
            <v>3823.5</v>
          </cell>
          <cell r="AL124">
            <v>5850</v>
          </cell>
          <cell r="AM124">
            <v>2026.5</v>
          </cell>
          <cell r="AN124" t="str">
            <v>Cập nhật KH 2018-2020, trừ CBĐT</v>
          </cell>
          <cell r="AQ124" t="str">
            <v>Phúc Trạch</v>
          </cell>
          <cell r="AR124">
            <v>2026.5</v>
          </cell>
          <cell r="AS124">
            <v>2026.5</v>
          </cell>
          <cell r="AT124" t="str">
            <v>NTM</v>
          </cell>
          <cell r="AU124" t="str">
            <v xml:space="preserve"> Trường THPT Nguyễn Trãi</v>
          </cell>
        </row>
        <row r="125">
          <cell r="B125" t="str">
            <v>Trường Mầm non Khu vực 2 Bưởi Rỏi xã Quảng Hợp, huyện Quảng Trạch (2 tầng 4 phòng)</v>
          </cell>
          <cell r="C125">
            <v>2026.5</v>
          </cell>
          <cell r="D125">
            <v>2026.5</v>
          </cell>
          <cell r="E125" t="str">
            <v>2GDĐT</v>
          </cell>
          <cell r="F125" t="str">
            <v>5KCM</v>
          </cell>
          <cell r="G125" t="str">
            <v>Quảng Trạch</v>
          </cell>
          <cell r="H125">
            <v>2018</v>
          </cell>
          <cell r="I125">
            <v>2018</v>
          </cell>
          <cell r="J125">
            <v>2020</v>
          </cell>
          <cell r="K125">
            <v>2020</v>
          </cell>
          <cell r="L125" t="str">
            <v>2807/QĐ-UBND ngày 13/10/2015</v>
          </cell>
          <cell r="M125" t="str">
            <v>3841/QĐ-UBND ngày 30/10/2017</v>
          </cell>
          <cell r="N125">
            <v>3700</v>
          </cell>
          <cell r="O125">
            <v>3700</v>
          </cell>
          <cell r="P125">
            <v>3700</v>
          </cell>
          <cell r="Q125">
            <v>40</v>
          </cell>
          <cell r="R125">
            <v>40</v>
          </cell>
          <cell r="S125">
            <v>40</v>
          </cell>
          <cell r="T125">
            <v>3330</v>
          </cell>
          <cell r="U125">
            <v>3290</v>
          </cell>
          <cell r="V125">
            <v>987</v>
          </cell>
          <cell r="W125">
            <v>987</v>
          </cell>
          <cell r="X125">
            <v>30</v>
          </cell>
          <cell r="Y125">
            <v>30</v>
          </cell>
          <cell r="Z125">
            <v>987</v>
          </cell>
          <cell r="AA125">
            <v>1027</v>
          </cell>
          <cell r="AB125">
            <v>987</v>
          </cell>
          <cell r="AC125">
            <v>1027</v>
          </cell>
          <cell r="AD125">
            <v>3330</v>
          </cell>
          <cell r="AE125">
            <v>2303</v>
          </cell>
          <cell r="AF125">
            <v>1151.5</v>
          </cell>
          <cell r="AG125">
            <v>50</v>
          </cell>
          <cell r="AH125">
            <v>50</v>
          </cell>
          <cell r="AI125">
            <v>1151.5</v>
          </cell>
          <cell r="AJ125">
            <v>2178.5</v>
          </cell>
          <cell r="AK125">
            <v>2178.5</v>
          </cell>
          <cell r="AL125">
            <v>3330</v>
          </cell>
          <cell r="AM125">
            <v>1151.5</v>
          </cell>
          <cell r="AN125" t="str">
            <v>Cập nhật KH 2018-2020, trừ CBĐT</v>
          </cell>
          <cell r="AQ125" t="str">
            <v>Quảng Hợp</v>
          </cell>
          <cell r="AR125">
            <v>1151.5</v>
          </cell>
          <cell r="AS125" t="str">
            <v>xã 135</v>
          </cell>
          <cell r="AT125" t="str">
            <v>NTM</v>
          </cell>
          <cell r="AU125" t="str">
            <v>UBND xã Quảng Hợp</v>
          </cell>
        </row>
        <row r="126">
          <cell r="B126" t="str">
            <v>Sữa chữa khu Hiệu bộ Trường THPT Tuyên Hóa</v>
          </cell>
          <cell r="C126">
            <v>1151.5</v>
          </cell>
          <cell r="D126">
            <v>1151.5</v>
          </cell>
          <cell r="E126" t="str">
            <v>2GDĐT</v>
          </cell>
          <cell r="F126" t="str">
            <v>5KCM</v>
          </cell>
          <cell r="G126" t="str">
            <v>Tuyên Hóa</v>
          </cell>
          <cell r="H126">
            <v>2018</v>
          </cell>
          <cell r="I126">
            <v>2018</v>
          </cell>
          <cell r="J126">
            <v>2020</v>
          </cell>
          <cell r="K126">
            <v>2020</v>
          </cell>
          <cell r="L126" t="str">
            <v>3026/QĐ-UBND ngày 28/10/2015</v>
          </cell>
          <cell r="M126" t="str">
            <v>3974/QĐ-UBND ngày 31/10/2017</v>
          </cell>
          <cell r="N126">
            <v>1200</v>
          </cell>
          <cell r="O126">
            <v>1200</v>
          </cell>
          <cell r="P126">
            <v>1200</v>
          </cell>
          <cell r="Q126">
            <v>30</v>
          </cell>
          <cell r="R126">
            <v>30</v>
          </cell>
          <cell r="S126">
            <v>30</v>
          </cell>
          <cell r="T126">
            <v>1080</v>
          </cell>
          <cell r="U126">
            <v>1050</v>
          </cell>
          <cell r="V126">
            <v>1050</v>
          </cell>
          <cell r="W126">
            <v>1050</v>
          </cell>
          <cell r="X126">
            <v>100</v>
          </cell>
          <cell r="Y126">
            <v>100</v>
          </cell>
          <cell r="Z126">
            <v>1050</v>
          </cell>
          <cell r="AA126">
            <v>1080</v>
          </cell>
          <cell r="AB126">
            <v>1050</v>
          </cell>
          <cell r="AC126">
            <v>1080</v>
          </cell>
          <cell r="AD126">
            <v>1080</v>
          </cell>
          <cell r="AE126">
            <v>0</v>
          </cell>
          <cell r="AF126">
            <v>0</v>
          </cell>
          <cell r="AG126">
            <v>0</v>
          </cell>
          <cell r="AH126">
            <v>0</v>
          </cell>
          <cell r="AI126">
            <v>0</v>
          </cell>
          <cell r="AJ126">
            <v>0</v>
          </cell>
          <cell r="AK126">
            <v>0</v>
          </cell>
          <cell r="AL126">
            <v>0</v>
          </cell>
          <cell r="AM126">
            <v>0</v>
          </cell>
          <cell r="AN126" t="str">
            <v>Cập nhật KH 2018-2020, trừ CBĐT</v>
          </cell>
          <cell r="AQ126" t="str">
            <v>Đồng Lê</v>
          </cell>
          <cell r="AR126">
            <v>0</v>
          </cell>
          <cell r="AS126">
            <v>0</v>
          </cell>
          <cell r="AU126" t="str">
            <v>Trường THPT Tuyên Hóa</v>
          </cell>
        </row>
        <row r="127">
          <cell r="B127" t="str">
            <v>San lấp mặt bằng, hạ tầng kỹ thuật - Trung tâm Giáo dục - Dạy nghề huyện Tuyên Hóa</v>
          </cell>
          <cell r="C127">
            <v>0</v>
          </cell>
          <cell r="D127">
            <v>0</v>
          </cell>
          <cell r="E127" t="str">
            <v>2GDĐT</v>
          </cell>
          <cell r="F127" t="str">
            <v>5KCM</v>
          </cell>
          <cell r="G127" t="str">
            <v>Tuyên Hóa</v>
          </cell>
          <cell r="H127">
            <v>2018</v>
          </cell>
          <cell r="I127">
            <v>2018</v>
          </cell>
          <cell r="J127">
            <v>2020</v>
          </cell>
          <cell r="K127">
            <v>2020</v>
          </cell>
          <cell r="L127" t="str">
            <v>3054/QĐ-UBND ngày 29/10/2015</v>
          </cell>
          <cell r="M127" t="str">
            <v>3430/QĐ-UBND ngày 29/9/2017</v>
          </cell>
          <cell r="N127">
            <v>5700</v>
          </cell>
          <cell r="O127">
            <v>5700</v>
          </cell>
          <cell r="P127">
            <v>5700</v>
          </cell>
          <cell r="Q127">
            <v>50</v>
          </cell>
          <cell r="R127">
            <v>50</v>
          </cell>
          <cell r="S127">
            <v>50</v>
          </cell>
          <cell r="T127">
            <v>5130</v>
          </cell>
          <cell r="U127">
            <v>5080</v>
          </cell>
          <cell r="V127">
            <v>1524</v>
          </cell>
          <cell r="W127">
            <v>1524</v>
          </cell>
          <cell r="X127">
            <v>30</v>
          </cell>
          <cell r="Y127">
            <v>1500</v>
          </cell>
          <cell r="Z127">
            <v>3024</v>
          </cell>
          <cell r="AA127">
            <v>3074</v>
          </cell>
          <cell r="AB127">
            <v>3024</v>
          </cell>
          <cell r="AC127">
            <v>3074</v>
          </cell>
          <cell r="AD127">
            <v>5130</v>
          </cell>
          <cell r="AE127">
            <v>2056</v>
          </cell>
          <cell r="AF127">
            <v>1028</v>
          </cell>
          <cell r="AG127">
            <v>50</v>
          </cell>
          <cell r="AH127">
            <v>50</v>
          </cell>
          <cell r="AI127">
            <v>1028</v>
          </cell>
          <cell r="AJ127">
            <v>4102</v>
          </cell>
          <cell r="AK127">
            <v>4102</v>
          </cell>
          <cell r="AL127">
            <v>5130</v>
          </cell>
          <cell r="AM127">
            <v>1028</v>
          </cell>
          <cell r="AN127" t="str">
            <v>Cập nhật KH 2018-2020, trừ CBĐT</v>
          </cell>
          <cell r="AO127" t="str">
            <v>Năm 2018, bố trí sự nghiệp 1,5 tỷ</v>
          </cell>
          <cell r="AQ127" t="str">
            <v>Đồng Lê</v>
          </cell>
          <cell r="AR127">
            <v>1028</v>
          </cell>
          <cell r="AS127">
            <v>1028</v>
          </cell>
          <cell r="AU127" t="str">
            <v>Trung tâm Giáo dục - Dạy nghề huyện Tuyên Hóa</v>
          </cell>
        </row>
        <row r="128">
          <cell r="B128" t="str">
            <v>Nhà lớp học 12 phòng Trường THPT Lương Thế Vinh</v>
          </cell>
          <cell r="C128">
            <v>1028</v>
          </cell>
          <cell r="D128">
            <v>1028</v>
          </cell>
          <cell r="E128" t="str">
            <v>2GDĐT</v>
          </cell>
          <cell r="F128" t="str">
            <v>5KCM</v>
          </cell>
          <cell r="G128" t="str">
            <v>Ba Đồn</v>
          </cell>
          <cell r="H128">
            <v>2018</v>
          </cell>
          <cell r="I128">
            <v>2018</v>
          </cell>
          <cell r="J128">
            <v>2020</v>
          </cell>
          <cell r="K128">
            <v>2020</v>
          </cell>
          <cell r="L128" t="str">
            <v>3051/QĐ-UBND ngày 29/10/2015</v>
          </cell>
          <cell r="M128" t="str">
            <v>3950/QĐ-UBND ngày 31/10/2017</v>
          </cell>
          <cell r="N128">
            <v>6000</v>
          </cell>
          <cell r="O128">
            <v>6000</v>
          </cell>
          <cell r="P128">
            <v>5000</v>
          </cell>
          <cell r="Q128">
            <v>60</v>
          </cell>
          <cell r="R128">
            <v>60</v>
          </cell>
          <cell r="S128">
            <v>60</v>
          </cell>
          <cell r="T128">
            <v>4500</v>
          </cell>
          <cell r="U128">
            <v>4440</v>
          </cell>
          <cell r="V128">
            <v>1332</v>
          </cell>
          <cell r="W128">
            <v>1332</v>
          </cell>
          <cell r="X128">
            <v>30</v>
          </cell>
          <cell r="Y128">
            <v>30</v>
          </cell>
          <cell r="Z128">
            <v>1332</v>
          </cell>
          <cell r="AA128">
            <v>1392</v>
          </cell>
          <cell r="AB128">
            <v>1332</v>
          </cell>
          <cell r="AC128">
            <v>1392</v>
          </cell>
          <cell r="AD128">
            <v>4500</v>
          </cell>
          <cell r="AE128">
            <v>3108</v>
          </cell>
          <cell r="AF128">
            <v>1554</v>
          </cell>
          <cell r="AG128">
            <v>50</v>
          </cell>
          <cell r="AH128">
            <v>50</v>
          </cell>
          <cell r="AI128">
            <v>1554</v>
          </cell>
          <cell r="AJ128">
            <v>2946</v>
          </cell>
          <cell r="AK128">
            <v>2946</v>
          </cell>
          <cell r="AL128">
            <v>4500</v>
          </cell>
          <cell r="AM128">
            <v>1554</v>
          </cell>
          <cell r="AN128" t="str">
            <v>Cập nhật KH 2018-2020, trừ CBĐT</v>
          </cell>
          <cell r="AQ128" t="str">
            <v>Ba Đồn</v>
          </cell>
          <cell r="AR128">
            <v>1554</v>
          </cell>
          <cell r="AS128">
            <v>1554</v>
          </cell>
          <cell r="AU128" t="str">
            <v>Trường THPT Lương Thế Vinh</v>
          </cell>
        </row>
        <row r="129">
          <cell r="B129" t="str">
            <v>Nhà xưởng thực hành Trung tâm Giáo dục - Dạy nghề huyện Quảng Ninh</v>
          </cell>
          <cell r="C129">
            <v>1554</v>
          </cell>
          <cell r="D129">
            <v>1554</v>
          </cell>
          <cell r="E129" t="str">
            <v>2GDĐT</v>
          </cell>
          <cell r="F129" t="str">
            <v>5KCM</v>
          </cell>
          <cell r="G129" t="str">
            <v>Quảng Ninh</v>
          </cell>
          <cell r="H129">
            <v>2018</v>
          </cell>
          <cell r="I129">
            <v>2018</v>
          </cell>
          <cell r="J129">
            <v>2020</v>
          </cell>
          <cell r="K129">
            <v>2020</v>
          </cell>
          <cell r="L129" t="str">
            <v>3051/QĐ-UBND ngày 29/10/2015</v>
          </cell>
          <cell r="M129" t="str">
            <v>3962/QĐ-UBND ngày 31/10/2017</v>
          </cell>
          <cell r="N129">
            <v>6400</v>
          </cell>
          <cell r="O129">
            <v>6400</v>
          </cell>
          <cell r="P129">
            <v>6400</v>
          </cell>
          <cell r="Q129">
            <v>60</v>
          </cell>
          <cell r="R129">
            <v>60</v>
          </cell>
          <cell r="S129">
            <v>60</v>
          </cell>
          <cell r="T129">
            <v>5760</v>
          </cell>
          <cell r="U129">
            <v>5700</v>
          </cell>
          <cell r="V129">
            <v>1710</v>
          </cell>
          <cell r="W129">
            <v>1710</v>
          </cell>
          <cell r="X129">
            <v>30</v>
          </cell>
          <cell r="Y129">
            <v>30</v>
          </cell>
          <cell r="Z129">
            <v>1710</v>
          </cell>
          <cell r="AA129">
            <v>1770</v>
          </cell>
          <cell r="AB129">
            <v>1710</v>
          </cell>
          <cell r="AC129">
            <v>1770</v>
          </cell>
          <cell r="AD129">
            <v>5760</v>
          </cell>
          <cell r="AE129">
            <v>3990</v>
          </cell>
          <cell r="AF129">
            <v>1995</v>
          </cell>
          <cell r="AG129">
            <v>50</v>
          </cell>
          <cell r="AH129">
            <v>50</v>
          </cell>
          <cell r="AI129">
            <v>1995</v>
          </cell>
          <cell r="AJ129">
            <v>3765</v>
          </cell>
          <cell r="AK129">
            <v>3765</v>
          </cell>
          <cell r="AL129">
            <v>5760</v>
          </cell>
          <cell r="AM129">
            <v>1995</v>
          </cell>
          <cell r="AN129" t="str">
            <v>Cập nhật KH 2018-2020, trừ CBĐT</v>
          </cell>
          <cell r="AQ129" t="str">
            <v>Quán Hàu</v>
          </cell>
          <cell r="AR129">
            <v>1995</v>
          </cell>
          <cell r="AS129">
            <v>1995</v>
          </cell>
          <cell r="AU129" t="str">
            <v>Trung tâm Giáo dục - Dạy nghề huyện Quảng Ninh</v>
          </cell>
        </row>
        <row r="130">
          <cell r="B130" t="str">
            <v>Nhà hiệu bộ trường THCS xã Tân Thủy</v>
          </cell>
          <cell r="C130">
            <v>1995</v>
          </cell>
          <cell r="D130">
            <v>1995</v>
          </cell>
          <cell r="E130" t="str">
            <v>2GDĐT</v>
          </cell>
          <cell r="F130" t="str">
            <v>5KCM</v>
          </cell>
          <cell r="G130" t="str">
            <v>Lệ Thủy</v>
          </cell>
          <cell r="H130">
            <v>2018</v>
          </cell>
          <cell r="I130">
            <v>2018</v>
          </cell>
          <cell r="J130">
            <v>2020</v>
          </cell>
          <cell r="K130">
            <v>2020</v>
          </cell>
          <cell r="L130">
            <v>2020</v>
          </cell>
          <cell r="M130" t="str">
            <v>3934/QĐ-UBND ngày 30/10/2017</v>
          </cell>
          <cell r="N130">
            <v>3600</v>
          </cell>
          <cell r="O130">
            <v>3600</v>
          </cell>
          <cell r="P130">
            <v>2700</v>
          </cell>
          <cell r="Q130">
            <v>40</v>
          </cell>
          <cell r="R130">
            <v>40</v>
          </cell>
          <cell r="S130">
            <v>40</v>
          </cell>
          <cell r="T130">
            <v>2700</v>
          </cell>
          <cell r="U130">
            <v>2660</v>
          </cell>
          <cell r="V130">
            <v>798</v>
          </cell>
          <cell r="W130">
            <v>798</v>
          </cell>
          <cell r="X130">
            <v>30</v>
          </cell>
          <cell r="Y130">
            <v>30</v>
          </cell>
          <cell r="Z130">
            <v>798</v>
          </cell>
          <cell r="AA130">
            <v>838</v>
          </cell>
          <cell r="AB130">
            <v>798</v>
          </cell>
          <cell r="AC130">
            <v>838</v>
          </cell>
          <cell r="AD130">
            <v>2700</v>
          </cell>
          <cell r="AE130">
            <v>1862</v>
          </cell>
          <cell r="AF130">
            <v>1862</v>
          </cell>
          <cell r="AG130">
            <v>100</v>
          </cell>
          <cell r="AH130">
            <v>100</v>
          </cell>
          <cell r="AI130">
            <v>1862</v>
          </cell>
          <cell r="AJ130">
            <v>2700</v>
          </cell>
          <cell r="AK130">
            <v>2700</v>
          </cell>
          <cell r="AL130">
            <v>2700</v>
          </cell>
          <cell r="AM130">
            <v>0</v>
          </cell>
          <cell r="AN130" t="str">
            <v>Cập nhật KH 2018-2020, trừ CBĐT</v>
          </cell>
          <cell r="AQ130" t="str">
            <v>Tân Thủy</v>
          </cell>
          <cell r="AR130">
            <v>0</v>
          </cell>
          <cell r="AS130">
            <v>0</v>
          </cell>
          <cell r="AT130" t="str">
            <v>NTM</v>
          </cell>
          <cell r="AU130" t="str">
            <v>UBND xã Tân Thủy</v>
          </cell>
        </row>
        <row r="131">
          <cell r="B131" t="str">
            <v>Trường tiểu học Phú Thủy (6 phòng)</v>
          </cell>
          <cell r="C131">
            <v>0</v>
          </cell>
          <cell r="D131">
            <v>0</v>
          </cell>
          <cell r="E131" t="str">
            <v>2GDĐT</v>
          </cell>
          <cell r="F131" t="str">
            <v>5KCM</v>
          </cell>
          <cell r="G131" t="str">
            <v>Lệ Thủy</v>
          </cell>
          <cell r="H131">
            <v>2018</v>
          </cell>
          <cell r="I131">
            <v>2018</v>
          </cell>
          <cell r="J131">
            <v>2020</v>
          </cell>
          <cell r="K131">
            <v>2020</v>
          </cell>
          <cell r="L131">
            <v>2020</v>
          </cell>
          <cell r="M131" t="str">
            <v>3529/QĐ-UBND ngày 06/10/2017</v>
          </cell>
          <cell r="N131">
            <v>3000</v>
          </cell>
          <cell r="O131">
            <v>3000</v>
          </cell>
          <cell r="P131">
            <v>3000</v>
          </cell>
          <cell r="Q131">
            <v>40</v>
          </cell>
          <cell r="R131">
            <v>40</v>
          </cell>
          <cell r="S131">
            <v>40</v>
          </cell>
          <cell r="T131">
            <v>2700</v>
          </cell>
          <cell r="U131">
            <v>2660</v>
          </cell>
          <cell r="V131">
            <v>798</v>
          </cell>
          <cell r="W131">
            <v>798</v>
          </cell>
          <cell r="X131">
            <v>30</v>
          </cell>
          <cell r="Y131">
            <v>30</v>
          </cell>
          <cell r="Z131">
            <v>798</v>
          </cell>
          <cell r="AA131">
            <v>838</v>
          </cell>
          <cell r="AB131">
            <v>798</v>
          </cell>
          <cell r="AC131">
            <v>838</v>
          </cell>
          <cell r="AD131">
            <v>2700</v>
          </cell>
          <cell r="AE131">
            <v>1862</v>
          </cell>
          <cell r="AF131">
            <v>1862</v>
          </cell>
          <cell r="AG131">
            <v>100</v>
          </cell>
          <cell r="AH131">
            <v>100</v>
          </cell>
          <cell r="AI131">
            <v>1862</v>
          </cell>
          <cell r="AJ131">
            <v>2700</v>
          </cell>
          <cell r="AK131">
            <v>2700</v>
          </cell>
          <cell r="AL131">
            <v>2700</v>
          </cell>
          <cell r="AM131">
            <v>0</v>
          </cell>
          <cell r="AN131" t="str">
            <v>Cập nhật KH 2018-2020, trừ CBĐT</v>
          </cell>
          <cell r="AQ131" t="str">
            <v>Phú Thủy</v>
          </cell>
          <cell r="AR131">
            <v>0</v>
          </cell>
          <cell r="AS131">
            <v>0</v>
          </cell>
          <cell r="AT131" t="str">
            <v>NTM</v>
          </cell>
          <cell r="AU131" t="str">
            <v>UBND xã Phú Thủy</v>
          </cell>
        </row>
        <row r="132">
          <cell r="B132" t="str">
            <v>Trường Tiểu học Thanh Thủy (Nhà lớp học 2 tầng 6 phòng) xã Tiến Hóa, huyện Tuyên Hóa</v>
          </cell>
          <cell r="C132">
            <v>0</v>
          </cell>
          <cell r="D132">
            <v>0</v>
          </cell>
          <cell r="E132" t="str">
            <v>2GDĐT</v>
          </cell>
          <cell r="F132" t="str">
            <v>5KCM</v>
          </cell>
          <cell r="G132" t="str">
            <v>Tuyên Hóa</v>
          </cell>
          <cell r="H132">
            <v>2018</v>
          </cell>
          <cell r="I132">
            <v>2018</v>
          </cell>
          <cell r="J132">
            <v>2020</v>
          </cell>
          <cell r="K132">
            <v>2020</v>
          </cell>
          <cell r="L132" t="str">
            <v>3046/QĐ-UBND ngày 29/10/2015</v>
          </cell>
          <cell r="M132" t="str">
            <v>3645/QĐ-UBND ngày 16/10/2017</v>
          </cell>
          <cell r="N132">
            <v>3000</v>
          </cell>
          <cell r="O132">
            <v>3000</v>
          </cell>
          <cell r="P132">
            <v>3000</v>
          </cell>
          <cell r="Q132">
            <v>40</v>
          </cell>
          <cell r="R132">
            <v>40</v>
          </cell>
          <cell r="S132">
            <v>40</v>
          </cell>
          <cell r="T132">
            <v>2700</v>
          </cell>
          <cell r="U132">
            <v>2660</v>
          </cell>
          <cell r="V132">
            <v>798</v>
          </cell>
          <cell r="W132">
            <v>798</v>
          </cell>
          <cell r="X132">
            <v>30</v>
          </cell>
          <cell r="Y132">
            <v>30</v>
          </cell>
          <cell r="Z132">
            <v>798</v>
          </cell>
          <cell r="AA132">
            <v>838</v>
          </cell>
          <cell r="AB132">
            <v>798</v>
          </cell>
          <cell r="AC132">
            <v>838</v>
          </cell>
          <cell r="AD132">
            <v>2700</v>
          </cell>
          <cell r="AE132">
            <v>1862</v>
          </cell>
          <cell r="AF132">
            <v>1862</v>
          </cell>
          <cell r="AG132">
            <v>100</v>
          </cell>
          <cell r="AH132">
            <v>100</v>
          </cell>
          <cell r="AI132">
            <v>1862</v>
          </cell>
          <cell r="AJ132">
            <v>2700</v>
          </cell>
          <cell r="AK132">
            <v>2700</v>
          </cell>
          <cell r="AL132">
            <v>2700</v>
          </cell>
          <cell r="AM132">
            <v>0</v>
          </cell>
          <cell r="AN132" t="str">
            <v>Cập nhật KH 2018-2020, trừ CBĐT</v>
          </cell>
          <cell r="AQ132" t="str">
            <v>Tiến Hóa</v>
          </cell>
          <cell r="AR132">
            <v>0</v>
          </cell>
          <cell r="AS132">
            <v>0</v>
          </cell>
          <cell r="AT132" t="str">
            <v>NTM</v>
          </cell>
          <cell r="AU132" t="str">
            <v>UBND xã Tiến Hóa</v>
          </cell>
        </row>
        <row r="133">
          <cell r="B133" t="str">
            <v>Trường THCS Bắc Dinh Thị trấn nông trường Việt Trung (6 phòng)</v>
          </cell>
          <cell r="C133">
            <v>0</v>
          </cell>
          <cell r="D133">
            <v>0</v>
          </cell>
          <cell r="E133" t="str">
            <v>2GDĐT</v>
          </cell>
          <cell r="F133" t="str">
            <v>5KCM</v>
          </cell>
          <cell r="G133" t="str">
            <v>Bố Trạch</v>
          </cell>
          <cell r="H133">
            <v>2018</v>
          </cell>
          <cell r="I133">
            <v>2018</v>
          </cell>
          <cell r="J133">
            <v>2020</v>
          </cell>
          <cell r="K133">
            <v>2020</v>
          </cell>
          <cell r="L133">
            <v>2020</v>
          </cell>
          <cell r="M133" t="str">
            <v>3944/QĐ-UBND ngày 31/10/2017</v>
          </cell>
          <cell r="N133">
            <v>2722</v>
          </cell>
          <cell r="O133">
            <v>2722</v>
          </cell>
          <cell r="P133">
            <v>2722</v>
          </cell>
          <cell r="Q133">
            <v>40</v>
          </cell>
          <cell r="R133">
            <v>40</v>
          </cell>
          <cell r="S133">
            <v>40</v>
          </cell>
          <cell r="T133">
            <v>2700</v>
          </cell>
          <cell r="U133">
            <v>2660</v>
          </cell>
          <cell r="V133">
            <v>798</v>
          </cell>
          <cell r="W133">
            <v>798</v>
          </cell>
          <cell r="X133">
            <v>30</v>
          </cell>
          <cell r="Y133">
            <v>30</v>
          </cell>
          <cell r="Z133">
            <v>798</v>
          </cell>
          <cell r="AA133">
            <v>838</v>
          </cell>
          <cell r="AB133">
            <v>798</v>
          </cell>
          <cell r="AC133">
            <v>838</v>
          </cell>
          <cell r="AD133">
            <v>2700</v>
          </cell>
          <cell r="AE133">
            <v>1862</v>
          </cell>
          <cell r="AF133">
            <v>1862</v>
          </cell>
          <cell r="AG133">
            <v>100</v>
          </cell>
          <cell r="AH133">
            <v>100</v>
          </cell>
          <cell r="AI133">
            <v>1862</v>
          </cell>
          <cell r="AJ133">
            <v>2700</v>
          </cell>
          <cell r="AK133">
            <v>2700</v>
          </cell>
          <cell r="AL133">
            <v>2700</v>
          </cell>
          <cell r="AM133">
            <v>0</v>
          </cell>
          <cell r="AN133">
            <v>0</v>
          </cell>
          <cell r="AQ133" t="str">
            <v>NT Việt Trung</v>
          </cell>
          <cell r="AR133">
            <v>0</v>
          </cell>
          <cell r="AS133">
            <v>0</v>
          </cell>
          <cell r="AT133">
            <v>0</v>
          </cell>
          <cell r="AU133" t="str">
            <v>UBND Thị trấn Nông trường Việt Trung</v>
          </cell>
        </row>
        <row r="134">
          <cell r="B134" t="str">
            <v>Nhà lớp học 2 tầng Trường mầm non xã Quảng Văn</v>
          </cell>
          <cell r="C134">
            <v>0</v>
          </cell>
          <cell r="D134">
            <v>0</v>
          </cell>
          <cell r="E134" t="str">
            <v>2GDĐT</v>
          </cell>
          <cell r="F134" t="str">
            <v>5KCM</v>
          </cell>
          <cell r="G134" t="str">
            <v>Ba Đồn</v>
          </cell>
          <cell r="H134">
            <v>2018</v>
          </cell>
          <cell r="I134">
            <v>2018</v>
          </cell>
          <cell r="J134">
            <v>2020</v>
          </cell>
          <cell r="K134">
            <v>2020</v>
          </cell>
          <cell r="L134" t="str">
            <v>2822/QĐ-UBND ngày 13/10/2015</v>
          </cell>
          <cell r="M134" t="str">
            <v>3429/QĐ-UBND ngày 29/9/2017</v>
          </cell>
          <cell r="N134">
            <v>4800</v>
          </cell>
          <cell r="O134">
            <v>4800</v>
          </cell>
          <cell r="P134">
            <v>4800</v>
          </cell>
          <cell r="Q134">
            <v>40</v>
          </cell>
          <cell r="R134">
            <v>40</v>
          </cell>
          <cell r="S134">
            <v>40</v>
          </cell>
          <cell r="T134">
            <v>4320</v>
          </cell>
          <cell r="U134">
            <v>4280</v>
          </cell>
          <cell r="V134">
            <v>1284</v>
          </cell>
          <cell r="W134">
            <v>1284</v>
          </cell>
          <cell r="X134">
            <v>30</v>
          </cell>
          <cell r="Y134">
            <v>30</v>
          </cell>
          <cell r="Z134">
            <v>1284</v>
          </cell>
          <cell r="AA134">
            <v>1324</v>
          </cell>
          <cell r="AB134">
            <v>1284</v>
          </cell>
          <cell r="AC134">
            <v>1324</v>
          </cell>
          <cell r="AD134">
            <v>4320</v>
          </cell>
          <cell r="AE134">
            <v>2996</v>
          </cell>
          <cell r="AF134">
            <v>1498</v>
          </cell>
          <cell r="AG134">
            <v>50</v>
          </cell>
          <cell r="AH134">
            <v>50</v>
          </cell>
          <cell r="AI134">
            <v>1498</v>
          </cell>
          <cell r="AJ134">
            <v>2822</v>
          </cell>
          <cell r="AK134">
            <v>2822</v>
          </cell>
          <cell r="AL134">
            <v>4320</v>
          </cell>
          <cell r="AM134">
            <v>1498</v>
          </cell>
          <cell r="AN134" t="str">
            <v>Cập nhật KH 2018-2020, trừ CBĐT</v>
          </cell>
          <cell r="AQ134" t="str">
            <v>Quảng Văn</v>
          </cell>
          <cell r="AR134">
            <v>1498</v>
          </cell>
          <cell r="AS134" t="str">
            <v>bãi ngang</v>
          </cell>
          <cell r="AT134" t="str">
            <v>NTM</v>
          </cell>
          <cell r="AU134" t="str">
            <v>UBND xã Quảng Văn</v>
          </cell>
        </row>
        <row r="135">
          <cell r="B135" t="str">
            <v>Trường Mầm non Quảng Xuân (6 phòng)</v>
          </cell>
          <cell r="C135">
            <v>1498</v>
          </cell>
          <cell r="D135">
            <v>1498</v>
          </cell>
          <cell r="E135" t="str">
            <v>2GDĐT</v>
          </cell>
          <cell r="F135" t="str">
            <v>5KCM</v>
          </cell>
          <cell r="G135" t="str">
            <v>Quảng Trạch</v>
          </cell>
          <cell r="H135">
            <v>2018</v>
          </cell>
          <cell r="I135">
            <v>2018</v>
          </cell>
          <cell r="J135">
            <v>2020</v>
          </cell>
          <cell r="K135">
            <v>2020</v>
          </cell>
          <cell r="L135" t="str">
            <v>2985/QĐ-UBND ngày 26/10/2015</v>
          </cell>
          <cell r="M135" t="str">
            <v>3118/QĐ-UBND ngày 05/9/2017</v>
          </cell>
          <cell r="N135">
            <v>4784</v>
          </cell>
          <cell r="O135">
            <v>4784</v>
          </cell>
          <cell r="P135">
            <v>4784</v>
          </cell>
          <cell r="Q135">
            <v>40</v>
          </cell>
          <cell r="R135">
            <v>40</v>
          </cell>
          <cell r="S135">
            <v>40</v>
          </cell>
          <cell r="T135">
            <v>4320</v>
          </cell>
          <cell r="U135">
            <v>4280</v>
          </cell>
          <cell r="V135">
            <v>1284</v>
          </cell>
          <cell r="W135">
            <v>1284</v>
          </cell>
          <cell r="X135">
            <v>30</v>
          </cell>
          <cell r="Y135">
            <v>30</v>
          </cell>
          <cell r="Z135">
            <v>1284</v>
          </cell>
          <cell r="AA135">
            <v>1324</v>
          </cell>
          <cell r="AB135">
            <v>1284</v>
          </cell>
          <cell r="AC135">
            <v>1324</v>
          </cell>
          <cell r="AD135">
            <v>4320</v>
          </cell>
          <cell r="AE135">
            <v>2996</v>
          </cell>
          <cell r="AF135">
            <v>1498</v>
          </cell>
          <cell r="AG135">
            <v>50</v>
          </cell>
          <cell r="AH135">
            <v>50</v>
          </cell>
          <cell r="AI135">
            <v>1498</v>
          </cell>
          <cell r="AJ135">
            <v>2822</v>
          </cell>
          <cell r="AK135">
            <v>2822</v>
          </cell>
          <cell r="AL135">
            <v>4320</v>
          </cell>
          <cell r="AM135">
            <v>1498</v>
          </cell>
          <cell r="AN135" t="str">
            <v>Cập nhật KH 2018-2020, trừ CBĐT</v>
          </cell>
          <cell r="AQ135" t="str">
            <v>Quảng Xuân</v>
          </cell>
          <cell r="AR135">
            <v>1498</v>
          </cell>
          <cell r="AS135">
            <v>1498</v>
          </cell>
          <cell r="AT135" t="str">
            <v>NTM</v>
          </cell>
          <cell r="AU135" t="str">
            <v>UBND xã Quảng Xuân</v>
          </cell>
        </row>
        <row r="136">
          <cell r="B136" t="str">
            <v>Xây dựng 8 phòng học 2 tầng Trường THCS Cự Nẫm</v>
          </cell>
          <cell r="C136">
            <v>1498</v>
          </cell>
          <cell r="D136">
            <v>1498</v>
          </cell>
          <cell r="E136" t="str">
            <v>2GDĐT</v>
          </cell>
          <cell r="F136" t="str">
            <v>5KCM</v>
          </cell>
          <cell r="G136" t="str">
            <v>Bố Trạch</v>
          </cell>
          <cell r="H136">
            <v>2018</v>
          </cell>
          <cell r="I136">
            <v>2018</v>
          </cell>
          <cell r="J136">
            <v>2020</v>
          </cell>
          <cell r="K136">
            <v>2020</v>
          </cell>
          <cell r="L136">
            <v>2020</v>
          </cell>
          <cell r="M136" t="str">
            <v>3859/QĐ-UBND ngày 30/10/2017</v>
          </cell>
          <cell r="N136">
            <v>4000</v>
          </cell>
          <cell r="O136">
            <v>4000</v>
          </cell>
          <cell r="P136">
            <v>2400</v>
          </cell>
          <cell r="Q136">
            <v>0</v>
          </cell>
          <cell r="R136">
            <v>0</v>
          </cell>
          <cell r="S136">
            <v>0</v>
          </cell>
          <cell r="T136">
            <v>2400</v>
          </cell>
          <cell r="U136">
            <v>2400</v>
          </cell>
          <cell r="V136">
            <v>1200</v>
          </cell>
          <cell r="W136">
            <v>1200</v>
          </cell>
          <cell r="X136">
            <v>50</v>
          </cell>
          <cell r="Y136">
            <v>50</v>
          </cell>
          <cell r="Z136">
            <v>1200</v>
          </cell>
          <cell r="AA136">
            <v>1200</v>
          </cell>
          <cell r="AB136">
            <v>1200</v>
          </cell>
          <cell r="AC136">
            <v>1200</v>
          </cell>
          <cell r="AD136">
            <v>2400</v>
          </cell>
          <cell r="AE136">
            <v>1200</v>
          </cell>
          <cell r="AF136">
            <v>1200</v>
          </cell>
          <cell r="AG136">
            <v>100</v>
          </cell>
          <cell r="AH136">
            <v>100</v>
          </cell>
          <cell r="AI136">
            <v>1200</v>
          </cell>
          <cell r="AJ136">
            <v>2400</v>
          </cell>
          <cell r="AK136">
            <v>2400</v>
          </cell>
          <cell r="AL136">
            <v>2400</v>
          </cell>
          <cell r="AM136">
            <v>0</v>
          </cell>
          <cell r="AN136">
            <v>0</v>
          </cell>
          <cell r="AQ136" t="str">
            <v>Cự Nẫm</v>
          </cell>
          <cell r="AR136">
            <v>0</v>
          </cell>
          <cell r="AS136">
            <v>0</v>
          </cell>
          <cell r="AT136" t="str">
            <v>NTM</v>
          </cell>
          <cell r="AU136" t="str">
            <v>UBND xã Cự Nẫm</v>
          </cell>
        </row>
        <row r="137">
          <cell r="B137" t="str">
            <v>Nhà lớp học 2 tầng 6 phòng Trường THCS xã Võ Ninh</v>
          </cell>
          <cell r="C137">
            <v>0</v>
          </cell>
          <cell r="D137">
            <v>0</v>
          </cell>
          <cell r="E137" t="str">
            <v>2GDĐT</v>
          </cell>
          <cell r="F137" t="str">
            <v>5KCM</v>
          </cell>
          <cell r="G137" t="str">
            <v>Quảng Ninh</v>
          </cell>
          <cell r="H137">
            <v>2018</v>
          </cell>
          <cell r="I137">
            <v>2018</v>
          </cell>
          <cell r="J137">
            <v>2020</v>
          </cell>
          <cell r="K137">
            <v>2020</v>
          </cell>
          <cell r="L137">
            <v>2020</v>
          </cell>
          <cell r="M137" t="str">
            <v>3930/QĐ-UBND ngày 30/10/2017</v>
          </cell>
          <cell r="N137">
            <v>3000</v>
          </cell>
          <cell r="O137">
            <v>3000</v>
          </cell>
          <cell r="P137">
            <v>3000</v>
          </cell>
          <cell r="Q137">
            <v>40</v>
          </cell>
          <cell r="R137">
            <v>40</v>
          </cell>
          <cell r="S137">
            <v>40</v>
          </cell>
          <cell r="T137">
            <v>2700</v>
          </cell>
          <cell r="U137">
            <v>2660</v>
          </cell>
          <cell r="V137">
            <v>798</v>
          </cell>
          <cell r="W137">
            <v>798</v>
          </cell>
          <cell r="X137">
            <v>30</v>
          </cell>
          <cell r="Y137">
            <v>30</v>
          </cell>
          <cell r="Z137">
            <v>798</v>
          </cell>
          <cell r="AA137">
            <v>838</v>
          </cell>
          <cell r="AB137">
            <v>798</v>
          </cell>
          <cell r="AC137">
            <v>838</v>
          </cell>
          <cell r="AD137">
            <v>2700</v>
          </cell>
          <cell r="AE137">
            <v>1862</v>
          </cell>
          <cell r="AF137">
            <v>1862</v>
          </cell>
          <cell r="AG137">
            <v>100</v>
          </cell>
          <cell r="AH137">
            <v>100</v>
          </cell>
          <cell r="AI137">
            <v>1862</v>
          </cell>
          <cell r="AJ137">
            <v>2700</v>
          </cell>
          <cell r="AK137">
            <v>2700</v>
          </cell>
          <cell r="AL137">
            <v>2700</v>
          </cell>
          <cell r="AM137">
            <v>0</v>
          </cell>
          <cell r="AN137" t="str">
            <v>Cập nhật KH 2018-2020, trừ CBĐT</v>
          </cell>
          <cell r="AQ137" t="str">
            <v>Võ Ninh</v>
          </cell>
          <cell r="AR137">
            <v>0</v>
          </cell>
          <cell r="AS137">
            <v>0</v>
          </cell>
          <cell r="AT137" t="str">
            <v>NTM</v>
          </cell>
          <cell r="AU137" t="str">
            <v>UBND xã Võ Ninh</v>
          </cell>
        </row>
        <row r="138">
          <cell r="B138" t="str">
            <v>Trường Tiểu học số 1 Quảng Phong (8 phòng)</v>
          </cell>
          <cell r="C138">
            <v>0</v>
          </cell>
          <cell r="D138">
            <v>0</v>
          </cell>
          <cell r="E138" t="str">
            <v>2GDĐT</v>
          </cell>
          <cell r="F138" t="str">
            <v>5KCM</v>
          </cell>
          <cell r="G138" t="str">
            <v>Ba Đồn</v>
          </cell>
          <cell r="H138">
            <v>2018</v>
          </cell>
          <cell r="I138">
            <v>2018</v>
          </cell>
          <cell r="J138">
            <v>2020</v>
          </cell>
          <cell r="K138">
            <v>2020</v>
          </cell>
          <cell r="L138" t="str">
            <v>3086/QĐ-UBND ngày 30/10/2015</v>
          </cell>
          <cell r="M138" t="str">
            <v>3769/QĐ-UBND ngày 25/10/2007</v>
          </cell>
          <cell r="N138">
            <v>4000</v>
          </cell>
          <cell r="O138">
            <v>4000</v>
          </cell>
          <cell r="P138">
            <v>4000</v>
          </cell>
          <cell r="Q138">
            <v>40</v>
          </cell>
          <cell r="R138">
            <v>40</v>
          </cell>
          <cell r="S138">
            <v>40</v>
          </cell>
          <cell r="T138">
            <v>3600</v>
          </cell>
          <cell r="U138">
            <v>3560</v>
          </cell>
          <cell r="V138">
            <v>1068</v>
          </cell>
          <cell r="W138">
            <v>1068</v>
          </cell>
          <cell r="X138">
            <v>30</v>
          </cell>
          <cell r="Y138">
            <v>30</v>
          </cell>
          <cell r="Z138">
            <v>1068</v>
          </cell>
          <cell r="AA138">
            <v>1108</v>
          </cell>
          <cell r="AB138">
            <v>1068</v>
          </cell>
          <cell r="AC138">
            <v>1108</v>
          </cell>
          <cell r="AD138">
            <v>3600</v>
          </cell>
          <cell r="AE138">
            <v>2492</v>
          </cell>
          <cell r="AF138">
            <v>1246</v>
          </cell>
          <cell r="AG138">
            <v>50</v>
          </cell>
          <cell r="AH138">
            <v>50</v>
          </cell>
          <cell r="AI138">
            <v>1246</v>
          </cell>
          <cell r="AJ138">
            <v>2354</v>
          </cell>
          <cell r="AK138">
            <v>2354</v>
          </cell>
          <cell r="AL138">
            <v>3600</v>
          </cell>
          <cell r="AM138">
            <v>1246</v>
          </cell>
          <cell r="AN138" t="str">
            <v>Cập nhật KH 2018-2020, trừ CBĐT</v>
          </cell>
          <cell r="AQ138" t="str">
            <v>Quảng Phong</v>
          </cell>
          <cell r="AR138">
            <v>1246</v>
          </cell>
          <cell r="AS138">
            <v>1246</v>
          </cell>
          <cell r="AU138" t="str">
            <v>UBND phường Quảng Phong</v>
          </cell>
        </row>
        <row r="139">
          <cell r="B139" t="str">
            <v>Nhà lớp học 2 tầng 6 phòng Trường Tiểu học xã Hàm Ninh</v>
          </cell>
          <cell r="C139">
            <v>1246</v>
          </cell>
          <cell r="D139">
            <v>1246</v>
          </cell>
          <cell r="E139" t="str">
            <v>2GDĐT</v>
          </cell>
          <cell r="F139" t="str">
            <v>5KCM</v>
          </cell>
          <cell r="G139" t="str">
            <v>Quảng Ninh</v>
          </cell>
          <cell r="H139">
            <v>2018</v>
          </cell>
          <cell r="I139">
            <v>2018</v>
          </cell>
          <cell r="J139">
            <v>2020</v>
          </cell>
          <cell r="K139">
            <v>2020</v>
          </cell>
          <cell r="L139">
            <v>2020</v>
          </cell>
          <cell r="M139" t="str">
            <v>3830a/QĐ-UBND ngày 30/10/2017</v>
          </cell>
          <cell r="N139">
            <v>3000</v>
          </cell>
          <cell r="O139">
            <v>3000</v>
          </cell>
          <cell r="P139">
            <v>3000</v>
          </cell>
          <cell r="Q139">
            <v>40</v>
          </cell>
          <cell r="R139">
            <v>40</v>
          </cell>
          <cell r="S139">
            <v>40</v>
          </cell>
          <cell r="T139">
            <v>2700</v>
          </cell>
          <cell r="U139">
            <v>2660</v>
          </cell>
          <cell r="V139">
            <v>798</v>
          </cell>
          <cell r="W139">
            <v>798</v>
          </cell>
          <cell r="X139">
            <v>30</v>
          </cell>
          <cell r="Y139">
            <v>30</v>
          </cell>
          <cell r="Z139">
            <v>798</v>
          </cell>
          <cell r="AA139">
            <v>838</v>
          </cell>
          <cell r="AB139">
            <v>798</v>
          </cell>
          <cell r="AC139">
            <v>838</v>
          </cell>
          <cell r="AD139">
            <v>2700</v>
          </cell>
          <cell r="AE139">
            <v>1862</v>
          </cell>
          <cell r="AF139">
            <v>1862</v>
          </cell>
          <cell r="AG139">
            <v>100</v>
          </cell>
          <cell r="AH139">
            <v>100</v>
          </cell>
          <cell r="AI139">
            <v>1862</v>
          </cell>
          <cell r="AJ139">
            <v>2700</v>
          </cell>
          <cell r="AK139">
            <v>2700</v>
          </cell>
          <cell r="AL139">
            <v>2700</v>
          </cell>
          <cell r="AM139">
            <v>0</v>
          </cell>
          <cell r="AN139" t="str">
            <v>Cập nhật KH 2018-2020, trừ CBĐT</v>
          </cell>
          <cell r="AQ139" t="str">
            <v>Hàm Ninh</v>
          </cell>
          <cell r="AR139">
            <v>0</v>
          </cell>
          <cell r="AS139">
            <v>0</v>
          </cell>
          <cell r="AT139" t="str">
            <v>NTM</v>
          </cell>
          <cell r="AU139" t="str">
            <v>UBND xã Hàm Ninh</v>
          </cell>
        </row>
        <row r="140">
          <cell r="B140" t="str">
            <v>Nhà lớp học 2 tầng 8 phòng Trường THCS Quảng Long</v>
          </cell>
          <cell r="C140">
            <v>0</v>
          </cell>
          <cell r="D140">
            <v>0</v>
          </cell>
          <cell r="E140" t="str">
            <v>2GDĐT</v>
          </cell>
          <cell r="F140" t="str">
            <v>5KCM</v>
          </cell>
          <cell r="G140" t="str">
            <v>Ba Đồn</v>
          </cell>
          <cell r="H140">
            <v>2018</v>
          </cell>
          <cell r="I140">
            <v>2018</v>
          </cell>
          <cell r="J140">
            <v>2020</v>
          </cell>
          <cell r="K140">
            <v>2020</v>
          </cell>
          <cell r="L140" t="str">
            <v>3631a/QĐ-UBND ngày 10/11/2016</v>
          </cell>
          <cell r="M140" t="str">
            <v>3566/QĐ-UBND ngày 09/7/2017</v>
          </cell>
          <cell r="N140">
            <v>4169</v>
          </cell>
          <cell r="O140">
            <v>4169</v>
          </cell>
          <cell r="P140">
            <v>4169</v>
          </cell>
          <cell r="Q140">
            <v>40</v>
          </cell>
          <cell r="R140">
            <v>40</v>
          </cell>
          <cell r="S140">
            <v>40</v>
          </cell>
          <cell r="T140">
            <v>3780</v>
          </cell>
          <cell r="U140">
            <v>3740</v>
          </cell>
          <cell r="V140">
            <v>1122</v>
          </cell>
          <cell r="W140">
            <v>1122</v>
          </cell>
          <cell r="X140">
            <v>30</v>
          </cell>
          <cell r="Y140">
            <v>30</v>
          </cell>
          <cell r="Z140">
            <v>1122</v>
          </cell>
          <cell r="AA140">
            <v>1162</v>
          </cell>
          <cell r="AB140">
            <v>1122</v>
          </cell>
          <cell r="AC140">
            <v>1162</v>
          </cell>
          <cell r="AD140">
            <v>3780</v>
          </cell>
          <cell r="AE140">
            <v>2618</v>
          </cell>
          <cell r="AF140">
            <v>1309</v>
          </cell>
          <cell r="AG140">
            <v>50</v>
          </cell>
          <cell r="AH140">
            <v>50</v>
          </cell>
          <cell r="AI140">
            <v>1309</v>
          </cell>
          <cell r="AJ140">
            <v>2471</v>
          </cell>
          <cell r="AK140">
            <v>2471</v>
          </cell>
          <cell r="AL140">
            <v>3780</v>
          </cell>
          <cell r="AM140">
            <v>1309</v>
          </cell>
          <cell r="AN140">
            <v>1309</v>
          </cell>
          <cell r="AQ140" t="str">
            <v>Quảng Long</v>
          </cell>
          <cell r="AR140">
            <v>1309</v>
          </cell>
          <cell r="AS140">
            <v>1309</v>
          </cell>
          <cell r="AT140">
            <v>1309</v>
          </cell>
          <cell r="AU140" t="str">
            <v>UBND phường Quảng Long</v>
          </cell>
        </row>
        <row r="141">
          <cell r="B141" t="str">
            <v xml:space="preserve">Xây dựng nhà lớp học trường Mầm non xã Phù Hóa </v>
          </cell>
          <cell r="C141">
            <v>1309</v>
          </cell>
          <cell r="D141">
            <v>1309</v>
          </cell>
          <cell r="E141" t="str">
            <v>2GDĐT</v>
          </cell>
          <cell r="F141" t="str">
            <v>5KCM</v>
          </cell>
          <cell r="G141" t="str">
            <v>Quảng Trạch</v>
          </cell>
          <cell r="H141">
            <v>2018</v>
          </cell>
          <cell r="I141">
            <v>2018</v>
          </cell>
          <cell r="J141">
            <v>2020</v>
          </cell>
          <cell r="K141">
            <v>2020</v>
          </cell>
          <cell r="L141" t="str">
            <v>3686/QĐ-UBND ngày 16/11/2016</v>
          </cell>
          <cell r="M141" t="str">
            <v>3845/QĐ-UBND ngày 30/10/2017</v>
          </cell>
          <cell r="N141">
            <v>4500</v>
          </cell>
          <cell r="O141">
            <v>4500</v>
          </cell>
          <cell r="P141">
            <v>4500</v>
          </cell>
          <cell r="Q141">
            <v>0</v>
          </cell>
          <cell r="R141">
            <v>0</v>
          </cell>
          <cell r="S141">
            <v>0</v>
          </cell>
          <cell r="T141">
            <v>4050</v>
          </cell>
          <cell r="U141">
            <v>4050</v>
          </cell>
          <cell r="V141">
            <v>1215</v>
          </cell>
          <cell r="W141">
            <v>1215</v>
          </cell>
          <cell r="X141">
            <v>30</v>
          </cell>
          <cell r="Y141">
            <v>30</v>
          </cell>
          <cell r="Z141">
            <v>1215</v>
          </cell>
          <cell r="AA141">
            <v>1215</v>
          </cell>
          <cell r="AB141">
            <v>1215</v>
          </cell>
          <cell r="AC141">
            <v>1215</v>
          </cell>
          <cell r="AD141">
            <v>4050</v>
          </cell>
          <cell r="AE141">
            <v>2835</v>
          </cell>
          <cell r="AF141">
            <v>1417.5</v>
          </cell>
          <cell r="AG141">
            <v>50</v>
          </cell>
          <cell r="AH141">
            <v>50</v>
          </cell>
          <cell r="AI141">
            <v>1417.5</v>
          </cell>
          <cell r="AJ141">
            <v>2632.5</v>
          </cell>
          <cell r="AK141">
            <v>2632.5</v>
          </cell>
          <cell r="AL141">
            <v>4050</v>
          </cell>
          <cell r="AM141">
            <v>1417.5</v>
          </cell>
          <cell r="AN141">
            <v>1417.5</v>
          </cell>
          <cell r="AQ141" t="str">
            <v>Phù Hóa</v>
          </cell>
          <cell r="AR141">
            <v>1417.5</v>
          </cell>
          <cell r="AS141" t="str">
            <v>bãi ngang</v>
          </cell>
          <cell r="AT141" t="str">
            <v>NTM</v>
          </cell>
          <cell r="AU141" t="str">
            <v>UBND xã Phù Hóa</v>
          </cell>
        </row>
        <row r="142">
          <cell r="B142" t="str">
            <v>Trường MN (khu vực Liên Hòa) xã Nam Trạch, huyện Bố Trạch</v>
          </cell>
          <cell r="C142">
            <v>1417.5</v>
          </cell>
          <cell r="D142">
            <v>1417.5</v>
          </cell>
          <cell r="E142" t="str">
            <v>2GDĐT</v>
          </cell>
          <cell r="F142" t="str">
            <v>5KCM</v>
          </cell>
          <cell r="G142" t="str">
            <v>Bố Trạch</v>
          </cell>
          <cell r="H142">
            <v>2018</v>
          </cell>
          <cell r="I142">
            <v>2018</v>
          </cell>
          <cell r="J142">
            <v>2020</v>
          </cell>
          <cell r="K142">
            <v>2020</v>
          </cell>
          <cell r="L142" t="str">
            <v>3563/QĐ-UBND ngày 04/11/2016</v>
          </cell>
          <cell r="M142" t="str">
            <v>3947/QĐ-UB ND ngày 31/10/2017</v>
          </cell>
          <cell r="N142">
            <v>3200</v>
          </cell>
          <cell r="O142">
            <v>3200</v>
          </cell>
          <cell r="P142">
            <v>3200</v>
          </cell>
          <cell r="Q142">
            <v>40</v>
          </cell>
          <cell r="R142">
            <v>40</v>
          </cell>
          <cell r="S142">
            <v>40</v>
          </cell>
          <cell r="T142">
            <v>2880</v>
          </cell>
          <cell r="U142">
            <v>2840</v>
          </cell>
          <cell r="V142">
            <v>852</v>
          </cell>
          <cell r="W142">
            <v>852</v>
          </cell>
          <cell r="X142">
            <v>30</v>
          </cell>
          <cell r="Y142">
            <v>30</v>
          </cell>
          <cell r="Z142">
            <v>852</v>
          </cell>
          <cell r="AA142">
            <v>892</v>
          </cell>
          <cell r="AB142">
            <v>852</v>
          </cell>
          <cell r="AC142">
            <v>892</v>
          </cell>
          <cell r="AD142">
            <v>2880</v>
          </cell>
          <cell r="AE142">
            <v>1988</v>
          </cell>
          <cell r="AF142">
            <v>1988</v>
          </cell>
          <cell r="AG142">
            <v>100</v>
          </cell>
          <cell r="AH142">
            <v>100</v>
          </cell>
          <cell r="AI142">
            <v>1988</v>
          </cell>
          <cell r="AJ142">
            <v>2880</v>
          </cell>
          <cell r="AK142">
            <v>2880</v>
          </cell>
          <cell r="AL142">
            <v>2880</v>
          </cell>
          <cell r="AM142">
            <v>0</v>
          </cell>
          <cell r="AN142" t="str">
            <v>Cập nhật KH 2018-2020, trừ CBĐT</v>
          </cell>
          <cell r="AQ142" t="str">
            <v>Nam Trạch</v>
          </cell>
          <cell r="AR142">
            <v>0</v>
          </cell>
          <cell r="AS142">
            <v>0</v>
          </cell>
          <cell r="AT142" t="str">
            <v>NTM</v>
          </cell>
          <cell r="AU142" t="str">
            <v>UBND xã Nam Trạch</v>
          </cell>
        </row>
        <row r="143">
          <cell r="B143" t="str">
            <v>Nhà lớp học 2 tầng 6 phòng Trường MN Thị trấn Nông trường Lệ Ninh</v>
          </cell>
          <cell r="C143">
            <v>0</v>
          </cell>
          <cell r="D143">
            <v>0</v>
          </cell>
          <cell r="E143" t="str">
            <v>2GDĐT</v>
          </cell>
          <cell r="F143" t="str">
            <v>5KCM</v>
          </cell>
          <cell r="G143" t="str">
            <v>Lệ Thủy</v>
          </cell>
          <cell r="H143">
            <v>2018</v>
          </cell>
          <cell r="I143">
            <v>2018</v>
          </cell>
          <cell r="J143">
            <v>2020</v>
          </cell>
          <cell r="K143">
            <v>2020</v>
          </cell>
          <cell r="L143">
            <v>2020</v>
          </cell>
          <cell r="M143" t="str">
            <v>3397/QĐ-UBND ngày 27/9/2017</v>
          </cell>
          <cell r="N143">
            <v>4800</v>
          </cell>
          <cell r="O143">
            <v>4800</v>
          </cell>
          <cell r="P143">
            <v>4800</v>
          </cell>
          <cell r="Q143">
            <v>0</v>
          </cell>
          <cell r="R143">
            <v>0</v>
          </cell>
          <cell r="S143">
            <v>0</v>
          </cell>
          <cell r="T143">
            <v>4320</v>
          </cell>
          <cell r="U143">
            <v>4320</v>
          </cell>
          <cell r="V143">
            <v>1296</v>
          </cell>
          <cell r="W143">
            <v>1296</v>
          </cell>
          <cell r="X143">
            <v>30</v>
          </cell>
          <cell r="Y143">
            <v>30</v>
          </cell>
          <cell r="Z143">
            <v>1296</v>
          </cell>
          <cell r="AA143">
            <v>1296</v>
          </cell>
          <cell r="AB143">
            <v>1296</v>
          </cell>
          <cell r="AC143">
            <v>1296</v>
          </cell>
          <cell r="AD143">
            <v>4320</v>
          </cell>
          <cell r="AE143">
            <v>3024</v>
          </cell>
          <cell r="AF143">
            <v>1512</v>
          </cell>
          <cell r="AG143">
            <v>50</v>
          </cell>
          <cell r="AH143">
            <v>959</v>
          </cell>
          <cell r="AI143">
            <v>2471</v>
          </cell>
          <cell r="AJ143">
            <v>3767</v>
          </cell>
          <cell r="AK143">
            <v>3767</v>
          </cell>
          <cell r="AL143">
            <v>4320</v>
          </cell>
          <cell r="AM143">
            <v>553</v>
          </cell>
          <cell r="AN143">
            <v>553</v>
          </cell>
          <cell r="AQ143" t="str">
            <v>NT Lệ Ninh</v>
          </cell>
          <cell r="AR143">
            <v>553</v>
          </cell>
          <cell r="AS143">
            <v>553</v>
          </cell>
          <cell r="AT143" t="str">
            <v>NTM</v>
          </cell>
          <cell r="AU143" t="str">
            <v>UBND Thị trấn Nông trường Lệ Ninh</v>
          </cell>
        </row>
        <row r="144">
          <cell r="B144" t="str">
            <v>Trường THCS xã Quảng Lộc</v>
          </cell>
          <cell r="C144">
            <v>553</v>
          </cell>
          <cell r="D144">
            <v>553</v>
          </cell>
          <cell r="E144" t="str">
            <v>2GDĐT</v>
          </cell>
          <cell r="F144" t="str">
            <v>5KCM</v>
          </cell>
          <cell r="G144" t="str">
            <v>Ba Đồn</v>
          </cell>
          <cell r="H144">
            <v>2018</v>
          </cell>
          <cell r="I144">
            <v>2018</v>
          </cell>
          <cell r="J144">
            <v>2020</v>
          </cell>
          <cell r="K144">
            <v>2020</v>
          </cell>
          <cell r="L144" t="str">
            <v>3710/QĐ-UBND ngày 18/11/2016</v>
          </cell>
          <cell r="M144" t="str">
            <v>3646/QĐ-UBND ngày 16/10/2017</v>
          </cell>
          <cell r="N144">
            <v>2981</v>
          </cell>
          <cell r="O144">
            <v>2981</v>
          </cell>
          <cell r="P144">
            <v>2981</v>
          </cell>
          <cell r="Q144">
            <v>40</v>
          </cell>
          <cell r="R144">
            <v>40</v>
          </cell>
          <cell r="S144">
            <v>40</v>
          </cell>
          <cell r="T144">
            <v>2700</v>
          </cell>
          <cell r="U144">
            <v>2660</v>
          </cell>
          <cell r="V144">
            <v>798</v>
          </cell>
          <cell r="W144">
            <v>798</v>
          </cell>
          <cell r="X144">
            <v>30</v>
          </cell>
          <cell r="Y144">
            <v>30</v>
          </cell>
          <cell r="Z144">
            <v>798</v>
          </cell>
          <cell r="AA144">
            <v>838</v>
          </cell>
          <cell r="AB144">
            <v>798</v>
          </cell>
          <cell r="AC144">
            <v>838</v>
          </cell>
          <cell r="AD144">
            <v>2700</v>
          </cell>
          <cell r="AE144">
            <v>1862</v>
          </cell>
          <cell r="AF144">
            <v>1862</v>
          </cell>
          <cell r="AG144">
            <v>100</v>
          </cell>
          <cell r="AH144">
            <v>100</v>
          </cell>
          <cell r="AI144">
            <v>1862</v>
          </cell>
          <cell r="AJ144">
            <v>2700</v>
          </cell>
          <cell r="AK144">
            <v>2700</v>
          </cell>
          <cell r="AL144">
            <v>2700</v>
          </cell>
          <cell r="AM144">
            <v>0</v>
          </cell>
          <cell r="AN144" t="str">
            <v>Cập nhật KH 2018-2020, trừ CBĐT</v>
          </cell>
          <cell r="AQ144" t="str">
            <v>Quảng Lộc</v>
          </cell>
          <cell r="AR144">
            <v>0</v>
          </cell>
          <cell r="AS144">
            <v>0</v>
          </cell>
          <cell r="AT144" t="str">
            <v>NTM</v>
          </cell>
          <cell r="AU144" t="str">
            <v>UBND xã Quảng Lộc</v>
          </cell>
        </row>
        <row r="145">
          <cell r="B145" t="str">
            <v>Nhà lớp học 6 phòng 2 tầng Trường THCS Quảng Thạch</v>
          </cell>
          <cell r="C145">
            <v>0</v>
          </cell>
          <cell r="D145">
            <v>0</v>
          </cell>
          <cell r="E145" t="str">
            <v xml:space="preserve"> </v>
          </cell>
          <cell r="F145" t="str">
            <v>5KCM</v>
          </cell>
          <cell r="G145" t="str">
            <v>Quảng Trạch</v>
          </cell>
          <cell r="H145">
            <v>2018</v>
          </cell>
          <cell r="I145">
            <v>2018</v>
          </cell>
          <cell r="J145">
            <v>2020</v>
          </cell>
          <cell r="K145">
            <v>2020</v>
          </cell>
          <cell r="L145" t="str">
            <v>3715/QĐ-UBND ngày 18/11/2016</v>
          </cell>
          <cell r="M145" t="str">
            <v>3926/QĐ-UBND ngày 30/10/2017</v>
          </cell>
          <cell r="N145">
            <v>3000</v>
          </cell>
          <cell r="O145">
            <v>3000</v>
          </cell>
          <cell r="P145">
            <v>3000</v>
          </cell>
          <cell r="Q145">
            <v>0</v>
          </cell>
          <cell r="R145">
            <v>0</v>
          </cell>
          <cell r="S145">
            <v>0</v>
          </cell>
          <cell r="T145">
            <v>2700</v>
          </cell>
          <cell r="U145">
            <v>2700</v>
          </cell>
          <cell r="V145">
            <v>810</v>
          </cell>
          <cell r="W145">
            <v>810</v>
          </cell>
          <cell r="X145">
            <v>30</v>
          </cell>
          <cell r="Y145">
            <v>30</v>
          </cell>
          <cell r="Z145">
            <v>810</v>
          </cell>
          <cell r="AA145">
            <v>810</v>
          </cell>
          <cell r="AB145">
            <v>810</v>
          </cell>
          <cell r="AC145">
            <v>810</v>
          </cell>
          <cell r="AD145">
            <v>2700</v>
          </cell>
          <cell r="AE145">
            <v>1890</v>
          </cell>
          <cell r="AF145">
            <v>1890</v>
          </cell>
          <cell r="AG145">
            <v>100</v>
          </cell>
          <cell r="AH145">
            <v>100</v>
          </cell>
          <cell r="AI145">
            <v>1890</v>
          </cell>
          <cell r="AJ145">
            <v>2700</v>
          </cell>
          <cell r="AK145">
            <v>2700</v>
          </cell>
          <cell r="AL145">
            <v>2700</v>
          </cell>
          <cell r="AM145">
            <v>0</v>
          </cell>
          <cell r="AN145">
            <v>0</v>
          </cell>
          <cell r="AQ145" t="str">
            <v>Quảng Thạch</v>
          </cell>
          <cell r="AR145">
            <v>0</v>
          </cell>
          <cell r="AS145" t="str">
            <v>xã 135</v>
          </cell>
          <cell r="AT145" t="str">
            <v>NTM</v>
          </cell>
          <cell r="AU145" t="str">
            <v>UBND xã Quảng Thạch</v>
          </cell>
        </row>
        <row r="146">
          <cell r="B146" t="str">
            <v>Nhà lớp học 2 tầng 6 phòng Trường TH Xuân Thủy</v>
          </cell>
          <cell r="C146">
            <v>0</v>
          </cell>
          <cell r="D146">
            <v>0</v>
          </cell>
          <cell r="E146" t="str">
            <v>2GDĐT</v>
          </cell>
          <cell r="F146" t="str">
            <v>5KCM</v>
          </cell>
          <cell r="G146" t="str">
            <v>Lệ Thủy</v>
          </cell>
          <cell r="H146">
            <v>2018</v>
          </cell>
          <cell r="I146">
            <v>2018</v>
          </cell>
          <cell r="J146">
            <v>2020</v>
          </cell>
          <cell r="K146">
            <v>2020</v>
          </cell>
          <cell r="L146" t="str">
            <v>3711/QĐ-UBND ngày 18/11/2016</v>
          </cell>
          <cell r="M146" t="str">
            <v>3688/QĐ-UBND ngày 16/10/2017</v>
          </cell>
          <cell r="N146">
            <v>3200</v>
          </cell>
          <cell r="O146">
            <v>3200</v>
          </cell>
          <cell r="P146">
            <v>3200</v>
          </cell>
          <cell r="Q146">
            <v>0</v>
          </cell>
          <cell r="R146">
            <v>0</v>
          </cell>
          <cell r="S146">
            <v>0</v>
          </cell>
          <cell r="T146">
            <v>2880</v>
          </cell>
          <cell r="U146">
            <v>2880</v>
          </cell>
          <cell r="V146">
            <v>864</v>
          </cell>
          <cell r="W146">
            <v>864</v>
          </cell>
          <cell r="X146">
            <v>30</v>
          </cell>
          <cell r="Y146">
            <v>30</v>
          </cell>
          <cell r="Z146">
            <v>864</v>
          </cell>
          <cell r="AA146">
            <v>864</v>
          </cell>
          <cell r="AB146">
            <v>864</v>
          </cell>
          <cell r="AC146">
            <v>864</v>
          </cell>
          <cell r="AD146">
            <v>2880</v>
          </cell>
          <cell r="AE146">
            <v>2016</v>
          </cell>
          <cell r="AF146">
            <v>1008</v>
          </cell>
          <cell r="AG146">
            <v>50</v>
          </cell>
          <cell r="AH146">
            <v>50</v>
          </cell>
          <cell r="AI146">
            <v>1008</v>
          </cell>
          <cell r="AJ146">
            <v>1872</v>
          </cell>
          <cell r="AK146">
            <v>1872</v>
          </cell>
          <cell r="AL146">
            <v>2880</v>
          </cell>
          <cell r="AM146">
            <v>1008</v>
          </cell>
          <cell r="AN146">
            <v>1008</v>
          </cell>
          <cell r="AQ146" t="str">
            <v>Xuân Thủy</v>
          </cell>
          <cell r="AR146">
            <v>1008</v>
          </cell>
          <cell r="AS146">
            <v>1008</v>
          </cell>
          <cell r="AT146" t="str">
            <v>NTM</v>
          </cell>
          <cell r="AU146" t="str">
            <v>UBND xã Xuân Thủy</v>
          </cell>
        </row>
        <row r="147">
          <cell r="B147" t="str">
            <v>Nhà đa năng trường THPT Lê Hồng Phong</v>
          </cell>
          <cell r="C147">
            <v>1008</v>
          </cell>
          <cell r="D147">
            <v>1008</v>
          </cell>
          <cell r="E147" t="str">
            <v>2GDĐT</v>
          </cell>
          <cell r="F147" t="str">
            <v>5KCM</v>
          </cell>
          <cell r="G147" t="str">
            <v>Ba Đồn</v>
          </cell>
          <cell r="H147">
            <v>2018</v>
          </cell>
          <cell r="I147">
            <v>2018</v>
          </cell>
          <cell r="J147">
            <v>2020</v>
          </cell>
          <cell r="K147">
            <v>2020</v>
          </cell>
          <cell r="L147" t="str">
            <v>2867/QĐ-UBND ngày 15/10/2015</v>
          </cell>
          <cell r="M147" t="str">
            <v>3946/QĐ-UBND ngày 31/10/2017</v>
          </cell>
          <cell r="N147">
            <v>5000</v>
          </cell>
          <cell r="O147">
            <v>5000</v>
          </cell>
          <cell r="P147">
            <v>5000</v>
          </cell>
          <cell r="Q147">
            <v>60</v>
          </cell>
          <cell r="R147">
            <v>60</v>
          </cell>
          <cell r="S147">
            <v>60</v>
          </cell>
          <cell r="T147">
            <v>4500</v>
          </cell>
          <cell r="U147">
            <v>4440</v>
          </cell>
          <cell r="V147">
            <v>1332</v>
          </cell>
          <cell r="W147">
            <v>1332</v>
          </cell>
          <cell r="X147">
            <v>30</v>
          </cell>
          <cell r="Y147">
            <v>30</v>
          </cell>
          <cell r="Z147">
            <v>1332</v>
          </cell>
          <cell r="AA147">
            <v>1392</v>
          </cell>
          <cell r="AB147">
            <v>1332</v>
          </cell>
          <cell r="AC147">
            <v>1392</v>
          </cell>
          <cell r="AD147">
            <v>4500</v>
          </cell>
          <cell r="AE147">
            <v>3108</v>
          </cell>
          <cell r="AF147">
            <v>1554</v>
          </cell>
          <cell r="AG147">
            <v>50</v>
          </cell>
          <cell r="AH147">
            <v>50</v>
          </cell>
          <cell r="AI147">
            <v>1554</v>
          </cell>
          <cell r="AJ147">
            <v>2946</v>
          </cell>
          <cell r="AK147">
            <v>2946</v>
          </cell>
          <cell r="AL147">
            <v>4500</v>
          </cell>
          <cell r="AM147">
            <v>1554</v>
          </cell>
          <cell r="AN147" t="str">
            <v>Cập nhật KH 2018-2020, trừ CBĐT</v>
          </cell>
          <cell r="AQ147" t="str">
            <v>Quảng Hòa</v>
          </cell>
          <cell r="AR147">
            <v>1554</v>
          </cell>
          <cell r="AS147">
            <v>1554</v>
          </cell>
          <cell r="AT147" t="str">
            <v>NTM</v>
          </cell>
          <cell r="AU147" t="str">
            <v>Trường THPT Lê Hồng Phong</v>
          </cell>
        </row>
        <row r="148">
          <cell r="B148" t="str">
            <v>Xây dựng phòng học Trường Tiểu học Quảng Thuận</v>
          </cell>
          <cell r="C148">
            <v>1554</v>
          </cell>
          <cell r="D148">
            <v>1554</v>
          </cell>
          <cell r="E148" t="str">
            <v>2GDĐT</v>
          </cell>
          <cell r="F148" t="str">
            <v>5KCM</v>
          </cell>
          <cell r="G148" t="str">
            <v>Ba Đồn</v>
          </cell>
          <cell r="H148">
            <v>2018</v>
          </cell>
          <cell r="I148">
            <v>2018</v>
          </cell>
          <cell r="J148">
            <v>2020</v>
          </cell>
          <cell r="K148">
            <v>2020</v>
          </cell>
          <cell r="L148" t="str">
            <v>3712/QĐ-UBND ngày 18/11/2016</v>
          </cell>
          <cell r="M148" t="str">
            <v>3744/QĐ-UBND ngày 23/10/2017</v>
          </cell>
          <cell r="N148">
            <v>2979</v>
          </cell>
          <cell r="O148">
            <v>2979</v>
          </cell>
          <cell r="P148">
            <v>2979</v>
          </cell>
          <cell r="Q148">
            <v>40</v>
          </cell>
          <cell r="R148">
            <v>40</v>
          </cell>
          <cell r="S148">
            <v>40</v>
          </cell>
          <cell r="T148">
            <v>2700</v>
          </cell>
          <cell r="U148">
            <v>2660</v>
          </cell>
          <cell r="V148">
            <v>798</v>
          </cell>
          <cell r="W148">
            <v>798</v>
          </cell>
          <cell r="X148">
            <v>30</v>
          </cell>
          <cell r="Y148">
            <v>30</v>
          </cell>
          <cell r="Z148">
            <v>798</v>
          </cell>
          <cell r="AA148">
            <v>838</v>
          </cell>
          <cell r="AB148">
            <v>798</v>
          </cell>
          <cell r="AC148">
            <v>838</v>
          </cell>
          <cell r="AD148">
            <v>2700</v>
          </cell>
          <cell r="AE148">
            <v>1862</v>
          </cell>
          <cell r="AF148">
            <v>1862</v>
          </cell>
          <cell r="AG148">
            <v>100</v>
          </cell>
          <cell r="AH148">
            <v>100</v>
          </cell>
          <cell r="AI148">
            <v>1862</v>
          </cell>
          <cell r="AJ148">
            <v>2700</v>
          </cell>
          <cell r="AK148">
            <v>2700</v>
          </cell>
          <cell r="AL148">
            <v>2700</v>
          </cell>
          <cell r="AM148">
            <v>0</v>
          </cell>
          <cell r="AN148" t="str">
            <v>Cập nhật KH 2018-2020, trừ CBĐT</v>
          </cell>
          <cell r="AQ148" t="str">
            <v>Quảng Thuận</v>
          </cell>
          <cell r="AR148">
            <v>0</v>
          </cell>
          <cell r="AS148">
            <v>0</v>
          </cell>
          <cell r="AU148" t="str">
            <v>UBND phường Quảng Thuận</v>
          </cell>
        </row>
        <row r="149">
          <cell r="B149" t="str">
            <v>Trường MN mang tên Đại tướng Võ Nguyên Giáp</v>
          </cell>
          <cell r="C149">
            <v>0</v>
          </cell>
          <cell r="D149">
            <v>0</v>
          </cell>
          <cell r="E149" t="str">
            <v>2GDĐT</v>
          </cell>
          <cell r="F149" t="str">
            <v>5KCM</v>
          </cell>
          <cell r="G149" t="str">
            <v>Lệ Thủy</v>
          </cell>
          <cell r="H149">
            <v>2018</v>
          </cell>
          <cell r="I149">
            <v>2018</v>
          </cell>
          <cell r="J149">
            <v>2020</v>
          </cell>
          <cell r="K149">
            <v>2020</v>
          </cell>
          <cell r="L149">
            <v>2020</v>
          </cell>
          <cell r="M149" t="str">
            <v>3002/QĐ-UBND ngày 25/10/2014</v>
          </cell>
          <cell r="N149">
            <v>26142</v>
          </cell>
          <cell r="O149">
            <v>26142</v>
          </cell>
          <cell r="P149">
            <v>10000</v>
          </cell>
          <cell r="Q149">
            <v>0</v>
          </cell>
          <cell r="R149">
            <v>0</v>
          </cell>
          <cell r="S149">
            <v>0</v>
          </cell>
          <cell r="T149">
            <v>10000</v>
          </cell>
          <cell r="U149">
            <v>10000</v>
          </cell>
          <cell r="V149">
            <v>3000</v>
          </cell>
          <cell r="W149">
            <v>3000</v>
          </cell>
          <cell r="X149">
            <v>30</v>
          </cell>
          <cell r="Y149">
            <v>30</v>
          </cell>
          <cell r="Z149">
            <v>3000</v>
          </cell>
          <cell r="AA149">
            <v>3000</v>
          </cell>
          <cell r="AB149">
            <v>3000</v>
          </cell>
          <cell r="AC149">
            <v>3000</v>
          </cell>
          <cell r="AD149">
            <v>10000</v>
          </cell>
          <cell r="AE149">
            <v>7000</v>
          </cell>
          <cell r="AF149">
            <v>3500</v>
          </cell>
          <cell r="AG149">
            <v>50</v>
          </cell>
          <cell r="AH149">
            <v>50</v>
          </cell>
          <cell r="AI149">
            <v>3500</v>
          </cell>
          <cell r="AJ149">
            <v>6500</v>
          </cell>
          <cell r="AK149">
            <v>6500</v>
          </cell>
          <cell r="AL149">
            <v>10000</v>
          </cell>
          <cell r="AM149">
            <v>3500</v>
          </cell>
          <cell r="AN149">
            <v>3500</v>
          </cell>
          <cell r="AQ149" t="str">
            <v>Kiến Giang</v>
          </cell>
          <cell r="AR149">
            <v>3500</v>
          </cell>
          <cell r="AS149">
            <v>3500</v>
          </cell>
          <cell r="AT149">
            <v>3500</v>
          </cell>
          <cell r="AU149" t="str">
            <v>UBND huyện Lệ Thủy</v>
          </cell>
        </row>
        <row r="150">
          <cell r="B150" t="str">
            <v>Nhà lớp học 2 tầng 8 phòng Trường THCS Thị trấn nông trường Lệ Ninh</v>
          </cell>
          <cell r="C150">
            <v>3500</v>
          </cell>
          <cell r="D150">
            <v>3500</v>
          </cell>
          <cell r="E150" t="str">
            <v>2GDĐT</v>
          </cell>
          <cell r="F150" t="str">
            <v>5KCM</v>
          </cell>
          <cell r="G150" t="str">
            <v>Lệ Thủy</v>
          </cell>
          <cell r="H150">
            <v>2018</v>
          </cell>
          <cell r="I150">
            <v>2018</v>
          </cell>
          <cell r="J150">
            <v>2020</v>
          </cell>
          <cell r="K150">
            <v>2020</v>
          </cell>
          <cell r="L150">
            <v>2020</v>
          </cell>
          <cell r="M150" t="str">
            <v>3241/QĐ-UBND ngày 18/9/2017</v>
          </cell>
          <cell r="N150">
            <v>4000</v>
          </cell>
          <cell r="O150">
            <v>4000</v>
          </cell>
          <cell r="P150">
            <v>4000</v>
          </cell>
          <cell r="Q150">
            <v>4000</v>
          </cell>
          <cell r="R150">
            <v>4000</v>
          </cell>
          <cell r="S150">
            <v>4000</v>
          </cell>
          <cell r="T150">
            <v>3600</v>
          </cell>
          <cell r="U150">
            <v>3600</v>
          </cell>
          <cell r="V150">
            <v>1080</v>
          </cell>
          <cell r="W150">
            <v>1080</v>
          </cell>
          <cell r="X150">
            <v>30</v>
          </cell>
          <cell r="Y150">
            <v>30</v>
          </cell>
          <cell r="Z150">
            <v>1080</v>
          </cell>
          <cell r="AA150">
            <v>1080</v>
          </cell>
          <cell r="AB150">
            <v>1080</v>
          </cell>
          <cell r="AC150">
            <v>1080</v>
          </cell>
          <cell r="AD150">
            <v>3600</v>
          </cell>
          <cell r="AE150">
            <v>2520</v>
          </cell>
          <cell r="AF150">
            <v>1260</v>
          </cell>
          <cell r="AG150">
            <v>50</v>
          </cell>
          <cell r="AH150">
            <v>50</v>
          </cell>
          <cell r="AI150">
            <v>1260</v>
          </cell>
          <cell r="AJ150">
            <v>2340</v>
          </cell>
          <cell r="AK150">
            <v>2340</v>
          </cell>
          <cell r="AL150">
            <v>3600</v>
          </cell>
          <cell r="AM150">
            <v>1260</v>
          </cell>
          <cell r="AN150">
            <v>1260</v>
          </cell>
          <cell r="AQ150" t="str">
            <v>NT Lệ Ninh</v>
          </cell>
          <cell r="AR150">
            <v>1260</v>
          </cell>
          <cell r="AS150">
            <v>1260</v>
          </cell>
          <cell r="AT150">
            <v>1260</v>
          </cell>
          <cell r="AU150" t="str">
            <v>UBND thị trấn Nông trường Lệ Ninh</v>
          </cell>
        </row>
        <row r="151">
          <cell r="B151" t="str">
            <v>Nhà phòng học THPT Lệ Thủy</v>
          </cell>
          <cell r="C151">
            <v>1260</v>
          </cell>
          <cell r="D151">
            <v>1260</v>
          </cell>
          <cell r="E151" t="str">
            <v>2GDĐT</v>
          </cell>
          <cell r="F151" t="str">
            <v>5KCM</v>
          </cell>
          <cell r="G151" t="str">
            <v>Lệ Thủy</v>
          </cell>
          <cell r="H151">
            <v>2018</v>
          </cell>
          <cell r="I151">
            <v>2018</v>
          </cell>
          <cell r="J151">
            <v>2020</v>
          </cell>
          <cell r="K151">
            <v>2020</v>
          </cell>
          <cell r="L151">
            <v>2020</v>
          </cell>
          <cell r="M151" t="str">
            <v>3893/QĐ-UBND ngày 30/10/2017</v>
          </cell>
          <cell r="N151">
            <v>4500</v>
          </cell>
          <cell r="O151">
            <v>4500</v>
          </cell>
          <cell r="P151">
            <v>4500</v>
          </cell>
          <cell r="Q151">
            <v>40</v>
          </cell>
          <cell r="R151">
            <v>40</v>
          </cell>
          <cell r="S151">
            <v>40</v>
          </cell>
          <cell r="T151">
            <v>4000</v>
          </cell>
          <cell r="U151">
            <v>3960</v>
          </cell>
          <cell r="V151">
            <v>1188</v>
          </cell>
          <cell r="W151">
            <v>1188</v>
          </cell>
          <cell r="X151">
            <v>30</v>
          </cell>
          <cell r="Y151">
            <v>30</v>
          </cell>
          <cell r="Z151">
            <v>1188</v>
          </cell>
          <cell r="AA151">
            <v>1228</v>
          </cell>
          <cell r="AB151">
            <v>1188</v>
          </cell>
          <cell r="AC151">
            <v>1228</v>
          </cell>
          <cell r="AD151">
            <v>4000</v>
          </cell>
          <cell r="AE151">
            <v>2772</v>
          </cell>
          <cell r="AF151">
            <v>1386</v>
          </cell>
          <cell r="AG151">
            <v>50</v>
          </cell>
          <cell r="AH151">
            <v>50</v>
          </cell>
          <cell r="AI151">
            <v>1386</v>
          </cell>
          <cell r="AJ151">
            <v>2614</v>
          </cell>
          <cell r="AK151">
            <v>2614</v>
          </cell>
          <cell r="AL151">
            <v>4000</v>
          </cell>
          <cell r="AM151">
            <v>1386</v>
          </cell>
          <cell r="AN151" t="str">
            <v>Cập nhật KH 2018-2020, trừ CBĐT</v>
          </cell>
          <cell r="AQ151" t="str">
            <v>Kiến Giang</v>
          </cell>
          <cell r="AR151">
            <v>1386</v>
          </cell>
          <cell r="AS151">
            <v>1386</v>
          </cell>
          <cell r="AU151" t="str">
            <v>Trường THPT Lệ Thủy</v>
          </cell>
        </row>
        <row r="152">
          <cell r="B152" t="str">
            <v xml:space="preserve">Trường Tiểu học Bắc Dinh thị trấn Nông trường Việt Trung  (6 phòng) </v>
          </cell>
          <cell r="C152">
            <v>1386</v>
          </cell>
          <cell r="D152">
            <v>1386</v>
          </cell>
          <cell r="E152" t="str">
            <v>2GDĐT</v>
          </cell>
          <cell r="F152" t="str">
            <v>5KCM</v>
          </cell>
          <cell r="G152" t="str">
            <v>Bố Trạch</v>
          </cell>
          <cell r="H152">
            <v>2018</v>
          </cell>
          <cell r="I152">
            <v>2018</v>
          </cell>
          <cell r="J152">
            <v>2020</v>
          </cell>
          <cell r="K152">
            <v>2020</v>
          </cell>
          <cell r="L152">
            <v>2020</v>
          </cell>
          <cell r="M152" t="str">
            <v>3963/QĐ-UBND ngày 31/10/2017</v>
          </cell>
          <cell r="N152">
            <v>3000</v>
          </cell>
          <cell r="O152">
            <v>3000</v>
          </cell>
          <cell r="P152">
            <v>3000</v>
          </cell>
          <cell r="Q152">
            <v>3000</v>
          </cell>
          <cell r="R152">
            <v>3000</v>
          </cell>
          <cell r="S152">
            <v>3000</v>
          </cell>
          <cell r="T152">
            <v>2700</v>
          </cell>
          <cell r="U152">
            <v>2700</v>
          </cell>
          <cell r="V152">
            <v>810</v>
          </cell>
          <cell r="W152">
            <v>810</v>
          </cell>
          <cell r="X152">
            <v>30</v>
          </cell>
          <cell r="Y152">
            <v>30</v>
          </cell>
          <cell r="Z152">
            <v>810</v>
          </cell>
          <cell r="AA152">
            <v>810</v>
          </cell>
          <cell r="AB152">
            <v>810</v>
          </cell>
          <cell r="AC152">
            <v>810</v>
          </cell>
          <cell r="AD152">
            <v>2700</v>
          </cell>
          <cell r="AE152">
            <v>1890</v>
          </cell>
          <cell r="AF152">
            <v>1890</v>
          </cell>
          <cell r="AG152">
            <v>100</v>
          </cell>
          <cell r="AH152">
            <v>100</v>
          </cell>
          <cell r="AI152">
            <v>1890</v>
          </cell>
          <cell r="AJ152">
            <v>2700</v>
          </cell>
          <cell r="AK152">
            <v>2700</v>
          </cell>
          <cell r="AL152">
            <v>2700</v>
          </cell>
          <cell r="AM152">
            <v>0</v>
          </cell>
          <cell r="AN152" t="str">
            <v>Đ/c thời gian KCM từ 2019 về 2018</v>
          </cell>
          <cell r="AQ152" t="str">
            <v>NT Việt Trung</v>
          </cell>
          <cell r="AR152">
            <v>0</v>
          </cell>
          <cell r="AS152">
            <v>0</v>
          </cell>
          <cell r="AT152">
            <v>0</v>
          </cell>
          <cell r="AU152" t="str">
            <v>UBND Thị trấn Nông trường Việt Trung</v>
          </cell>
        </row>
        <row r="153">
          <cell r="B153" t="str">
            <v>Nhà đa chức năng Trường THPT Quang Trung</v>
          </cell>
          <cell r="C153">
            <v>0</v>
          </cell>
          <cell r="D153">
            <v>0</v>
          </cell>
          <cell r="E153" t="str">
            <v>2GDĐT</v>
          </cell>
          <cell r="F153" t="str">
            <v>5KCM</v>
          </cell>
          <cell r="G153" t="str">
            <v>Quảng Trạch</v>
          </cell>
          <cell r="H153">
            <v>2018</v>
          </cell>
          <cell r="I153">
            <v>2018</v>
          </cell>
          <cell r="J153">
            <v>2020</v>
          </cell>
          <cell r="K153">
            <v>2020</v>
          </cell>
          <cell r="L153">
            <v>2020</v>
          </cell>
          <cell r="M153" t="str">
            <v>3881/QĐ-UBND ngày 30/10/2017</v>
          </cell>
          <cell r="N153">
            <v>5500</v>
          </cell>
          <cell r="O153">
            <v>5500</v>
          </cell>
          <cell r="P153">
            <v>5500</v>
          </cell>
          <cell r="Q153">
            <v>5500</v>
          </cell>
          <cell r="R153">
            <v>5500</v>
          </cell>
          <cell r="S153">
            <v>5500</v>
          </cell>
          <cell r="T153">
            <v>2970</v>
          </cell>
          <cell r="U153">
            <v>2970</v>
          </cell>
          <cell r="V153">
            <v>891</v>
          </cell>
          <cell r="W153">
            <v>891</v>
          </cell>
          <cell r="X153">
            <v>30</v>
          </cell>
          <cell r="Y153">
            <v>30</v>
          </cell>
          <cell r="Z153">
            <v>891</v>
          </cell>
          <cell r="AA153">
            <v>891</v>
          </cell>
          <cell r="AB153">
            <v>891</v>
          </cell>
          <cell r="AC153">
            <v>891</v>
          </cell>
          <cell r="AD153">
            <v>2970</v>
          </cell>
          <cell r="AE153">
            <v>2079</v>
          </cell>
          <cell r="AF153">
            <v>1039.5</v>
          </cell>
          <cell r="AG153">
            <v>50</v>
          </cell>
          <cell r="AH153">
            <v>50</v>
          </cell>
          <cell r="AI153">
            <v>1039.5</v>
          </cell>
          <cell r="AJ153">
            <v>1930.5</v>
          </cell>
          <cell r="AK153">
            <v>1930.5</v>
          </cell>
          <cell r="AL153">
            <v>2970</v>
          </cell>
          <cell r="AM153">
            <v>1039.5</v>
          </cell>
          <cell r="AN153" t="str">
            <v>Đ/c thời gian KCM từ 2019 về 2018</v>
          </cell>
          <cell r="AQ153" t="str">
            <v>Quảng Phú</v>
          </cell>
          <cell r="AR153">
            <v>1039.5</v>
          </cell>
          <cell r="AS153">
            <v>1039.5</v>
          </cell>
          <cell r="AT153" t="str">
            <v>NTM</v>
          </cell>
          <cell r="AU153" t="str">
            <v>Trường THPT Quang Trung</v>
          </cell>
        </row>
        <row r="154">
          <cell r="B154" t="str">
            <v>Trường Mầm non xã Quảng Tân</v>
          </cell>
          <cell r="C154">
            <v>1039.5</v>
          </cell>
          <cell r="D154">
            <v>1039.5</v>
          </cell>
          <cell r="E154" t="str">
            <v>2GDĐT</v>
          </cell>
          <cell r="F154" t="str">
            <v>5KCM</v>
          </cell>
          <cell r="G154" t="str">
            <v>Ba Đồn</v>
          </cell>
          <cell r="H154">
            <v>2018</v>
          </cell>
          <cell r="I154">
            <v>2018</v>
          </cell>
          <cell r="J154">
            <v>2020</v>
          </cell>
          <cell r="K154">
            <v>2020</v>
          </cell>
          <cell r="L154">
            <v>2020</v>
          </cell>
          <cell r="M154" t="str">
            <v>3955/QĐ-UBND ngày 31/10/2017</v>
          </cell>
          <cell r="N154">
            <v>6500</v>
          </cell>
          <cell r="O154">
            <v>6500</v>
          </cell>
          <cell r="P154">
            <v>3900</v>
          </cell>
          <cell r="Q154">
            <v>3900</v>
          </cell>
          <cell r="R154">
            <v>3900</v>
          </cell>
          <cell r="S154">
            <v>3900</v>
          </cell>
          <cell r="T154">
            <v>3900</v>
          </cell>
          <cell r="U154">
            <v>3900</v>
          </cell>
          <cell r="V154">
            <v>1170</v>
          </cell>
          <cell r="W154">
            <v>1170</v>
          </cell>
          <cell r="X154">
            <v>30</v>
          </cell>
          <cell r="Y154">
            <v>30</v>
          </cell>
          <cell r="Z154">
            <v>1170</v>
          </cell>
          <cell r="AA154">
            <v>1170</v>
          </cell>
          <cell r="AB154">
            <v>1170</v>
          </cell>
          <cell r="AC154">
            <v>1170</v>
          </cell>
          <cell r="AD154">
            <v>3900</v>
          </cell>
          <cell r="AE154">
            <v>2730</v>
          </cell>
          <cell r="AF154">
            <v>1365</v>
          </cell>
          <cell r="AG154">
            <v>50</v>
          </cell>
          <cell r="AH154">
            <v>50</v>
          </cell>
          <cell r="AI154">
            <v>1365</v>
          </cell>
          <cell r="AJ154">
            <v>2535</v>
          </cell>
          <cell r="AK154">
            <v>2535</v>
          </cell>
          <cell r="AL154">
            <v>3900</v>
          </cell>
          <cell r="AM154">
            <v>1365</v>
          </cell>
          <cell r="AN154" t="str">
            <v>Bổ sung ngoài Nghị quyết số 11/2016/Q-HĐND</v>
          </cell>
          <cell r="AQ154" t="str">
            <v>Quảng Tân</v>
          </cell>
          <cell r="AR154">
            <v>1365</v>
          </cell>
          <cell r="AS154">
            <v>1365</v>
          </cell>
          <cell r="AT154" t="str">
            <v>NTM</v>
          </cell>
          <cell r="AU154" t="str">
            <v>UBND xã Quảng Tân</v>
          </cell>
        </row>
        <row r="155">
          <cell r="B155" t="str">
            <v>Dự án Khởi công mới  năm 2019</v>
          </cell>
          <cell r="C155">
            <v>1365</v>
          </cell>
          <cell r="D155">
            <v>1365</v>
          </cell>
          <cell r="E155">
            <v>1365</v>
          </cell>
          <cell r="F155">
            <v>1365</v>
          </cell>
          <cell r="G155">
            <v>1365</v>
          </cell>
          <cell r="H155">
            <v>1365</v>
          </cell>
          <cell r="I155">
            <v>1365</v>
          </cell>
          <cell r="J155">
            <v>1365</v>
          </cell>
          <cell r="K155">
            <v>1365</v>
          </cell>
          <cell r="L155">
            <v>1365</v>
          </cell>
          <cell r="M155">
            <v>1365</v>
          </cell>
          <cell r="N155">
            <v>116949</v>
          </cell>
          <cell r="O155">
            <v>0</v>
          </cell>
          <cell r="P155">
            <v>106274</v>
          </cell>
          <cell r="Q155">
            <v>0</v>
          </cell>
          <cell r="R155">
            <v>0</v>
          </cell>
          <cell r="S155">
            <v>0</v>
          </cell>
          <cell r="T155">
            <v>1200</v>
          </cell>
          <cell r="U155">
            <v>0</v>
          </cell>
          <cell r="V155">
            <v>0</v>
          </cell>
          <cell r="W155">
            <v>0</v>
          </cell>
          <cell r="X155">
            <v>0</v>
          </cell>
          <cell r="Y155">
            <v>0</v>
          </cell>
          <cell r="Z155">
            <v>0</v>
          </cell>
          <cell r="AA155">
            <v>0</v>
          </cell>
          <cell r="AB155">
            <v>0</v>
          </cell>
          <cell r="AC155">
            <v>0</v>
          </cell>
          <cell r="AD155">
            <v>59448</v>
          </cell>
          <cell r="AE155">
            <v>59448</v>
          </cell>
          <cell r="AF155">
            <v>29124</v>
          </cell>
          <cell r="AG155">
            <v>29124</v>
          </cell>
          <cell r="AH155">
            <v>29124</v>
          </cell>
          <cell r="AI155">
            <v>29124</v>
          </cell>
          <cell r="AJ155">
            <v>29124</v>
          </cell>
          <cell r="AK155">
            <v>29124</v>
          </cell>
          <cell r="AL155">
            <v>29124</v>
          </cell>
          <cell r="AM155">
            <v>29124</v>
          </cell>
          <cell r="AN155">
            <v>29124</v>
          </cell>
          <cell r="AQ155">
            <v>29124</v>
          </cell>
          <cell r="AR155">
            <v>29124</v>
          </cell>
          <cell r="AS155">
            <v>29124</v>
          </cell>
          <cell r="AU155">
            <v>29124</v>
          </cell>
          <cell r="AV155">
            <v>29124</v>
          </cell>
        </row>
        <row r="156">
          <cell r="B156" t="str">
            <v>Các dự án trong KH trung hạn đã cân đối nguồn</v>
          </cell>
          <cell r="C156">
            <v>29124</v>
          </cell>
          <cell r="D156">
            <v>29124</v>
          </cell>
          <cell r="E156">
            <v>29124</v>
          </cell>
          <cell r="F156">
            <v>29124</v>
          </cell>
          <cell r="G156">
            <v>29124</v>
          </cell>
          <cell r="H156">
            <v>29124</v>
          </cell>
          <cell r="I156">
            <v>29124</v>
          </cell>
          <cell r="J156">
            <v>29124</v>
          </cell>
          <cell r="K156">
            <v>29124</v>
          </cell>
          <cell r="L156">
            <v>29124</v>
          </cell>
          <cell r="M156">
            <v>29124</v>
          </cell>
          <cell r="N156">
            <v>29124</v>
          </cell>
          <cell r="O156">
            <v>29124</v>
          </cell>
          <cell r="P156">
            <v>29124</v>
          </cell>
          <cell r="Q156">
            <v>29124</v>
          </cell>
          <cell r="R156">
            <v>29124</v>
          </cell>
          <cell r="S156">
            <v>29124</v>
          </cell>
          <cell r="T156">
            <v>29124</v>
          </cell>
          <cell r="U156">
            <v>29124</v>
          </cell>
          <cell r="V156">
            <v>29124</v>
          </cell>
          <cell r="W156">
            <v>29124</v>
          </cell>
          <cell r="X156">
            <v>29124</v>
          </cell>
          <cell r="Y156">
            <v>29124</v>
          </cell>
          <cell r="Z156">
            <v>29124</v>
          </cell>
          <cell r="AA156">
            <v>29124</v>
          </cell>
          <cell r="AB156">
            <v>29124</v>
          </cell>
          <cell r="AC156">
            <v>29124</v>
          </cell>
          <cell r="AD156">
            <v>29124</v>
          </cell>
          <cell r="AE156">
            <v>29124</v>
          </cell>
          <cell r="AF156">
            <v>29124</v>
          </cell>
          <cell r="AG156">
            <v>29124</v>
          </cell>
          <cell r="AH156">
            <v>29124</v>
          </cell>
          <cell r="AI156">
            <v>29124</v>
          </cell>
          <cell r="AJ156">
            <v>29124</v>
          </cell>
          <cell r="AK156">
            <v>29124</v>
          </cell>
          <cell r="AL156">
            <v>29124</v>
          </cell>
          <cell r="AM156">
            <v>29124</v>
          </cell>
          <cell r="AN156">
            <v>29124</v>
          </cell>
          <cell r="AQ156">
            <v>29124</v>
          </cell>
          <cell r="AR156">
            <v>29124</v>
          </cell>
          <cell r="AS156">
            <v>29124</v>
          </cell>
          <cell r="AU156">
            <v>29124</v>
          </cell>
          <cell r="AV156">
            <v>29124</v>
          </cell>
        </row>
        <row r="157">
          <cell r="B157" t="str">
            <v xml:space="preserve">Nhà lớp học và chức năng 2 tầng 8 phòng trường Tiểu học Hải Thành </v>
          </cell>
          <cell r="C157">
            <v>29124</v>
          </cell>
          <cell r="D157">
            <v>29124</v>
          </cell>
          <cell r="E157">
            <v>29124</v>
          </cell>
          <cell r="F157">
            <v>29124</v>
          </cell>
          <cell r="G157" t="str">
            <v>Đồng Hới</v>
          </cell>
          <cell r="H157">
            <v>2019</v>
          </cell>
          <cell r="I157">
            <v>2019</v>
          </cell>
          <cell r="J157">
            <v>2021</v>
          </cell>
          <cell r="K157">
            <v>2021</v>
          </cell>
          <cell r="L157">
            <v>2021</v>
          </cell>
          <cell r="M157" t="str">
            <v>3346/QĐ-UBND ngày 09/10/2018</v>
          </cell>
          <cell r="N157">
            <v>4000</v>
          </cell>
          <cell r="O157">
            <v>4000</v>
          </cell>
          <cell r="P157">
            <v>4000</v>
          </cell>
          <cell r="Q157">
            <v>4000</v>
          </cell>
          <cell r="R157">
            <v>4000</v>
          </cell>
          <cell r="S157">
            <v>4000</v>
          </cell>
          <cell r="T157">
            <v>4000</v>
          </cell>
          <cell r="U157">
            <v>4000</v>
          </cell>
          <cell r="V157">
            <v>4000</v>
          </cell>
          <cell r="W157">
            <v>4000</v>
          </cell>
          <cell r="X157">
            <v>4000</v>
          </cell>
          <cell r="Y157">
            <v>4000</v>
          </cell>
          <cell r="Z157">
            <v>0</v>
          </cell>
          <cell r="AA157">
            <v>0</v>
          </cell>
          <cell r="AB157">
            <v>0</v>
          </cell>
          <cell r="AC157">
            <v>0</v>
          </cell>
          <cell r="AD157">
            <v>2160</v>
          </cell>
          <cell r="AE157">
            <v>2160</v>
          </cell>
          <cell r="AF157">
            <v>1080</v>
          </cell>
          <cell r="AG157">
            <v>50</v>
          </cell>
          <cell r="AH157">
            <v>50</v>
          </cell>
          <cell r="AI157">
            <v>1080</v>
          </cell>
          <cell r="AJ157">
            <v>1080</v>
          </cell>
          <cell r="AK157">
            <v>1080</v>
          </cell>
          <cell r="AL157">
            <v>2160</v>
          </cell>
          <cell r="AM157">
            <v>1080</v>
          </cell>
          <cell r="AN157" t="str">
            <v>P.VX
đề xuất bố trí</v>
          </cell>
          <cell r="AQ157" t="str">
            <v>Hải Thành</v>
          </cell>
          <cell r="AR157">
            <v>1080</v>
          </cell>
          <cell r="AS157">
            <v>1080</v>
          </cell>
          <cell r="AU157" t="str">
            <v>UBND phường Hải Thành</v>
          </cell>
          <cell r="AV157" t="str">
            <v>Có trong KH trung hạn, phê duyệt CTĐT từ 2015</v>
          </cell>
        </row>
        <row r="158">
          <cell r="B158" t="str">
            <v>Nhà thư viện, phòng học bộ môn Trường THCS xã Thanh Trạch</v>
          </cell>
          <cell r="C158">
            <v>1080</v>
          </cell>
          <cell r="D158">
            <v>1080</v>
          </cell>
          <cell r="E158">
            <v>1080</v>
          </cell>
          <cell r="F158">
            <v>1080</v>
          </cell>
          <cell r="G158" t="str">
            <v>Bố Trạch</v>
          </cell>
          <cell r="H158">
            <v>2019</v>
          </cell>
          <cell r="I158">
            <v>2019</v>
          </cell>
          <cell r="J158">
            <v>2021</v>
          </cell>
          <cell r="K158">
            <v>2021</v>
          </cell>
          <cell r="L158">
            <v>2021</v>
          </cell>
          <cell r="M158" t="str">
            <v>3679/QĐ-UBND ngày 29/10/2018</v>
          </cell>
          <cell r="N158">
            <v>5375</v>
          </cell>
          <cell r="O158">
            <v>5375</v>
          </cell>
          <cell r="P158">
            <v>2700</v>
          </cell>
          <cell r="Q158">
            <v>2700</v>
          </cell>
          <cell r="R158">
            <v>2700</v>
          </cell>
          <cell r="S158">
            <v>2700</v>
          </cell>
          <cell r="T158">
            <v>2700</v>
          </cell>
          <cell r="U158">
            <v>2700</v>
          </cell>
          <cell r="V158">
            <v>2700</v>
          </cell>
          <cell r="W158">
            <v>2700</v>
          </cell>
          <cell r="X158">
            <v>2700</v>
          </cell>
          <cell r="Y158">
            <v>2700</v>
          </cell>
          <cell r="Z158">
            <v>0</v>
          </cell>
          <cell r="AA158">
            <v>0</v>
          </cell>
          <cell r="AB158">
            <v>0</v>
          </cell>
          <cell r="AC158">
            <v>0</v>
          </cell>
          <cell r="AD158">
            <v>2700</v>
          </cell>
          <cell r="AE158">
            <v>2700</v>
          </cell>
          <cell r="AF158">
            <v>1350</v>
          </cell>
          <cell r="AG158">
            <v>50</v>
          </cell>
          <cell r="AH158">
            <v>50</v>
          </cell>
          <cell r="AI158">
            <v>1350</v>
          </cell>
          <cell r="AJ158">
            <v>1350</v>
          </cell>
          <cell r="AK158">
            <v>1350</v>
          </cell>
          <cell r="AL158">
            <v>2700</v>
          </cell>
          <cell r="AM158">
            <v>1350</v>
          </cell>
          <cell r="AN158">
            <v>1350</v>
          </cell>
          <cell r="AQ158" t="str">
            <v>Thanh Trạch</v>
          </cell>
          <cell r="AR158">
            <v>1350</v>
          </cell>
          <cell r="AS158">
            <v>1350</v>
          </cell>
          <cell r="AT158" t="str">
            <v>NTM</v>
          </cell>
          <cell r="AU158" t="str">
            <v>UBND xã Thanh Trạch</v>
          </cell>
          <cell r="AV158" t="str">
            <v>có trong KH trung hạn, phê duyệt CTĐT từ năm 2017</v>
          </cell>
        </row>
        <row r="159">
          <cell r="B159" t="str">
            <v>Trường Tiểu học xã Thuận Đức (2 tầng 6 phòng)</v>
          </cell>
          <cell r="C159">
            <v>1350</v>
          </cell>
          <cell r="D159">
            <v>1350</v>
          </cell>
          <cell r="E159">
            <v>1350</v>
          </cell>
          <cell r="F159">
            <v>1350</v>
          </cell>
          <cell r="G159" t="str">
            <v>Đồng Hới</v>
          </cell>
          <cell r="H159">
            <v>2019</v>
          </cell>
          <cell r="I159">
            <v>2019</v>
          </cell>
          <cell r="J159">
            <v>2021</v>
          </cell>
          <cell r="K159">
            <v>2021</v>
          </cell>
          <cell r="L159">
            <v>2021</v>
          </cell>
          <cell r="M159" t="str">
            <v>3681/QĐ-UBND ngày 29/10/2018</v>
          </cell>
          <cell r="N159">
            <v>4000</v>
          </cell>
          <cell r="O159">
            <v>4000</v>
          </cell>
          <cell r="P159">
            <v>3000</v>
          </cell>
          <cell r="Q159">
            <v>3000</v>
          </cell>
          <cell r="R159">
            <v>3000</v>
          </cell>
          <cell r="S159">
            <v>3000</v>
          </cell>
          <cell r="T159">
            <v>3000</v>
          </cell>
          <cell r="U159">
            <v>3000</v>
          </cell>
          <cell r="V159">
            <v>3000</v>
          </cell>
          <cell r="W159">
            <v>3000</v>
          </cell>
          <cell r="X159">
            <v>3000</v>
          </cell>
          <cell r="Y159">
            <v>3000</v>
          </cell>
          <cell r="Z159">
            <v>0</v>
          </cell>
          <cell r="AA159">
            <v>0</v>
          </cell>
          <cell r="AB159">
            <v>0</v>
          </cell>
          <cell r="AC159">
            <v>0</v>
          </cell>
          <cell r="AD159">
            <v>1620</v>
          </cell>
          <cell r="AE159">
            <v>1620</v>
          </cell>
          <cell r="AF159">
            <v>810</v>
          </cell>
          <cell r="AG159">
            <v>50</v>
          </cell>
          <cell r="AH159">
            <v>50</v>
          </cell>
          <cell r="AI159">
            <v>810</v>
          </cell>
          <cell r="AJ159">
            <v>810</v>
          </cell>
          <cell r="AK159">
            <v>810</v>
          </cell>
          <cell r="AL159">
            <v>1620</v>
          </cell>
          <cell r="AM159">
            <v>810</v>
          </cell>
          <cell r="AN159" t="str">
            <v>P.VX
đề xuất bố trí</v>
          </cell>
          <cell r="AQ159" t="str">
            <v>Thuận Đức</v>
          </cell>
          <cell r="AR159">
            <v>810</v>
          </cell>
          <cell r="AS159">
            <v>810</v>
          </cell>
          <cell r="AT159" t="str">
            <v>NTM</v>
          </cell>
          <cell r="AU159" t="str">
            <v>UBND xã Thuận Đức</v>
          </cell>
          <cell r="AV159" t="str">
            <v>có trong KH trung hạn, phê duyệt CTĐT từ năm 2015</v>
          </cell>
        </row>
        <row r="160">
          <cell r="B160" t="str">
            <v>Trường Tiểu học xã Vạn Trạch (6 phòng) (Khu vực Thống Nhất)</v>
          </cell>
          <cell r="C160">
            <v>810</v>
          </cell>
          <cell r="D160">
            <v>810</v>
          </cell>
          <cell r="E160">
            <v>810</v>
          </cell>
          <cell r="F160">
            <v>810</v>
          </cell>
          <cell r="G160" t="str">
            <v>Bố Trạch</v>
          </cell>
          <cell r="H160">
            <v>2019</v>
          </cell>
          <cell r="I160">
            <v>2019</v>
          </cell>
          <cell r="J160">
            <v>2021</v>
          </cell>
          <cell r="K160">
            <v>2021</v>
          </cell>
          <cell r="L160">
            <v>2021</v>
          </cell>
          <cell r="M160" t="str">
            <v>3818/QD-UBND ngày 31/10/2018</v>
          </cell>
          <cell r="N160">
            <v>5000</v>
          </cell>
          <cell r="O160">
            <v>5000</v>
          </cell>
          <cell r="P160">
            <v>3000</v>
          </cell>
          <cell r="Q160">
            <v>3000</v>
          </cell>
          <cell r="R160">
            <v>3000</v>
          </cell>
          <cell r="S160">
            <v>3000</v>
          </cell>
          <cell r="T160">
            <v>3000</v>
          </cell>
          <cell r="U160">
            <v>3000</v>
          </cell>
          <cell r="V160">
            <v>3000</v>
          </cell>
          <cell r="W160">
            <v>3000</v>
          </cell>
          <cell r="X160">
            <v>3000</v>
          </cell>
          <cell r="Y160">
            <v>3000</v>
          </cell>
          <cell r="Z160">
            <v>0</v>
          </cell>
          <cell r="AA160">
            <v>0</v>
          </cell>
          <cell r="AB160">
            <v>0</v>
          </cell>
          <cell r="AC160">
            <v>0</v>
          </cell>
          <cell r="AD160">
            <v>1620</v>
          </cell>
          <cell r="AE160">
            <v>1620</v>
          </cell>
          <cell r="AF160">
            <v>810</v>
          </cell>
          <cell r="AG160">
            <v>50</v>
          </cell>
          <cell r="AH160">
            <v>50</v>
          </cell>
          <cell r="AI160">
            <v>810</v>
          </cell>
          <cell r="AJ160">
            <v>810</v>
          </cell>
          <cell r="AK160">
            <v>810</v>
          </cell>
          <cell r="AL160">
            <v>1620</v>
          </cell>
          <cell r="AM160">
            <v>810</v>
          </cell>
          <cell r="AN160" t="str">
            <v>P.VX
đề xuất bố trí</v>
          </cell>
          <cell r="AQ160" t="str">
            <v>Vạn Trạch</v>
          </cell>
          <cell r="AR160">
            <v>810</v>
          </cell>
          <cell r="AS160">
            <v>810</v>
          </cell>
          <cell r="AT160" t="str">
            <v>NTM</v>
          </cell>
          <cell r="AU160" t="str">
            <v>UBND xã Vạn Trạch</v>
          </cell>
          <cell r="AV160" t="str">
            <v>có trong KH trung hạn</v>
          </cell>
        </row>
        <row r="161">
          <cell r="B161" t="str">
            <v>Nhà thi đấu đa chức năng trường THCS&amp;THPT Dương Văn An</v>
          </cell>
          <cell r="C161">
            <v>810</v>
          </cell>
          <cell r="D161">
            <v>810</v>
          </cell>
          <cell r="E161">
            <v>810</v>
          </cell>
          <cell r="F161">
            <v>810</v>
          </cell>
          <cell r="G161" t="str">
            <v>Lệ Thủy</v>
          </cell>
          <cell r="H161">
            <v>2019</v>
          </cell>
          <cell r="I161">
            <v>2019</v>
          </cell>
          <cell r="J161">
            <v>2021</v>
          </cell>
          <cell r="K161">
            <v>2021</v>
          </cell>
          <cell r="L161">
            <v>2021</v>
          </cell>
          <cell r="M161" t="str">
            <v>3445/QĐ-UBND ngày 17/10/2018</v>
          </cell>
          <cell r="N161">
            <v>5500</v>
          </cell>
          <cell r="O161">
            <v>5500</v>
          </cell>
          <cell r="P161">
            <v>5500</v>
          </cell>
          <cell r="Q161">
            <v>5500</v>
          </cell>
          <cell r="R161">
            <v>5500</v>
          </cell>
          <cell r="S161">
            <v>5500</v>
          </cell>
          <cell r="T161">
            <v>5500</v>
          </cell>
          <cell r="U161">
            <v>5500</v>
          </cell>
          <cell r="V161">
            <v>5500</v>
          </cell>
          <cell r="W161">
            <v>5500</v>
          </cell>
          <cell r="X161">
            <v>5500</v>
          </cell>
          <cell r="Y161">
            <v>5500</v>
          </cell>
          <cell r="Z161">
            <v>0</v>
          </cell>
          <cell r="AA161">
            <v>0</v>
          </cell>
          <cell r="AB161">
            <v>0</v>
          </cell>
          <cell r="AC161">
            <v>0</v>
          </cell>
          <cell r="AD161">
            <v>2970</v>
          </cell>
          <cell r="AE161">
            <v>2970</v>
          </cell>
          <cell r="AF161">
            <v>1485</v>
          </cell>
          <cell r="AG161">
            <v>50</v>
          </cell>
          <cell r="AH161">
            <v>50</v>
          </cell>
          <cell r="AI161">
            <v>1485</v>
          </cell>
          <cell r="AJ161">
            <v>1485</v>
          </cell>
          <cell r="AK161">
            <v>1485</v>
          </cell>
          <cell r="AL161">
            <v>2970</v>
          </cell>
          <cell r="AM161">
            <v>1485</v>
          </cell>
          <cell r="AN161">
            <v>1485</v>
          </cell>
          <cell r="AQ161" t="str">
            <v>Thanh Thủy</v>
          </cell>
          <cell r="AR161">
            <v>1485</v>
          </cell>
          <cell r="AS161">
            <v>1485</v>
          </cell>
          <cell r="AT161" t="str">
            <v>NTM</v>
          </cell>
          <cell r="AU161" t="str">
            <v xml:space="preserve"> Trường THCS&amp;THPT Dương Văn An</v>
          </cell>
          <cell r="AV161" t="str">
            <v>có trong KH trung hạn</v>
          </cell>
        </row>
        <row r="162">
          <cell r="B162" t="str">
            <v>Xây mới phòng học bộ môn trường THPT Tuyên Hóa</v>
          </cell>
          <cell r="C162">
            <v>1485</v>
          </cell>
          <cell r="D162">
            <v>1485</v>
          </cell>
          <cell r="E162">
            <v>1485</v>
          </cell>
          <cell r="F162">
            <v>1485</v>
          </cell>
          <cell r="G162" t="str">
            <v>Tuyên Hóa</v>
          </cell>
          <cell r="H162">
            <v>2019</v>
          </cell>
          <cell r="I162">
            <v>2019</v>
          </cell>
          <cell r="J162">
            <v>2021</v>
          </cell>
          <cell r="K162">
            <v>2021</v>
          </cell>
          <cell r="L162">
            <v>2021</v>
          </cell>
          <cell r="M162" t="str">
            <v>3625/QĐ-UBND ngày 26/10/2018</v>
          </cell>
          <cell r="N162">
            <v>2874</v>
          </cell>
          <cell r="O162">
            <v>2874</v>
          </cell>
          <cell r="P162">
            <v>2874</v>
          </cell>
          <cell r="Q162">
            <v>2874</v>
          </cell>
          <cell r="R162">
            <v>2874</v>
          </cell>
          <cell r="S162">
            <v>2874</v>
          </cell>
          <cell r="T162">
            <v>2874</v>
          </cell>
          <cell r="U162">
            <v>2874</v>
          </cell>
          <cell r="V162">
            <v>2874</v>
          </cell>
          <cell r="W162">
            <v>2874</v>
          </cell>
          <cell r="X162">
            <v>2874</v>
          </cell>
          <cell r="Y162">
            <v>2874</v>
          </cell>
          <cell r="Z162">
            <v>0</v>
          </cell>
          <cell r="AA162">
            <v>0</v>
          </cell>
          <cell r="AB162">
            <v>0</v>
          </cell>
          <cell r="AC162">
            <v>0</v>
          </cell>
          <cell r="AD162">
            <v>1620</v>
          </cell>
          <cell r="AE162">
            <v>1620</v>
          </cell>
          <cell r="AF162">
            <v>810</v>
          </cell>
          <cell r="AG162">
            <v>50</v>
          </cell>
          <cell r="AH162">
            <v>50</v>
          </cell>
          <cell r="AI162">
            <v>810</v>
          </cell>
          <cell r="AJ162">
            <v>810</v>
          </cell>
          <cell r="AK162">
            <v>810</v>
          </cell>
          <cell r="AL162">
            <v>1620</v>
          </cell>
          <cell r="AM162">
            <v>810</v>
          </cell>
          <cell r="AN162">
            <v>810</v>
          </cell>
          <cell r="AQ162" t="str">
            <v>Đồng Lê</v>
          </cell>
          <cell r="AR162">
            <v>810</v>
          </cell>
          <cell r="AS162">
            <v>810</v>
          </cell>
          <cell r="AT162">
            <v>810</v>
          </cell>
          <cell r="AU162" t="str">
            <v>Trường THPT Tuyên Hóa</v>
          </cell>
          <cell r="AV162" t="str">
            <v>có trong KH trung hạn</v>
          </cell>
        </row>
        <row r="163">
          <cell r="B163" t="str">
            <v>Nhà phòng học 10 phòng trường THPT Minh Hóa</v>
          </cell>
          <cell r="C163">
            <v>810</v>
          </cell>
          <cell r="D163">
            <v>810</v>
          </cell>
          <cell r="E163">
            <v>810</v>
          </cell>
          <cell r="F163">
            <v>810</v>
          </cell>
          <cell r="G163" t="str">
            <v>Minh Hóa</v>
          </cell>
          <cell r="H163">
            <v>2019</v>
          </cell>
          <cell r="I163">
            <v>2019</v>
          </cell>
          <cell r="J163">
            <v>2021</v>
          </cell>
          <cell r="K163">
            <v>2021</v>
          </cell>
          <cell r="L163">
            <v>2021</v>
          </cell>
          <cell r="M163" t="str">
            <v>3766/QĐ-UBND ngày 31/10/2018</v>
          </cell>
          <cell r="N163">
            <v>5000</v>
          </cell>
          <cell r="O163">
            <v>5000</v>
          </cell>
          <cell r="P163">
            <v>5000</v>
          </cell>
          <cell r="Q163">
            <v>5000</v>
          </cell>
          <cell r="R163">
            <v>5000</v>
          </cell>
          <cell r="S163">
            <v>5000</v>
          </cell>
          <cell r="T163">
            <v>5000</v>
          </cell>
          <cell r="U163">
            <v>5000</v>
          </cell>
          <cell r="V163">
            <v>5000</v>
          </cell>
          <cell r="W163">
            <v>5000</v>
          </cell>
          <cell r="X163">
            <v>5000</v>
          </cell>
          <cell r="Y163">
            <v>5000</v>
          </cell>
          <cell r="Z163">
            <v>0</v>
          </cell>
          <cell r="AA163">
            <v>0</v>
          </cell>
          <cell r="AB163">
            <v>0</v>
          </cell>
          <cell r="AC163">
            <v>0</v>
          </cell>
          <cell r="AD163">
            <v>2700</v>
          </cell>
          <cell r="AE163">
            <v>2700</v>
          </cell>
          <cell r="AF163">
            <v>1350</v>
          </cell>
          <cell r="AG163">
            <v>50</v>
          </cell>
          <cell r="AH163">
            <v>50</v>
          </cell>
          <cell r="AI163">
            <v>1350</v>
          </cell>
          <cell r="AJ163">
            <v>1350</v>
          </cell>
          <cell r="AK163">
            <v>1350</v>
          </cell>
          <cell r="AL163">
            <v>2700</v>
          </cell>
          <cell r="AM163">
            <v>1350</v>
          </cell>
          <cell r="AN163">
            <v>1350</v>
          </cell>
          <cell r="AQ163" t="str">
            <v>Quy Đạt</v>
          </cell>
          <cell r="AR163">
            <v>1350</v>
          </cell>
          <cell r="AS163">
            <v>1350</v>
          </cell>
          <cell r="AT163">
            <v>1350</v>
          </cell>
          <cell r="AU163" t="str">
            <v>Trường THPT Minh Hóa</v>
          </cell>
          <cell r="AV163" t="str">
            <v>có trong KH trung hạn</v>
          </cell>
        </row>
        <row r="164">
          <cell r="B164" t="str">
            <v>Nhà lớp học bộ môn 6 phòng - Trường THCS Cam Thủy</v>
          </cell>
          <cell r="C164">
            <v>1350</v>
          </cell>
          <cell r="D164">
            <v>1350</v>
          </cell>
          <cell r="E164">
            <v>1350</v>
          </cell>
          <cell r="F164">
            <v>1350</v>
          </cell>
          <cell r="G164" t="str">
            <v>Lệ Thủy</v>
          </cell>
          <cell r="H164">
            <v>2019</v>
          </cell>
          <cell r="I164">
            <v>2019</v>
          </cell>
          <cell r="J164">
            <v>2021</v>
          </cell>
          <cell r="K164">
            <v>2021</v>
          </cell>
          <cell r="L164">
            <v>2021</v>
          </cell>
          <cell r="M164" t="str">
            <v>3827/QĐ-UBND ngày 31/10/2018</v>
          </cell>
          <cell r="N164">
            <v>4000</v>
          </cell>
          <cell r="O164">
            <v>4000</v>
          </cell>
          <cell r="P164">
            <v>2400</v>
          </cell>
          <cell r="Q164">
            <v>2400</v>
          </cell>
          <cell r="R164">
            <v>2400</v>
          </cell>
          <cell r="S164">
            <v>2400</v>
          </cell>
          <cell r="T164">
            <v>2400</v>
          </cell>
          <cell r="U164">
            <v>2400</v>
          </cell>
          <cell r="V164">
            <v>2400</v>
          </cell>
          <cell r="W164">
            <v>2400</v>
          </cell>
          <cell r="X164">
            <v>2400</v>
          </cell>
          <cell r="Y164">
            <v>2400</v>
          </cell>
          <cell r="Z164">
            <v>0</v>
          </cell>
          <cell r="AA164">
            <v>0</v>
          </cell>
          <cell r="AB164">
            <v>0</v>
          </cell>
          <cell r="AC164">
            <v>0</v>
          </cell>
          <cell r="AD164">
            <v>2160</v>
          </cell>
          <cell r="AE164">
            <v>2160</v>
          </cell>
          <cell r="AF164">
            <v>1080</v>
          </cell>
          <cell r="AG164">
            <v>50</v>
          </cell>
          <cell r="AH164">
            <v>50</v>
          </cell>
          <cell r="AI164">
            <v>1080</v>
          </cell>
          <cell r="AJ164">
            <v>1080</v>
          </cell>
          <cell r="AK164">
            <v>1080</v>
          </cell>
          <cell r="AL164">
            <v>2160</v>
          </cell>
          <cell r="AM164">
            <v>1080</v>
          </cell>
          <cell r="AN164">
            <v>1080</v>
          </cell>
          <cell r="AQ164" t="str">
            <v>Cam Thủy</v>
          </cell>
          <cell r="AR164">
            <v>1080</v>
          </cell>
          <cell r="AS164">
            <v>1080</v>
          </cell>
          <cell r="AT164" t="str">
            <v>NTM</v>
          </cell>
          <cell r="AU164" t="str">
            <v>UBND xã Cam Thủy</v>
          </cell>
          <cell r="AV164" t="str">
            <v>có trong KH trung hạn</v>
          </cell>
        </row>
        <row r="165">
          <cell r="B165" t="str">
            <v>Trường Tiểu học Quảng Thạch  (6 phòng)</v>
          </cell>
          <cell r="C165">
            <v>1080</v>
          </cell>
          <cell r="D165">
            <v>1080</v>
          </cell>
          <cell r="E165">
            <v>1080</v>
          </cell>
          <cell r="F165">
            <v>1080</v>
          </cell>
          <cell r="G165" t="str">
            <v>Quảng Trạch</v>
          </cell>
          <cell r="H165">
            <v>2019</v>
          </cell>
          <cell r="I165">
            <v>2019</v>
          </cell>
          <cell r="J165">
            <v>2021</v>
          </cell>
          <cell r="K165">
            <v>2021</v>
          </cell>
          <cell r="L165">
            <v>2021</v>
          </cell>
          <cell r="M165" t="str">
            <v>3775/QĐ-UBND ngày 31/10/2018</v>
          </cell>
          <cell r="N165">
            <v>3000</v>
          </cell>
          <cell r="O165">
            <v>3000</v>
          </cell>
          <cell r="P165">
            <v>3000</v>
          </cell>
          <cell r="Q165">
            <v>3000</v>
          </cell>
          <cell r="R165">
            <v>3000</v>
          </cell>
          <cell r="S165">
            <v>3000</v>
          </cell>
          <cell r="T165">
            <v>3000</v>
          </cell>
          <cell r="U165">
            <v>3000</v>
          </cell>
          <cell r="V165">
            <v>3000</v>
          </cell>
          <cell r="W165">
            <v>3000</v>
          </cell>
          <cell r="X165">
            <v>3000</v>
          </cell>
          <cell r="Y165">
            <v>3000</v>
          </cell>
          <cell r="Z165">
            <v>0</v>
          </cell>
          <cell r="AA165">
            <v>0</v>
          </cell>
          <cell r="AB165">
            <v>0</v>
          </cell>
          <cell r="AC165">
            <v>0</v>
          </cell>
          <cell r="AD165">
            <v>1620</v>
          </cell>
          <cell r="AE165">
            <v>1620</v>
          </cell>
          <cell r="AF165">
            <v>810</v>
          </cell>
          <cell r="AG165">
            <v>50</v>
          </cell>
          <cell r="AH165">
            <v>50</v>
          </cell>
          <cell r="AI165">
            <v>810</v>
          </cell>
          <cell r="AJ165">
            <v>810</v>
          </cell>
          <cell r="AK165">
            <v>810</v>
          </cell>
          <cell r="AL165">
            <v>1620</v>
          </cell>
          <cell r="AM165">
            <v>810</v>
          </cell>
          <cell r="AN165" t="str">
            <v>P.VX
đề xuất NS tỉnh hỗ trợ 100% TMĐT như trong KH trung hạn</v>
          </cell>
          <cell r="AQ165" t="str">
            <v>Quảng Thạch</v>
          </cell>
          <cell r="AR165">
            <v>810</v>
          </cell>
          <cell r="AS165" t="str">
            <v>xã 135</v>
          </cell>
          <cell r="AT165" t="str">
            <v>NTM</v>
          </cell>
          <cell r="AU165" t="str">
            <v>UBND xã Quảng Thạch</v>
          </cell>
          <cell r="AV165" t="str">
            <v>có trong KH trung hạn</v>
          </cell>
        </row>
        <row r="166">
          <cell r="B166" t="str">
            <v>Nhà thi đấu đa chức năng  trường THPT Ngô Quyền (trước đây là Trường THPT số 5 Bố Trạch)</v>
          </cell>
          <cell r="C166">
            <v>810</v>
          </cell>
          <cell r="D166">
            <v>810</v>
          </cell>
          <cell r="E166">
            <v>810</v>
          </cell>
          <cell r="F166">
            <v>810</v>
          </cell>
          <cell r="G166" t="str">
            <v>Bố Trạch</v>
          </cell>
          <cell r="H166">
            <v>2019</v>
          </cell>
          <cell r="I166">
            <v>2019</v>
          </cell>
          <cell r="J166">
            <v>2021</v>
          </cell>
          <cell r="K166">
            <v>2021</v>
          </cell>
          <cell r="L166">
            <v>2021</v>
          </cell>
          <cell r="M166" t="str">
            <v>3765/QĐ-UBND ngày 31/10/2018</v>
          </cell>
          <cell r="N166">
            <v>5500</v>
          </cell>
          <cell r="O166">
            <v>5500</v>
          </cell>
          <cell r="P166">
            <v>5500</v>
          </cell>
          <cell r="Q166">
            <v>5500</v>
          </cell>
          <cell r="R166">
            <v>5500</v>
          </cell>
          <cell r="S166">
            <v>5500</v>
          </cell>
          <cell r="T166">
            <v>5500</v>
          </cell>
          <cell r="U166">
            <v>5500</v>
          </cell>
          <cell r="V166">
            <v>5500</v>
          </cell>
          <cell r="W166">
            <v>5500</v>
          </cell>
          <cell r="X166">
            <v>5500</v>
          </cell>
          <cell r="Y166">
            <v>5500</v>
          </cell>
          <cell r="Z166">
            <v>0</v>
          </cell>
          <cell r="AA166">
            <v>0</v>
          </cell>
          <cell r="AB166">
            <v>0</v>
          </cell>
          <cell r="AC166">
            <v>0</v>
          </cell>
          <cell r="AD166">
            <v>2970</v>
          </cell>
          <cell r="AE166">
            <v>2970</v>
          </cell>
          <cell r="AF166">
            <v>1485</v>
          </cell>
          <cell r="AG166">
            <v>50</v>
          </cell>
          <cell r="AH166">
            <v>50</v>
          </cell>
          <cell r="AI166">
            <v>1485</v>
          </cell>
          <cell r="AJ166">
            <v>1485</v>
          </cell>
          <cell r="AK166">
            <v>1485</v>
          </cell>
          <cell r="AL166">
            <v>2970</v>
          </cell>
          <cell r="AM166">
            <v>1485</v>
          </cell>
          <cell r="AN166">
            <v>1485</v>
          </cell>
          <cell r="AQ166" t="str">
            <v>Hoàn Lão</v>
          </cell>
          <cell r="AR166">
            <v>1485</v>
          </cell>
          <cell r="AS166">
            <v>1485</v>
          </cell>
          <cell r="AT166">
            <v>1485</v>
          </cell>
          <cell r="AU166" t="str">
            <v xml:space="preserve"> Trường THPT Ngô Quyền</v>
          </cell>
          <cell r="AV166" t="str">
            <v>có trong KH trung hạn</v>
          </cell>
        </row>
        <row r="167">
          <cell r="B167" t="str">
            <v>Trường Tiểu học số 2 xã Quảng Xuân - Hạng mục: Nhà lớp học 6 phòng 2 tầng</v>
          </cell>
          <cell r="C167">
            <v>1485</v>
          </cell>
          <cell r="D167">
            <v>1485</v>
          </cell>
          <cell r="E167">
            <v>1485</v>
          </cell>
          <cell r="F167">
            <v>1485</v>
          </cell>
          <cell r="G167" t="str">
            <v>Quảng Trạch</v>
          </cell>
          <cell r="H167">
            <v>2019</v>
          </cell>
          <cell r="I167">
            <v>2019</v>
          </cell>
          <cell r="J167">
            <v>2021</v>
          </cell>
          <cell r="K167">
            <v>2021</v>
          </cell>
          <cell r="L167">
            <v>2021</v>
          </cell>
          <cell r="M167" t="str">
            <v>3117/QĐ-UBND ngày 05/9/2017</v>
          </cell>
          <cell r="N167">
            <v>3000</v>
          </cell>
          <cell r="O167">
            <v>3000</v>
          </cell>
          <cell r="P167">
            <v>3000</v>
          </cell>
          <cell r="Q167">
            <v>3000</v>
          </cell>
          <cell r="R167">
            <v>3000</v>
          </cell>
          <cell r="S167">
            <v>3000</v>
          </cell>
          <cell r="T167">
            <v>3000</v>
          </cell>
          <cell r="U167">
            <v>3000</v>
          </cell>
          <cell r="V167">
            <v>3000</v>
          </cell>
          <cell r="W167">
            <v>3000</v>
          </cell>
          <cell r="X167">
            <v>3000</v>
          </cell>
          <cell r="Y167">
            <v>3000</v>
          </cell>
          <cell r="Z167">
            <v>0</v>
          </cell>
          <cell r="AA167">
            <v>0</v>
          </cell>
          <cell r="AB167">
            <v>0</v>
          </cell>
          <cell r="AC167">
            <v>0</v>
          </cell>
          <cell r="AD167">
            <v>1620</v>
          </cell>
          <cell r="AE167">
            <v>1620</v>
          </cell>
          <cell r="AF167">
            <v>810</v>
          </cell>
          <cell r="AG167">
            <v>50</v>
          </cell>
          <cell r="AH167">
            <v>50</v>
          </cell>
          <cell r="AI167">
            <v>810</v>
          </cell>
          <cell r="AJ167">
            <v>810</v>
          </cell>
          <cell r="AK167">
            <v>810</v>
          </cell>
          <cell r="AL167">
            <v>1620</v>
          </cell>
          <cell r="AM167">
            <v>810</v>
          </cell>
          <cell r="AN167" t="str">
            <v>P.VX
đề xuất NS tỉnh hỗ trợ 100% TMĐT như trong KH trung hạn</v>
          </cell>
          <cell r="AQ167" t="str">
            <v>Quảng Xuân</v>
          </cell>
          <cell r="AR167">
            <v>810</v>
          </cell>
          <cell r="AS167">
            <v>810</v>
          </cell>
          <cell r="AT167" t="str">
            <v>NTM</v>
          </cell>
          <cell r="AU167" t="str">
            <v>UBND xã Quảng Xuân</v>
          </cell>
          <cell r="AV167" t="str">
            <v>có trong KH trung hạn</v>
          </cell>
        </row>
        <row r="168">
          <cell r="B168" t="str">
            <v>Xây dựng phòng học trường THCS Kim Hóa (6 phòng học)</v>
          </cell>
          <cell r="C168">
            <v>810</v>
          </cell>
          <cell r="D168">
            <v>810</v>
          </cell>
          <cell r="E168">
            <v>810</v>
          </cell>
          <cell r="F168">
            <v>810</v>
          </cell>
          <cell r="G168" t="str">
            <v>Tuyên Hóa</v>
          </cell>
          <cell r="H168">
            <v>2019</v>
          </cell>
          <cell r="I168">
            <v>2019</v>
          </cell>
          <cell r="J168">
            <v>2021</v>
          </cell>
          <cell r="K168">
            <v>2021</v>
          </cell>
          <cell r="L168">
            <v>2021</v>
          </cell>
          <cell r="M168" t="str">
            <v>3825/QĐ-UBND ngày 31/10/2018</v>
          </cell>
          <cell r="N168">
            <v>3000</v>
          </cell>
          <cell r="O168">
            <v>3000</v>
          </cell>
          <cell r="P168">
            <v>3000</v>
          </cell>
          <cell r="Q168">
            <v>3000</v>
          </cell>
          <cell r="R168">
            <v>3000</v>
          </cell>
          <cell r="S168">
            <v>3000</v>
          </cell>
          <cell r="T168">
            <v>3000</v>
          </cell>
          <cell r="U168">
            <v>3000</v>
          </cell>
          <cell r="V168">
            <v>3000</v>
          </cell>
          <cell r="W168">
            <v>3000</v>
          </cell>
          <cell r="X168">
            <v>3000</v>
          </cell>
          <cell r="Y168">
            <v>3000</v>
          </cell>
          <cell r="Z168">
            <v>0</v>
          </cell>
          <cell r="AA168">
            <v>0</v>
          </cell>
          <cell r="AB168">
            <v>0</v>
          </cell>
          <cell r="AC168">
            <v>0</v>
          </cell>
          <cell r="AD168">
            <v>1620</v>
          </cell>
          <cell r="AE168">
            <v>1620</v>
          </cell>
          <cell r="AF168">
            <v>810</v>
          </cell>
          <cell r="AG168">
            <v>50</v>
          </cell>
          <cell r="AH168">
            <v>50</v>
          </cell>
          <cell r="AI168">
            <v>810</v>
          </cell>
          <cell r="AJ168">
            <v>810</v>
          </cell>
          <cell r="AK168">
            <v>810</v>
          </cell>
          <cell r="AL168">
            <v>1620</v>
          </cell>
          <cell r="AM168">
            <v>810</v>
          </cell>
          <cell r="AN168" t="str">
            <v>P.VX
đề xuất NS tỉnh hỗ trợ 100% TMĐT như trong KH trung hạn</v>
          </cell>
          <cell r="AQ168" t="str">
            <v>Kim Hóa</v>
          </cell>
          <cell r="AR168">
            <v>810</v>
          </cell>
          <cell r="AS168" t="str">
            <v>xã 135</v>
          </cell>
          <cell r="AT168" t="str">
            <v>NTM</v>
          </cell>
          <cell r="AU168" t="str">
            <v>UBND xã Kim Hóa</v>
          </cell>
          <cell r="AV168" t="str">
            <v>có trong KH trung hạn</v>
          </cell>
        </row>
        <row r="169">
          <cell r="B169" t="str">
            <v xml:space="preserve">Trường THCS Sơn Lộc (2 tầng 6 phòng) </v>
          </cell>
          <cell r="C169">
            <v>810</v>
          </cell>
          <cell r="D169">
            <v>810</v>
          </cell>
          <cell r="E169">
            <v>810</v>
          </cell>
          <cell r="F169">
            <v>810</v>
          </cell>
          <cell r="G169" t="str">
            <v>Bố Trạch</v>
          </cell>
          <cell r="H169">
            <v>2019</v>
          </cell>
          <cell r="I169">
            <v>2019</v>
          </cell>
          <cell r="J169">
            <v>2021</v>
          </cell>
          <cell r="K169">
            <v>2021</v>
          </cell>
          <cell r="L169">
            <v>2021</v>
          </cell>
          <cell r="M169" t="str">
            <v>3167/QĐ-UBND ngày 24/9/2018</v>
          </cell>
          <cell r="N169">
            <v>3000</v>
          </cell>
          <cell r="O169">
            <v>3000</v>
          </cell>
          <cell r="P169">
            <v>3000</v>
          </cell>
          <cell r="Q169">
            <v>3000</v>
          </cell>
          <cell r="R169">
            <v>3000</v>
          </cell>
          <cell r="S169">
            <v>3000</v>
          </cell>
          <cell r="T169">
            <v>3000</v>
          </cell>
          <cell r="U169">
            <v>3000</v>
          </cell>
          <cell r="V169">
            <v>3000</v>
          </cell>
          <cell r="W169">
            <v>3000</v>
          </cell>
          <cell r="X169">
            <v>3000</v>
          </cell>
          <cell r="Y169">
            <v>3000</v>
          </cell>
          <cell r="Z169">
            <v>0</v>
          </cell>
          <cell r="AA169">
            <v>0</v>
          </cell>
          <cell r="AB169">
            <v>0</v>
          </cell>
          <cell r="AC169">
            <v>0</v>
          </cell>
          <cell r="AD169">
            <v>1620</v>
          </cell>
          <cell r="AE169">
            <v>1620</v>
          </cell>
          <cell r="AF169">
            <v>810</v>
          </cell>
          <cell r="AG169">
            <v>50</v>
          </cell>
          <cell r="AH169">
            <v>50</v>
          </cell>
          <cell r="AI169">
            <v>810</v>
          </cell>
          <cell r="AJ169">
            <v>810</v>
          </cell>
          <cell r="AK169">
            <v>810</v>
          </cell>
          <cell r="AL169">
            <v>1620</v>
          </cell>
          <cell r="AM169">
            <v>810</v>
          </cell>
          <cell r="AN169" t="str">
            <v>P.VX
đề xuất NS tỉnh hỗ trợ 100% TMĐT như trong KH trung hạn</v>
          </cell>
          <cell r="AQ169" t="str">
            <v>Sơn Lộc</v>
          </cell>
          <cell r="AR169">
            <v>810</v>
          </cell>
          <cell r="AS169">
            <v>810</v>
          </cell>
          <cell r="AT169" t="str">
            <v>NTM</v>
          </cell>
          <cell r="AU169" t="str">
            <v>UBND xã Sơn Lộc</v>
          </cell>
          <cell r="AV169" t="str">
            <v>có trong KH trung hạn</v>
          </cell>
        </row>
        <row r="170">
          <cell r="B170" t="str">
            <v>Nhà lớp học 2 tầng 8 phòng trường THCS Cảnh Hóa</v>
          </cell>
          <cell r="C170">
            <v>810</v>
          </cell>
          <cell r="D170">
            <v>810</v>
          </cell>
          <cell r="E170">
            <v>810</v>
          </cell>
          <cell r="F170">
            <v>810</v>
          </cell>
          <cell r="G170" t="str">
            <v>Quảng Trạch</v>
          </cell>
          <cell r="H170">
            <v>2019</v>
          </cell>
          <cell r="I170">
            <v>2019</v>
          </cell>
          <cell r="J170">
            <v>2021</v>
          </cell>
          <cell r="K170">
            <v>2021</v>
          </cell>
          <cell r="L170">
            <v>2021</v>
          </cell>
          <cell r="M170" t="str">
            <v>3624/QĐ-UBND ngày 26/10/2018</v>
          </cell>
          <cell r="N170">
            <v>4000</v>
          </cell>
          <cell r="O170">
            <v>4000</v>
          </cell>
          <cell r="P170">
            <v>4000</v>
          </cell>
          <cell r="Q170">
            <v>4000</v>
          </cell>
          <cell r="R170">
            <v>4000</v>
          </cell>
          <cell r="S170">
            <v>4000</v>
          </cell>
          <cell r="T170">
            <v>4000</v>
          </cell>
          <cell r="U170">
            <v>4000</v>
          </cell>
          <cell r="V170">
            <v>4000</v>
          </cell>
          <cell r="W170">
            <v>4000</v>
          </cell>
          <cell r="X170">
            <v>4000</v>
          </cell>
          <cell r="Y170">
            <v>4000</v>
          </cell>
          <cell r="Z170">
            <v>0</v>
          </cell>
          <cell r="AA170">
            <v>0</v>
          </cell>
          <cell r="AB170">
            <v>0</v>
          </cell>
          <cell r="AC170">
            <v>0</v>
          </cell>
          <cell r="AD170">
            <v>2160</v>
          </cell>
          <cell r="AE170">
            <v>2160</v>
          </cell>
          <cell r="AF170">
            <v>1080</v>
          </cell>
          <cell r="AG170">
            <v>50</v>
          </cell>
          <cell r="AH170">
            <v>50</v>
          </cell>
          <cell r="AI170">
            <v>1080</v>
          </cell>
          <cell r="AJ170">
            <v>1080</v>
          </cell>
          <cell r="AK170">
            <v>1080</v>
          </cell>
          <cell r="AL170">
            <v>2160</v>
          </cell>
          <cell r="AM170">
            <v>1080</v>
          </cell>
          <cell r="AN170" t="str">
            <v>P.VX
đề xuất NS tỉnh hỗ trợ 100% TMĐT như trong KH trung hạn</v>
          </cell>
          <cell r="AQ170" t="str">
            <v>Cảnh Hóa</v>
          </cell>
          <cell r="AR170">
            <v>1080</v>
          </cell>
          <cell r="AS170" t="str">
            <v>xã 135</v>
          </cell>
          <cell r="AT170" t="str">
            <v>NTM</v>
          </cell>
          <cell r="AU170" t="str">
            <v>UBND xã Cảnh Hóa</v>
          </cell>
          <cell r="AV170" t="str">
            <v>có trong KH trung hạn</v>
          </cell>
        </row>
        <row r="171">
          <cell r="B171" t="str">
            <v>Trường Tiểu học số 1 xã Quảng Xuân (06 phòng)</v>
          </cell>
          <cell r="C171">
            <v>1080</v>
          </cell>
          <cell r="D171">
            <v>1080</v>
          </cell>
          <cell r="E171">
            <v>1080</v>
          </cell>
          <cell r="F171">
            <v>1080</v>
          </cell>
          <cell r="G171" t="str">
            <v>Quảng Trạch</v>
          </cell>
          <cell r="H171">
            <v>2019</v>
          </cell>
          <cell r="I171">
            <v>2019</v>
          </cell>
          <cell r="J171">
            <v>2021</v>
          </cell>
          <cell r="K171">
            <v>2021</v>
          </cell>
          <cell r="L171">
            <v>2021</v>
          </cell>
          <cell r="M171" t="str">
            <v>3716/QĐ-UBND ngày 30/10/2018</v>
          </cell>
          <cell r="N171">
            <v>3000</v>
          </cell>
          <cell r="O171">
            <v>3000</v>
          </cell>
          <cell r="P171">
            <v>3000</v>
          </cell>
          <cell r="Q171">
            <v>3000</v>
          </cell>
          <cell r="R171">
            <v>3000</v>
          </cell>
          <cell r="S171">
            <v>3000</v>
          </cell>
          <cell r="T171">
            <v>3000</v>
          </cell>
          <cell r="U171">
            <v>3000</v>
          </cell>
          <cell r="V171">
            <v>3000</v>
          </cell>
          <cell r="W171">
            <v>3000</v>
          </cell>
          <cell r="X171">
            <v>3000</v>
          </cell>
          <cell r="Y171">
            <v>3000</v>
          </cell>
          <cell r="Z171">
            <v>0</v>
          </cell>
          <cell r="AA171">
            <v>0</v>
          </cell>
          <cell r="AB171">
            <v>0</v>
          </cell>
          <cell r="AC171">
            <v>0</v>
          </cell>
          <cell r="AD171">
            <v>1620</v>
          </cell>
          <cell r="AE171">
            <v>1620</v>
          </cell>
          <cell r="AF171">
            <v>810</v>
          </cell>
          <cell r="AG171">
            <v>50</v>
          </cell>
          <cell r="AH171">
            <v>50</v>
          </cell>
          <cell r="AI171">
            <v>810</v>
          </cell>
          <cell r="AJ171">
            <v>810</v>
          </cell>
          <cell r="AK171">
            <v>810</v>
          </cell>
          <cell r="AL171">
            <v>1620</v>
          </cell>
          <cell r="AM171">
            <v>810</v>
          </cell>
          <cell r="AN171" t="str">
            <v>P.VX
đề xuất NS tỉnh hỗ trợ 100% TMĐT như trong KH trung hạn</v>
          </cell>
          <cell r="AQ171" t="str">
            <v>Quảng Xuân</v>
          </cell>
          <cell r="AR171">
            <v>810</v>
          </cell>
          <cell r="AS171">
            <v>810</v>
          </cell>
          <cell r="AT171" t="str">
            <v>NTM</v>
          </cell>
          <cell r="AU171" t="str">
            <v>UBND xã Quảng Xuân</v>
          </cell>
          <cell r="AV171" t="str">
            <v>có trong KH trung hạn</v>
          </cell>
        </row>
        <row r="172">
          <cell r="B172" t="str">
            <v>Nhà lớp học 2 tầng 4 phòng cụm MN Xuân Bồ, Xuân Thủy</v>
          </cell>
          <cell r="C172">
            <v>810</v>
          </cell>
          <cell r="D172">
            <v>810</v>
          </cell>
          <cell r="E172">
            <v>810</v>
          </cell>
          <cell r="F172">
            <v>810</v>
          </cell>
          <cell r="G172" t="str">
            <v>Lệ Thủy</v>
          </cell>
          <cell r="H172">
            <v>2019</v>
          </cell>
          <cell r="I172">
            <v>2019</v>
          </cell>
          <cell r="J172">
            <v>2021</v>
          </cell>
          <cell r="K172">
            <v>2021</v>
          </cell>
          <cell r="L172">
            <v>2021</v>
          </cell>
          <cell r="M172" t="str">
            <v>3857a/QĐ-UBND ngày 31/10/2018</v>
          </cell>
          <cell r="N172">
            <v>3200</v>
          </cell>
          <cell r="O172">
            <v>3200</v>
          </cell>
          <cell r="P172">
            <v>3200</v>
          </cell>
          <cell r="Q172">
            <v>3200</v>
          </cell>
          <cell r="R172">
            <v>3200</v>
          </cell>
          <cell r="S172">
            <v>3200</v>
          </cell>
          <cell r="T172">
            <v>3200</v>
          </cell>
          <cell r="U172">
            <v>3200</v>
          </cell>
          <cell r="V172">
            <v>3200</v>
          </cell>
          <cell r="W172">
            <v>3200</v>
          </cell>
          <cell r="X172">
            <v>3200</v>
          </cell>
          <cell r="Y172">
            <v>3200</v>
          </cell>
          <cell r="Z172">
            <v>0</v>
          </cell>
          <cell r="AA172">
            <v>0</v>
          </cell>
          <cell r="AB172">
            <v>0</v>
          </cell>
          <cell r="AC172">
            <v>0</v>
          </cell>
          <cell r="AD172">
            <v>1728</v>
          </cell>
          <cell r="AE172">
            <v>1728</v>
          </cell>
          <cell r="AF172">
            <v>864</v>
          </cell>
          <cell r="AG172">
            <v>50</v>
          </cell>
          <cell r="AH172">
            <v>50</v>
          </cell>
          <cell r="AI172">
            <v>864</v>
          </cell>
          <cell r="AJ172">
            <v>864</v>
          </cell>
          <cell r="AK172">
            <v>864</v>
          </cell>
          <cell r="AL172">
            <v>1728</v>
          </cell>
          <cell r="AM172">
            <v>864</v>
          </cell>
          <cell r="AN172" t="str">
            <v>P.VX
đề xuất NS tỉnh hỗ trợ 100% TMĐT như trong KH trung hạn</v>
          </cell>
          <cell r="AQ172" t="str">
            <v>Xuân Thủy</v>
          </cell>
          <cell r="AR172">
            <v>864</v>
          </cell>
          <cell r="AS172">
            <v>864</v>
          </cell>
          <cell r="AT172" t="str">
            <v>NTM</v>
          </cell>
          <cell r="AU172" t="str">
            <v>UBND xã Xuân Thủy</v>
          </cell>
          <cell r="AV172" t="str">
            <v>có trong KH trung hạn</v>
          </cell>
        </row>
        <row r="173">
          <cell r="B173" t="str">
            <v>Trường Tiểu học xã Quảng Sơn (8 phòng)</v>
          </cell>
          <cell r="C173">
            <v>864</v>
          </cell>
          <cell r="D173">
            <v>864</v>
          </cell>
          <cell r="E173">
            <v>864</v>
          </cell>
          <cell r="F173">
            <v>864</v>
          </cell>
          <cell r="G173" t="str">
            <v>Ba Đồn</v>
          </cell>
          <cell r="H173">
            <v>2019</v>
          </cell>
          <cell r="I173">
            <v>2019</v>
          </cell>
          <cell r="J173">
            <v>2021</v>
          </cell>
          <cell r="K173">
            <v>2021</v>
          </cell>
          <cell r="L173">
            <v>2021</v>
          </cell>
          <cell r="M173" t="str">
            <v>3804/QĐ-UBND ngày 31/10/2018</v>
          </cell>
          <cell r="N173">
            <v>4000</v>
          </cell>
          <cell r="O173">
            <v>4000</v>
          </cell>
          <cell r="P173">
            <v>4000</v>
          </cell>
          <cell r="Q173">
            <v>4000</v>
          </cell>
          <cell r="R173">
            <v>4000</v>
          </cell>
          <cell r="S173">
            <v>4000</v>
          </cell>
          <cell r="T173">
            <v>4000</v>
          </cell>
          <cell r="U173">
            <v>4000</v>
          </cell>
          <cell r="V173">
            <v>4000</v>
          </cell>
          <cell r="W173">
            <v>4000</v>
          </cell>
          <cell r="X173">
            <v>4000</v>
          </cell>
          <cell r="Y173">
            <v>4000</v>
          </cell>
          <cell r="Z173">
            <v>0</v>
          </cell>
          <cell r="AA173">
            <v>0</v>
          </cell>
          <cell r="AB173">
            <v>0</v>
          </cell>
          <cell r="AC173">
            <v>0</v>
          </cell>
          <cell r="AD173">
            <v>2400</v>
          </cell>
          <cell r="AE173">
            <v>2400</v>
          </cell>
          <cell r="AF173">
            <v>1200</v>
          </cell>
          <cell r="AG173">
            <v>50</v>
          </cell>
          <cell r="AH173">
            <v>50</v>
          </cell>
          <cell r="AI173">
            <v>1200</v>
          </cell>
          <cell r="AJ173">
            <v>1200</v>
          </cell>
          <cell r="AK173">
            <v>1200</v>
          </cell>
          <cell r="AL173">
            <v>2400</v>
          </cell>
          <cell r="AM173">
            <v>1200</v>
          </cell>
          <cell r="AN173" t="str">
            <v>Điều chỉnh năm khởi công từ 2020 thành 2019</v>
          </cell>
          <cell r="AQ173" t="str">
            <v>Quảng Sơn</v>
          </cell>
          <cell r="AR173">
            <v>1200</v>
          </cell>
          <cell r="AS173" t="str">
            <v>bãi ngang</v>
          </cell>
          <cell r="AT173" t="str">
            <v>NTM</v>
          </cell>
          <cell r="AU173" t="str">
            <v>UBND xã Quảng Sơn</v>
          </cell>
          <cell r="AV173" t="str">
            <v>Đ/c Giám đốc, phê duyệt CTĐT từ năm 2016</v>
          </cell>
        </row>
        <row r="174">
          <cell r="B174" t="str">
            <v>Nhà lớp học 8 phòng 2 tầng trường THCS Quảng Hải</v>
          </cell>
          <cell r="C174">
            <v>1200</v>
          </cell>
          <cell r="D174">
            <v>1200</v>
          </cell>
          <cell r="E174">
            <v>1200</v>
          </cell>
          <cell r="F174">
            <v>1200</v>
          </cell>
          <cell r="G174" t="str">
            <v>Ba Đồn</v>
          </cell>
          <cell r="H174">
            <v>2019</v>
          </cell>
          <cell r="I174">
            <v>2019</v>
          </cell>
          <cell r="J174">
            <v>2021</v>
          </cell>
          <cell r="K174">
            <v>2021</v>
          </cell>
          <cell r="L174">
            <v>2021</v>
          </cell>
          <cell r="M174" t="str">
            <v>3786/QĐ-UBND ngày 31/10/2018</v>
          </cell>
          <cell r="N174">
            <v>4000</v>
          </cell>
          <cell r="O174">
            <v>4000</v>
          </cell>
          <cell r="P174">
            <v>4000</v>
          </cell>
          <cell r="Q174">
            <v>4000</v>
          </cell>
          <cell r="R174">
            <v>4000</v>
          </cell>
          <cell r="S174">
            <v>4000</v>
          </cell>
          <cell r="T174">
            <v>4000</v>
          </cell>
          <cell r="U174">
            <v>4000</v>
          </cell>
          <cell r="V174">
            <v>4000</v>
          </cell>
          <cell r="W174">
            <v>4000</v>
          </cell>
          <cell r="X174">
            <v>4000</v>
          </cell>
          <cell r="Y174">
            <v>4000</v>
          </cell>
          <cell r="Z174">
            <v>4000</v>
          </cell>
          <cell r="AA174">
            <v>4000</v>
          </cell>
          <cell r="AB174">
            <v>4000</v>
          </cell>
          <cell r="AC174">
            <v>4000</v>
          </cell>
          <cell r="AD174">
            <v>2400</v>
          </cell>
          <cell r="AE174">
            <v>2400</v>
          </cell>
          <cell r="AF174">
            <v>1200</v>
          </cell>
          <cell r="AG174">
            <v>50</v>
          </cell>
          <cell r="AH174">
            <v>50</v>
          </cell>
          <cell r="AI174">
            <v>1200</v>
          </cell>
          <cell r="AJ174">
            <v>1200</v>
          </cell>
          <cell r="AK174">
            <v>1200</v>
          </cell>
          <cell r="AL174">
            <v>2400</v>
          </cell>
          <cell r="AM174">
            <v>1200</v>
          </cell>
          <cell r="AN174" t="str">
            <v>Điều chỉnh năm khởi công từ 2020 thành 2019</v>
          </cell>
          <cell r="AP174" t="str">
            <v>Điều chỉnh ngày 20.11</v>
          </cell>
          <cell r="AQ174" t="str">
            <v>Quảng Hải</v>
          </cell>
          <cell r="AR174">
            <v>1200</v>
          </cell>
          <cell r="AS174">
            <v>1200</v>
          </cell>
          <cell r="AT174" t="str">
            <v>NTM</v>
          </cell>
          <cell r="AU174" t="str">
            <v>UBND xã Quảng Hải</v>
          </cell>
          <cell r="AV174">
            <v>1200</v>
          </cell>
        </row>
        <row r="175">
          <cell r="B175" t="str">
            <v>Các dự án trong KH trung hạn chưa cân đối nguồn</v>
          </cell>
          <cell r="C175">
            <v>1200</v>
          </cell>
          <cell r="D175">
            <v>1200</v>
          </cell>
          <cell r="E175">
            <v>1200</v>
          </cell>
          <cell r="F175">
            <v>1200</v>
          </cell>
          <cell r="G175">
            <v>1200</v>
          </cell>
          <cell r="H175">
            <v>1200</v>
          </cell>
          <cell r="I175">
            <v>1200</v>
          </cell>
          <cell r="J175">
            <v>1200</v>
          </cell>
          <cell r="K175">
            <v>1200</v>
          </cell>
          <cell r="L175">
            <v>1200</v>
          </cell>
          <cell r="M175">
            <v>1200</v>
          </cell>
          <cell r="N175">
            <v>1200</v>
          </cell>
          <cell r="O175">
            <v>1200</v>
          </cell>
          <cell r="P175">
            <v>1200</v>
          </cell>
          <cell r="Q175">
            <v>1200</v>
          </cell>
          <cell r="R175">
            <v>1200</v>
          </cell>
          <cell r="S175">
            <v>1200</v>
          </cell>
          <cell r="T175">
            <v>1200</v>
          </cell>
          <cell r="U175">
            <v>1200</v>
          </cell>
          <cell r="V175">
            <v>1200</v>
          </cell>
          <cell r="W175">
            <v>1200</v>
          </cell>
          <cell r="X175">
            <v>1200</v>
          </cell>
          <cell r="Y175">
            <v>1200</v>
          </cell>
          <cell r="Z175">
            <v>1200</v>
          </cell>
          <cell r="AA175">
            <v>1200</v>
          </cell>
          <cell r="AB175">
            <v>1200</v>
          </cell>
          <cell r="AC175">
            <v>1200</v>
          </cell>
          <cell r="AD175">
            <v>1200</v>
          </cell>
          <cell r="AE175">
            <v>1200</v>
          </cell>
          <cell r="AF175">
            <v>1200</v>
          </cell>
          <cell r="AG175">
            <v>1200</v>
          </cell>
          <cell r="AH175">
            <v>1200</v>
          </cell>
          <cell r="AI175">
            <v>1200</v>
          </cell>
          <cell r="AJ175">
            <v>1200</v>
          </cell>
          <cell r="AK175">
            <v>1200</v>
          </cell>
          <cell r="AL175">
            <v>1200</v>
          </cell>
          <cell r="AM175">
            <v>1200</v>
          </cell>
          <cell r="AN175">
            <v>1200</v>
          </cell>
          <cell r="AQ175">
            <v>1200</v>
          </cell>
          <cell r="AR175">
            <v>1200</v>
          </cell>
          <cell r="AS175">
            <v>1200</v>
          </cell>
          <cell r="AT175">
            <v>1200</v>
          </cell>
          <cell r="AU175">
            <v>1200</v>
          </cell>
          <cell r="AV175">
            <v>1200</v>
          </cell>
        </row>
        <row r="176">
          <cell r="B176" t="str">
            <v>XD mới Nhà đa chức năng Trường CĐ Kỹ thuật công nông nghiệp Quảng Bình</v>
          </cell>
          <cell r="C176">
            <v>1200</v>
          </cell>
          <cell r="D176">
            <v>1200</v>
          </cell>
          <cell r="E176">
            <v>1200</v>
          </cell>
          <cell r="F176">
            <v>1200</v>
          </cell>
          <cell r="G176" t="str">
            <v>Đồng Hới</v>
          </cell>
          <cell r="H176">
            <v>2019</v>
          </cell>
          <cell r="I176">
            <v>2019</v>
          </cell>
          <cell r="J176">
            <v>2021</v>
          </cell>
          <cell r="K176">
            <v>2021</v>
          </cell>
          <cell r="L176">
            <v>2021</v>
          </cell>
          <cell r="M176" t="str">
            <v>2753/QĐ-UBDN ngày  20/8/2018</v>
          </cell>
          <cell r="N176">
            <v>9500</v>
          </cell>
          <cell r="O176">
            <v>9500</v>
          </cell>
          <cell r="P176">
            <v>9500</v>
          </cell>
          <cell r="Q176">
            <v>9500</v>
          </cell>
          <cell r="R176">
            <v>9500</v>
          </cell>
          <cell r="S176">
            <v>9500</v>
          </cell>
          <cell r="T176">
            <v>9500</v>
          </cell>
          <cell r="U176">
            <v>9500</v>
          </cell>
          <cell r="V176">
            <v>9500</v>
          </cell>
          <cell r="W176">
            <v>9500</v>
          </cell>
          <cell r="X176">
            <v>9500</v>
          </cell>
          <cell r="Y176">
            <v>9500</v>
          </cell>
          <cell r="Z176">
            <v>0</v>
          </cell>
          <cell r="AA176">
            <v>0</v>
          </cell>
          <cell r="AB176">
            <v>0</v>
          </cell>
          <cell r="AC176">
            <v>0</v>
          </cell>
          <cell r="AD176">
            <v>5700</v>
          </cell>
          <cell r="AE176">
            <v>5700</v>
          </cell>
          <cell r="AF176">
            <v>2850</v>
          </cell>
          <cell r="AG176">
            <v>50</v>
          </cell>
          <cell r="AH176">
            <v>50</v>
          </cell>
          <cell r="AI176">
            <v>2850</v>
          </cell>
          <cell r="AJ176">
            <v>2850</v>
          </cell>
          <cell r="AK176">
            <v>2850</v>
          </cell>
          <cell r="AL176">
            <v>5700</v>
          </cell>
          <cell r="AM176">
            <v>2850</v>
          </cell>
          <cell r="AN176">
            <v>2850</v>
          </cell>
          <cell r="AQ176" t="str">
            <v>Bắc Nghĩa</v>
          </cell>
          <cell r="AR176">
            <v>2850</v>
          </cell>
          <cell r="AS176">
            <v>2850</v>
          </cell>
          <cell r="AT176">
            <v>2850</v>
          </cell>
          <cell r="AU176" t="str">
            <v>Trường CĐ Kỹ thuật công nông nghiệp Quảng Bình</v>
          </cell>
          <cell r="AV176" t="str">
            <v>có trong KH trung hạn</v>
          </cell>
        </row>
        <row r="177">
          <cell r="B177" t="str">
            <v xml:space="preserve">Các dự án bổ sung KH trung hạn </v>
          </cell>
          <cell r="C177">
            <v>2850</v>
          </cell>
          <cell r="D177">
            <v>2850</v>
          </cell>
          <cell r="E177">
            <v>2850</v>
          </cell>
          <cell r="F177">
            <v>2850</v>
          </cell>
          <cell r="G177">
            <v>2850</v>
          </cell>
          <cell r="H177">
            <v>2850</v>
          </cell>
          <cell r="I177">
            <v>2850</v>
          </cell>
          <cell r="J177">
            <v>2850</v>
          </cell>
          <cell r="K177">
            <v>2850</v>
          </cell>
          <cell r="L177">
            <v>2850</v>
          </cell>
          <cell r="M177">
            <v>2850</v>
          </cell>
          <cell r="N177">
            <v>2850</v>
          </cell>
          <cell r="O177">
            <v>2850</v>
          </cell>
          <cell r="P177">
            <v>2850</v>
          </cell>
          <cell r="Q177">
            <v>2850</v>
          </cell>
          <cell r="R177">
            <v>2850</v>
          </cell>
          <cell r="S177">
            <v>2850</v>
          </cell>
          <cell r="T177">
            <v>2850</v>
          </cell>
          <cell r="U177">
            <v>2850</v>
          </cell>
          <cell r="V177">
            <v>2850</v>
          </cell>
          <cell r="W177">
            <v>2850</v>
          </cell>
          <cell r="X177">
            <v>2850</v>
          </cell>
          <cell r="Y177">
            <v>2850</v>
          </cell>
          <cell r="Z177">
            <v>2850</v>
          </cell>
          <cell r="AA177">
            <v>2850</v>
          </cell>
          <cell r="AB177">
            <v>2850</v>
          </cell>
          <cell r="AC177">
            <v>2850</v>
          </cell>
          <cell r="AD177">
            <v>2850</v>
          </cell>
          <cell r="AE177">
            <v>2850</v>
          </cell>
          <cell r="AF177">
            <v>2850</v>
          </cell>
          <cell r="AG177">
            <v>2850</v>
          </cell>
          <cell r="AH177">
            <v>2850</v>
          </cell>
          <cell r="AI177">
            <v>2850</v>
          </cell>
          <cell r="AJ177">
            <v>2850</v>
          </cell>
          <cell r="AK177">
            <v>2850</v>
          </cell>
          <cell r="AL177">
            <v>2850</v>
          </cell>
          <cell r="AM177">
            <v>2850</v>
          </cell>
          <cell r="AN177">
            <v>2850</v>
          </cell>
          <cell r="AQ177">
            <v>2850</v>
          </cell>
          <cell r="AR177">
            <v>2850</v>
          </cell>
          <cell r="AS177">
            <v>2850</v>
          </cell>
          <cell r="AT177">
            <v>2850</v>
          </cell>
          <cell r="AU177">
            <v>2850</v>
          </cell>
          <cell r="AV177">
            <v>2850</v>
          </cell>
        </row>
        <row r="178">
          <cell r="B178" t="str">
            <v>Nhà hiệu bộ Trường Mầm non xã Nghĩa Ninh</v>
          </cell>
          <cell r="C178">
            <v>2850</v>
          </cell>
          <cell r="D178">
            <v>2850</v>
          </cell>
          <cell r="E178">
            <v>2850</v>
          </cell>
          <cell r="F178">
            <v>2850</v>
          </cell>
          <cell r="G178" t="str">
            <v>Đồng Hới</v>
          </cell>
          <cell r="H178">
            <v>2019</v>
          </cell>
          <cell r="I178">
            <v>2019</v>
          </cell>
          <cell r="J178">
            <v>2021</v>
          </cell>
          <cell r="K178">
            <v>2021</v>
          </cell>
          <cell r="L178">
            <v>2021</v>
          </cell>
          <cell r="M178" t="str">
            <v>3773/QĐ-UBND ngày 31/10/2018</v>
          </cell>
          <cell r="N178">
            <v>3000</v>
          </cell>
          <cell r="O178">
            <v>3000</v>
          </cell>
          <cell r="P178">
            <v>3000</v>
          </cell>
          <cell r="Q178">
            <v>3000</v>
          </cell>
          <cell r="R178">
            <v>3000</v>
          </cell>
          <cell r="S178">
            <v>3000</v>
          </cell>
          <cell r="T178">
            <v>3000</v>
          </cell>
          <cell r="U178">
            <v>3000</v>
          </cell>
          <cell r="V178">
            <v>3000</v>
          </cell>
          <cell r="W178">
            <v>3000</v>
          </cell>
          <cell r="X178">
            <v>3000</v>
          </cell>
          <cell r="Y178">
            <v>3000</v>
          </cell>
          <cell r="Z178">
            <v>0</v>
          </cell>
          <cell r="AA178">
            <v>0</v>
          </cell>
          <cell r="AB178">
            <v>0</v>
          </cell>
          <cell r="AC178">
            <v>0</v>
          </cell>
          <cell r="AD178">
            <v>1800</v>
          </cell>
          <cell r="AE178">
            <v>1800</v>
          </cell>
          <cell r="AF178">
            <v>900</v>
          </cell>
          <cell r="AG178">
            <v>50</v>
          </cell>
          <cell r="AH178">
            <v>50</v>
          </cell>
          <cell r="AI178">
            <v>900</v>
          </cell>
          <cell r="AJ178">
            <v>900</v>
          </cell>
          <cell r="AK178">
            <v>900</v>
          </cell>
          <cell r="AL178">
            <v>1800</v>
          </cell>
          <cell r="AM178">
            <v>900</v>
          </cell>
          <cell r="AN178" t="str">
            <v>Thay thế dự án Trường THCS xã Nghĩa Ninh (2 tầng 6 phòng)</v>
          </cell>
          <cell r="AQ178" t="str">
            <v>Nghĩa Ninh</v>
          </cell>
          <cell r="AR178">
            <v>900</v>
          </cell>
          <cell r="AS178">
            <v>900</v>
          </cell>
          <cell r="AT178" t="str">
            <v>NTM</v>
          </cell>
          <cell r="AU178" t="str">
            <v>UBND xã Nghĩa Ninh</v>
          </cell>
          <cell r="AV178" t="str">
            <v>có trong KH trung hạn</v>
          </cell>
        </row>
        <row r="179">
          <cell r="B179" t="str">
            <v xml:space="preserve">Nhà lớp học 2 tầng 8 phòng Trường Tiểu học Lộc Ninh </v>
          </cell>
          <cell r="C179">
            <v>900</v>
          </cell>
          <cell r="D179">
            <v>900</v>
          </cell>
          <cell r="E179">
            <v>900</v>
          </cell>
          <cell r="F179">
            <v>900</v>
          </cell>
          <cell r="G179" t="str">
            <v>Đồng Hới</v>
          </cell>
          <cell r="H179">
            <v>2019</v>
          </cell>
          <cell r="I179">
            <v>2019</v>
          </cell>
          <cell r="J179">
            <v>2021</v>
          </cell>
          <cell r="K179">
            <v>2021</v>
          </cell>
          <cell r="L179">
            <v>2021</v>
          </cell>
          <cell r="M179" t="str">
            <v>3876a/QĐ-UBND ngày 31/10/2018</v>
          </cell>
          <cell r="N179">
            <v>4000</v>
          </cell>
          <cell r="O179">
            <v>4000</v>
          </cell>
          <cell r="P179">
            <v>2400</v>
          </cell>
          <cell r="Q179">
            <v>2400</v>
          </cell>
          <cell r="R179">
            <v>2400</v>
          </cell>
          <cell r="S179">
            <v>2400</v>
          </cell>
          <cell r="T179">
            <v>2400</v>
          </cell>
          <cell r="U179">
            <v>2400</v>
          </cell>
          <cell r="V179">
            <v>2400</v>
          </cell>
          <cell r="W179">
            <v>2400</v>
          </cell>
          <cell r="X179">
            <v>2400</v>
          </cell>
          <cell r="Y179">
            <v>2400</v>
          </cell>
          <cell r="Z179">
            <v>0</v>
          </cell>
          <cell r="AA179">
            <v>0</v>
          </cell>
          <cell r="AB179">
            <v>0</v>
          </cell>
          <cell r="AC179">
            <v>0</v>
          </cell>
          <cell r="AD179">
            <v>1440</v>
          </cell>
          <cell r="AE179">
            <v>1440</v>
          </cell>
          <cell r="AF179">
            <v>720</v>
          </cell>
          <cell r="AG179">
            <v>50</v>
          </cell>
          <cell r="AH179">
            <v>50</v>
          </cell>
          <cell r="AI179">
            <v>720</v>
          </cell>
          <cell r="AJ179">
            <v>720</v>
          </cell>
          <cell r="AK179">
            <v>720</v>
          </cell>
          <cell r="AL179">
            <v>1440</v>
          </cell>
          <cell r="AM179">
            <v>720</v>
          </cell>
          <cell r="AN179" t="str">
            <v>Thay thế Dự án Nhà Hiệu bộ trường TH Lộc Ninh cơ sở 2 (thuộc KH trung hạn)</v>
          </cell>
          <cell r="AQ179" t="str">
            <v>Lộc Ninh</v>
          </cell>
          <cell r="AR179">
            <v>720</v>
          </cell>
          <cell r="AS179">
            <v>720</v>
          </cell>
          <cell r="AT179" t="str">
            <v>NTM</v>
          </cell>
          <cell r="AU179" t="str">
            <v>UBND xã Lộc Ninh</v>
          </cell>
          <cell r="AV179" t="str">
            <v>có trong KH trung hạn</v>
          </cell>
        </row>
        <row r="180">
          <cell r="B180" t="str">
            <v>Sửa chữa, nâng cấp khối nhà lớp học 3 tầng, 24 phòng Trường THPT Đồng Hới</v>
          </cell>
          <cell r="C180">
            <v>720</v>
          </cell>
          <cell r="D180">
            <v>720</v>
          </cell>
          <cell r="E180">
            <v>720</v>
          </cell>
          <cell r="F180">
            <v>720</v>
          </cell>
          <cell r="G180" t="str">
            <v>Đồng Hới</v>
          </cell>
          <cell r="H180">
            <v>2019</v>
          </cell>
          <cell r="I180">
            <v>2019</v>
          </cell>
          <cell r="J180">
            <v>2021</v>
          </cell>
          <cell r="K180">
            <v>2021</v>
          </cell>
          <cell r="L180">
            <v>2021</v>
          </cell>
          <cell r="M180" t="str">
            <v>3884a/QĐ-UBND ngày 31/10/2018</v>
          </cell>
          <cell r="N180">
            <v>4000</v>
          </cell>
          <cell r="O180">
            <v>4000</v>
          </cell>
          <cell r="P180">
            <v>4000</v>
          </cell>
          <cell r="Q180">
            <v>4000</v>
          </cell>
          <cell r="R180">
            <v>4000</v>
          </cell>
          <cell r="S180">
            <v>4000</v>
          </cell>
          <cell r="T180">
            <v>4000</v>
          </cell>
          <cell r="U180">
            <v>4000</v>
          </cell>
          <cell r="V180">
            <v>4000</v>
          </cell>
          <cell r="W180">
            <v>4000</v>
          </cell>
          <cell r="X180">
            <v>4000</v>
          </cell>
          <cell r="Y180">
            <v>4000</v>
          </cell>
          <cell r="Z180">
            <v>0</v>
          </cell>
          <cell r="AA180">
            <v>0</v>
          </cell>
          <cell r="AB180">
            <v>0</v>
          </cell>
          <cell r="AC180">
            <v>0</v>
          </cell>
          <cell r="AD180">
            <v>2400</v>
          </cell>
          <cell r="AE180">
            <v>2400</v>
          </cell>
          <cell r="AF180">
            <v>1200</v>
          </cell>
          <cell r="AG180">
            <v>50</v>
          </cell>
          <cell r="AH180">
            <v>50</v>
          </cell>
          <cell r="AI180">
            <v>1200</v>
          </cell>
          <cell r="AJ180">
            <v>1200</v>
          </cell>
          <cell r="AK180">
            <v>1200</v>
          </cell>
          <cell r="AL180">
            <v>2400</v>
          </cell>
          <cell r="AM180">
            <v>1200</v>
          </cell>
          <cell r="AN180" t="str">
            <v>Thay thế Dự án Nhà lớp học 8 phòng trường THPT Đồng Hới (VB số 137/HĐND-VP ngày 25/10/2018)</v>
          </cell>
          <cell r="AQ180" t="str">
            <v>Đồng Sơn</v>
          </cell>
          <cell r="AR180">
            <v>1200</v>
          </cell>
          <cell r="AS180">
            <v>1200</v>
          </cell>
          <cell r="AT180">
            <v>1200</v>
          </cell>
          <cell r="AU180" t="str">
            <v>Trường THPT Đồng Hới</v>
          </cell>
          <cell r="AV180" t="str">
            <v>Đ/c Dũng PCT</v>
          </cell>
        </row>
        <row r="181">
          <cell r="B181" t="str">
            <v>Nhà lớp học 6 phòng, cổng và hàng rào Trường Tiểu học số 1 xã An Ninh</v>
          </cell>
          <cell r="C181">
            <v>1200</v>
          </cell>
          <cell r="D181">
            <v>1200</v>
          </cell>
          <cell r="E181">
            <v>1200</v>
          </cell>
          <cell r="F181">
            <v>1200</v>
          </cell>
          <cell r="G181" t="str">
            <v>Quảng Ninh</v>
          </cell>
          <cell r="H181">
            <v>2018</v>
          </cell>
          <cell r="I181">
            <v>2018</v>
          </cell>
          <cell r="J181">
            <v>2020</v>
          </cell>
          <cell r="K181">
            <v>2020</v>
          </cell>
          <cell r="L181">
            <v>2020</v>
          </cell>
          <cell r="M181" t="str">
            <v>3964/QĐ-UBND ngày 31/10/2017</v>
          </cell>
          <cell r="N181">
            <v>4500</v>
          </cell>
          <cell r="O181">
            <v>4500</v>
          </cell>
          <cell r="P181">
            <v>2700</v>
          </cell>
          <cell r="Q181">
            <v>2700</v>
          </cell>
          <cell r="R181">
            <v>2700</v>
          </cell>
          <cell r="S181">
            <v>2700</v>
          </cell>
          <cell r="T181">
            <v>2700</v>
          </cell>
          <cell r="U181">
            <v>2700</v>
          </cell>
          <cell r="V181">
            <v>2700</v>
          </cell>
          <cell r="W181">
            <v>2700</v>
          </cell>
          <cell r="X181">
            <v>2700</v>
          </cell>
          <cell r="Y181">
            <v>2700</v>
          </cell>
          <cell r="Z181">
            <v>0</v>
          </cell>
          <cell r="AA181">
            <v>0</v>
          </cell>
          <cell r="AB181">
            <v>0</v>
          </cell>
          <cell r="AC181">
            <v>0</v>
          </cell>
          <cell r="AD181">
            <v>2700</v>
          </cell>
          <cell r="AE181">
            <v>2700</v>
          </cell>
          <cell r="AF181">
            <v>1350</v>
          </cell>
          <cell r="AG181">
            <v>50</v>
          </cell>
          <cell r="AH181">
            <v>50</v>
          </cell>
          <cell r="AI181">
            <v>1350</v>
          </cell>
          <cell r="AJ181">
            <v>1350</v>
          </cell>
          <cell r="AK181">
            <v>1350</v>
          </cell>
          <cell r="AL181">
            <v>2700</v>
          </cell>
          <cell r="AM181">
            <v>1350</v>
          </cell>
          <cell r="AN181" t="str">
            <v>NS xã bố trí năm 2018</v>
          </cell>
          <cell r="AQ181" t="str">
            <v>An Ninh</v>
          </cell>
          <cell r="AR181">
            <v>1350</v>
          </cell>
          <cell r="AS181">
            <v>1350</v>
          </cell>
          <cell r="AT181" t="str">
            <v>NTM</v>
          </cell>
          <cell r="AU181" t="str">
            <v>UBND xã An Ninh</v>
          </cell>
          <cell r="AV181" t="str">
            <v>Đ/c Giám đốc, phê duyệt CTĐT từ năm 2017</v>
          </cell>
        </row>
        <row r="182">
          <cell r="B182" t="str">
            <v>Trường Mầm non Bắc Lý ( Cụm Khu công nghiệp Tây Bắc Đồng Hới)</v>
          </cell>
          <cell r="C182">
            <v>1350</v>
          </cell>
          <cell r="D182">
            <v>1350</v>
          </cell>
          <cell r="E182">
            <v>1350</v>
          </cell>
          <cell r="F182">
            <v>1350</v>
          </cell>
          <cell r="G182" t="str">
            <v>Đồng Hới</v>
          </cell>
          <cell r="H182">
            <v>2019</v>
          </cell>
          <cell r="I182">
            <v>2019</v>
          </cell>
          <cell r="J182">
            <v>2021</v>
          </cell>
          <cell r="K182">
            <v>2021</v>
          </cell>
          <cell r="L182">
            <v>2021</v>
          </cell>
          <cell r="M182" t="str">
            <v>3806/QĐ-UBND ngày 31/10/2018</v>
          </cell>
          <cell r="N182">
            <v>6000</v>
          </cell>
          <cell r="O182">
            <v>6000</v>
          </cell>
          <cell r="P182">
            <v>6000</v>
          </cell>
          <cell r="Q182">
            <v>6000</v>
          </cell>
          <cell r="R182">
            <v>6000</v>
          </cell>
          <cell r="S182">
            <v>6000</v>
          </cell>
          <cell r="T182">
            <v>6000</v>
          </cell>
          <cell r="U182">
            <v>6000</v>
          </cell>
          <cell r="V182">
            <v>6000</v>
          </cell>
          <cell r="W182">
            <v>6000</v>
          </cell>
          <cell r="X182">
            <v>6000</v>
          </cell>
          <cell r="Y182">
            <v>6000</v>
          </cell>
          <cell r="Z182">
            <v>0</v>
          </cell>
          <cell r="AA182">
            <v>0</v>
          </cell>
          <cell r="AB182">
            <v>0</v>
          </cell>
          <cell r="AC182">
            <v>0</v>
          </cell>
          <cell r="AD182">
            <v>3600</v>
          </cell>
          <cell r="AE182">
            <v>3600</v>
          </cell>
          <cell r="AF182">
            <v>1800</v>
          </cell>
          <cell r="AG182">
            <v>50</v>
          </cell>
          <cell r="AH182">
            <v>50</v>
          </cell>
          <cell r="AI182">
            <v>1800</v>
          </cell>
          <cell r="AJ182">
            <v>1800</v>
          </cell>
          <cell r="AK182">
            <v>1800</v>
          </cell>
          <cell r="AL182">
            <v>3600</v>
          </cell>
          <cell r="AM182">
            <v>1800</v>
          </cell>
          <cell r="AN182">
            <v>1800</v>
          </cell>
          <cell r="AQ182" t="str">
            <v>Bắc Lý</v>
          </cell>
          <cell r="AR182">
            <v>1800</v>
          </cell>
          <cell r="AS182">
            <v>1800</v>
          </cell>
          <cell r="AT182">
            <v>1800</v>
          </cell>
          <cell r="AU182" t="str">
            <v>Liên đoàn Lao động tỉnh</v>
          </cell>
          <cell r="AV182" t="str">
            <v>Đ/c Quang PCT, đ/c Giám đốc</v>
          </cell>
        </row>
        <row r="183">
          <cell r="B183" t="str">
            <v>Nhà đa năng Trường THPT Trần Hưng Đạo</v>
          </cell>
          <cell r="C183">
            <v>1800</v>
          </cell>
          <cell r="D183">
            <v>1800</v>
          </cell>
          <cell r="E183">
            <v>1800</v>
          </cell>
          <cell r="F183">
            <v>1800</v>
          </cell>
          <cell r="G183" t="str">
            <v>Lệ Thủy</v>
          </cell>
          <cell r="H183">
            <v>2019</v>
          </cell>
          <cell r="I183">
            <v>2019</v>
          </cell>
          <cell r="J183">
            <v>2021</v>
          </cell>
          <cell r="K183">
            <v>2021</v>
          </cell>
          <cell r="L183">
            <v>2021</v>
          </cell>
          <cell r="M183" t="str">
            <v>3891/QĐ-UBND ngày 31/10/2018</v>
          </cell>
          <cell r="N183">
            <v>5500</v>
          </cell>
          <cell r="O183">
            <v>5500</v>
          </cell>
          <cell r="P183">
            <v>5500</v>
          </cell>
          <cell r="Q183">
            <v>5500</v>
          </cell>
          <cell r="R183">
            <v>5500</v>
          </cell>
          <cell r="S183">
            <v>5500</v>
          </cell>
          <cell r="T183">
            <v>5500</v>
          </cell>
          <cell r="U183">
            <v>5500</v>
          </cell>
          <cell r="V183">
            <v>5500</v>
          </cell>
          <cell r="W183">
            <v>5500</v>
          </cell>
          <cell r="X183">
            <v>5500</v>
          </cell>
          <cell r="Y183">
            <v>5500</v>
          </cell>
          <cell r="Z183">
            <v>0</v>
          </cell>
          <cell r="AA183">
            <v>0</v>
          </cell>
          <cell r="AB183">
            <v>0</v>
          </cell>
          <cell r="AC183">
            <v>0</v>
          </cell>
          <cell r="AD183">
            <v>3300</v>
          </cell>
          <cell r="AE183">
            <v>3300</v>
          </cell>
          <cell r="AF183">
            <v>1650</v>
          </cell>
          <cell r="AG183">
            <v>50</v>
          </cell>
          <cell r="AH183">
            <v>50</v>
          </cell>
          <cell r="AI183">
            <v>1650</v>
          </cell>
          <cell r="AJ183">
            <v>1650</v>
          </cell>
          <cell r="AK183">
            <v>1650</v>
          </cell>
          <cell r="AL183">
            <v>3300</v>
          </cell>
          <cell r="AM183">
            <v>1650</v>
          </cell>
          <cell r="AN183">
            <v>1650</v>
          </cell>
          <cell r="AQ183" t="str">
            <v>Hưng Thủy</v>
          </cell>
          <cell r="AR183">
            <v>1650</v>
          </cell>
          <cell r="AS183" t="str">
            <v>bãi ngang</v>
          </cell>
          <cell r="AT183" t="str">
            <v>NTM</v>
          </cell>
          <cell r="AU183" t="str">
            <v>Trường THPT Trần Hưng Đạo</v>
          </cell>
          <cell r="AV183">
            <v>1650</v>
          </cell>
        </row>
        <row r="184">
          <cell r="B184" t="str">
            <v>Nhà thư viện, hội trường, văn phòng trường THPT Nguyễn Chí Thanh</v>
          </cell>
          <cell r="C184">
            <v>1650</v>
          </cell>
          <cell r="D184">
            <v>1650</v>
          </cell>
          <cell r="E184">
            <v>1650</v>
          </cell>
          <cell r="F184">
            <v>1650</v>
          </cell>
          <cell r="G184" t="str">
            <v>Lệ Thủy</v>
          </cell>
          <cell r="H184">
            <v>2020</v>
          </cell>
          <cell r="I184">
            <v>2020</v>
          </cell>
          <cell r="J184">
            <v>2022</v>
          </cell>
          <cell r="K184">
            <v>2022</v>
          </cell>
          <cell r="L184">
            <v>2022</v>
          </cell>
          <cell r="M184" t="str">
            <v>3644/QĐ-UBND ngày 29/10/2018</v>
          </cell>
          <cell r="N184">
            <v>4000</v>
          </cell>
          <cell r="O184">
            <v>4000</v>
          </cell>
          <cell r="P184">
            <v>4000</v>
          </cell>
          <cell r="Q184">
            <v>4000</v>
          </cell>
          <cell r="R184">
            <v>4000</v>
          </cell>
          <cell r="S184">
            <v>4000</v>
          </cell>
          <cell r="T184">
            <v>1200</v>
          </cell>
          <cell r="U184">
            <v>1200</v>
          </cell>
          <cell r="V184">
            <v>1200</v>
          </cell>
          <cell r="W184">
            <v>1200</v>
          </cell>
          <cell r="X184">
            <v>1200</v>
          </cell>
          <cell r="Y184">
            <v>1200</v>
          </cell>
          <cell r="Z184">
            <v>0</v>
          </cell>
          <cell r="AA184">
            <v>0</v>
          </cell>
          <cell r="AB184">
            <v>0</v>
          </cell>
          <cell r="AC184">
            <v>0</v>
          </cell>
          <cell r="AD184">
            <v>1200</v>
          </cell>
          <cell r="AE184">
            <v>1200</v>
          </cell>
          <cell r="AF184">
            <v>1200</v>
          </cell>
          <cell r="AG184">
            <v>1200</v>
          </cell>
          <cell r="AH184">
            <v>1200</v>
          </cell>
          <cell r="AI184">
            <v>1200</v>
          </cell>
          <cell r="AJ184">
            <v>0</v>
          </cell>
          <cell r="AK184">
            <v>0</v>
          </cell>
          <cell r="AL184">
            <v>1200</v>
          </cell>
          <cell r="AM184">
            <v>1200</v>
          </cell>
          <cell r="AN184" t="str">
            <v>Đề nghị không bố trí vốn do sát nhập trường</v>
          </cell>
          <cell r="AQ184" t="str">
            <v>Kiến Giang</v>
          </cell>
          <cell r="AR184">
            <v>1200</v>
          </cell>
          <cell r="AS184">
            <v>1200</v>
          </cell>
          <cell r="AT184">
            <v>1200</v>
          </cell>
          <cell r="AU184" t="str">
            <v>Trường THPT Nguyễn Chí Thanh</v>
          </cell>
          <cell r="AV184" t="str">
            <v>Đ/c Dũng PCT</v>
          </cell>
        </row>
        <row r="185">
          <cell r="B185" t="str">
            <v>Nhà ở giáo viên giảng dạy và bồi dưỡng TT GDTX tỉnh</v>
          </cell>
          <cell r="C185">
            <v>1200</v>
          </cell>
          <cell r="D185">
            <v>1200</v>
          </cell>
          <cell r="E185">
            <v>1200</v>
          </cell>
          <cell r="F185">
            <v>1200</v>
          </cell>
          <cell r="G185" t="str">
            <v>Đồng Hới</v>
          </cell>
          <cell r="H185">
            <v>2019</v>
          </cell>
          <cell r="I185">
            <v>2019</v>
          </cell>
          <cell r="J185">
            <v>2021</v>
          </cell>
          <cell r="K185">
            <v>2021</v>
          </cell>
          <cell r="L185">
            <v>2021</v>
          </cell>
          <cell r="M185" t="str">
            <v>2326a/QĐ-UBND ngày 13/7/2018</v>
          </cell>
          <cell r="N185">
            <v>5000</v>
          </cell>
          <cell r="O185">
            <v>5000</v>
          </cell>
          <cell r="P185">
            <v>5000</v>
          </cell>
          <cell r="Q185">
            <v>5000</v>
          </cell>
          <cell r="R185">
            <v>5000</v>
          </cell>
          <cell r="S185">
            <v>5000</v>
          </cell>
          <cell r="T185">
            <v>5000</v>
          </cell>
          <cell r="U185">
            <v>5000</v>
          </cell>
          <cell r="V185">
            <v>5000</v>
          </cell>
          <cell r="W185">
            <v>5000</v>
          </cell>
          <cell r="X185">
            <v>5000</v>
          </cell>
          <cell r="Y185">
            <v>5000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t="str">
            <v>Theo đề án dự kiến giải thể, vì vậy đề nghị không bố trí vốn</v>
          </cell>
          <cell r="AQ185" t="str">
            <v>Bắc Lý</v>
          </cell>
          <cell r="AR185">
            <v>0</v>
          </cell>
          <cell r="AS185">
            <v>0</v>
          </cell>
          <cell r="AT185">
            <v>0</v>
          </cell>
          <cell r="AU185" t="str">
            <v>Trung tâm GDTX tỉnh</v>
          </cell>
          <cell r="AV185" t="str">
            <v>có trong KH trung hạn</v>
          </cell>
        </row>
        <row r="186">
          <cell r="B186" t="str">
            <v>Các dự án khởi công mới 2019 dùng nguồn vốn huyện, xã (NS tỉnh bố trí từ năm 2020)</v>
          </cell>
          <cell r="C186">
            <v>0</v>
          </cell>
          <cell r="D186">
            <v>0</v>
          </cell>
          <cell r="E186">
            <v>0</v>
          </cell>
          <cell r="F186">
            <v>0</v>
          </cell>
          <cell r="G186">
            <v>0</v>
          </cell>
          <cell r="H186">
            <v>0</v>
          </cell>
          <cell r="I186">
            <v>0</v>
          </cell>
          <cell r="J186">
            <v>0</v>
          </cell>
          <cell r="K186">
            <v>0</v>
          </cell>
          <cell r="L186">
            <v>0</v>
          </cell>
          <cell r="M186">
            <v>0</v>
          </cell>
          <cell r="N186">
            <v>143848</v>
          </cell>
          <cell r="O186">
            <v>0</v>
          </cell>
          <cell r="P186">
            <v>84980</v>
          </cell>
          <cell r="Q186">
            <v>0</v>
          </cell>
          <cell r="R186">
            <v>0</v>
          </cell>
          <cell r="S186">
            <v>0</v>
          </cell>
          <cell r="T186">
            <v>40840</v>
          </cell>
          <cell r="U186">
            <v>0</v>
          </cell>
          <cell r="V186">
            <v>0</v>
          </cell>
          <cell r="W186">
            <v>0</v>
          </cell>
          <cell r="X186">
            <v>0</v>
          </cell>
          <cell r="Y186">
            <v>0</v>
          </cell>
          <cell r="Z186">
            <v>0</v>
          </cell>
          <cell r="AA186">
            <v>0</v>
          </cell>
          <cell r="AB186">
            <v>0</v>
          </cell>
          <cell r="AC186">
            <v>0</v>
          </cell>
          <cell r="AD186">
            <v>43720</v>
          </cell>
          <cell r="AE186">
            <v>43720</v>
          </cell>
          <cell r="AF186">
            <v>43720</v>
          </cell>
          <cell r="AG186">
            <v>43720</v>
          </cell>
          <cell r="AH186">
            <v>43720</v>
          </cell>
          <cell r="AI186">
            <v>43720</v>
          </cell>
          <cell r="AJ186">
            <v>43720</v>
          </cell>
          <cell r="AK186">
            <v>43720</v>
          </cell>
          <cell r="AL186">
            <v>43720</v>
          </cell>
          <cell r="AM186">
            <v>43720</v>
          </cell>
          <cell r="AN186">
            <v>43720</v>
          </cell>
          <cell r="AQ186">
            <v>43720</v>
          </cell>
          <cell r="AR186">
            <v>43720</v>
          </cell>
          <cell r="AS186">
            <v>43720</v>
          </cell>
          <cell r="AT186">
            <v>43720</v>
          </cell>
          <cell r="AU186">
            <v>43720</v>
          </cell>
          <cell r="AV186">
            <v>43720</v>
          </cell>
        </row>
        <row r="187">
          <cell r="B187" t="str">
            <v>Các dự án trong KH trung hạn chưa cân đối nguồn</v>
          </cell>
          <cell r="C187">
            <v>43720</v>
          </cell>
          <cell r="D187">
            <v>43720</v>
          </cell>
          <cell r="E187">
            <v>43720</v>
          </cell>
          <cell r="F187">
            <v>43720</v>
          </cell>
          <cell r="G187">
            <v>43720</v>
          </cell>
          <cell r="H187">
            <v>43720</v>
          </cell>
          <cell r="I187">
            <v>43720</v>
          </cell>
          <cell r="J187">
            <v>43720</v>
          </cell>
          <cell r="K187">
            <v>43720</v>
          </cell>
          <cell r="L187">
            <v>43720</v>
          </cell>
          <cell r="M187">
            <v>43720</v>
          </cell>
          <cell r="N187">
            <v>43720</v>
          </cell>
          <cell r="O187">
            <v>43720</v>
          </cell>
          <cell r="P187">
            <v>43720</v>
          </cell>
          <cell r="Q187">
            <v>43720</v>
          </cell>
          <cell r="R187">
            <v>43720</v>
          </cell>
          <cell r="S187">
            <v>43720</v>
          </cell>
          <cell r="T187">
            <v>43720</v>
          </cell>
          <cell r="U187">
            <v>43720</v>
          </cell>
          <cell r="V187">
            <v>43720</v>
          </cell>
          <cell r="W187">
            <v>43720</v>
          </cell>
          <cell r="X187">
            <v>43720</v>
          </cell>
          <cell r="Y187">
            <v>43720</v>
          </cell>
          <cell r="Z187">
            <v>43720</v>
          </cell>
          <cell r="AA187">
            <v>43720</v>
          </cell>
          <cell r="AB187">
            <v>43720</v>
          </cell>
          <cell r="AC187">
            <v>43720</v>
          </cell>
          <cell r="AD187">
            <v>43720</v>
          </cell>
          <cell r="AE187">
            <v>43720</v>
          </cell>
          <cell r="AF187">
            <v>43720</v>
          </cell>
          <cell r="AG187">
            <v>43720</v>
          </cell>
          <cell r="AH187">
            <v>43720</v>
          </cell>
          <cell r="AI187">
            <v>43720</v>
          </cell>
          <cell r="AJ187">
            <v>43720</v>
          </cell>
          <cell r="AK187">
            <v>43720</v>
          </cell>
          <cell r="AL187">
            <v>43720</v>
          </cell>
          <cell r="AM187">
            <v>43720</v>
          </cell>
          <cell r="AN187">
            <v>43720</v>
          </cell>
          <cell r="AQ187">
            <v>43720</v>
          </cell>
          <cell r="AR187">
            <v>43720</v>
          </cell>
          <cell r="AS187">
            <v>43720</v>
          </cell>
          <cell r="AT187">
            <v>43720</v>
          </cell>
          <cell r="AU187">
            <v>43720</v>
          </cell>
          <cell r="AV187">
            <v>43720</v>
          </cell>
        </row>
        <row r="188">
          <cell r="B188" t="str">
            <v>Trường Tiểu học số 1 Sen Thủy (6 phòng 2 tầng)</v>
          </cell>
          <cell r="C188">
            <v>43720</v>
          </cell>
          <cell r="D188">
            <v>43720</v>
          </cell>
          <cell r="E188">
            <v>43720</v>
          </cell>
          <cell r="F188">
            <v>43720</v>
          </cell>
          <cell r="G188" t="str">
            <v>Lệ Thủy</v>
          </cell>
          <cell r="H188">
            <v>2019</v>
          </cell>
          <cell r="I188">
            <v>2019</v>
          </cell>
          <cell r="J188">
            <v>2021</v>
          </cell>
          <cell r="K188">
            <v>2021</v>
          </cell>
          <cell r="L188">
            <v>2021</v>
          </cell>
          <cell r="M188" t="str">
            <v>3796/QĐ-UBND ngày 31/10/2018</v>
          </cell>
          <cell r="N188">
            <v>2955</v>
          </cell>
          <cell r="O188">
            <v>2955</v>
          </cell>
          <cell r="P188">
            <v>1800</v>
          </cell>
          <cell r="Q188">
            <v>1800</v>
          </cell>
          <cell r="R188">
            <v>1800</v>
          </cell>
          <cell r="S188">
            <v>1800</v>
          </cell>
          <cell r="T188">
            <v>900</v>
          </cell>
          <cell r="U188">
            <v>900</v>
          </cell>
          <cell r="V188">
            <v>900</v>
          </cell>
          <cell r="W188">
            <v>900</v>
          </cell>
          <cell r="X188">
            <v>900</v>
          </cell>
          <cell r="Y188">
            <v>900</v>
          </cell>
          <cell r="Z188">
            <v>0</v>
          </cell>
          <cell r="AA188">
            <v>0</v>
          </cell>
          <cell r="AB188">
            <v>0</v>
          </cell>
          <cell r="AC188">
            <v>0</v>
          </cell>
          <cell r="AD188">
            <v>900</v>
          </cell>
          <cell r="AE188">
            <v>900</v>
          </cell>
          <cell r="AF188">
            <v>900</v>
          </cell>
          <cell r="AG188">
            <v>900</v>
          </cell>
          <cell r="AH188">
            <v>900</v>
          </cell>
          <cell r="AI188">
            <v>900</v>
          </cell>
          <cell r="AJ188">
            <v>900</v>
          </cell>
          <cell r="AK188">
            <v>900</v>
          </cell>
          <cell r="AL188">
            <v>900</v>
          </cell>
          <cell r="AM188">
            <v>900</v>
          </cell>
          <cell r="AN188">
            <v>900</v>
          </cell>
          <cell r="AQ188" t="str">
            <v>Sen Thủy</v>
          </cell>
          <cell r="AR188">
            <v>900</v>
          </cell>
          <cell r="AS188">
            <v>900</v>
          </cell>
          <cell r="AT188" t="str">
            <v>NTM</v>
          </cell>
          <cell r="AU188" t="str">
            <v>UBND xã Sen Thủy</v>
          </cell>
          <cell r="AV188" t="str">
            <v>Đ/c Giám đốc</v>
          </cell>
        </row>
        <row r="189">
          <cell r="B189" t="str">
            <v xml:space="preserve">Các dự án bổ sung KH trung hạn </v>
          </cell>
          <cell r="C189">
            <v>900</v>
          </cell>
          <cell r="D189">
            <v>900</v>
          </cell>
          <cell r="E189">
            <v>900</v>
          </cell>
          <cell r="F189">
            <v>900</v>
          </cell>
          <cell r="G189">
            <v>900</v>
          </cell>
          <cell r="H189">
            <v>900</v>
          </cell>
          <cell r="I189">
            <v>900</v>
          </cell>
          <cell r="J189">
            <v>900</v>
          </cell>
          <cell r="K189">
            <v>900</v>
          </cell>
          <cell r="L189">
            <v>900</v>
          </cell>
          <cell r="M189">
            <v>900</v>
          </cell>
          <cell r="N189">
            <v>900</v>
          </cell>
          <cell r="O189">
            <v>900</v>
          </cell>
          <cell r="P189">
            <v>900</v>
          </cell>
          <cell r="Q189">
            <v>900</v>
          </cell>
          <cell r="R189">
            <v>900</v>
          </cell>
          <cell r="S189">
            <v>900</v>
          </cell>
          <cell r="T189">
            <v>900</v>
          </cell>
          <cell r="U189">
            <v>900</v>
          </cell>
          <cell r="V189">
            <v>900</v>
          </cell>
          <cell r="W189">
            <v>900</v>
          </cell>
          <cell r="X189">
            <v>900</v>
          </cell>
          <cell r="Y189">
            <v>900</v>
          </cell>
          <cell r="Z189">
            <v>900</v>
          </cell>
          <cell r="AA189">
            <v>900</v>
          </cell>
          <cell r="AB189">
            <v>900</v>
          </cell>
          <cell r="AC189">
            <v>900</v>
          </cell>
          <cell r="AD189">
            <v>900</v>
          </cell>
          <cell r="AE189">
            <v>900</v>
          </cell>
          <cell r="AF189">
            <v>900</v>
          </cell>
          <cell r="AG189">
            <v>900</v>
          </cell>
          <cell r="AH189">
            <v>900</v>
          </cell>
          <cell r="AI189">
            <v>900</v>
          </cell>
          <cell r="AJ189">
            <v>900</v>
          </cell>
          <cell r="AK189">
            <v>900</v>
          </cell>
          <cell r="AL189">
            <v>900</v>
          </cell>
          <cell r="AM189">
            <v>900</v>
          </cell>
          <cell r="AN189">
            <v>900</v>
          </cell>
          <cell r="AQ189">
            <v>900</v>
          </cell>
          <cell r="AR189">
            <v>900</v>
          </cell>
          <cell r="AS189">
            <v>900</v>
          </cell>
          <cell r="AT189">
            <v>900</v>
          </cell>
          <cell r="AU189">
            <v>900</v>
          </cell>
          <cell r="AV189">
            <v>900</v>
          </cell>
        </row>
        <row r="190">
          <cell r="B190" t="str">
            <v>Nhà lớp học 2 tầng 6 phòng Trường Mầm non Huyền Thủy, xã Thạch Hóa</v>
          </cell>
          <cell r="C190">
            <v>900</v>
          </cell>
          <cell r="D190">
            <v>900</v>
          </cell>
          <cell r="E190">
            <v>900</v>
          </cell>
          <cell r="F190">
            <v>900</v>
          </cell>
          <cell r="G190" t="str">
            <v>Tuyên Hóa</v>
          </cell>
          <cell r="H190">
            <v>2019</v>
          </cell>
          <cell r="I190">
            <v>2019</v>
          </cell>
          <cell r="J190">
            <v>2021</v>
          </cell>
          <cell r="K190">
            <v>2021</v>
          </cell>
          <cell r="L190">
            <v>2021</v>
          </cell>
          <cell r="M190" t="str">
            <v>3824/QĐ-UBND ngày 31/10/2018</v>
          </cell>
          <cell r="N190">
            <v>5638</v>
          </cell>
          <cell r="O190">
            <v>5638</v>
          </cell>
          <cell r="P190">
            <v>3600</v>
          </cell>
          <cell r="Q190">
            <v>3600</v>
          </cell>
          <cell r="R190">
            <v>3600</v>
          </cell>
          <cell r="S190">
            <v>3600</v>
          </cell>
          <cell r="T190">
            <v>1800</v>
          </cell>
          <cell r="U190">
            <v>1800</v>
          </cell>
          <cell r="V190">
            <v>1800</v>
          </cell>
          <cell r="W190">
            <v>1800</v>
          </cell>
          <cell r="X190">
            <v>1800</v>
          </cell>
          <cell r="Y190">
            <v>1800</v>
          </cell>
          <cell r="Z190">
            <v>0</v>
          </cell>
          <cell r="AA190">
            <v>0</v>
          </cell>
          <cell r="AB190">
            <v>0</v>
          </cell>
          <cell r="AC190">
            <v>0</v>
          </cell>
          <cell r="AD190">
            <v>1800</v>
          </cell>
          <cell r="AE190">
            <v>1800</v>
          </cell>
          <cell r="AF190">
            <v>1800</v>
          </cell>
          <cell r="AG190">
            <v>1800</v>
          </cell>
          <cell r="AH190">
            <v>1800</v>
          </cell>
          <cell r="AI190">
            <v>1800</v>
          </cell>
          <cell r="AJ190">
            <v>1800</v>
          </cell>
          <cell r="AK190">
            <v>1800</v>
          </cell>
          <cell r="AL190">
            <v>1800</v>
          </cell>
          <cell r="AM190">
            <v>1800</v>
          </cell>
          <cell r="AN190">
            <v>1800</v>
          </cell>
          <cell r="AQ190" t="str">
            <v>Thạch Hóa</v>
          </cell>
          <cell r="AR190">
            <v>1800</v>
          </cell>
          <cell r="AS190" t="str">
            <v>xã 135</v>
          </cell>
          <cell r="AT190" t="str">
            <v>NTM</v>
          </cell>
          <cell r="AU190" t="str">
            <v>UBND xã Thạch Hóa</v>
          </cell>
          <cell r="AV190" t="str">
            <v>Đ/c Dũng PCT</v>
          </cell>
        </row>
        <row r="191">
          <cell r="B191" t="str">
            <v>Trường MN 2 tầng 4 phòng thôn Áng Sơn xã Vạn Ninh</v>
          </cell>
          <cell r="C191">
            <v>1800</v>
          </cell>
          <cell r="D191">
            <v>1800</v>
          </cell>
          <cell r="E191">
            <v>1800</v>
          </cell>
          <cell r="F191">
            <v>1800</v>
          </cell>
          <cell r="G191" t="str">
            <v>Quảng Ninh</v>
          </cell>
          <cell r="H191">
            <v>2019</v>
          </cell>
          <cell r="I191">
            <v>2019</v>
          </cell>
          <cell r="J191">
            <v>2021</v>
          </cell>
          <cell r="K191">
            <v>2021</v>
          </cell>
          <cell r="L191">
            <v>2021</v>
          </cell>
          <cell r="M191" t="str">
            <v>3800/QĐ-UBND ngày 31/10/2018</v>
          </cell>
          <cell r="N191">
            <v>4192</v>
          </cell>
          <cell r="O191">
            <v>4192</v>
          </cell>
          <cell r="P191">
            <v>2520</v>
          </cell>
          <cell r="Q191">
            <v>2520</v>
          </cell>
          <cell r="R191">
            <v>2520</v>
          </cell>
          <cell r="S191">
            <v>2520</v>
          </cell>
          <cell r="T191">
            <v>1260</v>
          </cell>
          <cell r="U191">
            <v>1260</v>
          </cell>
          <cell r="V191">
            <v>1260</v>
          </cell>
          <cell r="W191">
            <v>1260</v>
          </cell>
          <cell r="X191">
            <v>1260</v>
          </cell>
          <cell r="Y191">
            <v>1260</v>
          </cell>
          <cell r="Z191">
            <v>0</v>
          </cell>
          <cell r="AA191">
            <v>0</v>
          </cell>
          <cell r="AB191">
            <v>0</v>
          </cell>
          <cell r="AC191">
            <v>0</v>
          </cell>
          <cell r="AD191">
            <v>1260</v>
          </cell>
          <cell r="AE191">
            <v>1260</v>
          </cell>
          <cell r="AF191">
            <v>1260</v>
          </cell>
          <cell r="AG191">
            <v>1260</v>
          </cell>
          <cell r="AH191">
            <v>1260</v>
          </cell>
          <cell r="AI191">
            <v>1260</v>
          </cell>
          <cell r="AJ191">
            <v>1260</v>
          </cell>
          <cell r="AK191">
            <v>1260</v>
          </cell>
          <cell r="AL191">
            <v>1260</v>
          </cell>
          <cell r="AM191">
            <v>1260</v>
          </cell>
          <cell r="AN191" t="str">
            <v>PVX đưa xuống KCM năm 2019, dùng NS huyện xã</v>
          </cell>
          <cell r="AQ191" t="str">
            <v>Vạn Ninh</v>
          </cell>
          <cell r="AR191">
            <v>1260</v>
          </cell>
          <cell r="AS191">
            <v>1260</v>
          </cell>
          <cell r="AT191" t="str">
            <v>NTM</v>
          </cell>
          <cell r="AU191" t="str">
            <v>UBND huyện Quảng Ninh</v>
          </cell>
          <cell r="AV191" t="str">
            <v>Chủ tịch</v>
          </cell>
        </row>
        <row r="192">
          <cell r="B192" t="str">
            <v>Nhà lớp học bộ môn 2 tầng 4 phòng Trường THCS xã Tiến Hóa</v>
          </cell>
          <cell r="C192">
            <v>1260</v>
          </cell>
          <cell r="D192">
            <v>1260</v>
          </cell>
          <cell r="E192">
            <v>1260</v>
          </cell>
          <cell r="F192">
            <v>1260</v>
          </cell>
          <cell r="G192" t="str">
            <v>Tuyên Hóa</v>
          </cell>
          <cell r="H192">
            <v>2019</v>
          </cell>
          <cell r="I192">
            <v>2019</v>
          </cell>
          <cell r="J192">
            <v>2021</v>
          </cell>
          <cell r="K192">
            <v>2021</v>
          </cell>
          <cell r="L192">
            <v>2021</v>
          </cell>
          <cell r="M192" t="str">
            <v>3835/QĐ-UBND ngày 31/10/2018</v>
          </cell>
          <cell r="N192">
            <v>3000</v>
          </cell>
          <cell r="O192">
            <v>3000</v>
          </cell>
          <cell r="P192">
            <v>1800</v>
          </cell>
          <cell r="Q192">
            <v>1800</v>
          </cell>
          <cell r="R192">
            <v>1800</v>
          </cell>
          <cell r="S192">
            <v>1800</v>
          </cell>
          <cell r="T192">
            <v>900</v>
          </cell>
          <cell r="U192">
            <v>900</v>
          </cell>
          <cell r="V192">
            <v>900</v>
          </cell>
          <cell r="W192">
            <v>900</v>
          </cell>
          <cell r="X192">
            <v>900</v>
          </cell>
          <cell r="Y192">
            <v>900</v>
          </cell>
          <cell r="Z192">
            <v>0</v>
          </cell>
          <cell r="AA192">
            <v>0</v>
          </cell>
          <cell r="AB192">
            <v>0</v>
          </cell>
          <cell r="AC192">
            <v>0</v>
          </cell>
          <cell r="AD192">
            <v>900</v>
          </cell>
          <cell r="AE192">
            <v>900</v>
          </cell>
          <cell r="AF192">
            <v>900</v>
          </cell>
          <cell r="AG192">
            <v>900</v>
          </cell>
          <cell r="AH192">
            <v>900</v>
          </cell>
          <cell r="AI192">
            <v>900</v>
          </cell>
          <cell r="AJ192">
            <v>900</v>
          </cell>
          <cell r="AK192">
            <v>900</v>
          </cell>
          <cell r="AL192">
            <v>900</v>
          </cell>
          <cell r="AM192">
            <v>900</v>
          </cell>
          <cell r="AN192">
            <v>900</v>
          </cell>
          <cell r="AQ192" t="str">
            <v>Tiến Hóa</v>
          </cell>
          <cell r="AR192">
            <v>900</v>
          </cell>
          <cell r="AS192">
            <v>900</v>
          </cell>
          <cell r="AT192" t="str">
            <v>NTM</v>
          </cell>
          <cell r="AU192" t="str">
            <v>UBND xã Tiến Hóa</v>
          </cell>
          <cell r="AV192" t="str">
            <v>Đ/c Quang PCT</v>
          </cell>
        </row>
        <row r="193">
          <cell r="B193" t="str">
            <v>Nhà lớp học 2 tầng 8 phòng Trường Tiểu học Quảng Thọ</v>
          </cell>
          <cell r="C193">
            <v>900</v>
          </cell>
          <cell r="D193">
            <v>900</v>
          </cell>
          <cell r="E193">
            <v>900</v>
          </cell>
          <cell r="F193">
            <v>900</v>
          </cell>
          <cell r="G193" t="str">
            <v>Ba Đồn</v>
          </cell>
          <cell r="H193">
            <v>2019</v>
          </cell>
          <cell r="I193">
            <v>2019</v>
          </cell>
          <cell r="J193">
            <v>2021</v>
          </cell>
          <cell r="K193">
            <v>2021</v>
          </cell>
          <cell r="L193">
            <v>2021</v>
          </cell>
          <cell r="M193" t="str">
            <v>3772/QĐ-UBND ngày 31/10/2018</v>
          </cell>
          <cell r="N193">
            <v>4401</v>
          </cell>
          <cell r="O193">
            <v>4401</v>
          </cell>
          <cell r="P193">
            <v>2700</v>
          </cell>
          <cell r="Q193">
            <v>2700</v>
          </cell>
          <cell r="R193">
            <v>2700</v>
          </cell>
          <cell r="S193">
            <v>2700</v>
          </cell>
          <cell r="T193">
            <v>1350</v>
          </cell>
          <cell r="U193">
            <v>1350</v>
          </cell>
          <cell r="V193">
            <v>1350</v>
          </cell>
          <cell r="W193">
            <v>1350</v>
          </cell>
          <cell r="X193">
            <v>1350</v>
          </cell>
          <cell r="Y193">
            <v>1350</v>
          </cell>
          <cell r="Z193">
            <v>0</v>
          </cell>
          <cell r="AA193">
            <v>0</v>
          </cell>
          <cell r="AB193">
            <v>0</v>
          </cell>
          <cell r="AC193">
            <v>0</v>
          </cell>
          <cell r="AD193">
            <v>1350</v>
          </cell>
          <cell r="AE193">
            <v>1350</v>
          </cell>
          <cell r="AF193">
            <v>1350</v>
          </cell>
          <cell r="AG193">
            <v>1350</v>
          </cell>
          <cell r="AH193">
            <v>1350</v>
          </cell>
          <cell r="AI193">
            <v>1350</v>
          </cell>
          <cell r="AJ193">
            <v>1350</v>
          </cell>
          <cell r="AK193">
            <v>1350</v>
          </cell>
          <cell r="AL193">
            <v>1350</v>
          </cell>
          <cell r="AM193">
            <v>1350</v>
          </cell>
          <cell r="AN193">
            <v>1350</v>
          </cell>
          <cell r="AQ193" t="str">
            <v>Quảng Thọ</v>
          </cell>
          <cell r="AR193">
            <v>1350</v>
          </cell>
          <cell r="AS193">
            <v>1350</v>
          </cell>
          <cell r="AT193">
            <v>1350</v>
          </cell>
          <cell r="AU193" t="str">
            <v>UBND phường Quảng Thọ</v>
          </cell>
          <cell r="AV193" t="str">
            <v>Đ/c Dũng PCT</v>
          </cell>
        </row>
        <row r="194">
          <cell r="B194" t="str">
            <v>Nhà lớp học 2 tầng 8 phòng Trường Tiểu học Cồn Sẻ, xã Quảng Lộc</v>
          </cell>
          <cell r="C194">
            <v>1350</v>
          </cell>
          <cell r="D194">
            <v>1350</v>
          </cell>
          <cell r="E194">
            <v>1350</v>
          </cell>
          <cell r="F194">
            <v>1350</v>
          </cell>
          <cell r="G194" t="str">
            <v>Ba Đồn</v>
          </cell>
          <cell r="H194">
            <v>2019</v>
          </cell>
          <cell r="I194">
            <v>2019</v>
          </cell>
          <cell r="J194">
            <v>2021</v>
          </cell>
          <cell r="K194">
            <v>2021</v>
          </cell>
          <cell r="L194">
            <v>2021</v>
          </cell>
          <cell r="M194" t="str">
            <v>3795/QĐ-UBND ngày 31/10/2018</v>
          </cell>
          <cell r="N194">
            <v>5500</v>
          </cell>
          <cell r="O194">
            <v>5500</v>
          </cell>
          <cell r="P194">
            <v>3300</v>
          </cell>
          <cell r="Q194">
            <v>3300</v>
          </cell>
          <cell r="R194">
            <v>3300</v>
          </cell>
          <cell r="S194">
            <v>3300</v>
          </cell>
          <cell r="T194">
            <v>3300</v>
          </cell>
          <cell r="U194">
            <v>3300</v>
          </cell>
          <cell r="V194">
            <v>3300</v>
          </cell>
          <cell r="W194">
            <v>3300</v>
          </cell>
          <cell r="X194">
            <v>3300</v>
          </cell>
          <cell r="Y194">
            <v>3300</v>
          </cell>
          <cell r="Z194">
            <v>0</v>
          </cell>
          <cell r="AA194">
            <v>0</v>
          </cell>
          <cell r="AB194">
            <v>0</v>
          </cell>
          <cell r="AC194">
            <v>0</v>
          </cell>
          <cell r="AD194">
            <v>1980</v>
          </cell>
          <cell r="AE194">
            <v>1980</v>
          </cell>
          <cell r="AF194">
            <v>990</v>
          </cell>
          <cell r="AG194">
            <v>50</v>
          </cell>
          <cell r="AH194">
            <v>50</v>
          </cell>
          <cell r="AI194">
            <v>990</v>
          </cell>
          <cell r="AJ194">
            <v>990</v>
          </cell>
          <cell r="AK194">
            <v>990</v>
          </cell>
          <cell r="AL194">
            <v>1980</v>
          </cell>
          <cell r="AM194">
            <v>990</v>
          </cell>
          <cell r="AN194">
            <v>990</v>
          </cell>
          <cell r="AQ194" t="str">
            <v>Quảng Lộc</v>
          </cell>
          <cell r="AR194">
            <v>990</v>
          </cell>
          <cell r="AS194">
            <v>990</v>
          </cell>
          <cell r="AT194" t="str">
            <v>NTM</v>
          </cell>
          <cell r="AU194" t="str">
            <v>UBND xã Quảng Lộc</v>
          </cell>
          <cell r="AV194" t="str">
            <v>P VX</v>
          </cell>
        </row>
        <row r="195">
          <cell r="B195" t="str">
            <v>Nhà lớp học 2 tầng 6 phòng Trường Tiểu học số 1 Ba Đồn</v>
          </cell>
          <cell r="C195">
            <v>990</v>
          </cell>
          <cell r="D195">
            <v>990</v>
          </cell>
          <cell r="E195">
            <v>990</v>
          </cell>
          <cell r="F195">
            <v>990</v>
          </cell>
          <cell r="G195" t="str">
            <v>Ba Đồn</v>
          </cell>
          <cell r="H195">
            <v>2019</v>
          </cell>
          <cell r="I195">
            <v>2019</v>
          </cell>
          <cell r="J195">
            <v>2021</v>
          </cell>
          <cell r="K195">
            <v>2021</v>
          </cell>
          <cell r="L195">
            <v>2021</v>
          </cell>
          <cell r="M195" t="str">
            <v>3779/QĐ-UBND ngày 31/10/2018</v>
          </cell>
          <cell r="N195">
            <v>3427</v>
          </cell>
          <cell r="O195">
            <v>3427</v>
          </cell>
          <cell r="P195">
            <v>2100</v>
          </cell>
          <cell r="Q195">
            <v>2100</v>
          </cell>
          <cell r="R195">
            <v>2100</v>
          </cell>
          <cell r="S195">
            <v>2100</v>
          </cell>
          <cell r="T195">
            <v>1050</v>
          </cell>
          <cell r="U195">
            <v>1050</v>
          </cell>
          <cell r="V195">
            <v>1050</v>
          </cell>
          <cell r="W195">
            <v>1050</v>
          </cell>
          <cell r="X195">
            <v>1050</v>
          </cell>
          <cell r="Y195">
            <v>1050</v>
          </cell>
          <cell r="Z195">
            <v>0</v>
          </cell>
          <cell r="AA195">
            <v>0</v>
          </cell>
          <cell r="AB195">
            <v>0</v>
          </cell>
          <cell r="AC195">
            <v>0</v>
          </cell>
          <cell r="AD195">
            <v>1050</v>
          </cell>
          <cell r="AE195">
            <v>1050</v>
          </cell>
          <cell r="AF195">
            <v>1050</v>
          </cell>
          <cell r="AG195">
            <v>1050</v>
          </cell>
          <cell r="AH195">
            <v>1050</v>
          </cell>
          <cell r="AI195">
            <v>1050</v>
          </cell>
          <cell r="AJ195">
            <v>1050</v>
          </cell>
          <cell r="AK195">
            <v>1050</v>
          </cell>
          <cell r="AL195">
            <v>1050</v>
          </cell>
          <cell r="AM195">
            <v>1050</v>
          </cell>
          <cell r="AN195">
            <v>1050</v>
          </cell>
          <cell r="AQ195" t="str">
            <v>Ba Đồn</v>
          </cell>
          <cell r="AR195">
            <v>1050</v>
          </cell>
          <cell r="AS195">
            <v>1050</v>
          </cell>
          <cell r="AT195">
            <v>1050</v>
          </cell>
          <cell r="AU195" t="str">
            <v>UBND phường Ba Đồn</v>
          </cell>
          <cell r="AV195" t="str">
            <v>Đ/c Giám đốc</v>
          </cell>
        </row>
        <row r="196">
          <cell r="B196" t="str">
            <v>Nhà lớp học và các phòng chức năng 2 tầng 6 phòng trường MN xã Quảng Thủy</v>
          </cell>
          <cell r="C196">
            <v>1050</v>
          </cell>
          <cell r="D196">
            <v>1050</v>
          </cell>
          <cell r="E196">
            <v>1050</v>
          </cell>
          <cell r="F196">
            <v>1050</v>
          </cell>
          <cell r="G196" t="str">
            <v>Ba Đồn</v>
          </cell>
          <cell r="H196">
            <v>2019</v>
          </cell>
          <cell r="I196">
            <v>2019</v>
          </cell>
          <cell r="J196">
            <v>2021</v>
          </cell>
          <cell r="K196">
            <v>2021</v>
          </cell>
          <cell r="L196">
            <v>2021</v>
          </cell>
          <cell r="M196" t="str">
            <v>3878a/QĐ-UBND ngày 31/10/2018</v>
          </cell>
          <cell r="N196">
            <v>5500</v>
          </cell>
          <cell r="O196">
            <v>5500</v>
          </cell>
          <cell r="P196">
            <v>3600</v>
          </cell>
          <cell r="Q196">
            <v>3600</v>
          </cell>
          <cell r="R196">
            <v>3600</v>
          </cell>
          <cell r="S196">
            <v>3600</v>
          </cell>
          <cell r="T196">
            <v>1800</v>
          </cell>
          <cell r="U196">
            <v>1800</v>
          </cell>
          <cell r="V196">
            <v>1800</v>
          </cell>
          <cell r="W196">
            <v>1800</v>
          </cell>
          <cell r="X196">
            <v>1800</v>
          </cell>
          <cell r="Y196">
            <v>1800</v>
          </cell>
          <cell r="Z196">
            <v>0</v>
          </cell>
          <cell r="AA196">
            <v>0</v>
          </cell>
          <cell r="AB196">
            <v>0</v>
          </cell>
          <cell r="AC196">
            <v>0</v>
          </cell>
          <cell r="AD196">
            <v>1800</v>
          </cell>
          <cell r="AE196">
            <v>1800</v>
          </cell>
          <cell r="AF196">
            <v>1800</v>
          </cell>
          <cell r="AG196">
            <v>1800</v>
          </cell>
          <cell r="AH196">
            <v>1800</v>
          </cell>
          <cell r="AI196">
            <v>1800</v>
          </cell>
          <cell r="AJ196">
            <v>1800</v>
          </cell>
          <cell r="AK196">
            <v>1800</v>
          </cell>
          <cell r="AL196">
            <v>1800</v>
          </cell>
          <cell r="AM196">
            <v>1800</v>
          </cell>
          <cell r="AN196">
            <v>1800</v>
          </cell>
          <cell r="AQ196" t="str">
            <v>Quảng Thủy</v>
          </cell>
          <cell r="AR196">
            <v>1800</v>
          </cell>
          <cell r="AS196">
            <v>1800</v>
          </cell>
          <cell r="AT196" t="str">
            <v>NTM</v>
          </cell>
          <cell r="AU196" t="str">
            <v>UBND xã Quảng Thủy</v>
          </cell>
          <cell r="AV196" t="str">
            <v>Đ/c Dũng PCT</v>
          </cell>
        </row>
        <row r="197">
          <cell r="B197" t="str">
            <v>Nhà lớp học 2 tầng 6 phòng Trường  Tiểu học số 1 Quảng Hòa</v>
          </cell>
          <cell r="C197">
            <v>1800</v>
          </cell>
          <cell r="D197">
            <v>1800</v>
          </cell>
          <cell r="E197">
            <v>1800</v>
          </cell>
          <cell r="F197">
            <v>1800</v>
          </cell>
          <cell r="G197" t="str">
            <v>Ba Đồn</v>
          </cell>
          <cell r="H197">
            <v>2019</v>
          </cell>
          <cell r="I197">
            <v>2019</v>
          </cell>
          <cell r="J197">
            <v>2021</v>
          </cell>
          <cell r="K197">
            <v>2021</v>
          </cell>
          <cell r="L197">
            <v>2021</v>
          </cell>
          <cell r="M197" t="str">
            <v>3780/QĐ-UBND ngày 31/10/2018</v>
          </cell>
          <cell r="N197">
            <v>3000</v>
          </cell>
          <cell r="O197">
            <v>3000</v>
          </cell>
          <cell r="P197">
            <v>1800</v>
          </cell>
          <cell r="Q197">
            <v>1800</v>
          </cell>
          <cell r="R197">
            <v>1800</v>
          </cell>
          <cell r="S197">
            <v>1800</v>
          </cell>
          <cell r="T197">
            <v>900</v>
          </cell>
          <cell r="U197">
            <v>900</v>
          </cell>
          <cell r="V197">
            <v>900</v>
          </cell>
          <cell r="W197">
            <v>900</v>
          </cell>
          <cell r="X197">
            <v>900</v>
          </cell>
          <cell r="Y197">
            <v>900</v>
          </cell>
          <cell r="Z197">
            <v>0</v>
          </cell>
          <cell r="AA197">
            <v>0</v>
          </cell>
          <cell r="AB197">
            <v>0</v>
          </cell>
          <cell r="AC197">
            <v>0</v>
          </cell>
          <cell r="AD197">
            <v>900</v>
          </cell>
          <cell r="AE197">
            <v>900</v>
          </cell>
          <cell r="AF197">
            <v>900</v>
          </cell>
          <cell r="AG197">
            <v>900</v>
          </cell>
          <cell r="AH197">
            <v>900</v>
          </cell>
          <cell r="AI197">
            <v>900</v>
          </cell>
          <cell r="AJ197">
            <v>900</v>
          </cell>
          <cell r="AK197">
            <v>900</v>
          </cell>
          <cell r="AL197">
            <v>900</v>
          </cell>
          <cell r="AM197">
            <v>900</v>
          </cell>
          <cell r="AN197">
            <v>900</v>
          </cell>
          <cell r="AQ197" t="str">
            <v>Quảng Hòa</v>
          </cell>
          <cell r="AR197">
            <v>900</v>
          </cell>
          <cell r="AS197">
            <v>900</v>
          </cell>
          <cell r="AT197" t="str">
            <v>NTM</v>
          </cell>
          <cell r="AU197" t="str">
            <v>UBND xã Quảng Hòa</v>
          </cell>
          <cell r="AV197" t="str">
            <v>Đ/c Dũng PCT</v>
          </cell>
        </row>
        <row r="198">
          <cell r="B198" t="str">
            <v>Xây dựng 6 phòng 2 tầng Trường Mầm non xã Quảng Liên</v>
          </cell>
          <cell r="C198">
            <v>900</v>
          </cell>
          <cell r="D198">
            <v>900</v>
          </cell>
          <cell r="E198">
            <v>900</v>
          </cell>
          <cell r="F198">
            <v>900</v>
          </cell>
          <cell r="G198" t="str">
            <v>Quảng Trạch</v>
          </cell>
          <cell r="H198">
            <v>2019</v>
          </cell>
          <cell r="I198">
            <v>2019</v>
          </cell>
          <cell r="J198">
            <v>2021</v>
          </cell>
          <cell r="K198">
            <v>2021</v>
          </cell>
          <cell r="L198">
            <v>2021</v>
          </cell>
          <cell r="M198" t="str">
            <v>3807/QĐ-UBND ngày 31/10/2018</v>
          </cell>
          <cell r="N198">
            <v>4600</v>
          </cell>
          <cell r="O198">
            <v>4600</v>
          </cell>
          <cell r="P198">
            <v>2760</v>
          </cell>
          <cell r="Q198">
            <v>2760</v>
          </cell>
          <cell r="R198">
            <v>2760</v>
          </cell>
          <cell r="S198">
            <v>2760</v>
          </cell>
          <cell r="T198">
            <v>1380</v>
          </cell>
          <cell r="U198">
            <v>1380</v>
          </cell>
          <cell r="V198">
            <v>1380</v>
          </cell>
          <cell r="W198">
            <v>1380</v>
          </cell>
          <cell r="X198">
            <v>1380</v>
          </cell>
          <cell r="Y198">
            <v>1380</v>
          </cell>
          <cell r="Z198">
            <v>0</v>
          </cell>
          <cell r="AA198">
            <v>0</v>
          </cell>
          <cell r="AB198">
            <v>0</v>
          </cell>
          <cell r="AC198">
            <v>0</v>
          </cell>
          <cell r="AD198">
            <v>1380</v>
          </cell>
          <cell r="AE198">
            <v>1380</v>
          </cell>
          <cell r="AF198">
            <v>1380</v>
          </cell>
          <cell r="AG198">
            <v>1380</v>
          </cell>
          <cell r="AH198">
            <v>1380</v>
          </cell>
          <cell r="AI198">
            <v>1380</v>
          </cell>
          <cell r="AJ198">
            <v>1380</v>
          </cell>
          <cell r="AK198">
            <v>1380</v>
          </cell>
          <cell r="AL198">
            <v>1380</v>
          </cell>
          <cell r="AM198">
            <v>1380</v>
          </cell>
          <cell r="AN198">
            <v>1380</v>
          </cell>
          <cell r="AQ198" t="str">
            <v>Quảng Liên</v>
          </cell>
          <cell r="AR198">
            <v>1380</v>
          </cell>
          <cell r="AS198">
            <v>1380</v>
          </cell>
          <cell r="AT198" t="str">
            <v>NTM</v>
          </cell>
          <cell r="AU198" t="str">
            <v xml:space="preserve">UBND xã Quảng Liên </v>
          </cell>
          <cell r="AV198" t="str">
            <v>Đ/c Dũng PCT</v>
          </cell>
        </row>
        <row r="199">
          <cell r="B199" t="str">
            <v>Nhà lớp học 2 tầng 6 phòng Trường Tiểu học Quảng Liên</v>
          </cell>
          <cell r="C199">
            <v>1380</v>
          </cell>
          <cell r="D199">
            <v>1380</v>
          </cell>
          <cell r="E199">
            <v>1380</v>
          </cell>
          <cell r="F199">
            <v>1380</v>
          </cell>
          <cell r="G199" t="str">
            <v>Quảng Trạch</v>
          </cell>
          <cell r="H199">
            <v>2019</v>
          </cell>
          <cell r="I199">
            <v>2019</v>
          </cell>
          <cell r="J199">
            <v>2021</v>
          </cell>
          <cell r="K199">
            <v>2021</v>
          </cell>
          <cell r="L199">
            <v>2021</v>
          </cell>
          <cell r="M199" t="str">
            <v>3808/QĐ-UBND ngày 31/10/2018</v>
          </cell>
          <cell r="N199">
            <v>3289</v>
          </cell>
          <cell r="O199">
            <v>3289</v>
          </cell>
          <cell r="P199">
            <v>1980</v>
          </cell>
          <cell r="Q199">
            <v>1980</v>
          </cell>
          <cell r="R199">
            <v>1980</v>
          </cell>
          <cell r="S199">
            <v>1980</v>
          </cell>
          <cell r="T199">
            <v>990</v>
          </cell>
          <cell r="U199">
            <v>990</v>
          </cell>
          <cell r="V199">
            <v>990</v>
          </cell>
          <cell r="W199">
            <v>990</v>
          </cell>
          <cell r="X199">
            <v>990</v>
          </cell>
          <cell r="Y199">
            <v>990</v>
          </cell>
          <cell r="Z199">
            <v>0</v>
          </cell>
          <cell r="AA199">
            <v>0</v>
          </cell>
          <cell r="AB199">
            <v>0</v>
          </cell>
          <cell r="AC199">
            <v>0</v>
          </cell>
          <cell r="AD199">
            <v>990</v>
          </cell>
          <cell r="AE199">
            <v>990</v>
          </cell>
          <cell r="AF199">
            <v>990</v>
          </cell>
          <cell r="AG199">
            <v>990</v>
          </cell>
          <cell r="AH199">
            <v>990</v>
          </cell>
          <cell r="AI199">
            <v>990</v>
          </cell>
          <cell r="AJ199">
            <v>990</v>
          </cell>
          <cell r="AK199">
            <v>990</v>
          </cell>
          <cell r="AL199">
            <v>990</v>
          </cell>
          <cell r="AM199">
            <v>990</v>
          </cell>
          <cell r="AN199">
            <v>990</v>
          </cell>
          <cell r="AQ199" t="str">
            <v>Quảng Liên</v>
          </cell>
          <cell r="AR199">
            <v>990</v>
          </cell>
          <cell r="AS199">
            <v>990</v>
          </cell>
          <cell r="AT199" t="str">
            <v>NTM</v>
          </cell>
          <cell r="AU199" t="str">
            <v xml:space="preserve">UBND xã Quảng Liên </v>
          </cell>
          <cell r="AV199" t="str">
            <v>Đ/c Dũng PCT</v>
          </cell>
        </row>
        <row r="200">
          <cell r="B200" t="str">
            <v>Nhà lớp học 2 tầng 8 phòng Trường THCS xã Quảng Xuân</v>
          </cell>
          <cell r="C200">
            <v>990</v>
          </cell>
          <cell r="D200">
            <v>990</v>
          </cell>
          <cell r="E200">
            <v>990</v>
          </cell>
          <cell r="F200">
            <v>990</v>
          </cell>
          <cell r="G200" t="str">
            <v>Quảng Trạch</v>
          </cell>
          <cell r="H200">
            <v>2019</v>
          </cell>
          <cell r="I200">
            <v>2019</v>
          </cell>
          <cell r="J200">
            <v>2021</v>
          </cell>
          <cell r="K200">
            <v>2021</v>
          </cell>
          <cell r="L200">
            <v>2021</v>
          </cell>
          <cell r="M200" t="str">
            <v>3709/QĐ-UBND ngày 30/10/2018</v>
          </cell>
          <cell r="N200">
            <v>4500</v>
          </cell>
          <cell r="O200">
            <v>4500</v>
          </cell>
          <cell r="P200">
            <v>2700</v>
          </cell>
          <cell r="Q200">
            <v>2700</v>
          </cell>
          <cell r="R200">
            <v>2700</v>
          </cell>
          <cell r="S200">
            <v>2700</v>
          </cell>
          <cell r="T200">
            <v>1350</v>
          </cell>
          <cell r="U200">
            <v>1350</v>
          </cell>
          <cell r="V200">
            <v>1350</v>
          </cell>
          <cell r="W200">
            <v>1350</v>
          </cell>
          <cell r="X200">
            <v>1350</v>
          </cell>
          <cell r="Y200">
            <v>1350</v>
          </cell>
          <cell r="Z200">
            <v>0</v>
          </cell>
          <cell r="AA200">
            <v>0</v>
          </cell>
          <cell r="AB200">
            <v>0</v>
          </cell>
          <cell r="AC200">
            <v>0</v>
          </cell>
          <cell r="AD200">
            <v>1350</v>
          </cell>
          <cell r="AE200">
            <v>1350</v>
          </cell>
          <cell r="AF200">
            <v>1350</v>
          </cell>
          <cell r="AG200">
            <v>1350</v>
          </cell>
          <cell r="AH200">
            <v>1350</v>
          </cell>
          <cell r="AI200">
            <v>1350</v>
          </cell>
          <cell r="AJ200">
            <v>1350</v>
          </cell>
          <cell r="AK200">
            <v>1350</v>
          </cell>
          <cell r="AL200">
            <v>1350</v>
          </cell>
          <cell r="AM200">
            <v>1350</v>
          </cell>
          <cell r="AN200">
            <v>1350</v>
          </cell>
          <cell r="AQ200" t="str">
            <v>Quảng Xuân</v>
          </cell>
          <cell r="AR200">
            <v>1350</v>
          </cell>
          <cell r="AS200">
            <v>1350</v>
          </cell>
          <cell r="AT200" t="str">
            <v>NTM</v>
          </cell>
          <cell r="AU200" t="str">
            <v>UBND xã Quảng Xuân</v>
          </cell>
          <cell r="AV200" t="str">
            <v>Đ/c Dũng PCT</v>
          </cell>
        </row>
        <row r="201">
          <cell r="B201" t="str">
            <v>Dãy nhà 2 tầng 8 phòng Trường THCS xã Quảng Châu</v>
          </cell>
          <cell r="C201">
            <v>1350</v>
          </cell>
          <cell r="D201">
            <v>1350</v>
          </cell>
          <cell r="E201">
            <v>1350</v>
          </cell>
          <cell r="F201">
            <v>1350</v>
          </cell>
          <cell r="G201" t="str">
            <v>Quảng Trạch</v>
          </cell>
          <cell r="H201">
            <v>2019</v>
          </cell>
          <cell r="I201">
            <v>2019</v>
          </cell>
          <cell r="J201">
            <v>2021</v>
          </cell>
          <cell r="K201">
            <v>2021</v>
          </cell>
          <cell r="L201">
            <v>2021</v>
          </cell>
          <cell r="M201" t="str">
            <v>3782/QĐ-UBND ngày 31/10/2018</v>
          </cell>
          <cell r="N201">
            <v>4500</v>
          </cell>
          <cell r="O201">
            <v>4500</v>
          </cell>
          <cell r="P201">
            <v>2700</v>
          </cell>
          <cell r="Q201">
            <v>2700</v>
          </cell>
          <cell r="R201">
            <v>2700</v>
          </cell>
          <cell r="S201">
            <v>2700</v>
          </cell>
          <cell r="T201">
            <v>1350</v>
          </cell>
          <cell r="U201">
            <v>1350</v>
          </cell>
          <cell r="V201">
            <v>1350</v>
          </cell>
          <cell r="W201">
            <v>1350</v>
          </cell>
          <cell r="X201">
            <v>1350</v>
          </cell>
          <cell r="Y201">
            <v>1350</v>
          </cell>
          <cell r="Z201">
            <v>0</v>
          </cell>
          <cell r="AA201">
            <v>0</v>
          </cell>
          <cell r="AB201">
            <v>0</v>
          </cell>
          <cell r="AC201">
            <v>0</v>
          </cell>
          <cell r="AD201">
            <v>1350</v>
          </cell>
          <cell r="AE201">
            <v>1350</v>
          </cell>
          <cell r="AF201">
            <v>1350</v>
          </cell>
          <cell r="AG201">
            <v>1350</v>
          </cell>
          <cell r="AH201">
            <v>1350</v>
          </cell>
          <cell r="AI201">
            <v>1350</v>
          </cell>
          <cell r="AJ201">
            <v>1350</v>
          </cell>
          <cell r="AK201">
            <v>1350</v>
          </cell>
          <cell r="AL201">
            <v>1350</v>
          </cell>
          <cell r="AM201">
            <v>1350</v>
          </cell>
          <cell r="AN201">
            <v>1350</v>
          </cell>
          <cell r="AQ201" t="str">
            <v>Quảng Châu</v>
          </cell>
          <cell r="AR201">
            <v>1350</v>
          </cell>
          <cell r="AS201" t="str">
            <v>xã 135</v>
          </cell>
          <cell r="AT201" t="str">
            <v>NTM</v>
          </cell>
          <cell r="AU201" t="str">
            <v>UBND xã Quảng Châu</v>
          </cell>
          <cell r="AV201" t="str">
            <v>Đ/c Dũng PCT</v>
          </cell>
        </row>
        <row r="202">
          <cell r="B202" t="str">
            <v xml:space="preserve">Nhà hiệu bộ và các phòng chức năng trường THCS Sơn Trạch </v>
          </cell>
          <cell r="C202">
            <v>1350</v>
          </cell>
          <cell r="D202">
            <v>1350</v>
          </cell>
          <cell r="E202">
            <v>1350</v>
          </cell>
          <cell r="F202">
            <v>1350</v>
          </cell>
          <cell r="G202" t="str">
            <v>Bố Trạch</v>
          </cell>
          <cell r="H202">
            <v>2019</v>
          </cell>
          <cell r="I202">
            <v>2019</v>
          </cell>
          <cell r="J202">
            <v>2021</v>
          </cell>
          <cell r="K202">
            <v>2021</v>
          </cell>
          <cell r="L202">
            <v>2021</v>
          </cell>
          <cell r="M202" t="str">
            <v>3744/QĐ-UBND ngày 30/10/2018</v>
          </cell>
          <cell r="N202">
            <v>6000</v>
          </cell>
          <cell r="O202">
            <v>6000</v>
          </cell>
          <cell r="P202">
            <v>3600</v>
          </cell>
          <cell r="Q202">
            <v>3600</v>
          </cell>
          <cell r="R202">
            <v>3600</v>
          </cell>
          <cell r="S202">
            <v>3600</v>
          </cell>
          <cell r="T202">
            <v>1800</v>
          </cell>
          <cell r="U202">
            <v>1800</v>
          </cell>
          <cell r="V202">
            <v>1800</v>
          </cell>
          <cell r="W202">
            <v>1800</v>
          </cell>
          <cell r="X202">
            <v>1800</v>
          </cell>
          <cell r="Y202">
            <v>1800</v>
          </cell>
          <cell r="Z202">
            <v>0</v>
          </cell>
          <cell r="AA202">
            <v>0</v>
          </cell>
          <cell r="AB202">
            <v>0</v>
          </cell>
          <cell r="AC202">
            <v>0</v>
          </cell>
          <cell r="AD202">
            <v>1800</v>
          </cell>
          <cell r="AE202">
            <v>1800</v>
          </cell>
          <cell r="AF202">
            <v>1800</v>
          </cell>
          <cell r="AG202">
            <v>1800</v>
          </cell>
          <cell r="AH202">
            <v>1800</v>
          </cell>
          <cell r="AI202">
            <v>1800</v>
          </cell>
          <cell r="AJ202">
            <v>1800</v>
          </cell>
          <cell r="AK202">
            <v>1800</v>
          </cell>
          <cell r="AL202">
            <v>1800</v>
          </cell>
          <cell r="AM202">
            <v>1800</v>
          </cell>
          <cell r="AN202">
            <v>1800</v>
          </cell>
          <cell r="AQ202" t="str">
            <v>Sơn Trạch</v>
          </cell>
          <cell r="AR202">
            <v>1800</v>
          </cell>
          <cell r="AS202">
            <v>1800</v>
          </cell>
          <cell r="AT202" t="str">
            <v>NTM</v>
          </cell>
          <cell r="AU202" t="str">
            <v>UBND huyện Bố Trạch</v>
          </cell>
          <cell r="AV202" t="str">
            <v>Đ/c Dũng PCT</v>
          </cell>
        </row>
        <row r="203">
          <cell r="B203" t="str">
            <v xml:space="preserve">Nhà lớp học 6 phòng 2 tầng Trường tiểu học số 4 Sơn Trạch </v>
          </cell>
          <cell r="C203">
            <v>1800</v>
          </cell>
          <cell r="D203">
            <v>1800</v>
          </cell>
          <cell r="E203">
            <v>1800</v>
          </cell>
          <cell r="F203">
            <v>1800</v>
          </cell>
          <cell r="G203" t="str">
            <v>Bố Trạch</v>
          </cell>
          <cell r="H203">
            <v>2019</v>
          </cell>
          <cell r="I203">
            <v>2019</v>
          </cell>
          <cell r="J203">
            <v>2021</v>
          </cell>
          <cell r="K203">
            <v>2021</v>
          </cell>
          <cell r="L203">
            <v>2021</v>
          </cell>
          <cell r="M203" t="str">
            <v>3743/QĐ-UBND ngày 30/10/2018</v>
          </cell>
          <cell r="N203">
            <v>3200</v>
          </cell>
          <cell r="O203">
            <v>3200</v>
          </cell>
          <cell r="P203">
            <v>1800</v>
          </cell>
          <cell r="Q203">
            <v>1800</v>
          </cell>
          <cell r="R203">
            <v>1800</v>
          </cell>
          <cell r="S203">
            <v>1800</v>
          </cell>
          <cell r="T203">
            <v>900</v>
          </cell>
          <cell r="U203">
            <v>900</v>
          </cell>
          <cell r="V203">
            <v>900</v>
          </cell>
          <cell r="W203">
            <v>900</v>
          </cell>
          <cell r="X203">
            <v>900</v>
          </cell>
          <cell r="Y203">
            <v>900</v>
          </cell>
          <cell r="Z203">
            <v>0</v>
          </cell>
          <cell r="AA203">
            <v>0</v>
          </cell>
          <cell r="AB203">
            <v>0</v>
          </cell>
          <cell r="AC203">
            <v>0</v>
          </cell>
          <cell r="AD203">
            <v>900</v>
          </cell>
          <cell r="AE203">
            <v>900</v>
          </cell>
          <cell r="AF203">
            <v>900</v>
          </cell>
          <cell r="AG203">
            <v>900</v>
          </cell>
          <cell r="AH203">
            <v>900</v>
          </cell>
          <cell r="AI203">
            <v>900</v>
          </cell>
          <cell r="AJ203">
            <v>900</v>
          </cell>
          <cell r="AK203">
            <v>900</v>
          </cell>
          <cell r="AL203">
            <v>900</v>
          </cell>
          <cell r="AM203">
            <v>900</v>
          </cell>
          <cell r="AN203">
            <v>900</v>
          </cell>
          <cell r="AQ203" t="str">
            <v>Sơn Trạch</v>
          </cell>
          <cell r="AR203">
            <v>900</v>
          </cell>
          <cell r="AS203">
            <v>900</v>
          </cell>
          <cell r="AT203" t="str">
            <v>NTM</v>
          </cell>
          <cell r="AU203" t="str">
            <v>UBND xã Sơn Trạch</v>
          </cell>
          <cell r="AV203" t="str">
            <v>Hỏi lại VX</v>
          </cell>
        </row>
        <row r="204">
          <cell r="B204" t="str">
            <v xml:space="preserve">Nhà lớp học 2 tầng 8 phòng Trường tiểu học số 4 Hưng Trạch </v>
          </cell>
          <cell r="C204">
            <v>900</v>
          </cell>
          <cell r="D204">
            <v>900</v>
          </cell>
          <cell r="E204">
            <v>900</v>
          </cell>
          <cell r="F204">
            <v>900</v>
          </cell>
          <cell r="G204" t="str">
            <v>Bố Trạch</v>
          </cell>
          <cell r="H204">
            <v>2019</v>
          </cell>
          <cell r="I204">
            <v>2019</v>
          </cell>
          <cell r="J204">
            <v>2021</v>
          </cell>
          <cell r="K204">
            <v>2021</v>
          </cell>
          <cell r="L204">
            <v>2021</v>
          </cell>
          <cell r="M204" t="str">
            <v>3742/QĐ-UBND ngày 30/10/2018</v>
          </cell>
          <cell r="N204">
            <v>4508</v>
          </cell>
          <cell r="O204">
            <v>4508</v>
          </cell>
          <cell r="P204">
            <v>2760</v>
          </cell>
          <cell r="Q204">
            <v>2760</v>
          </cell>
          <cell r="R204">
            <v>2760</v>
          </cell>
          <cell r="S204">
            <v>2760</v>
          </cell>
          <cell r="T204">
            <v>1380</v>
          </cell>
          <cell r="U204">
            <v>1380</v>
          </cell>
          <cell r="V204">
            <v>1380</v>
          </cell>
          <cell r="W204">
            <v>1380</v>
          </cell>
          <cell r="X204">
            <v>1380</v>
          </cell>
          <cell r="Y204">
            <v>1380</v>
          </cell>
          <cell r="Z204">
            <v>0</v>
          </cell>
          <cell r="AA204">
            <v>0</v>
          </cell>
          <cell r="AB204">
            <v>0</v>
          </cell>
          <cell r="AC204">
            <v>0</v>
          </cell>
          <cell r="AD204">
            <v>1380</v>
          </cell>
          <cell r="AE204">
            <v>1380</v>
          </cell>
          <cell r="AF204">
            <v>1380</v>
          </cell>
          <cell r="AG204">
            <v>1380</v>
          </cell>
          <cell r="AH204">
            <v>1380</v>
          </cell>
          <cell r="AI204">
            <v>1380</v>
          </cell>
          <cell r="AJ204">
            <v>1380</v>
          </cell>
          <cell r="AK204">
            <v>1380</v>
          </cell>
          <cell r="AL204">
            <v>1380</v>
          </cell>
          <cell r="AM204">
            <v>1380</v>
          </cell>
          <cell r="AN204">
            <v>1380</v>
          </cell>
          <cell r="AQ204" t="str">
            <v>Hưng Trạch</v>
          </cell>
          <cell r="AR204">
            <v>1380</v>
          </cell>
          <cell r="AS204">
            <v>1380</v>
          </cell>
          <cell r="AT204" t="str">
            <v>NTM</v>
          </cell>
          <cell r="AU204" t="str">
            <v>UBND huyện Bố Trạch</v>
          </cell>
          <cell r="AV204" t="str">
            <v>Ý kiến đ/c Dũng PCT</v>
          </cell>
        </row>
        <row r="205">
          <cell r="B205" t="str">
            <v xml:space="preserve">Nhà lớp học 6 phòng trường Mầm non Lâm Trạch </v>
          </cell>
          <cell r="C205">
            <v>1380</v>
          </cell>
          <cell r="D205">
            <v>1380</v>
          </cell>
          <cell r="E205">
            <v>1380</v>
          </cell>
          <cell r="F205">
            <v>1380</v>
          </cell>
          <cell r="G205" t="str">
            <v>Bố Trạch</v>
          </cell>
          <cell r="H205">
            <v>2019</v>
          </cell>
          <cell r="I205">
            <v>2019</v>
          </cell>
          <cell r="J205">
            <v>2021</v>
          </cell>
          <cell r="K205">
            <v>2021</v>
          </cell>
          <cell r="L205">
            <v>2021</v>
          </cell>
          <cell r="M205" t="str">
            <v>3741a/QĐ-UBND ngày 30/10/2018</v>
          </cell>
          <cell r="N205">
            <v>5000</v>
          </cell>
          <cell r="O205">
            <v>5000</v>
          </cell>
          <cell r="P205">
            <v>3000</v>
          </cell>
          <cell r="Q205">
            <v>3000</v>
          </cell>
          <cell r="R205">
            <v>3000</v>
          </cell>
          <cell r="S205">
            <v>3000</v>
          </cell>
          <cell r="T205">
            <v>1500</v>
          </cell>
          <cell r="U205">
            <v>1500</v>
          </cell>
          <cell r="V205">
            <v>1500</v>
          </cell>
          <cell r="W205">
            <v>1500</v>
          </cell>
          <cell r="X205">
            <v>1500</v>
          </cell>
          <cell r="Y205">
            <v>1500</v>
          </cell>
          <cell r="Z205">
            <v>0</v>
          </cell>
          <cell r="AA205">
            <v>0</v>
          </cell>
          <cell r="AB205">
            <v>0</v>
          </cell>
          <cell r="AC205">
            <v>0</v>
          </cell>
          <cell r="AD205">
            <v>1500</v>
          </cell>
          <cell r="AE205">
            <v>1500</v>
          </cell>
          <cell r="AF205">
            <v>1500</v>
          </cell>
          <cell r="AG205">
            <v>1500</v>
          </cell>
          <cell r="AH205">
            <v>1500</v>
          </cell>
          <cell r="AI205">
            <v>1500</v>
          </cell>
          <cell r="AJ205">
            <v>1500</v>
          </cell>
          <cell r="AK205">
            <v>1500</v>
          </cell>
          <cell r="AL205">
            <v>1500</v>
          </cell>
          <cell r="AM205">
            <v>1500</v>
          </cell>
          <cell r="AN205">
            <v>1500</v>
          </cell>
          <cell r="AQ205" t="str">
            <v>Lâm Trạch</v>
          </cell>
          <cell r="AR205">
            <v>1500</v>
          </cell>
          <cell r="AS205" t="str">
            <v>xã 135</v>
          </cell>
          <cell r="AT205" t="str">
            <v>NTM</v>
          </cell>
          <cell r="AU205" t="str">
            <v>UBND xã Lâm Trạch</v>
          </cell>
          <cell r="AV205" t="str">
            <v>Có trong KH
trung hạn</v>
          </cell>
        </row>
        <row r="206">
          <cell r="B206" t="str">
            <v>Nhà lớp học 2 tầng 6 phòng Trường Tiểu học số 2 Cự Nẫm, huyện Bố Trạch</v>
          </cell>
          <cell r="C206">
            <v>1500</v>
          </cell>
          <cell r="D206">
            <v>1500</v>
          </cell>
          <cell r="E206">
            <v>1500</v>
          </cell>
          <cell r="F206">
            <v>1500</v>
          </cell>
          <cell r="G206" t="str">
            <v>Bố Trạch</v>
          </cell>
          <cell r="H206">
            <v>2019</v>
          </cell>
          <cell r="I206">
            <v>2019</v>
          </cell>
          <cell r="J206">
            <v>2021</v>
          </cell>
          <cell r="K206">
            <v>2021</v>
          </cell>
          <cell r="L206">
            <v>2021</v>
          </cell>
          <cell r="M206" t="str">
            <v>3820/QĐ-UBND ngày 31/10/2018</v>
          </cell>
          <cell r="N206">
            <v>3500</v>
          </cell>
          <cell r="O206">
            <v>3500</v>
          </cell>
          <cell r="P206">
            <v>2100</v>
          </cell>
          <cell r="Q206">
            <v>2100</v>
          </cell>
          <cell r="R206">
            <v>2100</v>
          </cell>
          <cell r="S206">
            <v>2100</v>
          </cell>
          <cell r="T206">
            <v>1050</v>
          </cell>
          <cell r="U206">
            <v>1050</v>
          </cell>
          <cell r="V206">
            <v>1050</v>
          </cell>
          <cell r="W206">
            <v>1050</v>
          </cell>
          <cell r="X206">
            <v>1050</v>
          </cell>
          <cell r="Y206">
            <v>1050</v>
          </cell>
          <cell r="Z206">
            <v>0</v>
          </cell>
          <cell r="AA206">
            <v>0</v>
          </cell>
          <cell r="AB206">
            <v>0</v>
          </cell>
          <cell r="AC206">
            <v>0</v>
          </cell>
          <cell r="AD206">
            <v>1050</v>
          </cell>
          <cell r="AE206">
            <v>1050</v>
          </cell>
          <cell r="AF206">
            <v>1050</v>
          </cell>
          <cell r="AG206">
            <v>1050</v>
          </cell>
          <cell r="AH206">
            <v>1050</v>
          </cell>
          <cell r="AI206">
            <v>1050</v>
          </cell>
          <cell r="AJ206">
            <v>1050</v>
          </cell>
          <cell r="AK206">
            <v>1050</v>
          </cell>
          <cell r="AL206">
            <v>1050</v>
          </cell>
          <cell r="AM206">
            <v>1050</v>
          </cell>
          <cell r="AN206">
            <v>1050</v>
          </cell>
          <cell r="AQ206" t="str">
            <v>Cự Nẫm</v>
          </cell>
          <cell r="AR206">
            <v>1050</v>
          </cell>
          <cell r="AS206">
            <v>1050</v>
          </cell>
          <cell r="AT206" t="str">
            <v>NTM</v>
          </cell>
          <cell r="AU206" t="str">
            <v>UBND huyện Bố Trạch</v>
          </cell>
          <cell r="AV206" t="str">
            <v>Đ/c Dũng PCT</v>
          </cell>
        </row>
        <row r="207">
          <cell r="B207" t="str">
            <v>Trường Tiểu học xã Vạn Trạch (6 phòng) (Khu vực Chiến Thắng)</v>
          </cell>
          <cell r="C207">
            <v>1050</v>
          </cell>
          <cell r="D207">
            <v>1050</v>
          </cell>
          <cell r="E207">
            <v>1050</v>
          </cell>
          <cell r="F207">
            <v>1050</v>
          </cell>
          <cell r="G207" t="str">
            <v>Bố Trạch</v>
          </cell>
          <cell r="H207">
            <v>2019</v>
          </cell>
          <cell r="I207">
            <v>2019</v>
          </cell>
          <cell r="J207">
            <v>2021</v>
          </cell>
          <cell r="K207">
            <v>2021</v>
          </cell>
          <cell r="L207">
            <v>2021</v>
          </cell>
          <cell r="M207" t="str">
            <v>3819/QĐ-UBND ngày 31/10/2018</v>
          </cell>
          <cell r="N207">
            <v>3000</v>
          </cell>
          <cell r="O207">
            <v>3000</v>
          </cell>
          <cell r="P207">
            <v>1800</v>
          </cell>
          <cell r="Q207">
            <v>1800</v>
          </cell>
          <cell r="R207">
            <v>1800</v>
          </cell>
          <cell r="S207">
            <v>1800</v>
          </cell>
          <cell r="T207">
            <v>900</v>
          </cell>
          <cell r="U207">
            <v>900</v>
          </cell>
          <cell r="V207">
            <v>900</v>
          </cell>
          <cell r="W207">
            <v>900</v>
          </cell>
          <cell r="X207">
            <v>900</v>
          </cell>
          <cell r="Y207">
            <v>900</v>
          </cell>
          <cell r="Z207">
            <v>0</v>
          </cell>
          <cell r="AA207">
            <v>0</v>
          </cell>
          <cell r="AB207">
            <v>0</v>
          </cell>
          <cell r="AC207">
            <v>0</v>
          </cell>
          <cell r="AD207">
            <v>900</v>
          </cell>
          <cell r="AE207">
            <v>900</v>
          </cell>
          <cell r="AF207">
            <v>900</v>
          </cell>
          <cell r="AG207">
            <v>900</v>
          </cell>
          <cell r="AH207">
            <v>900</v>
          </cell>
          <cell r="AI207">
            <v>900</v>
          </cell>
          <cell r="AJ207">
            <v>900</v>
          </cell>
          <cell r="AK207">
            <v>900</v>
          </cell>
          <cell r="AL207">
            <v>900</v>
          </cell>
          <cell r="AM207">
            <v>900</v>
          </cell>
          <cell r="AN207">
            <v>900</v>
          </cell>
          <cell r="AQ207" t="str">
            <v>Vạn Trạch</v>
          </cell>
          <cell r="AR207">
            <v>900</v>
          </cell>
          <cell r="AS207">
            <v>900</v>
          </cell>
          <cell r="AT207" t="str">
            <v>NTM</v>
          </cell>
          <cell r="AU207" t="str">
            <v>UBND xã Vạn Trạch</v>
          </cell>
          <cell r="AV207" t="str">
            <v>Ý kiến Giám đốc. Có trong
KH trung hạn</v>
          </cell>
        </row>
        <row r="208">
          <cell r="B208" t="str">
            <v xml:space="preserve">Nhà lớp học chức năng, thư viện trường THCS xã Đồng Trạch </v>
          </cell>
          <cell r="C208">
            <v>900</v>
          </cell>
          <cell r="D208">
            <v>900</v>
          </cell>
          <cell r="E208">
            <v>900</v>
          </cell>
          <cell r="F208">
            <v>900</v>
          </cell>
          <cell r="G208" t="str">
            <v>Bố Trạch</v>
          </cell>
          <cell r="H208">
            <v>2019</v>
          </cell>
          <cell r="I208">
            <v>2019</v>
          </cell>
          <cell r="J208">
            <v>2021</v>
          </cell>
          <cell r="K208">
            <v>2021</v>
          </cell>
          <cell r="L208">
            <v>2021</v>
          </cell>
          <cell r="M208" t="str">
            <v>3875/QĐ-UBND ngày 31/10/2018</v>
          </cell>
          <cell r="N208">
            <v>5500</v>
          </cell>
          <cell r="O208">
            <v>5500</v>
          </cell>
          <cell r="P208">
            <v>3300</v>
          </cell>
          <cell r="Q208">
            <v>3300</v>
          </cell>
          <cell r="R208">
            <v>3300</v>
          </cell>
          <cell r="S208">
            <v>3300</v>
          </cell>
          <cell r="T208">
            <v>1650</v>
          </cell>
          <cell r="U208">
            <v>1650</v>
          </cell>
          <cell r="V208">
            <v>1650</v>
          </cell>
          <cell r="W208">
            <v>1650</v>
          </cell>
          <cell r="X208">
            <v>1650</v>
          </cell>
          <cell r="Y208">
            <v>1650</v>
          </cell>
          <cell r="Z208">
            <v>0</v>
          </cell>
          <cell r="AA208">
            <v>0</v>
          </cell>
          <cell r="AB208">
            <v>0</v>
          </cell>
          <cell r="AC208">
            <v>0</v>
          </cell>
          <cell r="AD208">
            <v>1650</v>
          </cell>
          <cell r="AE208">
            <v>1650</v>
          </cell>
          <cell r="AF208">
            <v>1650</v>
          </cell>
          <cell r="AG208">
            <v>1650</v>
          </cell>
          <cell r="AH208">
            <v>1650</v>
          </cell>
          <cell r="AI208">
            <v>1650</v>
          </cell>
          <cell r="AJ208">
            <v>1650</v>
          </cell>
          <cell r="AK208">
            <v>1650</v>
          </cell>
          <cell r="AL208">
            <v>1650</v>
          </cell>
          <cell r="AM208">
            <v>1650</v>
          </cell>
          <cell r="AN208">
            <v>1650</v>
          </cell>
          <cell r="AQ208" t="str">
            <v>Đồng Trạch</v>
          </cell>
          <cell r="AR208">
            <v>1650</v>
          </cell>
          <cell r="AS208">
            <v>1650</v>
          </cell>
          <cell r="AT208" t="str">
            <v>NTM</v>
          </cell>
          <cell r="AU208" t="str">
            <v>UBND xã Đồng Trạch</v>
          </cell>
          <cell r="AV208" t="str">
            <v>Đ/c Dũng PCT</v>
          </cell>
        </row>
        <row r="209">
          <cell r="B209" t="str">
            <v xml:space="preserve">Nhà chức năng 2 tầng 6 phòng trường THCS xã Trung Trạch </v>
          </cell>
          <cell r="C209">
            <v>1650</v>
          </cell>
          <cell r="D209">
            <v>1650</v>
          </cell>
          <cell r="E209">
            <v>1650</v>
          </cell>
          <cell r="F209">
            <v>1650</v>
          </cell>
          <cell r="G209" t="str">
            <v>Bố Trạch</v>
          </cell>
          <cell r="H209">
            <v>2019</v>
          </cell>
          <cell r="I209">
            <v>2019</v>
          </cell>
          <cell r="J209">
            <v>2021</v>
          </cell>
          <cell r="K209">
            <v>2021</v>
          </cell>
          <cell r="L209">
            <v>2021</v>
          </cell>
          <cell r="M209" t="str">
            <v>3798/QĐ-UBND ngày 31/10/2018</v>
          </cell>
          <cell r="N209">
            <v>4800</v>
          </cell>
          <cell r="O209">
            <v>4800</v>
          </cell>
          <cell r="P209">
            <v>2880</v>
          </cell>
          <cell r="Q209">
            <v>2880</v>
          </cell>
          <cell r="R209">
            <v>2880</v>
          </cell>
          <cell r="S209">
            <v>2880</v>
          </cell>
          <cell r="T209">
            <v>1440</v>
          </cell>
          <cell r="U209">
            <v>1440</v>
          </cell>
          <cell r="V209">
            <v>1440</v>
          </cell>
          <cell r="W209">
            <v>1440</v>
          </cell>
          <cell r="X209">
            <v>1440</v>
          </cell>
          <cell r="Y209">
            <v>1440</v>
          </cell>
          <cell r="Z209">
            <v>0</v>
          </cell>
          <cell r="AA209">
            <v>0</v>
          </cell>
          <cell r="AB209">
            <v>0</v>
          </cell>
          <cell r="AC209">
            <v>0</v>
          </cell>
          <cell r="AD209">
            <v>1440</v>
          </cell>
          <cell r="AE209">
            <v>1440</v>
          </cell>
          <cell r="AF209">
            <v>1440</v>
          </cell>
          <cell r="AG209">
            <v>1440</v>
          </cell>
          <cell r="AH209">
            <v>1440</v>
          </cell>
          <cell r="AI209">
            <v>1440</v>
          </cell>
          <cell r="AJ209">
            <v>1440</v>
          </cell>
          <cell r="AK209">
            <v>1440</v>
          </cell>
          <cell r="AL209">
            <v>1440</v>
          </cell>
          <cell r="AM209">
            <v>1440</v>
          </cell>
          <cell r="AN209">
            <v>1440</v>
          </cell>
          <cell r="AQ209" t="str">
            <v>Trung Trạch</v>
          </cell>
          <cell r="AR209">
            <v>1440</v>
          </cell>
          <cell r="AS209">
            <v>1440</v>
          </cell>
          <cell r="AT209" t="str">
            <v>NTM</v>
          </cell>
          <cell r="AU209" t="str">
            <v>UBND xã Trung Trạch</v>
          </cell>
          <cell r="AV209" t="str">
            <v>Đ/c Dũng PCT</v>
          </cell>
        </row>
        <row r="210">
          <cell r="B210" t="str">
            <v xml:space="preserve">Nhà lớp học chức năng trường tiểu học xã Đức Trạch – KV2 </v>
          </cell>
          <cell r="C210">
            <v>1440</v>
          </cell>
          <cell r="D210">
            <v>1440</v>
          </cell>
          <cell r="E210">
            <v>1440</v>
          </cell>
          <cell r="F210">
            <v>1440</v>
          </cell>
          <cell r="G210" t="str">
            <v>Bố Trạch</v>
          </cell>
          <cell r="H210">
            <v>2019</v>
          </cell>
          <cell r="I210">
            <v>2019</v>
          </cell>
          <cell r="J210">
            <v>2021</v>
          </cell>
          <cell r="K210">
            <v>2021</v>
          </cell>
          <cell r="L210">
            <v>2021</v>
          </cell>
          <cell r="M210" t="str">
            <v>3874/QĐ-UBND ngày 31/10/2018</v>
          </cell>
          <cell r="N210">
            <v>4500</v>
          </cell>
          <cell r="O210">
            <v>4500</v>
          </cell>
          <cell r="P210">
            <v>2700</v>
          </cell>
          <cell r="Q210">
            <v>2700</v>
          </cell>
          <cell r="R210">
            <v>2700</v>
          </cell>
          <cell r="S210">
            <v>2700</v>
          </cell>
          <cell r="T210">
            <v>1350</v>
          </cell>
          <cell r="U210">
            <v>1350</v>
          </cell>
          <cell r="V210">
            <v>1350</v>
          </cell>
          <cell r="W210">
            <v>1350</v>
          </cell>
          <cell r="X210">
            <v>1350</v>
          </cell>
          <cell r="Y210">
            <v>1350</v>
          </cell>
          <cell r="Z210">
            <v>0</v>
          </cell>
          <cell r="AA210">
            <v>0</v>
          </cell>
          <cell r="AB210">
            <v>0</v>
          </cell>
          <cell r="AC210">
            <v>0</v>
          </cell>
          <cell r="AD210">
            <v>1350</v>
          </cell>
          <cell r="AE210">
            <v>1350</v>
          </cell>
          <cell r="AF210">
            <v>1350</v>
          </cell>
          <cell r="AG210">
            <v>1350</v>
          </cell>
          <cell r="AH210">
            <v>1350</v>
          </cell>
          <cell r="AI210">
            <v>1350</v>
          </cell>
          <cell r="AJ210">
            <v>1350</v>
          </cell>
          <cell r="AK210">
            <v>1350</v>
          </cell>
          <cell r="AL210">
            <v>1350</v>
          </cell>
          <cell r="AM210">
            <v>1350</v>
          </cell>
          <cell r="AN210">
            <v>1350</v>
          </cell>
          <cell r="AQ210" t="str">
            <v>Đức Trạch</v>
          </cell>
          <cell r="AR210">
            <v>1350</v>
          </cell>
          <cell r="AS210">
            <v>1350</v>
          </cell>
          <cell r="AT210" t="str">
            <v>NTM</v>
          </cell>
          <cell r="AU210" t="str">
            <v>UBND xã Đức Trạch</v>
          </cell>
          <cell r="AV210" t="str">
            <v>Đ/c Dũng PCT</v>
          </cell>
        </row>
        <row r="211">
          <cell r="B211" t="str">
            <v>Nhà lớp học 2 tầng 8 phòng Trung tâm giáo dục trẻ khuyết tật huyện Lệ Thủy</v>
          </cell>
          <cell r="C211">
            <v>1350</v>
          </cell>
          <cell r="D211">
            <v>1350</v>
          </cell>
          <cell r="E211">
            <v>1350</v>
          </cell>
          <cell r="F211">
            <v>1350</v>
          </cell>
          <cell r="G211" t="str">
            <v>Lệ Thủy</v>
          </cell>
          <cell r="H211">
            <v>2019</v>
          </cell>
          <cell r="I211">
            <v>2019</v>
          </cell>
          <cell r="J211">
            <v>2021</v>
          </cell>
          <cell r="K211">
            <v>2021</v>
          </cell>
          <cell r="L211">
            <v>2021</v>
          </cell>
          <cell r="M211" t="str">
            <v>3812/QĐ-UBND ngày 31/10/2018</v>
          </cell>
          <cell r="N211">
            <v>4482</v>
          </cell>
          <cell r="O211">
            <v>4482</v>
          </cell>
          <cell r="P211">
            <v>2700</v>
          </cell>
          <cell r="Q211">
            <v>2700</v>
          </cell>
          <cell r="R211">
            <v>2700</v>
          </cell>
          <cell r="S211">
            <v>2700</v>
          </cell>
          <cell r="T211">
            <v>1350</v>
          </cell>
          <cell r="U211">
            <v>1350</v>
          </cell>
          <cell r="V211">
            <v>1350</v>
          </cell>
          <cell r="W211">
            <v>1350</v>
          </cell>
          <cell r="X211">
            <v>1350</v>
          </cell>
          <cell r="Y211">
            <v>1350</v>
          </cell>
          <cell r="Z211">
            <v>0</v>
          </cell>
          <cell r="AA211">
            <v>0</v>
          </cell>
          <cell r="AB211">
            <v>0</v>
          </cell>
          <cell r="AC211">
            <v>0</v>
          </cell>
          <cell r="AD211">
            <v>1350</v>
          </cell>
          <cell r="AE211">
            <v>1350</v>
          </cell>
          <cell r="AF211">
            <v>1350</v>
          </cell>
          <cell r="AG211">
            <v>1350</v>
          </cell>
          <cell r="AH211">
            <v>1350</v>
          </cell>
          <cell r="AI211">
            <v>1350</v>
          </cell>
          <cell r="AJ211">
            <v>1350</v>
          </cell>
          <cell r="AK211">
            <v>1350</v>
          </cell>
          <cell r="AL211">
            <v>1350</v>
          </cell>
          <cell r="AM211">
            <v>1350</v>
          </cell>
          <cell r="AN211">
            <v>1350</v>
          </cell>
          <cell r="AQ211" t="str">
            <v>An Thủy</v>
          </cell>
          <cell r="AR211">
            <v>1350</v>
          </cell>
          <cell r="AS211">
            <v>1350</v>
          </cell>
          <cell r="AT211" t="str">
            <v>NTM</v>
          </cell>
          <cell r="AU211" t="str">
            <v>Trung tâm Giáo dục trẻ khuyết tật huyện Lệ Thủy</v>
          </cell>
          <cell r="AV211" t="str">
            <v>Hỏi lại VX</v>
          </cell>
        </row>
        <row r="212">
          <cell r="B212" t="str">
            <v>Hạ tầng kỹ thuật Trường phổ thông dân tộc nội trú huyện Quảng Ninh</v>
          </cell>
          <cell r="C212">
            <v>1350</v>
          </cell>
          <cell r="D212">
            <v>1350</v>
          </cell>
          <cell r="E212">
            <v>1350</v>
          </cell>
          <cell r="F212">
            <v>1350</v>
          </cell>
          <cell r="G212" t="str">
            <v>Quảng Ninh</v>
          </cell>
          <cell r="H212">
            <v>2019</v>
          </cell>
          <cell r="I212">
            <v>2019</v>
          </cell>
          <cell r="J212">
            <v>2021</v>
          </cell>
          <cell r="K212">
            <v>2021</v>
          </cell>
          <cell r="L212">
            <v>2021</v>
          </cell>
          <cell r="M212" t="str">
            <v>3811/QĐ-UBND ngày 31/10/2018</v>
          </cell>
          <cell r="N212">
            <v>2738</v>
          </cell>
          <cell r="O212">
            <v>2738</v>
          </cell>
          <cell r="P212">
            <v>1800</v>
          </cell>
          <cell r="Q212">
            <v>1800</v>
          </cell>
          <cell r="R212">
            <v>1800</v>
          </cell>
          <cell r="S212">
            <v>1800</v>
          </cell>
          <cell r="T212">
            <v>900</v>
          </cell>
          <cell r="U212">
            <v>900</v>
          </cell>
          <cell r="V212">
            <v>900</v>
          </cell>
          <cell r="W212">
            <v>900</v>
          </cell>
          <cell r="X212">
            <v>900</v>
          </cell>
          <cell r="Y212">
            <v>900</v>
          </cell>
          <cell r="Z212">
            <v>0</v>
          </cell>
          <cell r="AA212">
            <v>0</v>
          </cell>
          <cell r="AB212">
            <v>0</v>
          </cell>
          <cell r="AC212">
            <v>0</v>
          </cell>
          <cell r="AD212">
            <v>900</v>
          </cell>
          <cell r="AE212">
            <v>900</v>
          </cell>
          <cell r="AF212">
            <v>900</v>
          </cell>
          <cell r="AG212">
            <v>900</v>
          </cell>
          <cell r="AH212">
            <v>900</v>
          </cell>
          <cell r="AI212">
            <v>900</v>
          </cell>
          <cell r="AJ212">
            <v>900</v>
          </cell>
          <cell r="AK212">
            <v>900</v>
          </cell>
          <cell r="AL212">
            <v>900</v>
          </cell>
          <cell r="AM212">
            <v>900</v>
          </cell>
          <cell r="AN212">
            <v>900</v>
          </cell>
          <cell r="AQ212" t="str">
            <v>Trường Sơn</v>
          </cell>
          <cell r="AR212">
            <v>900</v>
          </cell>
          <cell r="AS212" t="str">
            <v>xã 135</v>
          </cell>
          <cell r="AT212" t="str">
            <v>NTM</v>
          </cell>
          <cell r="AU212" t="str">
            <v>Trường  Phổ thông Dân tộc nội trú huyện Quảng Ninh</v>
          </cell>
          <cell r="AV212" t="str">
            <v>Đ/c Dũng PCT</v>
          </cell>
        </row>
        <row r="213">
          <cell r="B213" t="str">
            <v>Nhà hiệu bộ trường THCS Tân Ninh</v>
          </cell>
          <cell r="C213">
            <v>900</v>
          </cell>
          <cell r="D213">
            <v>900</v>
          </cell>
          <cell r="E213">
            <v>900</v>
          </cell>
          <cell r="F213">
            <v>900</v>
          </cell>
          <cell r="G213" t="str">
            <v>Quảng Ninh</v>
          </cell>
          <cell r="H213">
            <v>2019</v>
          </cell>
          <cell r="I213">
            <v>2019</v>
          </cell>
          <cell r="J213">
            <v>2021</v>
          </cell>
          <cell r="K213">
            <v>2021</v>
          </cell>
          <cell r="L213">
            <v>2021</v>
          </cell>
          <cell r="M213" t="str">
            <v>3809/QĐ-UBND ngày 31/10/2018</v>
          </cell>
          <cell r="N213">
            <v>3703</v>
          </cell>
          <cell r="O213">
            <v>3703</v>
          </cell>
          <cell r="P213">
            <v>2400</v>
          </cell>
          <cell r="Q213">
            <v>2400</v>
          </cell>
          <cell r="R213">
            <v>2400</v>
          </cell>
          <cell r="S213">
            <v>2400</v>
          </cell>
          <cell r="T213">
            <v>1200</v>
          </cell>
          <cell r="U213">
            <v>1200</v>
          </cell>
          <cell r="V213">
            <v>1200</v>
          </cell>
          <cell r="W213">
            <v>1200</v>
          </cell>
          <cell r="X213">
            <v>1200</v>
          </cell>
          <cell r="Y213">
            <v>1200</v>
          </cell>
          <cell r="Z213">
            <v>0</v>
          </cell>
          <cell r="AA213">
            <v>0</v>
          </cell>
          <cell r="AB213">
            <v>0</v>
          </cell>
          <cell r="AC213">
            <v>0</v>
          </cell>
          <cell r="AD213">
            <v>1200</v>
          </cell>
          <cell r="AE213">
            <v>1200</v>
          </cell>
          <cell r="AF213">
            <v>1200</v>
          </cell>
          <cell r="AG213">
            <v>1200</v>
          </cell>
          <cell r="AH213">
            <v>1200</v>
          </cell>
          <cell r="AI213">
            <v>1200</v>
          </cell>
          <cell r="AJ213">
            <v>1200</v>
          </cell>
          <cell r="AK213">
            <v>1200</v>
          </cell>
          <cell r="AL213">
            <v>1200</v>
          </cell>
          <cell r="AM213">
            <v>1200</v>
          </cell>
          <cell r="AN213">
            <v>1200</v>
          </cell>
          <cell r="AQ213" t="str">
            <v>Tân Ninh</v>
          </cell>
          <cell r="AR213">
            <v>1200</v>
          </cell>
          <cell r="AS213">
            <v>1200</v>
          </cell>
          <cell r="AT213" t="str">
            <v>NTM</v>
          </cell>
          <cell r="AU213" t="str">
            <v>UBND xã Tân Ninh</v>
          </cell>
          <cell r="AV213" t="str">
            <v>Đ/c Dũng PCT</v>
          </cell>
        </row>
        <row r="214">
          <cell r="B214" t="str">
            <v>Nhà lớp học bộ môn 2 tầng 8 phòng học, Trường THCS xã Võ Ninh, huyện Quảng Ninh</v>
          </cell>
          <cell r="C214">
            <v>1200</v>
          </cell>
          <cell r="D214">
            <v>1200</v>
          </cell>
          <cell r="E214">
            <v>1200</v>
          </cell>
          <cell r="F214">
            <v>1200</v>
          </cell>
          <cell r="G214" t="str">
            <v>Quảng Ninh</v>
          </cell>
          <cell r="H214">
            <v>2019</v>
          </cell>
          <cell r="I214">
            <v>2019</v>
          </cell>
          <cell r="J214">
            <v>2021</v>
          </cell>
          <cell r="K214">
            <v>2021</v>
          </cell>
          <cell r="L214">
            <v>2021</v>
          </cell>
          <cell r="M214" t="str">
            <v>3871a/QĐ-UBND ngày 31/10/2018</v>
          </cell>
          <cell r="N214">
            <v>4910</v>
          </cell>
          <cell r="O214">
            <v>4910</v>
          </cell>
          <cell r="P214">
            <v>3000</v>
          </cell>
          <cell r="Q214">
            <v>3000</v>
          </cell>
          <cell r="R214">
            <v>3000</v>
          </cell>
          <cell r="S214">
            <v>3000</v>
          </cell>
          <cell r="T214">
            <v>1500</v>
          </cell>
          <cell r="U214">
            <v>1500</v>
          </cell>
          <cell r="V214">
            <v>1500</v>
          </cell>
          <cell r="W214">
            <v>1500</v>
          </cell>
          <cell r="X214">
            <v>1500</v>
          </cell>
          <cell r="Y214">
            <v>1500</v>
          </cell>
          <cell r="Z214">
            <v>0</v>
          </cell>
          <cell r="AA214">
            <v>0</v>
          </cell>
          <cell r="AB214">
            <v>0</v>
          </cell>
          <cell r="AC214">
            <v>0</v>
          </cell>
          <cell r="AD214">
            <v>1500</v>
          </cell>
          <cell r="AE214">
            <v>1500</v>
          </cell>
          <cell r="AF214">
            <v>1500</v>
          </cell>
          <cell r="AG214">
            <v>1500</v>
          </cell>
          <cell r="AH214">
            <v>1500</v>
          </cell>
          <cell r="AI214">
            <v>1500</v>
          </cell>
          <cell r="AJ214">
            <v>1500</v>
          </cell>
          <cell r="AK214">
            <v>1500</v>
          </cell>
          <cell r="AL214">
            <v>1500</v>
          </cell>
          <cell r="AM214">
            <v>1500</v>
          </cell>
          <cell r="AN214">
            <v>1500</v>
          </cell>
          <cell r="AQ214" t="str">
            <v>Võ Ninh</v>
          </cell>
          <cell r="AR214">
            <v>1500</v>
          </cell>
          <cell r="AS214">
            <v>1500</v>
          </cell>
          <cell r="AT214" t="str">
            <v>NTM</v>
          </cell>
          <cell r="AU214" t="str">
            <v>UBND xã Võ Ninh</v>
          </cell>
          <cell r="AV214" t="str">
            <v>Đ/c Dũng PCT</v>
          </cell>
        </row>
        <row r="215">
          <cell r="B215" t="str">
            <v>Nhà lớp học bộ môn 2 tầng 8 phòng học, Trường THCS xã Hàm Ninh</v>
          </cell>
          <cell r="C215">
            <v>1500</v>
          </cell>
          <cell r="D215">
            <v>1500</v>
          </cell>
          <cell r="E215">
            <v>1500</v>
          </cell>
          <cell r="F215">
            <v>1500</v>
          </cell>
          <cell r="G215" t="str">
            <v>Quảng Ninh</v>
          </cell>
          <cell r="H215">
            <v>2019</v>
          </cell>
          <cell r="I215">
            <v>2019</v>
          </cell>
          <cell r="J215">
            <v>2021</v>
          </cell>
          <cell r="K215">
            <v>2021</v>
          </cell>
          <cell r="L215">
            <v>2021</v>
          </cell>
          <cell r="M215" t="str">
            <v>3724a/QĐ-UBND ngày 30/10/2018</v>
          </cell>
          <cell r="N215">
            <v>5000</v>
          </cell>
          <cell r="O215">
            <v>5000</v>
          </cell>
          <cell r="P215">
            <v>3000</v>
          </cell>
          <cell r="Q215">
            <v>3000</v>
          </cell>
          <cell r="R215">
            <v>3000</v>
          </cell>
          <cell r="S215">
            <v>3000</v>
          </cell>
          <cell r="T215">
            <v>1500</v>
          </cell>
          <cell r="U215">
            <v>1500</v>
          </cell>
          <cell r="V215">
            <v>1500</v>
          </cell>
          <cell r="W215">
            <v>1500</v>
          </cell>
          <cell r="X215">
            <v>1500</v>
          </cell>
          <cell r="Y215">
            <v>1500</v>
          </cell>
          <cell r="Z215">
            <v>0</v>
          </cell>
          <cell r="AA215">
            <v>0</v>
          </cell>
          <cell r="AB215">
            <v>0</v>
          </cell>
          <cell r="AC215">
            <v>0</v>
          </cell>
          <cell r="AD215">
            <v>1500</v>
          </cell>
          <cell r="AE215">
            <v>1500</v>
          </cell>
          <cell r="AF215">
            <v>1500</v>
          </cell>
          <cell r="AG215">
            <v>1500</v>
          </cell>
          <cell r="AH215">
            <v>1500</v>
          </cell>
          <cell r="AI215">
            <v>1500</v>
          </cell>
          <cell r="AJ215">
            <v>1500</v>
          </cell>
          <cell r="AK215">
            <v>1500</v>
          </cell>
          <cell r="AL215">
            <v>1500</v>
          </cell>
          <cell r="AM215">
            <v>1500</v>
          </cell>
          <cell r="AN215">
            <v>1500</v>
          </cell>
          <cell r="AQ215" t="str">
            <v>Hàm Ninh</v>
          </cell>
          <cell r="AR215">
            <v>1500</v>
          </cell>
          <cell r="AS215">
            <v>1500</v>
          </cell>
          <cell r="AT215" t="str">
            <v>NTM</v>
          </cell>
          <cell r="AU215" t="str">
            <v>UBND xã Hàm Ninh</v>
          </cell>
          <cell r="AV215" t="str">
            <v>Đ/c Quang PCT</v>
          </cell>
        </row>
        <row r="216">
          <cell r="B216" t="str">
            <v>Nhà lớp học bộ môn 2 tầng 4 phòng (điểm trường thôn Kim Nại) Trường mầm non An Ninh</v>
          </cell>
          <cell r="C216">
            <v>1500</v>
          </cell>
          <cell r="D216">
            <v>1500</v>
          </cell>
          <cell r="E216">
            <v>1500</v>
          </cell>
          <cell r="F216">
            <v>1500</v>
          </cell>
          <cell r="G216" t="str">
            <v>Quảng Ninh</v>
          </cell>
          <cell r="H216">
            <v>2019</v>
          </cell>
          <cell r="I216">
            <v>2019</v>
          </cell>
          <cell r="J216">
            <v>2021</v>
          </cell>
          <cell r="K216">
            <v>2021</v>
          </cell>
          <cell r="L216">
            <v>2021</v>
          </cell>
          <cell r="M216" t="str">
            <v>3866/QĐ-UBND ngày 31/10/2018</v>
          </cell>
          <cell r="N216">
            <v>4500</v>
          </cell>
          <cell r="O216">
            <v>4500</v>
          </cell>
          <cell r="P216">
            <v>2700</v>
          </cell>
          <cell r="Q216">
            <v>2700</v>
          </cell>
          <cell r="R216">
            <v>2700</v>
          </cell>
          <cell r="S216">
            <v>2700</v>
          </cell>
          <cell r="T216">
            <v>1350</v>
          </cell>
          <cell r="U216">
            <v>1350</v>
          </cell>
          <cell r="V216">
            <v>1350</v>
          </cell>
          <cell r="W216">
            <v>1350</v>
          </cell>
          <cell r="X216">
            <v>1350</v>
          </cell>
          <cell r="Y216">
            <v>1350</v>
          </cell>
          <cell r="Z216">
            <v>0</v>
          </cell>
          <cell r="AA216">
            <v>0</v>
          </cell>
          <cell r="AB216">
            <v>0</v>
          </cell>
          <cell r="AC216">
            <v>0</v>
          </cell>
          <cell r="AD216">
            <v>1350</v>
          </cell>
          <cell r="AE216">
            <v>1350</v>
          </cell>
          <cell r="AF216">
            <v>1350</v>
          </cell>
          <cell r="AG216">
            <v>1350</v>
          </cell>
          <cell r="AH216">
            <v>1350</v>
          </cell>
          <cell r="AI216">
            <v>1350</v>
          </cell>
          <cell r="AJ216">
            <v>1350</v>
          </cell>
          <cell r="AK216">
            <v>1350</v>
          </cell>
          <cell r="AL216">
            <v>1350</v>
          </cell>
          <cell r="AM216">
            <v>1350</v>
          </cell>
          <cell r="AN216">
            <v>1350</v>
          </cell>
          <cell r="AQ216" t="str">
            <v>An Ninh</v>
          </cell>
          <cell r="AR216">
            <v>1350</v>
          </cell>
          <cell r="AS216">
            <v>1350</v>
          </cell>
          <cell r="AT216" t="str">
            <v>NTM</v>
          </cell>
          <cell r="AU216" t="str">
            <v>UBND huyện Quảng Ninh</v>
          </cell>
          <cell r="AV216" t="str">
            <v>Đ/c Thuật PBT</v>
          </cell>
        </row>
        <row r="217">
          <cell r="B217" t="str">
            <v>Nhà lớp học 2 tầng 8 phòng trường tiểu học Vạn Ninh cơ sở 2</v>
          </cell>
          <cell r="C217">
            <v>1350</v>
          </cell>
          <cell r="D217">
            <v>1350</v>
          </cell>
          <cell r="E217">
            <v>1350</v>
          </cell>
          <cell r="F217">
            <v>1350</v>
          </cell>
          <cell r="G217" t="str">
            <v>Quảng Ninh</v>
          </cell>
          <cell r="H217">
            <v>2019</v>
          </cell>
          <cell r="I217">
            <v>2019</v>
          </cell>
          <cell r="J217">
            <v>2021</v>
          </cell>
          <cell r="K217">
            <v>2021</v>
          </cell>
          <cell r="L217">
            <v>2021</v>
          </cell>
          <cell r="M217" t="str">
            <v>3879a/QĐ-UBND ngày 31/10/2018</v>
          </cell>
          <cell r="N217">
            <v>3717</v>
          </cell>
          <cell r="O217">
            <v>3717</v>
          </cell>
          <cell r="P217">
            <v>2400</v>
          </cell>
          <cell r="Q217">
            <v>2400</v>
          </cell>
          <cell r="R217">
            <v>2400</v>
          </cell>
          <cell r="S217">
            <v>2400</v>
          </cell>
          <cell r="T217">
            <v>1200</v>
          </cell>
          <cell r="U217">
            <v>1200</v>
          </cell>
          <cell r="V217">
            <v>1200</v>
          </cell>
          <cell r="W217">
            <v>1200</v>
          </cell>
          <cell r="X217">
            <v>1200</v>
          </cell>
          <cell r="Y217">
            <v>1200</v>
          </cell>
          <cell r="Z217">
            <v>0</v>
          </cell>
          <cell r="AA217">
            <v>0</v>
          </cell>
          <cell r="AB217">
            <v>0</v>
          </cell>
          <cell r="AC217">
            <v>0</v>
          </cell>
          <cell r="AD217">
            <v>1200</v>
          </cell>
          <cell r="AE217">
            <v>1200</v>
          </cell>
          <cell r="AF217">
            <v>1200</v>
          </cell>
          <cell r="AG217">
            <v>1200</v>
          </cell>
          <cell r="AH217">
            <v>1200</v>
          </cell>
          <cell r="AI217">
            <v>1200</v>
          </cell>
          <cell r="AJ217">
            <v>1200</v>
          </cell>
          <cell r="AK217">
            <v>1200</v>
          </cell>
          <cell r="AL217">
            <v>1200</v>
          </cell>
          <cell r="AM217">
            <v>1200</v>
          </cell>
          <cell r="AN217">
            <v>1200</v>
          </cell>
          <cell r="AQ217" t="str">
            <v>Vạn Ninh</v>
          </cell>
          <cell r="AR217">
            <v>1200</v>
          </cell>
          <cell r="AS217">
            <v>1200</v>
          </cell>
          <cell r="AT217" t="str">
            <v>NTM</v>
          </cell>
          <cell r="AU217" t="str">
            <v>UBND xã Vạn Ninh</v>
          </cell>
          <cell r="AV217" t="str">
            <v>Đ/c Giám đốc</v>
          </cell>
        </row>
        <row r="218">
          <cell r="B218" t="str">
            <v>Xây dựng cơ sở 2 Trường trung cấp Y tế Quảng Bình (gđ1)</v>
          </cell>
          <cell r="C218">
            <v>1200</v>
          </cell>
          <cell r="D218">
            <v>1200</v>
          </cell>
          <cell r="E218">
            <v>1200</v>
          </cell>
          <cell r="F218">
            <v>1200</v>
          </cell>
          <cell r="G218" t="str">
            <v>Đồng Hới</v>
          </cell>
          <cell r="H218">
            <v>2019</v>
          </cell>
          <cell r="I218">
            <v>2019</v>
          </cell>
          <cell r="J218">
            <v>2021</v>
          </cell>
          <cell r="K218">
            <v>2021</v>
          </cell>
          <cell r="L218">
            <v>2021</v>
          </cell>
          <cell r="M218" t="str">
            <v>3771/QĐ-UBND ngày 31/10/2018</v>
          </cell>
          <cell r="N218">
            <v>12500</v>
          </cell>
          <cell r="O218">
            <v>12500</v>
          </cell>
          <cell r="P218">
            <v>5000</v>
          </cell>
          <cell r="Q218">
            <v>5000</v>
          </cell>
          <cell r="R218">
            <v>5000</v>
          </cell>
          <cell r="S218">
            <v>5000</v>
          </cell>
          <cell r="T218">
            <v>2500</v>
          </cell>
          <cell r="U218">
            <v>2500</v>
          </cell>
          <cell r="V218">
            <v>2500</v>
          </cell>
          <cell r="W218">
            <v>2500</v>
          </cell>
          <cell r="X218">
            <v>2500</v>
          </cell>
          <cell r="Y218">
            <v>2500</v>
          </cell>
          <cell r="Z218">
            <v>0</v>
          </cell>
          <cell r="AA218">
            <v>0</v>
          </cell>
          <cell r="AB218">
            <v>0</v>
          </cell>
          <cell r="AC218">
            <v>0</v>
          </cell>
          <cell r="AD218">
            <v>2500</v>
          </cell>
          <cell r="AE218">
            <v>2500</v>
          </cell>
          <cell r="AF218">
            <v>2500</v>
          </cell>
          <cell r="AG218">
            <v>2500</v>
          </cell>
          <cell r="AH218">
            <v>2500</v>
          </cell>
          <cell r="AI218">
            <v>2500</v>
          </cell>
          <cell r="AJ218">
            <v>2500</v>
          </cell>
          <cell r="AK218">
            <v>2500</v>
          </cell>
          <cell r="AL218">
            <v>2500</v>
          </cell>
          <cell r="AM218">
            <v>2500</v>
          </cell>
          <cell r="AN218">
            <v>2500</v>
          </cell>
          <cell r="AQ218" t="str">
            <v>Nam Lý</v>
          </cell>
          <cell r="AR218">
            <v>2500</v>
          </cell>
          <cell r="AS218">
            <v>2500</v>
          </cell>
          <cell r="AT218">
            <v>2500</v>
          </cell>
          <cell r="AU218" t="str">
            <v>Trường Trung cấp Y tế</v>
          </cell>
          <cell r="AV218" t="str">
            <v>Theo đề án</v>
          </cell>
        </row>
        <row r="219">
          <cell r="B219" t="str">
            <v>Nhà hiệu bộ và khuôn viên Trường tiểu học Gia Ninh, xã Gia Ninh, huyện Quảng Ninh</v>
          </cell>
          <cell r="C219">
            <v>2500</v>
          </cell>
          <cell r="D219">
            <v>2500</v>
          </cell>
          <cell r="E219">
            <v>2500</v>
          </cell>
          <cell r="F219">
            <v>2500</v>
          </cell>
          <cell r="G219" t="str">
            <v>Quảng Ninh</v>
          </cell>
          <cell r="H219">
            <v>2019</v>
          </cell>
          <cell r="I219">
            <v>2019</v>
          </cell>
          <cell r="J219">
            <v>2021</v>
          </cell>
          <cell r="K219">
            <v>2021</v>
          </cell>
          <cell r="L219">
            <v>2021</v>
          </cell>
          <cell r="M219" t="str">
            <v>3860/QĐ-UBND ngày 31/10/2018</v>
          </cell>
          <cell r="N219">
            <v>4800</v>
          </cell>
          <cell r="O219">
            <v>4800</v>
          </cell>
          <cell r="P219">
            <v>2880</v>
          </cell>
          <cell r="Q219">
            <v>2880</v>
          </cell>
          <cell r="R219">
            <v>2880</v>
          </cell>
          <cell r="S219">
            <v>2880</v>
          </cell>
          <cell r="T219">
            <v>1440</v>
          </cell>
          <cell r="U219">
            <v>1440</v>
          </cell>
          <cell r="V219">
            <v>1440</v>
          </cell>
          <cell r="W219">
            <v>1440</v>
          </cell>
          <cell r="X219">
            <v>1440</v>
          </cell>
          <cell r="Y219">
            <v>1440</v>
          </cell>
          <cell r="Z219">
            <v>0</v>
          </cell>
          <cell r="AA219">
            <v>0</v>
          </cell>
          <cell r="AB219">
            <v>0</v>
          </cell>
          <cell r="AC219">
            <v>0</v>
          </cell>
          <cell r="AD219">
            <v>1440</v>
          </cell>
          <cell r="AE219">
            <v>1440</v>
          </cell>
          <cell r="AF219">
            <v>1440</v>
          </cell>
          <cell r="AG219">
            <v>1440</v>
          </cell>
          <cell r="AH219">
            <v>1440</v>
          </cell>
          <cell r="AI219">
            <v>1440</v>
          </cell>
          <cell r="AJ219">
            <v>1440</v>
          </cell>
          <cell r="AK219">
            <v>1440</v>
          </cell>
          <cell r="AL219">
            <v>1440</v>
          </cell>
          <cell r="AM219">
            <v>1440</v>
          </cell>
          <cell r="AN219">
            <v>1440</v>
          </cell>
          <cell r="AQ219" t="str">
            <v>Gia Ninh</v>
          </cell>
          <cell r="AR219">
            <v>1440</v>
          </cell>
          <cell r="AS219">
            <v>1440</v>
          </cell>
          <cell r="AT219" t="str">
            <v>NTM</v>
          </cell>
          <cell r="AU219" t="str">
            <v>UBND huyện Quảng Ninh</v>
          </cell>
          <cell r="AV219" t="str">
            <v>Đ/c Dũng PCT</v>
          </cell>
        </row>
        <row r="220">
          <cell r="B220" t="str">
            <v>Nhà lớp học 2 tầng 8 phòng và HTKT Trường TH Sơn Thủy</v>
          </cell>
          <cell r="C220">
            <v>1440</v>
          </cell>
          <cell r="D220">
            <v>1440</v>
          </cell>
          <cell r="E220">
            <v>1440</v>
          </cell>
          <cell r="F220">
            <v>1440</v>
          </cell>
          <cell r="G220" t="str">
            <v>Lệ Thủy</v>
          </cell>
          <cell r="H220">
            <v>2019</v>
          </cell>
          <cell r="I220">
            <v>2019</v>
          </cell>
          <cell r="J220">
            <v>2021</v>
          </cell>
          <cell r="K220">
            <v>2021</v>
          </cell>
          <cell r="L220">
            <v>2021</v>
          </cell>
          <cell r="M220" t="str">
            <v>3813/QĐ-UBND ngày 31/10/2018</v>
          </cell>
          <cell r="N220">
            <v>5943</v>
          </cell>
          <cell r="O220">
            <v>5943</v>
          </cell>
          <cell r="P220">
            <v>3600</v>
          </cell>
          <cell r="Q220">
            <v>3600</v>
          </cell>
          <cell r="R220">
            <v>3600</v>
          </cell>
          <cell r="S220">
            <v>3600</v>
          </cell>
          <cell r="T220">
            <v>1800</v>
          </cell>
          <cell r="U220">
            <v>1800</v>
          </cell>
          <cell r="V220">
            <v>1800</v>
          </cell>
          <cell r="W220">
            <v>1800</v>
          </cell>
          <cell r="X220">
            <v>1800</v>
          </cell>
          <cell r="Y220">
            <v>1800</v>
          </cell>
          <cell r="Z220">
            <v>0</v>
          </cell>
          <cell r="AA220">
            <v>0</v>
          </cell>
          <cell r="AB220">
            <v>0</v>
          </cell>
          <cell r="AC220">
            <v>0</v>
          </cell>
          <cell r="AD220">
            <v>1800</v>
          </cell>
          <cell r="AE220">
            <v>1800</v>
          </cell>
          <cell r="AF220">
            <v>1800</v>
          </cell>
          <cell r="AG220">
            <v>1800</v>
          </cell>
          <cell r="AH220">
            <v>1800</v>
          </cell>
          <cell r="AI220">
            <v>1800</v>
          </cell>
          <cell r="AJ220">
            <v>1800</v>
          </cell>
          <cell r="AK220">
            <v>1800</v>
          </cell>
          <cell r="AL220">
            <v>1800</v>
          </cell>
          <cell r="AM220">
            <v>1800</v>
          </cell>
          <cell r="AN220">
            <v>1800</v>
          </cell>
          <cell r="AQ220" t="str">
            <v>Sơn Thủy</v>
          </cell>
          <cell r="AR220">
            <v>1800</v>
          </cell>
          <cell r="AS220">
            <v>1800</v>
          </cell>
          <cell r="AT220" t="str">
            <v>NTM</v>
          </cell>
          <cell r="AU220" t="str">
            <v>UBND xã Sơn Thủy</v>
          </cell>
          <cell r="AV220" t="str">
            <v>Đ/c Dũng PCT</v>
          </cell>
        </row>
        <row r="221">
          <cell r="B221" t="str">
            <v>Trường Tiểu học Hải Trạch</v>
          </cell>
          <cell r="C221">
            <v>1800</v>
          </cell>
          <cell r="D221">
            <v>1800</v>
          </cell>
          <cell r="E221">
            <v>1800</v>
          </cell>
          <cell r="F221">
            <v>1800</v>
          </cell>
          <cell r="G221" t="str">
            <v>Bố Trạch</v>
          </cell>
          <cell r="H221">
            <v>2019</v>
          </cell>
          <cell r="I221">
            <v>2019</v>
          </cell>
          <cell r="J221">
            <v>2021</v>
          </cell>
          <cell r="K221">
            <v>2021</v>
          </cell>
          <cell r="L221">
            <v>2021</v>
          </cell>
          <cell r="M221" t="str">
            <v>3764/QĐ-UBND ngày 31/10/2018</v>
          </cell>
          <cell r="N221">
            <v>8157</v>
          </cell>
          <cell r="O221">
            <v>8157</v>
          </cell>
          <cell r="P221">
            <v>6000</v>
          </cell>
          <cell r="Q221">
            <v>6000</v>
          </cell>
          <cell r="R221">
            <v>6000</v>
          </cell>
          <cell r="S221">
            <v>6000</v>
          </cell>
          <cell r="T221">
            <v>3000</v>
          </cell>
          <cell r="U221">
            <v>3000</v>
          </cell>
          <cell r="V221">
            <v>3000</v>
          </cell>
          <cell r="W221">
            <v>3000</v>
          </cell>
          <cell r="X221">
            <v>3000</v>
          </cell>
          <cell r="Y221">
            <v>3000</v>
          </cell>
          <cell r="Z221">
            <v>0</v>
          </cell>
          <cell r="AA221">
            <v>0</v>
          </cell>
          <cell r="AB221">
            <v>0</v>
          </cell>
          <cell r="AC221">
            <v>0</v>
          </cell>
          <cell r="AD221">
            <v>3000</v>
          </cell>
          <cell r="AE221">
            <v>3000</v>
          </cell>
          <cell r="AF221">
            <v>3000</v>
          </cell>
          <cell r="AG221">
            <v>3000</v>
          </cell>
          <cell r="AH221">
            <v>3000</v>
          </cell>
          <cell r="AI221">
            <v>3000</v>
          </cell>
          <cell r="AJ221">
            <v>3000</v>
          </cell>
          <cell r="AK221">
            <v>3000</v>
          </cell>
          <cell r="AL221">
            <v>3000</v>
          </cell>
          <cell r="AM221">
            <v>3000</v>
          </cell>
          <cell r="AN221">
            <v>3000</v>
          </cell>
          <cell r="AO221" t="str">
            <v>Trung C bổ sung 19.11</v>
          </cell>
          <cell r="AQ221" t="str">
            <v>Hải Trạch</v>
          </cell>
          <cell r="AR221">
            <v>3000</v>
          </cell>
          <cell r="AS221">
            <v>3000</v>
          </cell>
          <cell r="AT221" t="str">
            <v>NTM</v>
          </cell>
          <cell r="AU221" t="str">
            <v>UBND xã Hải Trạch</v>
          </cell>
          <cell r="AV221" t="str">
            <v>Ý kiến Giám đốc</v>
          </cell>
        </row>
        <row r="222">
          <cell r="B222" t="str">
            <v>Nhà lớp học, chức năng Trường Tiểu học Long Đại, xã Hiền Ninh</v>
          </cell>
          <cell r="C222">
            <v>3000</v>
          </cell>
          <cell r="D222">
            <v>3000</v>
          </cell>
          <cell r="E222">
            <v>3000</v>
          </cell>
          <cell r="F222">
            <v>3000</v>
          </cell>
          <cell r="G222" t="str">
            <v>Quảng Ninh</v>
          </cell>
          <cell r="H222">
            <v>2019</v>
          </cell>
          <cell r="I222">
            <v>2019</v>
          </cell>
          <cell r="J222">
            <v>2021</v>
          </cell>
          <cell r="K222">
            <v>2021</v>
          </cell>
          <cell r="L222">
            <v>2021</v>
          </cell>
          <cell r="M222" t="str">
            <v>3868/QĐ-UBND ngày 31/10/2018</v>
          </cell>
          <cell r="N222">
            <v>3976</v>
          </cell>
          <cell r="O222">
            <v>3976</v>
          </cell>
          <cell r="P222">
            <v>2400</v>
          </cell>
          <cell r="Q222">
            <v>2400</v>
          </cell>
          <cell r="R222">
            <v>2400</v>
          </cell>
          <cell r="S222">
            <v>2400</v>
          </cell>
          <cell r="T222">
            <v>1200</v>
          </cell>
          <cell r="U222">
            <v>1200</v>
          </cell>
          <cell r="V222">
            <v>1200</v>
          </cell>
          <cell r="W222">
            <v>1200</v>
          </cell>
          <cell r="X222">
            <v>1200</v>
          </cell>
          <cell r="Y222">
            <v>1200</v>
          </cell>
          <cell r="Z222">
            <v>1200</v>
          </cell>
          <cell r="AA222">
            <v>1200</v>
          </cell>
          <cell r="AB222">
            <v>1200</v>
          </cell>
          <cell r="AC222">
            <v>1200</v>
          </cell>
          <cell r="AD222">
            <v>1200</v>
          </cell>
          <cell r="AE222">
            <v>1200</v>
          </cell>
          <cell r="AF222">
            <v>1200</v>
          </cell>
          <cell r="AG222">
            <v>1200</v>
          </cell>
          <cell r="AH222">
            <v>1200</v>
          </cell>
          <cell r="AI222">
            <v>1200</v>
          </cell>
          <cell r="AJ222">
            <v>1200</v>
          </cell>
          <cell r="AK222">
            <v>1200</v>
          </cell>
          <cell r="AL222">
            <v>1200</v>
          </cell>
          <cell r="AM222">
            <v>1200</v>
          </cell>
          <cell r="AN222">
            <v>1200</v>
          </cell>
          <cell r="AQ222" t="str">
            <v>Hiền Ninh</v>
          </cell>
          <cell r="AR222">
            <v>1200</v>
          </cell>
          <cell r="AS222" t="str">
            <v>bãi ngang</v>
          </cell>
          <cell r="AT222" t="str">
            <v>NTM</v>
          </cell>
          <cell r="AU222" t="str">
            <v>UBND huyện Quảng Ninh</v>
          </cell>
          <cell r="AV222">
            <v>1200</v>
          </cell>
        </row>
        <row r="223">
          <cell r="B223" t="str">
            <v>Nhà lớp học 2 tầng 6 phòng trường Mầm non Cam Thủy (KV Mỹ Hòa)</v>
          </cell>
          <cell r="C223">
            <v>1200</v>
          </cell>
          <cell r="D223">
            <v>1200</v>
          </cell>
          <cell r="E223">
            <v>1200</v>
          </cell>
          <cell r="F223">
            <v>1200</v>
          </cell>
          <cell r="G223" t="str">
            <v>Lệ Thủy</v>
          </cell>
          <cell r="H223">
            <v>2019</v>
          </cell>
          <cell r="I223">
            <v>2019</v>
          </cell>
          <cell r="J223">
            <v>2021</v>
          </cell>
          <cell r="K223">
            <v>2021</v>
          </cell>
          <cell r="L223">
            <v>2021</v>
          </cell>
          <cell r="M223" t="str">
            <v>3810/QĐ-UBND ngày 31/10/2018</v>
          </cell>
          <cell r="N223">
            <v>6000</v>
          </cell>
          <cell r="O223">
            <v>6000</v>
          </cell>
          <cell r="P223">
            <v>3600</v>
          </cell>
          <cell r="Q223">
            <v>3600</v>
          </cell>
          <cell r="R223">
            <v>3600</v>
          </cell>
          <cell r="S223">
            <v>3600</v>
          </cell>
          <cell r="T223">
            <v>1800</v>
          </cell>
          <cell r="U223">
            <v>1800</v>
          </cell>
          <cell r="V223">
            <v>1800</v>
          </cell>
          <cell r="W223">
            <v>1800</v>
          </cell>
          <cell r="X223">
            <v>1800</v>
          </cell>
          <cell r="Y223">
            <v>1800</v>
          </cell>
          <cell r="Z223">
            <v>1800</v>
          </cell>
          <cell r="AA223">
            <v>1800</v>
          </cell>
          <cell r="AB223">
            <v>1800</v>
          </cell>
          <cell r="AC223">
            <v>1800</v>
          </cell>
          <cell r="AD223">
            <v>1800</v>
          </cell>
          <cell r="AE223">
            <v>1800</v>
          </cell>
          <cell r="AF223">
            <v>1800</v>
          </cell>
          <cell r="AG223">
            <v>1800</v>
          </cell>
          <cell r="AH223">
            <v>1800</v>
          </cell>
          <cell r="AI223">
            <v>1800</v>
          </cell>
          <cell r="AJ223">
            <v>1800</v>
          </cell>
          <cell r="AK223">
            <v>1800</v>
          </cell>
          <cell r="AL223">
            <v>1800</v>
          </cell>
          <cell r="AM223">
            <v>1800</v>
          </cell>
          <cell r="AN223">
            <v>1800</v>
          </cell>
          <cell r="AQ223" t="str">
            <v>Cam Thủy</v>
          </cell>
          <cell r="AR223">
            <v>1800</v>
          </cell>
          <cell r="AS223">
            <v>1800</v>
          </cell>
          <cell r="AT223" t="str">
            <v>NTM</v>
          </cell>
          <cell r="AU223" t="str">
            <v>UBND xã Cam Thủy</v>
          </cell>
          <cell r="AV223">
            <v>1800</v>
          </cell>
        </row>
        <row r="224">
          <cell r="B224" t="str">
            <v>Các dự án KCM bổ sung văn bản 2877/KHĐT-TH</v>
          </cell>
          <cell r="C224">
            <v>1800</v>
          </cell>
          <cell r="D224">
            <v>1800</v>
          </cell>
          <cell r="E224">
            <v>1800</v>
          </cell>
          <cell r="F224">
            <v>1800</v>
          </cell>
          <cell r="G224">
            <v>1800</v>
          </cell>
          <cell r="H224">
            <v>1800</v>
          </cell>
          <cell r="I224">
            <v>1800</v>
          </cell>
          <cell r="J224">
            <v>1800</v>
          </cell>
          <cell r="K224">
            <v>1800</v>
          </cell>
          <cell r="L224">
            <v>1800</v>
          </cell>
          <cell r="M224">
            <v>1800</v>
          </cell>
          <cell r="N224">
            <v>1800</v>
          </cell>
          <cell r="O224">
            <v>1800</v>
          </cell>
          <cell r="P224">
            <v>1800</v>
          </cell>
          <cell r="Q224">
            <v>1800</v>
          </cell>
          <cell r="R224">
            <v>1800</v>
          </cell>
          <cell r="S224">
            <v>1800</v>
          </cell>
          <cell r="T224">
            <v>1800</v>
          </cell>
          <cell r="U224">
            <v>1800</v>
          </cell>
          <cell r="V224">
            <v>1800</v>
          </cell>
          <cell r="W224">
            <v>1800</v>
          </cell>
          <cell r="X224">
            <v>1800</v>
          </cell>
          <cell r="Y224">
            <v>1800</v>
          </cell>
          <cell r="Z224">
            <v>1800</v>
          </cell>
          <cell r="AA224">
            <v>1800</v>
          </cell>
          <cell r="AB224">
            <v>1800</v>
          </cell>
          <cell r="AC224">
            <v>1800</v>
          </cell>
          <cell r="AD224">
            <v>1800</v>
          </cell>
          <cell r="AE224">
            <v>1800</v>
          </cell>
          <cell r="AF224">
            <v>1800</v>
          </cell>
          <cell r="AG224">
            <v>1800</v>
          </cell>
          <cell r="AH224">
            <v>1800</v>
          </cell>
          <cell r="AI224">
            <v>1800</v>
          </cell>
          <cell r="AJ224">
            <v>1800</v>
          </cell>
          <cell r="AK224">
            <v>1800</v>
          </cell>
          <cell r="AL224">
            <v>1800</v>
          </cell>
          <cell r="AM224">
            <v>1800</v>
          </cell>
          <cell r="AN224">
            <v>1800</v>
          </cell>
          <cell r="AQ224">
            <v>1800</v>
          </cell>
          <cell r="AR224">
            <v>1800</v>
          </cell>
          <cell r="AS224">
            <v>1800</v>
          </cell>
          <cell r="AU224">
            <v>1800</v>
          </cell>
          <cell r="AV224">
            <v>1800</v>
          </cell>
        </row>
        <row r="225">
          <cell r="B225" t="str">
            <v>Nhà lớp học trường THPT Phan Đình Phùng</v>
          </cell>
          <cell r="C225">
            <v>1800</v>
          </cell>
          <cell r="D225">
            <v>1800</v>
          </cell>
          <cell r="E225">
            <v>1800</v>
          </cell>
          <cell r="F225">
            <v>1800</v>
          </cell>
          <cell r="G225" t="str">
            <v>Đồng Hới</v>
          </cell>
          <cell r="H225">
            <v>2020</v>
          </cell>
          <cell r="I225">
            <v>2020</v>
          </cell>
          <cell r="J225">
            <v>2022</v>
          </cell>
          <cell r="K225">
            <v>2022</v>
          </cell>
          <cell r="L225">
            <v>2022</v>
          </cell>
          <cell r="M225" t="str">
            <v>3869/QĐ-UBND ngày 14/10/2019</v>
          </cell>
          <cell r="N225">
            <v>4200</v>
          </cell>
          <cell r="O225">
            <v>4200</v>
          </cell>
          <cell r="P225">
            <v>4200</v>
          </cell>
          <cell r="Q225">
            <v>4200</v>
          </cell>
          <cell r="R225">
            <v>4200</v>
          </cell>
          <cell r="S225">
            <v>4200</v>
          </cell>
          <cell r="T225">
            <v>1260</v>
          </cell>
          <cell r="U225">
            <v>1260</v>
          </cell>
          <cell r="V225">
            <v>1260</v>
          </cell>
          <cell r="W225">
            <v>1260</v>
          </cell>
          <cell r="X225">
            <v>1260</v>
          </cell>
          <cell r="Y225">
            <v>1260</v>
          </cell>
          <cell r="Z225">
            <v>1260</v>
          </cell>
          <cell r="AA225">
            <v>1260</v>
          </cell>
          <cell r="AB225">
            <v>1260</v>
          </cell>
          <cell r="AC225">
            <v>1260</v>
          </cell>
          <cell r="AD225">
            <v>1260</v>
          </cell>
          <cell r="AE225">
            <v>1260</v>
          </cell>
          <cell r="AF225">
            <v>1260</v>
          </cell>
          <cell r="AG225">
            <v>1260</v>
          </cell>
          <cell r="AH225">
            <v>1260</v>
          </cell>
          <cell r="AI225">
            <v>1260</v>
          </cell>
          <cell r="AJ225">
            <v>1260</v>
          </cell>
          <cell r="AK225">
            <v>1260</v>
          </cell>
          <cell r="AL225">
            <v>1260</v>
          </cell>
          <cell r="AM225">
            <v>1260</v>
          </cell>
          <cell r="AN225">
            <v>1260</v>
          </cell>
          <cell r="AQ225">
            <v>1260</v>
          </cell>
          <cell r="AR225">
            <v>1260</v>
          </cell>
          <cell r="AS225">
            <v>1260</v>
          </cell>
          <cell r="AU225" t="str">
            <v xml:space="preserve"> Trường THPT Phan Đình Phùng</v>
          </cell>
          <cell r="AV225">
            <v>1260</v>
          </cell>
        </row>
        <row r="226">
          <cell r="B226" t="str">
            <v>Sữa chữa dãy nhà 3 tầng THPT Tuyên Hóa</v>
          </cell>
          <cell r="C226">
            <v>1260</v>
          </cell>
          <cell r="D226">
            <v>1260</v>
          </cell>
          <cell r="E226">
            <v>1260</v>
          </cell>
          <cell r="F226">
            <v>1260</v>
          </cell>
          <cell r="G226" t="str">
            <v>Tuyên Hóa</v>
          </cell>
          <cell r="H226">
            <v>2020</v>
          </cell>
          <cell r="I226">
            <v>2020</v>
          </cell>
          <cell r="J226">
            <v>2022</v>
          </cell>
          <cell r="K226">
            <v>2022</v>
          </cell>
          <cell r="L226">
            <v>2022</v>
          </cell>
          <cell r="M226" t="str">
            <v>4004/QĐ-UBND ngày 22/10/2019</v>
          </cell>
          <cell r="N226">
            <v>2458</v>
          </cell>
          <cell r="O226">
            <v>2458</v>
          </cell>
          <cell r="P226">
            <v>2458</v>
          </cell>
          <cell r="Q226">
            <v>2458</v>
          </cell>
          <cell r="R226">
            <v>2458</v>
          </cell>
          <cell r="S226">
            <v>2458</v>
          </cell>
          <cell r="T226">
            <v>737.4</v>
          </cell>
          <cell r="U226">
            <v>737.39990234375</v>
          </cell>
          <cell r="V226">
            <v>737.39990234375</v>
          </cell>
          <cell r="W226">
            <v>737.39990234375</v>
          </cell>
          <cell r="X226">
            <v>737.39990234375</v>
          </cell>
          <cell r="Y226">
            <v>737.39990234375</v>
          </cell>
          <cell r="Z226">
            <v>737.39990234375</v>
          </cell>
          <cell r="AA226">
            <v>737.39990234375</v>
          </cell>
          <cell r="AB226">
            <v>737.39990234375</v>
          </cell>
          <cell r="AC226">
            <v>737.39990234375</v>
          </cell>
          <cell r="AD226">
            <v>737.4</v>
          </cell>
          <cell r="AE226">
            <v>737.4</v>
          </cell>
          <cell r="AF226">
            <v>737.39990234375</v>
          </cell>
          <cell r="AG226">
            <v>737.39990234375</v>
          </cell>
          <cell r="AH226">
            <v>737.39990234375</v>
          </cell>
          <cell r="AI226">
            <v>737.39990234375</v>
          </cell>
          <cell r="AJ226">
            <v>737.39990234375</v>
          </cell>
          <cell r="AK226">
            <v>737.39990234375</v>
          </cell>
          <cell r="AL226">
            <v>737.4</v>
          </cell>
          <cell r="AM226">
            <v>737.4</v>
          </cell>
          <cell r="AN226">
            <v>737.39990234375</v>
          </cell>
          <cell r="AQ226">
            <v>737.39990234375</v>
          </cell>
          <cell r="AR226">
            <v>737.39990234375</v>
          </cell>
          <cell r="AS226">
            <v>737.39990234375</v>
          </cell>
          <cell r="AU226" t="str">
            <v>Trường THPT Tuyên Hóa</v>
          </cell>
          <cell r="AV226">
            <v>737.39990234375</v>
          </cell>
        </row>
        <row r="227">
          <cell r="B227" t="str">
            <v>Nhà ở giáo viên giảng dạy và bồi dưỡng TT GDTX tỉnh</v>
          </cell>
          <cell r="C227">
            <v>737.39990234375</v>
          </cell>
          <cell r="D227">
            <v>737.39990234375</v>
          </cell>
          <cell r="E227">
            <v>737.39990234375</v>
          </cell>
          <cell r="F227">
            <v>737.39990234375</v>
          </cell>
          <cell r="G227" t="str">
            <v>Đồng Hới</v>
          </cell>
          <cell r="H227">
            <v>2020</v>
          </cell>
          <cell r="I227">
            <v>2020</v>
          </cell>
          <cell r="J227">
            <v>2022</v>
          </cell>
          <cell r="K227">
            <v>2022</v>
          </cell>
          <cell r="L227">
            <v>2022</v>
          </cell>
          <cell r="M227">
            <v>2022</v>
          </cell>
          <cell r="N227">
            <v>5000</v>
          </cell>
          <cell r="O227">
            <v>5000</v>
          </cell>
          <cell r="P227">
            <v>5000</v>
          </cell>
          <cell r="Q227">
            <v>5000</v>
          </cell>
          <cell r="R227">
            <v>5000</v>
          </cell>
          <cell r="S227">
            <v>5000</v>
          </cell>
          <cell r="T227">
            <v>1500</v>
          </cell>
          <cell r="U227">
            <v>1500</v>
          </cell>
          <cell r="V227">
            <v>1500</v>
          </cell>
          <cell r="W227">
            <v>1500</v>
          </cell>
          <cell r="X227">
            <v>1500</v>
          </cell>
          <cell r="Y227">
            <v>1500</v>
          </cell>
          <cell r="Z227">
            <v>1500</v>
          </cell>
          <cell r="AA227">
            <v>1500</v>
          </cell>
          <cell r="AB227">
            <v>1500</v>
          </cell>
          <cell r="AC227">
            <v>1500</v>
          </cell>
          <cell r="AD227">
            <v>1500</v>
          </cell>
          <cell r="AE227">
            <v>1500</v>
          </cell>
          <cell r="AF227">
            <v>1500</v>
          </cell>
          <cell r="AG227">
            <v>1500</v>
          </cell>
          <cell r="AH227">
            <v>1500</v>
          </cell>
          <cell r="AI227">
            <v>1500</v>
          </cell>
          <cell r="AJ227">
            <v>1500</v>
          </cell>
          <cell r="AK227">
            <v>1500</v>
          </cell>
          <cell r="AL227">
            <v>1500</v>
          </cell>
          <cell r="AM227">
            <v>1500</v>
          </cell>
          <cell r="AN227">
            <v>1500</v>
          </cell>
          <cell r="AQ227">
            <v>1500</v>
          </cell>
          <cell r="AR227">
            <v>1500</v>
          </cell>
          <cell r="AS227">
            <v>1500</v>
          </cell>
          <cell r="AU227" t="str">
            <v>Trung tâm Giáo dục thường xuyên tỉnh</v>
          </cell>
          <cell r="AV227">
            <v>1500</v>
          </cell>
        </row>
        <row r="228">
          <cell r="B228" t="str">
            <v>Nhà hiệu bộ Trường Phổ thông Dân tộc nội trú tỉnh</v>
          </cell>
          <cell r="C228">
            <v>1500</v>
          </cell>
          <cell r="D228">
            <v>1500</v>
          </cell>
          <cell r="E228">
            <v>1500</v>
          </cell>
          <cell r="F228">
            <v>1500</v>
          </cell>
          <cell r="G228" t="str">
            <v>Đồng Hới</v>
          </cell>
          <cell r="H228">
            <v>2020</v>
          </cell>
          <cell r="I228">
            <v>2020</v>
          </cell>
          <cell r="J228">
            <v>2022</v>
          </cell>
          <cell r="K228">
            <v>2022</v>
          </cell>
          <cell r="L228">
            <v>2022</v>
          </cell>
          <cell r="M228" t="str">
            <v>4237/QĐ-UBND ngày 30/10/2019</v>
          </cell>
          <cell r="N228">
            <v>6000</v>
          </cell>
          <cell r="O228">
            <v>6000</v>
          </cell>
          <cell r="P228">
            <v>6000</v>
          </cell>
          <cell r="Q228">
            <v>6000</v>
          </cell>
          <cell r="R228">
            <v>6000</v>
          </cell>
          <cell r="S228">
            <v>6000</v>
          </cell>
          <cell r="T228">
            <v>1800</v>
          </cell>
          <cell r="U228">
            <v>1800</v>
          </cell>
          <cell r="V228">
            <v>1800</v>
          </cell>
          <cell r="W228">
            <v>1800</v>
          </cell>
          <cell r="X228">
            <v>1800</v>
          </cell>
          <cell r="Y228">
            <v>1800</v>
          </cell>
          <cell r="Z228">
            <v>1800</v>
          </cell>
          <cell r="AA228">
            <v>1800</v>
          </cell>
          <cell r="AB228">
            <v>1800</v>
          </cell>
          <cell r="AC228">
            <v>1800</v>
          </cell>
          <cell r="AD228">
            <v>1800</v>
          </cell>
          <cell r="AE228">
            <v>1800</v>
          </cell>
          <cell r="AF228">
            <v>1800</v>
          </cell>
          <cell r="AG228">
            <v>1800</v>
          </cell>
          <cell r="AH228">
            <v>1800</v>
          </cell>
          <cell r="AI228">
            <v>1800</v>
          </cell>
          <cell r="AJ228">
            <v>1800</v>
          </cell>
          <cell r="AK228">
            <v>1800</v>
          </cell>
          <cell r="AL228">
            <v>1800</v>
          </cell>
          <cell r="AM228">
            <v>1800</v>
          </cell>
          <cell r="AN228">
            <v>1800</v>
          </cell>
          <cell r="AQ228">
            <v>1800</v>
          </cell>
          <cell r="AR228">
            <v>1800</v>
          </cell>
          <cell r="AS228">
            <v>1800</v>
          </cell>
          <cell r="AU228" t="str">
            <v>Trường Phổ thông Dân tộc nội trú tỉnh</v>
          </cell>
          <cell r="AV228">
            <v>1800</v>
          </cell>
        </row>
        <row r="229">
          <cell r="B229" t="str">
            <v>Hệ thống thoát nước và sân đường nội bộ trường THPT Tuyên Hóa</v>
          </cell>
          <cell r="C229">
            <v>1800</v>
          </cell>
          <cell r="D229">
            <v>1800</v>
          </cell>
          <cell r="E229">
            <v>1800</v>
          </cell>
          <cell r="F229">
            <v>1800</v>
          </cell>
          <cell r="G229" t="str">
            <v>Tuyên Hóa</v>
          </cell>
          <cell r="H229">
            <v>2020</v>
          </cell>
          <cell r="I229">
            <v>2020</v>
          </cell>
          <cell r="J229">
            <v>2022</v>
          </cell>
          <cell r="K229">
            <v>2022</v>
          </cell>
          <cell r="L229">
            <v>2022</v>
          </cell>
          <cell r="M229" t="str">
            <v>4181/QĐ-UBND
ngày 30/10/2019</v>
          </cell>
          <cell r="N229">
            <v>4500</v>
          </cell>
          <cell r="O229">
            <v>4500</v>
          </cell>
          <cell r="P229">
            <v>4500</v>
          </cell>
          <cell r="Q229">
            <v>4500</v>
          </cell>
          <cell r="R229">
            <v>4500</v>
          </cell>
          <cell r="S229">
            <v>4500</v>
          </cell>
          <cell r="T229">
            <v>1350</v>
          </cell>
          <cell r="U229">
            <v>1350</v>
          </cell>
          <cell r="V229">
            <v>1350</v>
          </cell>
          <cell r="W229">
            <v>1350</v>
          </cell>
          <cell r="X229">
            <v>1350</v>
          </cell>
          <cell r="Y229">
            <v>1350</v>
          </cell>
          <cell r="Z229">
            <v>1350</v>
          </cell>
          <cell r="AA229">
            <v>1350</v>
          </cell>
          <cell r="AB229">
            <v>1350</v>
          </cell>
          <cell r="AC229">
            <v>1350</v>
          </cell>
          <cell r="AD229">
            <v>1350</v>
          </cell>
          <cell r="AE229">
            <v>1350</v>
          </cell>
          <cell r="AF229">
            <v>1350</v>
          </cell>
          <cell r="AG229">
            <v>1350</v>
          </cell>
          <cell r="AH229">
            <v>1350</v>
          </cell>
          <cell r="AI229">
            <v>1350</v>
          </cell>
          <cell r="AJ229">
            <v>1350</v>
          </cell>
          <cell r="AK229">
            <v>1350</v>
          </cell>
          <cell r="AL229">
            <v>1350</v>
          </cell>
          <cell r="AM229">
            <v>1350</v>
          </cell>
          <cell r="AN229">
            <v>1350</v>
          </cell>
          <cell r="AQ229">
            <v>1350</v>
          </cell>
          <cell r="AR229">
            <v>1350</v>
          </cell>
          <cell r="AS229">
            <v>1350</v>
          </cell>
          <cell r="AU229" t="str">
            <v>Trường THPT Tuyên Hóa</v>
          </cell>
          <cell r="AV229">
            <v>1350</v>
          </cell>
        </row>
        <row r="230">
          <cell r="B230" t="str">
            <v>Nhà đa năng Trường THPT Lê Trực</v>
          </cell>
          <cell r="C230">
            <v>1350</v>
          </cell>
          <cell r="D230">
            <v>1350</v>
          </cell>
          <cell r="E230">
            <v>1350</v>
          </cell>
          <cell r="F230">
            <v>1350</v>
          </cell>
          <cell r="G230" t="str">
            <v>Tuyên Hóa</v>
          </cell>
          <cell r="H230">
            <v>2020</v>
          </cell>
          <cell r="I230">
            <v>2020</v>
          </cell>
          <cell r="J230">
            <v>2022</v>
          </cell>
          <cell r="K230">
            <v>2022</v>
          </cell>
          <cell r="L230">
            <v>2022</v>
          </cell>
          <cell r="M230" t="str">
            <v>4226/QĐ-UBND
ngày 30/10/2019</v>
          </cell>
          <cell r="N230">
            <v>6500</v>
          </cell>
          <cell r="O230">
            <v>7500</v>
          </cell>
          <cell r="P230">
            <v>6500</v>
          </cell>
          <cell r="Q230">
            <v>6500</v>
          </cell>
          <cell r="R230">
            <v>6500</v>
          </cell>
          <cell r="S230">
            <v>6500</v>
          </cell>
          <cell r="T230">
            <v>1950</v>
          </cell>
          <cell r="U230">
            <v>1950</v>
          </cell>
          <cell r="V230">
            <v>1950</v>
          </cell>
          <cell r="W230">
            <v>1950</v>
          </cell>
          <cell r="X230">
            <v>1950</v>
          </cell>
          <cell r="Y230">
            <v>1950</v>
          </cell>
          <cell r="Z230">
            <v>1950</v>
          </cell>
          <cell r="AA230">
            <v>1950</v>
          </cell>
          <cell r="AB230">
            <v>1950</v>
          </cell>
          <cell r="AC230">
            <v>1950</v>
          </cell>
          <cell r="AD230">
            <v>1950</v>
          </cell>
          <cell r="AE230">
            <v>1950</v>
          </cell>
          <cell r="AF230">
            <v>1950</v>
          </cell>
          <cell r="AG230">
            <v>1950</v>
          </cell>
          <cell r="AH230">
            <v>1950</v>
          </cell>
          <cell r="AI230">
            <v>1950</v>
          </cell>
          <cell r="AJ230">
            <v>1950</v>
          </cell>
          <cell r="AK230">
            <v>1950</v>
          </cell>
          <cell r="AL230">
            <v>1950</v>
          </cell>
          <cell r="AM230">
            <v>1950</v>
          </cell>
          <cell r="AN230">
            <v>1950</v>
          </cell>
          <cell r="AQ230">
            <v>1950</v>
          </cell>
          <cell r="AR230">
            <v>1950</v>
          </cell>
          <cell r="AS230">
            <v>1950</v>
          </cell>
          <cell r="AU230" t="str">
            <v xml:space="preserve"> Trường THPT Lê Trực</v>
          </cell>
          <cell r="AV230">
            <v>1950</v>
          </cell>
        </row>
        <row r="231">
          <cell r="B231" t="str">
            <v>Nhà đa năng trường THPT Phan Bội Châu</v>
          </cell>
          <cell r="C231">
            <v>1950</v>
          </cell>
          <cell r="D231">
            <v>1950</v>
          </cell>
          <cell r="E231">
            <v>1950</v>
          </cell>
          <cell r="F231">
            <v>1950</v>
          </cell>
          <cell r="G231" t="str">
            <v>Tuyên Hóa</v>
          </cell>
          <cell r="H231">
            <v>2020</v>
          </cell>
          <cell r="I231">
            <v>2020</v>
          </cell>
          <cell r="J231">
            <v>2022</v>
          </cell>
          <cell r="K231">
            <v>2022</v>
          </cell>
          <cell r="L231">
            <v>2022</v>
          </cell>
          <cell r="M231" t="str">
            <v>4003/QĐ-UBND ngày 22/10/2019</v>
          </cell>
          <cell r="N231">
            <v>6993.7</v>
          </cell>
          <cell r="O231">
            <v>6993.69921875</v>
          </cell>
          <cell r="P231">
            <v>6993.7</v>
          </cell>
          <cell r="Q231">
            <v>6993.69921875</v>
          </cell>
          <cell r="R231">
            <v>6993.69921875</v>
          </cell>
          <cell r="S231">
            <v>6993.69921875</v>
          </cell>
          <cell r="T231">
            <v>2098.1099999999997</v>
          </cell>
          <cell r="U231">
            <v>2098.109375</v>
          </cell>
          <cell r="V231">
            <v>2098.109375</v>
          </cell>
          <cell r="W231">
            <v>2098.109375</v>
          </cell>
          <cell r="X231">
            <v>2098.109375</v>
          </cell>
          <cell r="Y231">
            <v>2098.109375</v>
          </cell>
          <cell r="Z231">
            <v>2098.109375</v>
          </cell>
          <cell r="AA231">
            <v>2098.109375</v>
          </cell>
          <cell r="AB231">
            <v>2098.109375</v>
          </cell>
          <cell r="AC231">
            <v>2098.109375</v>
          </cell>
          <cell r="AD231">
            <v>2098.1099999999997</v>
          </cell>
          <cell r="AE231">
            <v>2098.1099999999997</v>
          </cell>
          <cell r="AF231">
            <v>2098.109375</v>
          </cell>
          <cell r="AG231">
            <v>2098.109375</v>
          </cell>
          <cell r="AH231">
            <v>2098.109375</v>
          </cell>
          <cell r="AI231">
            <v>2098.109375</v>
          </cell>
          <cell r="AJ231">
            <v>2098.109375</v>
          </cell>
          <cell r="AK231">
            <v>2098.109375</v>
          </cell>
          <cell r="AL231">
            <v>2098.1099999999997</v>
          </cell>
          <cell r="AM231">
            <v>2098.1099999999997</v>
          </cell>
          <cell r="AN231">
            <v>2098.109375</v>
          </cell>
          <cell r="AQ231">
            <v>2098.109375</v>
          </cell>
          <cell r="AR231">
            <v>2098.109375</v>
          </cell>
          <cell r="AS231">
            <v>2098.109375</v>
          </cell>
          <cell r="AU231" t="str">
            <v xml:space="preserve"> Trường THPT Phan Bội Châu</v>
          </cell>
          <cell r="AV231">
            <v>2098.109375</v>
          </cell>
        </row>
        <row r="232">
          <cell r="B232" t="str">
            <v>Nhà vệ sinh và đường chạy môn học giáo dục thể chất trường THPT Quang Trung, xã Quảng Phú</v>
          </cell>
          <cell r="C232">
            <v>2098.109375</v>
          </cell>
          <cell r="D232">
            <v>2098.109375</v>
          </cell>
          <cell r="E232">
            <v>2098.109375</v>
          </cell>
          <cell r="F232">
            <v>2098.109375</v>
          </cell>
          <cell r="G232" t="str">
            <v>Quảng Trạch</v>
          </cell>
          <cell r="H232">
            <v>2020</v>
          </cell>
          <cell r="I232">
            <v>2020</v>
          </cell>
          <cell r="J232">
            <v>2022</v>
          </cell>
          <cell r="K232">
            <v>2022</v>
          </cell>
          <cell r="L232">
            <v>2022</v>
          </cell>
          <cell r="M232" t="str">
            <v>4006/QĐ-UBND ngày 22/10/2019</v>
          </cell>
          <cell r="N232">
            <v>1988</v>
          </cell>
          <cell r="O232">
            <v>1988</v>
          </cell>
          <cell r="P232">
            <v>1988</v>
          </cell>
          <cell r="Q232">
            <v>1988</v>
          </cell>
          <cell r="R232">
            <v>1988</v>
          </cell>
          <cell r="S232">
            <v>1988</v>
          </cell>
          <cell r="T232">
            <v>596.4</v>
          </cell>
          <cell r="U232">
            <v>596.39990234375</v>
          </cell>
          <cell r="V232">
            <v>596.39990234375</v>
          </cell>
          <cell r="W232">
            <v>596.39990234375</v>
          </cell>
          <cell r="X232">
            <v>596.39990234375</v>
          </cell>
          <cell r="Y232">
            <v>596.39990234375</v>
          </cell>
          <cell r="Z232">
            <v>596.39990234375</v>
          </cell>
          <cell r="AA232">
            <v>596.39990234375</v>
          </cell>
          <cell r="AB232">
            <v>596.39990234375</v>
          </cell>
          <cell r="AC232">
            <v>596.39990234375</v>
          </cell>
          <cell r="AD232">
            <v>596.4</v>
          </cell>
          <cell r="AE232">
            <v>596.4</v>
          </cell>
          <cell r="AF232">
            <v>596.39990234375</v>
          </cell>
          <cell r="AG232">
            <v>596.39990234375</v>
          </cell>
          <cell r="AH232">
            <v>596.39990234375</v>
          </cell>
          <cell r="AI232">
            <v>596.39990234375</v>
          </cell>
          <cell r="AJ232">
            <v>596.39990234375</v>
          </cell>
          <cell r="AK232">
            <v>596.39990234375</v>
          </cell>
          <cell r="AL232">
            <v>596.4</v>
          </cell>
          <cell r="AM232">
            <v>596.4</v>
          </cell>
          <cell r="AN232">
            <v>596.39990234375</v>
          </cell>
          <cell r="AQ232">
            <v>596.39990234375</v>
          </cell>
          <cell r="AR232">
            <v>596.39990234375</v>
          </cell>
          <cell r="AS232">
            <v>596.39990234375</v>
          </cell>
          <cell r="AU232" t="str">
            <v>Trường THPT Quang Trung</v>
          </cell>
          <cell r="AV232">
            <v>596.39990234375</v>
          </cell>
        </row>
        <row r="233">
          <cell r="B233" t="str">
            <v>Nhà lớp học 2 tầng 8 phòng và nhà vệ sinh của học sinh, giáo viên Trường THPT Quảng Ninh</v>
          </cell>
          <cell r="C233">
            <v>596.39990234375</v>
          </cell>
          <cell r="D233">
            <v>596.39990234375</v>
          </cell>
          <cell r="E233">
            <v>596.39990234375</v>
          </cell>
          <cell r="F233">
            <v>596.39990234375</v>
          </cell>
          <cell r="G233" t="str">
            <v>Quảng Ninh</v>
          </cell>
          <cell r="H233">
            <v>2020</v>
          </cell>
          <cell r="I233">
            <v>2020</v>
          </cell>
          <cell r="J233">
            <v>2022</v>
          </cell>
          <cell r="K233">
            <v>2022</v>
          </cell>
          <cell r="L233">
            <v>2022</v>
          </cell>
          <cell r="M233" t="str">
            <v>4261/QĐ-UBND ngày 31/10/2019</v>
          </cell>
          <cell r="N233">
            <v>5815</v>
          </cell>
          <cell r="O233">
            <v>5815</v>
          </cell>
          <cell r="P233">
            <v>5815</v>
          </cell>
          <cell r="Q233">
            <v>5815</v>
          </cell>
          <cell r="R233">
            <v>5815</v>
          </cell>
          <cell r="S233">
            <v>5815</v>
          </cell>
          <cell r="T233">
            <v>1744.5</v>
          </cell>
          <cell r="U233">
            <v>1744.5</v>
          </cell>
          <cell r="V233">
            <v>1744.5</v>
          </cell>
          <cell r="W233">
            <v>1744.5</v>
          </cell>
          <cell r="X233">
            <v>1744.5</v>
          </cell>
          <cell r="Y233">
            <v>1744.5</v>
          </cell>
          <cell r="Z233">
            <v>1744.5</v>
          </cell>
          <cell r="AA233">
            <v>1744.5</v>
          </cell>
          <cell r="AB233">
            <v>1744.5</v>
          </cell>
          <cell r="AC233">
            <v>1744.5</v>
          </cell>
          <cell r="AD233">
            <v>1744.5</v>
          </cell>
          <cell r="AE233">
            <v>1744.5</v>
          </cell>
          <cell r="AF233">
            <v>1744.5</v>
          </cell>
          <cell r="AG233">
            <v>1744.5</v>
          </cell>
          <cell r="AH233">
            <v>1744.5</v>
          </cell>
          <cell r="AI233">
            <v>1744.5</v>
          </cell>
          <cell r="AJ233">
            <v>1744.5</v>
          </cell>
          <cell r="AK233">
            <v>1744.5</v>
          </cell>
          <cell r="AL233">
            <v>1744.5</v>
          </cell>
          <cell r="AM233">
            <v>1744.5</v>
          </cell>
          <cell r="AN233">
            <v>1744.5</v>
          </cell>
          <cell r="AQ233">
            <v>1744.5</v>
          </cell>
          <cell r="AR233">
            <v>1744.5</v>
          </cell>
          <cell r="AS233">
            <v>1744.5</v>
          </cell>
          <cell r="AU233" t="str">
            <v>Trường THPT Quảng Ninh</v>
          </cell>
          <cell r="AV233">
            <v>1744.5</v>
          </cell>
        </row>
        <row r="234">
          <cell r="B234" t="str">
            <v>Khu nhà bán trú cho học sinh dân tộc (20 phòng) và trang thiết bị nội thất phục vụ nhu cầu bán trú cho học sinh dân tộc Trường THCS&amp;THPT Hóa Tiến</v>
          </cell>
          <cell r="C234">
            <v>1744.5</v>
          </cell>
          <cell r="D234">
            <v>1744.5</v>
          </cell>
          <cell r="E234">
            <v>1744.5</v>
          </cell>
          <cell r="F234">
            <v>1744.5</v>
          </cell>
          <cell r="G234" t="str">
            <v>Minh Hóa</v>
          </cell>
          <cell r="H234">
            <v>2020</v>
          </cell>
          <cell r="I234">
            <v>2020</v>
          </cell>
          <cell r="J234">
            <v>2022</v>
          </cell>
          <cell r="K234">
            <v>2022</v>
          </cell>
          <cell r="L234">
            <v>2022</v>
          </cell>
          <cell r="M234" t="str">
            <v>2820/QĐ-UBND ngày 19/7/2019</v>
          </cell>
          <cell r="N234">
            <v>7000</v>
          </cell>
          <cell r="O234">
            <v>7000</v>
          </cell>
          <cell r="P234">
            <v>7000</v>
          </cell>
          <cell r="Q234">
            <v>7000</v>
          </cell>
          <cell r="R234">
            <v>7000</v>
          </cell>
          <cell r="S234">
            <v>7000</v>
          </cell>
          <cell r="T234">
            <v>2100</v>
          </cell>
          <cell r="U234">
            <v>2100</v>
          </cell>
          <cell r="V234">
            <v>2100</v>
          </cell>
          <cell r="W234">
            <v>2100</v>
          </cell>
          <cell r="X234">
            <v>2100</v>
          </cell>
          <cell r="Y234">
            <v>2100</v>
          </cell>
          <cell r="Z234">
            <v>2100</v>
          </cell>
          <cell r="AA234">
            <v>2100</v>
          </cell>
          <cell r="AB234">
            <v>2100</v>
          </cell>
          <cell r="AC234">
            <v>2100</v>
          </cell>
          <cell r="AD234">
            <v>2100</v>
          </cell>
          <cell r="AE234">
            <v>2100</v>
          </cell>
          <cell r="AF234">
            <v>2100</v>
          </cell>
          <cell r="AG234">
            <v>2100</v>
          </cell>
          <cell r="AH234">
            <v>2100</v>
          </cell>
          <cell r="AI234">
            <v>2100</v>
          </cell>
          <cell r="AJ234">
            <v>2100</v>
          </cell>
          <cell r="AK234">
            <v>2100</v>
          </cell>
          <cell r="AL234">
            <v>2100</v>
          </cell>
          <cell r="AM234">
            <v>2100</v>
          </cell>
          <cell r="AN234">
            <v>2100</v>
          </cell>
          <cell r="AQ234">
            <v>2100</v>
          </cell>
          <cell r="AR234">
            <v>2100</v>
          </cell>
          <cell r="AS234">
            <v>2100</v>
          </cell>
          <cell r="AU234" t="str">
            <v>Trường THCS và THPT Hóa Tiến</v>
          </cell>
          <cell r="AV234">
            <v>2100</v>
          </cell>
        </row>
        <row r="235">
          <cell r="B235" t="str">
            <v>Nhà thư viện, hội trường, văn phòng Trường THPT Nguyễn Chí Thanh</v>
          </cell>
          <cell r="C235">
            <v>2100</v>
          </cell>
          <cell r="D235">
            <v>2100</v>
          </cell>
          <cell r="E235">
            <v>2100</v>
          </cell>
          <cell r="F235">
            <v>2100</v>
          </cell>
          <cell r="G235" t="str">
            <v>Lệ Thủy</v>
          </cell>
          <cell r="H235">
            <v>2020</v>
          </cell>
          <cell r="I235">
            <v>2020</v>
          </cell>
          <cell r="J235">
            <v>2022</v>
          </cell>
          <cell r="K235">
            <v>2022</v>
          </cell>
          <cell r="L235">
            <v>2022</v>
          </cell>
          <cell r="M235" t="str">
            <v>3435/QĐ-UBND
ngày 17/10/2018</v>
          </cell>
          <cell r="N235">
            <v>4000</v>
          </cell>
          <cell r="O235">
            <v>4000</v>
          </cell>
          <cell r="P235">
            <v>4000</v>
          </cell>
          <cell r="Q235">
            <v>4000</v>
          </cell>
          <cell r="R235">
            <v>4000</v>
          </cell>
          <cell r="S235">
            <v>4000</v>
          </cell>
          <cell r="T235">
            <v>1200</v>
          </cell>
          <cell r="U235">
            <v>1200</v>
          </cell>
          <cell r="V235">
            <v>1200</v>
          </cell>
          <cell r="W235">
            <v>1200</v>
          </cell>
          <cell r="X235">
            <v>1200</v>
          </cell>
          <cell r="Y235">
            <v>1200</v>
          </cell>
          <cell r="Z235">
            <v>1200</v>
          </cell>
          <cell r="AA235">
            <v>1200</v>
          </cell>
          <cell r="AB235">
            <v>1200</v>
          </cell>
          <cell r="AC235">
            <v>1200</v>
          </cell>
          <cell r="AD235">
            <v>1200</v>
          </cell>
          <cell r="AE235">
            <v>1200</v>
          </cell>
          <cell r="AF235">
            <v>1200</v>
          </cell>
          <cell r="AG235">
            <v>1200</v>
          </cell>
          <cell r="AH235">
            <v>1200</v>
          </cell>
          <cell r="AI235">
            <v>1200</v>
          </cell>
          <cell r="AJ235">
            <v>1200</v>
          </cell>
          <cell r="AK235">
            <v>1200</v>
          </cell>
          <cell r="AL235">
            <v>1200</v>
          </cell>
          <cell r="AM235">
            <v>1200</v>
          </cell>
          <cell r="AN235">
            <v>1200</v>
          </cell>
          <cell r="AQ235">
            <v>1200</v>
          </cell>
          <cell r="AR235">
            <v>1200</v>
          </cell>
          <cell r="AS235">
            <v>1200</v>
          </cell>
          <cell r="AU235" t="str">
            <v>Trường THPT Nguyễn Chí Thanh</v>
          </cell>
          <cell r="AV235">
            <v>1200</v>
          </cell>
        </row>
        <row r="236">
          <cell r="B236" t="str">
            <v>Nhà thi đấu đa năng Trường THPT Nguyễn Chí Thanh</v>
          </cell>
          <cell r="C236">
            <v>1200</v>
          </cell>
          <cell r="D236">
            <v>1200</v>
          </cell>
          <cell r="E236">
            <v>1200</v>
          </cell>
          <cell r="F236">
            <v>1200</v>
          </cell>
          <cell r="G236" t="str">
            <v>Lệ Thủy</v>
          </cell>
          <cell r="H236">
            <v>2020</v>
          </cell>
          <cell r="I236">
            <v>2020</v>
          </cell>
          <cell r="J236">
            <v>2022</v>
          </cell>
          <cell r="K236">
            <v>2022</v>
          </cell>
          <cell r="L236">
            <v>2022</v>
          </cell>
          <cell r="M236" t="str">
            <v>4235/QĐ-UBND
ngày 30/10/2019</v>
          </cell>
          <cell r="N236">
            <v>6000</v>
          </cell>
          <cell r="O236">
            <v>6000</v>
          </cell>
          <cell r="P236">
            <v>6000</v>
          </cell>
          <cell r="Q236">
            <v>6000</v>
          </cell>
          <cell r="R236">
            <v>6000</v>
          </cell>
          <cell r="S236">
            <v>6000</v>
          </cell>
          <cell r="T236">
            <v>1800</v>
          </cell>
          <cell r="U236">
            <v>1800</v>
          </cell>
          <cell r="V236">
            <v>1800</v>
          </cell>
          <cell r="W236">
            <v>1800</v>
          </cell>
          <cell r="X236">
            <v>1800</v>
          </cell>
          <cell r="Y236">
            <v>1800</v>
          </cell>
          <cell r="Z236">
            <v>1800</v>
          </cell>
          <cell r="AA236">
            <v>1800</v>
          </cell>
          <cell r="AB236">
            <v>1800</v>
          </cell>
          <cell r="AC236">
            <v>1800</v>
          </cell>
          <cell r="AD236">
            <v>1800</v>
          </cell>
          <cell r="AE236">
            <v>1800</v>
          </cell>
          <cell r="AF236">
            <v>1800</v>
          </cell>
          <cell r="AG236">
            <v>1800</v>
          </cell>
          <cell r="AH236">
            <v>1800</v>
          </cell>
          <cell r="AI236">
            <v>1800</v>
          </cell>
          <cell r="AJ236">
            <v>1800</v>
          </cell>
          <cell r="AK236">
            <v>1800</v>
          </cell>
          <cell r="AL236">
            <v>1800</v>
          </cell>
          <cell r="AM236">
            <v>1800</v>
          </cell>
          <cell r="AN236">
            <v>1800</v>
          </cell>
          <cell r="AQ236">
            <v>1800</v>
          </cell>
          <cell r="AR236">
            <v>1800</v>
          </cell>
          <cell r="AS236">
            <v>1800</v>
          </cell>
          <cell r="AU236" t="str">
            <v>Trường THPT Nguyễn Chí Thanh</v>
          </cell>
          <cell r="AV236">
            <v>1800</v>
          </cell>
        </row>
        <row r="237">
          <cell r="B237" t="str">
            <v>Nhà lớp học 2 tầng 8 phòng trường THCS &amp; THPT Việt Trung</v>
          </cell>
          <cell r="C237">
            <v>1800</v>
          </cell>
          <cell r="D237">
            <v>1800</v>
          </cell>
          <cell r="E237">
            <v>1800</v>
          </cell>
          <cell r="F237">
            <v>1800</v>
          </cell>
          <cell r="G237" t="str">
            <v>Bố Trạch</v>
          </cell>
          <cell r="H237">
            <v>2020</v>
          </cell>
          <cell r="I237">
            <v>2020</v>
          </cell>
          <cell r="J237">
            <v>2022</v>
          </cell>
          <cell r="K237">
            <v>2022</v>
          </cell>
          <cell r="L237">
            <v>2022</v>
          </cell>
          <cell r="M237" t="str">
            <v>2915/QĐ-UBND
ngày 30/7/2019</v>
          </cell>
          <cell r="N237">
            <v>4000</v>
          </cell>
          <cell r="O237">
            <v>4000</v>
          </cell>
          <cell r="P237">
            <v>4000</v>
          </cell>
          <cell r="Q237">
            <v>4000</v>
          </cell>
          <cell r="R237">
            <v>4000</v>
          </cell>
          <cell r="S237">
            <v>4000</v>
          </cell>
          <cell r="T237">
            <v>1200</v>
          </cell>
          <cell r="U237">
            <v>1200</v>
          </cell>
          <cell r="V237">
            <v>1200</v>
          </cell>
          <cell r="W237">
            <v>1200</v>
          </cell>
          <cell r="X237">
            <v>1200</v>
          </cell>
          <cell r="Y237">
            <v>1200</v>
          </cell>
          <cell r="Z237">
            <v>1200</v>
          </cell>
          <cell r="AA237">
            <v>1200</v>
          </cell>
          <cell r="AB237">
            <v>1200</v>
          </cell>
          <cell r="AC237">
            <v>1200</v>
          </cell>
          <cell r="AD237">
            <v>1200</v>
          </cell>
          <cell r="AE237">
            <v>1200</v>
          </cell>
          <cell r="AF237">
            <v>1200</v>
          </cell>
          <cell r="AG237">
            <v>1200</v>
          </cell>
          <cell r="AH237">
            <v>1200</v>
          </cell>
          <cell r="AI237">
            <v>1200</v>
          </cell>
          <cell r="AJ237">
            <v>1200</v>
          </cell>
          <cell r="AK237">
            <v>1200</v>
          </cell>
          <cell r="AL237">
            <v>1200</v>
          </cell>
          <cell r="AM237">
            <v>1200</v>
          </cell>
          <cell r="AN237">
            <v>1200</v>
          </cell>
          <cell r="AQ237">
            <v>1200</v>
          </cell>
          <cell r="AR237">
            <v>1200</v>
          </cell>
          <cell r="AS237">
            <v>1200</v>
          </cell>
          <cell r="AU237" t="str">
            <v>Trường THCS &amp; THPT Việt Trung</v>
          </cell>
          <cell r="AV237">
            <v>1200</v>
          </cell>
        </row>
        <row r="238">
          <cell r="B238" t="str">
            <v>Nhà thi đấu đa năng trường THPT Trần Phú</v>
          </cell>
          <cell r="C238">
            <v>1200</v>
          </cell>
          <cell r="D238">
            <v>1200</v>
          </cell>
          <cell r="E238">
            <v>1200</v>
          </cell>
          <cell r="F238">
            <v>1200</v>
          </cell>
          <cell r="G238" t="str">
            <v>Bố Trạch</v>
          </cell>
          <cell r="H238">
            <v>2020</v>
          </cell>
          <cell r="I238">
            <v>2020</v>
          </cell>
          <cell r="J238">
            <v>2022</v>
          </cell>
          <cell r="K238">
            <v>2022</v>
          </cell>
          <cell r="L238">
            <v>2022</v>
          </cell>
          <cell r="M238" t="str">
            <v>4002/QĐ-UBND ngày 22/10/2019</v>
          </cell>
          <cell r="N238">
            <v>5757</v>
          </cell>
          <cell r="O238">
            <v>5757</v>
          </cell>
          <cell r="P238">
            <v>5757</v>
          </cell>
          <cell r="Q238">
            <v>5757</v>
          </cell>
          <cell r="R238">
            <v>5757</v>
          </cell>
          <cell r="S238">
            <v>5757</v>
          </cell>
          <cell r="T238">
            <v>1727.1</v>
          </cell>
          <cell r="U238">
            <v>1727.099609375</v>
          </cell>
          <cell r="V238">
            <v>1727.099609375</v>
          </cell>
          <cell r="W238">
            <v>1727.099609375</v>
          </cell>
          <cell r="X238">
            <v>1727.099609375</v>
          </cell>
          <cell r="Y238">
            <v>1727.099609375</v>
          </cell>
          <cell r="Z238">
            <v>1727.099609375</v>
          </cell>
          <cell r="AA238">
            <v>1727.099609375</v>
          </cell>
          <cell r="AB238">
            <v>1727.099609375</v>
          </cell>
          <cell r="AC238">
            <v>1727.099609375</v>
          </cell>
          <cell r="AD238">
            <v>1727.1</v>
          </cell>
          <cell r="AE238">
            <v>1727.1</v>
          </cell>
          <cell r="AF238">
            <v>1727.099609375</v>
          </cell>
          <cell r="AG238">
            <v>1727.099609375</v>
          </cell>
          <cell r="AH238">
            <v>1727.099609375</v>
          </cell>
          <cell r="AI238">
            <v>1727.099609375</v>
          </cell>
          <cell r="AJ238">
            <v>1727.099609375</v>
          </cell>
          <cell r="AK238">
            <v>1727.099609375</v>
          </cell>
          <cell r="AL238">
            <v>1727.1</v>
          </cell>
          <cell r="AM238">
            <v>1727.1</v>
          </cell>
          <cell r="AN238">
            <v>1727.099609375</v>
          </cell>
          <cell r="AQ238">
            <v>1727.099609375</v>
          </cell>
          <cell r="AR238">
            <v>1727.099609375</v>
          </cell>
          <cell r="AS238">
            <v>1727.099609375</v>
          </cell>
          <cell r="AU238" t="str">
            <v>Trường THPT Trần Phú</v>
          </cell>
          <cell r="AV238">
            <v>1727.099609375</v>
          </cell>
        </row>
        <row r="239">
          <cell r="B239" t="str">
            <v>Nhà đa năng Trường THCS &amp; THPT Việt Trung</v>
          </cell>
          <cell r="C239">
            <v>1727.099609375</v>
          </cell>
          <cell r="D239">
            <v>1727.099609375</v>
          </cell>
          <cell r="E239">
            <v>1727.099609375</v>
          </cell>
          <cell r="F239">
            <v>1727.099609375</v>
          </cell>
          <cell r="G239" t="str">
            <v>Bố Trạch</v>
          </cell>
          <cell r="H239">
            <v>2020</v>
          </cell>
          <cell r="I239">
            <v>2020</v>
          </cell>
          <cell r="J239">
            <v>2022</v>
          </cell>
          <cell r="K239">
            <v>2022</v>
          </cell>
          <cell r="L239">
            <v>2022</v>
          </cell>
          <cell r="M239" t="str">
            <v>4238/QĐ-UBND ngày 30/10/2019</v>
          </cell>
          <cell r="N239">
            <v>6000</v>
          </cell>
          <cell r="O239">
            <v>6000</v>
          </cell>
          <cell r="P239">
            <v>6000</v>
          </cell>
          <cell r="Q239">
            <v>6000</v>
          </cell>
          <cell r="R239">
            <v>6000</v>
          </cell>
          <cell r="S239">
            <v>6000</v>
          </cell>
          <cell r="T239">
            <v>1800</v>
          </cell>
          <cell r="U239">
            <v>1800</v>
          </cell>
          <cell r="V239">
            <v>1800</v>
          </cell>
          <cell r="W239">
            <v>1800</v>
          </cell>
          <cell r="X239">
            <v>1800</v>
          </cell>
          <cell r="Y239">
            <v>1800</v>
          </cell>
          <cell r="Z239">
            <v>1800</v>
          </cell>
          <cell r="AA239">
            <v>1800</v>
          </cell>
          <cell r="AB239">
            <v>1800</v>
          </cell>
          <cell r="AC239">
            <v>1800</v>
          </cell>
          <cell r="AD239">
            <v>1800</v>
          </cell>
          <cell r="AE239">
            <v>1800</v>
          </cell>
          <cell r="AF239">
            <v>1800</v>
          </cell>
          <cell r="AG239">
            <v>1800</v>
          </cell>
          <cell r="AH239">
            <v>1800</v>
          </cell>
          <cell r="AI239">
            <v>1800</v>
          </cell>
          <cell r="AJ239">
            <v>1800</v>
          </cell>
          <cell r="AK239">
            <v>1800</v>
          </cell>
          <cell r="AL239">
            <v>1800</v>
          </cell>
          <cell r="AM239">
            <v>1800</v>
          </cell>
          <cell r="AN239">
            <v>1800</v>
          </cell>
          <cell r="AQ239">
            <v>1800</v>
          </cell>
          <cell r="AR239">
            <v>1800</v>
          </cell>
          <cell r="AS239">
            <v>1800</v>
          </cell>
          <cell r="AU239" t="str">
            <v xml:space="preserve"> Trường THCS &amp; THPT Việt Trung</v>
          </cell>
          <cell r="AV239">
            <v>1800</v>
          </cell>
        </row>
        <row r="240">
          <cell r="B240" t="str">
            <v>Nhà lớp học 10 phòng trường THPT Lê Hồng Phong</v>
          </cell>
          <cell r="C240">
            <v>1800</v>
          </cell>
          <cell r="D240">
            <v>1800</v>
          </cell>
          <cell r="E240">
            <v>1800</v>
          </cell>
          <cell r="F240">
            <v>1800</v>
          </cell>
          <cell r="G240" t="str">
            <v>Ba Đồn</v>
          </cell>
          <cell r="H240">
            <v>2020</v>
          </cell>
          <cell r="I240">
            <v>2020</v>
          </cell>
          <cell r="J240">
            <v>2022</v>
          </cell>
          <cell r="K240">
            <v>2022</v>
          </cell>
          <cell r="L240">
            <v>2022</v>
          </cell>
          <cell r="M240" t="str">
            <v>4219/QĐ-UBND
ngày 30/10/2019</v>
          </cell>
          <cell r="N240">
            <v>7000</v>
          </cell>
          <cell r="O240">
            <v>7000</v>
          </cell>
          <cell r="P240">
            <v>7000</v>
          </cell>
          <cell r="Q240">
            <v>7000</v>
          </cell>
          <cell r="R240">
            <v>7000</v>
          </cell>
          <cell r="S240">
            <v>7000</v>
          </cell>
          <cell r="T240">
            <v>2100</v>
          </cell>
          <cell r="U240">
            <v>2100</v>
          </cell>
          <cell r="V240">
            <v>2100</v>
          </cell>
          <cell r="W240">
            <v>2100</v>
          </cell>
          <cell r="X240">
            <v>2100</v>
          </cell>
          <cell r="Y240">
            <v>2100</v>
          </cell>
          <cell r="Z240">
            <v>2100</v>
          </cell>
          <cell r="AA240">
            <v>2100</v>
          </cell>
          <cell r="AB240">
            <v>2100</v>
          </cell>
          <cell r="AC240">
            <v>2100</v>
          </cell>
          <cell r="AD240">
            <v>2100</v>
          </cell>
          <cell r="AE240">
            <v>2100</v>
          </cell>
          <cell r="AF240">
            <v>2100</v>
          </cell>
          <cell r="AG240">
            <v>2100</v>
          </cell>
          <cell r="AH240">
            <v>2100</v>
          </cell>
          <cell r="AI240">
            <v>2100</v>
          </cell>
          <cell r="AJ240">
            <v>2100</v>
          </cell>
          <cell r="AK240">
            <v>2100</v>
          </cell>
          <cell r="AL240">
            <v>2100</v>
          </cell>
          <cell r="AM240">
            <v>2100</v>
          </cell>
          <cell r="AN240">
            <v>2100</v>
          </cell>
          <cell r="AQ240">
            <v>2100</v>
          </cell>
          <cell r="AR240">
            <v>2100</v>
          </cell>
          <cell r="AS240">
            <v>2100</v>
          </cell>
          <cell r="AU240" t="str">
            <v>Trường THPT Lê Hồng Phong</v>
          </cell>
          <cell r="AV240">
            <v>2100</v>
          </cell>
        </row>
        <row r="241">
          <cell r="B241" t="str">
            <v>Nhà lớp học 3 tầng 6 phòng chức năng trường THCS phường Quảng Thuận</v>
          </cell>
          <cell r="C241">
            <v>2100</v>
          </cell>
          <cell r="D241">
            <v>2100</v>
          </cell>
          <cell r="E241">
            <v>2100</v>
          </cell>
          <cell r="F241">
            <v>2100</v>
          </cell>
          <cell r="G241" t="str">
            <v>Quảng Trạch</v>
          </cell>
          <cell r="H241">
            <v>2020</v>
          </cell>
          <cell r="I241">
            <v>2020</v>
          </cell>
          <cell r="J241">
            <v>2022</v>
          </cell>
          <cell r="K241">
            <v>2022</v>
          </cell>
          <cell r="L241">
            <v>2022</v>
          </cell>
          <cell r="M241" t="str">
            <v>4127/QĐ-UBND
ngày 30/10/2019</v>
          </cell>
          <cell r="N241">
            <v>5000</v>
          </cell>
          <cell r="O241">
            <v>3500</v>
          </cell>
          <cell r="P241">
            <v>3000</v>
          </cell>
          <cell r="Q241">
            <v>3000</v>
          </cell>
          <cell r="R241">
            <v>3000</v>
          </cell>
          <cell r="S241">
            <v>3000</v>
          </cell>
          <cell r="T241">
            <v>900</v>
          </cell>
          <cell r="U241">
            <v>900</v>
          </cell>
          <cell r="V241">
            <v>900</v>
          </cell>
          <cell r="W241">
            <v>900</v>
          </cell>
          <cell r="X241">
            <v>900</v>
          </cell>
          <cell r="Y241">
            <v>900</v>
          </cell>
          <cell r="Z241">
            <v>900</v>
          </cell>
          <cell r="AA241">
            <v>900</v>
          </cell>
          <cell r="AB241">
            <v>900</v>
          </cell>
          <cell r="AC241">
            <v>900</v>
          </cell>
          <cell r="AD241">
            <v>900</v>
          </cell>
          <cell r="AE241">
            <v>900</v>
          </cell>
          <cell r="AF241">
            <v>900</v>
          </cell>
          <cell r="AG241">
            <v>900</v>
          </cell>
          <cell r="AH241">
            <v>900</v>
          </cell>
          <cell r="AI241">
            <v>900</v>
          </cell>
          <cell r="AJ241">
            <v>900</v>
          </cell>
          <cell r="AK241">
            <v>900</v>
          </cell>
          <cell r="AL241">
            <v>900</v>
          </cell>
          <cell r="AM241">
            <v>900</v>
          </cell>
          <cell r="AN241">
            <v>900</v>
          </cell>
          <cell r="AQ241">
            <v>900</v>
          </cell>
          <cell r="AR241">
            <v>900</v>
          </cell>
          <cell r="AS241">
            <v>900</v>
          </cell>
          <cell r="AU241" t="str">
            <v>UBND phường
Quảng Thuận</v>
          </cell>
          <cell r="AV241">
            <v>900</v>
          </cell>
        </row>
        <row r="242">
          <cell r="B242" t="str">
            <v>Nhà lớp học 2 tầng 6 phòng Trường THCS Quảng Hải</v>
          </cell>
          <cell r="C242">
            <v>900</v>
          </cell>
          <cell r="D242">
            <v>900</v>
          </cell>
          <cell r="E242">
            <v>900</v>
          </cell>
          <cell r="F242">
            <v>900</v>
          </cell>
          <cell r="G242" t="str">
            <v>Ba Đồn</v>
          </cell>
          <cell r="H242">
            <v>2020</v>
          </cell>
          <cell r="I242">
            <v>2020</v>
          </cell>
          <cell r="J242">
            <v>2022</v>
          </cell>
          <cell r="K242">
            <v>2022</v>
          </cell>
          <cell r="L242">
            <v>2022</v>
          </cell>
          <cell r="M242">
            <v>2022</v>
          </cell>
          <cell r="N242">
            <v>4000</v>
          </cell>
          <cell r="O242">
            <v>4000</v>
          </cell>
          <cell r="P242">
            <v>2400</v>
          </cell>
          <cell r="Q242">
            <v>2400</v>
          </cell>
          <cell r="R242">
            <v>2400</v>
          </cell>
          <cell r="S242">
            <v>2400</v>
          </cell>
          <cell r="T242">
            <v>720</v>
          </cell>
          <cell r="U242">
            <v>720</v>
          </cell>
          <cell r="V242">
            <v>720</v>
          </cell>
          <cell r="W242">
            <v>720</v>
          </cell>
          <cell r="X242">
            <v>720</v>
          </cell>
          <cell r="Y242">
            <v>720</v>
          </cell>
          <cell r="Z242">
            <v>720</v>
          </cell>
          <cell r="AA242">
            <v>720</v>
          </cell>
          <cell r="AB242">
            <v>720</v>
          </cell>
          <cell r="AC242">
            <v>720</v>
          </cell>
          <cell r="AD242">
            <v>720</v>
          </cell>
          <cell r="AE242">
            <v>720</v>
          </cell>
          <cell r="AF242">
            <v>720</v>
          </cell>
          <cell r="AG242">
            <v>720</v>
          </cell>
          <cell r="AH242">
            <v>720</v>
          </cell>
          <cell r="AI242">
            <v>720</v>
          </cell>
          <cell r="AJ242">
            <v>720</v>
          </cell>
          <cell r="AK242">
            <v>720</v>
          </cell>
          <cell r="AL242">
            <v>720</v>
          </cell>
          <cell r="AM242">
            <v>720</v>
          </cell>
          <cell r="AN242">
            <v>720</v>
          </cell>
          <cell r="AQ242">
            <v>720</v>
          </cell>
          <cell r="AR242">
            <v>720</v>
          </cell>
          <cell r="AS242">
            <v>720</v>
          </cell>
          <cell r="AU242" t="str">
            <v>UBND xã Quảng Hải</v>
          </cell>
          <cell r="AV242">
            <v>720</v>
          </cell>
        </row>
        <row r="243">
          <cell r="B243" t="str">
            <v>Trường MN thôn Na xã Sơn Trạch</v>
          </cell>
          <cell r="C243">
            <v>720</v>
          </cell>
          <cell r="D243">
            <v>720</v>
          </cell>
          <cell r="E243">
            <v>720</v>
          </cell>
          <cell r="F243">
            <v>720</v>
          </cell>
          <cell r="G243" t="str">
            <v>Bố Trạch</v>
          </cell>
          <cell r="H243">
            <v>2020</v>
          </cell>
          <cell r="I243">
            <v>2020</v>
          </cell>
          <cell r="J243">
            <v>2022</v>
          </cell>
          <cell r="K243">
            <v>2022</v>
          </cell>
          <cell r="L243">
            <v>2022</v>
          </cell>
          <cell r="M243">
            <v>2022</v>
          </cell>
          <cell r="N243">
            <v>3200</v>
          </cell>
          <cell r="O243">
            <v>3200</v>
          </cell>
          <cell r="P243">
            <v>1920</v>
          </cell>
          <cell r="Q243">
            <v>1920</v>
          </cell>
          <cell r="R243">
            <v>1920</v>
          </cell>
          <cell r="S243">
            <v>1920</v>
          </cell>
          <cell r="T243">
            <v>1920</v>
          </cell>
          <cell r="U243">
            <v>1920</v>
          </cell>
          <cell r="V243">
            <v>1920</v>
          </cell>
          <cell r="W243">
            <v>1920</v>
          </cell>
          <cell r="X243">
            <v>1920</v>
          </cell>
          <cell r="Y243">
            <v>1920</v>
          </cell>
          <cell r="Z243">
            <v>1920</v>
          </cell>
          <cell r="AA243">
            <v>1920</v>
          </cell>
          <cell r="AB243">
            <v>1920</v>
          </cell>
          <cell r="AC243">
            <v>1920</v>
          </cell>
          <cell r="AD243">
            <v>0</v>
          </cell>
          <cell r="AE243">
            <v>0</v>
          </cell>
          <cell r="AF243">
            <v>0</v>
          </cell>
          <cell r="AG243">
            <v>0</v>
          </cell>
          <cell r="AH243">
            <v>0</v>
          </cell>
          <cell r="AI243">
            <v>0</v>
          </cell>
          <cell r="AJ243">
            <v>0</v>
          </cell>
          <cell r="AK243">
            <v>0</v>
          </cell>
          <cell r="AL243">
            <v>0</v>
          </cell>
          <cell r="AM243">
            <v>0</v>
          </cell>
          <cell r="AN243" t="str">
            <v>Đã dối danh mục dự án Nhà lớp học 6 phòng 2 tầng Trường TH số 4 Sơn trạch</v>
          </cell>
          <cell r="AQ243">
            <v>0</v>
          </cell>
          <cell r="AR243">
            <v>0</v>
          </cell>
          <cell r="AS243">
            <v>0</v>
          </cell>
          <cell r="AU243" t="str">
            <v>UBND xã Sơn Trạch</v>
          </cell>
          <cell r="AV243">
            <v>0</v>
          </cell>
        </row>
        <row r="244">
          <cell r="B244" t="str">
            <v>Nhà lớp học 2 tầng 8 phòng trường TH Lộc Ninh</v>
          </cell>
          <cell r="C244">
            <v>0</v>
          </cell>
          <cell r="D244">
            <v>0</v>
          </cell>
          <cell r="E244">
            <v>0</v>
          </cell>
          <cell r="F244">
            <v>0</v>
          </cell>
          <cell r="G244" t="str">
            <v>Đồng Hới</v>
          </cell>
          <cell r="H244">
            <v>2020</v>
          </cell>
          <cell r="I244">
            <v>2020</v>
          </cell>
          <cell r="J244">
            <v>2022</v>
          </cell>
          <cell r="K244">
            <v>2022</v>
          </cell>
          <cell r="L244">
            <v>2022</v>
          </cell>
          <cell r="M244">
            <v>2022</v>
          </cell>
          <cell r="N244">
            <v>4000</v>
          </cell>
          <cell r="O244">
            <v>4000</v>
          </cell>
          <cell r="P244">
            <v>2400</v>
          </cell>
          <cell r="Q244">
            <v>2400</v>
          </cell>
          <cell r="R244">
            <v>2400</v>
          </cell>
          <cell r="S244">
            <v>2400</v>
          </cell>
          <cell r="T244">
            <v>720</v>
          </cell>
          <cell r="U244">
            <v>720</v>
          </cell>
          <cell r="V244">
            <v>720</v>
          </cell>
          <cell r="W244">
            <v>720</v>
          </cell>
          <cell r="X244">
            <v>720</v>
          </cell>
          <cell r="Y244">
            <v>720</v>
          </cell>
          <cell r="Z244">
            <v>720</v>
          </cell>
          <cell r="AA244">
            <v>720</v>
          </cell>
          <cell r="AB244">
            <v>720</v>
          </cell>
          <cell r="AC244">
            <v>720</v>
          </cell>
          <cell r="AD244">
            <v>720</v>
          </cell>
          <cell r="AE244">
            <v>720</v>
          </cell>
          <cell r="AF244">
            <v>720</v>
          </cell>
          <cell r="AG244">
            <v>720</v>
          </cell>
          <cell r="AH244">
            <v>720</v>
          </cell>
          <cell r="AI244">
            <v>720</v>
          </cell>
          <cell r="AJ244">
            <v>720</v>
          </cell>
          <cell r="AK244">
            <v>720</v>
          </cell>
          <cell r="AL244">
            <v>720</v>
          </cell>
          <cell r="AM244">
            <v>720</v>
          </cell>
          <cell r="AN244" t="str">
            <v>Nhà hiệu bộ - Trường Tiểu học Lộc Ninh cơ sở 2</v>
          </cell>
          <cell r="AQ244">
            <v>720</v>
          </cell>
          <cell r="AR244">
            <v>720</v>
          </cell>
          <cell r="AS244">
            <v>720</v>
          </cell>
          <cell r="AU244" t="str">
            <v>UBND xã Lộc Ninh</v>
          </cell>
          <cell r="AV244">
            <v>720</v>
          </cell>
        </row>
        <row r="245">
          <cell r="B245" t="str">
            <v>Nhà lớp học 6 phòng học, cổng và hàng rào Trường TH số 1 An Ninh</v>
          </cell>
          <cell r="C245">
            <v>720</v>
          </cell>
          <cell r="D245">
            <v>720</v>
          </cell>
          <cell r="E245">
            <v>720</v>
          </cell>
          <cell r="F245">
            <v>720</v>
          </cell>
          <cell r="G245" t="str">
            <v>Quảng Ninh</v>
          </cell>
          <cell r="H245">
            <v>2020</v>
          </cell>
          <cell r="I245">
            <v>2020</v>
          </cell>
          <cell r="J245">
            <v>2022</v>
          </cell>
          <cell r="K245">
            <v>2022</v>
          </cell>
          <cell r="L245">
            <v>2022</v>
          </cell>
          <cell r="M245">
            <v>2022</v>
          </cell>
          <cell r="N245">
            <v>4500</v>
          </cell>
          <cell r="O245">
            <v>4500</v>
          </cell>
          <cell r="P245">
            <v>2700</v>
          </cell>
          <cell r="Q245">
            <v>2700</v>
          </cell>
          <cell r="R245">
            <v>2700</v>
          </cell>
          <cell r="S245">
            <v>2700</v>
          </cell>
          <cell r="T245">
            <v>810</v>
          </cell>
          <cell r="U245">
            <v>810</v>
          </cell>
          <cell r="V245">
            <v>810</v>
          </cell>
          <cell r="W245">
            <v>810</v>
          </cell>
          <cell r="X245">
            <v>810</v>
          </cell>
          <cell r="Y245">
            <v>810</v>
          </cell>
          <cell r="Z245">
            <v>810</v>
          </cell>
          <cell r="AA245">
            <v>810</v>
          </cell>
          <cell r="AB245">
            <v>810</v>
          </cell>
          <cell r="AC245">
            <v>810</v>
          </cell>
          <cell r="AD245">
            <v>810</v>
          </cell>
          <cell r="AE245">
            <v>810</v>
          </cell>
          <cell r="AF245">
            <v>810</v>
          </cell>
          <cell r="AG245">
            <v>810</v>
          </cell>
          <cell r="AH245">
            <v>810</v>
          </cell>
          <cell r="AI245">
            <v>810</v>
          </cell>
          <cell r="AJ245">
            <v>810</v>
          </cell>
          <cell r="AK245">
            <v>810</v>
          </cell>
          <cell r="AL245">
            <v>810</v>
          </cell>
          <cell r="AM245">
            <v>810</v>
          </cell>
          <cell r="AN245">
            <v>810</v>
          </cell>
          <cell r="AQ245">
            <v>810</v>
          </cell>
          <cell r="AR245">
            <v>810</v>
          </cell>
          <cell r="AS245">
            <v>810</v>
          </cell>
          <cell r="AU245" t="str">
            <v>UBND xã An Ninh</v>
          </cell>
          <cell r="AV245">
            <v>810</v>
          </cell>
        </row>
        <row r="246">
          <cell r="B246" t="str">
            <v>Xây dựng 6 phòng học Trường Mầm non Kim Lũ, xã Kim Hóa</v>
          </cell>
          <cell r="C246">
            <v>810</v>
          </cell>
          <cell r="D246">
            <v>810</v>
          </cell>
          <cell r="E246">
            <v>810</v>
          </cell>
          <cell r="F246">
            <v>810</v>
          </cell>
          <cell r="G246" t="str">
            <v>Tuyên Hóa</v>
          </cell>
          <cell r="H246">
            <v>2020</v>
          </cell>
          <cell r="I246">
            <v>2020</v>
          </cell>
          <cell r="J246">
            <v>2022</v>
          </cell>
          <cell r="K246">
            <v>2022</v>
          </cell>
          <cell r="L246">
            <v>2022</v>
          </cell>
          <cell r="M246">
            <v>2022</v>
          </cell>
          <cell r="N246">
            <v>5500</v>
          </cell>
          <cell r="O246">
            <v>5500</v>
          </cell>
          <cell r="P246">
            <v>3300</v>
          </cell>
          <cell r="Q246">
            <v>3300</v>
          </cell>
          <cell r="R246">
            <v>3300</v>
          </cell>
          <cell r="S246">
            <v>3300</v>
          </cell>
          <cell r="T246">
            <v>990</v>
          </cell>
          <cell r="U246">
            <v>990</v>
          </cell>
          <cell r="V246">
            <v>990</v>
          </cell>
          <cell r="W246">
            <v>990</v>
          </cell>
          <cell r="X246">
            <v>990</v>
          </cell>
          <cell r="Y246">
            <v>990</v>
          </cell>
          <cell r="Z246">
            <v>990</v>
          </cell>
          <cell r="AA246">
            <v>990</v>
          </cell>
          <cell r="AB246">
            <v>990</v>
          </cell>
          <cell r="AC246">
            <v>990</v>
          </cell>
          <cell r="AD246">
            <v>990</v>
          </cell>
          <cell r="AE246">
            <v>990</v>
          </cell>
          <cell r="AF246">
            <v>990</v>
          </cell>
          <cell r="AG246">
            <v>990</v>
          </cell>
          <cell r="AH246">
            <v>990</v>
          </cell>
          <cell r="AI246">
            <v>990</v>
          </cell>
          <cell r="AJ246">
            <v>990</v>
          </cell>
          <cell r="AK246">
            <v>990</v>
          </cell>
          <cell r="AL246">
            <v>990</v>
          </cell>
          <cell r="AM246">
            <v>990</v>
          </cell>
          <cell r="AN246">
            <v>990</v>
          </cell>
          <cell r="AQ246">
            <v>990</v>
          </cell>
          <cell r="AR246">
            <v>990</v>
          </cell>
          <cell r="AS246">
            <v>990</v>
          </cell>
          <cell r="AU246" t="str">
            <v>UBND xã Kim Hóa</v>
          </cell>
          <cell r="AV246">
            <v>990</v>
          </cell>
        </row>
        <row r="247">
          <cell r="B247" t="str">
            <v>Danh mục dự án P.VX đề xuất bổ sung KCM năm 2020</v>
          </cell>
          <cell r="C247">
            <v>990</v>
          </cell>
          <cell r="D247">
            <v>990</v>
          </cell>
          <cell r="E247">
            <v>990</v>
          </cell>
          <cell r="F247">
            <v>990</v>
          </cell>
          <cell r="G247">
            <v>990</v>
          </cell>
          <cell r="H247">
            <v>990</v>
          </cell>
          <cell r="I247">
            <v>990</v>
          </cell>
          <cell r="J247">
            <v>990</v>
          </cell>
          <cell r="K247">
            <v>990</v>
          </cell>
          <cell r="L247">
            <v>990</v>
          </cell>
          <cell r="M247">
            <v>990</v>
          </cell>
          <cell r="N247">
            <v>990</v>
          </cell>
          <cell r="O247">
            <v>990</v>
          </cell>
          <cell r="P247">
            <v>990</v>
          </cell>
          <cell r="Q247">
            <v>990</v>
          </cell>
          <cell r="R247">
            <v>990</v>
          </cell>
          <cell r="S247">
            <v>990</v>
          </cell>
          <cell r="T247">
            <v>990</v>
          </cell>
          <cell r="U247">
            <v>990</v>
          </cell>
          <cell r="V247">
            <v>990</v>
          </cell>
          <cell r="W247">
            <v>990</v>
          </cell>
          <cell r="X247">
            <v>990</v>
          </cell>
          <cell r="Y247">
            <v>990</v>
          </cell>
          <cell r="Z247">
            <v>990</v>
          </cell>
          <cell r="AA247">
            <v>990</v>
          </cell>
          <cell r="AB247">
            <v>990</v>
          </cell>
          <cell r="AC247">
            <v>990</v>
          </cell>
          <cell r="AD247">
            <v>990</v>
          </cell>
          <cell r="AE247">
            <v>990</v>
          </cell>
          <cell r="AF247">
            <v>990</v>
          </cell>
          <cell r="AG247">
            <v>990</v>
          </cell>
          <cell r="AH247">
            <v>990</v>
          </cell>
          <cell r="AI247">
            <v>990</v>
          </cell>
          <cell r="AJ247">
            <v>990</v>
          </cell>
          <cell r="AK247">
            <v>990</v>
          </cell>
          <cell r="AL247">
            <v>990</v>
          </cell>
          <cell r="AM247">
            <v>990</v>
          </cell>
          <cell r="AN247">
            <v>990</v>
          </cell>
          <cell r="AQ247">
            <v>990</v>
          </cell>
          <cell r="AR247">
            <v>990</v>
          </cell>
          <cell r="AS247">
            <v>990</v>
          </cell>
          <cell r="AU247">
            <v>990</v>
          </cell>
          <cell r="AV247">
            <v>990</v>
          </cell>
        </row>
        <row r="248">
          <cell r="B248" t="str">
            <v>Nhà lớp học 8 phòng 2 tầng trường Tiểu học khu vực trung tâm thôn Hợp Trung xã Quảng Hợp</v>
          </cell>
          <cell r="C248">
            <v>990</v>
          </cell>
          <cell r="D248">
            <v>990</v>
          </cell>
          <cell r="E248">
            <v>990</v>
          </cell>
          <cell r="F248">
            <v>990</v>
          </cell>
          <cell r="G248" t="str">
            <v>Quảng Trạch</v>
          </cell>
          <cell r="H248">
            <v>2020</v>
          </cell>
          <cell r="I248">
            <v>2020</v>
          </cell>
          <cell r="J248">
            <v>2022</v>
          </cell>
          <cell r="K248">
            <v>2022</v>
          </cell>
          <cell r="L248">
            <v>2022</v>
          </cell>
          <cell r="M248" t="str">
            <v>4258/QĐ-UBND ngày 31/10/2019</v>
          </cell>
          <cell r="N248">
            <v>4500</v>
          </cell>
          <cell r="O248">
            <v>4500</v>
          </cell>
          <cell r="P248">
            <v>4500</v>
          </cell>
          <cell r="Q248">
            <v>4500</v>
          </cell>
          <cell r="R248">
            <v>4500</v>
          </cell>
          <cell r="S248">
            <v>4500</v>
          </cell>
          <cell r="T248">
            <v>1350</v>
          </cell>
          <cell r="U248">
            <v>1350</v>
          </cell>
          <cell r="V248">
            <v>1350</v>
          </cell>
          <cell r="W248">
            <v>1350</v>
          </cell>
          <cell r="X248">
            <v>1350</v>
          </cell>
          <cell r="Y248">
            <v>1350</v>
          </cell>
          <cell r="Z248">
            <v>1350</v>
          </cell>
          <cell r="AA248">
            <v>1350</v>
          </cell>
          <cell r="AB248">
            <v>1350</v>
          </cell>
          <cell r="AC248">
            <v>1350</v>
          </cell>
          <cell r="AD248">
            <v>1350</v>
          </cell>
          <cell r="AE248">
            <v>1350</v>
          </cell>
          <cell r="AF248">
            <v>1350</v>
          </cell>
          <cell r="AG248">
            <v>1350</v>
          </cell>
          <cell r="AH248">
            <v>1350</v>
          </cell>
          <cell r="AI248">
            <v>1350</v>
          </cell>
          <cell r="AJ248">
            <v>1350</v>
          </cell>
          <cell r="AK248">
            <v>1350</v>
          </cell>
          <cell r="AL248">
            <v>1350</v>
          </cell>
          <cell r="AM248">
            <v>1350</v>
          </cell>
          <cell r="AN248">
            <v>1350</v>
          </cell>
          <cell r="AQ248">
            <v>1350</v>
          </cell>
          <cell r="AR248">
            <v>1350</v>
          </cell>
          <cell r="AS248">
            <v>1350</v>
          </cell>
          <cell r="AU248" t="str">
            <v>UBND xã Quảng Hợp</v>
          </cell>
          <cell r="AV248">
            <v>1350</v>
          </cell>
        </row>
        <row r="249">
          <cell r="B249" t="str">
            <v>Nhà lớp học Trường THPT Lê Lợi</v>
          </cell>
          <cell r="C249">
            <v>1350</v>
          </cell>
          <cell r="D249">
            <v>1350</v>
          </cell>
          <cell r="E249">
            <v>1350</v>
          </cell>
          <cell r="F249">
            <v>1350</v>
          </cell>
          <cell r="G249" t="str">
            <v>Ba Đồn</v>
          </cell>
          <cell r="H249">
            <v>2020</v>
          </cell>
          <cell r="I249">
            <v>2020</v>
          </cell>
          <cell r="J249">
            <v>2022</v>
          </cell>
          <cell r="K249">
            <v>2022</v>
          </cell>
          <cell r="L249">
            <v>2022</v>
          </cell>
          <cell r="M249" t="str">
            <v>4218/QĐ-UBND ngày 30/10/2019</v>
          </cell>
          <cell r="N249">
            <v>4200</v>
          </cell>
          <cell r="O249">
            <v>4200</v>
          </cell>
          <cell r="P249">
            <v>4200</v>
          </cell>
          <cell r="Q249">
            <v>4200</v>
          </cell>
          <cell r="R249">
            <v>4200</v>
          </cell>
          <cell r="S249">
            <v>4200</v>
          </cell>
          <cell r="T249">
            <v>1260</v>
          </cell>
          <cell r="U249">
            <v>1260</v>
          </cell>
          <cell r="V249">
            <v>1260</v>
          </cell>
          <cell r="W249">
            <v>1260</v>
          </cell>
          <cell r="X249">
            <v>1260</v>
          </cell>
          <cell r="Y249">
            <v>1260</v>
          </cell>
          <cell r="Z249">
            <v>1260</v>
          </cell>
          <cell r="AA249">
            <v>1260</v>
          </cell>
          <cell r="AB249">
            <v>1260</v>
          </cell>
          <cell r="AC249">
            <v>1260</v>
          </cell>
          <cell r="AD249">
            <v>1260</v>
          </cell>
          <cell r="AE249">
            <v>1260</v>
          </cell>
          <cell r="AF249">
            <v>1260</v>
          </cell>
          <cell r="AG249">
            <v>1260</v>
          </cell>
          <cell r="AH249">
            <v>1260</v>
          </cell>
          <cell r="AI249">
            <v>1260</v>
          </cell>
          <cell r="AJ249">
            <v>1260</v>
          </cell>
          <cell r="AK249">
            <v>1260</v>
          </cell>
          <cell r="AL249">
            <v>1260</v>
          </cell>
          <cell r="AM249">
            <v>1260</v>
          </cell>
          <cell r="AN249">
            <v>1260</v>
          </cell>
          <cell r="AQ249">
            <v>1260</v>
          </cell>
          <cell r="AR249">
            <v>1260</v>
          </cell>
          <cell r="AS249">
            <v>1260</v>
          </cell>
          <cell r="AU249" t="str">
            <v>Trường THPT Lê Lợi</v>
          </cell>
          <cell r="AV249">
            <v>1260</v>
          </cell>
        </row>
        <row r="250">
          <cell r="B250" t="str">
            <v>Nhà lớp học 4 phòng trường mầm non Mai Hóa</v>
          </cell>
          <cell r="C250">
            <v>1260</v>
          </cell>
          <cell r="D250">
            <v>1260</v>
          </cell>
          <cell r="E250">
            <v>1260</v>
          </cell>
          <cell r="F250">
            <v>1260</v>
          </cell>
          <cell r="G250" t="str">
            <v>Tuyên Hóa</v>
          </cell>
          <cell r="H250">
            <v>2020</v>
          </cell>
          <cell r="I250">
            <v>2020</v>
          </cell>
          <cell r="J250">
            <v>2022</v>
          </cell>
          <cell r="K250">
            <v>2022</v>
          </cell>
          <cell r="L250">
            <v>2022</v>
          </cell>
          <cell r="M250" t="str">
            <v>3447/QĐ-UBND ngày 10/9/2019</v>
          </cell>
          <cell r="N250">
            <v>3800</v>
          </cell>
          <cell r="O250">
            <v>3800</v>
          </cell>
          <cell r="P250">
            <v>2280</v>
          </cell>
          <cell r="Q250">
            <v>2280</v>
          </cell>
          <cell r="R250">
            <v>2280</v>
          </cell>
          <cell r="S250">
            <v>2280</v>
          </cell>
          <cell r="T250">
            <v>684</v>
          </cell>
          <cell r="U250">
            <v>684</v>
          </cell>
          <cell r="V250">
            <v>684</v>
          </cell>
          <cell r="W250">
            <v>684</v>
          </cell>
          <cell r="X250">
            <v>684</v>
          </cell>
          <cell r="Y250">
            <v>684</v>
          </cell>
          <cell r="Z250">
            <v>684</v>
          </cell>
          <cell r="AA250">
            <v>684</v>
          </cell>
          <cell r="AB250">
            <v>684</v>
          </cell>
          <cell r="AC250">
            <v>684</v>
          </cell>
          <cell r="AD250">
            <v>684</v>
          </cell>
          <cell r="AE250">
            <v>684</v>
          </cell>
          <cell r="AF250">
            <v>684</v>
          </cell>
          <cell r="AG250">
            <v>684</v>
          </cell>
          <cell r="AH250">
            <v>684</v>
          </cell>
          <cell r="AI250">
            <v>684</v>
          </cell>
          <cell r="AJ250">
            <v>684</v>
          </cell>
          <cell r="AK250">
            <v>684</v>
          </cell>
          <cell r="AL250">
            <v>684</v>
          </cell>
          <cell r="AM250">
            <v>684</v>
          </cell>
          <cell r="AN250">
            <v>684</v>
          </cell>
          <cell r="AQ250">
            <v>684</v>
          </cell>
          <cell r="AR250">
            <v>684</v>
          </cell>
          <cell r="AS250">
            <v>684</v>
          </cell>
          <cell r="AU250" t="str">
            <v>UBND xã Mai Hóa</v>
          </cell>
          <cell r="AV250">
            <v>684</v>
          </cell>
        </row>
        <row r="251">
          <cell r="B251" t="str">
            <v>Nhà lớp học 4 phòng Trường Mầm non Quảng Lộc</v>
          </cell>
          <cell r="C251">
            <v>684</v>
          </cell>
          <cell r="D251">
            <v>684</v>
          </cell>
          <cell r="E251">
            <v>684</v>
          </cell>
          <cell r="F251">
            <v>684</v>
          </cell>
          <cell r="G251" t="str">
            <v>Ba Đồn</v>
          </cell>
          <cell r="H251">
            <v>2020</v>
          </cell>
          <cell r="I251">
            <v>2020</v>
          </cell>
          <cell r="J251">
            <v>2022</v>
          </cell>
          <cell r="K251">
            <v>2022</v>
          </cell>
          <cell r="L251">
            <v>2022</v>
          </cell>
          <cell r="M251" t="str">
            <v>3301/QĐ-UBND ngày 30/8/2019</v>
          </cell>
          <cell r="N251">
            <v>3823</v>
          </cell>
          <cell r="O251">
            <v>3823</v>
          </cell>
          <cell r="P251">
            <v>2294</v>
          </cell>
          <cell r="Q251">
            <v>2294</v>
          </cell>
          <cell r="R251">
            <v>2294</v>
          </cell>
          <cell r="S251">
            <v>2294</v>
          </cell>
          <cell r="T251">
            <v>688.19999999999993</v>
          </cell>
          <cell r="U251">
            <v>688.19970703125</v>
          </cell>
          <cell r="V251">
            <v>688.19970703125</v>
          </cell>
          <cell r="W251">
            <v>688.19970703125</v>
          </cell>
          <cell r="X251">
            <v>688.19970703125</v>
          </cell>
          <cell r="Y251">
            <v>688.19970703125</v>
          </cell>
          <cell r="Z251">
            <v>688.19970703125</v>
          </cell>
          <cell r="AA251">
            <v>688.19970703125</v>
          </cell>
          <cell r="AB251">
            <v>688.19970703125</v>
          </cell>
          <cell r="AC251">
            <v>688.19970703125</v>
          </cell>
          <cell r="AD251">
            <v>688.19999999999993</v>
          </cell>
          <cell r="AE251">
            <v>688.19999999999993</v>
          </cell>
          <cell r="AF251">
            <v>688.19970703125</v>
          </cell>
          <cell r="AG251">
            <v>688.19970703125</v>
          </cell>
          <cell r="AH251">
            <v>688.19970703125</v>
          </cell>
          <cell r="AI251">
            <v>688.19970703125</v>
          </cell>
          <cell r="AJ251">
            <v>688.19970703125</v>
          </cell>
          <cell r="AK251">
            <v>688.19970703125</v>
          </cell>
          <cell r="AL251">
            <v>688.19999999999993</v>
          </cell>
          <cell r="AM251">
            <v>688.19999999999993</v>
          </cell>
          <cell r="AN251">
            <v>688.19970703125</v>
          </cell>
          <cell r="AQ251">
            <v>688.19970703125</v>
          </cell>
          <cell r="AR251">
            <v>688.19970703125</v>
          </cell>
          <cell r="AS251">
            <v>688.19970703125</v>
          </cell>
          <cell r="AU251" t="str">
            <v>UBND xã Quảng Lộc</v>
          </cell>
          <cell r="AV251">
            <v>688.19970703125</v>
          </cell>
        </row>
        <row r="252">
          <cell r="B252" t="str">
            <v>Trường THCS Quảng Lộc (6 phòng)</v>
          </cell>
          <cell r="C252">
            <v>688.19970703125</v>
          </cell>
          <cell r="D252">
            <v>688.19970703125</v>
          </cell>
          <cell r="E252">
            <v>688.19970703125</v>
          </cell>
          <cell r="F252">
            <v>688.19970703125</v>
          </cell>
          <cell r="G252" t="str">
            <v>Ba Đồn</v>
          </cell>
          <cell r="H252">
            <v>2020</v>
          </cell>
          <cell r="I252">
            <v>2020</v>
          </cell>
          <cell r="J252">
            <v>2022</v>
          </cell>
          <cell r="K252">
            <v>2022</v>
          </cell>
          <cell r="L252">
            <v>2022</v>
          </cell>
          <cell r="M252" t="str">
            <v>4216/QĐ-UBND ngày 30/10/2019</v>
          </cell>
          <cell r="N252">
            <v>5000</v>
          </cell>
          <cell r="O252">
            <v>5000</v>
          </cell>
          <cell r="P252">
            <v>3000</v>
          </cell>
          <cell r="Q252">
            <v>3000</v>
          </cell>
          <cell r="R252">
            <v>3000</v>
          </cell>
          <cell r="S252">
            <v>3000</v>
          </cell>
          <cell r="T252">
            <v>900</v>
          </cell>
          <cell r="U252">
            <v>900</v>
          </cell>
          <cell r="V252">
            <v>900</v>
          </cell>
          <cell r="W252">
            <v>900</v>
          </cell>
          <cell r="X252">
            <v>900</v>
          </cell>
          <cell r="Y252">
            <v>900</v>
          </cell>
          <cell r="Z252">
            <v>900</v>
          </cell>
          <cell r="AA252">
            <v>900</v>
          </cell>
          <cell r="AB252">
            <v>900</v>
          </cell>
          <cell r="AC252">
            <v>900</v>
          </cell>
          <cell r="AD252">
            <v>900</v>
          </cell>
          <cell r="AE252">
            <v>900</v>
          </cell>
          <cell r="AF252">
            <v>900</v>
          </cell>
          <cell r="AG252">
            <v>900</v>
          </cell>
          <cell r="AH252">
            <v>900</v>
          </cell>
          <cell r="AI252">
            <v>900</v>
          </cell>
          <cell r="AJ252">
            <v>900</v>
          </cell>
          <cell r="AK252">
            <v>900</v>
          </cell>
          <cell r="AL252">
            <v>900</v>
          </cell>
          <cell r="AM252">
            <v>900</v>
          </cell>
          <cell r="AN252">
            <v>900</v>
          </cell>
          <cell r="AQ252">
            <v>900</v>
          </cell>
          <cell r="AR252">
            <v>900</v>
          </cell>
          <cell r="AS252">
            <v>900</v>
          </cell>
          <cell r="AU252" t="str">
            <v>UBND xã Quảng Lộc</v>
          </cell>
          <cell r="AV252">
            <v>900</v>
          </cell>
        </row>
        <row r="253">
          <cell r="B253" t="str">
            <v>Nhà đa năng trường THPT Minh Hóa</v>
          </cell>
          <cell r="C253">
            <v>900</v>
          </cell>
          <cell r="D253">
            <v>900</v>
          </cell>
          <cell r="E253">
            <v>900</v>
          </cell>
          <cell r="F253">
            <v>900</v>
          </cell>
          <cell r="G253" t="str">
            <v>Minh Hóa</v>
          </cell>
          <cell r="H253">
            <v>2020</v>
          </cell>
          <cell r="I253">
            <v>2020</v>
          </cell>
          <cell r="J253">
            <v>2022</v>
          </cell>
          <cell r="K253">
            <v>2022</v>
          </cell>
          <cell r="L253">
            <v>2022</v>
          </cell>
          <cell r="M253" t="str">
            <v>4221/QĐ-UBND ngày 30/10/2019</v>
          </cell>
          <cell r="N253">
            <v>5200</v>
          </cell>
          <cell r="O253">
            <v>5200</v>
          </cell>
          <cell r="P253">
            <v>5200</v>
          </cell>
          <cell r="Q253">
            <v>5200</v>
          </cell>
          <cell r="R253">
            <v>5200</v>
          </cell>
          <cell r="S253">
            <v>5200</v>
          </cell>
          <cell r="T253">
            <v>1560</v>
          </cell>
          <cell r="U253">
            <v>1560</v>
          </cell>
          <cell r="V253">
            <v>1560</v>
          </cell>
          <cell r="W253">
            <v>1560</v>
          </cell>
          <cell r="X253">
            <v>1560</v>
          </cell>
          <cell r="Y253">
            <v>1560</v>
          </cell>
          <cell r="Z253">
            <v>1560</v>
          </cell>
          <cell r="AA253">
            <v>1560</v>
          </cell>
          <cell r="AB253">
            <v>1560</v>
          </cell>
          <cell r="AC253">
            <v>1560</v>
          </cell>
          <cell r="AD253">
            <v>1560</v>
          </cell>
          <cell r="AE253">
            <v>1560</v>
          </cell>
          <cell r="AF253">
            <v>1560</v>
          </cell>
          <cell r="AG253">
            <v>1560</v>
          </cell>
          <cell r="AH253">
            <v>1560</v>
          </cell>
          <cell r="AI253">
            <v>1560</v>
          </cell>
          <cell r="AJ253">
            <v>1560</v>
          </cell>
          <cell r="AK253">
            <v>1560</v>
          </cell>
          <cell r="AL253">
            <v>1560</v>
          </cell>
          <cell r="AM253">
            <v>1560</v>
          </cell>
          <cell r="AN253">
            <v>1560</v>
          </cell>
          <cell r="AQ253">
            <v>1560</v>
          </cell>
          <cell r="AR253">
            <v>1560</v>
          </cell>
          <cell r="AS253">
            <v>1560</v>
          </cell>
          <cell r="AU253" t="str">
            <v>Trường THPT Minh Hóa</v>
          </cell>
          <cell r="AV253">
            <v>1560</v>
          </cell>
        </row>
        <row r="254">
          <cell r="B254" t="str">
            <v>Nhà đa năng trường THCS&amp;THPT Trung Hóa</v>
          </cell>
          <cell r="C254">
            <v>1560</v>
          </cell>
          <cell r="D254">
            <v>1560</v>
          </cell>
          <cell r="E254">
            <v>1560</v>
          </cell>
          <cell r="F254">
            <v>1560</v>
          </cell>
          <cell r="G254" t="str">
            <v>Minh Hóa</v>
          </cell>
          <cell r="H254">
            <v>2020</v>
          </cell>
          <cell r="I254">
            <v>2020</v>
          </cell>
          <cell r="J254">
            <v>2022</v>
          </cell>
          <cell r="K254">
            <v>2022</v>
          </cell>
          <cell r="L254">
            <v>2022</v>
          </cell>
          <cell r="M254" t="str">
            <v>4214/QĐ-UBND ngày 30/10/2019</v>
          </cell>
          <cell r="N254">
            <v>5200</v>
          </cell>
          <cell r="O254">
            <v>5200</v>
          </cell>
          <cell r="P254">
            <v>5200</v>
          </cell>
          <cell r="Q254">
            <v>5200</v>
          </cell>
          <cell r="R254">
            <v>5200</v>
          </cell>
          <cell r="S254">
            <v>5200</v>
          </cell>
          <cell r="T254">
            <v>1560</v>
          </cell>
          <cell r="U254">
            <v>1560</v>
          </cell>
          <cell r="V254">
            <v>1560</v>
          </cell>
          <cell r="W254">
            <v>1560</v>
          </cell>
          <cell r="X254">
            <v>1560</v>
          </cell>
          <cell r="Y254">
            <v>1560</v>
          </cell>
          <cell r="Z254">
            <v>1560</v>
          </cell>
          <cell r="AA254">
            <v>1560</v>
          </cell>
          <cell r="AB254">
            <v>1560</v>
          </cell>
          <cell r="AC254">
            <v>1560</v>
          </cell>
          <cell r="AD254">
            <v>1560</v>
          </cell>
          <cell r="AE254">
            <v>1560</v>
          </cell>
          <cell r="AF254">
            <v>1560</v>
          </cell>
          <cell r="AG254">
            <v>1560</v>
          </cell>
          <cell r="AH254">
            <v>1560</v>
          </cell>
          <cell r="AI254">
            <v>1560</v>
          </cell>
          <cell r="AJ254">
            <v>1560</v>
          </cell>
          <cell r="AK254">
            <v>1560</v>
          </cell>
          <cell r="AL254">
            <v>1560</v>
          </cell>
          <cell r="AM254">
            <v>1560</v>
          </cell>
          <cell r="AN254">
            <v>1560</v>
          </cell>
          <cell r="AQ254">
            <v>1560</v>
          </cell>
          <cell r="AR254">
            <v>1560</v>
          </cell>
          <cell r="AS254">
            <v>1560</v>
          </cell>
          <cell r="AU254" t="str">
            <v>Trường THCS&amp;THPT Trung Hóa</v>
          </cell>
          <cell r="AV254">
            <v>1560</v>
          </cell>
        </row>
        <row r="255">
          <cell r="B255" t="str">
            <v>Nhà đa chức năng, sân, bếp ăn và khuôn viên Trường mầm non Quảng Minh (Điểm chính)</v>
          </cell>
          <cell r="C255">
            <v>1560</v>
          </cell>
          <cell r="D255">
            <v>1560</v>
          </cell>
          <cell r="E255">
            <v>1560</v>
          </cell>
          <cell r="F255">
            <v>1560</v>
          </cell>
          <cell r="G255" t="str">
            <v>Ba Đồn</v>
          </cell>
          <cell r="H255">
            <v>2020</v>
          </cell>
          <cell r="I255">
            <v>2020</v>
          </cell>
          <cell r="J255">
            <v>2022</v>
          </cell>
          <cell r="K255">
            <v>2022</v>
          </cell>
          <cell r="L255">
            <v>2022</v>
          </cell>
          <cell r="M255" t="str">
            <v>4300/QĐ-UBND ngày 31/10/2019</v>
          </cell>
          <cell r="N255">
            <v>10000</v>
          </cell>
          <cell r="O255">
            <v>10000</v>
          </cell>
          <cell r="P255">
            <v>6000</v>
          </cell>
          <cell r="Q255">
            <v>6000</v>
          </cell>
          <cell r="R255">
            <v>6000</v>
          </cell>
          <cell r="S255">
            <v>6000</v>
          </cell>
          <cell r="T255">
            <v>1800</v>
          </cell>
          <cell r="U255">
            <v>1800</v>
          </cell>
          <cell r="V255">
            <v>1800</v>
          </cell>
          <cell r="W255">
            <v>1800</v>
          </cell>
          <cell r="X255">
            <v>1800</v>
          </cell>
          <cell r="Y255">
            <v>1800</v>
          </cell>
          <cell r="Z255">
            <v>1800</v>
          </cell>
          <cell r="AA255">
            <v>1800</v>
          </cell>
          <cell r="AB255">
            <v>1800</v>
          </cell>
          <cell r="AC255">
            <v>1800</v>
          </cell>
          <cell r="AD255">
            <v>1800</v>
          </cell>
          <cell r="AE255">
            <v>1800</v>
          </cell>
          <cell r="AF255">
            <v>1800</v>
          </cell>
          <cell r="AG255">
            <v>1800</v>
          </cell>
          <cell r="AH255">
            <v>1800</v>
          </cell>
          <cell r="AI255">
            <v>1800</v>
          </cell>
          <cell r="AJ255">
            <v>1800</v>
          </cell>
          <cell r="AK255">
            <v>1800</v>
          </cell>
          <cell r="AL255">
            <v>1800</v>
          </cell>
          <cell r="AM255">
            <v>1800</v>
          </cell>
          <cell r="AN255">
            <v>1800</v>
          </cell>
          <cell r="AQ255">
            <v>1800</v>
          </cell>
          <cell r="AR255">
            <v>1800</v>
          </cell>
          <cell r="AS255">
            <v>1800</v>
          </cell>
          <cell r="AU255" t="str">
            <v>UBND xã Quảng Minh</v>
          </cell>
          <cell r="AV255">
            <v>1800</v>
          </cell>
        </row>
        <row r="256">
          <cell r="B256" t="str">
            <v>Nhà lớp học 6 phòng 2 tầng trường mầm non thôn Hà Tiến xã Quảng Tiến</v>
          </cell>
          <cell r="C256">
            <v>1800</v>
          </cell>
          <cell r="D256">
            <v>1800</v>
          </cell>
          <cell r="E256">
            <v>1800</v>
          </cell>
          <cell r="F256">
            <v>1800</v>
          </cell>
          <cell r="G256" t="str">
            <v>Quảng Trạch</v>
          </cell>
          <cell r="H256">
            <v>2020</v>
          </cell>
          <cell r="I256">
            <v>2020</v>
          </cell>
          <cell r="J256">
            <v>2022</v>
          </cell>
          <cell r="K256">
            <v>2022</v>
          </cell>
          <cell r="L256">
            <v>2022</v>
          </cell>
          <cell r="M256">
            <v>2022</v>
          </cell>
          <cell r="N256">
            <v>5000</v>
          </cell>
          <cell r="O256">
            <v>5000</v>
          </cell>
          <cell r="P256">
            <v>3000</v>
          </cell>
          <cell r="Q256">
            <v>3000</v>
          </cell>
          <cell r="R256">
            <v>3000</v>
          </cell>
          <cell r="S256">
            <v>3000</v>
          </cell>
          <cell r="T256">
            <v>900</v>
          </cell>
          <cell r="U256">
            <v>900</v>
          </cell>
          <cell r="V256">
            <v>900</v>
          </cell>
          <cell r="W256">
            <v>900</v>
          </cell>
          <cell r="X256">
            <v>900</v>
          </cell>
          <cell r="Y256">
            <v>900</v>
          </cell>
          <cell r="Z256">
            <v>900</v>
          </cell>
          <cell r="AA256">
            <v>900</v>
          </cell>
          <cell r="AB256">
            <v>900</v>
          </cell>
          <cell r="AC256">
            <v>900</v>
          </cell>
          <cell r="AD256">
            <v>900</v>
          </cell>
          <cell r="AE256">
            <v>900</v>
          </cell>
          <cell r="AF256">
            <v>900</v>
          </cell>
          <cell r="AG256">
            <v>900</v>
          </cell>
          <cell r="AH256">
            <v>900</v>
          </cell>
          <cell r="AI256">
            <v>900</v>
          </cell>
          <cell r="AJ256">
            <v>900</v>
          </cell>
          <cell r="AK256">
            <v>900</v>
          </cell>
          <cell r="AL256">
            <v>900</v>
          </cell>
          <cell r="AM256">
            <v>900</v>
          </cell>
          <cell r="AN256">
            <v>900</v>
          </cell>
          <cell r="AQ256">
            <v>900</v>
          </cell>
          <cell r="AR256">
            <v>900</v>
          </cell>
          <cell r="AS256">
            <v>900</v>
          </cell>
          <cell r="AU256" t="str">
            <v>UBND huyện Quảng Trạch</v>
          </cell>
          <cell r="AV256">
            <v>900</v>
          </cell>
        </row>
        <row r="257">
          <cell r="B257" t="str">
            <v>Nhà lớp học 2 tầng 8 phòng Trường Mầm non Ba Đồn</v>
          </cell>
          <cell r="C257">
            <v>900</v>
          </cell>
          <cell r="D257">
            <v>900</v>
          </cell>
          <cell r="E257">
            <v>900</v>
          </cell>
          <cell r="F257">
            <v>900</v>
          </cell>
          <cell r="G257" t="str">
            <v>Ba Đồn</v>
          </cell>
          <cell r="H257">
            <v>2020</v>
          </cell>
          <cell r="I257">
            <v>2020</v>
          </cell>
          <cell r="J257">
            <v>2022</v>
          </cell>
          <cell r="K257">
            <v>2022</v>
          </cell>
          <cell r="L257">
            <v>2022</v>
          </cell>
          <cell r="M257" t="str">
            <v>4212/QĐ-UBND ngày 30/10/2019</v>
          </cell>
          <cell r="N257">
            <v>8500</v>
          </cell>
          <cell r="O257">
            <v>8500</v>
          </cell>
          <cell r="P257">
            <v>5100</v>
          </cell>
          <cell r="Q257">
            <v>5100</v>
          </cell>
          <cell r="R257">
            <v>5100</v>
          </cell>
          <cell r="S257">
            <v>5100</v>
          </cell>
          <cell r="T257">
            <v>1530</v>
          </cell>
          <cell r="U257">
            <v>1530</v>
          </cell>
          <cell r="V257">
            <v>1530</v>
          </cell>
          <cell r="W257">
            <v>1530</v>
          </cell>
          <cell r="X257">
            <v>1530</v>
          </cell>
          <cell r="Y257">
            <v>1530</v>
          </cell>
          <cell r="Z257">
            <v>1530</v>
          </cell>
          <cell r="AA257">
            <v>1530</v>
          </cell>
          <cell r="AB257">
            <v>1530</v>
          </cell>
          <cell r="AC257">
            <v>1530</v>
          </cell>
          <cell r="AD257">
            <v>1530</v>
          </cell>
          <cell r="AE257">
            <v>1530</v>
          </cell>
          <cell r="AF257">
            <v>1530</v>
          </cell>
          <cell r="AG257">
            <v>1530</v>
          </cell>
          <cell r="AH257">
            <v>1530</v>
          </cell>
          <cell r="AI257">
            <v>1530</v>
          </cell>
          <cell r="AJ257">
            <v>1530</v>
          </cell>
          <cell r="AK257">
            <v>1530</v>
          </cell>
          <cell r="AL257">
            <v>1530</v>
          </cell>
          <cell r="AM257">
            <v>1530</v>
          </cell>
          <cell r="AN257">
            <v>1530</v>
          </cell>
          <cell r="AQ257">
            <v>1530</v>
          </cell>
          <cell r="AR257">
            <v>1530</v>
          </cell>
          <cell r="AS257">
            <v>1530</v>
          </cell>
          <cell r="AU257" t="str">
            <v>UBND phường Ba Đồn</v>
          </cell>
          <cell r="AV257">
            <v>1530</v>
          </cell>
        </row>
        <row r="258">
          <cell r="B258" t="str">
            <v>Nhà lớp học 2 tầng 8 phòng Trường Tiểu học Mai Thủy</v>
          </cell>
          <cell r="C258">
            <v>1530</v>
          </cell>
          <cell r="D258">
            <v>1530</v>
          </cell>
          <cell r="E258">
            <v>1530</v>
          </cell>
          <cell r="F258">
            <v>1530</v>
          </cell>
          <cell r="G258" t="str">
            <v>Lệ Thủy</v>
          </cell>
          <cell r="H258">
            <v>2020</v>
          </cell>
          <cell r="I258">
            <v>2020</v>
          </cell>
          <cell r="J258">
            <v>2022</v>
          </cell>
          <cell r="K258">
            <v>2022</v>
          </cell>
          <cell r="L258">
            <v>2022</v>
          </cell>
          <cell r="M258" t="str">
            <v>4204/QĐ-UBND ngày 30/10/2019</v>
          </cell>
          <cell r="N258">
            <v>5000</v>
          </cell>
          <cell r="O258">
            <v>5000</v>
          </cell>
          <cell r="P258">
            <v>3000</v>
          </cell>
          <cell r="Q258">
            <v>3000</v>
          </cell>
          <cell r="R258">
            <v>3000</v>
          </cell>
          <cell r="S258">
            <v>3000</v>
          </cell>
          <cell r="T258">
            <v>900</v>
          </cell>
          <cell r="U258">
            <v>900</v>
          </cell>
          <cell r="V258">
            <v>900</v>
          </cell>
          <cell r="W258">
            <v>900</v>
          </cell>
          <cell r="X258">
            <v>900</v>
          </cell>
          <cell r="Y258">
            <v>900</v>
          </cell>
          <cell r="Z258">
            <v>900</v>
          </cell>
          <cell r="AA258">
            <v>900</v>
          </cell>
          <cell r="AB258">
            <v>900</v>
          </cell>
          <cell r="AC258">
            <v>900</v>
          </cell>
          <cell r="AD258">
            <v>900</v>
          </cell>
          <cell r="AE258">
            <v>900</v>
          </cell>
          <cell r="AF258">
            <v>900</v>
          </cell>
          <cell r="AG258">
            <v>900</v>
          </cell>
          <cell r="AH258">
            <v>900</v>
          </cell>
          <cell r="AI258">
            <v>900</v>
          </cell>
          <cell r="AJ258">
            <v>900</v>
          </cell>
          <cell r="AK258">
            <v>900</v>
          </cell>
          <cell r="AL258">
            <v>900</v>
          </cell>
          <cell r="AM258">
            <v>900</v>
          </cell>
          <cell r="AN258">
            <v>900</v>
          </cell>
          <cell r="AQ258">
            <v>900</v>
          </cell>
          <cell r="AR258">
            <v>900</v>
          </cell>
          <cell r="AS258">
            <v>900</v>
          </cell>
          <cell r="AU258" t="str">
            <v>UBND xã Mai Thủy</v>
          </cell>
          <cell r="AV258">
            <v>900</v>
          </cell>
        </row>
        <row r="259">
          <cell r="B259" t="str">
            <v>Nhà hiệu bộ, chức năng và khuôn viên Trường Tiểu học số 2 An Ninh</v>
          </cell>
          <cell r="C259">
            <v>900</v>
          </cell>
          <cell r="D259">
            <v>900</v>
          </cell>
          <cell r="E259">
            <v>900</v>
          </cell>
          <cell r="F259">
            <v>900</v>
          </cell>
          <cell r="G259" t="str">
            <v>Quảng Ninh</v>
          </cell>
          <cell r="H259">
            <v>2020</v>
          </cell>
          <cell r="I259">
            <v>2020</v>
          </cell>
          <cell r="J259">
            <v>2022</v>
          </cell>
          <cell r="K259">
            <v>2022</v>
          </cell>
          <cell r="L259">
            <v>2022</v>
          </cell>
          <cell r="M259" t="str">
            <v>4198/QĐ-UBND ngày 30/10/2019</v>
          </cell>
          <cell r="N259">
            <v>5000</v>
          </cell>
          <cell r="O259">
            <v>5000</v>
          </cell>
          <cell r="P259">
            <v>3000</v>
          </cell>
          <cell r="Q259">
            <v>3000</v>
          </cell>
          <cell r="R259">
            <v>3000</v>
          </cell>
          <cell r="S259">
            <v>3000</v>
          </cell>
          <cell r="T259">
            <v>900</v>
          </cell>
          <cell r="U259">
            <v>900</v>
          </cell>
          <cell r="V259">
            <v>900</v>
          </cell>
          <cell r="W259">
            <v>900</v>
          </cell>
          <cell r="X259">
            <v>900</v>
          </cell>
          <cell r="Y259">
            <v>900</v>
          </cell>
          <cell r="Z259">
            <v>900</v>
          </cell>
          <cell r="AA259">
            <v>900</v>
          </cell>
          <cell r="AB259">
            <v>900</v>
          </cell>
          <cell r="AC259">
            <v>900</v>
          </cell>
          <cell r="AD259">
            <v>900</v>
          </cell>
          <cell r="AE259">
            <v>900</v>
          </cell>
          <cell r="AF259">
            <v>900</v>
          </cell>
          <cell r="AG259">
            <v>900</v>
          </cell>
          <cell r="AH259">
            <v>900</v>
          </cell>
          <cell r="AI259">
            <v>900</v>
          </cell>
          <cell r="AJ259">
            <v>900</v>
          </cell>
          <cell r="AK259">
            <v>900</v>
          </cell>
          <cell r="AL259">
            <v>900</v>
          </cell>
          <cell r="AM259">
            <v>900</v>
          </cell>
          <cell r="AN259">
            <v>900</v>
          </cell>
          <cell r="AQ259">
            <v>900</v>
          </cell>
          <cell r="AR259">
            <v>900</v>
          </cell>
          <cell r="AS259">
            <v>900</v>
          </cell>
          <cell r="AU259" t="str">
            <v>UBND huyện Quảng Ninh</v>
          </cell>
          <cell r="AV259">
            <v>900</v>
          </cell>
        </row>
        <row r="260">
          <cell r="B260" t="str">
            <v>Trường Mầm non xã Phong Thủy (khu vực Đại Phong)</v>
          </cell>
          <cell r="C260">
            <v>900</v>
          </cell>
          <cell r="D260">
            <v>900</v>
          </cell>
          <cell r="E260">
            <v>900</v>
          </cell>
          <cell r="F260">
            <v>900</v>
          </cell>
          <cell r="G260" t="str">
            <v>Lệ Thủy</v>
          </cell>
          <cell r="H260">
            <v>2020</v>
          </cell>
          <cell r="I260">
            <v>2020</v>
          </cell>
          <cell r="J260">
            <v>2022</v>
          </cell>
          <cell r="K260">
            <v>2022</v>
          </cell>
          <cell r="L260">
            <v>2022</v>
          </cell>
          <cell r="M260" t="str">
            <v>4185/QĐ-UBND ngày 30/10/2019</v>
          </cell>
          <cell r="N260">
            <v>8500</v>
          </cell>
          <cell r="O260">
            <v>8500</v>
          </cell>
          <cell r="P260">
            <v>4800</v>
          </cell>
          <cell r="Q260">
            <v>4800</v>
          </cell>
          <cell r="R260">
            <v>4800</v>
          </cell>
          <cell r="S260">
            <v>4800</v>
          </cell>
          <cell r="T260">
            <v>1440</v>
          </cell>
          <cell r="U260">
            <v>1440</v>
          </cell>
          <cell r="V260">
            <v>1440</v>
          </cell>
          <cell r="W260">
            <v>1440</v>
          </cell>
          <cell r="X260">
            <v>1440</v>
          </cell>
          <cell r="Y260">
            <v>1440</v>
          </cell>
          <cell r="Z260">
            <v>1440</v>
          </cell>
          <cell r="AA260">
            <v>1440</v>
          </cell>
          <cell r="AB260">
            <v>1440</v>
          </cell>
          <cell r="AC260">
            <v>1440</v>
          </cell>
          <cell r="AD260">
            <v>1440</v>
          </cell>
          <cell r="AE260">
            <v>1440</v>
          </cell>
          <cell r="AF260">
            <v>1440</v>
          </cell>
          <cell r="AG260">
            <v>1440</v>
          </cell>
          <cell r="AH260">
            <v>1440</v>
          </cell>
          <cell r="AI260">
            <v>1440</v>
          </cell>
          <cell r="AJ260">
            <v>1440</v>
          </cell>
          <cell r="AK260">
            <v>1440</v>
          </cell>
          <cell r="AL260">
            <v>1440</v>
          </cell>
          <cell r="AM260">
            <v>1440</v>
          </cell>
          <cell r="AN260">
            <v>1440</v>
          </cell>
          <cell r="AQ260">
            <v>1440</v>
          </cell>
          <cell r="AR260">
            <v>1440</v>
          </cell>
          <cell r="AS260">
            <v>1440</v>
          </cell>
          <cell r="AU260" t="str">
            <v>UBND xã Phong Thủy</v>
          </cell>
          <cell r="AV260">
            <v>1440</v>
          </cell>
        </row>
        <row r="261">
          <cell r="B261" t="str">
            <v>Hệ thống thoát nước và sân đường nội bộ Trường THCS&amp;THPT Bắc Sơn, xã Thanh Hóa</v>
          </cell>
          <cell r="C261">
            <v>1440</v>
          </cell>
          <cell r="D261">
            <v>1440</v>
          </cell>
          <cell r="E261">
            <v>1440</v>
          </cell>
          <cell r="F261">
            <v>1440</v>
          </cell>
          <cell r="G261" t="str">
            <v>Tuyên Hóa</v>
          </cell>
          <cell r="H261">
            <v>2020</v>
          </cell>
          <cell r="I261">
            <v>2020</v>
          </cell>
          <cell r="J261">
            <v>2022</v>
          </cell>
          <cell r="K261">
            <v>2022</v>
          </cell>
          <cell r="L261">
            <v>2022</v>
          </cell>
          <cell r="M261">
            <v>2022</v>
          </cell>
          <cell r="N261">
            <v>4500</v>
          </cell>
          <cell r="O261">
            <v>4500</v>
          </cell>
          <cell r="P261">
            <v>4500</v>
          </cell>
          <cell r="Q261">
            <v>4500</v>
          </cell>
          <cell r="R261">
            <v>4500</v>
          </cell>
          <cell r="S261">
            <v>4500</v>
          </cell>
          <cell r="T261">
            <v>1350</v>
          </cell>
          <cell r="U261">
            <v>1350</v>
          </cell>
          <cell r="V261">
            <v>1350</v>
          </cell>
          <cell r="W261">
            <v>1350</v>
          </cell>
          <cell r="X261">
            <v>1350</v>
          </cell>
          <cell r="Y261">
            <v>1350</v>
          </cell>
          <cell r="Z261">
            <v>1350</v>
          </cell>
          <cell r="AA261">
            <v>1350</v>
          </cell>
          <cell r="AB261">
            <v>1350</v>
          </cell>
          <cell r="AC261">
            <v>1350</v>
          </cell>
          <cell r="AD261">
            <v>1350</v>
          </cell>
          <cell r="AE261">
            <v>1350</v>
          </cell>
          <cell r="AF261">
            <v>1350</v>
          </cell>
          <cell r="AG261">
            <v>1350</v>
          </cell>
          <cell r="AH261">
            <v>1350</v>
          </cell>
          <cell r="AI261">
            <v>1350</v>
          </cell>
          <cell r="AJ261">
            <v>1350</v>
          </cell>
          <cell r="AK261">
            <v>1350</v>
          </cell>
          <cell r="AL261">
            <v>1350</v>
          </cell>
          <cell r="AM261">
            <v>1350</v>
          </cell>
          <cell r="AN261">
            <v>1350</v>
          </cell>
          <cell r="AQ261">
            <v>1350</v>
          </cell>
          <cell r="AR261">
            <v>1350</v>
          </cell>
          <cell r="AS261">
            <v>1350</v>
          </cell>
          <cell r="AU261" t="str">
            <v>Trường THCS&amp;THPT Bắc Sơn</v>
          </cell>
          <cell r="AV261">
            <v>1350</v>
          </cell>
        </row>
        <row r="262">
          <cell r="B262" t="str">
            <v>Nhà đa năng trường THPT Lê Lợi</v>
          </cell>
          <cell r="C262">
            <v>1350</v>
          </cell>
          <cell r="D262">
            <v>1350</v>
          </cell>
          <cell r="E262">
            <v>1350</v>
          </cell>
          <cell r="F262">
            <v>1350</v>
          </cell>
          <cell r="G262" t="str">
            <v>Quảng Trạch</v>
          </cell>
          <cell r="H262">
            <v>2020</v>
          </cell>
          <cell r="I262">
            <v>2020</v>
          </cell>
          <cell r="J262">
            <v>2022</v>
          </cell>
          <cell r="K262">
            <v>2022</v>
          </cell>
          <cell r="L262">
            <v>2022</v>
          </cell>
          <cell r="M262" t="str">
            <v>4213/QĐ-UBND ngày 30/10/2019</v>
          </cell>
          <cell r="N262">
            <v>5200</v>
          </cell>
          <cell r="O262">
            <v>5200</v>
          </cell>
          <cell r="P262">
            <v>5200</v>
          </cell>
          <cell r="Q262">
            <v>5200</v>
          </cell>
          <cell r="R262">
            <v>5200</v>
          </cell>
          <cell r="S262">
            <v>5200</v>
          </cell>
          <cell r="T262">
            <v>1560</v>
          </cell>
          <cell r="U262">
            <v>1560</v>
          </cell>
          <cell r="V262">
            <v>1560</v>
          </cell>
          <cell r="W262">
            <v>1560</v>
          </cell>
          <cell r="X262">
            <v>1560</v>
          </cell>
          <cell r="Y262">
            <v>1560</v>
          </cell>
          <cell r="Z262">
            <v>1560</v>
          </cell>
          <cell r="AA262">
            <v>1560</v>
          </cell>
          <cell r="AB262">
            <v>1560</v>
          </cell>
          <cell r="AC262">
            <v>1560</v>
          </cell>
          <cell r="AD262">
            <v>1560</v>
          </cell>
          <cell r="AE262">
            <v>1560</v>
          </cell>
          <cell r="AF262">
            <v>1560</v>
          </cell>
          <cell r="AG262">
            <v>1560</v>
          </cell>
          <cell r="AH262">
            <v>1560</v>
          </cell>
          <cell r="AI262">
            <v>1560</v>
          </cell>
          <cell r="AJ262">
            <v>1560</v>
          </cell>
          <cell r="AK262">
            <v>1560</v>
          </cell>
          <cell r="AL262">
            <v>1560</v>
          </cell>
          <cell r="AM262">
            <v>1560</v>
          </cell>
          <cell r="AN262">
            <v>1560</v>
          </cell>
          <cell r="AQ262">
            <v>1560</v>
          </cell>
          <cell r="AR262">
            <v>1560</v>
          </cell>
          <cell r="AS262">
            <v>1560</v>
          </cell>
          <cell r="AU262" t="str">
            <v>Trường THPT Lê Lợi</v>
          </cell>
          <cell r="AV262">
            <v>1560</v>
          </cell>
        </row>
        <row r="263">
          <cell r="B263" t="str">
            <v>Nhà lớp học 6 phòng 3 tầng, Trường Mầm non xã Cảnh Dương</v>
          </cell>
          <cell r="C263">
            <v>1560</v>
          </cell>
          <cell r="D263">
            <v>1560</v>
          </cell>
          <cell r="E263">
            <v>1560</v>
          </cell>
          <cell r="F263">
            <v>1560</v>
          </cell>
          <cell r="G263" t="str">
            <v>Quảng Trạch</v>
          </cell>
          <cell r="H263">
            <v>2020</v>
          </cell>
          <cell r="I263">
            <v>2020</v>
          </cell>
          <cell r="J263">
            <v>2022</v>
          </cell>
          <cell r="K263">
            <v>2022</v>
          </cell>
          <cell r="L263">
            <v>2022</v>
          </cell>
          <cell r="M263" t="str">
            <v>4211/QĐ-UBND ngày 30/10/2019</v>
          </cell>
          <cell r="N263">
            <v>6500</v>
          </cell>
          <cell r="O263">
            <v>6500</v>
          </cell>
          <cell r="P263">
            <v>3900</v>
          </cell>
          <cell r="Q263">
            <v>3900</v>
          </cell>
          <cell r="R263">
            <v>3900</v>
          </cell>
          <cell r="S263">
            <v>3900</v>
          </cell>
          <cell r="T263">
            <v>1170</v>
          </cell>
          <cell r="U263">
            <v>1170</v>
          </cell>
          <cell r="V263">
            <v>1170</v>
          </cell>
          <cell r="W263">
            <v>1170</v>
          </cell>
          <cell r="X263">
            <v>1170</v>
          </cell>
          <cell r="Y263">
            <v>1170</v>
          </cell>
          <cell r="Z263">
            <v>1170</v>
          </cell>
          <cell r="AA263">
            <v>1170</v>
          </cell>
          <cell r="AB263">
            <v>1170</v>
          </cell>
          <cell r="AC263">
            <v>1170</v>
          </cell>
          <cell r="AD263">
            <v>1170</v>
          </cell>
          <cell r="AE263">
            <v>1170</v>
          </cell>
          <cell r="AF263">
            <v>1170</v>
          </cell>
          <cell r="AG263">
            <v>1170</v>
          </cell>
          <cell r="AH263">
            <v>1170</v>
          </cell>
          <cell r="AI263">
            <v>1170</v>
          </cell>
          <cell r="AJ263">
            <v>1170</v>
          </cell>
          <cell r="AK263">
            <v>1170</v>
          </cell>
          <cell r="AL263">
            <v>1170</v>
          </cell>
          <cell r="AM263">
            <v>1170</v>
          </cell>
          <cell r="AN263">
            <v>1170</v>
          </cell>
          <cell r="AQ263">
            <v>1170</v>
          </cell>
          <cell r="AR263">
            <v>1170</v>
          </cell>
          <cell r="AS263">
            <v>1170</v>
          </cell>
          <cell r="AU263" t="str">
            <v>UBND xã Cảnh Dương</v>
          </cell>
          <cell r="AV263">
            <v>1170</v>
          </cell>
        </row>
        <row r="264">
          <cell r="B264" t="str">
            <v>Cải tạo và nâng cấp Nhà giảng đường
A3 Trường Đại học Quảng Bình</v>
          </cell>
          <cell r="C264">
            <v>1170</v>
          </cell>
          <cell r="D264">
            <v>1170</v>
          </cell>
          <cell r="E264">
            <v>1170</v>
          </cell>
          <cell r="F264">
            <v>1170</v>
          </cell>
          <cell r="G264" t="str">
            <v>Đồng Hới</v>
          </cell>
          <cell r="H264">
            <v>2020</v>
          </cell>
          <cell r="I264">
            <v>2020</v>
          </cell>
          <cell r="J264">
            <v>2022</v>
          </cell>
          <cell r="K264">
            <v>2022</v>
          </cell>
          <cell r="L264">
            <v>2022</v>
          </cell>
          <cell r="M264">
            <v>2022</v>
          </cell>
          <cell r="N264">
            <v>5000</v>
          </cell>
          <cell r="O264">
            <v>5000</v>
          </cell>
          <cell r="P264">
            <v>5000</v>
          </cell>
          <cell r="Q264">
            <v>5000</v>
          </cell>
          <cell r="R264">
            <v>5000</v>
          </cell>
          <cell r="S264">
            <v>5000</v>
          </cell>
          <cell r="T264">
            <v>1500</v>
          </cell>
          <cell r="U264">
            <v>1500</v>
          </cell>
          <cell r="V264">
            <v>1500</v>
          </cell>
          <cell r="W264">
            <v>1500</v>
          </cell>
          <cell r="X264">
            <v>1500</v>
          </cell>
          <cell r="Y264">
            <v>1500</v>
          </cell>
          <cell r="Z264">
            <v>1500</v>
          </cell>
          <cell r="AA264">
            <v>1500</v>
          </cell>
          <cell r="AB264">
            <v>1500</v>
          </cell>
          <cell r="AC264">
            <v>1500</v>
          </cell>
          <cell r="AD264">
            <v>1500</v>
          </cell>
          <cell r="AE264">
            <v>1500</v>
          </cell>
          <cell r="AF264">
            <v>1500</v>
          </cell>
          <cell r="AG264">
            <v>1500</v>
          </cell>
          <cell r="AH264">
            <v>1500</v>
          </cell>
          <cell r="AI264">
            <v>1500</v>
          </cell>
          <cell r="AJ264">
            <v>1500</v>
          </cell>
          <cell r="AK264">
            <v>1500</v>
          </cell>
          <cell r="AL264">
            <v>1500</v>
          </cell>
          <cell r="AM264">
            <v>1500</v>
          </cell>
          <cell r="AN264">
            <v>1500</v>
          </cell>
          <cell r="AQ264">
            <v>1500</v>
          </cell>
          <cell r="AR264">
            <v>1500</v>
          </cell>
          <cell r="AS264">
            <v>1500</v>
          </cell>
          <cell r="AU264" t="str">
            <v>Trường Đại học Quảng Bình</v>
          </cell>
          <cell r="AV264">
            <v>1500</v>
          </cell>
        </row>
        <row r="265">
          <cell r="B265" t="str">
            <v>Nhà đa chức năng trường THPT Phan Đình Phùng</v>
          </cell>
          <cell r="C265">
            <v>1500</v>
          </cell>
          <cell r="D265">
            <v>1500</v>
          </cell>
          <cell r="E265">
            <v>1500</v>
          </cell>
          <cell r="F265">
            <v>1500</v>
          </cell>
          <cell r="G265" t="str">
            <v>Đồng Hới</v>
          </cell>
          <cell r="H265">
            <v>2020</v>
          </cell>
          <cell r="I265">
            <v>2020</v>
          </cell>
          <cell r="J265">
            <v>2022</v>
          </cell>
          <cell r="K265">
            <v>2022</v>
          </cell>
          <cell r="L265">
            <v>2022</v>
          </cell>
          <cell r="M265" t="str">
            <v>4209/QĐ-UBND ngày 30/10/2019</v>
          </cell>
          <cell r="N265">
            <v>5700</v>
          </cell>
          <cell r="O265">
            <v>5700</v>
          </cell>
          <cell r="P265">
            <v>5700</v>
          </cell>
          <cell r="Q265">
            <v>5700</v>
          </cell>
          <cell r="R265">
            <v>5700</v>
          </cell>
          <cell r="S265">
            <v>5700</v>
          </cell>
          <cell r="T265">
            <v>1710</v>
          </cell>
          <cell r="U265">
            <v>1710</v>
          </cell>
          <cell r="V265">
            <v>1710</v>
          </cell>
          <cell r="W265">
            <v>1710</v>
          </cell>
          <cell r="X265">
            <v>1710</v>
          </cell>
          <cell r="Y265">
            <v>1710</v>
          </cell>
          <cell r="Z265">
            <v>1710</v>
          </cell>
          <cell r="AA265">
            <v>1710</v>
          </cell>
          <cell r="AB265">
            <v>1710</v>
          </cell>
          <cell r="AC265">
            <v>1710</v>
          </cell>
          <cell r="AD265">
            <v>700</v>
          </cell>
          <cell r="AE265">
            <v>700</v>
          </cell>
          <cell r="AF265">
            <v>700</v>
          </cell>
          <cell r="AG265">
            <v>700</v>
          </cell>
          <cell r="AH265">
            <v>700</v>
          </cell>
          <cell r="AI265">
            <v>700</v>
          </cell>
          <cell r="AJ265">
            <v>700</v>
          </cell>
          <cell r="AK265">
            <v>700</v>
          </cell>
          <cell r="AL265">
            <v>700</v>
          </cell>
          <cell r="AM265">
            <v>700</v>
          </cell>
          <cell r="AN265">
            <v>700</v>
          </cell>
          <cell r="AQ265">
            <v>700</v>
          </cell>
          <cell r="AR265">
            <v>700</v>
          </cell>
          <cell r="AS265">
            <v>700</v>
          </cell>
          <cell r="AU265">
            <v>700</v>
          </cell>
          <cell r="AV265">
            <v>700</v>
          </cell>
        </row>
        <row r="266">
          <cell r="B266" t="str">
            <v>Nhà lớp học 2 tầng 6 phòng trường tiểu học Quảng Minh A (điểm trường Minh Tiến)</v>
          </cell>
          <cell r="C266">
            <v>700</v>
          </cell>
          <cell r="D266">
            <v>700</v>
          </cell>
          <cell r="E266">
            <v>700</v>
          </cell>
          <cell r="F266">
            <v>700</v>
          </cell>
          <cell r="G266" t="str">
            <v>Ba Đồn</v>
          </cell>
          <cell r="H266">
            <v>2020</v>
          </cell>
          <cell r="I266">
            <v>2020</v>
          </cell>
          <cell r="J266">
            <v>2022</v>
          </cell>
          <cell r="K266">
            <v>2022</v>
          </cell>
          <cell r="L266">
            <v>2022</v>
          </cell>
          <cell r="M266" t="str">
            <v>4206/QĐ-UBND ngày 30/10/2019</v>
          </cell>
          <cell r="N266">
            <v>4500</v>
          </cell>
          <cell r="O266">
            <v>4500</v>
          </cell>
          <cell r="P266">
            <v>2700</v>
          </cell>
          <cell r="Q266">
            <v>2700</v>
          </cell>
          <cell r="R266">
            <v>2700</v>
          </cell>
          <cell r="S266">
            <v>2700</v>
          </cell>
          <cell r="T266">
            <v>810</v>
          </cell>
          <cell r="U266">
            <v>810</v>
          </cell>
          <cell r="V266">
            <v>810</v>
          </cell>
          <cell r="W266">
            <v>810</v>
          </cell>
          <cell r="X266">
            <v>810</v>
          </cell>
          <cell r="Y266">
            <v>810</v>
          </cell>
          <cell r="Z266">
            <v>810</v>
          </cell>
          <cell r="AA266">
            <v>810</v>
          </cell>
          <cell r="AB266">
            <v>810</v>
          </cell>
          <cell r="AC266">
            <v>810</v>
          </cell>
          <cell r="AD266">
            <v>810</v>
          </cell>
          <cell r="AE266">
            <v>810</v>
          </cell>
          <cell r="AF266">
            <v>810</v>
          </cell>
          <cell r="AG266">
            <v>810</v>
          </cell>
          <cell r="AH266">
            <v>810</v>
          </cell>
          <cell r="AI266">
            <v>810</v>
          </cell>
          <cell r="AJ266">
            <v>810</v>
          </cell>
          <cell r="AK266">
            <v>810</v>
          </cell>
          <cell r="AL266">
            <v>810</v>
          </cell>
          <cell r="AM266">
            <v>810</v>
          </cell>
          <cell r="AN266">
            <v>810</v>
          </cell>
          <cell r="AQ266">
            <v>810</v>
          </cell>
          <cell r="AR266">
            <v>810</v>
          </cell>
          <cell r="AS266">
            <v>810</v>
          </cell>
          <cell r="AU266">
            <v>810</v>
          </cell>
          <cell r="AV266">
            <v>810</v>
          </cell>
        </row>
        <row r="267">
          <cell r="B267" t="str">
            <v>Y tế</v>
          </cell>
          <cell r="C267">
            <v>810</v>
          </cell>
          <cell r="D267">
            <v>810</v>
          </cell>
          <cell r="E267">
            <v>810</v>
          </cell>
          <cell r="F267">
            <v>810</v>
          </cell>
          <cell r="G267">
            <v>810</v>
          </cell>
          <cell r="H267">
            <v>810</v>
          </cell>
          <cell r="I267">
            <v>810</v>
          </cell>
          <cell r="J267">
            <v>810</v>
          </cell>
          <cell r="K267">
            <v>810</v>
          </cell>
          <cell r="L267">
            <v>810</v>
          </cell>
          <cell r="M267">
            <v>810</v>
          </cell>
          <cell r="N267">
            <v>188745</v>
          </cell>
          <cell r="O267">
            <v>0</v>
          </cell>
          <cell r="P267">
            <v>138231</v>
          </cell>
          <cell r="Q267">
            <v>19931</v>
          </cell>
          <cell r="R267">
            <v>0</v>
          </cell>
          <cell r="S267">
            <v>9931</v>
          </cell>
          <cell r="T267">
            <v>47326</v>
          </cell>
          <cell r="U267">
            <v>36519.800000000003</v>
          </cell>
          <cell r="V267">
            <v>36519.78125</v>
          </cell>
          <cell r="W267">
            <v>16595.3</v>
          </cell>
          <cell r="X267">
            <v>16595.296875</v>
          </cell>
          <cell r="Y267">
            <v>16595.296875</v>
          </cell>
          <cell r="Z267">
            <v>0</v>
          </cell>
          <cell r="AA267">
            <v>38151</v>
          </cell>
          <cell r="AB267">
            <v>18220</v>
          </cell>
          <cell r="AC267">
            <v>28151</v>
          </cell>
          <cell r="AD267">
            <v>90256</v>
          </cell>
          <cell r="AE267">
            <v>61229.8</v>
          </cell>
          <cell r="AF267">
            <v>61229.78125</v>
          </cell>
          <cell r="AG267">
            <v>61229.78125</v>
          </cell>
          <cell r="AH267">
            <v>61229.78125</v>
          </cell>
          <cell r="AI267">
            <v>61229.78125</v>
          </cell>
          <cell r="AJ267">
            <v>61229.78125</v>
          </cell>
          <cell r="AK267">
            <v>61229.78125</v>
          </cell>
          <cell r="AL267">
            <v>61229.78125</v>
          </cell>
          <cell r="AM267">
            <v>61229.78125</v>
          </cell>
          <cell r="AN267">
            <v>61229.78125</v>
          </cell>
          <cell r="AQ267">
            <v>61229.78125</v>
          </cell>
          <cell r="AR267">
            <v>61229.78125</v>
          </cell>
          <cell r="AS267">
            <v>61229.78125</v>
          </cell>
          <cell r="AT267">
            <v>61229.78125</v>
          </cell>
          <cell r="AU267">
            <v>61229.78125</v>
          </cell>
        </row>
        <row r="268">
          <cell r="B268" t="str">
            <v>Dự án dự kiến hoàn thành 2018</v>
          </cell>
          <cell r="C268">
            <v>61229.78125</v>
          </cell>
          <cell r="D268">
            <v>61229.78125</v>
          </cell>
          <cell r="E268">
            <v>61229.78125</v>
          </cell>
          <cell r="F268">
            <v>61229.78125</v>
          </cell>
          <cell r="G268">
            <v>61229.78125</v>
          </cell>
          <cell r="H268">
            <v>61229.78125</v>
          </cell>
          <cell r="I268">
            <v>61229.78125</v>
          </cell>
          <cell r="J268">
            <v>61229.78125</v>
          </cell>
          <cell r="K268">
            <v>61229.78125</v>
          </cell>
          <cell r="L268">
            <v>61229.78125</v>
          </cell>
          <cell r="M268">
            <v>61229.78125</v>
          </cell>
          <cell r="N268">
            <v>40297</v>
          </cell>
          <cell r="O268">
            <v>0</v>
          </cell>
          <cell r="P268">
            <v>24894</v>
          </cell>
          <cell r="Q268">
            <v>16771</v>
          </cell>
          <cell r="R268">
            <v>0</v>
          </cell>
          <cell r="S268">
            <v>6771</v>
          </cell>
          <cell r="T268">
            <v>12049</v>
          </cell>
          <cell r="U268">
            <v>4403</v>
          </cell>
          <cell r="V268">
            <v>4403</v>
          </cell>
          <cell r="W268">
            <v>4403</v>
          </cell>
          <cell r="X268">
            <v>4403</v>
          </cell>
          <cell r="Y268">
            <v>0</v>
          </cell>
          <cell r="Z268">
            <v>4403</v>
          </cell>
          <cell r="AA268">
            <v>21174</v>
          </cell>
          <cell r="AB268">
            <v>4403</v>
          </cell>
          <cell r="AC268">
            <v>11174</v>
          </cell>
          <cell r="AD268">
            <v>12049</v>
          </cell>
          <cell r="AE268">
            <v>0</v>
          </cell>
          <cell r="AF268">
            <v>0</v>
          </cell>
          <cell r="AG268">
            <v>0</v>
          </cell>
          <cell r="AH268">
            <v>0</v>
          </cell>
          <cell r="AI268">
            <v>0</v>
          </cell>
          <cell r="AJ268">
            <v>0</v>
          </cell>
          <cell r="AK268">
            <v>0</v>
          </cell>
          <cell r="AL268">
            <v>0</v>
          </cell>
          <cell r="AM268">
            <v>0</v>
          </cell>
          <cell r="AN268">
            <v>0</v>
          </cell>
          <cell r="AQ268">
            <v>0</v>
          </cell>
          <cell r="AR268">
            <v>0</v>
          </cell>
          <cell r="AS268">
            <v>0</v>
          </cell>
          <cell r="AT268">
            <v>0</v>
          </cell>
          <cell r="AU268">
            <v>0</v>
          </cell>
        </row>
        <row r="269">
          <cell r="B269" t="str">
            <v xml:space="preserve">Trung tâm chăm sóc phục hồi chức năng cho người tâm thần </v>
          </cell>
          <cell r="C269">
            <v>0</v>
          </cell>
          <cell r="D269">
            <v>0</v>
          </cell>
          <cell r="E269">
            <v>0</v>
          </cell>
          <cell r="F269">
            <v>0</v>
          </cell>
          <cell r="G269" t="str">
            <v>Đồng Hới</v>
          </cell>
          <cell r="H269">
            <v>2017</v>
          </cell>
          <cell r="I269">
            <v>2017</v>
          </cell>
          <cell r="J269">
            <v>2018</v>
          </cell>
          <cell r="K269">
            <v>2018</v>
          </cell>
          <cell r="L269">
            <v>2018</v>
          </cell>
          <cell r="M269" t="str">
            <v>1881/QĐ-UBND ngày 29/5/2017</v>
          </cell>
          <cell r="N269">
            <v>7049</v>
          </cell>
          <cell r="O269">
            <v>0</v>
          </cell>
          <cell r="P269">
            <v>7049</v>
          </cell>
          <cell r="Q269">
            <v>4000</v>
          </cell>
          <cell r="R269">
            <v>0</v>
          </cell>
          <cell r="S269">
            <v>4000</v>
          </cell>
          <cell r="T269">
            <v>7049</v>
          </cell>
          <cell r="U269">
            <v>3049</v>
          </cell>
          <cell r="V269">
            <v>3049</v>
          </cell>
          <cell r="W269">
            <v>3049</v>
          </cell>
          <cell r="X269">
            <v>100</v>
          </cell>
          <cell r="Y269">
            <v>100</v>
          </cell>
          <cell r="Z269">
            <v>3049</v>
          </cell>
          <cell r="AA269">
            <v>7049</v>
          </cell>
          <cell r="AB269">
            <v>3049</v>
          </cell>
          <cell r="AC269">
            <v>7049</v>
          </cell>
          <cell r="AD269">
            <v>7049</v>
          </cell>
          <cell r="AE269">
            <v>0</v>
          </cell>
          <cell r="AF269">
            <v>0</v>
          </cell>
          <cell r="AG269">
            <v>0</v>
          </cell>
          <cell r="AH269">
            <v>0</v>
          </cell>
          <cell r="AI269">
            <v>0</v>
          </cell>
          <cell r="AJ269">
            <v>0</v>
          </cell>
          <cell r="AK269">
            <v>0</v>
          </cell>
          <cell r="AL269">
            <v>0</v>
          </cell>
          <cell r="AM269">
            <v>0</v>
          </cell>
          <cell r="AN269">
            <v>0</v>
          </cell>
          <cell r="AQ269">
            <v>0</v>
          </cell>
          <cell r="AR269">
            <v>0</v>
          </cell>
          <cell r="AS269">
            <v>0</v>
          </cell>
          <cell r="AT269" t="str">
            <v>NTM</v>
          </cell>
          <cell r="AU269">
            <v>0</v>
          </cell>
        </row>
        <row r="270">
          <cell r="B270" t="str">
            <v>XD mới Phòng khám đa khoa khu vực Sơn Trạch</v>
          </cell>
          <cell r="C270">
            <v>0</v>
          </cell>
          <cell r="D270">
            <v>0</v>
          </cell>
          <cell r="E270">
            <v>0</v>
          </cell>
          <cell r="F270">
            <v>0</v>
          </cell>
          <cell r="G270" t="str">
            <v>Bố Trạch</v>
          </cell>
          <cell r="H270">
            <v>2015</v>
          </cell>
          <cell r="I270">
            <v>2015</v>
          </cell>
          <cell r="J270">
            <v>2018</v>
          </cell>
          <cell r="K270">
            <v>2018</v>
          </cell>
          <cell r="L270">
            <v>2018</v>
          </cell>
          <cell r="M270" t="str">
            <v>2724/QĐ-UBND, ngày 31/10/2013</v>
          </cell>
          <cell r="N270">
            <v>33248</v>
          </cell>
          <cell r="O270">
            <v>0</v>
          </cell>
          <cell r="P270">
            <v>17845</v>
          </cell>
          <cell r="Q270">
            <v>12771</v>
          </cell>
          <cell r="R270">
            <v>0</v>
          </cell>
          <cell r="S270">
            <v>2771</v>
          </cell>
          <cell r="T270">
            <v>5000</v>
          </cell>
          <cell r="U270">
            <v>1354</v>
          </cell>
          <cell r="V270">
            <v>1354</v>
          </cell>
          <cell r="W270">
            <v>1354</v>
          </cell>
          <cell r="X270">
            <v>100</v>
          </cell>
          <cell r="Y270">
            <v>100</v>
          </cell>
          <cell r="Z270">
            <v>1354</v>
          </cell>
          <cell r="AA270">
            <v>14125</v>
          </cell>
          <cell r="AB270">
            <v>1354</v>
          </cell>
          <cell r="AC270">
            <v>4125</v>
          </cell>
          <cell r="AD270">
            <v>5000</v>
          </cell>
          <cell r="AE270">
            <v>0</v>
          </cell>
          <cell r="AF270">
            <v>0</v>
          </cell>
          <cell r="AG270">
            <v>0</v>
          </cell>
          <cell r="AH270">
            <v>0</v>
          </cell>
          <cell r="AI270">
            <v>0</v>
          </cell>
          <cell r="AJ270">
            <v>0</v>
          </cell>
          <cell r="AK270">
            <v>0</v>
          </cell>
          <cell r="AL270">
            <v>0</v>
          </cell>
          <cell r="AM270">
            <v>0</v>
          </cell>
          <cell r="AN270">
            <v>0</v>
          </cell>
          <cell r="AQ270">
            <v>0</v>
          </cell>
          <cell r="AR270">
            <v>0</v>
          </cell>
          <cell r="AS270">
            <v>0</v>
          </cell>
          <cell r="AT270" t="str">
            <v>NTM</v>
          </cell>
          <cell r="AU270">
            <v>0</v>
          </cell>
        </row>
        <row r="271">
          <cell r="B271" t="str">
            <v>Dự án chuyển tiếp 2018</v>
          </cell>
          <cell r="C271">
            <v>0</v>
          </cell>
          <cell r="D271">
            <v>0</v>
          </cell>
          <cell r="E271">
            <v>0</v>
          </cell>
          <cell r="F271">
            <v>0</v>
          </cell>
          <cell r="G271">
            <v>0</v>
          </cell>
          <cell r="H271">
            <v>0</v>
          </cell>
          <cell r="I271">
            <v>0</v>
          </cell>
          <cell r="J271">
            <v>0</v>
          </cell>
          <cell r="K271">
            <v>0</v>
          </cell>
          <cell r="L271">
            <v>0</v>
          </cell>
          <cell r="M271">
            <v>0</v>
          </cell>
          <cell r="N271">
            <v>11675</v>
          </cell>
          <cell r="O271">
            <v>0</v>
          </cell>
          <cell r="P271">
            <v>11675</v>
          </cell>
          <cell r="Q271">
            <v>3000</v>
          </cell>
          <cell r="R271">
            <v>0</v>
          </cell>
          <cell r="S271">
            <v>3000</v>
          </cell>
          <cell r="T271">
            <v>10551</v>
          </cell>
          <cell r="U271">
            <v>7551</v>
          </cell>
          <cell r="V271">
            <v>3776</v>
          </cell>
          <cell r="W271">
            <v>3775.5</v>
          </cell>
          <cell r="X271">
            <v>3775.5</v>
          </cell>
          <cell r="Y271">
            <v>1625</v>
          </cell>
          <cell r="Z271">
            <v>5401</v>
          </cell>
          <cell r="AA271">
            <v>8401</v>
          </cell>
          <cell r="AB271">
            <v>5401</v>
          </cell>
          <cell r="AC271">
            <v>8401</v>
          </cell>
          <cell r="AD271">
            <v>10551</v>
          </cell>
          <cell r="AE271">
            <v>2150</v>
          </cell>
          <cell r="AF271">
            <v>2150</v>
          </cell>
          <cell r="AG271">
            <v>2150</v>
          </cell>
          <cell r="AH271">
            <v>2150</v>
          </cell>
          <cell r="AI271">
            <v>2150</v>
          </cell>
          <cell r="AJ271">
            <v>2150</v>
          </cell>
          <cell r="AK271">
            <v>2150</v>
          </cell>
          <cell r="AL271">
            <v>2150</v>
          </cell>
          <cell r="AM271">
            <v>2150</v>
          </cell>
          <cell r="AN271">
            <v>2150</v>
          </cell>
          <cell r="AQ271">
            <v>2150</v>
          </cell>
          <cell r="AR271">
            <v>2150</v>
          </cell>
          <cell r="AS271">
            <v>2150</v>
          </cell>
          <cell r="AT271" t="str">
            <v>NTM</v>
          </cell>
          <cell r="AU271">
            <v>2150</v>
          </cell>
        </row>
        <row r="272">
          <cell r="B272" t="str">
            <v>Hạ tầng kỹ thuật Bệnh viện Đa khoa huyện Quảng Ninh</v>
          </cell>
          <cell r="C272">
            <v>2150</v>
          </cell>
          <cell r="D272">
            <v>2150</v>
          </cell>
          <cell r="E272">
            <v>2150</v>
          </cell>
          <cell r="F272">
            <v>2150</v>
          </cell>
          <cell r="G272" t="str">
            <v>Quảng Ninh</v>
          </cell>
          <cell r="H272">
            <v>2017</v>
          </cell>
          <cell r="I272">
            <v>2017</v>
          </cell>
          <cell r="J272">
            <v>2019</v>
          </cell>
          <cell r="K272">
            <v>2019</v>
          </cell>
          <cell r="L272">
            <v>2019</v>
          </cell>
          <cell r="M272" t="str">
            <v>528/QĐ-UBND, ngày 15/3/2011; 2017/QĐ-UBND ngày 21/8/2013; 2124/QĐ-UBND ngày 05/9/2013</v>
          </cell>
          <cell r="N272">
            <v>6612</v>
          </cell>
          <cell r="O272">
            <v>0</v>
          </cell>
          <cell r="P272">
            <v>6612</v>
          </cell>
          <cell r="Q272">
            <v>1650</v>
          </cell>
          <cell r="R272">
            <v>0</v>
          </cell>
          <cell r="S272">
            <v>1650</v>
          </cell>
          <cell r="T272">
            <v>5951</v>
          </cell>
          <cell r="U272">
            <v>4301</v>
          </cell>
          <cell r="V272">
            <v>2151</v>
          </cell>
          <cell r="W272">
            <v>2150.5</v>
          </cell>
          <cell r="X272">
            <v>50</v>
          </cell>
          <cell r="Y272">
            <v>50</v>
          </cell>
          <cell r="Z272">
            <v>2151</v>
          </cell>
          <cell r="AA272">
            <v>3801</v>
          </cell>
          <cell r="AB272">
            <v>2151</v>
          </cell>
          <cell r="AC272">
            <v>3801</v>
          </cell>
          <cell r="AD272">
            <v>5951</v>
          </cell>
          <cell r="AE272">
            <v>2150</v>
          </cell>
          <cell r="AF272">
            <v>2150</v>
          </cell>
          <cell r="AG272">
            <v>100</v>
          </cell>
          <cell r="AH272">
            <v>100</v>
          </cell>
          <cell r="AI272">
            <v>2150</v>
          </cell>
          <cell r="AJ272">
            <v>5951</v>
          </cell>
          <cell r="AK272">
            <v>5951</v>
          </cell>
          <cell r="AL272">
            <v>5951</v>
          </cell>
          <cell r="AM272">
            <v>0</v>
          </cell>
          <cell r="AN272">
            <v>0</v>
          </cell>
          <cell r="AQ272" t="str">
            <v>Võ Ninh</v>
          </cell>
          <cell r="AR272">
            <v>0</v>
          </cell>
          <cell r="AS272">
            <v>0</v>
          </cell>
          <cell r="AT272" t="str">
            <v>NTM</v>
          </cell>
          <cell r="AU272" t="str">
            <v>Bệnh viện Đa khoa huyện Quảng Ninh</v>
          </cell>
        </row>
        <row r="273">
          <cell r="B273" t="str">
            <v>Phòng khám bệnh và hạ tầng kỹ thuật Trung tâm Y tế dự phòng huyện Quảng Ninh</v>
          </cell>
          <cell r="C273">
            <v>0</v>
          </cell>
          <cell r="D273">
            <v>0</v>
          </cell>
          <cell r="E273">
            <v>0</v>
          </cell>
          <cell r="F273">
            <v>0</v>
          </cell>
          <cell r="G273" t="str">
            <v>Quảng Ninh</v>
          </cell>
          <cell r="H273">
            <v>2017</v>
          </cell>
          <cell r="I273">
            <v>2017</v>
          </cell>
          <cell r="J273">
            <v>2019</v>
          </cell>
          <cell r="K273">
            <v>2019</v>
          </cell>
          <cell r="L273">
            <v>2019</v>
          </cell>
          <cell r="M273" t="str">
            <v>3386/QĐ-UBND
 ngày 27/10/2016</v>
          </cell>
          <cell r="N273">
            <v>5063</v>
          </cell>
          <cell r="O273">
            <v>0</v>
          </cell>
          <cell r="P273">
            <v>5063</v>
          </cell>
          <cell r="Q273">
            <v>1350</v>
          </cell>
          <cell r="R273">
            <v>0</v>
          </cell>
          <cell r="S273">
            <v>1350</v>
          </cell>
          <cell r="T273">
            <v>4600</v>
          </cell>
          <cell r="U273">
            <v>3250</v>
          </cell>
          <cell r="V273">
            <v>1625</v>
          </cell>
          <cell r="W273">
            <v>1625</v>
          </cell>
          <cell r="X273">
            <v>50</v>
          </cell>
          <cell r="Y273">
            <v>1625</v>
          </cell>
          <cell r="Z273">
            <v>3250</v>
          </cell>
          <cell r="AA273">
            <v>4600</v>
          </cell>
          <cell r="AB273">
            <v>3250</v>
          </cell>
          <cell r="AC273">
            <v>4600</v>
          </cell>
          <cell r="AD273">
            <v>4600</v>
          </cell>
          <cell r="AE273">
            <v>0</v>
          </cell>
          <cell r="AF273">
            <v>0</v>
          </cell>
          <cell r="AG273">
            <v>0</v>
          </cell>
          <cell r="AH273">
            <v>0</v>
          </cell>
          <cell r="AI273">
            <v>0</v>
          </cell>
          <cell r="AJ273">
            <v>0</v>
          </cell>
          <cell r="AK273">
            <v>0</v>
          </cell>
          <cell r="AL273">
            <v>0</v>
          </cell>
          <cell r="AM273">
            <v>0</v>
          </cell>
          <cell r="AN273">
            <v>0</v>
          </cell>
          <cell r="AQ273">
            <v>0</v>
          </cell>
          <cell r="AR273">
            <v>0</v>
          </cell>
          <cell r="AS273">
            <v>0</v>
          </cell>
          <cell r="AT273" t="str">
            <v>NTM</v>
          </cell>
        </row>
        <row r="274">
          <cell r="B274" t="str">
            <v>Dự án khởi công mới 2018</v>
          </cell>
          <cell r="C274">
            <v>0</v>
          </cell>
          <cell r="D274">
            <v>0</v>
          </cell>
          <cell r="E274">
            <v>0</v>
          </cell>
          <cell r="F274">
            <v>0</v>
          </cell>
          <cell r="G274">
            <v>0</v>
          </cell>
          <cell r="H274">
            <v>0</v>
          </cell>
          <cell r="I274">
            <v>0</v>
          </cell>
          <cell r="J274">
            <v>0</v>
          </cell>
          <cell r="K274">
            <v>0</v>
          </cell>
          <cell r="L274">
            <v>0</v>
          </cell>
          <cell r="M274">
            <v>0</v>
          </cell>
          <cell r="N274">
            <v>34391</v>
          </cell>
          <cell r="O274">
            <v>0</v>
          </cell>
          <cell r="P274">
            <v>27362</v>
          </cell>
          <cell r="Q274">
            <v>160</v>
          </cell>
          <cell r="R274">
            <v>0</v>
          </cell>
          <cell r="S274">
            <v>160</v>
          </cell>
          <cell r="T274">
            <v>24726</v>
          </cell>
          <cell r="U274">
            <v>24565.8</v>
          </cell>
          <cell r="V274">
            <v>8416</v>
          </cell>
          <cell r="W274">
            <v>8416.7999999999993</v>
          </cell>
          <cell r="X274">
            <v>8416.796875</v>
          </cell>
          <cell r="Y274">
            <v>0</v>
          </cell>
          <cell r="Z274">
            <v>8416</v>
          </cell>
          <cell r="AA274">
            <v>8576</v>
          </cell>
          <cell r="AB274">
            <v>8416</v>
          </cell>
          <cell r="AC274">
            <v>8576</v>
          </cell>
          <cell r="AD274">
            <v>24726</v>
          </cell>
          <cell r="AE274">
            <v>16149.8</v>
          </cell>
          <cell r="AF274">
            <v>16149.796875</v>
          </cell>
          <cell r="AG274">
            <v>16149.796875</v>
          </cell>
          <cell r="AH274">
            <v>16149.796875</v>
          </cell>
          <cell r="AI274">
            <v>16149.796875</v>
          </cell>
          <cell r="AJ274">
            <v>16149.796875</v>
          </cell>
          <cell r="AK274">
            <v>16149.796875</v>
          </cell>
          <cell r="AL274">
            <v>16149.796875</v>
          </cell>
          <cell r="AM274">
            <v>16149.796875</v>
          </cell>
          <cell r="AN274">
            <v>16149.796875</v>
          </cell>
          <cell r="AQ274">
            <v>16149.796875</v>
          </cell>
          <cell r="AR274">
            <v>16149.796875</v>
          </cell>
          <cell r="AS274">
            <v>16149.796875</v>
          </cell>
          <cell r="AT274" t="str">
            <v>NTM</v>
          </cell>
        </row>
        <row r="275">
          <cell r="B275" t="str">
            <v>Cải tạo, nâng cấp bệnh viện Y học cổ truyền tỉnh</v>
          </cell>
          <cell r="C275">
            <v>16149.796875</v>
          </cell>
          <cell r="D275">
            <v>16149.796875</v>
          </cell>
          <cell r="E275">
            <v>16149.796875</v>
          </cell>
          <cell r="F275">
            <v>16149.796875</v>
          </cell>
          <cell r="G275" t="str">
            <v>Đồng Hới</v>
          </cell>
          <cell r="H275">
            <v>2018</v>
          </cell>
          <cell r="I275">
            <v>2018</v>
          </cell>
          <cell r="J275">
            <v>2020</v>
          </cell>
          <cell r="K275">
            <v>2020</v>
          </cell>
          <cell r="L275">
            <v>2020</v>
          </cell>
          <cell r="M275" t="str">
            <v>3867/QĐ-UBND ngày 30/10/2017</v>
          </cell>
          <cell r="N275">
            <v>4200</v>
          </cell>
          <cell r="O275">
            <v>0</v>
          </cell>
          <cell r="P275">
            <v>4200</v>
          </cell>
          <cell r="Q275">
            <v>40</v>
          </cell>
          <cell r="R275">
            <v>40</v>
          </cell>
          <cell r="S275">
            <v>40</v>
          </cell>
          <cell r="T275">
            <v>3780</v>
          </cell>
          <cell r="U275">
            <v>3740</v>
          </cell>
          <cell r="V275">
            <v>1122</v>
          </cell>
          <cell r="W275">
            <v>1122</v>
          </cell>
          <cell r="X275">
            <v>30</v>
          </cell>
          <cell r="Y275">
            <v>30</v>
          </cell>
          <cell r="Z275">
            <v>1122</v>
          </cell>
          <cell r="AA275">
            <v>1162</v>
          </cell>
          <cell r="AB275">
            <v>1122</v>
          </cell>
          <cell r="AC275">
            <v>1162</v>
          </cell>
          <cell r="AD275">
            <v>3780</v>
          </cell>
          <cell r="AE275">
            <v>2618</v>
          </cell>
          <cell r="AF275">
            <v>1309</v>
          </cell>
          <cell r="AG275">
            <v>50</v>
          </cell>
          <cell r="AH275">
            <v>50</v>
          </cell>
          <cell r="AI275">
            <v>1309</v>
          </cell>
          <cell r="AJ275">
            <v>2471</v>
          </cell>
          <cell r="AK275">
            <v>2471</v>
          </cell>
          <cell r="AL275">
            <v>3780</v>
          </cell>
          <cell r="AM275">
            <v>1309</v>
          </cell>
          <cell r="AN275" t="str">
            <v>Bổ sung số QĐ, cập nhật số KH 2018-2020 (trừ CBĐT)</v>
          </cell>
          <cell r="AQ275" t="str">
            <v>Nam Lý</v>
          </cell>
          <cell r="AR275">
            <v>1309</v>
          </cell>
          <cell r="AS275">
            <v>1309</v>
          </cell>
          <cell r="AT275">
            <v>1309</v>
          </cell>
          <cell r="AU275" t="str">
            <v>Bệnh viện Y học cổ truyền tỉnh</v>
          </cell>
        </row>
        <row r="276">
          <cell r="B276" t="str">
            <v>Xây dựng nhà quản lý và hành chính Bệnh viện Đa khoa huyện Lệ Thủy</v>
          </cell>
          <cell r="C276">
            <v>1309</v>
          </cell>
          <cell r="D276">
            <v>1309</v>
          </cell>
          <cell r="E276">
            <v>1309</v>
          </cell>
          <cell r="F276">
            <v>1309</v>
          </cell>
          <cell r="G276" t="str">
            <v>Lệ Thủy</v>
          </cell>
          <cell r="H276">
            <v>2018</v>
          </cell>
          <cell r="I276">
            <v>2018</v>
          </cell>
          <cell r="J276">
            <v>2020</v>
          </cell>
          <cell r="K276">
            <v>2020</v>
          </cell>
          <cell r="L276">
            <v>2020</v>
          </cell>
          <cell r="M276" t="str">
            <v>3954/QĐ-UBND ngày 31/10/2017</v>
          </cell>
          <cell r="N276">
            <v>5000</v>
          </cell>
          <cell r="O276">
            <v>0</v>
          </cell>
          <cell r="P276">
            <v>5000</v>
          </cell>
          <cell r="Q276">
            <v>60</v>
          </cell>
          <cell r="R276">
            <v>0</v>
          </cell>
          <cell r="S276">
            <v>60</v>
          </cell>
          <cell r="T276">
            <v>4500</v>
          </cell>
          <cell r="U276">
            <v>4440</v>
          </cell>
          <cell r="V276">
            <v>1332</v>
          </cell>
          <cell r="W276">
            <v>1332</v>
          </cell>
          <cell r="X276">
            <v>30</v>
          </cell>
          <cell r="Y276">
            <v>30</v>
          </cell>
          <cell r="Z276">
            <v>1332</v>
          </cell>
          <cell r="AA276">
            <v>1392</v>
          </cell>
          <cell r="AB276">
            <v>1332</v>
          </cell>
          <cell r="AC276">
            <v>1392</v>
          </cell>
          <cell r="AD276">
            <v>4500</v>
          </cell>
          <cell r="AE276">
            <v>3108</v>
          </cell>
          <cell r="AF276">
            <v>1554</v>
          </cell>
          <cell r="AG276">
            <v>50</v>
          </cell>
          <cell r="AH276">
            <v>50</v>
          </cell>
          <cell r="AI276">
            <v>1554</v>
          </cell>
          <cell r="AJ276">
            <v>2946</v>
          </cell>
          <cell r="AK276">
            <v>2946</v>
          </cell>
          <cell r="AL276">
            <v>4500</v>
          </cell>
          <cell r="AM276">
            <v>1554</v>
          </cell>
          <cell r="AN276">
            <v>1554</v>
          </cell>
          <cell r="AO276" t="str">
            <v>A Hiếu VX cung cấp, trong QLVB chưa có</v>
          </cell>
          <cell r="AQ276" t="str">
            <v>Kiến Giang</v>
          </cell>
          <cell r="AR276">
            <v>1554</v>
          </cell>
          <cell r="AS276">
            <v>1554</v>
          </cell>
          <cell r="AT276">
            <v>1554</v>
          </cell>
          <cell r="AU276" t="str">
            <v>Bệnh viện Đa khoa huyện Lệ Thủy</v>
          </cell>
        </row>
        <row r="277">
          <cell r="B277" t="str">
            <v>Trạm Y tế xã Quảng Châu cũ</v>
          </cell>
          <cell r="C277">
            <v>1554</v>
          </cell>
          <cell r="D277">
            <v>1554</v>
          </cell>
          <cell r="E277">
            <v>1554</v>
          </cell>
          <cell r="F277">
            <v>1554</v>
          </cell>
          <cell r="G277" t="str">
            <v>Quảng Trạch</v>
          </cell>
          <cell r="H277">
            <v>2018</v>
          </cell>
          <cell r="I277">
            <v>2018</v>
          </cell>
          <cell r="J277">
            <v>2020</v>
          </cell>
          <cell r="K277">
            <v>2020</v>
          </cell>
          <cell r="L277">
            <v>2020</v>
          </cell>
          <cell r="M277">
            <v>2020</v>
          </cell>
          <cell r="N277">
            <v>2020</v>
          </cell>
          <cell r="O277">
            <v>2020</v>
          </cell>
          <cell r="P277">
            <v>2020</v>
          </cell>
          <cell r="Q277">
            <v>2020</v>
          </cell>
          <cell r="R277">
            <v>2020</v>
          </cell>
          <cell r="S277">
            <v>2020</v>
          </cell>
          <cell r="T277">
            <v>2020</v>
          </cell>
          <cell r="U277">
            <v>0</v>
          </cell>
          <cell r="V277" t="e">
            <v>#N/A</v>
          </cell>
          <cell r="W277" t="e">
            <v>#N/A</v>
          </cell>
          <cell r="X277" t="e">
            <v>#N/A</v>
          </cell>
          <cell r="Y277">
            <v>0</v>
          </cell>
          <cell r="Z277" t="e">
            <v>#N/A</v>
          </cell>
          <cell r="AA277" t="e">
            <v>#N/A</v>
          </cell>
          <cell r="AB277" t="e">
            <v>#N/A</v>
          </cell>
          <cell r="AC277" t="e">
            <v>#N/A</v>
          </cell>
          <cell r="AD277">
            <v>0</v>
          </cell>
          <cell r="AE277" t="e">
            <v>#N/A</v>
          </cell>
          <cell r="AF277" t="e">
            <v>#N/A</v>
          </cell>
          <cell r="AG277" t="e">
            <v>#N/A</v>
          </cell>
          <cell r="AH277">
            <v>0</v>
          </cell>
          <cell r="AI277" t="e">
            <v>#N/A</v>
          </cell>
          <cell r="AJ277" t="e">
            <v>#N/A</v>
          </cell>
          <cell r="AK277" t="e">
            <v>#N/A</v>
          </cell>
          <cell r="AL277">
            <v>0</v>
          </cell>
          <cell r="AM277" t="e">
            <v>#N/A</v>
          </cell>
          <cell r="AN277" t="str">
            <v>Chưa nộp lại CTĐT 40/60</v>
          </cell>
          <cell r="AQ277">
            <v>0</v>
          </cell>
          <cell r="AR277">
            <v>0</v>
          </cell>
          <cell r="AS277">
            <v>0</v>
          </cell>
          <cell r="AT277" t="str">
            <v>NTM</v>
          </cell>
        </row>
        <row r="278">
          <cell r="B278" t="str">
            <v>Nhà điều trị bệnh nhân Bệnh viện đa khoa huyện Bố Trạch</v>
          </cell>
          <cell r="C278">
            <v>0</v>
          </cell>
          <cell r="D278">
            <v>0</v>
          </cell>
          <cell r="E278">
            <v>0</v>
          </cell>
          <cell r="F278">
            <v>0</v>
          </cell>
          <cell r="G278" t="str">
            <v>Bố Trạch</v>
          </cell>
          <cell r="H278">
            <v>2018</v>
          </cell>
          <cell r="I278">
            <v>2018</v>
          </cell>
          <cell r="J278">
            <v>2020</v>
          </cell>
          <cell r="K278">
            <v>2020</v>
          </cell>
          <cell r="L278">
            <v>2020</v>
          </cell>
          <cell r="M278" t="str">
            <v>3949/QĐ-UBND ngày 31/10/2017</v>
          </cell>
          <cell r="N278">
            <v>5500</v>
          </cell>
          <cell r="O278">
            <v>0</v>
          </cell>
          <cell r="P278">
            <v>5500</v>
          </cell>
          <cell r="Q278">
            <v>60</v>
          </cell>
          <cell r="R278">
            <v>0</v>
          </cell>
          <cell r="S278">
            <v>60</v>
          </cell>
          <cell r="T278">
            <v>4950</v>
          </cell>
          <cell r="U278">
            <v>4890</v>
          </cell>
          <cell r="V278">
            <v>1467</v>
          </cell>
          <cell r="W278">
            <v>1467</v>
          </cell>
          <cell r="X278">
            <v>30</v>
          </cell>
          <cell r="Y278">
            <v>30</v>
          </cell>
          <cell r="Z278">
            <v>1467</v>
          </cell>
          <cell r="AA278">
            <v>1527</v>
          </cell>
          <cell r="AB278">
            <v>1467</v>
          </cell>
          <cell r="AC278">
            <v>1527</v>
          </cell>
          <cell r="AD278">
            <v>4950</v>
          </cell>
          <cell r="AE278">
            <v>3423</v>
          </cell>
          <cell r="AF278">
            <v>1712</v>
          </cell>
          <cell r="AG278">
            <v>50.014607069821793</v>
          </cell>
          <cell r="AH278">
            <v>50.01458740234375</v>
          </cell>
          <cell r="AI278">
            <v>1712</v>
          </cell>
          <cell r="AJ278">
            <v>3239</v>
          </cell>
          <cell r="AK278">
            <v>3239</v>
          </cell>
          <cell r="AL278">
            <v>4950</v>
          </cell>
          <cell r="AM278">
            <v>1711</v>
          </cell>
          <cell r="AN278" t="str">
            <v>Bổ sung số QĐ, cập nhật số KH 2018-2020 (trừ CBĐT)</v>
          </cell>
          <cell r="AQ278" t="str">
            <v>Hoàn Lão</v>
          </cell>
          <cell r="AR278">
            <v>1711</v>
          </cell>
          <cell r="AS278">
            <v>1711</v>
          </cell>
          <cell r="AT278">
            <v>1711</v>
          </cell>
          <cell r="AU278" t="str">
            <v>Bệnh viện đa khoa huyện Bố Trạch</v>
          </cell>
        </row>
        <row r="279">
          <cell r="B279" t="str">
            <v>Cải tạo, sửa chữa Phòng khám đa khoa khu vực Hóa Tiến</v>
          </cell>
          <cell r="C279">
            <v>1711</v>
          </cell>
          <cell r="D279">
            <v>1711</v>
          </cell>
          <cell r="E279">
            <v>1711</v>
          </cell>
          <cell r="F279">
            <v>1711</v>
          </cell>
          <cell r="G279" t="str">
            <v>Minh Hóa</v>
          </cell>
          <cell r="H279">
            <v>2018</v>
          </cell>
          <cell r="I279">
            <v>2018</v>
          </cell>
          <cell r="J279">
            <v>2020</v>
          </cell>
          <cell r="K279">
            <v>2020</v>
          </cell>
          <cell r="L279">
            <v>2020</v>
          </cell>
          <cell r="M279" t="str">
            <v>3785/QĐ-UBND ngày 25/10/2017</v>
          </cell>
          <cell r="N279">
            <v>1662</v>
          </cell>
          <cell r="O279">
            <v>1662</v>
          </cell>
          <cell r="P279">
            <v>1662</v>
          </cell>
          <cell r="Q279">
            <v>1662</v>
          </cell>
          <cell r="R279">
            <v>1662</v>
          </cell>
          <cell r="S279">
            <v>1662</v>
          </cell>
          <cell r="T279">
            <v>1496</v>
          </cell>
          <cell r="U279">
            <v>1495.8</v>
          </cell>
          <cell r="V279">
            <v>1495</v>
          </cell>
          <cell r="W279">
            <v>1495.8</v>
          </cell>
          <cell r="X279">
            <v>100</v>
          </cell>
          <cell r="Y279">
            <v>100</v>
          </cell>
          <cell r="Z279">
            <v>1495</v>
          </cell>
          <cell r="AA279">
            <v>1495</v>
          </cell>
          <cell r="AB279">
            <v>1495</v>
          </cell>
          <cell r="AC279">
            <v>1495</v>
          </cell>
          <cell r="AD279">
            <v>1496</v>
          </cell>
          <cell r="AE279">
            <v>0.79999999999995453</v>
          </cell>
          <cell r="AF279">
            <v>0.79999971389770508</v>
          </cell>
          <cell r="AG279">
            <v>0.79999971389770508</v>
          </cell>
          <cell r="AH279">
            <v>0.79999971389770508</v>
          </cell>
          <cell r="AI279">
            <v>0</v>
          </cell>
          <cell r="AJ279">
            <v>0</v>
          </cell>
          <cell r="AK279">
            <v>0</v>
          </cell>
          <cell r="AL279">
            <v>0</v>
          </cell>
          <cell r="AM279">
            <v>0</v>
          </cell>
          <cell r="AN279">
            <v>0</v>
          </cell>
          <cell r="AQ279">
            <v>0</v>
          </cell>
          <cell r="AR279">
            <v>0</v>
          </cell>
          <cell r="AS279">
            <v>0</v>
          </cell>
          <cell r="AT279">
            <v>0</v>
          </cell>
        </row>
        <row r="280">
          <cell r="B280" t="str">
            <v>Khối nhà điều trị người bệnh nội trú- Bệnh viện đa khoa khu vực Bắc Quảng Bình</v>
          </cell>
          <cell r="C280">
            <v>0</v>
          </cell>
          <cell r="D280">
            <v>0</v>
          </cell>
          <cell r="E280">
            <v>0</v>
          </cell>
          <cell r="F280">
            <v>0</v>
          </cell>
          <cell r="G280" t="str">
            <v>Ba Đồn</v>
          </cell>
          <cell r="H280">
            <v>2018</v>
          </cell>
          <cell r="I280">
            <v>2018</v>
          </cell>
          <cell r="J280">
            <v>2020</v>
          </cell>
          <cell r="K280">
            <v>2020</v>
          </cell>
          <cell r="L280">
            <v>2020</v>
          </cell>
          <cell r="M280" t="str">
            <v>3445/QĐ-UBND ngày 28/10/52016</v>
          </cell>
          <cell r="N280">
            <v>18029</v>
          </cell>
          <cell r="O280">
            <v>18029</v>
          </cell>
          <cell r="P280">
            <v>11000</v>
          </cell>
          <cell r="Q280">
            <v>11000</v>
          </cell>
          <cell r="R280">
            <v>11000</v>
          </cell>
          <cell r="S280">
            <v>11000</v>
          </cell>
          <cell r="T280">
            <v>10000</v>
          </cell>
          <cell r="U280">
            <v>10000</v>
          </cell>
          <cell r="V280">
            <v>3000</v>
          </cell>
          <cell r="W280">
            <v>3000</v>
          </cell>
          <cell r="X280">
            <v>30</v>
          </cell>
          <cell r="Y280">
            <v>30</v>
          </cell>
          <cell r="Z280">
            <v>3000</v>
          </cell>
          <cell r="AA280">
            <v>3000</v>
          </cell>
          <cell r="AB280">
            <v>3000</v>
          </cell>
          <cell r="AC280">
            <v>3000</v>
          </cell>
          <cell r="AD280">
            <v>10000</v>
          </cell>
          <cell r="AE280">
            <v>7000</v>
          </cell>
          <cell r="AF280">
            <v>3500</v>
          </cell>
          <cell r="AG280">
            <v>50</v>
          </cell>
          <cell r="AH280">
            <v>50</v>
          </cell>
          <cell r="AI280">
            <v>3500</v>
          </cell>
          <cell r="AJ280">
            <v>6500</v>
          </cell>
          <cell r="AK280">
            <v>6500</v>
          </cell>
          <cell r="AL280">
            <v>10000</v>
          </cell>
          <cell r="AM280">
            <v>3500</v>
          </cell>
          <cell r="AN280" t="str">
            <v>Bổ sung số QĐ, cập nhật số KH 2018-2020 (trừ CBĐT)</v>
          </cell>
          <cell r="AQ280" t="str">
            <v>Quảng Thọ</v>
          </cell>
          <cell r="AR280">
            <v>3500</v>
          </cell>
          <cell r="AS280">
            <v>3500</v>
          </cell>
          <cell r="AT280">
            <v>3500</v>
          </cell>
          <cell r="AU280" t="str">
            <v>Bệnh viện đa khoa khu vực Bắc Quảng Bình</v>
          </cell>
        </row>
        <row r="281">
          <cell r="B281" t="str">
            <v>Dự án khởi công mới năm 2019</v>
          </cell>
          <cell r="C281">
            <v>3500</v>
          </cell>
          <cell r="D281">
            <v>3500</v>
          </cell>
          <cell r="E281">
            <v>3500</v>
          </cell>
          <cell r="F281">
            <v>3500</v>
          </cell>
          <cell r="G281">
            <v>3500</v>
          </cell>
          <cell r="H281">
            <v>3500</v>
          </cell>
          <cell r="I281">
            <v>3500</v>
          </cell>
          <cell r="J281">
            <v>3500</v>
          </cell>
          <cell r="K281">
            <v>3500</v>
          </cell>
          <cell r="L281">
            <v>3500</v>
          </cell>
          <cell r="M281">
            <v>3500</v>
          </cell>
          <cell r="N281">
            <v>58382</v>
          </cell>
          <cell r="O281">
            <v>0</v>
          </cell>
          <cell r="P281">
            <v>46800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34680</v>
          </cell>
          <cell r="AE281">
            <v>34680</v>
          </cell>
          <cell r="AF281">
            <v>34680</v>
          </cell>
          <cell r="AG281">
            <v>34680</v>
          </cell>
          <cell r="AH281">
            <v>34680</v>
          </cell>
          <cell r="AI281">
            <v>34680</v>
          </cell>
          <cell r="AJ281">
            <v>34680</v>
          </cell>
          <cell r="AK281">
            <v>34680</v>
          </cell>
          <cell r="AL281">
            <v>34680</v>
          </cell>
          <cell r="AM281">
            <v>34680</v>
          </cell>
          <cell r="AN281">
            <v>34680</v>
          </cell>
          <cell r="AQ281">
            <v>34680</v>
          </cell>
          <cell r="AR281">
            <v>34680</v>
          </cell>
          <cell r="AS281">
            <v>34680</v>
          </cell>
          <cell r="AT281">
            <v>34680</v>
          </cell>
          <cell r="AU281">
            <v>34680</v>
          </cell>
          <cell r="AV281">
            <v>34680</v>
          </cell>
        </row>
        <row r="282">
          <cell r="B282" t="str">
            <v>Các dự án trong KH trung hạn đã cân đối nguồn</v>
          </cell>
          <cell r="C282">
            <v>34680</v>
          </cell>
          <cell r="D282">
            <v>34680</v>
          </cell>
          <cell r="E282">
            <v>34680</v>
          </cell>
          <cell r="F282">
            <v>34680</v>
          </cell>
          <cell r="G282">
            <v>34680</v>
          </cell>
          <cell r="H282">
            <v>34680</v>
          </cell>
          <cell r="I282">
            <v>34680</v>
          </cell>
          <cell r="J282">
            <v>34680</v>
          </cell>
          <cell r="K282">
            <v>34680</v>
          </cell>
          <cell r="L282">
            <v>34680</v>
          </cell>
          <cell r="M282">
            <v>34680</v>
          </cell>
          <cell r="N282">
            <v>34680</v>
          </cell>
          <cell r="O282">
            <v>34680</v>
          </cell>
          <cell r="P282">
            <v>34680</v>
          </cell>
          <cell r="Q282">
            <v>34680</v>
          </cell>
          <cell r="R282">
            <v>34680</v>
          </cell>
          <cell r="S282">
            <v>34680</v>
          </cell>
          <cell r="T282">
            <v>34680</v>
          </cell>
          <cell r="U282">
            <v>34680</v>
          </cell>
          <cell r="V282">
            <v>34680</v>
          </cell>
          <cell r="W282">
            <v>34680</v>
          </cell>
          <cell r="X282">
            <v>34680</v>
          </cell>
          <cell r="Y282">
            <v>34680</v>
          </cell>
          <cell r="Z282">
            <v>34680</v>
          </cell>
          <cell r="AA282">
            <v>34680</v>
          </cell>
          <cell r="AB282">
            <v>34680</v>
          </cell>
          <cell r="AC282">
            <v>34680</v>
          </cell>
          <cell r="AD282">
            <v>34680</v>
          </cell>
          <cell r="AE282">
            <v>34680</v>
          </cell>
          <cell r="AF282">
            <v>34680</v>
          </cell>
          <cell r="AG282">
            <v>34680</v>
          </cell>
          <cell r="AH282">
            <v>34680</v>
          </cell>
          <cell r="AI282">
            <v>34680</v>
          </cell>
          <cell r="AJ282">
            <v>34680</v>
          </cell>
          <cell r="AK282">
            <v>34680</v>
          </cell>
          <cell r="AL282">
            <v>34680</v>
          </cell>
          <cell r="AM282">
            <v>34680</v>
          </cell>
          <cell r="AN282">
            <v>34680</v>
          </cell>
          <cell r="AQ282">
            <v>34680</v>
          </cell>
          <cell r="AR282">
            <v>34680</v>
          </cell>
          <cell r="AS282">
            <v>34680</v>
          </cell>
          <cell r="AT282">
            <v>34680</v>
          </cell>
          <cell r="AU282">
            <v>34680</v>
          </cell>
          <cell r="AV282">
            <v>34680</v>
          </cell>
        </row>
        <row r="283">
          <cell r="B283" t="str">
            <v>Trạm Y tế phường Quảng Phúc</v>
          </cell>
          <cell r="C283">
            <v>34680</v>
          </cell>
          <cell r="D283">
            <v>34680</v>
          </cell>
          <cell r="E283">
            <v>34680</v>
          </cell>
          <cell r="F283">
            <v>34680</v>
          </cell>
          <cell r="G283" t="str">
            <v>Ba Đồn</v>
          </cell>
          <cell r="H283">
            <v>2018</v>
          </cell>
          <cell r="I283">
            <v>2018</v>
          </cell>
          <cell r="J283">
            <v>2020</v>
          </cell>
          <cell r="K283">
            <v>2020</v>
          </cell>
          <cell r="L283">
            <v>2020</v>
          </cell>
          <cell r="M283" t="str">
            <v>3970a/QĐ-UBND ngày 31/10/2017</v>
          </cell>
          <cell r="N283">
            <v>3982</v>
          </cell>
          <cell r="O283">
            <v>3982</v>
          </cell>
          <cell r="P283">
            <v>3000</v>
          </cell>
          <cell r="Q283">
            <v>3000</v>
          </cell>
          <cell r="R283">
            <v>3000</v>
          </cell>
          <cell r="S283">
            <v>3000</v>
          </cell>
          <cell r="T283">
            <v>3000</v>
          </cell>
          <cell r="U283">
            <v>3000</v>
          </cell>
          <cell r="V283">
            <v>3000</v>
          </cell>
          <cell r="W283">
            <v>3000</v>
          </cell>
          <cell r="X283">
            <v>3000</v>
          </cell>
          <cell r="Y283">
            <v>3000</v>
          </cell>
          <cell r="Z283">
            <v>0</v>
          </cell>
          <cell r="AA283">
            <v>0</v>
          </cell>
          <cell r="AB283">
            <v>0</v>
          </cell>
          <cell r="AC283">
            <v>0</v>
          </cell>
          <cell r="AD283">
            <v>3000</v>
          </cell>
          <cell r="AE283">
            <v>3000</v>
          </cell>
          <cell r="AF283">
            <v>1500</v>
          </cell>
          <cell r="AG283">
            <v>50</v>
          </cell>
          <cell r="AH283">
            <v>50</v>
          </cell>
          <cell r="AI283">
            <v>1500</v>
          </cell>
          <cell r="AJ283">
            <v>1500</v>
          </cell>
          <cell r="AK283">
            <v>1500</v>
          </cell>
          <cell r="AL283">
            <v>3000</v>
          </cell>
          <cell r="AM283">
            <v>1500</v>
          </cell>
          <cell r="AN283" t="str">
            <v>Năm 2018 đã bố trí ngân sách phường, điều chỉnh tăng trung hạn từ 500 lên 3 tỷ</v>
          </cell>
          <cell r="AQ283" t="str">
            <v>Quảng Phúc</v>
          </cell>
          <cell r="AR283">
            <v>1500</v>
          </cell>
          <cell r="AS283">
            <v>1500</v>
          </cell>
          <cell r="AT283">
            <v>1500</v>
          </cell>
          <cell r="AU283" t="str">
            <v>UBND phường
Quảng Phúc</v>
          </cell>
          <cell r="AV283" t="str">
            <v>Có trong KH
trung hạn</v>
          </cell>
        </row>
        <row r="284">
          <cell r="B284" t="str">
            <v>Bệnh viện Đa khoa Tuyên Hóa</v>
          </cell>
          <cell r="C284">
            <v>1500</v>
          </cell>
          <cell r="D284">
            <v>1500</v>
          </cell>
          <cell r="E284">
            <v>1500</v>
          </cell>
          <cell r="F284">
            <v>1500</v>
          </cell>
          <cell r="G284" t="str">
            <v>Tuyên Hóa</v>
          </cell>
          <cell r="H284">
            <v>2019</v>
          </cell>
          <cell r="I284">
            <v>2019</v>
          </cell>
          <cell r="J284">
            <v>2021</v>
          </cell>
          <cell r="K284">
            <v>2021</v>
          </cell>
          <cell r="L284">
            <v>2021</v>
          </cell>
          <cell r="M284" t="str">
            <v>3858/QĐ-UBND ngày 31/10/2018</v>
          </cell>
          <cell r="N284">
            <v>5000</v>
          </cell>
          <cell r="O284">
            <v>5000</v>
          </cell>
          <cell r="P284">
            <v>5000</v>
          </cell>
          <cell r="Q284">
            <v>5000</v>
          </cell>
          <cell r="R284">
            <v>5000</v>
          </cell>
          <cell r="S284">
            <v>5000</v>
          </cell>
          <cell r="T284">
            <v>5000</v>
          </cell>
          <cell r="U284">
            <v>5000</v>
          </cell>
          <cell r="V284">
            <v>5000</v>
          </cell>
          <cell r="W284">
            <v>5000</v>
          </cell>
          <cell r="X284">
            <v>5000</v>
          </cell>
          <cell r="Y284">
            <v>5000</v>
          </cell>
          <cell r="Z284">
            <v>0</v>
          </cell>
          <cell r="AA284">
            <v>0</v>
          </cell>
          <cell r="AB284">
            <v>0</v>
          </cell>
          <cell r="AC284">
            <v>0</v>
          </cell>
          <cell r="AD284">
            <v>3000</v>
          </cell>
          <cell r="AE284">
            <v>3000</v>
          </cell>
          <cell r="AF284">
            <v>1500</v>
          </cell>
          <cell r="AG284">
            <v>50</v>
          </cell>
          <cell r="AH284">
            <v>50</v>
          </cell>
          <cell r="AI284">
            <v>1500</v>
          </cell>
          <cell r="AJ284">
            <v>1500</v>
          </cell>
          <cell r="AK284">
            <v>1500</v>
          </cell>
          <cell r="AL284">
            <v>3000</v>
          </cell>
          <cell r="AM284">
            <v>1500</v>
          </cell>
          <cell r="AN284">
            <v>1500</v>
          </cell>
          <cell r="AQ284" t="str">
            <v>Đồng Lê</v>
          </cell>
          <cell r="AR284">
            <v>1500</v>
          </cell>
          <cell r="AS284">
            <v>1500</v>
          </cell>
          <cell r="AU284" t="str">
            <v>Bệnh viện Đa khoa Tuyên Hóa</v>
          </cell>
          <cell r="AV284" t="str">
            <v>Có trong KH
trung hạn</v>
          </cell>
        </row>
        <row r="285">
          <cell r="B285" t="str">
            <v>Trạm y tế xã Quảng Châu</v>
          </cell>
          <cell r="C285">
            <v>1500</v>
          </cell>
          <cell r="D285">
            <v>1500</v>
          </cell>
          <cell r="E285">
            <v>1500</v>
          </cell>
          <cell r="F285">
            <v>1500</v>
          </cell>
          <cell r="G285" t="str">
            <v>Quảng Trạch</v>
          </cell>
          <cell r="H285">
            <v>2019</v>
          </cell>
          <cell r="I285">
            <v>2019</v>
          </cell>
          <cell r="J285">
            <v>2021</v>
          </cell>
          <cell r="K285">
            <v>2021</v>
          </cell>
          <cell r="L285">
            <v>2021</v>
          </cell>
          <cell r="M285" t="str">
            <v>3803/QĐ-UBND ngày 31/10/2018</v>
          </cell>
          <cell r="N285">
            <v>3000</v>
          </cell>
          <cell r="O285">
            <v>3000</v>
          </cell>
          <cell r="P285">
            <v>1800</v>
          </cell>
          <cell r="Q285">
            <v>1800</v>
          </cell>
          <cell r="R285">
            <v>1800</v>
          </cell>
          <cell r="S285">
            <v>1800</v>
          </cell>
          <cell r="T285">
            <v>1800</v>
          </cell>
          <cell r="U285">
            <v>1800</v>
          </cell>
          <cell r="V285">
            <v>1800</v>
          </cell>
          <cell r="W285">
            <v>1800</v>
          </cell>
          <cell r="X285">
            <v>1800</v>
          </cell>
          <cell r="Y285">
            <v>1800</v>
          </cell>
          <cell r="Z285">
            <v>0</v>
          </cell>
          <cell r="AA285">
            <v>0</v>
          </cell>
          <cell r="AB285">
            <v>0</v>
          </cell>
          <cell r="AC285">
            <v>0</v>
          </cell>
          <cell r="AD285">
            <v>1800</v>
          </cell>
          <cell r="AE285">
            <v>1800</v>
          </cell>
          <cell r="AF285">
            <v>900</v>
          </cell>
          <cell r="AG285">
            <v>50</v>
          </cell>
          <cell r="AH285">
            <v>50</v>
          </cell>
          <cell r="AI285">
            <v>900</v>
          </cell>
          <cell r="AJ285">
            <v>900</v>
          </cell>
          <cell r="AK285">
            <v>900</v>
          </cell>
          <cell r="AL285">
            <v>1800</v>
          </cell>
          <cell r="AM285">
            <v>900</v>
          </cell>
          <cell r="AN285">
            <v>900</v>
          </cell>
          <cell r="AQ285" t="str">
            <v>Quảng Châu</v>
          </cell>
          <cell r="AR285">
            <v>900</v>
          </cell>
          <cell r="AS285" t="str">
            <v>xã 135</v>
          </cell>
          <cell r="AT285" t="str">
            <v>NTM</v>
          </cell>
          <cell r="AU285" t="str">
            <v>UBND xã Quảng Châu</v>
          </cell>
          <cell r="AV285" t="str">
            <v>Có trong KH
trung hạn</v>
          </cell>
        </row>
        <row r="286">
          <cell r="B286" t="str">
            <v>Trạm  Y tế phường Quảng Long</v>
          </cell>
          <cell r="C286">
            <v>900</v>
          </cell>
          <cell r="D286">
            <v>900</v>
          </cell>
          <cell r="E286">
            <v>900</v>
          </cell>
          <cell r="F286">
            <v>900</v>
          </cell>
          <cell r="G286" t="str">
            <v>Ba Đồn</v>
          </cell>
          <cell r="H286">
            <v>2019</v>
          </cell>
          <cell r="I286">
            <v>2019</v>
          </cell>
          <cell r="J286">
            <v>2021</v>
          </cell>
          <cell r="K286">
            <v>2021</v>
          </cell>
          <cell r="L286">
            <v>2021</v>
          </cell>
          <cell r="M286" t="str">
            <v>3776/QĐ-UBND ngày 31/10/2018</v>
          </cell>
          <cell r="N286">
            <v>3000</v>
          </cell>
          <cell r="O286">
            <v>3000</v>
          </cell>
          <cell r="P286">
            <v>3000</v>
          </cell>
          <cell r="Q286">
            <v>3000</v>
          </cell>
          <cell r="R286">
            <v>3000</v>
          </cell>
          <cell r="S286">
            <v>3000</v>
          </cell>
          <cell r="T286">
            <v>3000</v>
          </cell>
          <cell r="U286">
            <v>3000</v>
          </cell>
          <cell r="V286">
            <v>3000</v>
          </cell>
          <cell r="W286">
            <v>3000</v>
          </cell>
          <cell r="X286">
            <v>3000</v>
          </cell>
          <cell r="Y286">
            <v>3000</v>
          </cell>
          <cell r="Z286">
            <v>0</v>
          </cell>
          <cell r="AA286">
            <v>0</v>
          </cell>
          <cell r="AB286">
            <v>0</v>
          </cell>
          <cell r="AC286">
            <v>0</v>
          </cell>
          <cell r="AD286">
            <v>1800</v>
          </cell>
          <cell r="AE286">
            <v>1800</v>
          </cell>
          <cell r="AF286">
            <v>900</v>
          </cell>
          <cell r="AG286">
            <v>50</v>
          </cell>
          <cell r="AH286">
            <v>50</v>
          </cell>
          <cell r="AI286">
            <v>900</v>
          </cell>
          <cell r="AJ286">
            <v>900</v>
          </cell>
          <cell r="AK286">
            <v>900</v>
          </cell>
          <cell r="AL286">
            <v>1800</v>
          </cell>
          <cell r="AM286">
            <v>900</v>
          </cell>
          <cell r="AN286">
            <v>900</v>
          </cell>
          <cell r="AQ286" t="str">
            <v>Quảng Long</v>
          </cell>
          <cell r="AR286">
            <v>900</v>
          </cell>
          <cell r="AS286">
            <v>900</v>
          </cell>
          <cell r="AU286" t="str">
            <v>UBND phường
Quảng Long</v>
          </cell>
          <cell r="AV286" t="str">
            <v>Có trong KH
trung hạn</v>
          </cell>
        </row>
        <row r="287">
          <cell r="B287" t="str">
            <v>Bệnh viện Đa khoa Đồng Hới</v>
          </cell>
          <cell r="C287">
            <v>900</v>
          </cell>
          <cell r="D287">
            <v>900</v>
          </cell>
          <cell r="E287">
            <v>900</v>
          </cell>
          <cell r="F287">
            <v>900</v>
          </cell>
          <cell r="G287" t="str">
            <v>Đồng Hới</v>
          </cell>
          <cell r="H287">
            <v>2019</v>
          </cell>
          <cell r="I287">
            <v>2019</v>
          </cell>
          <cell r="J287">
            <v>2021</v>
          </cell>
          <cell r="K287">
            <v>2021</v>
          </cell>
          <cell r="L287">
            <v>2021</v>
          </cell>
          <cell r="M287" t="str">
            <v>3802/QĐ-UBND ngày 31/10/2018</v>
          </cell>
          <cell r="N287">
            <v>8600</v>
          </cell>
          <cell r="O287">
            <v>8600</v>
          </cell>
          <cell r="P287">
            <v>8600</v>
          </cell>
          <cell r="Q287">
            <v>8600</v>
          </cell>
          <cell r="R287">
            <v>8600</v>
          </cell>
          <cell r="S287">
            <v>8600</v>
          </cell>
          <cell r="T287">
            <v>8600</v>
          </cell>
          <cell r="U287">
            <v>8600</v>
          </cell>
          <cell r="V287">
            <v>8600</v>
          </cell>
          <cell r="W287">
            <v>8600</v>
          </cell>
          <cell r="X287">
            <v>8600</v>
          </cell>
          <cell r="Y287">
            <v>8600</v>
          </cell>
          <cell r="Z287">
            <v>0</v>
          </cell>
          <cell r="AA287">
            <v>0</v>
          </cell>
          <cell r="AB287">
            <v>0</v>
          </cell>
          <cell r="AC287">
            <v>0</v>
          </cell>
          <cell r="AD287">
            <v>5160</v>
          </cell>
          <cell r="AE287">
            <v>5160</v>
          </cell>
          <cell r="AF287">
            <v>2580</v>
          </cell>
          <cell r="AG287">
            <v>50</v>
          </cell>
          <cell r="AH287">
            <v>50</v>
          </cell>
          <cell r="AI287">
            <v>2580</v>
          </cell>
          <cell r="AJ287">
            <v>2580</v>
          </cell>
          <cell r="AK287">
            <v>2580</v>
          </cell>
          <cell r="AL287">
            <v>5160</v>
          </cell>
          <cell r="AM287">
            <v>2580</v>
          </cell>
          <cell r="AN287" t="str">
            <v>Đ/c tăng tổng mức đầu tư từ 5,5 tỷ đồng lên 8,6 tỷ theo QĐ chủ trương đầu tư. Bố trí vốn từ năm 2019
KHV trung hạn 500 &gt;&gt; 5160</v>
          </cell>
          <cell r="AQ287" t="str">
            <v>Đức Ninh</v>
          </cell>
          <cell r="AR287">
            <v>2580</v>
          </cell>
          <cell r="AS287">
            <v>2580</v>
          </cell>
          <cell r="AT287" t="str">
            <v>NTM</v>
          </cell>
          <cell r="AU287" t="str">
            <v>Bệnh viện Đa khoa Đồng Hới</v>
          </cell>
          <cell r="AV287" t="str">
            <v>Có trong KH
trung hạn</v>
          </cell>
        </row>
        <row r="288">
          <cell r="B288" t="str">
            <v>Bệnh viện Đa khoa Minh Hóa</v>
          </cell>
          <cell r="C288">
            <v>2580</v>
          </cell>
          <cell r="D288">
            <v>2580</v>
          </cell>
          <cell r="E288">
            <v>2580</v>
          </cell>
          <cell r="F288">
            <v>2580</v>
          </cell>
          <cell r="G288" t="str">
            <v>Minh Hóa</v>
          </cell>
          <cell r="H288">
            <v>2019</v>
          </cell>
          <cell r="I288">
            <v>2019</v>
          </cell>
          <cell r="J288">
            <v>2021</v>
          </cell>
          <cell r="K288">
            <v>2021</v>
          </cell>
          <cell r="L288">
            <v>2021</v>
          </cell>
          <cell r="M288" t="str">
            <v>3890/QĐ-UBND ngày 31/10/2018</v>
          </cell>
          <cell r="N288">
            <v>5500</v>
          </cell>
          <cell r="O288">
            <v>5500</v>
          </cell>
          <cell r="P288">
            <v>5500</v>
          </cell>
          <cell r="Q288">
            <v>5500</v>
          </cell>
          <cell r="R288">
            <v>5500</v>
          </cell>
          <cell r="S288">
            <v>5500</v>
          </cell>
          <cell r="T288">
            <v>5500</v>
          </cell>
          <cell r="U288">
            <v>5500</v>
          </cell>
          <cell r="V288">
            <v>5500</v>
          </cell>
          <cell r="W288">
            <v>5500</v>
          </cell>
          <cell r="X288">
            <v>5500</v>
          </cell>
          <cell r="Y288">
            <v>5500</v>
          </cell>
          <cell r="Z288">
            <v>0</v>
          </cell>
          <cell r="AA288">
            <v>0</v>
          </cell>
          <cell r="AB288">
            <v>0</v>
          </cell>
          <cell r="AC288">
            <v>0</v>
          </cell>
          <cell r="AD288">
            <v>3300</v>
          </cell>
          <cell r="AE288">
            <v>3300</v>
          </cell>
          <cell r="AF288">
            <v>1650</v>
          </cell>
          <cell r="AG288">
            <v>50</v>
          </cell>
          <cell r="AH288">
            <v>50</v>
          </cell>
          <cell r="AI288">
            <v>1650</v>
          </cell>
          <cell r="AJ288">
            <v>1650</v>
          </cell>
          <cell r="AK288">
            <v>1650</v>
          </cell>
          <cell r="AL288">
            <v>3300</v>
          </cell>
          <cell r="AM288">
            <v>1650</v>
          </cell>
          <cell r="AN288">
            <v>1650</v>
          </cell>
          <cell r="AQ288" t="str">
            <v>Quy Đạt</v>
          </cell>
          <cell r="AR288">
            <v>1650</v>
          </cell>
          <cell r="AS288">
            <v>1650</v>
          </cell>
          <cell r="AU288" t="str">
            <v>Bệnh viện Đa khoa Minh Hóa</v>
          </cell>
          <cell r="AV288" t="str">
            <v>Có trong KH
trung hạn</v>
          </cell>
        </row>
        <row r="289">
          <cell r="B289" t="str">
            <v>Trung tâm Y tế huyện Quảng Trạch</v>
          </cell>
          <cell r="C289">
            <v>1650</v>
          </cell>
          <cell r="D289">
            <v>1650</v>
          </cell>
          <cell r="E289">
            <v>1650</v>
          </cell>
          <cell r="F289">
            <v>1650</v>
          </cell>
          <cell r="G289" t="str">
            <v>Quảng Trạch</v>
          </cell>
          <cell r="H289">
            <v>2018</v>
          </cell>
          <cell r="I289">
            <v>2018</v>
          </cell>
          <cell r="J289">
            <v>2020</v>
          </cell>
          <cell r="K289">
            <v>2020</v>
          </cell>
          <cell r="L289">
            <v>2020</v>
          </cell>
          <cell r="M289" t="str">
            <v>2151/QĐ-UBND ngày 02/7/2018</v>
          </cell>
          <cell r="N289">
            <v>14800</v>
          </cell>
          <cell r="O289">
            <v>14800</v>
          </cell>
          <cell r="P289">
            <v>9800</v>
          </cell>
          <cell r="Q289">
            <v>9800</v>
          </cell>
          <cell r="R289">
            <v>9800</v>
          </cell>
          <cell r="S289">
            <v>9800</v>
          </cell>
          <cell r="T289">
            <v>9800</v>
          </cell>
          <cell r="U289">
            <v>9800</v>
          </cell>
          <cell r="V289">
            <v>9800</v>
          </cell>
          <cell r="W289">
            <v>9800</v>
          </cell>
          <cell r="X289">
            <v>9800</v>
          </cell>
          <cell r="Y289">
            <v>9800</v>
          </cell>
          <cell r="Z289">
            <v>0</v>
          </cell>
          <cell r="AA289">
            <v>0</v>
          </cell>
          <cell r="AB289">
            <v>0</v>
          </cell>
          <cell r="AC289">
            <v>0</v>
          </cell>
          <cell r="AD289">
            <v>9600</v>
          </cell>
          <cell r="AE289">
            <v>9600</v>
          </cell>
          <cell r="AF289">
            <v>4800</v>
          </cell>
          <cell r="AG289">
            <v>50</v>
          </cell>
          <cell r="AH289">
            <v>50</v>
          </cell>
          <cell r="AI289">
            <v>4800</v>
          </cell>
          <cell r="AJ289">
            <v>4800</v>
          </cell>
          <cell r="AK289">
            <v>4800</v>
          </cell>
          <cell r="AL289">
            <v>9600</v>
          </cell>
          <cell r="AM289">
            <v>4800</v>
          </cell>
          <cell r="AN289" t="str">
            <v>TT. HĐND tỉnh đã đồng ý bổ sung trung hạn và bố trí từ năm 2019 (VB số 136/HĐND-VP ngày 25/10/2018) Năm 2018 đã bố trí vốn sự nghiệp y tế để thực hiện</v>
          </cell>
          <cell r="AO289" t="str">
            <v>Điều chỉnh tăng NS tỉnh từ 9,600 lên 9,800</v>
          </cell>
          <cell r="AQ289" t="str">
            <v>Quảng Hưng</v>
          </cell>
          <cell r="AR289">
            <v>4800</v>
          </cell>
          <cell r="AS289">
            <v>4800</v>
          </cell>
          <cell r="AT289">
            <v>4800</v>
          </cell>
          <cell r="AU289" t="str">
            <v>Sở Y tế</v>
          </cell>
          <cell r="AV289" t="str">
            <v>có ý kiến Thường trực HDND</v>
          </cell>
        </row>
        <row r="290">
          <cell r="B290" t="str">
            <v xml:space="preserve">Các dự án bổ sung KH trung hạn </v>
          </cell>
          <cell r="C290">
            <v>4800</v>
          </cell>
          <cell r="D290">
            <v>4800</v>
          </cell>
          <cell r="E290">
            <v>4800</v>
          </cell>
          <cell r="F290">
            <v>4800</v>
          </cell>
          <cell r="G290">
            <v>4800</v>
          </cell>
          <cell r="H290">
            <v>4800</v>
          </cell>
          <cell r="I290">
            <v>4800</v>
          </cell>
          <cell r="J290">
            <v>4800</v>
          </cell>
          <cell r="K290">
            <v>4800</v>
          </cell>
          <cell r="L290">
            <v>4800</v>
          </cell>
          <cell r="M290">
            <v>4800</v>
          </cell>
          <cell r="N290">
            <v>4800</v>
          </cell>
          <cell r="O290">
            <v>4800</v>
          </cell>
          <cell r="P290">
            <v>4800</v>
          </cell>
          <cell r="Q290">
            <v>4800</v>
          </cell>
          <cell r="R290">
            <v>4800</v>
          </cell>
          <cell r="S290">
            <v>4800</v>
          </cell>
          <cell r="T290">
            <v>4800</v>
          </cell>
          <cell r="U290">
            <v>4800</v>
          </cell>
          <cell r="V290">
            <v>4800</v>
          </cell>
          <cell r="W290">
            <v>4800</v>
          </cell>
          <cell r="X290">
            <v>4800</v>
          </cell>
          <cell r="Y290">
            <v>4800</v>
          </cell>
          <cell r="Z290">
            <v>4800</v>
          </cell>
          <cell r="AA290">
            <v>4800</v>
          </cell>
          <cell r="AB290">
            <v>4800</v>
          </cell>
          <cell r="AC290">
            <v>4800</v>
          </cell>
          <cell r="AD290">
            <v>4800</v>
          </cell>
          <cell r="AE290">
            <v>4800</v>
          </cell>
          <cell r="AF290">
            <v>4800</v>
          </cell>
          <cell r="AG290">
            <v>4800</v>
          </cell>
          <cell r="AH290">
            <v>4800</v>
          </cell>
          <cell r="AI290">
            <v>4800</v>
          </cell>
          <cell r="AJ290">
            <v>4800</v>
          </cell>
          <cell r="AK290">
            <v>4800</v>
          </cell>
          <cell r="AL290">
            <v>4800</v>
          </cell>
          <cell r="AM290">
            <v>4800</v>
          </cell>
          <cell r="AN290">
            <v>4800</v>
          </cell>
          <cell r="AQ290">
            <v>4800</v>
          </cell>
          <cell r="AR290">
            <v>4800</v>
          </cell>
          <cell r="AS290">
            <v>4800</v>
          </cell>
          <cell r="AT290">
            <v>4800</v>
          </cell>
          <cell r="AU290">
            <v>4800</v>
          </cell>
          <cell r="AV290">
            <v>4800</v>
          </cell>
        </row>
        <row r="291">
          <cell r="B291" t="str">
            <v>Trạm y tế xã Quảng Lộc</v>
          </cell>
          <cell r="C291">
            <v>4800</v>
          </cell>
          <cell r="D291">
            <v>4800</v>
          </cell>
          <cell r="E291">
            <v>4800</v>
          </cell>
          <cell r="F291">
            <v>4800</v>
          </cell>
          <cell r="G291" t="str">
            <v>Ba Đồn</v>
          </cell>
          <cell r="H291">
            <v>2018</v>
          </cell>
          <cell r="I291">
            <v>2018</v>
          </cell>
          <cell r="J291">
            <v>2020</v>
          </cell>
          <cell r="K291">
            <v>2020</v>
          </cell>
          <cell r="L291">
            <v>2020</v>
          </cell>
          <cell r="M291" t="str">
            <v>3865/QĐ-UBND ngày 30/10/2017</v>
          </cell>
          <cell r="N291">
            <v>4000</v>
          </cell>
          <cell r="O291">
            <v>4000</v>
          </cell>
          <cell r="P291">
            <v>2400</v>
          </cell>
          <cell r="Q291">
            <v>2400</v>
          </cell>
          <cell r="R291">
            <v>2400</v>
          </cell>
          <cell r="S291">
            <v>2400</v>
          </cell>
          <cell r="T291">
            <v>2400</v>
          </cell>
          <cell r="U291">
            <v>2400</v>
          </cell>
          <cell r="V291">
            <v>2400</v>
          </cell>
          <cell r="W291">
            <v>2400</v>
          </cell>
          <cell r="X291">
            <v>2400</v>
          </cell>
          <cell r="Y291">
            <v>2400</v>
          </cell>
          <cell r="Z291">
            <v>0</v>
          </cell>
          <cell r="AA291">
            <v>0</v>
          </cell>
          <cell r="AB291">
            <v>0</v>
          </cell>
          <cell r="AC291">
            <v>0</v>
          </cell>
          <cell r="AD291">
            <v>2400</v>
          </cell>
          <cell r="AE291">
            <v>2400</v>
          </cell>
          <cell r="AF291">
            <v>1200</v>
          </cell>
          <cell r="AG291">
            <v>50</v>
          </cell>
          <cell r="AH291">
            <v>50</v>
          </cell>
          <cell r="AI291">
            <v>1200</v>
          </cell>
          <cell r="AJ291">
            <v>1200</v>
          </cell>
          <cell r="AK291">
            <v>1200</v>
          </cell>
          <cell r="AL291">
            <v>2400</v>
          </cell>
          <cell r="AM291">
            <v>1200</v>
          </cell>
          <cell r="AN291" t="str">
            <v>Bố trí NS xã 2018</v>
          </cell>
          <cell r="AQ291" t="str">
            <v>Quảng Lộc</v>
          </cell>
          <cell r="AR291">
            <v>1200</v>
          </cell>
          <cell r="AS291">
            <v>1200</v>
          </cell>
          <cell r="AT291" t="str">
            <v>NTM</v>
          </cell>
          <cell r="AU291" t="str">
            <v>UBND xã Quảng Lộc</v>
          </cell>
          <cell r="AV291">
            <v>1200</v>
          </cell>
        </row>
        <row r="292">
          <cell r="B292" t="str">
            <v>Hạ tầng kỹ thuật Trung tâm Y tế huyện Lệ Thuỷ</v>
          </cell>
          <cell r="C292">
            <v>1200</v>
          </cell>
          <cell r="D292">
            <v>1200</v>
          </cell>
          <cell r="E292">
            <v>1200</v>
          </cell>
          <cell r="F292">
            <v>1200</v>
          </cell>
          <cell r="G292" t="str">
            <v>Lệ Thủy</v>
          </cell>
          <cell r="H292">
            <v>2019</v>
          </cell>
          <cell r="I292">
            <v>2019</v>
          </cell>
          <cell r="J292">
            <v>2021</v>
          </cell>
          <cell r="K292">
            <v>2021</v>
          </cell>
          <cell r="L292">
            <v>2021</v>
          </cell>
          <cell r="M292" t="str">
            <v>3889a/QĐ-UBND ngày 31/10/2018</v>
          </cell>
          <cell r="N292">
            <v>3500</v>
          </cell>
          <cell r="O292">
            <v>3500</v>
          </cell>
          <cell r="P292">
            <v>3500</v>
          </cell>
          <cell r="Q292">
            <v>3500</v>
          </cell>
          <cell r="R292">
            <v>3500</v>
          </cell>
          <cell r="S292">
            <v>3500</v>
          </cell>
          <cell r="T292">
            <v>3500</v>
          </cell>
          <cell r="U292">
            <v>3500</v>
          </cell>
          <cell r="V292">
            <v>3500</v>
          </cell>
          <cell r="W292">
            <v>3500</v>
          </cell>
          <cell r="X292">
            <v>3500</v>
          </cell>
          <cell r="Y292">
            <v>3500</v>
          </cell>
          <cell r="Z292">
            <v>0</v>
          </cell>
          <cell r="AA292">
            <v>0</v>
          </cell>
          <cell r="AB292">
            <v>0</v>
          </cell>
          <cell r="AC292">
            <v>0</v>
          </cell>
          <cell r="AD292">
            <v>2100</v>
          </cell>
          <cell r="AE292">
            <v>2100</v>
          </cell>
          <cell r="AF292">
            <v>1050</v>
          </cell>
          <cell r="AG292">
            <v>50</v>
          </cell>
          <cell r="AH292">
            <v>50</v>
          </cell>
          <cell r="AI292">
            <v>1050</v>
          </cell>
          <cell r="AJ292">
            <v>1050</v>
          </cell>
          <cell r="AK292">
            <v>1050</v>
          </cell>
          <cell r="AL292">
            <v>2100</v>
          </cell>
          <cell r="AM292">
            <v>1050</v>
          </cell>
          <cell r="AN292">
            <v>1050</v>
          </cell>
          <cell r="AQ292" t="str">
            <v>Kiến Giang</v>
          </cell>
          <cell r="AR292">
            <v>1050</v>
          </cell>
          <cell r="AS292">
            <v>1050</v>
          </cell>
          <cell r="AT292">
            <v>1050</v>
          </cell>
          <cell r="AU292" t="str">
            <v>Trung tâm Y tế huyện Lệ Thuỷ</v>
          </cell>
          <cell r="AV292" t="str">
            <v>Đ/c Giám đốc. Có trong KH
trung hạn</v>
          </cell>
        </row>
        <row r="293">
          <cell r="B293" t="str">
            <v>Trạm Y tế xã Đức Trạch</v>
          </cell>
          <cell r="C293">
            <v>1050</v>
          </cell>
          <cell r="D293">
            <v>1050</v>
          </cell>
          <cell r="E293">
            <v>1050</v>
          </cell>
          <cell r="F293">
            <v>1050</v>
          </cell>
          <cell r="G293" t="str">
            <v>Bố Trạch</v>
          </cell>
          <cell r="H293">
            <v>2019</v>
          </cell>
          <cell r="I293">
            <v>2019</v>
          </cell>
          <cell r="J293">
            <v>2021</v>
          </cell>
          <cell r="K293">
            <v>2021</v>
          </cell>
          <cell r="L293">
            <v>2021</v>
          </cell>
          <cell r="M293" t="str">
            <v>3347/QĐ-UBND ngày 9/10/2018</v>
          </cell>
          <cell r="N293">
            <v>4000</v>
          </cell>
          <cell r="O293">
            <v>4000</v>
          </cell>
          <cell r="P293">
            <v>2400</v>
          </cell>
          <cell r="Q293">
            <v>2400</v>
          </cell>
          <cell r="R293">
            <v>2400</v>
          </cell>
          <cell r="S293">
            <v>2400</v>
          </cell>
          <cell r="T293">
            <v>2400</v>
          </cell>
          <cell r="U293">
            <v>2400</v>
          </cell>
          <cell r="V293">
            <v>2400</v>
          </cell>
          <cell r="W293">
            <v>2400</v>
          </cell>
          <cell r="X293">
            <v>2400</v>
          </cell>
          <cell r="Y293">
            <v>2400</v>
          </cell>
          <cell r="Z293">
            <v>0</v>
          </cell>
          <cell r="AA293">
            <v>0</v>
          </cell>
          <cell r="AB293">
            <v>0</v>
          </cell>
          <cell r="AC293">
            <v>0</v>
          </cell>
          <cell r="AD293">
            <v>1440</v>
          </cell>
          <cell r="AE293">
            <v>1440</v>
          </cell>
          <cell r="AF293">
            <v>720</v>
          </cell>
          <cell r="AG293">
            <v>50</v>
          </cell>
          <cell r="AH293">
            <v>50</v>
          </cell>
          <cell r="AI293">
            <v>720</v>
          </cell>
          <cell r="AJ293">
            <v>720</v>
          </cell>
          <cell r="AK293">
            <v>720</v>
          </cell>
          <cell r="AL293">
            <v>1440</v>
          </cell>
          <cell r="AM293">
            <v>720</v>
          </cell>
          <cell r="AN293" t="str">
            <v>Bố trí theo PVX đề xuất</v>
          </cell>
          <cell r="AQ293" t="str">
            <v>Đức Trạch</v>
          </cell>
          <cell r="AR293">
            <v>720</v>
          </cell>
          <cell r="AS293">
            <v>720</v>
          </cell>
          <cell r="AT293" t="str">
            <v>NTM</v>
          </cell>
          <cell r="AU293" t="str">
            <v>UBND xã Đức Trạch</v>
          </cell>
          <cell r="AV293" t="str">
            <v>889/VPUBND-KTTH
ngày 26/03/2018</v>
          </cell>
        </row>
        <row r="294">
          <cell r="B294" t="str">
            <v>Trạm y tế xã Quảng Kim</v>
          </cell>
          <cell r="C294">
            <v>720</v>
          </cell>
          <cell r="D294">
            <v>720</v>
          </cell>
          <cell r="E294">
            <v>720</v>
          </cell>
          <cell r="F294">
            <v>720</v>
          </cell>
          <cell r="G294" t="str">
            <v>Quảng Trạch</v>
          </cell>
          <cell r="H294">
            <v>2019</v>
          </cell>
          <cell r="I294">
            <v>2019</v>
          </cell>
          <cell r="J294">
            <v>2021</v>
          </cell>
          <cell r="K294">
            <v>2021</v>
          </cell>
          <cell r="L294">
            <v>2021</v>
          </cell>
          <cell r="M294" t="str">
            <v>3885/QĐ-UBND ngày 31/10/2018</v>
          </cell>
          <cell r="N294">
            <v>3000</v>
          </cell>
          <cell r="O294">
            <v>3000</v>
          </cell>
          <cell r="P294">
            <v>1800</v>
          </cell>
          <cell r="Q294">
            <v>1800</v>
          </cell>
          <cell r="R294">
            <v>1800</v>
          </cell>
          <cell r="S294">
            <v>1800</v>
          </cell>
          <cell r="T294">
            <v>1800</v>
          </cell>
          <cell r="U294">
            <v>1800</v>
          </cell>
          <cell r="V294">
            <v>1800</v>
          </cell>
          <cell r="W294">
            <v>1800</v>
          </cell>
          <cell r="X294">
            <v>1800</v>
          </cell>
          <cell r="Y294">
            <v>1800</v>
          </cell>
          <cell r="Z294">
            <v>0</v>
          </cell>
          <cell r="AA294">
            <v>0</v>
          </cell>
          <cell r="AB294">
            <v>0</v>
          </cell>
          <cell r="AC294">
            <v>0</v>
          </cell>
          <cell r="AD294">
            <v>1080</v>
          </cell>
          <cell r="AE294">
            <v>1080</v>
          </cell>
          <cell r="AF294">
            <v>540</v>
          </cell>
          <cell r="AG294">
            <v>50</v>
          </cell>
          <cell r="AH294">
            <v>50</v>
          </cell>
          <cell r="AI294">
            <v>540</v>
          </cell>
          <cell r="AJ294">
            <v>540</v>
          </cell>
          <cell r="AK294">
            <v>540</v>
          </cell>
          <cell r="AL294">
            <v>1080</v>
          </cell>
          <cell r="AM294">
            <v>540</v>
          </cell>
          <cell r="AN294" t="str">
            <v>Bố trí theo PVX đề xuất</v>
          </cell>
          <cell r="AQ294" t="str">
            <v>Quảng Kim</v>
          </cell>
          <cell r="AR294">
            <v>540</v>
          </cell>
          <cell r="AS294">
            <v>540</v>
          </cell>
          <cell r="AT294" t="str">
            <v>NTM</v>
          </cell>
          <cell r="AU294" t="str">
            <v>UBND xã Quảng Kim</v>
          </cell>
          <cell r="AV294" t="str">
            <v>Có trong KH
trung hạn</v>
          </cell>
        </row>
        <row r="295">
          <cell r="B295" t="str">
            <v>DANH MỤC P.VX ĐỀ NGHỊ BỔ SUNG</v>
          </cell>
          <cell r="C295">
            <v>540</v>
          </cell>
          <cell r="D295">
            <v>540</v>
          </cell>
          <cell r="E295">
            <v>540</v>
          </cell>
          <cell r="F295">
            <v>540</v>
          </cell>
          <cell r="G295">
            <v>540</v>
          </cell>
          <cell r="H295">
            <v>540</v>
          </cell>
          <cell r="I295">
            <v>540</v>
          </cell>
          <cell r="J295">
            <v>540</v>
          </cell>
          <cell r="K295">
            <v>540</v>
          </cell>
          <cell r="L295">
            <v>540</v>
          </cell>
          <cell r="M295">
            <v>540</v>
          </cell>
          <cell r="N295">
            <v>540</v>
          </cell>
          <cell r="O295">
            <v>540</v>
          </cell>
          <cell r="P295">
            <v>540</v>
          </cell>
          <cell r="Q295">
            <v>540</v>
          </cell>
          <cell r="R295">
            <v>540</v>
          </cell>
          <cell r="S295">
            <v>540</v>
          </cell>
          <cell r="T295">
            <v>540</v>
          </cell>
          <cell r="U295">
            <v>540</v>
          </cell>
          <cell r="V295">
            <v>540</v>
          </cell>
          <cell r="W295">
            <v>540</v>
          </cell>
          <cell r="X295">
            <v>540</v>
          </cell>
          <cell r="Y295">
            <v>540</v>
          </cell>
          <cell r="Z295">
            <v>540</v>
          </cell>
          <cell r="AA295">
            <v>540</v>
          </cell>
          <cell r="AB295">
            <v>540</v>
          </cell>
          <cell r="AC295">
            <v>540</v>
          </cell>
          <cell r="AD295">
            <v>540</v>
          </cell>
          <cell r="AE295">
            <v>540</v>
          </cell>
          <cell r="AF295">
            <v>540</v>
          </cell>
          <cell r="AG295">
            <v>540</v>
          </cell>
          <cell r="AH295">
            <v>540</v>
          </cell>
          <cell r="AI295">
            <v>540</v>
          </cell>
          <cell r="AJ295">
            <v>540</v>
          </cell>
          <cell r="AK295">
            <v>540</v>
          </cell>
          <cell r="AL295">
            <v>540</v>
          </cell>
          <cell r="AM295">
            <v>540</v>
          </cell>
          <cell r="AN295">
            <v>540</v>
          </cell>
          <cell r="AQ295">
            <v>540</v>
          </cell>
          <cell r="AR295">
            <v>540</v>
          </cell>
          <cell r="AS295">
            <v>540</v>
          </cell>
          <cell r="AT295">
            <v>540</v>
          </cell>
          <cell r="AU295">
            <v>540</v>
          </cell>
          <cell r="AV295">
            <v>540</v>
          </cell>
        </row>
        <row r="296">
          <cell r="B296" t="str">
            <v>Dự án có trong KH ĐTC trung hạn (Điều chỉnh)</v>
          </cell>
          <cell r="C296">
            <v>540</v>
          </cell>
          <cell r="D296">
            <v>540</v>
          </cell>
          <cell r="E296">
            <v>540</v>
          </cell>
          <cell r="F296">
            <v>540</v>
          </cell>
          <cell r="G296">
            <v>540</v>
          </cell>
          <cell r="H296">
            <v>540</v>
          </cell>
          <cell r="I296">
            <v>540</v>
          </cell>
          <cell r="J296">
            <v>540</v>
          </cell>
          <cell r="K296">
            <v>540</v>
          </cell>
          <cell r="L296">
            <v>540</v>
          </cell>
          <cell r="M296">
            <v>540</v>
          </cell>
          <cell r="N296">
            <v>540</v>
          </cell>
          <cell r="O296">
            <v>540</v>
          </cell>
          <cell r="P296">
            <v>540</v>
          </cell>
          <cell r="Q296">
            <v>540</v>
          </cell>
          <cell r="R296">
            <v>540</v>
          </cell>
          <cell r="S296">
            <v>540</v>
          </cell>
          <cell r="T296">
            <v>540</v>
          </cell>
          <cell r="U296">
            <v>540</v>
          </cell>
          <cell r="V296">
            <v>540</v>
          </cell>
          <cell r="W296">
            <v>540</v>
          </cell>
          <cell r="X296">
            <v>540</v>
          </cell>
          <cell r="Y296">
            <v>540</v>
          </cell>
          <cell r="Z296">
            <v>540</v>
          </cell>
          <cell r="AA296">
            <v>540</v>
          </cell>
          <cell r="AB296">
            <v>540</v>
          </cell>
          <cell r="AC296">
            <v>540</v>
          </cell>
          <cell r="AD296">
            <v>540</v>
          </cell>
          <cell r="AE296">
            <v>540</v>
          </cell>
          <cell r="AF296">
            <v>540</v>
          </cell>
          <cell r="AG296">
            <v>540</v>
          </cell>
          <cell r="AH296">
            <v>540</v>
          </cell>
          <cell r="AI296">
            <v>540</v>
          </cell>
          <cell r="AJ296">
            <v>540</v>
          </cell>
          <cell r="AK296">
            <v>540</v>
          </cell>
          <cell r="AL296">
            <v>540</v>
          </cell>
          <cell r="AM296">
            <v>540</v>
          </cell>
          <cell r="AN296">
            <v>540</v>
          </cell>
          <cell r="AQ296">
            <v>540</v>
          </cell>
          <cell r="AR296">
            <v>540</v>
          </cell>
          <cell r="AS296">
            <v>540</v>
          </cell>
          <cell r="AT296">
            <v>540</v>
          </cell>
          <cell r="AU296">
            <v>540</v>
          </cell>
          <cell r="AV296">
            <v>540</v>
          </cell>
        </row>
        <row r="297">
          <cell r="B297" t="str">
            <v>Khoa Dược - Bệnh viện Đa khoa huyện Quảng Ninh</v>
          </cell>
          <cell r="C297">
            <v>540</v>
          </cell>
          <cell r="D297">
            <v>540</v>
          </cell>
          <cell r="E297">
            <v>540</v>
          </cell>
          <cell r="F297">
            <v>540</v>
          </cell>
          <cell r="G297" t="str">
            <v>Quảng Ninh</v>
          </cell>
          <cell r="H297">
            <v>2020</v>
          </cell>
          <cell r="I297">
            <v>2020</v>
          </cell>
          <cell r="J297">
            <v>2022</v>
          </cell>
          <cell r="K297">
            <v>2022</v>
          </cell>
          <cell r="L297">
            <v>2022</v>
          </cell>
          <cell r="M297" t="str">
            <v>4196/QĐ-UBND ngày 30/10/2019</v>
          </cell>
          <cell r="N297">
            <v>5500</v>
          </cell>
          <cell r="O297">
            <v>5500</v>
          </cell>
          <cell r="P297">
            <v>4500</v>
          </cell>
          <cell r="Q297">
            <v>4500</v>
          </cell>
          <cell r="R297">
            <v>4500</v>
          </cell>
          <cell r="S297">
            <v>4500</v>
          </cell>
          <cell r="T297">
            <v>4500</v>
          </cell>
          <cell r="U297">
            <v>4500</v>
          </cell>
          <cell r="V297">
            <v>4500</v>
          </cell>
          <cell r="W297">
            <v>4500</v>
          </cell>
          <cell r="X297">
            <v>4500</v>
          </cell>
          <cell r="Y297">
            <v>4500</v>
          </cell>
          <cell r="Z297">
            <v>4500</v>
          </cell>
          <cell r="AA297">
            <v>4500</v>
          </cell>
          <cell r="AB297">
            <v>4500</v>
          </cell>
          <cell r="AC297">
            <v>4500</v>
          </cell>
          <cell r="AD297">
            <v>1350</v>
          </cell>
          <cell r="AE297">
            <v>1350</v>
          </cell>
          <cell r="AF297">
            <v>1350</v>
          </cell>
          <cell r="AG297">
            <v>1350</v>
          </cell>
          <cell r="AH297">
            <v>1350</v>
          </cell>
          <cell r="AI297">
            <v>1350</v>
          </cell>
          <cell r="AJ297">
            <v>0</v>
          </cell>
          <cell r="AK297">
            <v>0</v>
          </cell>
          <cell r="AL297">
            <v>1350</v>
          </cell>
          <cell r="AM297">
            <v>1350</v>
          </cell>
          <cell r="AN297">
            <v>1350</v>
          </cell>
          <cell r="AQ297">
            <v>1350</v>
          </cell>
          <cell r="AR297">
            <v>1350</v>
          </cell>
          <cell r="AS297">
            <v>1350</v>
          </cell>
          <cell r="AT297">
            <v>1350</v>
          </cell>
          <cell r="AU297" t="str">
            <v>Bệnh viện Đa khoa huyện Quảng Ninh</v>
          </cell>
          <cell r="AV297">
            <v>1350</v>
          </cell>
        </row>
        <row r="298">
          <cell r="B298" t="str">
            <v>Dự án không có trong KH ĐTC trung hạn (Bổ sung)</v>
          </cell>
          <cell r="C298">
            <v>1350</v>
          </cell>
          <cell r="D298">
            <v>1350</v>
          </cell>
          <cell r="E298">
            <v>1350</v>
          </cell>
          <cell r="F298">
            <v>1350</v>
          </cell>
          <cell r="G298">
            <v>1350</v>
          </cell>
          <cell r="H298">
            <v>1350</v>
          </cell>
          <cell r="I298">
            <v>1350</v>
          </cell>
          <cell r="J298">
            <v>1350</v>
          </cell>
          <cell r="K298">
            <v>1350</v>
          </cell>
          <cell r="L298">
            <v>1350</v>
          </cell>
          <cell r="M298">
            <v>1350</v>
          </cell>
          <cell r="N298">
            <v>1350</v>
          </cell>
          <cell r="O298">
            <v>1350</v>
          </cell>
          <cell r="P298">
            <v>1350</v>
          </cell>
          <cell r="Q298">
            <v>1350</v>
          </cell>
          <cell r="R298">
            <v>1350</v>
          </cell>
          <cell r="S298">
            <v>1350</v>
          </cell>
          <cell r="T298">
            <v>1350</v>
          </cell>
          <cell r="U298">
            <v>1350</v>
          </cell>
          <cell r="V298">
            <v>1350</v>
          </cell>
          <cell r="W298">
            <v>1350</v>
          </cell>
          <cell r="X298">
            <v>1350</v>
          </cell>
          <cell r="Y298">
            <v>1350</v>
          </cell>
          <cell r="Z298">
            <v>1350</v>
          </cell>
          <cell r="AA298">
            <v>1350</v>
          </cell>
          <cell r="AB298">
            <v>1350</v>
          </cell>
          <cell r="AC298">
            <v>1350</v>
          </cell>
          <cell r="AD298">
            <v>1350</v>
          </cell>
          <cell r="AE298">
            <v>1350</v>
          </cell>
          <cell r="AF298">
            <v>1350</v>
          </cell>
          <cell r="AG298">
            <v>1350</v>
          </cell>
          <cell r="AH298">
            <v>1350</v>
          </cell>
          <cell r="AI298">
            <v>1350</v>
          </cell>
          <cell r="AJ298">
            <v>1350</v>
          </cell>
          <cell r="AK298">
            <v>1350</v>
          </cell>
          <cell r="AL298">
            <v>1350</v>
          </cell>
          <cell r="AM298">
            <v>1350</v>
          </cell>
          <cell r="AN298">
            <v>1350</v>
          </cell>
          <cell r="AQ298">
            <v>1350</v>
          </cell>
          <cell r="AR298">
            <v>1350</v>
          </cell>
          <cell r="AS298">
            <v>1350</v>
          </cell>
          <cell r="AT298">
            <v>1350</v>
          </cell>
          <cell r="AU298">
            <v>1350</v>
          </cell>
          <cell r="AV298">
            <v>1350</v>
          </cell>
        </row>
        <row r="299">
          <cell r="B299" t="str">
            <v>Trạm Y tế phường Ba Đồn</v>
          </cell>
          <cell r="C299">
            <v>1350</v>
          </cell>
          <cell r="D299">
            <v>1350</v>
          </cell>
          <cell r="E299">
            <v>1350</v>
          </cell>
          <cell r="F299">
            <v>1350</v>
          </cell>
          <cell r="G299" t="str">
            <v>Ba Đồn</v>
          </cell>
          <cell r="H299">
            <v>2020</v>
          </cell>
          <cell r="I299">
            <v>2020</v>
          </cell>
          <cell r="J299">
            <v>2022</v>
          </cell>
          <cell r="K299">
            <v>2022</v>
          </cell>
          <cell r="L299">
            <v>2022</v>
          </cell>
          <cell r="M299" t="str">
            <v>4215/QĐ-UBND ngày 30/10/2019</v>
          </cell>
          <cell r="N299">
            <v>5000</v>
          </cell>
          <cell r="O299">
            <v>5000</v>
          </cell>
          <cell r="P299">
            <v>3000</v>
          </cell>
          <cell r="Q299">
            <v>3000</v>
          </cell>
          <cell r="R299">
            <v>3000</v>
          </cell>
          <cell r="S299">
            <v>3000</v>
          </cell>
          <cell r="T299">
            <v>3000</v>
          </cell>
          <cell r="U299">
            <v>3000</v>
          </cell>
          <cell r="V299">
            <v>3000</v>
          </cell>
          <cell r="W299">
            <v>3000</v>
          </cell>
          <cell r="X299">
            <v>3000</v>
          </cell>
          <cell r="Y299">
            <v>3000</v>
          </cell>
          <cell r="Z299">
            <v>3000</v>
          </cell>
          <cell r="AA299">
            <v>3000</v>
          </cell>
          <cell r="AB299">
            <v>3000</v>
          </cell>
          <cell r="AC299">
            <v>3000</v>
          </cell>
          <cell r="AD299">
            <v>900</v>
          </cell>
          <cell r="AE299">
            <v>900</v>
          </cell>
          <cell r="AF299">
            <v>900</v>
          </cell>
          <cell r="AG299">
            <v>900</v>
          </cell>
          <cell r="AH299">
            <v>900</v>
          </cell>
          <cell r="AI299">
            <v>900</v>
          </cell>
          <cell r="AJ299">
            <v>0</v>
          </cell>
          <cell r="AK299">
            <v>0</v>
          </cell>
          <cell r="AL299">
            <v>900</v>
          </cell>
          <cell r="AM299">
            <v>900</v>
          </cell>
          <cell r="AN299">
            <v>900</v>
          </cell>
          <cell r="AQ299">
            <v>900</v>
          </cell>
          <cell r="AR299">
            <v>900</v>
          </cell>
          <cell r="AS299">
            <v>900</v>
          </cell>
          <cell r="AT299">
            <v>900</v>
          </cell>
          <cell r="AU299" t="str">
            <v>UBND phường Ba Đồn</v>
          </cell>
          <cell r="AV299">
            <v>900</v>
          </cell>
        </row>
        <row r="300">
          <cell r="B300" t="str">
            <v>Trạm Y tế xã Trung Trạch</v>
          </cell>
          <cell r="C300">
            <v>900</v>
          </cell>
          <cell r="D300">
            <v>900</v>
          </cell>
          <cell r="E300">
            <v>900</v>
          </cell>
          <cell r="F300">
            <v>900</v>
          </cell>
          <cell r="G300" t="str">
            <v>Bố Trạch</v>
          </cell>
          <cell r="H300">
            <v>2020</v>
          </cell>
          <cell r="I300">
            <v>2020</v>
          </cell>
          <cell r="J300">
            <v>2022</v>
          </cell>
          <cell r="K300">
            <v>2022</v>
          </cell>
          <cell r="L300">
            <v>2022</v>
          </cell>
          <cell r="M300" t="str">
            <v>4202/QĐ-UBND ngày 30/10/2019</v>
          </cell>
          <cell r="N300">
            <v>5500</v>
          </cell>
          <cell r="O300">
            <v>5500</v>
          </cell>
          <cell r="P300">
            <v>3300</v>
          </cell>
          <cell r="Q300">
            <v>3300</v>
          </cell>
          <cell r="R300">
            <v>3300</v>
          </cell>
          <cell r="S300">
            <v>3300</v>
          </cell>
          <cell r="T300">
            <v>3300</v>
          </cell>
          <cell r="U300">
            <v>3300</v>
          </cell>
          <cell r="V300">
            <v>3300</v>
          </cell>
          <cell r="W300">
            <v>3300</v>
          </cell>
          <cell r="X300">
            <v>3300</v>
          </cell>
          <cell r="Y300">
            <v>3300</v>
          </cell>
          <cell r="Z300">
            <v>3300</v>
          </cell>
          <cell r="AA300">
            <v>3300</v>
          </cell>
          <cell r="AB300">
            <v>3300</v>
          </cell>
          <cell r="AC300">
            <v>3300</v>
          </cell>
          <cell r="AD300">
            <v>990</v>
          </cell>
          <cell r="AE300">
            <v>990</v>
          </cell>
          <cell r="AF300">
            <v>990</v>
          </cell>
          <cell r="AG300">
            <v>990</v>
          </cell>
          <cell r="AH300">
            <v>990</v>
          </cell>
          <cell r="AI300">
            <v>990</v>
          </cell>
          <cell r="AJ300">
            <v>0</v>
          </cell>
          <cell r="AK300">
            <v>0</v>
          </cell>
          <cell r="AL300">
            <v>990</v>
          </cell>
          <cell r="AM300">
            <v>990</v>
          </cell>
          <cell r="AN300">
            <v>990</v>
          </cell>
          <cell r="AQ300">
            <v>990</v>
          </cell>
          <cell r="AR300">
            <v>990</v>
          </cell>
          <cell r="AS300">
            <v>990</v>
          </cell>
          <cell r="AT300">
            <v>990</v>
          </cell>
          <cell r="AU300" t="str">
            <v>UBND xã Trung Trạch</v>
          </cell>
          <cell r="AV300">
            <v>990</v>
          </cell>
        </row>
        <row r="301">
          <cell r="B301" t="str">
            <v>Xây dựng Trạm y tế 6 phòng 2 tầng xã Quảng Liên</v>
          </cell>
          <cell r="C301">
            <v>990</v>
          </cell>
          <cell r="D301">
            <v>990</v>
          </cell>
          <cell r="E301">
            <v>990</v>
          </cell>
          <cell r="F301">
            <v>990</v>
          </cell>
          <cell r="G301" t="str">
            <v>Quảng Trạch</v>
          </cell>
          <cell r="H301">
            <v>2020</v>
          </cell>
          <cell r="I301">
            <v>2020</v>
          </cell>
          <cell r="J301">
            <v>2022</v>
          </cell>
          <cell r="K301">
            <v>2022</v>
          </cell>
          <cell r="L301">
            <v>2022</v>
          </cell>
          <cell r="M301">
            <v>2022</v>
          </cell>
          <cell r="N301">
            <v>3000</v>
          </cell>
          <cell r="O301">
            <v>3000</v>
          </cell>
          <cell r="P301">
            <v>1800</v>
          </cell>
          <cell r="Q301">
            <v>1800</v>
          </cell>
          <cell r="R301">
            <v>1800</v>
          </cell>
          <cell r="S301">
            <v>1800</v>
          </cell>
          <cell r="T301">
            <v>1800</v>
          </cell>
          <cell r="U301">
            <v>1800</v>
          </cell>
          <cell r="V301">
            <v>1800</v>
          </cell>
          <cell r="W301">
            <v>1800</v>
          </cell>
          <cell r="X301">
            <v>1800</v>
          </cell>
          <cell r="Y301">
            <v>1800</v>
          </cell>
          <cell r="Z301">
            <v>1800</v>
          </cell>
          <cell r="AA301">
            <v>1800</v>
          </cell>
          <cell r="AB301">
            <v>1800</v>
          </cell>
          <cell r="AC301">
            <v>1800</v>
          </cell>
          <cell r="AD301">
            <v>540</v>
          </cell>
          <cell r="AE301">
            <v>540</v>
          </cell>
          <cell r="AF301">
            <v>540</v>
          </cell>
          <cell r="AG301">
            <v>540</v>
          </cell>
          <cell r="AH301">
            <v>540</v>
          </cell>
          <cell r="AI301">
            <v>540</v>
          </cell>
          <cell r="AJ301">
            <v>0</v>
          </cell>
          <cell r="AK301">
            <v>0</v>
          </cell>
          <cell r="AL301">
            <v>540</v>
          </cell>
          <cell r="AM301">
            <v>540</v>
          </cell>
          <cell r="AN301">
            <v>540</v>
          </cell>
          <cell r="AQ301">
            <v>540</v>
          </cell>
          <cell r="AR301">
            <v>540</v>
          </cell>
          <cell r="AS301">
            <v>540</v>
          </cell>
          <cell r="AT301">
            <v>540</v>
          </cell>
          <cell r="AU301" t="str">
            <v>UBND xã Quảng Liên</v>
          </cell>
          <cell r="AV301">
            <v>540</v>
          </cell>
        </row>
        <row r="302">
          <cell r="B302" t="str">
            <v>Trạm Y tế xã Đồng Trạch</v>
          </cell>
          <cell r="C302">
            <v>540</v>
          </cell>
          <cell r="D302">
            <v>540</v>
          </cell>
          <cell r="E302">
            <v>540</v>
          </cell>
          <cell r="F302">
            <v>540</v>
          </cell>
          <cell r="G302" t="str">
            <v>Bố Trạch</v>
          </cell>
          <cell r="H302">
            <v>2020</v>
          </cell>
          <cell r="I302">
            <v>2020</v>
          </cell>
          <cell r="J302">
            <v>2022</v>
          </cell>
          <cell r="K302">
            <v>2022</v>
          </cell>
          <cell r="L302">
            <v>2022</v>
          </cell>
          <cell r="M302" t="str">
            <v>4200/QĐ-UBND ngày 30/10/2019</v>
          </cell>
          <cell r="N302">
            <v>5500</v>
          </cell>
          <cell r="O302">
            <v>5500</v>
          </cell>
          <cell r="P302">
            <v>3300</v>
          </cell>
          <cell r="Q302">
            <v>3300</v>
          </cell>
          <cell r="R302">
            <v>3300</v>
          </cell>
          <cell r="S302">
            <v>3300</v>
          </cell>
          <cell r="T302">
            <v>3300</v>
          </cell>
          <cell r="U302">
            <v>3300</v>
          </cell>
          <cell r="V302">
            <v>3300</v>
          </cell>
          <cell r="W302">
            <v>3300</v>
          </cell>
          <cell r="X302">
            <v>3300</v>
          </cell>
          <cell r="Y302">
            <v>3300</v>
          </cell>
          <cell r="Z302">
            <v>3300</v>
          </cell>
          <cell r="AA302">
            <v>3300</v>
          </cell>
          <cell r="AB302">
            <v>3300</v>
          </cell>
          <cell r="AC302">
            <v>3300</v>
          </cell>
          <cell r="AD302">
            <v>990</v>
          </cell>
          <cell r="AE302">
            <v>990</v>
          </cell>
          <cell r="AF302">
            <v>990</v>
          </cell>
          <cell r="AG302">
            <v>990</v>
          </cell>
          <cell r="AH302">
            <v>990</v>
          </cell>
          <cell r="AI302">
            <v>990</v>
          </cell>
          <cell r="AJ302">
            <v>0</v>
          </cell>
          <cell r="AK302">
            <v>0</v>
          </cell>
          <cell r="AL302">
            <v>990</v>
          </cell>
          <cell r="AM302">
            <v>990</v>
          </cell>
          <cell r="AN302">
            <v>990</v>
          </cell>
          <cell r="AQ302">
            <v>990</v>
          </cell>
          <cell r="AR302">
            <v>990</v>
          </cell>
          <cell r="AS302">
            <v>990</v>
          </cell>
          <cell r="AT302">
            <v>990</v>
          </cell>
          <cell r="AU302" t="str">
            <v>UBND xã Đồng Trạch</v>
          </cell>
          <cell r="AV302">
            <v>990</v>
          </cell>
        </row>
        <row r="303">
          <cell r="B303" t="str">
            <v>Trung tâm y tế huyện Quảng Trạch (GĐ2)</v>
          </cell>
          <cell r="C303">
            <v>990</v>
          </cell>
          <cell r="D303">
            <v>990</v>
          </cell>
          <cell r="E303">
            <v>990</v>
          </cell>
          <cell r="F303">
            <v>990</v>
          </cell>
          <cell r="G303" t="str">
            <v>Quảng Trạch</v>
          </cell>
          <cell r="H303">
            <v>2020</v>
          </cell>
          <cell r="I303">
            <v>2020</v>
          </cell>
          <cell r="J303">
            <v>2022</v>
          </cell>
          <cell r="K303">
            <v>2022</v>
          </cell>
          <cell r="L303">
            <v>2022</v>
          </cell>
          <cell r="M303">
            <v>2022</v>
          </cell>
          <cell r="N303">
            <v>8500</v>
          </cell>
          <cell r="O303">
            <v>8500</v>
          </cell>
          <cell r="P303">
            <v>5000</v>
          </cell>
          <cell r="Q303">
            <v>5000</v>
          </cell>
          <cell r="R303">
            <v>5000</v>
          </cell>
          <cell r="S303">
            <v>5000</v>
          </cell>
          <cell r="T303">
            <v>5000</v>
          </cell>
          <cell r="U303">
            <v>5000</v>
          </cell>
          <cell r="V303">
            <v>5000</v>
          </cell>
          <cell r="W303">
            <v>5000</v>
          </cell>
          <cell r="X303">
            <v>5000</v>
          </cell>
          <cell r="Y303">
            <v>5000</v>
          </cell>
          <cell r="Z303">
            <v>5000</v>
          </cell>
          <cell r="AA303">
            <v>5000</v>
          </cell>
          <cell r="AB303">
            <v>5000</v>
          </cell>
          <cell r="AC303">
            <v>5000</v>
          </cell>
          <cell r="AD303">
            <v>1500</v>
          </cell>
          <cell r="AE303">
            <v>1500</v>
          </cell>
          <cell r="AF303">
            <v>1500</v>
          </cell>
          <cell r="AG303">
            <v>1500</v>
          </cell>
          <cell r="AH303">
            <v>1500</v>
          </cell>
          <cell r="AI303">
            <v>1500</v>
          </cell>
          <cell r="AJ303">
            <v>0</v>
          </cell>
          <cell r="AK303">
            <v>0</v>
          </cell>
          <cell r="AL303">
            <v>1500</v>
          </cell>
          <cell r="AM303">
            <v>1500</v>
          </cell>
          <cell r="AN303">
            <v>1500</v>
          </cell>
          <cell r="AQ303">
            <v>1500</v>
          </cell>
          <cell r="AR303">
            <v>1500</v>
          </cell>
          <cell r="AS303">
            <v>1500</v>
          </cell>
          <cell r="AT303">
            <v>1500</v>
          </cell>
          <cell r="AU303" t="str">
            <v>Trung tâm y tế huyện Quảng Trạch</v>
          </cell>
          <cell r="AV303">
            <v>1500</v>
          </cell>
        </row>
        <row r="304">
          <cell r="B304" t="str">
            <v>Nhà điều trị và hạ tầng kỹ thuật bệnh viện đa khoa huyện Lệ Thủy</v>
          </cell>
          <cell r="C304">
            <v>1500</v>
          </cell>
          <cell r="D304">
            <v>1500</v>
          </cell>
          <cell r="E304">
            <v>1500</v>
          </cell>
          <cell r="F304">
            <v>1500</v>
          </cell>
          <cell r="G304" t="str">
            <v>Lệ Thủy</v>
          </cell>
          <cell r="H304">
            <v>2020</v>
          </cell>
          <cell r="I304">
            <v>2020</v>
          </cell>
          <cell r="J304">
            <v>2022</v>
          </cell>
          <cell r="K304">
            <v>2022</v>
          </cell>
          <cell r="L304">
            <v>2022</v>
          </cell>
          <cell r="M304" t="str">
            <v>4191/QĐ-UBND ngày 30/10/2019</v>
          </cell>
          <cell r="N304">
            <v>11000</v>
          </cell>
          <cell r="O304">
            <v>11000</v>
          </cell>
          <cell r="P304">
            <v>6600</v>
          </cell>
          <cell r="Q304">
            <v>6600</v>
          </cell>
          <cell r="R304">
            <v>6600</v>
          </cell>
          <cell r="S304">
            <v>6600</v>
          </cell>
          <cell r="T304">
            <v>6600</v>
          </cell>
          <cell r="U304">
            <v>6600</v>
          </cell>
          <cell r="V304">
            <v>6600</v>
          </cell>
          <cell r="W304">
            <v>6600</v>
          </cell>
          <cell r="X304">
            <v>6600</v>
          </cell>
          <cell r="Y304">
            <v>6600</v>
          </cell>
          <cell r="Z304">
            <v>6600</v>
          </cell>
          <cell r="AA304">
            <v>6600</v>
          </cell>
          <cell r="AB304">
            <v>6600</v>
          </cell>
          <cell r="AC304">
            <v>6600</v>
          </cell>
          <cell r="AD304">
            <v>1980</v>
          </cell>
          <cell r="AE304">
            <v>1980</v>
          </cell>
          <cell r="AF304">
            <v>1980</v>
          </cell>
          <cell r="AG304">
            <v>1980</v>
          </cell>
          <cell r="AH304">
            <v>1980</v>
          </cell>
          <cell r="AI304">
            <v>1980</v>
          </cell>
          <cell r="AJ304">
            <v>0</v>
          </cell>
          <cell r="AK304">
            <v>0</v>
          </cell>
          <cell r="AL304">
            <v>1980</v>
          </cell>
          <cell r="AM304">
            <v>1980</v>
          </cell>
          <cell r="AN304">
            <v>1980</v>
          </cell>
          <cell r="AQ304">
            <v>1980</v>
          </cell>
          <cell r="AR304">
            <v>1980</v>
          </cell>
          <cell r="AS304">
            <v>1980</v>
          </cell>
          <cell r="AT304">
            <v>1980</v>
          </cell>
          <cell r="AU304" t="str">
            <v>Bệnh viện Đa khoa huyện Lệ Thủy</v>
          </cell>
          <cell r="AV304">
            <v>1980</v>
          </cell>
        </row>
        <row r="305">
          <cell r="B305">
            <v>1980</v>
          </cell>
          <cell r="C305">
            <v>1980</v>
          </cell>
          <cell r="D305">
            <v>1980</v>
          </cell>
          <cell r="E305">
            <v>1980</v>
          </cell>
          <cell r="F305">
            <v>1980</v>
          </cell>
          <cell r="G305">
            <v>1980</v>
          </cell>
          <cell r="H305">
            <v>1980</v>
          </cell>
          <cell r="I305">
            <v>1980</v>
          </cell>
          <cell r="J305">
            <v>1980</v>
          </cell>
          <cell r="K305">
            <v>1980</v>
          </cell>
          <cell r="L305">
            <v>1980</v>
          </cell>
          <cell r="M305">
            <v>1980</v>
          </cell>
          <cell r="N305">
            <v>1980</v>
          </cell>
          <cell r="O305">
            <v>1980</v>
          </cell>
          <cell r="P305">
            <v>1980</v>
          </cell>
          <cell r="Q305">
            <v>1980</v>
          </cell>
          <cell r="R305">
            <v>1980</v>
          </cell>
          <cell r="S305">
            <v>1980</v>
          </cell>
          <cell r="T305">
            <v>1980</v>
          </cell>
          <cell r="U305">
            <v>1980</v>
          </cell>
          <cell r="V305">
            <v>1980</v>
          </cell>
          <cell r="W305">
            <v>1980</v>
          </cell>
          <cell r="X305">
            <v>1980</v>
          </cell>
          <cell r="Y305">
            <v>1980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t="str">
            <v>Trạm y tế xã Quảng Lộc bỏ danh mục</v>
          </cell>
          <cell r="AQ305">
            <v>0</v>
          </cell>
          <cell r="AR305">
            <v>0</v>
          </cell>
          <cell r="AS305">
            <v>0</v>
          </cell>
        </row>
        <row r="306">
          <cell r="B306" t="str">
            <v>Hạ tầng CK Cha Lo</v>
          </cell>
          <cell r="C306">
            <v>0</v>
          </cell>
          <cell r="D306">
            <v>0</v>
          </cell>
          <cell r="E306">
            <v>0</v>
          </cell>
          <cell r="F306">
            <v>0</v>
          </cell>
          <cell r="G306">
            <v>0</v>
          </cell>
          <cell r="H306">
            <v>0</v>
          </cell>
          <cell r="I306">
            <v>0</v>
          </cell>
          <cell r="J306">
            <v>0</v>
          </cell>
          <cell r="K306">
            <v>0</v>
          </cell>
          <cell r="L306">
            <v>0</v>
          </cell>
          <cell r="M306">
            <v>0</v>
          </cell>
          <cell r="N306">
            <v>546929</v>
          </cell>
          <cell r="O306">
            <v>0</v>
          </cell>
          <cell r="P306">
            <v>152590</v>
          </cell>
          <cell r="Q306">
            <v>169488</v>
          </cell>
          <cell r="R306">
            <v>0</v>
          </cell>
          <cell r="S306">
            <v>24737</v>
          </cell>
          <cell r="T306">
            <v>104854</v>
          </cell>
          <cell r="U306">
            <v>80500</v>
          </cell>
          <cell r="V306">
            <v>20000</v>
          </cell>
          <cell r="W306">
            <v>20000</v>
          </cell>
          <cell r="X306">
            <v>20000</v>
          </cell>
          <cell r="Y306">
            <v>20000</v>
          </cell>
          <cell r="Z306">
            <v>20000</v>
          </cell>
          <cell r="AA306">
            <v>189488</v>
          </cell>
          <cell r="AB306">
            <v>20000</v>
          </cell>
          <cell r="AC306">
            <v>44737</v>
          </cell>
          <cell r="AD306">
            <v>104854</v>
          </cell>
          <cell r="AE306">
            <v>60500</v>
          </cell>
          <cell r="AF306">
            <v>60500</v>
          </cell>
          <cell r="AG306">
            <v>60500</v>
          </cell>
          <cell r="AH306">
            <v>60500</v>
          </cell>
          <cell r="AI306">
            <v>60500</v>
          </cell>
          <cell r="AJ306">
            <v>60500</v>
          </cell>
          <cell r="AK306">
            <v>60500</v>
          </cell>
          <cell r="AL306">
            <v>60500</v>
          </cell>
          <cell r="AM306">
            <v>60500</v>
          </cell>
          <cell r="AN306">
            <v>60500</v>
          </cell>
          <cell r="AQ306">
            <v>60500</v>
          </cell>
          <cell r="AR306">
            <v>60500</v>
          </cell>
          <cell r="AS306">
            <v>60500</v>
          </cell>
        </row>
        <row r="307">
          <cell r="B307" t="str">
            <v>Hạ tầng khu phi thuế quan và các điểm dịch vụ khu kinh tế cửa khẩu Cha Lo</v>
          </cell>
          <cell r="C307">
            <v>60500</v>
          </cell>
          <cell r="D307">
            <v>60500</v>
          </cell>
          <cell r="E307" t="str">
            <v>HTCC</v>
          </cell>
          <cell r="F307" t="str">
            <v>4Chuyển tiếp</v>
          </cell>
          <cell r="G307" t="str">
            <v>Minh Hóa</v>
          </cell>
          <cell r="H307">
            <v>2015</v>
          </cell>
          <cell r="I307">
            <v>2015</v>
          </cell>
          <cell r="J307">
            <v>2020</v>
          </cell>
          <cell r="K307" t="str">
            <v>chưa</v>
          </cell>
          <cell r="L307">
            <v>2020</v>
          </cell>
          <cell r="M307" t="str">
            <v>3064/QĐ-UBND ngày 29/10/2014; 4885/QĐ-UBND ngày 29/12/2017</v>
          </cell>
          <cell r="N307">
            <v>307197</v>
          </cell>
          <cell r="O307">
            <v>0</v>
          </cell>
          <cell r="P307">
            <v>67815</v>
          </cell>
          <cell r="Q307">
            <v>104943</v>
          </cell>
          <cell r="R307">
            <v>104943</v>
          </cell>
          <cell r="S307">
            <v>4750</v>
          </cell>
          <cell r="T307">
            <v>61034</v>
          </cell>
          <cell r="U307">
            <v>56284</v>
          </cell>
          <cell r="V307">
            <v>7500</v>
          </cell>
          <cell r="W307">
            <v>7500</v>
          </cell>
          <cell r="X307">
            <v>0</v>
          </cell>
          <cell r="Y307">
            <v>0</v>
          </cell>
          <cell r="Z307">
            <v>7500</v>
          </cell>
          <cell r="AA307">
            <v>112443</v>
          </cell>
          <cell r="AB307">
            <v>7500</v>
          </cell>
          <cell r="AC307">
            <v>12250</v>
          </cell>
          <cell r="AD307">
            <v>61034</v>
          </cell>
          <cell r="AE307">
            <v>48784</v>
          </cell>
          <cell r="AF307">
            <v>10000</v>
          </cell>
          <cell r="AG307">
            <v>20.498524106264348</v>
          </cell>
          <cell r="AH307">
            <v>583</v>
          </cell>
          <cell r="AI307">
            <v>10583</v>
          </cell>
          <cell r="AJ307">
            <v>123026</v>
          </cell>
          <cell r="AK307">
            <v>22833</v>
          </cell>
          <cell r="AL307">
            <v>61034</v>
          </cell>
          <cell r="AM307">
            <v>38201</v>
          </cell>
          <cell r="AN307">
            <v>38201</v>
          </cell>
          <cell r="AQ307" t="str">
            <v>KKT Cừa khẩu Cha Lo</v>
          </cell>
          <cell r="AR307" t="str">
            <v>Khác</v>
          </cell>
          <cell r="AS307">
            <v>38201</v>
          </cell>
          <cell r="AU307" t="str">
            <v>BQL Khu Kinh tế</v>
          </cell>
        </row>
        <row r="308">
          <cell r="B308" t="str">
            <v>Nhà liên ngành và Quốc môn KKT cửa khẩu Quốc tế Cha Lo (giai đoạn 2)</v>
          </cell>
          <cell r="C308">
            <v>38201</v>
          </cell>
          <cell r="D308">
            <v>38201</v>
          </cell>
          <cell r="E308" t="str">
            <v>HTCC</v>
          </cell>
          <cell r="F308" t="str">
            <v>4Chuyển tiếp</v>
          </cell>
          <cell r="G308" t="str">
            <v>Minh Hóa</v>
          </cell>
          <cell r="H308">
            <v>2016</v>
          </cell>
          <cell r="I308">
            <v>2016</v>
          </cell>
          <cell r="J308">
            <v>2018</v>
          </cell>
          <cell r="K308" t="str">
            <v xml:space="preserve">chưa </v>
          </cell>
          <cell r="L308">
            <v>2018</v>
          </cell>
          <cell r="M308" t="str">
            <v>1515/QĐ-UBND ngày 01/7/2013</v>
          </cell>
          <cell r="N308">
            <v>167137</v>
          </cell>
          <cell r="O308">
            <v>0</v>
          </cell>
          <cell r="P308">
            <v>66855</v>
          </cell>
          <cell r="Q308">
            <v>45084</v>
          </cell>
          <cell r="R308">
            <v>45084</v>
          </cell>
          <cell r="S308">
            <v>10000</v>
          </cell>
          <cell r="T308">
            <v>25900</v>
          </cell>
          <cell r="U308">
            <v>15900</v>
          </cell>
          <cell r="V308">
            <v>4184</v>
          </cell>
          <cell r="W308">
            <v>4184</v>
          </cell>
          <cell r="X308">
            <v>0</v>
          </cell>
          <cell r="Y308">
            <v>0</v>
          </cell>
          <cell r="Z308">
            <v>4184</v>
          </cell>
          <cell r="AA308">
            <v>49268</v>
          </cell>
          <cell r="AB308">
            <v>4184</v>
          </cell>
          <cell r="AC308">
            <v>14184</v>
          </cell>
          <cell r="AD308">
            <v>25900</v>
          </cell>
          <cell r="AE308">
            <v>11716</v>
          </cell>
          <cell r="AF308">
            <v>11716</v>
          </cell>
          <cell r="AG308">
            <v>100</v>
          </cell>
          <cell r="AH308">
            <v>-583</v>
          </cell>
          <cell r="AI308">
            <v>11133</v>
          </cell>
          <cell r="AJ308">
            <v>60401</v>
          </cell>
          <cell r="AK308">
            <v>25317</v>
          </cell>
          <cell r="AL308">
            <v>25900</v>
          </cell>
          <cell r="AM308">
            <v>0</v>
          </cell>
          <cell r="AN308">
            <v>0</v>
          </cell>
          <cell r="AQ308" t="str">
            <v>KKT Cừa khẩu Cha Lo</v>
          </cell>
          <cell r="AR308" t="str">
            <v>Khác</v>
          </cell>
          <cell r="AS308">
            <v>0</v>
          </cell>
          <cell r="AU308" t="str">
            <v>BQL Khu Kinh tế</v>
          </cell>
        </row>
        <row r="309">
          <cell r="B309" t="str">
            <v>Hạ tầng kỹ thuật Khu trung tâm cửa khẩu Quốc tế Cha Lo (giai đoạn 2)</v>
          </cell>
          <cell r="C309">
            <v>0</v>
          </cell>
          <cell r="D309">
            <v>0</v>
          </cell>
          <cell r="E309" t="str">
            <v>HTCC</v>
          </cell>
          <cell r="F309" t="str">
            <v>4Chuyển tiếp</v>
          </cell>
          <cell r="G309" t="str">
            <v>Minh Hóa</v>
          </cell>
          <cell r="H309">
            <v>2016</v>
          </cell>
          <cell r="I309">
            <v>2016</v>
          </cell>
          <cell r="J309">
            <v>2018</v>
          </cell>
          <cell r="K309" t="str">
            <v>chưa</v>
          </cell>
          <cell r="L309">
            <v>2018</v>
          </cell>
          <cell r="M309" t="str">
            <v>2564/QĐ-CT ngày 22/10/2012</v>
          </cell>
          <cell r="N309">
            <v>72595</v>
          </cell>
          <cell r="O309">
            <v>0</v>
          </cell>
          <cell r="P309">
            <v>17920</v>
          </cell>
          <cell r="Q309">
            <v>19461</v>
          </cell>
          <cell r="R309">
            <v>19461</v>
          </cell>
          <cell r="S309">
            <v>9987</v>
          </cell>
          <cell r="T309">
            <v>17920</v>
          </cell>
          <cell r="U309">
            <v>8316</v>
          </cell>
          <cell r="V309">
            <v>8316</v>
          </cell>
          <cell r="W309">
            <v>8316</v>
          </cell>
          <cell r="X309">
            <v>0</v>
          </cell>
          <cell r="Y309">
            <v>0</v>
          </cell>
          <cell r="Z309">
            <v>8316</v>
          </cell>
          <cell r="AA309">
            <v>27777</v>
          </cell>
          <cell r="AB309">
            <v>8316</v>
          </cell>
          <cell r="AC309">
            <v>18303</v>
          </cell>
          <cell r="AD309">
            <v>17920</v>
          </cell>
          <cell r="AE309">
            <v>0</v>
          </cell>
          <cell r="AF309">
            <v>0</v>
          </cell>
          <cell r="AG309">
            <v>0</v>
          </cell>
          <cell r="AH309">
            <v>0</v>
          </cell>
          <cell r="AI309">
            <v>0</v>
          </cell>
          <cell r="AJ309">
            <v>0</v>
          </cell>
          <cell r="AK309">
            <v>0</v>
          </cell>
          <cell r="AL309">
            <v>0</v>
          </cell>
          <cell r="AM309">
            <v>0</v>
          </cell>
          <cell r="AN309">
            <v>0</v>
          </cell>
          <cell r="AO309">
            <v>0</v>
          </cell>
          <cell r="AQ309">
            <v>0</v>
          </cell>
          <cell r="AR309">
            <v>0</v>
          </cell>
          <cell r="AS309">
            <v>0</v>
          </cell>
          <cell r="AU309" t="str">
            <v>BQL Khu Kinh tế</v>
          </cell>
        </row>
        <row r="310">
          <cell r="B310" t="str">
            <v>Đầu tư Phong Nha</v>
          </cell>
          <cell r="C310">
            <v>0</v>
          </cell>
          <cell r="D310">
            <v>0</v>
          </cell>
          <cell r="E310">
            <v>0</v>
          </cell>
          <cell r="F310">
            <v>0</v>
          </cell>
          <cell r="G310">
            <v>0</v>
          </cell>
          <cell r="H310">
            <v>0</v>
          </cell>
          <cell r="I310">
            <v>0</v>
          </cell>
          <cell r="J310">
            <v>0</v>
          </cell>
          <cell r="K310">
            <v>0</v>
          </cell>
          <cell r="L310">
            <v>0</v>
          </cell>
          <cell r="M310">
            <v>0</v>
          </cell>
          <cell r="N310">
            <v>27144</v>
          </cell>
          <cell r="O310">
            <v>0</v>
          </cell>
          <cell r="P310">
            <v>27144</v>
          </cell>
          <cell r="Q310">
            <v>2735</v>
          </cell>
          <cell r="R310">
            <v>0</v>
          </cell>
          <cell r="S310">
            <v>2735</v>
          </cell>
          <cell r="T310">
            <v>24975</v>
          </cell>
          <cell r="U310">
            <v>22500</v>
          </cell>
          <cell r="V310">
            <v>7636</v>
          </cell>
          <cell r="W310">
            <v>7635.8</v>
          </cell>
          <cell r="X310">
            <v>7635.796875</v>
          </cell>
          <cell r="Y310">
            <v>0</v>
          </cell>
          <cell r="Z310">
            <v>7636</v>
          </cell>
          <cell r="AA310">
            <v>10371</v>
          </cell>
          <cell r="AB310">
            <v>7636</v>
          </cell>
          <cell r="AC310">
            <v>10371</v>
          </cell>
          <cell r="AD310">
            <v>24975</v>
          </cell>
          <cell r="AE310">
            <v>14744</v>
          </cell>
          <cell r="AF310">
            <v>14744</v>
          </cell>
          <cell r="AG310">
            <v>14744</v>
          </cell>
          <cell r="AH310">
            <v>14744</v>
          </cell>
          <cell r="AI310">
            <v>14744</v>
          </cell>
          <cell r="AJ310">
            <v>14744</v>
          </cell>
          <cell r="AK310">
            <v>14744</v>
          </cell>
          <cell r="AL310">
            <v>14744</v>
          </cell>
          <cell r="AM310">
            <v>14744</v>
          </cell>
          <cell r="AN310">
            <v>14744</v>
          </cell>
          <cell r="AQ310">
            <v>14744</v>
          </cell>
          <cell r="AR310">
            <v>14744</v>
          </cell>
          <cell r="AS310">
            <v>14744</v>
          </cell>
        </row>
        <row r="311">
          <cell r="B311" t="str">
            <v>Dự án chuyển tiếp</v>
          </cell>
          <cell r="C311">
            <v>14744</v>
          </cell>
          <cell r="D311">
            <v>14744</v>
          </cell>
          <cell r="E311">
            <v>14744</v>
          </cell>
          <cell r="F311">
            <v>14744</v>
          </cell>
          <cell r="G311">
            <v>14744</v>
          </cell>
          <cell r="H311">
            <v>14744</v>
          </cell>
          <cell r="I311">
            <v>14744</v>
          </cell>
          <cell r="J311">
            <v>14744</v>
          </cell>
          <cell r="K311">
            <v>14744</v>
          </cell>
          <cell r="L311">
            <v>14744</v>
          </cell>
          <cell r="M311">
            <v>14744</v>
          </cell>
          <cell r="N311">
            <v>14744</v>
          </cell>
          <cell r="O311">
            <v>14744</v>
          </cell>
          <cell r="P311">
            <v>14744</v>
          </cell>
          <cell r="Q311">
            <v>14744</v>
          </cell>
          <cell r="R311">
            <v>14744</v>
          </cell>
          <cell r="S311">
            <v>14744</v>
          </cell>
          <cell r="T311">
            <v>14744</v>
          </cell>
          <cell r="U311">
            <v>14744</v>
          </cell>
          <cell r="V311">
            <v>14744</v>
          </cell>
          <cell r="W311">
            <v>14744</v>
          </cell>
          <cell r="X311">
            <v>14744</v>
          </cell>
          <cell r="Y311">
            <v>14744</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Q311">
            <v>0</v>
          </cell>
          <cell r="AR311">
            <v>0</v>
          </cell>
          <cell r="AS311">
            <v>0</v>
          </cell>
        </row>
        <row r="312">
          <cell r="B312" t="str">
            <v>Trạm kiểm lâm Trộ Mợng</v>
          </cell>
          <cell r="C312">
            <v>0</v>
          </cell>
          <cell r="D312">
            <v>0</v>
          </cell>
          <cell r="E312">
            <v>0</v>
          </cell>
          <cell r="F312" t="str">
            <v>5KCM</v>
          </cell>
          <cell r="G312" t="str">
            <v>Bố Trạch</v>
          </cell>
          <cell r="H312">
            <v>2017</v>
          </cell>
          <cell r="I312">
            <v>2017</v>
          </cell>
          <cell r="J312" t="str">
            <v>2019</v>
          </cell>
          <cell r="K312">
            <v>2017</v>
          </cell>
          <cell r="L312">
            <v>2017</v>
          </cell>
          <cell r="M312" t="str">
            <v>3525/QĐ-UBND ngày 31/10/2016</v>
          </cell>
          <cell r="N312">
            <v>7671</v>
          </cell>
          <cell r="O312">
            <v>7671</v>
          </cell>
          <cell r="P312">
            <v>7671</v>
          </cell>
          <cell r="Q312">
            <v>2615</v>
          </cell>
          <cell r="R312">
            <v>2615</v>
          </cell>
          <cell r="S312">
            <v>2615</v>
          </cell>
          <cell r="T312">
            <v>6904</v>
          </cell>
          <cell r="U312">
            <v>4429</v>
          </cell>
          <cell r="V312">
            <v>2215</v>
          </cell>
          <cell r="W312">
            <v>2214.5</v>
          </cell>
          <cell r="X312">
            <v>50</v>
          </cell>
          <cell r="Y312">
            <v>50</v>
          </cell>
          <cell r="Z312">
            <v>2215</v>
          </cell>
          <cell r="AA312">
            <v>4830</v>
          </cell>
          <cell r="AB312">
            <v>2215</v>
          </cell>
          <cell r="AC312">
            <v>4830</v>
          </cell>
          <cell r="AD312">
            <v>6904</v>
          </cell>
          <cell r="AE312">
            <v>2214</v>
          </cell>
          <cell r="AF312">
            <v>2214</v>
          </cell>
          <cell r="AG312">
            <v>100</v>
          </cell>
          <cell r="AH312">
            <v>100</v>
          </cell>
          <cell r="AI312">
            <v>2214</v>
          </cell>
          <cell r="AJ312">
            <v>7044</v>
          </cell>
          <cell r="AK312">
            <v>7044</v>
          </cell>
          <cell r="AL312">
            <v>6904</v>
          </cell>
          <cell r="AM312">
            <v>0</v>
          </cell>
          <cell r="AN312">
            <v>0</v>
          </cell>
          <cell r="AQ312">
            <v>0</v>
          </cell>
          <cell r="AR312" t="str">
            <v>Khác</v>
          </cell>
          <cell r="AS312">
            <v>0</v>
          </cell>
          <cell r="AU312" t="str">
            <v>Ban quản lý VQG Phong Nha - Kẻ Bàng</v>
          </cell>
        </row>
        <row r="313">
          <cell r="B313" t="str">
            <v>Dự án khởi công mới năm 2018</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Q313">
            <v>0</v>
          </cell>
          <cell r="AR313">
            <v>0</v>
          </cell>
          <cell r="AS313">
            <v>0</v>
          </cell>
        </row>
        <row r="314">
          <cell r="B314" t="str">
            <v xml:space="preserve">Khu cứu hộ động vật, thực vật hoang dã và mở rộng vườn thực vật </v>
          </cell>
          <cell r="C314">
            <v>0</v>
          </cell>
          <cell r="D314">
            <v>0</v>
          </cell>
          <cell r="E314">
            <v>0</v>
          </cell>
          <cell r="F314" t="str">
            <v>5KCM</v>
          </cell>
          <cell r="G314" t="str">
            <v>Bố Trạch</v>
          </cell>
          <cell r="H314">
            <v>2018</v>
          </cell>
          <cell r="I314">
            <v>2018</v>
          </cell>
          <cell r="J314" t="str">
            <v>2020</v>
          </cell>
          <cell r="K314">
            <v>2018</v>
          </cell>
          <cell r="L314">
            <v>2018</v>
          </cell>
          <cell r="M314" t="str">
            <v>2856/QĐ-UBND ngày 28/8/2018</v>
          </cell>
          <cell r="N314">
            <v>8480</v>
          </cell>
          <cell r="O314">
            <v>8480</v>
          </cell>
          <cell r="P314">
            <v>8480</v>
          </cell>
          <cell r="Q314">
            <v>60</v>
          </cell>
          <cell r="R314">
            <v>60</v>
          </cell>
          <cell r="S314">
            <v>60</v>
          </cell>
          <cell r="T314">
            <v>8171</v>
          </cell>
          <cell r="U314">
            <v>8171</v>
          </cell>
          <cell r="V314">
            <v>2451</v>
          </cell>
          <cell r="W314">
            <v>2451.3000000000002</v>
          </cell>
          <cell r="X314">
            <v>30</v>
          </cell>
          <cell r="Y314">
            <v>30</v>
          </cell>
          <cell r="Z314">
            <v>2451</v>
          </cell>
          <cell r="AA314">
            <v>2511</v>
          </cell>
          <cell r="AB314">
            <v>2451</v>
          </cell>
          <cell r="AC314">
            <v>2511</v>
          </cell>
          <cell r="AD314">
            <v>8171</v>
          </cell>
          <cell r="AE314">
            <v>5660</v>
          </cell>
          <cell r="AF314">
            <v>1716</v>
          </cell>
          <cell r="AG314">
            <v>30.318021201413426</v>
          </cell>
          <cell r="AH314">
            <v>30.318008422851563</v>
          </cell>
          <cell r="AI314">
            <v>1716</v>
          </cell>
          <cell r="AJ314">
            <v>4227</v>
          </cell>
          <cell r="AK314">
            <v>4227</v>
          </cell>
          <cell r="AL314">
            <v>8171</v>
          </cell>
          <cell r="AM314">
            <v>3944</v>
          </cell>
          <cell r="AN314">
            <v>3944</v>
          </cell>
          <cell r="AQ314" t="str">
            <v>Sơn Trạch</v>
          </cell>
          <cell r="AR314" t="str">
            <v>Khác</v>
          </cell>
          <cell r="AS314">
            <v>3944</v>
          </cell>
          <cell r="AU314" t="str">
            <v>Ban quản lý VQG Phong Nha - Kẻ Bàng</v>
          </cell>
        </row>
        <row r="315">
          <cell r="B315" t="str">
            <v xml:space="preserve">Hệ thống sàn đạo và điện chiếu sáng động Phong Nha </v>
          </cell>
          <cell r="C315">
            <v>3944</v>
          </cell>
          <cell r="D315">
            <v>3944</v>
          </cell>
          <cell r="E315">
            <v>3944</v>
          </cell>
          <cell r="F315" t="str">
            <v>5KCM</v>
          </cell>
          <cell r="G315" t="str">
            <v>Bố Trạch</v>
          </cell>
          <cell r="H315">
            <v>2018</v>
          </cell>
          <cell r="I315">
            <v>2018</v>
          </cell>
          <cell r="J315" t="str">
            <v>2020</v>
          </cell>
          <cell r="K315">
            <v>2018</v>
          </cell>
          <cell r="L315">
            <v>2018</v>
          </cell>
          <cell r="M315" t="str">
            <v>4742/QĐ-UBND ngày 31/12/2018</v>
          </cell>
          <cell r="N315">
            <v>10993</v>
          </cell>
          <cell r="O315">
            <v>10993</v>
          </cell>
          <cell r="P315">
            <v>10993</v>
          </cell>
          <cell r="Q315">
            <v>60</v>
          </cell>
          <cell r="R315">
            <v>60</v>
          </cell>
          <cell r="S315">
            <v>60</v>
          </cell>
          <cell r="T315">
            <v>9900</v>
          </cell>
          <cell r="U315">
            <v>9900</v>
          </cell>
          <cell r="V315">
            <v>2970</v>
          </cell>
          <cell r="W315">
            <v>2970</v>
          </cell>
          <cell r="X315">
            <v>30</v>
          </cell>
          <cell r="Y315">
            <v>30</v>
          </cell>
          <cell r="Z315">
            <v>2970</v>
          </cell>
          <cell r="AA315">
            <v>3030</v>
          </cell>
          <cell r="AB315">
            <v>2970</v>
          </cell>
          <cell r="AC315">
            <v>3030</v>
          </cell>
          <cell r="AD315">
            <v>9900</v>
          </cell>
          <cell r="AE315">
            <v>6870</v>
          </cell>
          <cell r="AF315">
            <v>6870</v>
          </cell>
          <cell r="AG315">
            <v>6870</v>
          </cell>
          <cell r="AH315">
            <v>6870</v>
          </cell>
          <cell r="AI315">
            <v>0</v>
          </cell>
          <cell r="AJ315">
            <v>3030</v>
          </cell>
          <cell r="AK315">
            <v>3030</v>
          </cell>
          <cell r="AL315">
            <v>9900</v>
          </cell>
          <cell r="AM315">
            <v>6870</v>
          </cell>
          <cell r="AN315">
            <v>6870</v>
          </cell>
          <cell r="AQ315" t="str">
            <v>Sơn Trạch</v>
          </cell>
          <cell r="AR315" t="str">
            <v>Khác</v>
          </cell>
          <cell r="AS315">
            <v>6870</v>
          </cell>
          <cell r="AU315" t="str">
            <v>Ban quản lý VQG Phong Nha - Kẻ Bàng</v>
          </cell>
        </row>
        <row r="316">
          <cell r="B316" t="str">
            <v>Nợ XDCB</v>
          </cell>
          <cell r="C316">
            <v>6870</v>
          </cell>
          <cell r="D316">
            <v>6870</v>
          </cell>
          <cell r="E316">
            <v>6870</v>
          </cell>
          <cell r="F316">
            <v>6870</v>
          </cell>
          <cell r="G316">
            <v>6870</v>
          </cell>
          <cell r="H316">
            <v>6870</v>
          </cell>
          <cell r="I316">
            <v>6870</v>
          </cell>
          <cell r="J316">
            <v>6870</v>
          </cell>
          <cell r="K316">
            <v>6870</v>
          </cell>
          <cell r="L316">
            <v>6870</v>
          </cell>
          <cell r="M316">
            <v>6870</v>
          </cell>
          <cell r="N316">
            <v>1023225</v>
          </cell>
          <cell r="O316">
            <v>88130</v>
          </cell>
          <cell r="P316">
            <v>332661.2</v>
          </cell>
          <cell r="Q316">
            <v>677942</v>
          </cell>
          <cell r="R316">
            <v>96973</v>
          </cell>
          <cell r="S316">
            <v>251600</v>
          </cell>
          <cell r="T316">
            <v>100988</v>
          </cell>
          <cell r="U316">
            <v>48912</v>
          </cell>
          <cell r="V316">
            <v>18478</v>
          </cell>
          <cell r="W316">
            <v>18477.550000000156</v>
          </cell>
          <cell r="X316">
            <v>18477.546875</v>
          </cell>
          <cell r="Y316">
            <v>19896</v>
          </cell>
          <cell r="Z316">
            <v>38374</v>
          </cell>
          <cell r="AA316">
            <v>716316</v>
          </cell>
          <cell r="AB316">
            <v>135347</v>
          </cell>
          <cell r="AC316">
            <v>289974</v>
          </cell>
          <cell r="AD316">
            <v>100988</v>
          </cell>
          <cell r="AE316">
            <v>10538</v>
          </cell>
          <cell r="AF316">
            <v>10538</v>
          </cell>
          <cell r="AG316">
            <v>10538</v>
          </cell>
          <cell r="AH316">
            <v>10538</v>
          </cell>
          <cell r="AI316">
            <v>10538</v>
          </cell>
          <cell r="AJ316">
            <v>10538</v>
          </cell>
          <cell r="AK316">
            <v>10538</v>
          </cell>
          <cell r="AL316">
            <v>10538</v>
          </cell>
          <cell r="AM316">
            <v>10538</v>
          </cell>
          <cell r="AN316">
            <v>31994</v>
          </cell>
          <cell r="AO316">
            <v>-13516.449999999844</v>
          </cell>
          <cell r="AQ316">
            <v>-13516.4453125</v>
          </cell>
          <cell r="AR316">
            <v>-13516.4453125</v>
          </cell>
          <cell r="AS316">
            <v>-13516.4453125</v>
          </cell>
        </row>
        <row r="317">
          <cell r="B317" t="str">
            <v>Đường nối từ đường Nguyễn Hữu Cảnh - đường Nguyễn Văn Cừ  (đoạn từ Sở Tài chính - đường Nguyễn Văn Cừ), TP. Đồng Hới</v>
          </cell>
          <cell r="C317" t="str">
            <v>2704/QĐ-UBND ngày 07/9/2016</v>
          </cell>
          <cell r="D317">
            <v>50388</v>
          </cell>
          <cell r="E317" t="str">
            <v>GTVT</v>
          </cell>
          <cell r="F317" t="str">
            <v>2Nợ XDCB</v>
          </cell>
          <cell r="G317" t="str">
            <v>Đồng Hới</v>
          </cell>
          <cell r="H317">
            <v>2010</v>
          </cell>
          <cell r="I317" t="str">
            <v>5/2011</v>
          </cell>
          <cell r="J317">
            <v>2016</v>
          </cell>
          <cell r="K317" t="str">
            <v>5/2016</v>
          </cell>
          <cell r="L317">
            <v>2016</v>
          </cell>
          <cell r="M317" t="str">
            <v>2757/QĐ-UBND ngày 27/10/2010; 46/QĐ-UBND ngày 10/01/2014</v>
          </cell>
          <cell r="N317">
            <v>52941</v>
          </cell>
          <cell r="O317">
            <v>0</v>
          </cell>
          <cell r="P317">
            <v>52941</v>
          </cell>
          <cell r="Q317">
            <v>43616</v>
          </cell>
          <cell r="R317">
            <v>0</v>
          </cell>
          <cell r="S317">
            <v>43616</v>
          </cell>
          <cell r="T317">
            <v>9348</v>
          </cell>
          <cell r="U317">
            <v>4272</v>
          </cell>
          <cell r="V317">
            <v>582</v>
          </cell>
          <cell r="W317">
            <v>581.59999999999991</v>
          </cell>
          <cell r="X317">
            <v>30</v>
          </cell>
          <cell r="Y317">
            <v>3690</v>
          </cell>
          <cell r="Z317">
            <v>4272</v>
          </cell>
          <cell r="AA317">
            <v>47888</v>
          </cell>
          <cell r="AB317">
            <v>4272</v>
          </cell>
          <cell r="AC317">
            <v>47888</v>
          </cell>
          <cell r="AD317">
            <v>9348</v>
          </cell>
          <cell r="AE317">
            <v>0</v>
          </cell>
          <cell r="AF317">
            <v>0</v>
          </cell>
          <cell r="AG317">
            <v>0</v>
          </cell>
          <cell r="AH317">
            <v>0</v>
          </cell>
          <cell r="AI317">
            <v>0</v>
          </cell>
          <cell r="AJ317">
            <v>0</v>
          </cell>
          <cell r="AK317">
            <v>0</v>
          </cell>
          <cell r="AL317">
            <v>0</v>
          </cell>
          <cell r="AM317">
            <v>0</v>
          </cell>
          <cell r="AN317">
            <v>0</v>
          </cell>
          <cell r="AQ317">
            <v>0</v>
          </cell>
          <cell r="AR317">
            <v>0</v>
          </cell>
          <cell r="AS317">
            <v>0</v>
          </cell>
        </row>
        <row r="318">
          <cell r="B318" t="str">
            <v>Trụ sở Chi cục Kiểm lâm</v>
          </cell>
          <cell r="C318" t="str">
            <v>QĐ QT số 3500/QĐ-UBND ngày 03/12/2014)</v>
          </cell>
          <cell r="D318">
            <v>15789.357</v>
          </cell>
          <cell r="E318" t="str">
            <v>NN-TL</v>
          </cell>
          <cell r="F318" t="str">
            <v>2Nợ XDCB</v>
          </cell>
          <cell r="G318" t="str">
            <v>Đồng Hới</v>
          </cell>
          <cell r="H318">
            <v>2010</v>
          </cell>
          <cell r="I318">
            <v>2010</v>
          </cell>
          <cell r="J318">
            <v>2012</v>
          </cell>
          <cell r="K318">
            <v>2012</v>
          </cell>
          <cell r="L318">
            <v>2012</v>
          </cell>
          <cell r="M318" t="str">
            <v>949/QĐ-UBND ngày 4/5/2010</v>
          </cell>
          <cell r="N318">
            <v>15990</v>
          </cell>
          <cell r="O318">
            <v>0</v>
          </cell>
          <cell r="P318">
            <v>15990</v>
          </cell>
          <cell r="Q318">
            <v>15599</v>
          </cell>
          <cell r="R318">
            <v>0</v>
          </cell>
          <cell r="S318">
            <v>15599</v>
          </cell>
          <cell r="T318">
            <v>2890</v>
          </cell>
          <cell r="U318">
            <v>190</v>
          </cell>
          <cell r="V318">
            <v>190</v>
          </cell>
          <cell r="W318">
            <v>190</v>
          </cell>
          <cell r="X318">
            <v>100</v>
          </cell>
          <cell r="Y318">
            <v>100</v>
          </cell>
          <cell r="Z318">
            <v>190</v>
          </cell>
          <cell r="AA318">
            <v>15789</v>
          </cell>
          <cell r="AB318">
            <v>190</v>
          </cell>
          <cell r="AC318">
            <v>15789</v>
          </cell>
          <cell r="AD318">
            <v>2890</v>
          </cell>
          <cell r="AE318">
            <v>0</v>
          </cell>
          <cell r="AF318">
            <v>0</v>
          </cell>
          <cell r="AG318">
            <v>0</v>
          </cell>
          <cell r="AH318">
            <v>0</v>
          </cell>
          <cell r="AI318">
            <v>0</v>
          </cell>
          <cell r="AJ318">
            <v>0</v>
          </cell>
          <cell r="AK318">
            <v>0</v>
          </cell>
          <cell r="AL318">
            <v>0</v>
          </cell>
          <cell r="AM318">
            <v>0</v>
          </cell>
          <cell r="AN318">
            <v>0</v>
          </cell>
          <cell r="AQ318">
            <v>0</v>
          </cell>
          <cell r="AR318">
            <v>0</v>
          </cell>
          <cell r="AS318">
            <v>0</v>
          </cell>
        </row>
        <row r="319">
          <cell r="B319" t="str">
            <v>Nâng cấp hồ Hói Chánh</v>
          </cell>
          <cell r="C319" t="str">
            <v>NT đưa vào sử dụng</v>
          </cell>
          <cell r="D319">
            <v>0</v>
          </cell>
          <cell r="E319" t="str">
            <v>NN-TL</v>
          </cell>
          <cell r="F319" t="str">
            <v>2Nợ XDCB</v>
          </cell>
          <cell r="G319" t="str">
            <v>Tuyên Hóa</v>
          </cell>
          <cell r="H319">
            <v>2010</v>
          </cell>
          <cell r="I319">
            <v>2011</v>
          </cell>
          <cell r="J319">
            <v>2013</v>
          </cell>
          <cell r="K319">
            <v>2014</v>
          </cell>
          <cell r="L319">
            <v>2014</v>
          </cell>
          <cell r="M319" t="str">
            <v>2392/QĐ-UBND ngày 17/9/2010; 2792/QĐ-UBND ngày 07/11/2013</v>
          </cell>
          <cell r="N319">
            <v>8753</v>
          </cell>
          <cell r="O319">
            <v>0</v>
          </cell>
          <cell r="P319">
            <v>8753</v>
          </cell>
          <cell r="Q319">
            <v>5840</v>
          </cell>
          <cell r="R319">
            <v>0</v>
          </cell>
          <cell r="S319">
            <v>5840</v>
          </cell>
          <cell r="T319">
            <v>2770</v>
          </cell>
          <cell r="U319">
            <v>209</v>
          </cell>
          <cell r="V319">
            <v>209</v>
          </cell>
          <cell r="W319">
            <v>209</v>
          </cell>
          <cell r="X319">
            <v>100</v>
          </cell>
          <cell r="Y319">
            <v>100</v>
          </cell>
          <cell r="Z319">
            <v>209</v>
          </cell>
          <cell r="AA319">
            <v>6049</v>
          </cell>
          <cell r="AB319">
            <v>209</v>
          </cell>
          <cell r="AC319">
            <v>6049</v>
          </cell>
          <cell r="AD319">
            <v>2770</v>
          </cell>
          <cell r="AE319">
            <v>0</v>
          </cell>
          <cell r="AF319">
            <v>0</v>
          </cell>
          <cell r="AG319">
            <v>0</v>
          </cell>
          <cell r="AH319">
            <v>0</v>
          </cell>
          <cell r="AI319">
            <v>0</v>
          </cell>
          <cell r="AJ319">
            <v>0</v>
          </cell>
          <cell r="AK319">
            <v>0</v>
          </cell>
          <cell r="AL319">
            <v>0</v>
          </cell>
          <cell r="AM319">
            <v>0</v>
          </cell>
          <cell r="AN319" t="str">
            <v>KH ĐTC 2018-2020 còn 500 tr nhưng sau khi quyết toán chỉ thiếu 209trđ</v>
          </cell>
          <cell r="AQ319">
            <v>0</v>
          </cell>
          <cell r="AR319">
            <v>0</v>
          </cell>
          <cell r="AS319">
            <v>0</v>
          </cell>
        </row>
        <row r="320">
          <cell r="B320" t="str">
            <v>Sửa chữa, nâng cấp đập Đồng Ran, Bắc Trạch</v>
          </cell>
          <cell r="C320" t="str">
            <v>QĐ QT số 1653/QĐ-UBND ngày 25/6/2014</v>
          </cell>
          <cell r="D320">
            <v>32737.117999999999</v>
          </cell>
          <cell r="E320" t="str">
            <v>NN-TL</v>
          </cell>
          <cell r="F320" t="str">
            <v>2Nợ XDCB</v>
          </cell>
          <cell r="G320" t="str">
            <v>Bố Trạch</v>
          </cell>
          <cell r="H320">
            <v>2012</v>
          </cell>
          <cell r="I320" t="str">
            <v>5/2012</v>
          </cell>
          <cell r="J320">
            <v>2013</v>
          </cell>
          <cell r="K320" t="str">
            <v>4/2013</v>
          </cell>
          <cell r="L320">
            <v>2013</v>
          </cell>
          <cell r="M320" t="str">
            <v>1850/QĐ-UBND ngày 3/8/2011</v>
          </cell>
          <cell r="N320">
            <v>38908</v>
          </cell>
          <cell r="O320">
            <v>0</v>
          </cell>
          <cell r="P320">
            <v>3280</v>
          </cell>
          <cell r="Q320">
            <v>32338</v>
          </cell>
          <cell r="R320">
            <v>0</v>
          </cell>
          <cell r="S320">
            <v>2938</v>
          </cell>
          <cell r="T320">
            <v>2995</v>
          </cell>
          <cell r="U320">
            <v>537</v>
          </cell>
          <cell r="V320">
            <v>537</v>
          </cell>
          <cell r="W320">
            <v>537</v>
          </cell>
          <cell r="X320">
            <v>100</v>
          </cell>
          <cell r="Y320">
            <v>100</v>
          </cell>
          <cell r="Z320">
            <v>537</v>
          </cell>
          <cell r="AA320">
            <v>32875</v>
          </cell>
          <cell r="AB320">
            <v>537</v>
          </cell>
          <cell r="AC320">
            <v>3475</v>
          </cell>
          <cell r="AD320">
            <v>2995</v>
          </cell>
          <cell r="AE320">
            <v>0</v>
          </cell>
          <cell r="AF320">
            <v>0</v>
          </cell>
          <cell r="AG320">
            <v>0</v>
          </cell>
          <cell r="AH320">
            <v>0</v>
          </cell>
          <cell r="AI320">
            <v>0</v>
          </cell>
          <cell r="AJ320">
            <v>0</v>
          </cell>
          <cell r="AK320">
            <v>0</v>
          </cell>
          <cell r="AL320">
            <v>0</v>
          </cell>
          <cell r="AM320">
            <v>0</v>
          </cell>
          <cell r="AN320">
            <v>0</v>
          </cell>
          <cell r="AQ320">
            <v>0</v>
          </cell>
          <cell r="AR320">
            <v>0</v>
          </cell>
          <cell r="AS320">
            <v>0</v>
          </cell>
        </row>
        <row r="321">
          <cell r="B321" t="str">
            <v>Đường ngập lụt Trung Trạch - Hoàn Lão - Hoàn Trạch, huyện Bố Trạch</v>
          </cell>
          <cell r="C321" t="str">
            <v xml:space="preserve"> QĐ số 2108/QĐ-UBND ngày 14/7/2016</v>
          </cell>
          <cell r="D321">
            <v>6013</v>
          </cell>
          <cell r="E321" t="str">
            <v>GTVT</v>
          </cell>
          <cell r="F321" t="str">
            <v>2Nợ XDCB</v>
          </cell>
          <cell r="G321" t="str">
            <v>Bố Trạch</v>
          </cell>
          <cell r="H321">
            <v>2011</v>
          </cell>
          <cell r="I321">
            <v>2011</v>
          </cell>
          <cell r="J321">
            <v>2015</v>
          </cell>
          <cell r="K321">
            <v>2015</v>
          </cell>
          <cell r="L321">
            <v>2015</v>
          </cell>
          <cell r="M321" t="str">
            <v>156/QĐ-UBND ngày 25/01/2010;
1440/QĐ-UBND ngày 21/6/2011</v>
          </cell>
          <cell r="N321">
            <v>19577</v>
          </cell>
          <cell r="O321">
            <v>0</v>
          </cell>
          <cell r="P321">
            <v>4013</v>
          </cell>
          <cell r="Q321">
            <v>5700</v>
          </cell>
          <cell r="R321">
            <v>0</v>
          </cell>
          <cell r="S321">
            <v>3700</v>
          </cell>
          <cell r="T321">
            <v>3513</v>
          </cell>
          <cell r="U321">
            <v>1413</v>
          </cell>
          <cell r="V321">
            <v>1413</v>
          </cell>
          <cell r="W321">
            <v>1413</v>
          </cell>
          <cell r="X321">
            <v>100</v>
          </cell>
          <cell r="Y321">
            <v>100</v>
          </cell>
          <cell r="Z321">
            <v>1413</v>
          </cell>
          <cell r="AA321">
            <v>7113</v>
          </cell>
          <cell r="AB321">
            <v>1413</v>
          </cell>
          <cell r="AC321">
            <v>5113</v>
          </cell>
          <cell r="AD321">
            <v>3513</v>
          </cell>
          <cell r="AE321">
            <v>0</v>
          </cell>
          <cell r="AF321">
            <v>0</v>
          </cell>
          <cell r="AG321">
            <v>0</v>
          </cell>
          <cell r="AH321">
            <v>0</v>
          </cell>
          <cell r="AI321">
            <v>0</v>
          </cell>
          <cell r="AJ321">
            <v>0</v>
          </cell>
          <cell r="AK321">
            <v>0</v>
          </cell>
          <cell r="AL321">
            <v>0</v>
          </cell>
          <cell r="AM321">
            <v>0</v>
          </cell>
          <cell r="AN321" t="str">
            <v>Cập nhật lại số vốn bố trí</v>
          </cell>
          <cell r="AQ321">
            <v>0</v>
          </cell>
          <cell r="AR321">
            <v>0</v>
          </cell>
          <cell r="AS321">
            <v>0</v>
          </cell>
        </row>
        <row r="322">
          <cell r="B322" t="str">
            <v>Trục đường chính Bắc-Nam rộng 60m, xã Bảo Ninh, TP. Đồng Hới (giai đoạn 1)</v>
          </cell>
          <cell r="C322">
            <v>0</v>
          </cell>
          <cell r="D322">
            <v>0</v>
          </cell>
          <cell r="E322" t="str">
            <v>GTVT</v>
          </cell>
          <cell r="F322" t="str">
            <v>2Nợ XDCB</v>
          </cell>
          <cell r="G322" t="str">
            <v>Đồng Hới</v>
          </cell>
          <cell r="H322">
            <v>2010</v>
          </cell>
          <cell r="I322">
            <v>2010</v>
          </cell>
          <cell r="J322">
            <v>2014</v>
          </cell>
          <cell r="K322">
            <v>2014</v>
          </cell>
          <cell r="L322">
            <v>2014</v>
          </cell>
          <cell r="M322" t="str">
            <v>2705/QĐ-UBND ngày 25/9/2009; 2622/QĐ-UBND ngày 25/10/2013</v>
          </cell>
          <cell r="N322">
            <v>175084</v>
          </cell>
          <cell r="O322">
            <v>0</v>
          </cell>
          <cell r="P322">
            <v>113063</v>
          </cell>
          <cell r="Q322">
            <v>166695</v>
          </cell>
          <cell r="R322">
            <v>0</v>
          </cell>
          <cell r="S322">
            <v>103954</v>
          </cell>
          <cell r="T322">
            <v>2121</v>
          </cell>
          <cell r="U322">
            <v>1121</v>
          </cell>
          <cell r="V322">
            <v>1121</v>
          </cell>
          <cell r="W322">
            <v>1121</v>
          </cell>
          <cell r="X322">
            <v>100</v>
          </cell>
          <cell r="Y322">
            <v>100</v>
          </cell>
          <cell r="Z322">
            <v>1121</v>
          </cell>
          <cell r="AA322">
            <v>167816</v>
          </cell>
          <cell r="AB322">
            <v>1121</v>
          </cell>
          <cell r="AC322">
            <v>105075</v>
          </cell>
          <cell r="AD322">
            <v>2121</v>
          </cell>
          <cell r="AE322">
            <v>0</v>
          </cell>
          <cell r="AF322">
            <v>0</v>
          </cell>
          <cell r="AG322">
            <v>0</v>
          </cell>
          <cell r="AH322">
            <v>0</v>
          </cell>
          <cell r="AI322">
            <v>0</v>
          </cell>
          <cell r="AJ322">
            <v>0</v>
          </cell>
          <cell r="AK322">
            <v>0</v>
          </cell>
          <cell r="AL322">
            <v>0</v>
          </cell>
          <cell r="AM322">
            <v>0</v>
          </cell>
          <cell r="AN322" t="str">
            <v>Cập nhật lại số vốn bố trí</v>
          </cell>
          <cell r="AQ322">
            <v>0</v>
          </cell>
          <cell r="AR322">
            <v>0</v>
          </cell>
          <cell r="AS322">
            <v>0</v>
          </cell>
        </row>
        <row r="323">
          <cell r="B323" t="str">
            <v>Sửa chữa, nâng cấp đường vào xã Hồng Thủy</v>
          </cell>
          <cell r="C323">
            <v>0</v>
          </cell>
          <cell r="D323">
            <v>0</v>
          </cell>
          <cell r="E323" t="str">
            <v>GTVT</v>
          </cell>
          <cell r="F323" t="str">
            <v>2Nợ XDCB</v>
          </cell>
          <cell r="G323" t="str">
            <v>Lệ Thủy</v>
          </cell>
          <cell r="H323">
            <v>2011</v>
          </cell>
          <cell r="I323">
            <v>2011</v>
          </cell>
          <cell r="J323">
            <v>2012</v>
          </cell>
          <cell r="K323">
            <v>2012</v>
          </cell>
          <cell r="L323">
            <v>2012</v>
          </cell>
          <cell r="M323" t="str">
            <v xml:space="preserve"> 1661/QĐ-UBND ngày 14/7/2011; 3531/QĐ-UBND ngày 30/12/2011</v>
          </cell>
          <cell r="N323">
            <v>18047</v>
          </cell>
          <cell r="O323">
            <v>0</v>
          </cell>
          <cell r="P323">
            <v>3980</v>
          </cell>
          <cell r="Q323">
            <v>17000</v>
          </cell>
          <cell r="R323">
            <v>0</v>
          </cell>
          <cell r="S323">
            <v>2000</v>
          </cell>
          <cell r="T323">
            <v>1980</v>
          </cell>
          <cell r="U323">
            <v>980</v>
          </cell>
          <cell r="V323">
            <v>980</v>
          </cell>
          <cell r="W323">
            <v>980</v>
          </cell>
          <cell r="X323">
            <v>100</v>
          </cell>
          <cell r="Y323">
            <v>100</v>
          </cell>
          <cell r="Z323">
            <v>980</v>
          </cell>
          <cell r="AA323">
            <v>17980</v>
          </cell>
          <cell r="AB323">
            <v>980</v>
          </cell>
          <cell r="AC323">
            <v>2980</v>
          </cell>
          <cell r="AD323">
            <v>1980</v>
          </cell>
          <cell r="AE323">
            <v>0</v>
          </cell>
          <cell r="AF323">
            <v>0</v>
          </cell>
          <cell r="AG323">
            <v>0</v>
          </cell>
          <cell r="AH323">
            <v>0</v>
          </cell>
          <cell r="AI323">
            <v>0</v>
          </cell>
          <cell r="AJ323">
            <v>0</v>
          </cell>
          <cell r="AK323">
            <v>0</v>
          </cell>
          <cell r="AL323">
            <v>0</v>
          </cell>
          <cell r="AM323">
            <v>0</v>
          </cell>
          <cell r="AN323">
            <v>0</v>
          </cell>
          <cell r="AQ323">
            <v>0</v>
          </cell>
          <cell r="AR323">
            <v>0</v>
          </cell>
          <cell r="AS323">
            <v>0</v>
          </cell>
        </row>
        <row r="324">
          <cell r="B324" t="str">
            <v>Sửa chữa, nạo vét kênh Xuân Hưng</v>
          </cell>
          <cell r="C324" t="str">
            <v>Nghiệm thu</v>
          </cell>
          <cell r="D324">
            <v>0</v>
          </cell>
          <cell r="E324" t="str">
            <v>NN-TL</v>
          </cell>
          <cell r="F324" t="str">
            <v>2Nợ XDCB</v>
          </cell>
          <cell r="G324" t="str">
            <v>Quảng Trạch</v>
          </cell>
          <cell r="H324">
            <v>2012</v>
          </cell>
          <cell r="I324">
            <v>2012</v>
          </cell>
          <cell r="J324" t="str">
            <v>2014</v>
          </cell>
          <cell r="K324">
            <v>2012</v>
          </cell>
          <cell r="L324">
            <v>2012</v>
          </cell>
          <cell r="M324" t="str">
            <v>1968/QĐ-UBND ngày 16/8/2011</v>
          </cell>
          <cell r="N324">
            <v>51192</v>
          </cell>
          <cell r="O324">
            <v>0</v>
          </cell>
          <cell r="P324">
            <v>1900</v>
          </cell>
          <cell r="Q324">
            <v>32900</v>
          </cell>
          <cell r="R324">
            <v>0</v>
          </cell>
          <cell r="S324">
            <v>1900</v>
          </cell>
          <cell r="T324">
            <v>1900</v>
          </cell>
          <cell r="U324">
            <v>0</v>
          </cell>
          <cell r="V324">
            <v>0</v>
          </cell>
          <cell r="W324">
            <v>0</v>
          </cell>
          <cell r="X324">
            <v>100</v>
          </cell>
          <cell r="Y324">
            <v>100</v>
          </cell>
          <cell r="Z324">
            <v>0</v>
          </cell>
          <cell r="AA324">
            <v>32900</v>
          </cell>
          <cell r="AB324">
            <v>0</v>
          </cell>
          <cell r="AC324">
            <v>1900</v>
          </cell>
          <cell r="AD324">
            <v>1900</v>
          </cell>
          <cell r="AE324">
            <v>0</v>
          </cell>
          <cell r="AF324">
            <v>0</v>
          </cell>
          <cell r="AG324">
            <v>0</v>
          </cell>
          <cell r="AH324">
            <v>0</v>
          </cell>
          <cell r="AI324">
            <v>0</v>
          </cell>
          <cell r="AJ324">
            <v>0</v>
          </cell>
          <cell r="AK324">
            <v>0</v>
          </cell>
          <cell r="AL324">
            <v>0</v>
          </cell>
          <cell r="AM324">
            <v>0</v>
          </cell>
          <cell r="AN324">
            <v>0</v>
          </cell>
          <cell r="AQ324">
            <v>0</v>
          </cell>
          <cell r="AR324">
            <v>0</v>
          </cell>
          <cell r="AS324">
            <v>0</v>
          </cell>
        </row>
        <row r="325">
          <cell r="B325" t="str">
            <v>Đường ra biên giới từ bản Cà Roòng 2 đi cột mốc O4</v>
          </cell>
          <cell r="C325" t="str">
            <v>Nghiệm thu</v>
          </cell>
          <cell r="D325">
            <v>100616</v>
          </cell>
          <cell r="E325" t="str">
            <v>ANQP</v>
          </cell>
          <cell r="F325" t="str">
            <v>2Nợ XDCB</v>
          </cell>
          <cell r="G325" t="str">
            <v>Bố Trạch</v>
          </cell>
          <cell r="H325">
            <v>2008</v>
          </cell>
          <cell r="I325">
            <v>2008</v>
          </cell>
          <cell r="J325">
            <v>2014</v>
          </cell>
          <cell r="K325" t="str">
            <v>chưa</v>
          </cell>
          <cell r="L325">
            <v>2014</v>
          </cell>
          <cell r="M325" t="str">
            <v>3134/QĐ-CT ngày 21/12/2012</v>
          </cell>
          <cell r="N325">
            <v>112794</v>
          </cell>
          <cell r="O325">
            <v>88130</v>
          </cell>
          <cell r="P325">
            <v>24664</v>
          </cell>
          <cell r="Q325">
            <v>91130</v>
          </cell>
          <cell r="R325">
            <v>88130</v>
          </cell>
          <cell r="S325">
            <v>3000</v>
          </cell>
          <cell r="T325">
            <v>8649</v>
          </cell>
          <cell r="U325">
            <v>5649</v>
          </cell>
          <cell r="V325">
            <v>995</v>
          </cell>
          <cell r="W325">
            <v>994.7</v>
          </cell>
          <cell r="X325">
            <v>30</v>
          </cell>
          <cell r="Y325">
            <v>4654</v>
          </cell>
          <cell r="Z325">
            <v>5649</v>
          </cell>
          <cell r="AA325">
            <v>96779</v>
          </cell>
          <cell r="AB325">
            <v>93779</v>
          </cell>
          <cell r="AC325">
            <v>8649</v>
          </cell>
          <cell r="AD325">
            <v>8649</v>
          </cell>
          <cell r="AE325">
            <v>0</v>
          </cell>
          <cell r="AF325">
            <v>0</v>
          </cell>
          <cell r="AG325">
            <v>0</v>
          </cell>
          <cell r="AH325">
            <v>0</v>
          </cell>
          <cell r="AI325">
            <v>0</v>
          </cell>
          <cell r="AJ325">
            <v>0</v>
          </cell>
          <cell r="AK325">
            <v>0</v>
          </cell>
          <cell r="AL325">
            <v>0</v>
          </cell>
          <cell r="AM325">
            <v>0</v>
          </cell>
          <cell r="AN325">
            <v>0</v>
          </cell>
          <cell r="AQ325">
            <v>0</v>
          </cell>
          <cell r="AR325">
            <v>0</v>
          </cell>
          <cell r="AS325">
            <v>0</v>
          </cell>
        </row>
        <row r="326">
          <cell r="B326" t="str">
            <v>Dự án khắc phục hậu quả bom mìn vật nổ còn sót lại sau chiến tranh trên địa bàn tỉnh Quảng Bình</v>
          </cell>
          <cell r="C326" t="str">
            <v>Biên bản kiểm toán</v>
          </cell>
          <cell r="D326">
            <v>153137</v>
          </cell>
          <cell r="E326" t="str">
            <v>ANQP</v>
          </cell>
          <cell r="F326" t="str">
            <v>2Nợ XDCB</v>
          </cell>
          <cell r="G326" t="str">
            <v>Quảng Bình</v>
          </cell>
          <cell r="H326">
            <v>2010</v>
          </cell>
          <cell r="I326">
            <v>2010</v>
          </cell>
          <cell r="J326">
            <v>2016</v>
          </cell>
          <cell r="K326">
            <v>2014</v>
          </cell>
          <cell r="L326">
            <v>2014</v>
          </cell>
          <cell r="M326" t="str">
            <v>2388/QĐ-UBND ngày 17/9/2010;
944/QĐ-UBND ngày 26/4/2013</v>
          </cell>
          <cell r="N326">
            <v>257147</v>
          </cell>
          <cell r="O326">
            <v>0</v>
          </cell>
          <cell r="P326">
            <v>50000</v>
          </cell>
          <cell r="Q326">
            <v>81000</v>
          </cell>
          <cell r="R326">
            <v>0</v>
          </cell>
          <cell r="S326">
            <v>12000</v>
          </cell>
          <cell r="T326">
            <v>20000</v>
          </cell>
          <cell r="U326">
            <v>11500</v>
          </cell>
          <cell r="V326">
            <v>1000</v>
          </cell>
          <cell r="W326">
            <v>1000</v>
          </cell>
          <cell r="X326">
            <v>30</v>
          </cell>
          <cell r="Y326">
            <v>5250</v>
          </cell>
          <cell r="Z326">
            <v>6250</v>
          </cell>
          <cell r="AA326">
            <v>87250</v>
          </cell>
          <cell r="AB326">
            <v>6250</v>
          </cell>
          <cell r="AC326">
            <v>18250</v>
          </cell>
          <cell r="AD326">
            <v>20000</v>
          </cell>
          <cell r="AE326">
            <v>5250</v>
          </cell>
          <cell r="AF326">
            <v>5250</v>
          </cell>
          <cell r="AG326">
            <v>100</v>
          </cell>
          <cell r="AH326">
            <v>100</v>
          </cell>
          <cell r="AI326">
            <v>5250</v>
          </cell>
          <cell r="AJ326">
            <v>92500</v>
          </cell>
          <cell r="AK326">
            <v>23500</v>
          </cell>
          <cell r="AL326">
            <v>20000</v>
          </cell>
          <cell r="AM326">
            <v>0</v>
          </cell>
          <cell r="AN326" t="str">
            <v>Cập nhật lại số vốn bố trí</v>
          </cell>
          <cell r="AQ326">
            <v>0</v>
          </cell>
          <cell r="AR326">
            <v>0</v>
          </cell>
          <cell r="AS326">
            <v>0</v>
          </cell>
          <cell r="AU326" t="str">
            <v>BCH Quân sự tỉnh</v>
          </cell>
        </row>
        <row r="327">
          <cell r="B327" t="str">
            <v>Đường phía Đông dọc bờ sông Nhật Lệ (giai đoạn 1), xã Bảo Ninh, thành phố Đồng Hới</v>
          </cell>
          <cell r="C327" t="str">
            <v>Nghiệm thu</v>
          </cell>
          <cell r="D327">
            <v>21720</v>
          </cell>
          <cell r="E327" t="str">
            <v>GTVT</v>
          </cell>
          <cell r="F327" t="str">
            <v>2Nợ XDCB</v>
          </cell>
          <cell r="G327" t="str">
            <v>Đồng Hới</v>
          </cell>
          <cell r="H327">
            <v>2013</v>
          </cell>
          <cell r="I327">
            <v>2013</v>
          </cell>
          <cell r="J327">
            <v>2014</v>
          </cell>
          <cell r="K327">
            <v>2014</v>
          </cell>
          <cell r="L327">
            <v>2014</v>
          </cell>
          <cell r="M327" t="str">
            <v>225/QĐ-UBND ngày 28/01/2013; 1668/QĐ-UBND ngày 26/6/2014</v>
          </cell>
          <cell r="N327">
            <v>35209</v>
          </cell>
          <cell r="O327">
            <v>0</v>
          </cell>
          <cell r="P327">
            <v>21720</v>
          </cell>
          <cell r="Q327">
            <v>22150</v>
          </cell>
          <cell r="R327">
            <v>0</v>
          </cell>
          <cell r="S327">
            <v>22150</v>
          </cell>
          <cell r="T327">
            <v>2570</v>
          </cell>
          <cell r="U327">
            <v>570</v>
          </cell>
          <cell r="V327">
            <v>570</v>
          </cell>
          <cell r="W327">
            <v>570</v>
          </cell>
          <cell r="X327">
            <v>100</v>
          </cell>
          <cell r="Y327">
            <v>100</v>
          </cell>
          <cell r="Z327">
            <v>570</v>
          </cell>
          <cell r="AA327">
            <v>22720</v>
          </cell>
          <cell r="AB327">
            <v>570</v>
          </cell>
          <cell r="AC327">
            <v>22720</v>
          </cell>
          <cell r="AD327">
            <v>2570</v>
          </cell>
          <cell r="AE327">
            <v>0</v>
          </cell>
          <cell r="AF327">
            <v>0</v>
          </cell>
          <cell r="AG327">
            <v>0</v>
          </cell>
          <cell r="AH327">
            <v>0</v>
          </cell>
          <cell r="AI327">
            <v>0</v>
          </cell>
          <cell r="AJ327">
            <v>0</v>
          </cell>
          <cell r="AK327">
            <v>0</v>
          </cell>
          <cell r="AL327">
            <v>0</v>
          </cell>
          <cell r="AM327">
            <v>0</v>
          </cell>
          <cell r="AN327">
            <v>0</v>
          </cell>
          <cell r="AQ327">
            <v>0</v>
          </cell>
          <cell r="AR327">
            <v>0</v>
          </cell>
          <cell r="AS327">
            <v>0</v>
          </cell>
        </row>
        <row r="328">
          <cell r="B328" t="str">
            <v>Đường từ Bắc Sơn, xã Thanh Hóa đi xã Thanh Thạch, huyện Tuyên Hóa</v>
          </cell>
          <cell r="C328">
            <v>0</v>
          </cell>
          <cell r="D328">
            <v>0</v>
          </cell>
          <cell r="E328" t="str">
            <v>GTVT</v>
          </cell>
          <cell r="F328" t="str">
            <v>2Nợ XDCB</v>
          </cell>
          <cell r="G328" t="str">
            <v>Tuyên Hóa</v>
          </cell>
          <cell r="H328">
            <v>2014</v>
          </cell>
          <cell r="I328">
            <v>2015</v>
          </cell>
          <cell r="J328">
            <v>2016</v>
          </cell>
          <cell r="K328" t="str">
            <v>chưa</v>
          </cell>
          <cell r="L328">
            <v>2016</v>
          </cell>
          <cell r="M328" t="str">
            <v>3065/QĐ-UBND ngày 29/10/2014</v>
          </cell>
          <cell r="N328">
            <v>3735</v>
          </cell>
          <cell r="O328">
            <v>0</v>
          </cell>
          <cell r="P328">
            <v>3361</v>
          </cell>
          <cell r="Q328">
            <v>3300</v>
          </cell>
          <cell r="R328">
            <v>0</v>
          </cell>
          <cell r="S328">
            <v>3300</v>
          </cell>
          <cell r="T328">
            <v>1061</v>
          </cell>
          <cell r="U328">
            <v>61</v>
          </cell>
          <cell r="V328">
            <v>61</v>
          </cell>
          <cell r="W328">
            <v>61</v>
          </cell>
          <cell r="X328">
            <v>100</v>
          </cell>
          <cell r="Y328">
            <v>100</v>
          </cell>
          <cell r="Z328">
            <v>61</v>
          </cell>
          <cell r="AA328">
            <v>3361</v>
          </cell>
          <cell r="AB328">
            <v>61</v>
          </cell>
          <cell r="AC328">
            <v>3361</v>
          </cell>
          <cell r="AD328">
            <v>1061</v>
          </cell>
          <cell r="AE328">
            <v>0</v>
          </cell>
          <cell r="AF328">
            <v>0</v>
          </cell>
          <cell r="AG328">
            <v>0</v>
          </cell>
          <cell r="AH328">
            <v>0</v>
          </cell>
          <cell r="AI328">
            <v>0</v>
          </cell>
          <cell r="AJ328">
            <v>0</v>
          </cell>
          <cell r="AK328">
            <v>0</v>
          </cell>
          <cell r="AL328">
            <v>0</v>
          </cell>
          <cell r="AM328">
            <v>0</v>
          </cell>
          <cell r="AN328">
            <v>0</v>
          </cell>
          <cell r="AQ328">
            <v>0</v>
          </cell>
          <cell r="AR328">
            <v>0</v>
          </cell>
          <cell r="AS328">
            <v>0</v>
          </cell>
        </row>
        <row r="329">
          <cell r="B329" t="str">
            <v>Trả nợ các dự án DPPR</v>
          </cell>
          <cell r="C329">
            <v>0</v>
          </cell>
          <cell r="D329">
            <v>0</v>
          </cell>
          <cell r="E329" t="str">
            <v>Khác</v>
          </cell>
          <cell r="F329" t="str">
            <v>2Nợ XDCB</v>
          </cell>
          <cell r="G329" t="str">
            <v>Quảng Bình</v>
          </cell>
          <cell r="H329" t="str">
            <v/>
          </cell>
          <cell r="I329">
            <v>0</v>
          </cell>
          <cell r="J329" t="str">
            <v/>
          </cell>
          <cell r="K329">
            <v>0</v>
          </cell>
          <cell r="L329">
            <v>0</v>
          </cell>
          <cell r="M329">
            <v>0</v>
          </cell>
          <cell r="N329">
            <v>0</v>
          </cell>
          <cell r="O329">
            <v>0</v>
          </cell>
          <cell r="P329">
            <v>0</v>
          </cell>
          <cell r="Q329">
            <v>1000</v>
          </cell>
          <cell r="R329">
            <v>0</v>
          </cell>
          <cell r="S329">
            <v>1000</v>
          </cell>
          <cell r="T329">
            <v>3300</v>
          </cell>
          <cell r="U329">
            <v>2300</v>
          </cell>
          <cell r="V329">
            <v>2300</v>
          </cell>
          <cell r="W329">
            <v>2300</v>
          </cell>
          <cell r="X329">
            <v>100</v>
          </cell>
          <cell r="Y329">
            <v>100</v>
          </cell>
          <cell r="Z329">
            <v>2300</v>
          </cell>
          <cell r="AA329">
            <v>3300</v>
          </cell>
          <cell r="AB329">
            <v>2300</v>
          </cell>
          <cell r="AC329">
            <v>3300</v>
          </cell>
          <cell r="AD329">
            <v>3300</v>
          </cell>
          <cell r="AE329">
            <v>0</v>
          </cell>
          <cell r="AF329">
            <v>0</v>
          </cell>
          <cell r="AG329">
            <v>0</v>
          </cell>
          <cell r="AH329">
            <v>0</v>
          </cell>
          <cell r="AI329">
            <v>0</v>
          </cell>
          <cell r="AJ329">
            <v>0</v>
          </cell>
          <cell r="AK329">
            <v>0</v>
          </cell>
          <cell r="AL329">
            <v>0</v>
          </cell>
          <cell r="AM329">
            <v>0</v>
          </cell>
          <cell r="AN329">
            <v>0</v>
          </cell>
          <cell r="AQ329">
            <v>0</v>
          </cell>
          <cell r="AR329">
            <v>0</v>
          </cell>
          <cell r="AS329">
            <v>0</v>
          </cell>
        </row>
        <row r="330">
          <cell r="B330" t="str">
            <v>Kè chống xói lở sông Kiến Giang (Giai đoạn 1)</v>
          </cell>
          <cell r="C330" t="str">
            <v xml:space="preserve">QĐ  số 2727/QĐ-UBND ngày 31/10/2013 </v>
          </cell>
          <cell r="D330">
            <v>14899</v>
          </cell>
          <cell r="E330" t="str">
            <v>NN-TL</v>
          </cell>
          <cell r="F330" t="str">
            <v>2Nợ XDCB</v>
          </cell>
          <cell r="G330" t="str">
            <v>Lệ Thủy</v>
          </cell>
          <cell r="H330">
            <v>2009</v>
          </cell>
          <cell r="I330">
            <v>2009</v>
          </cell>
          <cell r="J330">
            <v>2012</v>
          </cell>
          <cell r="K330">
            <v>2012</v>
          </cell>
          <cell r="L330">
            <v>2012</v>
          </cell>
          <cell r="M330" t="str">
            <v>734/QĐ-UBND ngày 16/4/2008</v>
          </cell>
          <cell r="N330">
            <v>17000</v>
          </cell>
          <cell r="O330">
            <v>0</v>
          </cell>
          <cell r="P330">
            <v>4190</v>
          </cell>
          <cell r="Q330">
            <v>13813</v>
          </cell>
          <cell r="R330">
            <v>0</v>
          </cell>
          <cell r="S330">
            <v>3103</v>
          </cell>
          <cell r="T330">
            <v>4190</v>
          </cell>
          <cell r="U330">
            <v>1087</v>
          </cell>
          <cell r="V330">
            <v>1087</v>
          </cell>
          <cell r="W330">
            <v>1087</v>
          </cell>
          <cell r="X330">
            <v>100</v>
          </cell>
          <cell r="Y330">
            <v>100</v>
          </cell>
          <cell r="Z330">
            <v>1087</v>
          </cell>
          <cell r="AA330">
            <v>14900</v>
          </cell>
          <cell r="AB330">
            <v>1087</v>
          </cell>
          <cell r="AC330">
            <v>4190</v>
          </cell>
          <cell r="AD330">
            <v>4190</v>
          </cell>
          <cell r="AE330">
            <v>0</v>
          </cell>
          <cell r="AF330">
            <v>0</v>
          </cell>
          <cell r="AG330">
            <v>0</v>
          </cell>
          <cell r="AH330">
            <v>0</v>
          </cell>
          <cell r="AI330">
            <v>0</v>
          </cell>
          <cell r="AJ330">
            <v>0</v>
          </cell>
          <cell r="AK330">
            <v>0</v>
          </cell>
          <cell r="AL330">
            <v>0</v>
          </cell>
          <cell r="AM330">
            <v>0</v>
          </cell>
          <cell r="AN330">
            <v>0</v>
          </cell>
          <cell r="AQ330">
            <v>0</v>
          </cell>
          <cell r="AR330">
            <v>0</v>
          </cell>
          <cell r="AS330">
            <v>0</v>
          </cell>
        </row>
        <row r="331">
          <cell r="B331" t="str">
            <v>Sữa chữa, nâng cấp hồ Mù U, huyện Bố Trạch</v>
          </cell>
          <cell r="C331" t="str">
            <v>QĐ QT số 2999/QĐ-UBND ngày 25/10/2014)</v>
          </cell>
          <cell r="D331">
            <v>25302.133999999998</v>
          </cell>
          <cell r="E331" t="str">
            <v>NN-TL</v>
          </cell>
          <cell r="F331" t="str">
            <v>2Nợ XDCB</v>
          </cell>
          <cell r="G331" t="str">
            <v>Bố Trạch</v>
          </cell>
          <cell r="H331">
            <v>2011</v>
          </cell>
          <cell r="I331" t="str">
            <v>12/2011</v>
          </cell>
          <cell r="J331">
            <v>2012</v>
          </cell>
          <cell r="K331" t="str">
            <v>10/2012</v>
          </cell>
          <cell r="L331">
            <v>2012</v>
          </cell>
          <cell r="M331" t="str">
            <v>675/QĐ-UBND
 ngày 30/3/2011;
2676/QĐ-UBND 
ngày 19/10/2011</v>
          </cell>
          <cell r="N331">
            <v>27139</v>
          </cell>
          <cell r="O331">
            <v>0</v>
          </cell>
          <cell r="P331">
            <v>1802</v>
          </cell>
          <cell r="Q331">
            <v>24500</v>
          </cell>
          <cell r="R331">
            <v>0</v>
          </cell>
          <cell r="S331">
            <v>1000</v>
          </cell>
          <cell r="T331">
            <v>1802</v>
          </cell>
          <cell r="U331">
            <v>802</v>
          </cell>
          <cell r="V331">
            <v>802</v>
          </cell>
          <cell r="W331">
            <v>802</v>
          </cell>
          <cell r="X331">
            <v>100</v>
          </cell>
          <cell r="Y331">
            <v>100</v>
          </cell>
          <cell r="Z331">
            <v>802</v>
          </cell>
          <cell r="AA331">
            <v>25302</v>
          </cell>
          <cell r="AB331">
            <v>802</v>
          </cell>
          <cell r="AC331">
            <v>1802</v>
          </cell>
          <cell r="AD331">
            <v>1802</v>
          </cell>
          <cell r="AE331">
            <v>0</v>
          </cell>
          <cell r="AF331">
            <v>0</v>
          </cell>
          <cell r="AG331">
            <v>0</v>
          </cell>
          <cell r="AH331">
            <v>0</v>
          </cell>
          <cell r="AI331">
            <v>0</v>
          </cell>
          <cell r="AJ331">
            <v>0</v>
          </cell>
          <cell r="AK331">
            <v>0</v>
          </cell>
          <cell r="AL331">
            <v>0</v>
          </cell>
          <cell r="AM331">
            <v>0</v>
          </cell>
          <cell r="AN331">
            <v>0</v>
          </cell>
          <cell r="AQ331">
            <v>0</v>
          </cell>
          <cell r="AR331">
            <v>0</v>
          </cell>
          <cell r="AS331">
            <v>0</v>
          </cell>
        </row>
        <row r="332">
          <cell r="B332" t="str">
            <v>Trại thực nghiệm mặn lợ của Trung tâm giống thủy sản (GĐ1)</v>
          </cell>
          <cell r="C332" t="str">
            <v>QĐ số 500/QĐ-UBND ngày 29/02/2016)</v>
          </cell>
          <cell r="D332">
            <v>22606</v>
          </cell>
          <cell r="E332" t="str">
            <v>NN-TL</v>
          </cell>
          <cell r="F332" t="str">
            <v>2Nợ XDCB</v>
          </cell>
          <cell r="G332" t="str">
            <v>Quảng Ninh</v>
          </cell>
          <cell r="H332">
            <v>2013</v>
          </cell>
          <cell r="I332" t="str">
            <v>10/2013</v>
          </cell>
          <cell r="J332">
            <v>2015</v>
          </cell>
          <cell r="K332" t="str">
            <v>9/2015</v>
          </cell>
          <cell r="L332">
            <v>2015</v>
          </cell>
          <cell r="M332" t="str">
            <v>2622/QĐ-CT ngày 24/10/2012; 1471/QĐ-UBND ngày 26/6/2013</v>
          </cell>
          <cell r="N332">
            <v>22981</v>
          </cell>
          <cell r="O332">
            <v>0</v>
          </cell>
          <cell r="P332">
            <v>2981</v>
          </cell>
          <cell r="Q332">
            <v>22000</v>
          </cell>
          <cell r="R332">
            <v>0</v>
          </cell>
          <cell r="S332">
            <v>2000</v>
          </cell>
          <cell r="T332">
            <v>2606</v>
          </cell>
          <cell r="U332">
            <v>606</v>
          </cell>
          <cell r="V332">
            <v>606</v>
          </cell>
          <cell r="W332">
            <v>606</v>
          </cell>
          <cell r="X332">
            <v>100</v>
          </cell>
          <cell r="Y332">
            <v>100</v>
          </cell>
          <cell r="Z332">
            <v>606</v>
          </cell>
          <cell r="AA332">
            <v>22606</v>
          </cell>
          <cell r="AB332">
            <v>606</v>
          </cell>
          <cell r="AC332">
            <v>2606</v>
          </cell>
          <cell r="AD332">
            <v>2606</v>
          </cell>
          <cell r="AE332">
            <v>0</v>
          </cell>
          <cell r="AF332">
            <v>0</v>
          </cell>
          <cell r="AG332">
            <v>0</v>
          </cell>
          <cell r="AH332">
            <v>0</v>
          </cell>
          <cell r="AI332">
            <v>0</v>
          </cell>
          <cell r="AJ332">
            <v>0</v>
          </cell>
          <cell r="AK332">
            <v>0</v>
          </cell>
          <cell r="AL332">
            <v>0</v>
          </cell>
          <cell r="AM332">
            <v>0</v>
          </cell>
          <cell r="AN332">
            <v>0</v>
          </cell>
          <cell r="AQ332">
            <v>0</v>
          </cell>
          <cell r="AR332">
            <v>0</v>
          </cell>
          <cell r="AS332">
            <v>0</v>
          </cell>
        </row>
        <row r="333">
          <cell r="B333" t="str">
            <v>Cấp nước sinh hoạt xã Thạch Hóa (giai đoạn 1)</v>
          </cell>
          <cell r="C333" t="str">
            <v>Cung cấp BBNT</v>
          </cell>
          <cell r="D333">
            <v>0</v>
          </cell>
          <cell r="E333" t="str">
            <v>NN-TL</v>
          </cell>
          <cell r="F333" t="str">
            <v>2Nợ XDCB</v>
          </cell>
          <cell r="G333" t="str">
            <v>Tuyên Hóa</v>
          </cell>
          <cell r="H333">
            <v>2013</v>
          </cell>
          <cell r="I333">
            <v>2013</v>
          </cell>
          <cell r="J333">
            <v>2015</v>
          </cell>
          <cell r="K333">
            <v>2015</v>
          </cell>
          <cell r="L333">
            <v>2015</v>
          </cell>
          <cell r="M333" t="str">
            <v>1003/QĐ-UBND; 24/4/2014</v>
          </cell>
          <cell r="N333">
            <v>7578</v>
          </cell>
          <cell r="O333">
            <v>0</v>
          </cell>
          <cell r="P333">
            <v>1647.1999999999998</v>
          </cell>
          <cell r="Q333">
            <v>6173</v>
          </cell>
          <cell r="R333">
            <v>0</v>
          </cell>
          <cell r="S333">
            <v>1000</v>
          </cell>
          <cell r="T333">
            <v>1647</v>
          </cell>
          <cell r="U333">
            <v>469</v>
          </cell>
          <cell r="V333">
            <v>469</v>
          </cell>
          <cell r="W333">
            <v>469</v>
          </cell>
          <cell r="X333">
            <v>100</v>
          </cell>
          <cell r="Y333">
            <v>100</v>
          </cell>
          <cell r="Z333">
            <v>469</v>
          </cell>
          <cell r="AA333">
            <v>6642</v>
          </cell>
          <cell r="AB333">
            <v>469</v>
          </cell>
          <cell r="AC333">
            <v>1469</v>
          </cell>
          <cell r="AD333">
            <v>1647</v>
          </cell>
          <cell r="AE333">
            <v>0</v>
          </cell>
          <cell r="AF333">
            <v>0</v>
          </cell>
          <cell r="AG333">
            <v>0</v>
          </cell>
          <cell r="AH333">
            <v>0</v>
          </cell>
          <cell r="AI333">
            <v>0</v>
          </cell>
          <cell r="AJ333">
            <v>0</v>
          </cell>
          <cell r="AK333">
            <v>0</v>
          </cell>
          <cell r="AL333">
            <v>0</v>
          </cell>
          <cell r="AM333">
            <v>0</v>
          </cell>
          <cell r="AN333" t="str">
            <v>KH ĐTC 2018-2020 còn 647 tr nhưng so với quyết toán chỉ thiếu 469trđ</v>
          </cell>
          <cell r="AQ333">
            <v>0</v>
          </cell>
          <cell r="AR333">
            <v>0</v>
          </cell>
          <cell r="AS333">
            <v>0</v>
          </cell>
        </row>
        <row r="334">
          <cell r="B334" t="str">
            <v>Sửa chữa, nâng cấp hệ thống thủy lợi hồ Trúc Vực và Khe Ngang xã Liên Trạch, Phúc Trạch, huyện Bố Trạch GĐ1</v>
          </cell>
          <cell r="C334" t="str">
            <v>QĐ QT số 3344/QĐ-UBND ngày 20/11/2015</v>
          </cell>
          <cell r="D334">
            <v>14791</v>
          </cell>
          <cell r="E334" t="str">
            <v>NN-TL</v>
          </cell>
          <cell r="F334" t="str">
            <v>2Nợ XDCB</v>
          </cell>
          <cell r="G334" t="str">
            <v>Bố Trạch</v>
          </cell>
          <cell r="H334">
            <v>2014</v>
          </cell>
          <cell r="I334" t="str">
            <v>4/2014</v>
          </cell>
          <cell r="J334">
            <v>2015</v>
          </cell>
          <cell r="K334" t="str">
            <v>2/2015</v>
          </cell>
          <cell r="L334">
            <v>2015</v>
          </cell>
          <cell r="M334" t="str">
            <v xml:space="preserve">1832/QĐ-UBND
ngày 30/7/2010; 271/QĐ-UBND ngày 27/1/2014 </v>
          </cell>
          <cell r="N334">
            <v>15029</v>
          </cell>
          <cell r="O334">
            <v>0</v>
          </cell>
          <cell r="P334">
            <v>2791</v>
          </cell>
          <cell r="Q334">
            <v>15000</v>
          </cell>
          <cell r="R334">
            <v>0</v>
          </cell>
          <cell r="S334">
            <v>3000</v>
          </cell>
          <cell r="T334">
            <v>2791</v>
          </cell>
          <cell r="U334">
            <v>791</v>
          </cell>
          <cell r="V334">
            <v>791</v>
          </cell>
          <cell r="W334">
            <v>791</v>
          </cell>
          <cell r="X334">
            <v>100</v>
          </cell>
          <cell r="Y334">
            <v>100</v>
          </cell>
          <cell r="Z334">
            <v>791</v>
          </cell>
          <cell r="AA334">
            <v>15791</v>
          </cell>
          <cell r="AB334">
            <v>791</v>
          </cell>
          <cell r="AC334">
            <v>3791</v>
          </cell>
          <cell r="AD334">
            <v>2791</v>
          </cell>
          <cell r="AE334">
            <v>0</v>
          </cell>
          <cell r="AF334">
            <v>0</v>
          </cell>
          <cell r="AG334">
            <v>0</v>
          </cell>
          <cell r="AH334">
            <v>0</v>
          </cell>
          <cell r="AI334">
            <v>0</v>
          </cell>
          <cell r="AJ334">
            <v>0</v>
          </cell>
          <cell r="AK334">
            <v>0</v>
          </cell>
          <cell r="AL334">
            <v>0</v>
          </cell>
          <cell r="AM334">
            <v>0</v>
          </cell>
          <cell r="AN334">
            <v>0</v>
          </cell>
          <cell r="AQ334">
            <v>0</v>
          </cell>
          <cell r="AR334">
            <v>0</v>
          </cell>
          <cell r="AS334">
            <v>0</v>
          </cell>
        </row>
        <row r="335">
          <cell r="B335" t="str">
            <v>Sửa chữa nâng cấp cụm hồ huyện Quảng Ninh (hồ Điều Gà)</v>
          </cell>
          <cell r="C335" t="str">
            <v>QĐ số 1039/QĐ-UBND ngày 12/4/2016</v>
          </cell>
          <cell r="D335">
            <v>13157.465</v>
          </cell>
          <cell r="E335" t="str">
            <v>NN-TL</v>
          </cell>
          <cell r="F335" t="str">
            <v>2Nợ XDCB</v>
          </cell>
          <cell r="G335" t="str">
            <v>Quảng Ninh</v>
          </cell>
          <cell r="H335">
            <v>2014</v>
          </cell>
          <cell r="I335" t="str">
            <v>3/2014</v>
          </cell>
          <cell r="J335" t="str">
            <v>2015</v>
          </cell>
          <cell r="K335" t="str">
            <v>7/2015</v>
          </cell>
          <cell r="L335">
            <v>2014</v>
          </cell>
          <cell r="M335" t="str">
            <v>273/QĐ-UBND ngày 27/01/2014</v>
          </cell>
          <cell r="N335">
            <v>13414</v>
          </cell>
          <cell r="O335">
            <v>0</v>
          </cell>
          <cell r="P335">
            <v>13414</v>
          </cell>
          <cell r="Q335">
            <v>13000</v>
          </cell>
          <cell r="R335">
            <v>0</v>
          </cell>
          <cell r="S335">
            <v>13000</v>
          </cell>
          <cell r="T335">
            <v>1166</v>
          </cell>
          <cell r="U335">
            <v>166</v>
          </cell>
          <cell r="V335">
            <v>166</v>
          </cell>
          <cell r="W335">
            <v>166</v>
          </cell>
          <cell r="X335">
            <v>100</v>
          </cell>
          <cell r="Y335">
            <v>100</v>
          </cell>
          <cell r="Z335">
            <v>166</v>
          </cell>
          <cell r="AA335">
            <v>13166</v>
          </cell>
          <cell r="AB335">
            <v>166</v>
          </cell>
          <cell r="AC335">
            <v>13166</v>
          </cell>
          <cell r="AD335">
            <v>1166</v>
          </cell>
          <cell r="AE335">
            <v>0</v>
          </cell>
          <cell r="AF335">
            <v>0</v>
          </cell>
          <cell r="AG335">
            <v>0</v>
          </cell>
          <cell r="AH335">
            <v>0</v>
          </cell>
          <cell r="AI335">
            <v>0</v>
          </cell>
          <cell r="AJ335">
            <v>0</v>
          </cell>
          <cell r="AK335">
            <v>0</v>
          </cell>
          <cell r="AL335">
            <v>0</v>
          </cell>
          <cell r="AM335">
            <v>0</v>
          </cell>
          <cell r="AN335">
            <v>0</v>
          </cell>
          <cell r="AQ335">
            <v>0</v>
          </cell>
          <cell r="AR335">
            <v>0</v>
          </cell>
          <cell r="AS335">
            <v>0</v>
          </cell>
        </row>
        <row r="336">
          <cell r="B336" t="str">
            <v>Đường và kè bao chống xói lở phía ngoài bờ sông Gianh khu nuôi trồng thủy sản xã Quảng Trường</v>
          </cell>
          <cell r="C336" t="str">
            <v>QĐ QT số 2697/QĐ-UBND ngày 06/9/2016</v>
          </cell>
          <cell r="D336">
            <v>10014.373</v>
          </cell>
          <cell r="E336" t="str">
            <v>NN-TL</v>
          </cell>
          <cell r="F336" t="str">
            <v>2Nợ XDCB</v>
          </cell>
          <cell r="G336" t="str">
            <v>Quảng Trạch</v>
          </cell>
          <cell r="H336">
            <v>2015</v>
          </cell>
          <cell r="I336" t="str">
            <v>3/2015</v>
          </cell>
          <cell r="J336">
            <v>2017</v>
          </cell>
          <cell r="K336" t="str">
            <v>2/2016</v>
          </cell>
          <cell r="L336">
            <v>2017</v>
          </cell>
          <cell r="M336" t="str">
            <v>2780/QĐ-UBND ngày 06//10/2014</v>
          </cell>
          <cell r="N336">
            <v>10124</v>
          </cell>
          <cell r="O336">
            <v>0</v>
          </cell>
          <cell r="P336">
            <v>2171</v>
          </cell>
          <cell r="Q336">
            <v>8843</v>
          </cell>
          <cell r="R336">
            <v>8843</v>
          </cell>
          <cell r="S336">
            <v>1000</v>
          </cell>
          <cell r="T336">
            <v>2171</v>
          </cell>
          <cell r="U336">
            <v>1171</v>
          </cell>
          <cell r="V336">
            <v>1170</v>
          </cell>
          <cell r="W336">
            <v>1171</v>
          </cell>
          <cell r="X336">
            <v>100</v>
          </cell>
          <cell r="Y336">
            <v>100</v>
          </cell>
          <cell r="Z336">
            <v>1170</v>
          </cell>
          <cell r="AA336">
            <v>10013</v>
          </cell>
          <cell r="AB336">
            <v>10013</v>
          </cell>
          <cell r="AC336">
            <v>2170</v>
          </cell>
          <cell r="AD336">
            <v>2171</v>
          </cell>
          <cell r="AE336">
            <v>1</v>
          </cell>
          <cell r="AF336">
            <v>1</v>
          </cell>
          <cell r="AG336">
            <v>1</v>
          </cell>
          <cell r="AH336">
            <v>1</v>
          </cell>
          <cell r="AI336">
            <v>1</v>
          </cell>
          <cell r="AJ336">
            <v>1</v>
          </cell>
          <cell r="AK336">
            <v>1</v>
          </cell>
          <cell r="AL336">
            <v>1</v>
          </cell>
          <cell r="AM336">
            <v>1</v>
          </cell>
          <cell r="AN336" t="str">
            <v>Cập nhật lại số vốn bố trí</v>
          </cell>
          <cell r="AQ336">
            <v>1</v>
          </cell>
          <cell r="AR336">
            <v>1</v>
          </cell>
          <cell r="AS336">
            <v>1</v>
          </cell>
        </row>
        <row r="337">
          <cell r="B337" t="str">
            <v>Kè chống sạt lở Mỹ Thuỷ-Liên Thuỷ, huyện Lệ Thuỷ</v>
          </cell>
          <cell r="C337">
            <v>1</v>
          </cell>
          <cell r="D337">
            <v>1</v>
          </cell>
          <cell r="E337" t="str">
            <v>NN-TL</v>
          </cell>
          <cell r="F337" t="str">
            <v>2Nợ XDCB</v>
          </cell>
          <cell r="G337" t="str">
            <v>Lệ Thủy</v>
          </cell>
          <cell r="H337">
            <v>2011</v>
          </cell>
          <cell r="I337">
            <v>2011</v>
          </cell>
          <cell r="J337">
            <v>2013</v>
          </cell>
          <cell r="K337">
            <v>2013</v>
          </cell>
          <cell r="L337">
            <v>2013</v>
          </cell>
          <cell r="M337" t="str">
            <v>1852/QĐ-UBND
 ngày 3/8/2011;
3266/QĐ-UBND 
ngày 28/12/2012.</v>
          </cell>
          <cell r="N337">
            <v>91090</v>
          </cell>
          <cell r="O337">
            <v>0</v>
          </cell>
          <cell r="P337">
            <v>0</v>
          </cell>
          <cell r="Q337">
            <v>34000</v>
          </cell>
          <cell r="R337">
            <v>0</v>
          </cell>
          <cell r="S337">
            <v>3500</v>
          </cell>
          <cell r="T337">
            <v>14863</v>
          </cell>
          <cell r="U337">
            <v>11363</v>
          </cell>
          <cell r="V337">
            <v>2032</v>
          </cell>
          <cell r="W337">
            <v>2031.7500000001564</v>
          </cell>
          <cell r="X337">
            <v>43.946376909104195</v>
          </cell>
          <cell r="Y337">
            <v>4044</v>
          </cell>
          <cell r="Z337">
            <v>6076</v>
          </cell>
          <cell r="AA337">
            <v>40076</v>
          </cell>
          <cell r="AB337">
            <v>6076</v>
          </cell>
          <cell r="AC337">
            <v>9576</v>
          </cell>
          <cell r="AD337">
            <v>14863</v>
          </cell>
          <cell r="AE337">
            <v>5287</v>
          </cell>
          <cell r="AF337">
            <v>5287</v>
          </cell>
          <cell r="AG337">
            <v>100</v>
          </cell>
          <cell r="AH337">
            <v>100</v>
          </cell>
          <cell r="AI337">
            <v>5287</v>
          </cell>
          <cell r="AJ337">
            <v>45363</v>
          </cell>
          <cell r="AK337">
            <v>14863</v>
          </cell>
          <cell r="AL337">
            <v>14863</v>
          </cell>
          <cell r="AM337">
            <v>0</v>
          </cell>
          <cell r="AN337" t="str">
            <v>Đã quyết toán</v>
          </cell>
          <cell r="AQ337">
            <v>0</v>
          </cell>
          <cell r="AR337">
            <v>0</v>
          </cell>
          <cell r="AS337">
            <v>0</v>
          </cell>
          <cell r="AU337" t="str">
            <v>UBND huyện Lệ Thủy</v>
          </cell>
        </row>
        <row r="338">
          <cell r="B338" t="str">
            <v>Kè chống xói lở sông Kiến Giang (Đoạn Phan Xá - Xuân Bồ)</v>
          </cell>
          <cell r="C338">
            <v>0</v>
          </cell>
          <cell r="D338">
            <v>0</v>
          </cell>
          <cell r="E338" t="str">
            <v>NN-TL</v>
          </cell>
          <cell r="F338" t="str">
            <v>2Nợ XDCB</v>
          </cell>
          <cell r="G338" t="str">
            <v>Lệ Thủy</v>
          </cell>
          <cell r="H338">
            <v>2011</v>
          </cell>
          <cell r="I338">
            <v>2011</v>
          </cell>
          <cell r="J338">
            <v>2013</v>
          </cell>
          <cell r="K338">
            <v>2013</v>
          </cell>
          <cell r="L338">
            <v>2013</v>
          </cell>
          <cell r="M338" t="str">
            <v>2468/QĐ-UBND ngày 27/9/2011</v>
          </cell>
          <cell r="N338">
            <v>29493</v>
          </cell>
          <cell r="O338">
            <v>0</v>
          </cell>
          <cell r="P338">
            <v>0</v>
          </cell>
          <cell r="Q338">
            <v>22345</v>
          </cell>
          <cell r="R338">
            <v>0</v>
          </cell>
          <cell r="S338">
            <v>3000</v>
          </cell>
          <cell r="T338">
            <v>6655</v>
          </cell>
          <cell r="U338">
            <v>3655</v>
          </cell>
          <cell r="V338">
            <v>1397</v>
          </cell>
          <cell r="W338">
            <v>1396.5</v>
          </cell>
          <cell r="X338">
            <v>30</v>
          </cell>
          <cell r="Y338">
            <v>2258</v>
          </cell>
          <cell r="Z338">
            <v>3655</v>
          </cell>
          <cell r="AA338">
            <v>26000</v>
          </cell>
          <cell r="AB338">
            <v>3655</v>
          </cell>
          <cell r="AC338">
            <v>6655</v>
          </cell>
          <cell r="AD338">
            <v>6655</v>
          </cell>
          <cell r="AE338">
            <v>0</v>
          </cell>
          <cell r="AF338">
            <v>0</v>
          </cell>
          <cell r="AG338">
            <v>0</v>
          </cell>
          <cell r="AH338">
            <v>0</v>
          </cell>
          <cell r="AI338">
            <v>0</v>
          </cell>
          <cell r="AJ338">
            <v>0</v>
          </cell>
          <cell r="AK338">
            <v>0</v>
          </cell>
          <cell r="AL338">
            <v>0</v>
          </cell>
          <cell r="AM338">
            <v>0</v>
          </cell>
          <cell r="AN338">
            <v>0</v>
          </cell>
          <cell r="AQ338">
            <v>0</v>
          </cell>
          <cell r="AR338">
            <v>0</v>
          </cell>
          <cell r="AS338">
            <v>0</v>
          </cell>
        </row>
        <row r="339">
          <cell r="B339" t="str">
            <v>Bố trí cho các dự án không áp dụng quy định tiết kiệm 10% TMĐT quy định tại Nghị quyết số 70/NQ-CP ngày 03/8/2017 của Chính phủ</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t="str">
            <v>Phân bổ sau</v>
          </cell>
          <cell r="AQ339">
            <v>0</v>
          </cell>
          <cell r="AR339">
            <v>0</v>
          </cell>
          <cell r="AS339">
            <v>0</v>
          </cell>
          <cell r="AU339">
            <v>0</v>
          </cell>
          <cell r="AV339">
            <v>0</v>
          </cell>
        </row>
        <row r="340">
          <cell r="B340" t="str">
            <v>Tuyến đường từ trục chính từ thị trấn Ba Đồn vào trung tâm huyện lỵ mới (GĐ1)</v>
          </cell>
          <cell r="C340">
            <v>0</v>
          </cell>
          <cell r="D340">
            <v>0</v>
          </cell>
          <cell r="E340">
            <v>0</v>
          </cell>
          <cell r="F340">
            <v>0</v>
          </cell>
          <cell r="G340" t="str">
            <v>Ba Đồn</v>
          </cell>
          <cell r="H340">
            <v>2014</v>
          </cell>
          <cell r="I340">
            <v>2014</v>
          </cell>
          <cell r="J340">
            <v>2017</v>
          </cell>
          <cell r="K340">
            <v>2017</v>
          </cell>
          <cell r="L340">
            <v>2017</v>
          </cell>
          <cell r="M340" t="str">
            <v>1912/QĐ-UBND ngày 21/7/2014, 3351/QĐ-UBND ngày 22/9/2017</v>
          </cell>
          <cell r="N340">
            <v>58534</v>
          </cell>
          <cell r="O340">
            <v>58534</v>
          </cell>
          <cell r="P340">
            <v>12680</v>
          </cell>
          <cell r="Q340">
            <v>12680</v>
          </cell>
          <cell r="R340">
            <v>12680</v>
          </cell>
          <cell r="S340">
            <v>12680</v>
          </cell>
          <cell r="T340">
            <v>12680</v>
          </cell>
          <cell r="U340">
            <v>12680</v>
          </cell>
          <cell r="V340">
            <v>12680</v>
          </cell>
          <cell r="W340">
            <v>12680</v>
          </cell>
          <cell r="X340">
            <v>12680</v>
          </cell>
          <cell r="Y340">
            <v>12680</v>
          </cell>
          <cell r="Z340">
            <v>12680</v>
          </cell>
          <cell r="AA340">
            <v>47412</v>
          </cell>
          <cell r="AB340">
            <v>47412</v>
          </cell>
          <cell r="AC340">
            <v>7412</v>
          </cell>
          <cell r="AD340">
            <v>5268</v>
          </cell>
          <cell r="AE340">
            <v>5268</v>
          </cell>
          <cell r="AF340">
            <v>5268</v>
          </cell>
          <cell r="AG340">
            <v>0</v>
          </cell>
          <cell r="AH340">
            <v>0</v>
          </cell>
          <cell r="AI340">
            <v>0</v>
          </cell>
          <cell r="AJ340">
            <v>0</v>
          </cell>
          <cell r="AK340">
            <v>0</v>
          </cell>
          <cell r="AL340">
            <v>0</v>
          </cell>
          <cell r="AM340">
            <v>0</v>
          </cell>
          <cell r="AN340" t="str">
            <v>Đề nghị tiếp tục bổ sung vốn cho dự án. (Đây là công trình NSTW hỗ trợ đã hết nguồn, số vốn NS tỉnh còn thiếu là 5,26 tỷ đồng)</v>
          </cell>
          <cell r="AQ340">
            <v>0</v>
          </cell>
          <cell r="AR340">
            <v>0</v>
          </cell>
          <cell r="AS340">
            <v>0</v>
          </cell>
          <cell r="AU340" t="str">
            <v>UBND huyện
Quảng Trạch</v>
          </cell>
          <cell r="AV340">
            <v>0</v>
          </cell>
        </row>
        <row r="341">
          <cell r="B341" t="str">
            <v>Hoàn thành</v>
          </cell>
          <cell r="C341">
            <v>0</v>
          </cell>
          <cell r="D341">
            <v>0</v>
          </cell>
          <cell r="E341">
            <v>0</v>
          </cell>
          <cell r="F341">
            <v>0</v>
          </cell>
          <cell r="G341">
            <v>0</v>
          </cell>
          <cell r="H341">
            <v>0</v>
          </cell>
          <cell r="I341">
            <v>0</v>
          </cell>
          <cell r="J341">
            <v>0</v>
          </cell>
          <cell r="K341">
            <v>0</v>
          </cell>
          <cell r="L341">
            <v>0</v>
          </cell>
          <cell r="M341">
            <v>0</v>
          </cell>
          <cell r="N341">
            <v>14440</v>
          </cell>
          <cell r="O341">
            <v>0</v>
          </cell>
          <cell r="P341">
            <v>14440</v>
          </cell>
          <cell r="Q341">
            <v>9422</v>
          </cell>
          <cell r="R341">
            <v>0</v>
          </cell>
          <cell r="S341">
            <v>9422</v>
          </cell>
          <cell r="T341">
            <v>7043</v>
          </cell>
          <cell r="U341">
            <v>3221</v>
          </cell>
          <cell r="V341">
            <v>3221</v>
          </cell>
          <cell r="W341">
            <v>3221</v>
          </cell>
          <cell r="X341">
            <v>3221</v>
          </cell>
          <cell r="Y341">
            <v>0</v>
          </cell>
          <cell r="Z341">
            <v>3221</v>
          </cell>
          <cell r="AA341">
            <v>12643</v>
          </cell>
          <cell r="AB341">
            <v>3221</v>
          </cell>
          <cell r="AC341">
            <v>12643</v>
          </cell>
          <cell r="AD341">
            <v>16051</v>
          </cell>
          <cell r="AE341">
            <v>9008</v>
          </cell>
          <cell r="AF341">
            <v>9008</v>
          </cell>
          <cell r="AG341">
            <v>9008</v>
          </cell>
          <cell r="AH341">
            <v>9008</v>
          </cell>
          <cell r="AI341">
            <v>9008</v>
          </cell>
          <cell r="AJ341">
            <v>9008</v>
          </cell>
          <cell r="AK341">
            <v>9008</v>
          </cell>
          <cell r="AL341">
            <v>9008</v>
          </cell>
          <cell r="AM341">
            <v>9008</v>
          </cell>
          <cell r="AN341">
            <v>9008</v>
          </cell>
          <cell r="AQ341">
            <v>9008</v>
          </cell>
          <cell r="AR341">
            <v>9008</v>
          </cell>
          <cell r="AS341">
            <v>9008</v>
          </cell>
        </row>
        <row r="342">
          <cell r="B342" t="str">
            <v>Đường liên thôn xã Tiến Hoá</v>
          </cell>
          <cell r="C342" t="str">
            <v xml:space="preserve">QĐ số 3863/QĐ-UBND ngày 30/12/2015 </v>
          </cell>
          <cell r="D342">
            <v>7987</v>
          </cell>
          <cell r="E342" t="str">
            <v>GTVT</v>
          </cell>
          <cell r="F342" t="str">
            <v>3Hoàn thành</v>
          </cell>
          <cell r="G342" t="str">
            <v>Tuyên Hóa</v>
          </cell>
          <cell r="H342">
            <v>2014</v>
          </cell>
          <cell r="I342" t="str">
            <v>12/2014</v>
          </cell>
          <cell r="J342">
            <v>2016</v>
          </cell>
          <cell r="K342" t="str">
            <v>5/2015</v>
          </cell>
          <cell r="L342">
            <v>2016</v>
          </cell>
          <cell r="M342" t="str">
            <v>2957/QĐ-UBND ngày 22/10/2014</v>
          </cell>
          <cell r="N342">
            <v>7933</v>
          </cell>
          <cell r="O342">
            <v>0</v>
          </cell>
          <cell r="P342">
            <v>7933</v>
          </cell>
          <cell r="Q342">
            <v>4948</v>
          </cell>
          <cell r="R342">
            <v>0</v>
          </cell>
          <cell r="S342">
            <v>4948</v>
          </cell>
          <cell r="T342">
            <v>3096</v>
          </cell>
          <cell r="U342">
            <v>1548</v>
          </cell>
          <cell r="V342">
            <v>1548</v>
          </cell>
          <cell r="W342">
            <v>1548</v>
          </cell>
          <cell r="X342">
            <v>100</v>
          </cell>
          <cell r="Y342">
            <v>100</v>
          </cell>
          <cell r="Z342">
            <v>1548</v>
          </cell>
          <cell r="AA342">
            <v>6496</v>
          </cell>
          <cell r="AB342">
            <v>1548</v>
          </cell>
          <cell r="AC342">
            <v>6496</v>
          </cell>
          <cell r="AD342">
            <v>3096</v>
          </cell>
          <cell r="AE342">
            <v>0</v>
          </cell>
          <cell r="AF342">
            <v>0</v>
          </cell>
          <cell r="AG342">
            <v>0</v>
          </cell>
          <cell r="AH342">
            <v>0</v>
          </cell>
          <cell r="AI342">
            <v>0</v>
          </cell>
          <cell r="AJ342">
            <v>0</v>
          </cell>
          <cell r="AK342">
            <v>0</v>
          </cell>
          <cell r="AL342">
            <v>0</v>
          </cell>
          <cell r="AM342">
            <v>0</v>
          </cell>
          <cell r="AN342">
            <v>0</v>
          </cell>
          <cell r="AQ342">
            <v>0</v>
          </cell>
          <cell r="AR342">
            <v>0</v>
          </cell>
          <cell r="AS342">
            <v>0</v>
          </cell>
        </row>
        <row r="343">
          <cell r="B343" t="str">
            <v>Đường GTNT xã Quảng Phương theo QH nông thôn mới</v>
          </cell>
          <cell r="C343" t="str">
            <v>QĐ số 658/QĐ-UBND ngày 14/3/2016</v>
          </cell>
          <cell r="D343">
            <v>6447</v>
          </cell>
          <cell r="E343" t="str">
            <v>GTVT</v>
          </cell>
          <cell r="F343" t="str">
            <v>3Hoàn thành</v>
          </cell>
          <cell r="G343" t="str">
            <v>Quảng Trạch</v>
          </cell>
          <cell r="H343">
            <v>2015</v>
          </cell>
          <cell r="I343" t="str">
            <v>4/2015</v>
          </cell>
          <cell r="J343">
            <v>2017</v>
          </cell>
          <cell r="K343" t="str">
            <v>8/2015</v>
          </cell>
          <cell r="L343">
            <v>2017</v>
          </cell>
          <cell r="M343" t="str">
            <v>2698/QĐ-UBND ngày 01/10/2014</v>
          </cell>
          <cell r="N343">
            <v>6507</v>
          </cell>
          <cell r="O343">
            <v>0</v>
          </cell>
          <cell r="P343">
            <v>6507</v>
          </cell>
          <cell r="Q343">
            <v>4474</v>
          </cell>
          <cell r="R343">
            <v>0</v>
          </cell>
          <cell r="S343">
            <v>4474</v>
          </cell>
          <cell r="T343">
            <v>3947</v>
          </cell>
          <cell r="U343">
            <v>1673</v>
          </cell>
          <cell r="V343">
            <v>1673</v>
          </cell>
          <cell r="W343">
            <v>1673</v>
          </cell>
          <cell r="X343">
            <v>100</v>
          </cell>
          <cell r="Y343">
            <v>100</v>
          </cell>
          <cell r="Z343">
            <v>1673</v>
          </cell>
          <cell r="AA343">
            <v>6147</v>
          </cell>
          <cell r="AB343">
            <v>1673</v>
          </cell>
          <cell r="AC343">
            <v>6147</v>
          </cell>
          <cell r="AD343">
            <v>3947</v>
          </cell>
          <cell r="AE343">
            <v>0</v>
          </cell>
          <cell r="AF343">
            <v>0</v>
          </cell>
          <cell r="AG343">
            <v>0</v>
          </cell>
          <cell r="AH343">
            <v>0</v>
          </cell>
          <cell r="AI343">
            <v>0</v>
          </cell>
          <cell r="AJ343">
            <v>0</v>
          </cell>
          <cell r="AK343">
            <v>0</v>
          </cell>
          <cell r="AL343">
            <v>0</v>
          </cell>
          <cell r="AM343">
            <v>0</v>
          </cell>
          <cell r="AN343" t="str">
            <v>Thay đổi số vốn KH 2018-2020, số trước đây là 1973, xã đã bố trí vốn NTM là 300 triệu đồng, còn lại 1673</v>
          </cell>
          <cell r="AQ343">
            <v>0</v>
          </cell>
          <cell r="AR343">
            <v>0</v>
          </cell>
          <cell r="AS343">
            <v>0</v>
          </cell>
        </row>
        <row r="344">
          <cell r="B344" t="str">
            <v>Bổ sung một số công trình chưa có trong kế hoạch trung hạn còn thiếu vốn</v>
          </cell>
          <cell r="C344">
            <v>0</v>
          </cell>
          <cell r="D344">
            <v>0</v>
          </cell>
          <cell r="E344">
            <v>0</v>
          </cell>
          <cell r="F344">
            <v>0</v>
          </cell>
          <cell r="G344">
            <v>0</v>
          </cell>
          <cell r="H344">
            <v>0</v>
          </cell>
          <cell r="I344">
            <v>0</v>
          </cell>
          <cell r="J344">
            <v>0</v>
          </cell>
          <cell r="K344">
            <v>0</v>
          </cell>
          <cell r="L344">
            <v>0</v>
          </cell>
          <cell r="M344">
            <v>0</v>
          </cell>
          <cell r="N344">
            <v>126215</v>
          </cell>
          <cell r="O344">
            <v>126215</v>
          </cell>
          <cell r="P344">
            <v>0</v>
          </cell>
          <cell r="Q344">
            <v>0</v>
          </cell>
          <cell r="R344">
            <v>0</v>
          </cell>
          <cell r="S344">
            <v>0</v>
          </cell>
          <cell r="T344">
            <v>0</v>
          </cell>
          <cell r="U344">
            <v>0</v>
          </cell>
          <cell r="V344">
            <v>0</v>
          </cell>
          <cell r="W344">
            <v>0</v>
          </cell>
          <cell r="X344">
            <v>0</v>
          </cell>
          <cell r="Y344">
            <v>0</v>
          </cell>
          <cell r="Z344">
            <v>0</v>
          </cell>
          <cell r="AA344">
            <v>37876</v>
          </cell>
          <cell r="AB344">
            <v>37876</v>
          </cell>
          <cell r="AC344">
            <v>1613</v>
          </cell>
          <cell r="AD344">
            <v>9008</v>
          </cell>
          <cell r="AE344">
            <v>9008</v>
          </cell>
          <cell r="AF344">
            <v>9008</v>
          </cell>
          <cell r="AG344">
            <v>9008</v>
          </cell>
          <cell r="AH344">
            <v>9008</v>
          </cell>
          <cell r="AI344">
            <v>9008</v>
          </cell>
          <cell r="AJ344">
            <v>9008</v>
          </cell>
          <cell r="AK344">
            <v>9008</v>
          </cell>
          <cell r="AL344">
            <v>9008</v>
          </cell>
          <cell r="AM344">
            <v>9008</v>
          </cell>
          <cell r="AN344">
            <v>9008</v>
          </cell>
          <cell r="AQ344">
            <v>9008</v>
          </cell>
          <cell r="AR344">
            <v>9008</v>
          </cell>
          <cell r="AS344">
            <v>9008</v>
          </cell>
          <cell r="AU344">
            <v>9008</v>
          </cell>
          <cell r="AV344">
            <v>9008</v>
          </cell>
        </row>
        <row r="345">
          <cell r="B345" t="str">
            <v>Sửa chữa nâng cấp Hồ Cải Cách</v>
          </cell>
          <cell r="C345">
            <v>9008</v>
          </cell>
          <cell r="D345">
            <v>9008</v>
          </cell>
          <cell r="E345">
            <v>9008</v>
          </cell>
          <cell r="F345">
            <v>9008</v>
          </cell>
          <cell r="G345" t="str">
            <v>Lệ Thủy</v>
          </cell>
          <cell r="H345">
            <v>2010</v>
          </cell>
          <cell r="I345">
            <v>2010</v>
          </cell>
          <cell r="J345">
            <v>2013</v>
          </cell>
          <cell r="K345">
            <v>2013</v>
          </cell>
          <cell r="L345">
            <v>2013</v>
          </cell>
          <cell r="M345" t="str">
            <v>791/QĐ-UBND ngày 19/4/2010, 2535/QĐ-CT ngày 22/10/2012</v>
          </cell>
          <cell r="N345">
            <v>16030</v>
          </cell>
          <cell r="O345">
            <v>16030</v>
          </cell>
          <cell r="P345">
            <v>16030</v>
          </cell>
          <cell r="Q345">
            <v>16030</v>
          </cell>
          <cell r="R345">
            <v>16030</v>
          </cell>
          <cell r="S345">
            <v>16030</v>
          </cell>
          <cell r="T345">
            <v>16030</v>
          </cell>
          <cell r="U345">
            <v>16030</v>
          </cell>
          <cell r="V345">
            <v>16030</v>
          </cell>
          <cell r="W345">
            <v>16030</v>
          </cell>
          <cell r="X345">
            <v>16030</v>
          </cell>
          <cell r="Y345">
            <v>16030</v>
          </cell>
          <cell r="Z345">
            <v>16030</v>
          </cell>
          <cell r="AA345">
            <v>10327</v>
          </cell>
          <cell r="AB345">
            <v>10327</v>
          </cell>
          <cell r="AC345">
            <v>1613</v>
          </cell>
          <cell r="AD345">
            <v>5703</v>
          </cell>
          <cell r="AE345">
            <v>5703</v>
          </cell>
          <cell r="AF345">
            <v>5703</v>
          </cell>
          <cell r="AG345">
            <v>0</v>
          </cell>
          <cell r="AH345">
            <v>0</v>
          </cell>
          <cell r="AI345">
            <v>0</v>
          </cell>
          <cell r="AJ345">
            <v>0</v>
          </cell>
          <cell r="AK345">
            <v>0</v>
          </cell>
          <cell r="AL345">
            <v>0</v>
          </cell>
          <cell r="AM345">
            <v>0</v>
          </cell>
          <cell r="AN345" t="str">
            <v>Đề nghị bố trí vốn trả nợ cho dự án (trong đó GPMB là 4,187 tỷ đồng, Xây lắp và các chi phí khác 1,516 tỷ đồng)</v>
          </cell>
          <cell r="AQ345">
            <v>0</v>
          </cell>
          <cell r="AR345">
            <v>0</v>
          </cell>
          <cell r="AS345">
            <v>0</v>
          </cell>
          <cell r="AU345" t="str">
            <v>UBND huyện
Lệ Thủy</v>
          </cell>
          <cell r="AV345">
            <v>0</v>
          </cell>
        </row>
        <row r="346">
          <cell r="B346" t="str">
            <v>Dự án đường Hải Trạch-Phú Định nối QL1A với đường Hồ Chí Minh</v>
          </cell>
          <cell r="C346">
            <v>0</v>
          </cell>
          <cell r="D346">
            <v>0</v>
          </cell>
          <cell r="E346">
            <v>0</v>
          </cell>
          <cell r="F346">
            <v>0</v>
          </cell>
          <cell r="G346" t="str">
            <v>Bố Trạch</v>
          </cell>
          <cell r="H346">
            <v>2012</v>
          </cell>
          <cell r="I346">
            <v>2012</v>
          </cell>
          <cell r="J346">
            <v>2015</v>
          </cell>
          <cell r="K346">
            <v>2015</v>
          </cell>
          <cell r="L346">
            <v>2015</v>
          </cell>
          <cell r="M346" t="str">
            <v>141a/QĐ-UBND ngày 20/01/2012</v>
          </cell>
          <cell r="N346">
            <v>95900</v>
          </cell>
          <cell r="O346">
            <v>95900</v>
          </cell>
          <cell r="P346">
            <v>95900</v>
          </cell>
          <cell r="Q346">
            <v>95900</v>
          </cell>
          <cell r="R346">
            <v>95900</v>
          </cell>
          <cell r="S346">
            <v>95900</v>
          </cell>
          <cell r="T346">
            <v>95900</v>
          </cell>
          <cell r="U346">
            <v>95900</v>
          </cell>
          <cell r="V346">
            <v>95900</v>
          </cell>
          <cell r="W346">
            <v>95900</v>
          </cell>
          <cell r="X346">
            <v>95900</v>
          </cell>
          <cell r="Y346">
            <v>95900</v>
          </cell>
          <cell r="Z346">
            <v>95900</v>
          </cell>
          <cell r="AA346">
            <v>15000</v>
          </cell>
          <cell r="AB346">
            <v>15000</v>
          </cell>
          <cell r="AC346">
            <v>15000</v>
          </cell>
          <cell r="AD346">
            <v>2500</v>
          </cell>
          <cell r="AE346">
            <v>2500</v>
          </cell>
          <cell r="AF346">
            <v>2500</v>
          </cell>
          <cell r="AG346">
            <v>0</v>
          </cell>
          <cell r="AH346">
            <v>0</v>
          </cell>
          <cell r="AI346">
            <v>0</v>
          </cell>
          <cell r="AJ346">
            <v>0</v>
          </cell>
          <cell r="AK346">
            <v>0</v>
          </cell>
          <cell r="AL346">
            <v>0</v>
          </cell>
          <cell r="AM346">
            <v>0</v>
          </cell>
          <cell r="AN346" t="str">
            <v>Công trình dừng ở điểm dừng kỹ thuật, còn thiếu 2,5 tỷ đồng</v>
          </cell>
          <cell r="AQ346">
            <v>0</v>
          </cell>
          <cell r="AR346">
            <v>0</v>
          </cell>
          <cell r="AS346">
            <v>0</v>
          </cell>
          <cell r="AU346" t="str">
            <v>UBND huyện
Bố Trạch</v>
          </cell>
          <cell r="AV346">
            <v>0</v>
          </cell>
        </row>
        <row r="347">
          <cell r="B347" t="str">
            <v>Sửa chữa nâng cấp Hồ Cây Mưng, huyện Lệ Thủy</v>
          </cell>
          <cell r="C347">
            <v>0</v>
          </cell>
          <cell r="D347">
            <v>0</v>
          </cell>
          <cell r="E347">
            <v>0</v>
          </cell>
          <cell r="F347">
            <v>0</v>
          </cell>
          <cell r="G347" t="str">
            <v>Lệ Thủy</v>
          </cell>
          <cell r="H347">
            <v>2014</v>
          </cell>
          <cell r="I347">
            <v>2014</v>
          </cell>
          <cell r="J347">
            <v>2015</v>
          </cell>
          <cell r="K347">
            <v>2015</v>
          </cell>
          <cell r="L347">
            <v>2015</v>
          </cell>
          <cell r="M347" t="str">
            <v>178/QĐ-UBND ngày 21/01/2014</v>
          </cell>
          <cell r="N347">
            <v>14285</v>
          </cell>
          <cell r="O347">
            <v>14285</v>
          </cell>
          <cell r="P347">
            <v>14285</v>
          </cell>
          <cell r="Q347">
            <v>14285</v>
          </cell>
          <cell r="R347">
            <v>14285</v>
          </cell>
          <cell r="S347">
            <v>14285</v>
          </cell>
          <cell r="T347">
            <v>14285</v>
          </cell>
          <cell r="U347">
            <v>14285</v>
          </cell>
          <cell r="V347">
            <v>14285</v>
          </cell>
          <cell r="W347">
            <v>14285</v>
          </cell>
          <cell r="X347">
            <v>14285</v>
          </cell>
          <cell r="Y347">
            <v>14285</v>
          </cell>
          <cell r="Z347">
            <v>14285</v>
          </cell>
          <cell r="AA347">
            <v>12549</v>
          </cell>
          <cell r="AB347">
            <v>12549</v>
          </cell>
          <cell r="AC347">
            <v>12549</v>
          </cell>
          <cell r="AD347">
            <v>805</v>
          </cell>
          <cell r="AE347">
            <v>805</v>
          </cell>
          <cell r="AF347">
            <v>805</v>
          </cell>
          <cell r="AG347">
            <v>0</v>
          </cell>
          <cell r="AH347">
            <v>0</v>
          </cell>
          <cell r="AI347">
            <v>0</v>
          </cell>
          <cell r="AJ347">
            <v>0</v>
          </cell>
          <cell r="AK347">
            <v>0</v>
          </cell>
          <cell r="AL347">
            <v>0</v>
          </cell>
          <cell r="AM347">
            <v>0</v>
          </cell>
          <cell r="AN347" t="str">
            <v>Công trình đã Quyết toán với giá trị QT là 13,354 tỷ đồng</v>
          </cell>
          <cell r="AQ347">
            <v>0</v>
          </cell>
          <cell r="AR347">
            <v>0</v>
          </cell>
          <cell r="AS347">
            <v>0</v>
          </cell>
          <cell r="AU347" t="str">
            <v>Sở NN&amp;PTNT</v>
          </cell>
          <cell r="AV347">
            <v>0</v>
          </cell>
        </row>
        <row r="348">
          <cell r="B348" t="str">
            <v>ODA</v>
          </cell>
          <cell r="C348">
            <v>0</v>
          </cell>
          <cell r="D348">
            <v>0</v>
          </cell>
          <cell r="E348">
            <v>0</v>
          </cell>
          <cell r="F348">
            <v>0</v>
          </cell>
          <cell r="G348">
            <v>0</v>
          </cell>
          <cell r="H348">
            <v>0</v>
          </cell>
          <cell r="I348">
            <v>0</v>
          </cell>
          <cell r="J348">
            <v>0</v>
          </cell>
          <cell r="K348">
            <v>0</v>
          </cell>
          <cell r="L348">
            <v>0</v>
          </cell>
          <cell r="M348">
            <v>0</v>
          </cell>
          <cell r="N348">
            <v>1120460</v>
          </cell>
          <cell r="O348">
            <v>0</v>
          </cell>
          <cell r="P348">
            <v>545929</v>
          </cell>
          <cell r="Q348">
            <v>151613</v>
          </cell>
          <cell r="R348">
            <v>0</v>
          </cell>
          <cell r="S348">
            <v>116500</v>
          </cell>
          <cell r="T348">
            <v>314133</v>
          </cell>
          <cell r="U348">
            <v>217929</v>
          </cell>
          <cell r="V348">
            <v>50000</v>
          </cell>
          <cell r="W348">
            <v>50000</v>
          </cell>
          <cell r="X348">
            <v>0</v>
          </cell>
          <cell r="Y348">
            <v>10000</v>
          </cell>
          <cell r="Z348">
            <v>62000</v>
          </cell>
          <cell r="AA348">
            <v>211613</v>
          </cell>
          <cell r="AB348">
            <v>60000</v>
          </cell>
          <cell r="AC348">
            <v>159800</v>
          </cell>
          <cell r="AD348">
            <v>334129</v>
          </cell>
          <cell r="AE348">
            <v>170835</v>
          </cell>
          <cell r="AF348">
            <v>170835</v>
          </cell>
          <cell r="AG348">
            <v>170835</v>
          </cell>
          <cell r="AH348">
            <v>170835</v>
          </cell>
          <cell r="AI348">
            <v>170835</v>
          </cell>
          <cell r="AJ348">
            <v>170835</v>
          </cell>
          <cell r="AK348">
            <v>170835</v>
          </cell>
          <cell r="AL348">
            <v>170835</v>
          </cell>
          <cell r="AM348">
            <v>170835</v>
          </cell>
          <cell r="AN348">
            <v>170835</v>
          </cell>
          <cell r="AQ348">
            <v>170835</v>
          </cell>
          <cell r="AR348">
            <v>170835</v>
          </cell>
          <cell r="AS348">
            <v>170835</v>
          </cell>
        </row>
        <row r="349">
          <cell r="B349" t="str">
            <v>Các dự án nằm trong kế hoạch đầu tư công trung hạn đã được HĐND tỉnh thông qua tại NQ 11</v>
          </cell>
          <cell r="C349">
            <v>170835</v>
          </cell>
          <cell r="D349">
            <v>170835</v>
          </cell>
          <cell r="E349">
            <v>170835</v>
          </cell>
          <cell r="F349">
            <v>170835</v>
          </cell>
          <cell r="G349">
            <v>170835</v>
          </cell>
          <cell r="H349">
            <v>170835</v>
          </cell>
          <cell r="I349">
            <v>170835</v>
          </cell>
          <cell r="J349">
            <v>170835</v>
          </cell>
          <cell r="K349">
            <v>170835</v>
          </cell>
          <cell r="L349">
            <v>170835</v>
          </cell>
          <cell r="M349">
            <v>170835</v>
          </cell>
          <cell r="N349">
            <v>1063260</v>
          </cell>
          <cell r="O349">
            <v>0</v>
          </cell>
          <cell r="P349">
            <v>514599</v>
          </cell>
          <cell r="Q349">
            <v>151613</v>
          </cell>
          <cell r="R349">
            <v>0</v>
          </cell>
          <cell r="S349">
            <v>116500</v>
          </cell>
          <cell r="T349">
            <v>304633</v>
          </cell>
          <cell r="U349">
            <v>208429</v>
          </cell>
          <cell r="V349">
            <v>48000</v>
          </cell>
          <cell r="W349">
            <v>48000</v>
          </cell>
          <cell r="X349">
            <v>0</v>
          </cell>
          <cell r="Y349">
            <v>12000</v>
          </cell>
          <cell r="Z349">
            <v>60000</v>
          </cell>
          <cell r="AA349">
            <v>211613</v>
          </cell>
          <cell r="AB349">
            <v>60000</v>
          </cell>
          <cell r="AC349">
            <v>159800</v>
          </cell>
          <cell r="AD349">
            <v>304633</v>
          </cell>
          <cell r="AE349">
            <v>141429</v>
          </cell>
          <cell r="AF349">
            <v>141429</v>
          </cell>
          <cell r="AG349">
            <v>141429</v>
          </cell>
          <cell r="AH349">
            <v>523</v>
          </cell>
          <cell r="AI349">
            <v>523</v>
          </cell>
          <cell r="AJ349">
            <v>523</v>
          </cell>
          <cell r="AK349">
            <v>523</v>
          </cell>
          <cell r="AL349">
            <v>523</v>
          </cell>
          <cell r="AM349">
            <v>523</v>
          </cell>
          <cell r="AN349">
            <v>523</v>
          </cell>
          <cell r="AO349">
            <v>523</v>
          </cell>
          <cell r="AP349">
            <v>1063260</v>
          </cell>
          <cell r="AQ349">
            <v>1063260</v>
          </cell>
          <cell r="AR349">
            <v>1063260</v>
          </cell>
          <cell r="AS349">
            <v>1063260</v>
          </cell>
          <cell r="AT349">
            <v>1063260</v>
          </cell>
          <cell r="AU349">
            <v>1063260</v>
          </cell>
          <cell r="AV349">
            <v>1063260</v>
          </cell>
        </row>
        <row r="350">
          <cell r="B350" t="str">
            <v>Dự án xây dựng cầu dân sinh và quản lý  tài sản đường địa phương (Dự án LRAMP) tỉnh Quảng Bình</v>
          </cell>
          <cell r="C350">
            <v>1063260</v>
          </cell>
          <cell r="D350">
            <v>1063260</v>
          </cell>
          <cell r="E350" t="str">
            <v>GTVT</v>
          </cell>
          <cell r="F350" t="str">
            <v>5KCM</v>
          </cell>
          <cell r="G350" t="str">
            <v>Quảng Bình</v>
          </cell>
          <cell r="H350">
            <v>2016</v>
          </cell>
          <cell r="I350">
            <v>2016</v>
          </cell>
          <cell r="J350">
            <v>2021</v>
          </cell>
          <cell r="K350">
            <v>2021</v>
          </cell>
          <cell r="L350">
            <v>2021</v>
          </cell>
          <cell r="M350" t="str">
            <v>622/QĐ-BGTVT ngày 2/3/2016</v>
          </cell>
          <cell r="N350">
            <v>146500</v>
          </cell>
          <cell r="O350">
            <v>146500</v>
          </cell>
          <cell r="P350">
            <v>10500</v>
          </cell>
          <cell r="Q350">
            <v>2500</v>
          </cell>
          <cell r="R350">
            <v>2500</v>
          </cell>
          <cell r="S350">
            <v>2500</v>
          </cell>
          <cell r="T350">
            <v>7350</v>
          </cell>
          <cell r="U350">
            <v>4850</v>
          </cell>
          <cell r="V350">
            <v>1000</v>
          </cell>
          <cell r="W350">
            <v>1000</v>
          </cell>
          <cell r="X350">
            <v>0</v>
          </cell>
          <cell r="Y350">
            <v>0</v>
          </cell>
          <cell r="Z350">
            <v>1000</v>
          </cell>
          <cell r="AA350">
            <v>3500</v>
          </cell>
          <cell r="AB350">
            <v>1000</v>
          </cell>
          <cell r="AC350">
            <v>3500</v>
          </cell>
          <cell r="AD350">
            <v>7350</v>
          </cell>
          <cell r="AE350">
            <v>3850</v>
          </cell>
          <cell r="AF350">
            <v>1925</v>
          </cell>
          <cell r="AG350">
            <v>50</v>
          </cell>
          <cell r="AH350">
            <v>50</v>
          </cell>
          <cell r="AI350">
            <v>1925</v>
          </cell>
          <cell r="AJ350">
            <v>5425</v>
          </cell>
          <cell r="AK350">
            <v>5425</v>
          </cell>
          <cell r="AL350">
            <v>7350</v>
          </cell>
          <cell r="AM350">
            <v>1925</v>
          </cell>
          <cell r="AN350" t="str">
            <v>Sở Giao thông Vận tải</v>
          </cell>
          <cell r="AO350">
            <v>1925</v>
          </cell>
          <cell r="AP350">
            <v>146500</v>
          </cell>
          <cell r="AQ350">
            <v>146500</v>
          </cell>
          <cell r="AR350">
            <v>146500</v>
          </cell>
          <cell r="AS350">
            <v>146500</v>
          </cell>
          <cell r="AT350">
            <v>146500</v>
          </cell>
          <cell r="AU350" t="str">
            <v>Sở Giao thông Vận tải</v>
          </cell>
          <cell r="AV350">
            <v>146500</v>
          </cell>
        </row>
        <row r="351">
          <cell r="B351" t="str">
            <v>Dự án thoát nước và vệ sinh môi trường đô thị Ba Đồn (Đan Mạch)</v>
          </cell>
          <cell r="C351">
            <v>146500</v>
          </cell>
          <cell r="D351">
            <v>146500</v>
          </cell>
          <cell r="E351" t="str">
            <v>HTCC</v>
          </cell>
          <cell r="F351" t="str">
            <v>4Chuyển tiếp</v>
          </cell>
          <cell r="G351" t="str">
            <v>Quảng Trạch</v>
          </cell>
          <cell r="H351">
            <v>2010</v>
          </cell>
          <cell r="I351">
            <v>2010</v>
          </cell>
          <cell r="J351">
            <v>2019</v>
          </cell>
          <cell r="K351">
            <v>2019</v>
          </cell>
          <cell r="L351">
            <v>2019</v>
          </cell>
          <cell r="M351" t="str">
            <v>1106/QĐ-UBND ngày 07/5/2014</v>
          </cell>
          <cell r="N351">
            <v>122095</v>
          </cell>
          <cell r="O351">
            <v>122095</v>
          </cell>
          <cell r="P351">
            <v>69246</v>
          </cell>
          <cell r="Q351">
            <v>76113</v>
          </cell>
          <cell r="R351">
            <v>76113</v>
          </cell>
          <cell r="S351">
            <v>49600</v>
          </cell>
          <cell r="T351">
            <v>60446</v>
          </cell>
          <cell r="U351">
            <v>19646</v>
          </cell>
          <cell r="V351">
            <v>6000</v>
          </cell>
          <cell r="W351">
            <v>6000</v>
          </cell>
          <cell r="X351">
            <v>0</v>
          </cell>
          <cell r="Y351">
            <v>-5000</v>
          </cell>
          <cell r="Z351">
            <v>1000</v>
          </cell>
          <cell r="AA351">
            <v>77113</v>
          </cell>
          <cell r="AB351">
            <v>1000</v>
          </cell>
          <cell r="AC351">
            <v>41800</v>
          </cell>
          <cell r="AD351">
            <v>60446</v>
          </cell>
          <cell r="AE351">
            <v>18646</v>
          </cell>
          <cell r="AF351">
            <v>9323</v>
          </cell>
          <cell r="AG351">
            <v>50</v>
          </cell>
          <cell r="AH351">
            <v>50</v>
          </cell>
          <cell r="AI351">
            <v>9323</v>
          </cell>
          <cell r="AJ351">
            <v>86436</v>
          </cell>
          <cell r="AK351">
            <v>51123</v>
          </cell>
          <cell r="AL351">
            <v>60446</v>
          </cell>
          <cell r="AM351">
            <v>9323</v>
          </cell>
          <cell r="AN351" t="str">
            <v>UBND huyện Quảng Trạch</v>
          </cell>
          <cell r="AO351">
            <v>9323</v>
          </cell>
          <cell r="AP351">
            <v>122095</v>
          </cell>
          <cell r="AQ351">
            <v>122095</v>
          </cell>
          <cell r="AR351">
            <v>122095</v>
          </cell>
          <cell r="AS351">
            <v>122095</v>
          </cell>
          <cell r="AT351">
            <v>122095</v>
          </cell>
          <cell r="AU351" t="str">
            <v>UBND huyện Quảng Trạch</v>
          </cell>
          <cell r="AV351">
            <v>122095</v>
          </cell>
        </row>
        <row r="352">
          <cell r="B352" t="str">
            <v>Dự án Phát triển môi trường, hạ tầng đô thị để ứng phó với biến đổi khí hậu  thành phố Đồng Hới</v>
          </cell>
          <cell r="C352">
            <v>122095</v>
          </cell>
          <cell r="D352">
            <v>122095</v>
          </cell>
          <cell r="E352" t="str">
            <v>HTCC</v>
          </cell>
          <cell r="F352" t="str">
            <v>5KCM</v>
          </cell>
          <cell r="G352" t="str">
            <v>Đồng Hới</v>
          </cell>
          <cell r="H352">
            <v>2016</v>
          </cell>
          <cell r="I352">
            <v>2016</v>
          </cell>
          <cell r="J352">
            <v>2021</v>
          </cell>
          <cell r="K352">
            <v>2021</v>
          </cell>
          <cell r="L352">
            <v>2021</v>
          </cell>
          <cell r="M352" t="str">
            <v>221/QĐ-UBND ngày 28/1/2015; 2681/QĐ-UBND ngày 29/9/2015</v>
          </cell>
          <cell r="N352">
            <v>165282</v>
          </cell>
          <cell r="O352">
            <v>165282</v>
          </cell>
          <cell r="P352">
            <v>165282</v>
          </cell>
          <cell r="Q352">
            <v>18000</v>
          </cell>
          <cell r="R352">
            <v>18000</v>
          </cell>
          <cell r="S352">
            <v>18000</v>
          </cell>
          <cell r="T352">
            <v>83000</v>
          </cell>
          <cell r="U352">
            <v>72000</v>
          </cell>
          <cell r="V352">
            <v>10000</v>
          </cell>
          <cell r="W352">
            <v>10000</v>
          </cell>
          <cell r="X352">
            <v>0</v>
          </cell>
          <cell r="Y352">
            <v>12800</v>
          </cell>
          <cell r="Z352">
            <v>22800</v>
          </cell>
          <cell r="AA352">
            <v>40800</v>
          </cell>
          <cell r="AB352">
            <v>22800</v>
          </cell>
          <cell r="AC352">
            <v>33800</v>
          </cell>
          <cell r="AD352">
            <v>83000</v>
          </cell>
          <cell r="AE352">
            <v>49200</v>
          </cell>
          <cell r="AF352">
            <v>24600</v>
          </cell>
          <cell r="AG352">
            <v>50</v>
          </cell>
          <cell r="AH352">
            <v>50</v>
          </cell>
          <cell r="AI352">
            <v>24600</v>
          </cell>
          <cell r="AJ352">
            <v>65400</v>
          </cell>
          <cell r="AK352">
            <v>62243</v>
          </cell>
          <cell r="AL352">
            <v>83000</v>
          </cell>
          <cell r="AM352">
            <v>20757</v>
          </cell>
          <cell r="AN352" t="str">
            <v>UBND tỉnh</v>
          </cell>
          <cell r="AO352" t="str">
            <v>Điều chỉnh trung hạn 50,2 tỷ xuống 49,2 tỷ</v>
          </cell>
          <cell r="AP352" t="e">
            <v>#VALUE!</v>
          </cell>
          <cell r="AQ352">
            <v>20757</v>
          </cell>
          <cell r="AR352">
            <v>20757</v>
          </cell>
          <cell r="AS352">
            <v>20757</v>
          </cell>
          <cell r="AT352">
            <v>20757</v>
          </cell>
          <cell r="AU352" t="str">
            <v>UBND tỉnh</v>
          </cell>
          <cell r="AV352">
            <v>20757</v>
          </cell>
        </row>
        <row r="353">
          <cell r="B353" t="str">
            <v>Hạ tầng cơ bản cho phát triển toàn diện các tỉnh Nghệ An, Hà Tỉnh, Quảng Bình và Quảng Trị - Tiểu dự án tỉnh Quảng Bình (ADB)</v>
          </cell>
          <cell r="C353">
            <v>20757</v>
          </cell>
          <cell r="D353">
            <v>20757</v>
          </cell>
          <cell r="E353" t="str">
            <v>HTCC</v>
          </cell>
          <cell r="F353" t="str">
            <v>5KCM</v>
          </cell>
          <cell r="G353" t="str">
            <v>Quảng Bình</v>
          </cell>
          <cell r="H353">
            <v>2017</v>
          </cell>
          <cell r="I353">
            <v>2017</v>
          </cell>
          <cell r="J353">
            <v>2022</v>
          </cell>
          <cell r="K353">
            <v>2022</v>
          </cell>
          <cell r="L353">
            <v>2022</v>
          </cell>
          <cell r="M353" t="str">
            <v>1756/QĐ-UBND ngày 30/5/2018</v>
          </cell>
          <cell r="N353">
            <v>259610</v>
          </cell>
          <cell r="O353">
            <v>259610</v>
          </cell>
          <cell r="P353">
            <v>118162</v>
          </cell>
          <cell r="Q353">
            <v>10000</v>
          </cell>
          <cell r="R353">
            <v>10000</v>
          </cell>
          <cell r="S353">
            <v>10000</v>
          </cell>
          <cell r="T353">
            <v>61000</v>
          </cell>
          <cell r="U353">
            <v>51000</v>
          </cell>
          <cell r="V353">
            <v>10000</v>
          </cell>
          <cell r="W353">
            <v>10000</v>
          </cell>
          <cell r="X353">
            <v>0</v>
          </cell>
          <cell r="Y353">
            <v>0</v>
          </cell>
          <cell r="Z353">
            <v>10000</v>
          </cell>
          <cell r="AA353">
            <v>20000</v>
          </cell>
          <cell r="AB353">
            <v>10000</v>
          </cell>
          <cell r="AC353">
            <v>20000</v>
          </cell>
          <cell r="AD353">
            <v>61000</v>
          </cell>
          <cell r="AE353">
            <v>41000</v>
          </cell>
          <cell r="AF353">
            <v>20500</v>
          </cell>
          <cell r="AG353">
            <v>50</v>
          </cell>
          <cell r="AH353">
            <v>50</v>
          </cell>
          <cell r="AI353">
            <v>20500</v>
          </cell>
          <cell r="AJ353">
            <v>40500</v>
          </cell>
          <cell r="AK353">
            <v>40500</v>
          </cell>
          <cell r="AL353">
            <v>61000</v>
          </cell>
          <cell r="AM353">
            <v>20500</v>
          </cell>
          <cell r="AN353" t="str">
            <v>Sở Kế hoạch và Đầu tư</v>
          </cell>
          <cell r="AO353">
            <v>20500</v>
          </cell>
          <cell r="AP353">
            <v>259610</v>
          </cell>
          <cell r="AQ353">
            <v>259610</v>
          </cell>
          <cell r="AR353">
            <v>259610</v>
          </cell>
          <cell r="AS353">
            <v>259610</v>
          </cell>
          <cell r="AT353">
            <v>259610</v>
          </cell>
          <cell r="AU353" t="str">
            <v>Sở Kế hoạch và Đầu tư</v>
          </cell>
          <cell r="AV353">
            <v>259610</v>
          </cell>
        </row>
        <row r="354">
          <cell r="B354" t="str">
            <v>Dự án môi trường bền vững các thành phố duyên hải - Tiểu dự án thành phố Đồng Hới (WB)</v>
          </cell>
          <cell r="C354">
            <v>259610</v>
          </cell>
          <cell r="D354">
            <v>259610</v>
          </cell>
          <cell r="E354" t="str">
            <v>HTCC</v>
          </cell>
          <cell r="F354" t="str">
            <v>5KCM</v>
          </cell>
          <cell r="G354" t="str">
            <v>Đồng Hới</v>
          </cell>
          <cell r="H354">
            <v>2017</v>
          </cell>
          <cell r="I354">
            <v>2017</v>
          </cell>
          <cell r="J354">
            <v>2022</v>
          </cell>
          <cell r="K354">
            <v>2022</v>
          </cell>
          <cell r="L354">
            <v>2022</v>
          </cell>
          <cell r="M354" t="str">
            <v>3520/QĐ-UBND ngày 31/10/2016</v>
          </cell>
          <cell r="N354">
            <v>176000</v>
          </cell>
          <cell r="O354">
            <v>176000</v>
          </cell>
          <cell r="P354">
            <v>95274</v>
          </cell>
          <cell r="Q354">
            <v>20900</v>
          </cell>
          <cell r="R354">
            <v>20900</v>
          </cell>
          <cell r="S354">
            <v>20900</v>
          </cell>
          <cell r="T354">
            <v>48000</v>
          </cell>
          <cell r="U354">
            <v>28000</v>
          </cell>
          <cell r="V354">
            <v>15000</v>
          </cell>
          <cell r="W354">
            <v>15000</v>
          </cell>
          <cell r="X354">
            <v>0</v>
          </cell>
          <cell r="Y354">
            <v>4500</v>
          </cell>
          <cell r="Z354">
            <v>19500</v>
          </cell>
          <cell r="AA354">
            <v>40400</v>
          </cell>
          <cell r="AB354">
            <v>19500</v>
          </cell>
          <cell r="AC354">
            <v>39500</v>
          </cell>
          <cell r="AD354">
            <v>48000</v>
          </cell>
          <cell r="AE354">
            <v>8500</v>
          </cell>
          <cell r="AF354">
            <v>4250</v>
          </cell>
          <cell r="AG354">
            <v>50</v>
          </cell>
          <cell r="AH354">
            <v>50</v>
          </cell>
          <cell r="AI354">
            <v>4250</v>
          </cell>
          <cell r="AJ354">
            <v>44650</v>
          </cell>
          <cell r="AK354">
            <v>40207</v>
          </cell>
          <cell r="AL354">
            <v>48000</v>
          </cell>
          <cell r="AM354">
            <v>7793</v>
          </cell>
          <cell r="AN354" t="str">
            <v>UBND tỉnh</v>
          </cell>
          <cell r="AO354">
            <v>7793</v>
          </cell>
          <cell r="AP354">
            <v>176000</v>
          </cell>
          <cell r="AQ354">
            <v>176000</v>
          </cell>
          <cell r="AR354">
            <v>176000</v>
          </cell>
          <cell r="AS354">
            <v>176000</v>
          </cell>
          <cell r="AT354">
            <v>176000</v>
          </cell>
          <cell r="AU354" t="str">
            <v>UBND tỉnh</v>
          </cell>
          <cell r="AV354">
            <v>176000</v>
          </cell>
        </row>
        <row r="355">
          <cell r="B355" t="str">
            <v>Dự án Phục hồi và quản lý bền vững rừng phòng hộ, tỉnh Quảng Bình (JICA2)</v>
          </cell>
          <cell r="C355">
            <v>176000</v>
          </cell>
          <cell r="D355">
            <v>176000</v>
          </cell>
          <cell r="E355" t="str">
            <v>NN-TL</v>
          </cell>
          <cell r="F355" t="str">
            <v>4Chuyển tiếp</v>
          </cell>
          <cell r="G355" t="str">
            <v>Quảng Bình</v>
          </cell>
          <cell r="H355">
            <v>2012</v>
          </cell>
          <cell r="I355">
            <v>2012</v>
          </cell>
          <cell r="J355">
            <v>2021</v>
          </cell>
          <cell r="K355">
            <v>2021</v>
          </cell>
          <cell r="L355">
            <v>2021</v>
          </cell>
          <cell r="M355" t="str">
            <v xml:space="preserve">1828/QĐ-UBND ngày 10/8/2012; 3075/QĐ-UBND ngày 31/8/2017 </v>
          </cell>
          <cell r="N355">
            <v>21367</v>
          </cell>
          <cell r="O355">
            <v>21367</v>
          </cell>
          <cell r="P355">
            <v>20367</v>
          </cell>
          <cell r="Q355">
            <v>6700</v>
          </cell>
          <cell r="R355">
            <v>6700</v>
          </cell>
          <cell r="S355">
            <v>5000</v>
          </cell>
          <cell r="T355">
            <v>19967</v>
          </cell>
          <cell r="U355">
            <v>15367</v>
          </cell>
          <cell r="V355">
            <v>1000</v>
          </cell>
          <cell r="W355">
            <v>1000</v>
          </cell>
          <cell r="X355">
            <v>0</v>
          </cell>
          <cell r="Y355">
            <v>-1000</v>
          </cell>
          <cell r="Z355">
            <v>0</v>
          </cell>
          <cell r="AA355">
            <v>6700</v>
          </cell>
          <cell r="AB355">
            <v>0</v>
          </cell>
          <cell r="AC355">
            <v>5000</v>
          </cell>
          <cell r="AD355">
            <v>19967</v>
          </cell>
          <cell r="AE355">
            <v>15367</v>
          </cell>
          <cell r="AF355">
            <v>7983.5</v>
          </cell>
          <cell r="AG355">
            <v>51.952235309429298</v>
          </cell>
          <cell r="AH355">
            <v>-5784</v>
          </cell>
          <cell r="AI355">
            <v>2199.5</v>
          </cell>
          <cell r="AJ355">
            <v>8899.5</v>
          </cell>
          <cell r="AK355">
            <v>7199.5</v>
          </cell>
          <cell r="AL355">
            <v>19967</v>
          </cell>
          <cell r="AM355">
            <v>12767.5</v>
          </cell>
          <cell r="AN355" t="str">
            <v>Sở Nông nghiệp và PTNT</v>
          </cell>
          <cell r="AO355">
            <v>12767.5</v>
          </cell>
          <cell r="AP355">
            <v>21367</v>
          </cell>
          <cell r="AQ355">
            <v>21367</v>
          </cell>
          <cell r="AR355">
            <v>21367</v>
          </cell>
          <cell r="AS355">
            <v>21367</v>
          </cell>
          <cell r="AT355">
            <v>21367</v>
          </cell>
          <cell r="AU355" t="str">
            <v>Sở Nông nghiệp và PTNT</v>
          </cell>
          <cell r="AV355">
            <v>21367</v>
          </cell>
        </row>
        <row r="356">
          <cell r="B356" t="str">
            <v>Dự án phát triển nông thôn bền vững vì người nghèo tỉnh Quảng Bình (IFAD)</v>
          </cell>
          <cell r="C356">
            <v>21367</v>
          </cell>
          <cell r="D356">
            <v>21367</v>
          </cell>
          <cell r="E356" t="str">
            <v>NN-TL</v>
          </cell>
          <cell r="F356" t="str">
            <v>4Chuyển tiếp</v>
          </cell>
          <cell r="G356" t="str">
            <v>Quảng Bình</v>
          </cell>
          <cell r="H356">
            <v>2013</v>
          </cell>
          <cell r="I356">
            <v>2013</v>
          </cell>
          <cell r="J356">
            <v>2018</v>
          </cell>
          <cell r="K356">
            <v>2018</v>
          </cell>
          <cell r="L356">
            <v>2018</v>
          </cell>
          <cell r="M356" t="str">
            <v>3156/QĐ-UBND ngày 31/10/2014</v>
          </cell>
          <cell r="N356">
            <v>141538</v>
          </cell>
          <cell r="O356">
            <v>141538</v>
          </cell>
          <cell r="P356">
            <v>4900</v>
          </cell>
          <cell r="Q356">
            <v>10400</v>
          </cell>
          <cell r="R356">
            <v>10400</v>
          </cell>
          <cell r="S356">
            <v>3500</v>
          </cell>
          <cell r="T356">
            <v>4127</v>
          </cell>
          <cell r="U356">
            <v>1127</v>
          </cell>
          <cell r="V356">
            <v>1000</v>
          </cell>
          <cell r="W356">
            <v>1000</v>
          </cell>
          <cell r="X356">
            <v>0</v>
          </cell>
          <cell r="Y356">
            <v>0</v>
          </cell>
          <cell r="Z356">
            <v>1000</v>
          </cell>
          <cell r="AA356">
            <v>11400</v>
          </cell>
          <cell r="AB356">
            <v>1000</v>
          </cell>
          <cell r="AC356">
            <v>4500</v>
          </cell>
          <cell r="AD356">
            <v>4127</v>
          </cell>
          <cell r="AE356">
            <v>127</v>
          </cell>
          <cell r="AF356">
            <v>127</v>
          </cell>
          <cell r="AG356">
            <v>100</v>
          </cell>
          <cell r="AH356">
            <v>100</v>
          </cell>
          <cell r="AI356">
            <v>127</v>
          </cell>
          <cell r="AJ356">
            <v>11527</v>
          </cell>
          <cell r="AK356">
            <v>4627</v>
          </cell>
          <cell r="AL356">
            <v>4127</v>
          </cell>
          <cell r="AM356">
            <v>0</v>
          </cell>
          <cell r="AN356" t="str">
            <v>UBND tỉnh</v>
          </cell>
          <cell r="AO356">
            <v>0</v>
          </cell>
          <cell r="AP356">
            <v>141538</v>
          </cell>
          <cell r="AQ356">
            <v>141538</v>
          </cell>
          <cell r="AR356">
            <v>141538</v>
          </cell>
          <cell r="AS356">
            <v>141538</v>
          </cell>
          <cell r="AT356">
            <v>141538</v>
          </cell>
          <cell r="AU356" t="str">
            <v>UBND tỉnh</v>
          </cell>
          <cell r="AV356">
            <v>141538</v>
          </cell>
        </row>
        <row r="357">
          <cell r="B357" t="str">
            <v>Tiểu Dự án quản lý rủi ro thiên tai dựa vào cộng đồng (CBDRM) thuộc Dự án Quản lý thiên tai (VN-Haz/WB5) tỉnh Quảng Bình- HP3</v>
          </cell>
          <cell r="C357">
            <v>141538</v>
          </cell>
          <cell r="D357">
            <v>141538</v>
          </cell>
          <cell r="E357" t="str">
            <v>NN-TL</v>
          </cell>
          <cell r="F357" t="str">
            <v>5KCM</v>
          </cell>
          <cell r="G357" t="str">
            <v>Quảng Bình</v>
          </cell>
          <cell r="H357">
            <v>2015</v>
          </cell>
          <cell r="I357">
            <v>2015</v>
          </cell>
          <cell r="J357">
            <v>2018</v>
          </cell>
          <cell r="K357">
            <v>2018</v>
          </cell>
          <cell r="L357">
            <v>2018</v>
          </cell>
          <cell r="M357" t="str">
            <v>77/QĐ-UBND ngày 13/1/2016</v>
          </cell>
          <cell r="N357">
            <v>6339</v>
          </cell>
          <cell r="O357">
            <v>6339</v>
          </cell>
          <cell r="P357">
            <v>6339</v>
          </cell>
          <cell r="Q357">
            <v>4000</v>
          </cell>
          <cell r="R357">
            <v>4000</v>
          </cell>
          <cell r="S357">
            <v>4000</v>
          </cell>
          <cell r="T357">
            <v>6339</v>
          </cell>
          <cell r="U357">
            <v>2339</v>
          </cell>
          <cell r="V357">
            <v>1500</v>
          </cell>
          <cell r="W357">
            <v>1500</v>
          </cell>
          <cell r="X357">
            <v>0</v>
          </cell>
          <cell r="Y357">
            <v>0</v>
          </cell>
          <cell r="Z357">
            <v>1500</v>
          </cell>
          <cell r="AA357">
            <v>5500</v>
          </cell>
          <cell r="AB357">
            <v>1500</v>
          </cell>
          <cell r="AC357">
            <v>5500</v>
          </cell>
          <cell r="AD357">
            <v>6339</v>
          </cell>
          <cell r="AE357">
            <v>839</v>
          </cell>
          <cell r="AF357">
            <v>839</v>
          </cell>
          <cell r="AG357">
            <v>100</v>
          </cell>
          <cell r="AH357">
            <v>100</v>
          </cell>
          <cell r="AI357">
            <v>839</v>
          </cell>
          <cell r="AJ357">
            <v>6339</v>
          </cell>
          <cell r="AK357">
            <v>6339</v>
          </cell>
          <cell r="AL357">
            <v>6339</v>
          </cell>
          <cell r="AM357">
            <v>0</v>
          </cell>
          <cell r="AN357" t="str">
            <v>Sở Nông nghiệp và PTNT</v>
          </cell>
          <cell r="AO357">
            <v>0</v>
          </cell>
          <cell r="AP357">
            <v>6339</v>
          </cell>
          <cell r="AQ357">
            <v>6339</v>
          </cell>
          <cell r="AR357">
            <v>6339</v>
          </cell>
          <cell r="AS357">
            <v>6339</v>
          </cell>
          <cell r="AT357">
            <v>6339</v>
          </cell>
          <cell r="AU357" t="str">
            <v>Sở Nông nghiệp và PTNT</v>
          </cell>
          <cell r="AV357">
            <v>6339</v>
          </cell>
        </row>
        <row r="358">
          <cell r="B358" t="str">
            <v>Dự án sửa chữa và nâng cao an toàn đập (WB8)</v>
          </cell>
          <cell r="C358">
            <v>6339</v>
          </cell>
          <cell r="D358">
            <v>6339</v>
          </cell>
          <cell r="E358" t="str">
            <v>NN-TL</v>
          </cell>
          <cell r="F358" t="str">
            <v>5KCM</v>
          </cell>
          <cell r="G358" t="str">
            <v>Quảng Bình</v>
          </cell>
          <cell r="H358">
            <v>2016</v>
          </cell>
          <cell r="I358">
            <v>2016</v>
          </cell>
          <cell r="J358">
            <v>2020</v>
          </cell>
          <cell r="K358">
            <v>2020</v>
          </cell>
          <cell r="L358">
            <v>2020</v>
          </cell>
          <cell r="M358" t="str">
            <v>4638/QĐ-BNN-HTQT ngày 9/11/2015</v>
          </cell>
          <cell r="N358">
            <v>14404</v>
          </cell>
          <cell r="O358">
            <v>14404</v>
          </cell>
          <cell r="P358">
            <v>14404</v>
          </cell>
          <cell r="Q358">
            <v>3000</v>
          </cell>
          <cell r="R358">
            <v>3000</v>
          </cell>
          <cell r="S358">
            <v>3000</v>
          </cell>
          <cell r="T358">
            <v>14404</v>
          </cell>
          <cell r="U358">
            <v>7100</v>
          </cell>
          <cell r="V358">
            <v>1500</v>
          </cell>
          <cell r="W358">
            <v>1500</v>
          </cell>
          <cell r="X358">
            <v>0</v>
          </cell>
          <cell r="Y358">
            <v>1700</v>
          </cell>
          <cell r="Z358">
            <v>3200</v>
          </cell>
          <cell r="AA358">
            <v>6200</v>
          </cell>
          <cell r="AB358">
            <v>3200</v>
          </cell>
          <cell r="AC358">
            <v>6200</v>
          </cell>
          <cell r="AD358">
            <v>14404</v>
          </cell>
          <cell r="AE358">
            <v>3900</v>
          </cell>
          <cell r="AF358">
            <v>1950</v>
          </cell>
          <cell r="AG358">
            <v>50</v>
          </cell>
          <cell r="AH358">
            <v>1950</v>
          </cell>
          <cell r="AI358">
            <v>3900</v>
          </cell>
          <cell r="AJ358">
            <v>10100</v>
          </cell>
          <cell r="AK358">
            <v>10100</v>
          </cell>
          <cell r="AL358">
            <v>14404</v>
          </cell>
          <cell r="AM358">
            <v>4304</v>
          </cell>
          <cell r="AN358" t="str">
            <v>Sở Nông nghiệp và PTNT</v>
          </cell>
          <cell r="AO358" t="str">
            <v>P.ĐN đề xuất Điều chỉnh trung hạn 10,1 tỷ lên 14,404 tỷ</v>
          </cell>
          <cell r="AP358" t="e">
            <v>#VALUE!</v>
          </cell>
          <cell r="AQ358">
            <v>4304</v>
          </cell>
          <cell r="AR358">
            <v>4304</v>
          </cell>
          <cell r="AS358">
            <v>4304</v>
          </cell>
          <cell r="AT358">
            <v>4304</v>
          </cell>
          <cell r="AU358" t="str">
            <v>Sở Nông nghiệp và PTNT</v>
          </cell>
          <cell r="AV358">
            <v>4304</v>
          </cell>
        </row>
        <row r="359">
          <cell r="B359" t="str">
            <v>Dự án Tăng cường quản lý đất đai và cơ sở dữ liệu đất đai thực hiện tại tỉnh Quảng Bình (VILG)</v>
          </cell>
          <cell r="C359">
            <v>4304</v>
          </cell>
          <cell r="D359">
            <v>4304</v>
          </cell>
          <cell r="E359" t="str">
            <v>TNMT</v>
          </cell>
          <cell r="F359" t="str">
            <v>5KCM</v>
          </cell>
          <cell r="G359" t="str">
            <v>Quảng Bình</v>
          </cell>
          <cell r="H359">
            <v>2017</v>
          </cell>
          <cell r="I359">
            <v>2017</v>
          </cell>
          <cell r="J359">
            <v>2021</v>
          </cell>
          <cell r="K359">
            <v>2021</v>
          </cell>
          <cell r="L359">
            <v>2021</v>
          </cell>
          <cell r="M359" t="str">
            <v>1236/QĐ-BTNMT ngày 30/5/2016; 896/QĐ-UBND ngày 21/3/2017</v>
          </cell>
          <cell r="N359">
            <v>10125</v>
          </cell>
          <cell r="O359">
            <v>10125</v>
          </cell>
          <cell r="P359">
            <v>10125</v>
          </cell>
          <cell r="Q359">
            <v>0</v>
          </cell>
          <cell r="R359">
            <v>0</v>
          </cell>
          <cell r="S359">
            <v>0</v>
          </cell>
          <cell r="T359">
            <v>0</v>
          </cell>
          <cell r="U359">
            <v>7000</v>
          </cell>
          <cell r="V359">
            <v>1000</v>
          </cell>
          <cell r="W359">
            <v>1000</v>
          </cell>
          <cell r="X359">
            <v>0</v>
          </cell>
          <cell r="Y359">
            <v>-1000</v>
          </cell>
          <cell r="Z359">
            <v>0</v>
          </cell>
          <cell r="AA359">
            <v>0</v>
          </cell>
          <cell r="AB359">
            <v>0</v>
          </cell>
          <cell r="AC359">
            <v>0</v>
          </cell>
          <cell r="AD359">
            <v>0</v>
          </cell>
          <cell r="AE359">
            <v>0</v>
          </cell>
          <cell r="AF359">
            <v>3500</v>
          </cell>
          <cell r="AG359">
            <v>50</v>
          </cell>
          <cell r="AH359">
            <v>-3500</v>
          </cell>
          <cell r="AI359">
            <v>0</v>
          </cell>
          <cell r="AJ359">
            <v>0</v>
          </cell>
          <cell r="AK359">
            <v>0</v>
          </cell>
          <cell r="AL359">
            <v>0</v>
          </cell>
          <cell r="AM359">
            <v>0</v>
          </cell>
          <cell r="AN359" t="str">
            <v>Sở Tài nguyên - Môi trường</v>
          </cell>
          <cell r="AO359" t="str">
            <v>Điều chỉnh trung hạn 3,645 lên 7 tỷ</v>
          </cell>
          <cell r="AP359">
            <v>0</v>
          </cell>
          <cell r="AQ359">
            <v>0</v>
          </cell>
          <cell r="AR359">
            <v>0</v>
          </cell>
          <cell r="AS359">
            <v>0</v>
          </cell>
          <cell r="AU359" t="str">
            <v>Sở Tài nguyên và Môi trường</v>
          </cell>
        </row>
        <row r="360">
          <cell r="B360" t="str">
            <v>Dự án đã phê duyệt đề nghị bổ sung trong kế hoạch đầu tư công trung hạn2016-2020</v>
          </cell>
          <cell r="C360">
            <v>0</v>
          </cell>
          <cell r="D360">
            <v>0</v>
          </cell>
          <cell r="E360">
            <v>0</v>
          </cell>
          <cell r="F360">
            <v>0</v>
          </cell>
          <cell r="G360">
            <v>0</v>
          </cell>
          <cell r="H360">
            <v>0</v>
          </cell>
          <cell r="I360">
            <v>0</v>
          </cell>
          <cell r="J360">
            <v>0</v>
          </cell>
          <cell r="K360">
            <v>0</v>
          </cell>
          <cell r="L360">
            <v>0</v>
          </cell>
          <cell r="M360">
            <v>0</v>
          </cell>
          <cell r="N360">
            <v>57200</v>
          </cell>
          <cell r="O360">
            <v>0</v>
          </cell>
          <cell r="P360">
            <v>31330</v>
          </cell>
          <cell r="Q360">
            <v>0</v>
          </cell>
          <cell r="R360">
            <v>0</v>
          </cell>
          <cell r="S360">
            <v>0</v>
          </cell>
          <cell r="T360">
            <v>9500</v>
          </cell>
          <cell r="U360">
            <v>9500</v>
          </cell>
          <cell r="V360">
            <v>2000</v>
          </cell>
          <cell r="W360">
            <v>2000</v>
          </cell>
          <cell r="X360">
            <v>2000</v>
          </cell>
          <cell r="Y360">
            <v>2000</v>
          </cell>
          <cell r="Z360">
            <v>2000</v>
          </cell>
          <cell r="AA360">
            <v>0</v>
          </cell>
          <cell r="AB360">
            <v>0</v>
          </cell>
          <cell r="AC360">
            <v>0</v>
          </cell>
          <cell r="AD360">
            <v>9500</v>
          </cell>
          <cell r="AE360">
            <v>9500</v>
          </cell>
          <cell r="AF360">
            <v>9500</v>
          </cell>
          <cell r="AG360">
            <v>9500</v>
          </cell>
          <cell r="AH360">
            <v>9500</v>
          </cell>
          <cell r="AI360">
            <v>9500</v>
          </cell>
          <cell r="AJ360">
            <v>9500</v>
          </cell>
          <cell r="AK360">
            <v>9500</v>
          </cell>
          <cell r="AL360">
            <v>9500</v>
          </cell>
          <cell r="AM360">
            <v>9500</v>
          </cell>
          <cell r="AN360">
            <v>9500</v>
          </cell>
          <cell r="AO360">
            <v>9500</v>
          </cell>
          <cell r="AP360">
            <v>9500</v>
          </cell>
          <cell r="AQ360">
            <v>9500</v>
          </cell>
          <cell r="AR360">
            <v>9500</v>
          </cell>
          <cell r="AS360">
            <v>9500</v>
          </cell>
          <cell r="AT360">
            <v>9500</v>
          </cell>
          <cell r="AU360">
            <v>9500</v>
          </cell>
          <cell r="AV360">
            <v>9500</v>
          </cell>
        </row>
        <row r="361">
          <cell r="B361" t="str">
            <v>Dự án hiện đại hóa ngành lâm nghiệp và tăng cường tính chống chịu vùng ven biển tỉnh Quảng Bình</v>
          </cell>
          <cell r="C361">
            <v>9500</v>
          </cell>
          <cell r="D361">
            <v>9500</v>
          </cell>
          <cell r="E361">
            <v>9500</v>
          </cell>
          <cell r="F361">
            <v>9500</v>
          </cell>
          <cell r="G361" t="str">
            <v>Quảng Bình</v>
          </cell>
          <cell r="H361">
            <v>2018</v>
          </cell>
          <cell r="I361">
            <v>2018</v>
          </cell>
          <cell r="J361">
            <v>2023</v>
          </cell>
          <cell r="K361">
            <v>2023</v>
          </cell>
          <cell r="L361">
            <v>2023</v>
          </cell>
          <cell r="M361" t="str">
            <v>3983/QĐ-UBND ngày 2/11/2017</v>
          </cell>
          <cell r="N361">
            <v>57200</v>
          </cell>
          <cell r="O361">
            <v>57200</v>
          </cell>
          <cell r="P361">
            <v>31330</v>
          </cell>
          <cell r="Q361">
            <v>31330</v>
          </cell>
          <cell r="R361">
            <v>31330</v>
          </cell>
          <cell r="S361">
            <v>31330</v>
          </cell>
          <cell r="T361">
            <v>9500</v>
          </cell>
          <cell r="U361">
            <v>9500</v>
          </cell>
          <cell r="V361">
            <v>2000</v>
          </cell>
          <cell r="W361">
            <v>2000</v>
          </cell>
          <cell r="X361">
            <v>0</v>
          </cell>
          <cell r="Y361">
            <v>-2000</v>
          </cell>
          <cell r="Z361">
            <v>0</v>
          </cell>
          <cell r="AA361">
            <v>0</v>
          </cell>
          <cell r="AB361">
            <v>0</v>
          </cell>
          <cell r="AC361">
            <v>0</v>
          </cell>
          <cell r="AD361">
            <v>9500</v>
          </cell>
          <cell r="AE361">
            <v>9500</v>
          </cell>
          <cell r="AF361">
            <v>4750</v>
          </cell>
          <cell r="AG361">
            <v>50</v>
          </cell>
          <cell r="AH361">
            <v>-3250</v>
          </cell>
          <cell r="AI361">
            <v>1500</v>
          </cell>
          <cell r="AJ361">
            <v>1500</v>
          </cell>
          <cell r="AK361">
            <v>1500</v>
          </cell>
          <cell r="AL361">
            <v>9500</v>
          </cell>
          <cell r="AM361">
            <v>8000</v>
          </cell>
          <cell r="AN361" t="str">
            <v>Sở Nông nghiệp và PTNT</v>
          </cell>
          <cell r="AQ361">
            <v>8000</v>
          </cell>
          <cell r="AR361">
            <v>8000</v>
          </cell>
          <cell r="AS361">
            <v>8000</v>
          </cell>
          <cell r="AU361" t="str">
            <v>Sở Nông nghiệp và PTNT</v>
          </cell>
        </row>
        <row r="362">
          <cell r="B362" t="str">
            <v>Bổ sung đối ứng các dự án ODA khởi công mới năm 2019</v>
          </cell>
          <cell r="C362">
            <v>8000</v>
          </cell>
          <cell r="D362">
            <v>8000</v>
          </cell>
          <cell r="E362">
            <v>8000</v>
          </cell>
          <cell r="F362">
            <v>8000</v>
          </cell>
          <cell r="G362">
            <v>8000</v>
          </cell>
          <cell r="H362">
            <v>8000</v>
          </cell>
          <cell r="I362">
            <v>8000</v>
          </cell>
          <cell r="J362">
            <v>8000</v>
          </cell>
          <cell r="K362">
            <v>8000</v>
          </cell>
          <cell r="L362">
            <v>8000</v>
          </cell>
          <cell r="M362">
            <v>8000</v>
          </cell>
          <cell r="N362">
            <v>286379</v>
          </cell>
          <cell r="O362">
            <v>286379</v>
          </cell>
          <cell r="P362">
            <v>50706</v>
          </cell>
          <cell r="Q362">
            <v>50706</v>
          </cell>
          <cell r="R362">
            <v>50706</v>
          </cell>
          <cell r="S362">
            <v>50706</v>
          </cell>
          <cell r="T362">
            <v>50706</v>
          </cell>
          <cell r="U362">
            <v>50706</v>
          </cell>
          <cell r="V362">
            <v>50706</v>
          </cell>
          <cell r="W362">
            <v>50706</v>
          </cell>
          <cell r="X362">
            <v>50706</v>
          </cell>
          <cell r="Y362">
            <v>0</v>
          </cell>
          <cell r="Z362">
            <v>0</v>
          </cell>
          <cell r="AA362">
            <v>90</v>
          </cell>
          <cell r="AB362">
            <v>90</v>
          </cell>
          <cell r="AC362">
            <v>90</v>
          </cell>
          <cell r="AD362">
            <v>19996</v>
          </cell>
          <cell r="AE362">
            <v>19906</v>
          </cell>
          <cell r="AF362">
            <v>19906</v>
          </cell>
          <cell r="AG362">
            <v>19906</v>
          </cell>
          <cell r="AH362">
            <v>19906</v>
          </cell>
          <cell r="AI362">
            <v>19906</v>
          </cell>
          <cell r="AJ362">
            <v>19906</v>
          </cell>
          <cell r="AK362">
            <v>19906</v>
          </cell>
          <cell r="AL362">
            <v>19906</v>
          </cell>
          <cell r="AM362">
            <v>19906</v>
          </cell>
          <cell r="AN362">
            <v>19906</v>
          </cell>
          <cell r="AQ362">
            <v>19906</v>
          </cell>
          <cell r="AR362">
            <v>19906</v>
          </cell>
          <cell r="AS362">
            <v>19906</v>
          </cell>
          <cell r="AU362">
            <v>19906</v>
          </cell>
          <cell r="AV362">
            <v>19906</v>
          </cell>
        </row>
        <row r="363">
          <cell r="B363" t="str">
            <v>Nâng cấp hệ thống đê, kè bảo vệ bờ sông và trồng rừng ngập mặn để ứng phó với biến đổi khí hậu các xã bãi ngang, cồn bãi thuộc thị xã Ba Đồn, tỉnh Quảng Bình</v>
          </cell>
          <cell r="C363">
            <v>19906</v>
          </cell>
          <cell r="D363">
            <v>19906</v>
          </cell>
          <cell r="E363">
            <v>19906</v>
          </cell>
          <cell r="F363">
            <v>19906</v>
          </cell>
          <cell r="G363" t="str">
            <v>Ba Đồn</v>
          </cell>
          <cell r="H363">
            <v>2018</v>
          </cell>
          <cell r="I363">
            <v>2018</v>
          </cell>
          <cell r="J363">
            <v>2020</v>
          </cell>
          <cell r="K363">
            <v>2020</v>
          </cell>
          <cell r="L363">
            <v>2020</v>
          </cell>
          <cell r="M363" t="str">
            <v>3530/QĐ-UBND ngày 23/10/2018</v>
          </cell>
          <cell r="N363">
            <v>164669</v>
          </cell>
          <cell r="O363">
            <v>164669</v>
          </cell>
          <cell r="P363">
            <v>3996</v>
          </cell>
          <cell r="Q363">
            <v>3996</v>
          </cell>
          <cell r="R363">
            <v>3996</v>
          </cell>
          <cell r="S363">
            <v>3996</v>
          </cell>
          <cell r="T363">
            <v>3996</v>
          </cell>
          <cell r="U363">
            <v>3996</v>
          </cell>
          <cell r="V363">
            <v>3996</v>
          </cell>
          <cell r="W363">
            <v>3996</v>
          </cell>
          <cell r="X363">
            <v>3996</v>
          </cell>
          <cell r="Y363">
            <v>3996</v>
          </cell>
          <cell r="Z363">
            <v>3996</v>
          </cell>
          <cell r="AA363">
            <v>0</v>
          </cell>
          <cell r="AB363">
            <v>0</v>
          </cell>
          <cell r="AC363">
            <v>0</v>
          </cell>
          <cell r="AD363">
            <v>3996</v>
          </cell>
          <cell r="AE363">
            <v>3996</v>
          </cell>
          <cell r="AF363">
            <v>1998</v>
          </cell>
          <cell r="AG363">
            <v>50</v>
          </cell>
          <cell r="AH363">
            <v>50</v>
          </cell>
          <cell r="AI363">
            <v>1998</v>
          </cell>
          <cell r="AJ363">
            <v>1998</v>
          </cell>
          <cell r="AK363">
            <v>1998</v>
          </cell>
          <cell r="AL363">
            <v>3996</v>
          </cell>
          <cell r="AM363">
            <v>1998</v>
          </cell>
          <cell r="AN363" t="str">
            <v>P.KTĐN
đề xuất bố trí</v>
          </cell>
          <cell r="AQ363">
            <v>1998</v>
          </cell>
          <cell r="AR363">
            <v>1998</v>
          </cell>
          <cell r="AS363">
            <v>1998</v>
          </cell>
          <cell r="AU363" t="str">
            <v>Sở Nông nghiệp và PTNT</v>
          </cell>
          <cell r="AV363">
            <v>1998</v>
          </cell>
        </row>
        <row r="364">
          <cell r="B364" t="str">
            <v>Xây dựng củng cố đê, kè chống sạt lở cửa sông Nhật Lệ, thành phố Đồng Hới, tỉnh Quảng Bình</v>
          </cell>
          <cell r="C364">
            <v>1998</v>
          </cell>
          <cell r="D364">
            <v>1998</v>
          </cell>
          <cell r="E364">
            <v>1998</v>
          </cell>
          <cell r="F364">
            <v>1998</v>
          </cell>
          <cell r="G364" t="str">
            <v>Đồng Hới</v>
          </cell>
          <cell r="H364">
            <v>2018</v>
          </cell>
          <cell r="I364">
            <v>2018</v>
          </cell>
          <cell r="J364">
            <v>2020</v>
          </cell>
          <cell r="K364">
            <v>2020</v>
          </cell>
          <cell r="L364">
            <v>2020</v>
          </cell>
          <cell r="M364" t="str">
            <v>3355/QĐ-UBND ngày 10/10/2018</v>
          </cell>
          <cell r="N364">
            <v>81000</v>
          </cell>
          <cell r="O364">
            <v>81000</v>
          </cell>
          <cell r="P364">
            <v>6000</v>
          </cell>
          <cell r="Q364">
            <v>90</v>
          </cell>
          <cell r="R364">
            <v>90</v>
          </cell>
          <cell r="S364">
            <v>90</v>
          </cell>
          <cell r="T364">
            <v>6000</v>
          </cell>
          <cell r="U364">
            <v>5910</v>
          </cell>
          <cell r="V364">
            <v>5910</v>
          </cell>
          <cell r="W364">
            <v>5910</v>
          </cell>
          <cell r="X364">
            <v>5910</v>
          </cell>
          <cell r="Y364">
            <v>5910</v>
          </cell>
          <cell r="Z364">
            <v>5910</v>
          </cell>
          <cell r="AA364">
            <v>90</v>
          </cell>
          <cell r="AB364">
            <v>0</v>
          </cell>
          <cell r="AC364">
            <v>90</v>
          </cell>
          <cell r="AD364">
            <v>6000</v>
          </cell>
          <cell r="AE364">
            <v>5910</v>
          </cell>
          <cell r="AF364">
            <v>2955</v>
          </cell>
          <cell r="AG364">
            <v>50</v>
          </cell>
          <cell r="AH364">
            <v>2784</v>
          </cell>
          <cell r="AI364">
            <v>5739</v>
          </cell>
          <cell r="AJ364">
            <v>5829</v>
          </cell>
          <cell r="AK364">
            <v>5829</v>
          </cell>
          <cell r="AL364">
            <v>6000</v>
          </cell>
          <cell r="AM364">
            <v>171</v>
          </cell>
          <cell r="AN364">
            <v>171</v>
          </cell>
          <cell r="AQ364">
            <v>171</v>
          </cell>
          <cell r="AR364">
            <v>171</v>
          </cell>
          <cell r="AS364">
            <v>171</v>
          </cell>
          <cell r="AU364" t="str">
            <v>Sở Tài nguyên và Môi trường</v>
          </cell>
          <cell r="AV364">
            <v>171</v>
          </cell>
        </row>
        <row r="365">
          <cell r="B365" t="str">
            <v>Dự án Phát triển cơ sở hạ tầng du lịch hỗ trợ cho tăng trưởng toàn diện khu vực tiểu vùng Mê Công mở rộng - giai đoạn 2, Tiểu dự án tỉnh Quảng Bình</v>
          </cell>
          <cell r="C365">
            <v>171</v>
          </cell>
          <cell r="D365">
            <v>171</v>
          </cell>
          <cell r="E365">
            <v>171</v>
          </cell>
          <cell r="F365">
            <v>171</v>
          </cell>
          <cell r="G365" t="str">
            <v>Quảng Bình</v>
          </cell>
          <cell r="H365">
            <v>2018</v>
          </cell>
          <cell r="I365">
            <v>2018</v>
          </cell>
          <cell r="J365">
            <v>2024</v>
          </cell>
          <cell r="K365">
            <v>2024</v>
          </cell>
          <cell r="L365">
            <v>2024</v>
          </cell>
          <cell r="M365" t="str">
            <v>3590/QĐ-UBND ngày 25/10/2018</v>
          </cell>
          <cell r="N365">
            <v>40710</v>
          </cell>
          <cell r="O365">
            <v>40710</v>
          </cell>
          <cell r="P365">
            <v>40710</v>
          </cell>
          <cell r="Q365">
            <v>40710</v>
          </cell>
          <cell r="R365">
            <v>40710</v>
          </cell>
          <cell r="S365">
            <v>40710</v>
          </cell>
          <cell r="T365">
            <v>10000</v>
          </cell>
          <cell r="U365">
            <v>10000</v>
          </cell>
          <cell r="V365">
            <v>10000</v>
          </cell>
          <cell r="W365">
            <v>10000</v>
          </cell>
          <cell r="X365">
            <v>10000</v>
          </cell>
          <cell r="Y365">
            <v>10000</v>
          </cell>
          <cell r="Z365">
            <v>10000</v>
          </cell>
          <cell r="AA365">
            <v>0</v>
          </cell>
          <cell r="AB365">
            <v>0</v>
          </cell>
          <cell r="AC365">
            <v>0</v>
          </cell>
          <cell r="AD365">
            <v>10000</v>
          </cell>
          <cell r="AE365">
            <v>10000</v>
          </cell>
          <cell r="AF365">
            <v>5000</v>
          </cell>
          <cell r="AG365">
            <v>50</v>
          </cell>
          <cell r="AH365">
            <v>-2330</v>
          </cell>
          <cell r="AI365">
            <v>2670</v>
          </cell>
          <cell r="AJ365">
            <v>2670</v>
          </cell>
          <cell r="AK365">
            <v>2670</v>
          </cell>
          <cell r="AL365">
            <v>10000</v>
          </cell>
          <cell r="AM365">
            <v>7330</v>
          </cell>
          <cell r="AN365">
            <v>7330</v>
          </cell>
          <cell r="AQ365">
            <v>7330</v>
          </cell>
          <cell r="AR365">
            <v>7330</v>
          </cell>
          <cell r="AS365">
            <v>7330</v>
          </cell>
          <cell r="AU365" t="str">
            <v>Sở Du lịch</v>
          </cell>
          <cell r="AV365">
            <v>7330</v>
          </cell>
        </row>
        <row r="366">
          <cell r="B366" t="str">
            <v>Dự án giáo dục THCS khu vực khó khăn nhất giai đoạn 2</v>
          </cell>
          <cell r="C366">
            <v>7330</v>
          </cell>
          <cell r="D366">
            <v>7330</v>
          </cell>
          <cell r="E366">
            <v>7330</v>
          </cell>
          <cell r="F366">
            <v>7330</v>
          </cell>
          <cell r="G366" t="str">
            <v>Quảng Bình</v>
          </cell>
          <cell r="H366">
            <v>2015</v>
          </cell>
          <cell r="I366">
            <v>2015</v>
          </cell>
          <cell r="J366">
            <v>2020</v>
          </cell>
          <cell r="K366">
            <v>2020</v>
          </cell>
          <cell r="L366">
            <v>2020</v>
          </cell>
          <cell r="M366" t="str">
            <v>3231, 3232, 3234/QĐ-UBND ngày 11/11/2015; 3542, 3543/QĐ-UBND ngày 09/12/2015</v>
          </cell>
          <cell r="N366">
            <v>4217</v>
          </cell>
          <cell r="O366">
            <v>4217</v>
          </cell>
          <cell r="P366">
            <v>4217</v>
          </cell>
          <cell r="Q366">
            <v>2871</v>
          </cell>
          <cell r="R366">
            <v>2871</v>
          </cell>
          <cell r="S366">
            <v>2871</v>
          </cell>
          <cell r="T366">
            <v>6231</v>
          </cell>
          <cell r="U366">
            <v>6231</v>
          </cell>
          <cell r="V366">
            <v>6231</v>
          </cell>
          <cell r="W366">
            <v>6231</v>
          </cell>
          <cell r="X366">
            <v>6231</v>
          </cell>
          <cell r="Y366">
            <v>6231</v>
          </cell>
          <cell r="Z366">
            <v>6231</v>
          </cell>
          <cell r="AA366">
            <v>2871</v>
          </cell>
          <cell r="AB366">
            <v>2871</v>
          </cell>
          <cell r="AC366">
            <v>2871</v>
          </cell>
          <cell r="AD366">
            <v>6231</v>
          </cell>
          <cell r="AE366">
            <v>6231</v>
          </cell>
          <cell r="AF366">
            <v>6231</v>
          </cell>
          <cell r="AG366">
            <v>6231</v>
          </cell>
          <cell r="AH366">
            <v>846</v>
          </cell>
          <cell r="AI366">
            <v>846</v>
          </cell>
          <cell r="AJ366">
            <v>3717</v>
          </cell>
          <cell r="AK366">
            <v>3717</v>
          </cell>
          <cell r="AL366">
            <v>3717</v>
          </cell>
          <cell r="AM366">
            <v>2514</v>
          </cell>
          <cell r="AN366">
            <v>2514</v>
          </cell>
          <cell r="AQ366">
            <v>2514</v>
          </cell>
          <cell r="AR366">
            <v>2514</v>
          </cell>
          <cell r="AS366">
            <v>2514</v>
          </cell>
          <cell r="AU366" t="str">
            <v>Sở Giáo dục và Đào tạo</v>
          </cell>
          <cell r="AV366">
            <v>2514</v>
          </cell>
        </row>
        <row r="367">
          <cell r="B367" t="str">
            <v>Tiểu dự án Cấp điện nông thôn từ lưới điện quốc gia tỉnh Quảng Bình, giai đoạn 2018-2020-EU tài trợ</v>
          </cell>
          <cell r="C367">
            <v>2514</v>
          </cell>
          <cell r="D367">
            <v>2514</v>
          </cell>
          <cell r="E367">
            <v>2514</v>
          </cell>
          <cell r="F367">
            <v>2514</v>
          </cell>
          <cell r="G367" t="str">
            <v>Quảng Bình</v>
          </cell>
          <cell r="H367">
            <v>2018</v>
          </cell>
          <cell r="I367">
            <v>2018</v>
          </cell>
          <cell r="J367">
            <v>2020</v>
          </cell>
          <cell r="K367">
            <v>2020</v>
          </cell>
          <cell r="L367">
            <v>2020</v>
          </cell>
          <cell r="M367" t="str">
            <v>1787/QĐ-UBND ngày 27/5/2019</v>
          </cell>
          <cell r="N367">
            <v>12965.618</v>
          </cell>
          <cell r="O367">
            <v>12965.6171875</v>
          </cell>
          <cell r="P367">
            <v>12965.618</v>
          </cell>
          <cell r="Q367">
            <v>12965.6171875</v>
          </cell>
          <cell r="R367">
            <v>12965.6171875</v>
          </cell>
          <cell r="S367">
            <v>12965.6171875</v>
          </cell>
          <cell r="T367">
            <v>6966</v>
          </cell>
          <cell r="U367">
            <v>1423</v>
          </cell>
          <cell r="V367">
            <v>1423</v>
          </cell>
          <cell r="W367">
            <v>1423</v>
          </cell>
          <cell r="X367">
            <v>1423</v>
          </cell>
          <cell r="Y367">
            <v>1423</v>
          </cell>
          <cell r="Z367">
            <v>1423</v>
          </cell>
          <cell r="AA367">
            <v>1423</v>
          </cell>
          <cell r="AB367">
            <v>1423</v>
          </cell>
          <cell r="AC367">
            <v>1423</v>
          </cell>
          <cell r="AD367">
            <v>6966</v>
          </cell>
          <cell r="AE367">
            <v>6966</v>
          </cell>
          <cell r="AF367">
            <v>1423</v>
          </cell>
          <cell r="AG367">
            <v>1423</v>
          </cell>
          <cell r="AH367">
            <v>1423</v>
          </cell>
          <cell r="AI367">
            <v>1423</v>
          </cell>
          <cell r="AJ367">
            <v>1423</v>
          </cell>
          <cell r="AK367">
            <v>1423</v>
          </cell>
          <cell r="AL367">
            <v>6966</v>
          </cell>
          <cell r="AM367">
            <v>5543</v>
          </cell>
          <cell r="AN367" t="str">
            <v>P.KTĐN
đề xuất đ/c KH trung hạn từ 1,423 triệu lên 6,966 triệu</v>
          </cell>
          <cell r="AQ367">
            <v>5543</v>
          </cell>
          <cell r="AR367">
            <v>5543</v>
          </cell>
          <cell r="AS367">
            <v>5543</v>
          </cell>
          <cell r="AU367" t="str">
            <v>Sở Công Thương</v>
          </cell>
          <cell r="AV367">
            <v>5543</v>
          </cell>
        </row>
        <row r="368">
          <cell r="B368" t="str">
            <v>Dự án đầu tư xây dựng và phát triển hệ thống cung ứng dịch vụ  tế tuyến cơ sở</v>
          </cell>
          <cell r="C368">
            <v>5543</v>
          </cell>
          <cell r="D368">
            <v>5543</v>
          </cell>
          <cell r="E368">
            <v>5543</v>
          </cell>
          <cell r="F368">
            <v>5543</v>
          </cell>
          <cell r="G368" t="str">
            <v>Quảng Bình</v>
          </cell>
          <cell r="H368">
            <v>2020</v>
          </cell>
          <cell r="I368">
            <v>2020</v>
          </cell>
          <cell r="J368">
            <v>2024</v>
          </cell>
          <cell r="K368">
            <v>2024</v>
          </cell>
          <cell r="L368">
            <v>2024</v>
          </cell>
          <cell r="M368" t="str">
            <v>1119/QĐ-UBND ngày 29/3/2019</v>
          </cell>
          <cell r="N368">
            <v>35686.1</v>
          </cell>
          <cell r="O368">
            <v>35686.09375</v>
          </cell>
          <cell r="P368">
            <v>35686.1</v>
          </cell>
          <cell r="Q368">
            <v>35686.09375</v>
          </cell>
          <cell r="R368">
            <v>35686.09375</v>
          </cell>
          <cell r="S368">
            <v>35686.09375</v>
          </cell>
          <cell r="T368">
            <v>5000</v>
          </cell>
          <cell r="U368">
            <v>5000</v>
          </cell>
          <cell r="V368">
            <v>5000</v>
          </cell>
          <cell r="W368">
            <v>5000</v>
          </cell>
          <cell r="X368">
            <v>5000</v>
          </cell>
          <cell r="Y368">
            <v>5000</v>
          </cell>
          <cell r="Z368">
            <v>5000</v>
          </cell>
          <cell r="AA368">
            <v>5000</v>
          </cell>
          <cell r="AB368">
            <v>5000</v>
          </cell>
          <cell r="AC368">
            <v>5000</v>
          </cell>
          <cell r="AD368">
            <v>5000</v>
          </cell>
          <cell r="AE368">
            <v>5000</v>
          </cell>
          <cell r="AF368">
            <v>5000</v>
          </cell>
          <cell r="AG368">
            <v>5000</v>
          </cell>
          <cell r="AH368">
            <v>5000</v>
          </cell>
          <cell r="AI368">
            <v>5000</v>
          </cell>
          <cell r="AJ368">
            <v>0</v>
          </cell>
          <cell r="AK368">
            <v>0</v>
          </cell>
          <cell r="AL368">
            <v>5000</v>
          </cell>
          <cell r="AM368">
            <v>5000</v>
          </cell>
          <cell r="AN368">
            <v>5000</v>
          </cell>
          <cell r="AQ368">
            <v>5000</v>
          </cell>
          <cell r="AR368">
            <v>5000</v>
          </cell>
          <cell r="AS368">
            <v>5000</v>
          </cell>
          <cell r="AU368" t="str">
            <v>Sở Y tế</v>
          </cell>
          <cell r="AV368">
            <v>5000</v>
          </cell>
        </row>
        <row r="369">
          <cell r="B369" t="str">
            <v>Dự án phát triển Giáo dục Trung học giai đoạn 2 Tỉnh Quảng Bình</v>
          </cell>
          <cell r="C369">
            <v>5000</v>
          </cell>
          <cell r="D369">
            <v>5000</v>
          </cell>
          <cell r="E369">
            <v>5000</v>
          </cell>
          <cell r="F369">
            <v>5000</v>
          </cell>
          <cell r="G369" t="str">
            <v>Quảng Bình</v>
          </cell>
          <cell r="H369">
            <v>2019</v>
          </cell>
          <cell r="I369">
            <v>2019</v>
          </cell>
          <cell r="J369">
            <v>2020</v>
          </cell>
          <cell r="K369">
            <v>2020</v>
          </cell>
          <cell r="L369">
            <v>2020</v>
          </cell>
          <cell r="M369" t="str">
            <v>4439/QĐ-UBND ngày 19/12/2018</v>
          </cell>
          <cell r="N369">
            <v>7182.8760000000002</v>
          </cell>
          <cell r="O369">
            <v>7182.875</v>
          </cell>
          <cell r="P369">
            <v>7182.8760000000002</v>
          </cell>
          <cell r="Q369">
            <v>7182.875</v>
          </cell>
          <cell r="R369">
            <v>7182.875</v>
          </cell>
          <cell r="S369">
            <v>7182.875</v>
          </cell>
          <cell r="T369">
            <v>7183</v>
          </cell>
          <cell r="U369">
            <v>7183</v>
          </cell>
          <cell r="V369">
            <v>7183</v>
          </cell>
          <cell r="W369">
            <v>7183</v>
          </cell>
          <cell r="X369">
            <v>7183</v>
          </cell>
          <cell r="Y369">
            <v>7183</v>
          </cell>
          <cell r="Z369">
            <v>7183</v>
          </cell>
          <cell r="AA369">
            <v>7183</v>
          </cell>
          <cell r="AB369">
            <v>7183</v>
          </cell>
          <cell r="AC369">
            <v>7183</v>
          </cell>
          <cell r="AD369">
            <v>7183</v>
          </cell>
          <cell r="AE369">
            <v>7183</v>
          </cell>
          <cell r="AF369">
            <v>7183</v>
          </cell>
          <cell r="AG369">
            <v>7183</v>
          </cell>
          <cell r="AH369">
            <v>7183</v>
          </cell>
          <cell r="AI369">
            <v>7183</v>
          </cell>
          <cell r="AJ369">
            <v>0</v>
          </cell>
          <cell r="AK369">
            <v>0</v>
          </cell>
          <cell r="AL369">
            <v>7183</v>
          </cell>
          <cell r="AM369">
            <v>7183</v>
          </cell>
          <cell r="AN369">
            <v>7183</v>
          </cell>
          <cell r="AQ369">
            <v>7183</v>
          </cell>
          <cell r="AR369">
            <v>7183</v>
          </cell>
          <cell r="AS369">
            <v>7183</v>
          </cell>
          <cell r="AU369" t="str">
            <v>Sở Giáo dục và Đào tạo</v>
          </cell>
          <cell r="AV369">
            <v>7183</v>
          </cell>
        </row>
        <row r="370">
          <cell r="B370" t="str">
            <v>Dự án cấp nước sinh hoạt huyện Quảng Trạch GĐ 2</v>
          </cell>
          <cell r="C370">
            <v>7183</v>
          </cell>
          <cell r="D370">
            <v>7183</v>
          </cell>
          <cell r="E370">
            <v>7183</v>
          </cell>
          <cell r="F370">
            <v>7183</v>
          </cell>
          <cell r="G370" t="str">
            <v>Quảng Bình</v>
          </cell>
          <cell r="H370">
            <v>7183</v>
          </cell>
          <cell r="I370">
            <v>7183</v>
          </cell>
          <cell r="J370">
            <v>7183</v>
          </cell>
          <cell r="K370">
            <v>7183</v>
          </cell>
          <cell r="L370">
            <v>7183</v>
          </cell>
          <cell r="M370">
            <v>7183</v>
          </cell>
          <cell r="N370">
            <v>7183</v>
          </cell>
          <cell r="O370">
            <v>7183</v>
          </cell>
          <cell r="P370">
            <v>7183</v>
          </cell>
          <cell r="Q370">
            <v>7183</v>
          </cell>
          <cell r="R370">
            <v>7183</v>
          </cell>
          <cell r="S370">
            <v>7183</v>
          </cell>
          <cell r="T370">
            <v>15000</v>
          </cell>
          <cell r="U370">
            <v>15000</v>
          </cell>
          <cell r="V370">
            <v>15000</v>
          </cell>
          <cell r="W370">
            <v>15000</v>
          </cell>
          <cell r="X370">
            <v>15000</v>
          </cell>
          <cell r="Y370">
            <v>15000</v>
          </cell>
          <cell r="Z370">
            <v>15000</v>
          </cell>
          <cell r="AA370">
            <v>15000</v>
          </cell>
          <cell r="AB370">
            <v>15000</v>
          </cell>
          <cell r="AC370">
            <v>15000</v>
          </cell>
          <cell r="AD370">
            <v>15000</v>
          </cell>
          <cell r="AE370">
            <v>15000</v>
          </cell>
          <cell r="AF370">
            <v>15000</v>
          </cell>
          <cell r="AG370">
            <v>15000</v>
          </cell>
          <cell r="AH370">
            <v>15000</v>
          </cell>
          <cell r="AI370">
            <v>15000</v>
          </cell>
          <cell r="AJ370">
            <v>0</v>
          </cell>
          <cell r="AK370">
            <v>0</v>
          </cell>
          <cell r="AL370">
            <v>15000</v>
          </cell>
          <cell r="AM370">
            <v>15000</v>
          </cell>
          <cell r="AN370">
            <v>15000</v>
          </cell>
          <cell r="AQ370">
            <v>15000</v>
          </cell>
          <cell r="AR370">
            <v>15000</v>
          </cell>
          <cell r="AS370">
            <v>15000</v>
          </cell>
          <cell r="AU370" t="str">
            <v>UBND huyện Quảng Trạch</v>
          </cell>
          <cell r="AV370">
            <v>15000</v>
          </cell>
        </row>
        <row r="371">
          <cell r="B371" t="str">
            <v>Các dự án phân cấp về ngân sách tỉnh</v>
          </cell>
          <cell r="C371">
            <v>15000</v>
          </cell>
          <cell r="D371">
            <v>15000</v>
          </cell>
          <cell r="E371">
            <v>15000</v>
          </cell>
          <cell r="F371">
            <v>15000</v>
          </cell>
          <cell r="G371">
            <v>15000</v>
          </cell>
          <cell r="H371">
            <v>15000</v>
          </cell>
          <cell r="I371">
            <v>15000</v>
          </cell>
          <cell r="J371">
            <v>15000</v>
          </cell>
          <cell r="K371">
            <v>15000</v>
          </cell>
          <cell r="L371">
            <v>15000</v>
          </cell>
          <cell r="M371">
            <v>15000</v>
          </cell>
          <cell r="N371">
            <v>15000</v>
          </cell>
          <cell r="O371">
            <v>15000</v>
          </cell>
          <cell r="P371">
            <v>15000</v>
          </cell>
          <cell r="Q371">
            <v>15000</v>
          </cell>
          <cell r="R371">
            <v>15000</v>
          </cell>
          <cell r="S371">
            <v>15000</v>
          </cell>
          <cell r="T371">
            <v>563339</v>
          </cell>
          <cell r="U371">
            <v>17948</v>
          </cell>
          <cell r="V371">
            <v>10948</v>
          </cell>
          <cell r="W371">
            <v>10948</v>
          </cell>
          <cell r="X371">
            <v>10948</v>
          </cell>
          <cell r="Y371">
            <v>0</v>
          </cell>
          <cell r="Z371">
            <v>10948</v>
          </cell>
          <cell r="AA371">
            <v>30387</v>
          </cell>
          <cell r="AB371">
            <v>19148</v>
          </cell>
          <cell r="AC371">
            <v>16787</v>
          </cell>
          <cell r="AD371">
            <v>23787</v>
          </cell>
          <cell r="AE371">
            <v>7000</v>
          </cell>
          <cell r="AF371">
            <v>7000</v>
          </cell>
          <cell r="AG371">
            <v>7000</v>
          </cell>
          <cell r="AH371">
            <v>7000</v>
          </cell>
          <cell r="AI371">
            <v>7000</v>
          </cell>
          <cell r="AJ371">
            <v>7000</v>
          </cell>
          <cell r="AK371">
            <v>7000</v>
          </cell>
          <cell r="AL371">
            <v>7000</v>
          </cell>
          <cell r="AM371">
            <v>7000</v>
          </cell>
          <cell r="AN371">
            <v>7000</v>
          </cell>
          <cell r="AQ371">
            <v>7000</v>
          </cell>
          <cell r="AR371">
            <v>7000</v>
          </cell>
          <cell r="AS371">
            <v>7000</v>
          </cell>
        </row>
        <row r="372">
          <cell r="B372" t="str">
            <v>Dự án xây dựng cơ sở hạ tầng khu tái định cư thôn Tăng Hóa, huyện Minh Hóa (Hạng mục Đường giao thông), giai đoạn 1: 23,728 tỷ (lồng ghép Chương trình tái cơ cấu nông nghiệp)</v>
          </cell>
          <cell r="C372">
            <v>7000</v>
          </cell>
          <cell r="D372">
            <v>7000</v>
          </cell>
          <cell r="E372" t="str">
            <v>HTCC</v>
          </cell>
          <cell r="F372" t="str">
            <v>4Chuyển tiếp</v>
          </cell>
          <cell r="G372" t="str">
            <v>Minh Hóa</v>
          </cell>
          <cell r="H372">
            <v>2015</v>
          </cell>
          <cell r="I372">
            <v>2015</v>
          </cell>
          <cell r="J372">
            <v>2017</v>
          </cell>
          <cell r="K372">
            <v>2017</v>
          </cell>
          <cell r="L372">
            <v>2017</v>
          </cell>
          <cell r="M372" t="str">
            <v>Số 3153/QĐ-UBND ngày 31/10/2014</v>
          </cell>
          <cell r="N372">
            <v>23728</v>
          </cell>
          <cell r="O372">
            <v>0</v>
          </cell>
          <cell r="P372">
            <v>8728</v>
          </cell>
          <cell r="Q372">
            <v>17737</v>
          </cell>
          <cell r="R372">
            <v>8200</v>
          </cell>
          <cell r="S372">
            <v>4137</v>
          </cell>
          <cell r="T372">
            <v>7855</v>
          </cell>
          <cell r="U372">
            <v>3718</v>
          </cell>
          <cell r="V372">
            <v>3718</v>
          </cell>
          <cell r="W372">
            <v>3718</v>
          </cell>
          <cell r="X372">
            <v>100</v>
          </cell>
          <cell r="Y372">
            <v>100</v>
          </cell>
          <cell r="Z372">
            <v>3718</v>
          </cell>
          <cell r="AA372">
            <v>21455</v>
          </cell>
          <cell r="AB372">
            <v>11918</v>
          </cell>
          <cell r="AC372">
            <v>7855</v>
          </cell>
          <cell r="AD372">
            <v>7855</v>
          </cell>
          <cell r="AE372">
            <v>0</v>
          </cell>
          <cell r="AF372">
            <v>0</v>
          </cell>
          <cell r="AG372">
            <v>0</v>
          </cell>
          <cell r="AH372">
            <v>0</v>
          </cell>
          <cell r="AI372">
            <v>0</v>
          </cell>
          <cell r="AJ372">
            <v>0</v>
          </cell>
          <cell r="AK372">
            <v>0</v>
          </cell>
          <cell r="AL372">
            <v>0</v>
          </cell>
          <cell r="AM372">
            <v>0</v>
          </cell>
          <cell r="AN372" t="str">
            <v>Cập nhật lại số vốn bố trí</v>
          </cell>
          <cell r="AQ372">
            <v>0</v>
          </cell>
          <cell r="AR372">
            <v>0</v>
          </cell>
          <cell r="AS372">
            <v>0</v>
          </cell>
        </row>
        <row r="373">
          <cell r="B373" t="str">
            <v xml:space="preserve">Chương trình Hỗ trợ hộ nghèo xây dựng nhà ở phòng, tránh bão, lụt </v>
          </cell>
          <cell r="C373">
            <v>0</v>
          </cell>
          <cell r="D373">
            <v>0</v>
          </cell>
          <cell r="E373" t="str">
            <v>VHTT-LĐ</v>
          </cell>
          <cell r="F373" t="str">
            <v>4Chuyển tiếp</v>
          </cell>
          <cell r="G373" t="str">
            <v>Quảng Bình</v>
          </cell>
          <cell r="H373" t="str">
            <v/>
          </cell>
          <cell r="I373">
            <v>0</v>
          </cell>
          <cell r="J373" t="str">
            <v/>
          </cell>
          <cell r="K373">
            <v>0</v>
          </cell>
          <cell r="L373">
            <v>0</v>
          </cell>
          <cell r="M373">
            <v>0</v>
          </cell>
          <cell r="N373">
            <v>17702</v>
          </cell>
          <cell r="O373">
            <v>0</v>
          </cell>
          <cell r="P373">
            <v>17702</v>
          </cell>
          <cell r="Q373">
            <v>1702</v>
          </cell>
          <cell r="R373">
            <v>0</v>
          </cell>
          <cell r="S373">
            <v>1702</v>
          </cell>
          <cell r="T373">
            <v>15932</v>
          </cell>
          <cell r="U373">
            <v>14230</v>
          </cell>
          <cell r="V373">
            <v>7230</v>
          </cell>
          <cell r="W373">
            <v>7230</v>
          </cell>
          <cell r="X373">
            <v>50.808151791988756</v>
          </cell>
          <cell r="Y373">
            <v>50.808135986328125</v>
          </cell>
          <cell r="Z373">
            <v>7230</v>
          </cell>
          <cell r="AA373">
            <v>8932</v>
          </cell>
          <cell r="AB373">
            <v>7230</v>
          </cell>
          <cell r="AC373">
            <v>8932</v>
          </cell>
          <cell r="AD373">
            <v>15932</v>
          </cell>
          <cell r="AE373">
            <v>7000</v>
          </cell>
          <cell r="AF373">
            <v>7000</v>
          </cell>
          <cell r="AG373">
            <v>100</v>
          </cell>
          <cell r="AH373">
            <v>100</v>
          </cell>
          <cell r="AI373">
            <v>7000</v>
          </cell>
          <cell r="AJ373">
            <v>15932</v>
          </cell>
          <cell r="AK373">
            <v>15932</v>
          </cell>
          <cell r="AL373">
            <v>15932</v>
          </cell>
          <cell r="AM373">
            <v>0</v>
          </cell>
          <cell r="AN373">
            <v>0</v>
          </cell>
          <cell r="AQ373">
            <v>0</v>
          </cell>
          <cell r="AR373">
            <v>0</v>
          </cell>
          <cell r="AS373">
            <v>0</v>
          </cell>
        </row>
        <row r="374">
          <cell r="B374" t="str">
            <v>Các dự án trọng điểm</v>
          </cell>
          <cell r="C374">
            <v>0</v>
          </cell>
          <cell r="D374">
            <v>0</v>
          </cell>
          <cell r="E374">
            <v>0</v>
          </cell>
          <cell r="F374">
            <v>0</v>
          </cell>
          <cell r="G374">
            <v>0</v>
          </cell>
          <cell r="H374">
            <v>0</v>
          </cell>
          <cell r="I374">
            <v>0</v>
          </cell>
          <cell r="J374">
            <v>0</v>
          </cell>
          <cell r="K374">
            <v>0</v>
          </cell>
          <cell r="L374">
            <v>0</v>
          </cell>
          <cell r="M374">
            <v>0</v>
          </cell>
          <cell r="N374">
            <v>1346068</v>
          </cell>
          <cell r="O374">
            <v>721904</v>
          </cell>
          <cell r="P374">
            <v>723068</v>
          </cell>
          <cell r="Q374">
            <v>375858</v>
          </cell>
          <cell r="R374">
            <v>154000</v>
          </cell>
          <cell r="S374">
            <v>86510</v>
          </cell>
          <cell r="T374">
            <v>470153</v>
          </cell>
          <cell r="U374">
            <v>419553</v>
          </cell>
          <cell r="V374">
            <v>110000</v>
          </cell>
          <cell r="W374">
            <v>110000</v>
          </cell>
          <cell r="X374">
            <v>0</v>
          </cell>
          <cell r="Y374">
            <v>0</v>
          </cell>
          <cell r="Z374">
            <v>110000</v>
          </cell>
          <cell r="AA374">
            <v>485858</v>
          </cell>
          <cell r="AB374">
            <v>264000</v>
          </cell>
          <cell r="AC374">
            <v>196510</v>
          </cell>
          <cell r="AD374">
            <v>470153</v>
          </cell>
          <cell r="AE374">
            <v>309553</v>
          </cell>
          <cell r="AF374">
            <v>309553</v>
          </cell>
          <cell r="AG374">
            <v>309553</v>
          </cell>
          <cell r="AH374">
            <v>309553</v>
          </cell>
          <cell r="AI374">
            <v>309553</v>
          </cell>
          <cell r="AJ374">
            <v>309553</v>
          </cell>
          <cell r="AK374">
            <v>309553</v>
          </cell>
          <cell r="AL374">
            <v>309553</v>
          </cell>
          <cell r="AM374">
            <v>309553</v>
          </cell>
          <cell r="AN374">
            <v>95000</v>
          </cell>
          <cell r="AO374">
            <v>15000</v>
          </cell>
          <cell r="AQ374">
            <v>15000</v>
          </cell>
          <cell r="AR374">
            <v>15000</v>
          </cell>
          <cell r="AS374">
            <v>15000</v>
          </cell>
        </row>
        <row r="375">
          <cell r="B375" t="str">
            <v>Trụ sở Tỉnh ủy</v>
          </cell>
          <cell r="C375">
            <v>15000</v>
          </cell>
          <cell r="D375">
            <v>15000</v>
          </cell>
          <cell r="E375" t="str">
            <v>QLNN</v>
          </cell>
          <cell r="F375" t="str">
            <v>4Chuyển tiếp</v>
          </cell>
          <cell r="G375" t="str">
            <v>Đồng Hới</v>
          </cell>
          <cell r="H375">
            <v>2013</v>
          </cell>
          <cell r="I375">
            <v>2013</v>
          </cell>
          <cell r="J375">
            <v>2019</v>
          </cell>
          <cell r="K375">
            <v>2018</v>
          </cell>
          <cell r="L375">
            <v>2018</v>
          </cell>
          <cell r="M375" t="str">
            <v>2429/QĐ-UBND ngày 04/10/2013; 3419/QĐ-UBND 26/11/2014; 3490/QĐ-UBND 04/12/2015</v>
          </cell>
          <cell r="N375">
            <v>391940</v>
          </cell>
          <cell r="O375">
            <v>265000</v>
          </cell>
          <cell r="P375">
            <v>126940</v>
          </cell>
          <cell r="Q375">
            <v>206858</v>
          </cell>
          <cell r="R375">
            <v>0</v>
          </cell>
          <cell r="S375">
            <v>71510</v>
          </cell>
          <cell r="T375">
            <v>78336</v>
          </cell>
          <cell r="U375">
            <v>42736</v>
          </cell>
          <cell r="V375">
            <v>20000</v>
          </cell>
          <cell r="W375">
            <v>20000</v>
          </cell>
          <cell r="X375">
            <v>0</v>
          </cell>
          <cell r="Y375">
            <v>0</v>
          </cell>
          <cell r="Z375">
            <v>20000</v>
          </cell>
          <cell r="AA375">
            <v>226858</v>
          </cell>
          <cell r="AB375">
            <v>20000</v>
          </cell>
          <cell r="AC375">
            <v>91510</v>
          </cell>
          <cell r="AD375">
            <v>78336</v>
          </cell>
          <cell r="AE375">
            <v>22736</v>
          </cell>
          <cell r="AF375">
            <v>11368</v>
          </cell>
          <cell r="AG375">
            <v>50</v>
          </cell>
          <cell r="AH375">
            <v>50</v>
          </cell>
          <cell r="AI375">
            <v>11368</v>
          </cell>
          <cell r="AJ375">
            <v>238226</v>
          </cell>
          <cell r="AK375">
            <v>102878</v>
          </cell>
          <cell r="AL375">
            <v>78336</v>
          </cell>
          <cell r="AM375">
            <v>11368</v>
          </cell>
          <cell r="AN375" t="str">
            <v>Sửa lại tổng số bố trí</v>
          </cell>
          <cell r="AQ375">
            <v>11368</v>
          </cell>
          <cell r="AR375">
            <v>11368</v>
          </cell>
          <cell r="AS375">
            <v>11368</v>
          </cell>
          <cell r="AU375" t="str">
            <v>Văn phòng
Tỉnh ủy</v>
          </cell>
        </row>
        <row r="376">
          <cell r="B376" t="str">
            <v>Trung tâm văn hóa tỉnh Quảng Bình</v>
          </cell>
          <cell r="C376">
            <v>11368</v>
          </cell>
          <cell r="D376">
            <v>11368</v>
          </cell>
          <cell r="E376" t="str">
            <v>QLNN</v>
          </cell>
          <cell r="F376" t="str">
            <v>4Chuyển tiếp</v>
          </cell>
          <cell r="G376" t="str">
            <v>Đồng Hới</v>
          </cell>
          <cell r="H376">
            <v>2015</v>
          </cell>
          <cell r="I376">
            <v>2015</v>
          </cell>
          <cell r="J376">
            <v>2019</v>
          </cell>
          <cell r="K376" t="str">
            <v>chưa</v>
          </cell>
          <cell r="L376">
            <v>2019</v>
          </cell>
          <cell r="M376" t="str">
            <v>3120/QĐ-UBND ngày 31/10/2014</v>
          </cell>
          <cell r="N376">
            <v>220272</v>
          </cell>
          <cell r="O376">
            <v>120000</v>
          </cell>
          <cell r="P376">
            <v>100272</v>
          </cell>
          <cell r="Q376">
            <v>70000</v>
          </cell>
          <cell r="R376">
            <v>55000</v>
          </cell>
          <cell r="S376">
            <v>15000</v>
          </cell>
          <cell r="T376">
            <v>90245</v>
          </cell>
          <cell r="U376">
            <v>75245</v>
          </cell>
          <cell r="V376">
            <v>20000</v>
          </cell>
          <cell r="W376">
            <v>20000</v>
          </cell>
          <cell r="X376">
            <v>0</v>
          </cell>
          <cell r="Y376">
            <v>0</v>
          </cell>
          <cell r="Z376">
            <v>20000</v>
          </cell>
          <cell r="AA376">
            <v>90000</v>
          </cell>
          <cell r="AB376">
            <v>75000</v>
          </cell>
          <cell r="AC376">
            <v>35000</v>
          </cell>
          <cell r="AD376">
            <v>90245</v>
          </cell>
          <cell r="AE376">
            <v>55245</v>
          </cell>
          <cell r="AF376">
            <v>27622.5</v>
          </cell>
          <cell r="AG376">
            <v>50</v>
          </cell>
          <cell r="AH376">
            <v>50</v>
          </cell>
          <cell r="AI376">
            <v>27622.5</v>
          </cell>
          <cell r="AJ376">
            <v>117622.5</v>
          </cell>
          <cell r="AK376">
            <v>62622.5</v>
          </cell>
          <cell r="AL376">
            <v>90245</v>
          </cell>
          <cell r="AM376">
            <v>27622.5</v>
          </cell>
          <cell r="AN376">
            <v>27622.5</v>
          </cell>
          <cell r="AQ376">
            <v>27622.5</v>
          </cell>
          <cell r="AR376">
            <v>27622.5</v>
          </cell>
          <cell r="AS376">
            <v>27622.5</v>
          </cell>
          <cell r="AU376" t="str">
            <v>Sở Văn hóa và Thể thao</v>
          </cell>
        </row>
        <row r="377">
          <cell r="B377" t="str">
            <v>Trụ sở làm việc khối cơ quan Huyện ủy và khối Mặt trận đoàn thể huyện Quảng Trạch</v>
          </cell>
          <cell r="C377">
            <v>27622.5</v>
          </cell>
          <cell r="D377">
            <v>27622.5</v>
          </cell>
          <cell r="E377" t="str">
            <v>QLNN</v>
          </cell>
          <cell r="F377" t="str">
            <v>4Chuyển tiếp</v>
          </cell>
          <cell r="G377" t="str">
            <v>Quảng Trạch</v>
          </cell>
          <cell r="H377">
            <v>2015</v>
          </cell>
          <cell r="I377">
            <v>2015</v>
          </cell>
          <cell r="J377">
            <v>2019</v>
          </cell>
          <cell r="K377" t="str">
            <v>chưa</v>
          </cell>
          <cell r="L377">
            <v>2019</v>
          </cell>
          <cell r="M377" t="str">
            <v>3044/QĐ-UBND
ngày 28/10/2014; 3400/QĐ-UBND ngày 25/11/2014</v>
          </cell>
          <cell r="N377">
            <v>80874</v>
          </cell>
          <cell r="O377">
            <v>50000</v>
          </cell>
          <cell r="P377">
            <v>30874</v>
          </cell>
          <cell r="Q377">
            <v>45000</v>
          </cell>
          <cell r="R377">
            <v>45000</v>
          </cell>
          <cell r="S377">
            <v>0</v>
          </cell>
          <cell r="T377">
            <v>27787</v>
          </cell>
          <cell r="U377">
            <v>27787</v>
          </cell>
          <cell r="V377">
            <v>15000</v>
          </cell>
          <cell r="W377">
            <v>15000</v>
          </cell>
          <cell r="X377">
            <v>0</v>
          </cell>
          <cell r="Y377">
            <v>0</v>
          </cell>
          <cell r="Z377">
            <v>15000</v>
          </cell>
          <cell r="AA377">
            <v>60000</v>
          </cell>
          <cell r="AB377">
            <v>60000</v>
          </cell>
          <cell r="AC377">
            <v>15000</v>
          </cell>
          <cell r="AD377">
            <v>27787</v>
          </cell>
          <cell r="AE377">
            <v>12787</v>
          </cell>
          <cell r="AF377">
            <v>6393.5</v>
          </cell>
          <cell r="AG377">
            <v>50</v>
          </cell>
          <cell r="AH377">
            <v>50</v>
          </cell>
          <cell r="AI377">
            <v>6393.5</v>
          </cell>
          <cell r="AJ377">
            <v>66393.5</v>
          </cell>
          <cell r="AK377">
            <v>21393.5</v>
          </cell>
          <cell r="AL377">
            <v>27787</v>
          </cell>
          <cell r="AM377">
            <v>6393.5</v>
          </cell>
          <cell r="AN377">
            <v>6393.5</v>
          </cell>
          <cell r="AQ377">
            <v>6393.5</v>
          </cell>
          <cell r="AR377">
            <v>6393.5</v>
          </cell>
          <cell r="AS377">
            <v>6393.5</v>
          </cell>
          <cell r="AU377" t="str">
            <v>Huyện ủy Quảng Trạch</v>
          </cell>
        </row>
        <row r="378">
          <cell r="B378" t="str">
            <v>Trụ sở Ủy ban nhân dân huyện Quảng Trạch</v>
          </cell>
          <cell r="C378">
            <v>6393.5</v>
          </cell>
          <cell r="D378">
            <v>6393.5</v>
          </cell>
          <cell r="E378" t="str">
            <v>QLNN</v>
          </cell>
          <cell r="F378" t="str">
            <v>4Chuyển tiếp</v>
          </cell>
          <cell r="G378" t="str">
            <v>Quảng Trạch</v>
          </cell>
          <cell r="H378">
            <v>2015</v>
          </cell>
          <cell r="I378">
            <v>2015</v>
          </cell>
          <cell r="J378">
            <v>2019</v>
          </cell>
          <cell r="K378" t="str">
            <v>chưa</v>
          </cell>
          <cell r="L378">
            <v>2019</v>
          </cell>
          <cell r="M378" t="str">
            <v>3043/QĐ-UBND
ngày 24/10/2014; 3401/QĐ-UBND ngày 25/11/2014</v>
          </cell>
          <cell r="N378">
            <v>101278</v>
          </cell>
          <cell r="O378">
            <v>60000</v>
          </cell>
          <cell r="P378">
            <v>41278</v>
          </cell>
          <cell r="Q378">
            <v>54000</v>
          </cell>
          <cell r="R378">
            <v>54000</v>
          </cell>
          <cell r="S378">
            <v>0</v>
          </cell>
          <cell r="T378">
            <v>37150</v>
          </cell>
          <cell r="U378">
            <v>37150</v>
          </cell>
          <cell r="V378">
            <v>15000</v>
          </cell>
          <cell r="W378">
            <v>15000</v>
          </cell>
          <cell r="X378">
            <v>0</v>
          </cell>
          <cell r="Y378">
            <v>0</v>
          </cell>
          <cell r="Z378">
            <v>15000</v>
          </cell>
          <cell r="AA378">
            <v>69000</v>
          </cell>
          <cell r="AB378">
            <v>69000</v>
          </cell>
          <cell r="AC378">
            <v>15000</v>
          </cell>
          <cell r="AD378">
            <v>37150</v>
          </cell>
          <cell r="AE378">
            <v>22150</v>
          </cell>
          <cell r="AF378">
            <v>11075</v>
          </cell>
          <cell r="AG378">
            <v>50</v>
          </cell>
          <cell r="AH378">
            <v>50</v>
          </cell>
          <cell r="AI378">
            <v>11075</v>
          </cell>
          <cell r="AJ378">
            <v>80075</v>
          </cell>
          <cell r="AK378">
            <v>26075</v>
          </cell>
          <cell r="AL378">
            <v>37150</v>
          </cell>
          <cell r="AM378">
            <v>11075</v>
          </cell>
          <cell r="AN378">
            <v>11075</v>
          </cell>
          <cell r="AQ378">
            <v>11075</v>
          </cell>
          <cell r="AR378">
            <v>11075</v>
          </cell>
          <cell r="AS378">
            <v>11075</v>
          </cell>
          <cell r="AU378" t="str">
            <v>UBND huyện Quảng Trạch</v>
          </cell>
        </row>
        <row r="379">
          <cell r="B379" t="str">
            <v>Trụ sở làm việc Thành ủy Đồng Hới</v>
          </cell>
          <cell r="C379">
            <v>11075</v>
          </cell>
          <cell r="D379">
            <v>11075</v>
          </cell>
          <cell r="E379" t="str">
            <v>QLNN</v>
          </cell>
          <cell r="F379" t="str">
            <v>5KCM</v>
          </cell>
          <cell r="G379" t="str">
            <v>Đồng Hới</v>
          </cell>
          <cell r="H379">
            <v>2016</v>
          </cell>
          <cell r="I379">
            <v>2016</v>
          </cell>
          <cell r="J379">
            <v>2018</v>
          </cell>
          <cell r="K379" t="str">
            <v>chưa</v>
          </cell>
          <cell r="L379">
            <v>2018</v>
          </cell>
          <cell r="M379" t="str">
            <v>3463/QĐ-UBND ngày 28/10/2016</v>
          </cell>
          <cell r="N379">
            <v>106904</v>
          </cell>
          <cell r="O379">
            <v>91904</v>
          </cell>
          <cell r="P379">
            <v>106904</v>
          </cell>
          <cell r="Q379">
            <v>0</v>
          </cell>
          <cell r="R379">
            <v>0</v>
          </cell>
          <cell r="S379">
            <v>0</v>
          </cell>
          <cell r="T379">
            <v>43000</v>
          </cell>
          <cell r="U379">
            <v>43000</v>
          </cell>
          <cell r="V379">
            <v>15000</v>
          </cell>
          <cell r="W379">
            <v>15000</v>
          </cell>
          <cell r="X379">
            <v>0</v>
          </cell>
          <cell r="Y379">
            <v>0</v>
          </cell>
          <cell r="Z379">
            <v>15000</v>
          </cell>
          <cell r="AA379">
            <v>15000</v>
          </cell>
          <cell r="AB379">
            <v>15000</v>
          </cell>
          <cell r="AC379">
            <v>15000</v>
          </cell>
          <cell r="AD379">
            <v>43000</v>
          </cell>
          <cell r="AE379">
            <v>28000</v>
          </cell>
          <cell r="AF379">
            <v>28000</v>
          </cell>
          <cell r="AG379">
            <v>100</v>
          </cell>
          <cell r="AH379">
            <v>100</v>
          </cell>
          <cell r="AI379">
            <v>28000</v>
          </cell>
          <cell r="AJ379">
            <v>43000</v>
          </cell>
          <cell r="AK379">
            <v>43000</v>
          </cell>
          <cell r="AL379">
            <v>43000</v>
          </cell>
          <cell r="AM379">
            <v>0</v>
          </cell>
          <cell r="AN379">
            <v>0</v>
          </cell>
          <cell r="AQ379">
            <v>0</v>
          </cell>
          <cell r="AR379">
            <v>0</v>
          </cell>
          <cell r="AS379">
            <v>0</v>
          </cell>
          <cell r="AU379" t="str">
            <v>Thành ủy Đồng Hới</v>
          </cell>
        </row>
        <row r="380">
          <cell r="B380" t="str">
            <v>Trụ sở làm việc HĐND và UBND Thành phố Đồng Hới</v>
          </cell>
          <cell r="C380">
            <v>0</v>
          </cell>
          <cell r="D380">
            <v>0</v>
          </cell>
          <cell r="E380" t="str">
            <v>QLNN</v>
          </cell>
          <cell r="F380" t="str">
            <v>5KCM</v>
          </cell>
          <cell r="G380" t="str">
            <v>Đồng Hới</v>
          </cell>
          <cell r="H380">
            <v>2016</v>
          </cell>
          <cell r="I380">
            <v>2016</v>
          </cell>
          <cell r="J380">
            <v>2018</v>
          </cell>
          <cell r="K380" t="str">
            <v>chưa</v>
          </cell>
          <cell r="L380">
            <v>2018</v>
          </cell>
          <cell r="M380" t="str">
            <v>3464/QĐ-UBND ngày 28/10/2016</v>
          </cell>
          <cell r="N380">
            <v>150000</v>
          </cell>
          <cell r="O380">
            <v>135000</v>
          </cell>
          <cell r="P380">
            <v>150000</v>
          </cell>
          <cell r="Q380">
            <v>0</v>
          </cell>
          <cell r="R380">
            <v>0</v>
          </cell>
          <cell r="S380">
            <v>0</v>
          </cell>
          <cell r="T380">
            <v>43515</v>
          </cell>
          <cell r="U380">
            <v>43515</v>
          </cell>
          <cell r="V380">
            <v>15000</v>
          </cell>
          <cell r="W380">
            <v>15000</v>
          </cell>
          <cell r="X380">
            <v>0</v>
          </cell>
          <cell r="Y380">
            <v>0</v>
          </cell>
          <cell r="Z380">
            <v>15000</v>
          </cell>
          <cell r="AA380">
            <v>15000</v>
          </cell>
          <cell r="AB380">
            <v>15000</v>
          </cell>
          <cell r="AC380">
            <v>15000</v>
          </cell>
          <cell r="AD380">
            <v>43515</v>
          </cell>
          <cell r="AE380">
            <v>28515</v>
          </cell>
          <cell r="AF380">
            <v>28515</v>
          </cell>
          <cell r="AG380">
            <v>100</v>
          </cell>
          <cell r="AH380">
            <v>100</v>
          </cell>
          <cell r="AI380">
            <v>28515</v>
          </cell>
          <cell r="AJ380">
            <v>43515</v>
          </cell>
          <cell r="AK380">
            <v>43515</v>
          </cell>
          <cell r="AL380">
            <v>43515</v>
          </cell>
          <cell r="AM380">
            <v>0</v>
          </cell>
          <cell r="AN380">
            <v>0</v>
          </cell>
          <cell r="AQ380">
            <v>0</v>
          </cell>
          <cell r="AR380">
            <v>0</v>
          </cell>
          <cell r="AS380">
            <v>0</v>
          </cell>
          <cell r="AU380" t="str">
            <v>UBND TP Đồng Hới</v>
          </cell>
        </row>
        <row r="381">
          <cell r="B381" t="str">
            <v>Dự án Quần thể Tượng đài Chủ tịch Hồ Chí Minh</v>
          </cell>
          <cell r="C381">
            <v>0</v>
          </cell>
          <cell r="D381">
            <v>0</v>
          </cell>
          <cell r="E381">
            <v>0</v>
          </cell>
          <cell r="F381">
            <v>0</v>
          </cell>
          <cell r="G381" t="str">
            <v>Đồng Hới</v>
          </cell>
          <cell r="H381">
            <v>2017</v>
          </cell>
          <cell r="I381">
            <v>2017</v>
          </cell>
          <cell r="J381">
            <v>2018</v>
          </cell>
          <cell r="K381">
            <v>2018</v>
          </cell>
          <cell r="L381">
            <v>2018</v>
          </cell>
          <cell r="M381">
            <v>2018</v>
          </cell>
          <cell r="N381">
            <v>128000</v>
          </cell>
          <cell r="O381">
            <v>128000</v>
          </cell>
          <cell r="P381">
            <v>128000</v>
          </cell>
          <cell r="Q381">
            <v>128000</v>
          </cell>
          <cell r="R381">
            <v>128000</v>
          </cell>
          <cell r="S381">
            <v>128000</v>
          </cell>
          <cell r="T381">
            <v>128000</v>
          </cell>
          <cell r="U381">
            <v>128000</v>
          </cell>
          <cell r="V381">
            <v>10000</v>
          </cell>
          <cell r="W381">
            <v>10000</v>
          </cell>
          <cell r="X381">
            <v>0</v>
          </cell>
          <cell r="Y381">
            <v>-10000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Q381">
            <v>0</v>
          </cell>
          <cell r="AR381">
            <v>0</v>
          </cell>
          <cell r="AS381">
            <v>0</v>
          </cell>
        </row>
        <row r="382">
          <cell r="B382" t="str">
            <v>Dự án Tượng đài Chủ tịch Hồ Chí Minh với nhân dân Quảng Bình</v>
          </cell>
          <cell r="C382">
            <v>0</v>
          </cell>
          <cell r="D382">
            <v>0</v>
          </cell>
          <cell r="E382">
            <v>0</v>
          </cell>
          <cell r="F382">
            <v>0</v>
          </cell>
          <cell r="G382" t="str">
            <v>Đồng Hới</v>
          </cell>
          <cell r="H382">
            <v>2019</v>
          </cell>
          <cell r="I382">
            <v>2019</v>
          </cell>
          <cell r="J382">
            <v>2020</v>
          </cell>
          <cell r="K382">
            <v>2020</v>
          </cell>
          <cell r="L382">
            <v>2020</v>
          </cell>
          <cell r="M382" t="str">
            <v>3741/QĐ-UBND ngày 30/10/2018</v>
          </cell>
          <cell r="N382">
            <v>78800</v>
          </cell>
          <cell r="O382">
            <v>78800</v>
          </cell>
          <cell r="P382">
            <v>78800</v>
          </cell>
          <cell r="Q382">
            <v>78800</v>
          </cell>
          <cell r="R382">
            <v>78800</v>
          </cell>
          <cell r="S382">
            <v>78800</v>
          </cell>
          <cell r="T382">
            <v>70920</v>
          </cell>
          <cell r="U382">
            <v>70920</v>
          </cell>
          <cell r="V382">
            <v>70920</v>
          </cell>
          <cell r="W382">
            <v>70920</v>
          </cell>
          <cell r="X382">
            <v>70920</v>
          </cell>
          <cell r="Y382">
            <v>3000</v>
          </cell>
          <cell r="Z382">
            <v>3000</v>
          </cell>
          <cell r="AA382">
            <v>3000</v>
          </cell>
          <cell r="AB382">
            <v>3000</v>
          </cell>
          <cell r="AC382">
            <v>3000</v>
          </cell>
          <cell r="AD382">
            <v>70920</v>
          </cell>
          <cell r="AE382">
            <v>67920</v>
          </cell>
          <cell r="AF382">
            <v>18000</v>
          </cell>
          <cell r="AG382">
            <v>26.501766784452297</v>
          </cell>
          <cell r="AH382">
            <v>26.501754760742188</v>
          </cell>
          <cell r="AI382">
            <v>18000</v>
          </cell>
          <cell r="AJ382">
            <v>21000</v>
          </cell>
          <cell r="AK382">
            <v>21000</v>
          </cell>
          <cell r="AL382">
            <v>70920</v>
          </cell>
          <cell r="AM382">
            <v>49920</v>
          </cell>
          <cell r="AN382" t="str">
            <v>Thay thế Dự án Quần thể tượng đài Chủ tịch Hồ Chí Minh (TT HĐND tỉnh thống nhất tại Văn bản số 41/HĐND-VP ngày 24/5/2018). Sở XD dự kiến năm 2019-2020  thu khoảng 70% tổng số tiền của dự án Nhà ở thương mại Nam Cầu Dài (0,7x240 tỷ đồng = 168 tỷ đồng)</v>
          </cell>
          <cell r="AQ382">
            <v>49920</v>
          </cell>
          <cell r="AR382">
            <v>49920</v>
          </cell>
          <cell r="AS382">
            <v>49920</v>
          </cell>
          <cell r="AU382" t="str">
            <v>BQL dự án đầu tư xây dựng công trình dân dụng và công nghiệp tỉnh</v>
          </cell>
        </row>
        <row r="383">
          <cell r="B383" t="str">
            <v>Dự án Hạ tầng Quảng trường trung tâm</v>
          </cell>
          <cell r="C383">
            <v>49920</v>
          </cell>
          <cell r="D383">
            <v>49920</v>
          </cell>
          <cell r="E383">
            <v>49920</v>
          </cell>
          <cell r="F383">
            <v>49920</v>
          </cell>
          <cell r="G383" t="str">
            <v>Đồng Hới</v>
          </cell>
          <cell r="H383">
            <v>2019</v>
          </cell>
          <cell r="I383">
            <v>2019</v>
          </cell>
          <cell r="J383">
            <v>2020</v>
          </cell>
          <cell r="K383">
            <v>2020</v>
          </cell>
          <cell r="L383">
            <v>2020</v>
          </cell>
          <cell r="M383" t="str">
            <v>3557/QĐ-UBND ngày 24/10/2018</v>
          </cell>
          <cell r="N383">
            <v>88000</v>
          </cell>
          <cell r="O383">
            <v>88000</v>
          </cell>
          <cell r="P383">
            <v>88000</v>
          </cell>
          <cell r="Q383">
            <v>88000</v>
          </cell>
          <cell r="R383">
            <v>88000</v>
          </cell>
          <cell r="S383">
            <v>88000</v>
          </cell>
          <cell r="T383">
            <v>79200</v>
          </cell>
          <cell r="U383">
            <v>79200</v>
          </cell>
          <cell r="V383">
            <v>79200</v>
          </cell>
          <cell r="W383">
            <v>79200</v>
          </cell>
          <cell r="X383">
            <v>79200</v>
          </cell>
          <cell r="Y383">
            <v>7000</v>
          </cell>
          <cell r="Z383">
            <v>7000</v>
          </cell>
          <cell r="AA383">
            <v>7000</v>
          </cell>
          <cell r="AB383">
            <v>7000</v>
          </cell>
          <cell r="AC383">
            <v>7000</v>
          </cell>
          <cell r="AD383">
            <v>79200</v>
          </cell>
          <cell r="AE383">
            <v>72200</v>
          </cell>
          <cell r="AF383">
            <v>18000</v>
          </cell>
          <cell r="AG383">
            <v>24.930747922437675</v>
          </cell>
          <cell r="AH383">
            <v>24.930740356445313</v>
          </cell>
          <cell r="AI383">
            <v>18000</v>
          </cell>
          <cell r="AJ383">
            <v>25000</v>
          </cell>
          <cell r="AK383">
            <v>25000</v>
          </cell>
          <cell r="AL383">
            <v>79200</v>
          </cell>
          <cell r="AM383">
            <v>54200</v>
          </cell>
          <cell r="AN383">
            <v>54200</v>
          </cell>
          <cell r="AQ383">
            <v>54200</v>
          </cell>
          <cell r="AR383">
            <v>54200</v>
          </cell>
          <cell r="AS383">
            <v>54200</v>
          </cell>
          <cell r="AU383" t="str">
            <v>BQL dự án đầu tư xây dựng công trình dân dụng và công nghiệp tỉnh</v>
          </cell>
        </row>
        <row r="384">
          <cell r="B384" t="str">
            <v>Các dự án chuyển tiếp</v>
          </cell>
          <cell r="C384">
            <v>54200</v>
          </cell>
          <cell r="D384">
            <v>54200</v>
          </cell>
          <cell r="E384">
            <v>54200</v>
          </cell>
          <cell r="F384">
            <v>54200</v>
          </cell>
          <cell r="G384">
            <v>54200</v>
          </cell>
          <cell r="H384">
            <v>54200</v>
          </cell>
          <cell r="I384">
            <v>54200</v>
          </cell>
          <cell r="J384">
            <v>54200</v>
          </cell>
          <cell r="K384">
            <v>54200</v>
          </cell>
          <cell r="L384">
            <v>54200</v>
          </cell>
          <cell r="M384">
            <v>54200</v>
          </cell>
          <cell r="N384">
            <v>772536</v>
          </cell>
          <cell r="O384">
            <v>0</v>
          </cell>
          <cell r="P384">
            <v>469901.7</v>
          </cell>
          <cell r="Q384">
            <v>384223</v>
          </cell>
          <cell r="R384">
            <v>0</v>
          </cell>
          <cell r="S384">
            <v>287779</v>
          </cell>
          <cell r="T384">
            <v>312028</v>
          </cell>
          <cell r="U384">
            <v>173738</v>
          </cell>
          <cell r="V384">
            <v>124043</v>
          </cell>
          <cell r="W384">
            <v>122656.5</v>
          </cell>
          <cell r="X384">
            <v>122656.5</v>
          </cell>
          <cell r="Y384">
            <v>16323</v>
          </cell>
          <cell r="Z384">
            <v>140366</v>
          </cell>
          <cell r="AA384">
            <v>524589</v>
          </cell>
          <cell r="AB384">
            <v>140366</v>
          </cell>
          <cell r="AC384">
            <v>428145</v>
          </cell>
          <cell r="AD384">
            <v>336026</v>
          </cell>
          <cell r="AE384">
            <v>43070</v>
          </cell>
          <cell r="AF384">
            <v>43070</v>
          </cell>
          <cell r="AG384">
            <v>43070</v>
          </cell>
          <cell r="AH384">
            <v>43070</v>
          </cell>
          <cell r="AI384">
            <v>43070</v>
          </cell>
          <cell r="AJ384">
            <v>43070</v>
          </cell>
          <cell r="AK384">
            <v>43070</v>
          </cell>
          <cell r="AL384">
            <v>43070</v>
          </cell>
          <cell r="AM384">
            <v>43070</v>
          </cell>
          <cell r="AN384">
            <v>82723</v>
          </cell>
          <cell r="AO384">
            <v>39933.5</v>
          </cell>
          <cell r="AQ384">
            <v>39933.5</v>
          </cell>
          <cell r="AR384">
            <v>39933.5</v>
          </cell>
          <cell r="AS384">
            <v>39933.5</v>
          </cell>
        </row>
        <row r="385">
          <cell r="B385" t="str">
            <v xml:space="preserve">Dự án bảo tàng tổng hợp tỉnh </v>
          </cell>
          <cell r="C385">
            <v>39933.5</v>
          </cell>
          <cell r="D385">
            <v>39933.5</v>
          </cell>
          <cell r="E385" t="str">
            <v>VHTT-LĐ</v>
          </cell>
          <cell r="F385" t="str">
            <v>4Chuyển tiếp</v>
          </cell>
          <cell r="G385" t="str">
            <v>Đồng Hới</v>
          </cell>
          <cell r="H385">
            <v>2010</v>
          </cell>
          <cell r="I385">
            <v>2010</v>
          </cell>
          <cell r="J385">
            <v>2014</v>
          </cell>
          <cell r="K385">
            <v>2014</v>
          </cell>
          <cell r="L385">
            <v>2014</v>
          </cell>
          <cell r="M385" t="str">
            <v>1284/QĐ-UBND ngày 4/6/2013</v>
          </cell>
          <cell r="N385">
            <v>22381</v>
          </cell>
          <cell r="O385">
            <v>0</v>
          </cell>
          <cell r="P385">
            <v>22381</v>
          </cell>
          <cell r="Q385">
            <v>14000</v>
          </cell>
          <cell r="R385">
            <v>0</v>
          </cell>
          <cell r="S385">
            <v>14000</v>
          </cell>
          <cell r="T385">
            <v>8701</v>
          </cell>
          <cell r="U385">
            <v>4701</v>
          </cell>
          <cell r="V385">
            <v>4701</v>
          </cell>
          <cell r="W385">
            <v>4701</v>
          </cell>
          <cell r="X385">
            <v>100</v>
          </cell>
          <cell r="Y385">
            <v>100</v>
          </cell>
          <cell r="Z385">
            <v>4701</v>
          </cell>
          <cell r="AA385">
            <v>18701</v>
          </cell>
          <cell r="AB385">
            <v>4701</v>
          </cell>
          <cell r="AC385">
            <v>18701</v>
          </cell>
          <cell r="AD385">
            <v>8701</v>
          </cell>
          <cell r="AE385">
            <v>0</v>
          </cell>
          <cell r="AF385">
            <v>0</v>
          </cell>
          <cell r="AG385">
            <v>0</v>
          </cell>
          <cell r="AH385">
            <v>0</v>
          </cell>
          <cell r="AI385">
            <v>0</v>
          </cell>
          <cell r="AJ385">
            <v>0</v>
          </cell>
          <cell r="AK385">
            <v>0</v>
          </cell>
          <cell r="AL385">
            <v>0</v>
          </cell>
          <cell r="AM385">
            <v>0</v>
          </cell>
          <cell r="AN385" t="str">
            <v>KL đ/c Bí thư chỉ đạo bố trí hết</v>
          </cell>
          <cell r="AO385">
            <v>1</v>
          </cell>
          <cell r="AQ385">
            <v>1</v>
          </cell>
          <cell r="AR385">
            <v>1</v>
          </cell>
          <cell r="AS385">
            <v>1</v>
          </cell>
        </row>
        <row r="386">
          <cell r="B386" t="str">
            <v>Trụ sở làm việc Đội quản lý thị trường số 4</v>
          </cell>
          <cell r="C386">
            <v>1</v>
          </cell>
          <cell r="D386">
            <v>1</v>
          </cell>
          <cell r="E386" t="str">
            <v>QLNN</v>
          </cell>
          <cell r="F386" t="str">
            <v>4Chuyển tiếp</v>
          </cell>
          <cell r="G386" t="str">
            <v>Tuyên Hóa</v>
          </cell>
          <cell r="H386">
            <v>2012</v>
          </cell>
          <cell r="I386">
            <v>2012</v>
          </cell>
          <cell r="J386">
            <v>2014</v>
          </cell>
          <cell r="K386">
            <v>2014</v>
          </cell>
          <cell r="L386">
            <v>2014</v>
          </cell>
          <cell r="M386" t="str">
            <v>2778/QĐ-UBND ngày 25/10/2011; 1949/QĐ-CT ngày 21/8/2012</v>
          </cell>
          <cell r="N386">
            <v>3109</v>
          </cell>
          <cell r="O386">
            <v>0</v>
          </cell>
          <cell r="P386">
            <v>3109</v>
          </cell>
          <cell r="Q386">
            <v>2722</v>
          </cell>
          <cell r="R386">
            <v>0</v>
          </cell>
          <cell r="S386">
            <v>2722</v>
          </cell>
          <cell r="T386">
            <v>887</v>
          </cell>
          <cell r="U386">
            <v>387</v>
          </cell>
          <cell r="V386">
            <v>387</v>
          </cell>
          <cell r="W386">
            <v>387</v>
          </cell>
          <cell r="X386">
            <v>100</v>
          </cell>
          <cell r="Y386">
            <v>100</v>
          </cell>
          <cell r="Z386">
            <v>387</v>
          </cell>
          <cell r="AA386">
            <v>3109</v>
          </cell>
          <cell r="AB386">
            <v>387</v>
          </cell>
          <cell r="AC386">
            <v>3109</v>
          </cell>
          <cell r="AD386">
            <v>887</v>
          </cell>
          <cell r="AE386">
            <v>0</v>
          </cell>
          <cell r="AF386">
            <v>0</v>
          </cell>
          <cell r="AG386">
            <v>0</v>
          </cell>
          <cell r="AH386">
            <v>0</v>
          </cell>
          <cell r="AI386">
            <v>0</v>
          </cell>
          <cell r="AJ386">
            <v>0</v>
          </cell>
          <cell r="AK386">
            <v>0</v>
          </cell>
          <cell r="AL386">
            <v>0</v>
          </cell>
          <cell r="AM386">
            <v>0</v>
          </cell>
          <cell r="AN386">
            <v>1</v>
          </cell>
          <cell r="AO386">
            <v>1</v>
          </cell>
          <cell r="AQ386">
            <v>1</v>
          </cell>
          <cell r="AR386">
            <v>1</v>
          </cell>
          <cell r="AS386">
            <v>1</v>
          </cell>
        </row>
        <row r="387">
          <cell r="B387" t="str">
            <v>Dự án Đường Lý Nam Đế, phường Đồng Phú</v>
          </cell>
          <cell r="C387">
            <v>1</v>
          </cell>
          <cell r="D387">
            <v>1</v>
          </cell>
          <cell r="E387" t="str">
            <v>GTVT</v>
          </cell>
          <cell r="F387" t="str">
            <v>4Chuyển tiếp</v>
          </cell>
          <cell r="G387" t="str">
            <v>Đồng Hới</v>
          </cell>
          <cell r="H387">
            <v>2013</v>
          </cell>
          <cell r="I387">
            <v>2013</v>
          </cell>
          <cell r="J387">
            <v>2015</v>
          </cell>
          <cell r="K387">
            <v>2015</v>
          </cell>
          <cell r="L387">
            <v>2015</v>
          </cell>
          <cell r="M387" t="str">
            <v>2161/QĐ--UBND ngày 25/6/2015</v>
          </cell>
          <cell r="N387">
            <v>4902</v>
          </cell>
          <cell r="O387">
            <v>0</v>
          </cell>
          <cell r="P387">
            <v>3432</v>
          </cell>
          <cell r="Q387">
            <v>2500</v>
          </cell>
          <cell r="R387">
            <v>0</v>
          </cell>
          <cell r="S387">
            <v>2500</v>
          </cell>
          <cell r="T387">
            <v>1389</v>
          </cell>
          <cell r="U387">
            <v>589</v>
          </cell>
          <cell r="V387">
            <v>589</v>
          </cell>
          <cell r="W387">
            <v>589</v>
          </cell>
          <cell r="X387">
            <v>100</v>
          </cell>
          <cell r="Y387">
            <v>100</v>
          </cell>
          <cell r="Z387">
            <v>589</v>
          </cell>
          <cell r="AA387">
            <v>3089</v>
          </cell>
          <cell r="AB387">
            <v>589</v>
          </cell>
          <cell r="AC387">
            <v>3089</v>
          </cell>
          <cell r="AD387">
            <v>1389</v>
          </cell>
          <cell r="AE387">
            <v>0</v>
          </cell>
          <cell r="AF387">
            <v>0</v>
          </cell>
          <cell r="AG387">
            <v>0</v>
          </cell>
          <cell r="AH387">
            <v>0</v>
          </cell>
          <cell r="AI387">
            <v>0</v>
          </cell>
          <cell r="AJ387">
            <v>0</v>
          </cell>
          <cell r="AK387">
            <v>0</v>
          </cell>
          <cell r="AL387">
            <v>0</v>
          </cell>
          <cell r="AM387">
            <v>0</v>
          </cell>
          <cell r="AN387">
            <v>0</v>
          </cell>
          <cell r="AO387">
            <v>1</v>
          </cell>
          <cell r="AQ387">
            <v>1</v>
          </cell>
          <cell r="AR387">
            <v>1</v>
          </cell>
          <cell r="AS387">
            <v>1</v>
          </cell>
        </row>
        <row r="388">
          <cell r="B388" t="str">
            <v>Đường vào bản Sắt xã Trường Sơn, huyện Quảng Ninh</v>
          </cell>
          <cell r="C388">
            <v>1</v>
          </cell>
          <cell r="D388">
            <v>1</v>
          </cell>
          <cell r="E388" t="str">
            <v>GTVT</v>
          </cell>
          <cell r="F388" t="str">
            <v>4Chuyển tiếp</v>
          </cell>
          <cell r="G388" t="str">
            <v>Quảng Ninh</v>
          </cell>
          <cell r="H388">
            <v>2013</v>
          </cell>
          <cell r="I388">
            <v>2014</v>
          </cell>
          <cell r="J388">
            <v>2015</v>
          </cell>
          <cell r="K388">
            <v>2015</v>
          </cell>
          <cell r="L388">
            <v>2015</v>
          </cell>
          <cell r="M388" t="str">
            <v>2379/QĐ-UBND
ngày 09/10/2012; 1338/QĐ-UBND ngày 26/5/2014</v>
          </cell>
          <cell r="N388">
            <v>16648</v>
          </cell>
          <cell r="O388">
            <v>0</v>
          </cell>
          <cell r="P388">
            <v>0</v>
          </cell>
          <cell r="Q388">
            <v>10050</v>
          </cell>
          <cell r="R388">
            <v>0</v>
          </cell>
          <cell r="S388">
            <v>2000</v>
          </cell>
          <cell r="T388">
            <v>6933</v>
          </cell>
          <cell r="U388">
            <v>4933</v>
          </cell>
          <cell r="V388">
            <v>4933</v>
          </cell>
          <cell r="W388">
            <v>4933</v>
          </cell>
          <cell r="X388">
            <v>100</v>
          </cell>
          <cell r="Y388">
            <v>100</v>
          </cell>
          <cell r="Z388">
            <v>4933</v>
          </cell>
          <cell r="AA388">
            <v>14983</v>
          </cell>
          <cell r="AB388">
            <v>4933</v>
          </cell>
          <cell r="AC388">
            <v>6933</v>
          </cell>
          <cell r="AD388">
            <v>6933</v>
          </cell>
          <cell r="AE388">
            <v>0</v>
          </cell>
          <cell r="AF388">
            <v>0</v>
          </cell>
          <cell r="AG388">
            <v>0</v>
          </cell>
          <cell r="AH388">
            <v>0</v>
          </cell>
          <cell r="AI388">
            <v>0</v>
          </cell>
          <cell r="AJ388">
            <v>0</v>
          </cell>
          <cell r="AK388">
            <v>0</v>
          </cell>
          <cell r="AL388">
            <v>0</v>
          </cell>
          <cell r="AM388">
            <v>0</v>
          </cell>
          <cell r="AN388">
            <v>1</v>
          </cell>
          <cell r="AO388">
            <v>1</v>
          </cell>
          <cell r="AQ388">
            <v>1</v>
          </cell>
          <cell r="AR388">
            <v>1</v>
          </cell>
          <cell r="AS388">
            <v>1</v>
          </cell>
        </row>
        <row r="389">
          <cell r="B389" t="str">
            <v>Kè chống sạt lở khu vực Kênh Kịa, thị xã Ba Đồn</v>
          </cell>
          <cell r="C389">
            <v>1</v>
          </cell>
          <cell r="D389">
            <v>1</v>
          </cell>
          <cell r="E389" t="str">
            <v>NN-TL</v>
          </cell>
          <cell r="F389" t="str">
            <v>4Chuyển tiếp</v>
          </cell>
          <cell r="G389" t="str">
            <v>Ba Đồn</v>
          </cell>
          <cell r="H389">
            <v>2014</v>
          </cell>
          <cell r="I389">
            <v>2014</v>
          </cell>
          <cell r="J389">
            <v>2016</v>
          </cell>
          <cell r="K389" t="str">
            <v>chưa</v>
          </cell>
          <cell r="L389">
            <v>2016</v>
          </cell>
          <cell r="M389" t="str">
            <v>3047/QĐ-UBND ngày 05/12/2013</v>
          </cell>
          <cell r="N389">
            <v>32732</v>
          </cell>
          <cell r="O389">
            <v>0</v>
          </cell>
          <cell r="P389">
            <v>27732</v>
          </cell>
          <cell r="Q389">
            <v>21550</v>
          </cell>
          <cell r="R389">
            <v>0</v>
          </cell>
          <cell r="S389">
            <v>15000</v>
          </cell>
          <cell r="T389">
            <v>10924</v>
          </cell>
          <cell r="U389">
            <v>2924</v>
          </cell>
          <cell r="V389">
            <v>2924</v>
          </cell>
          <cell r="W389">
            <v>2924</v>
          </cell>
          <cell r="X389">
            <v>100</v>
          </cell>
          <cell r="Y389">
            <v>1000</v>
          </cell>
          <cell r="Z389">
            <v>3924</v>
          </cell>
          <cell r="AA389">
            <v>25474</v>
          </cell>
          <cell r="AB389">
            <v>3924</v>
          </cell>
          <cell r="AC389">
            <v>18924</v>
          </cell>
          <cell r="AD389">
            <v>10924</v>
          </cell>
          <cell r="AE389">
            <v>-1000</v>
          </cell>
          <cell r="AF389">
            <v>-1000</v>
          </cell>
          <cell r="AG389">
            <v>-1000</v>
          </cell>
          <cell r="AH389">
            <v>-1000</v>
          </cell>
          <cell r="AI389">
            <v>-1000</v>
          </cell>
          <cell r="AJ389">
            <v>-1000</v>
          </cell>
          <cell r="AK389">
            <v>-1000</v>
          </cell>
          <cell r="AL389">
            <v>-1000</v>
          </cell>
          <cell r="AM389">
            <v>-1000</v>
          </cell>
          <cell r="AN389" t="str">
            <v>Đã quyết toán</v>
          </cell>
          <cell r="AO389">
            <v>1</v>
          </cell>
          <cell r="AQ389">
            <v>1</v>
          </cell>
          <cell r="AR389">
            <v>1</v>
          </cell>
          <cell r="AS389">
            <v>1</v>
          </cell>
        </row>
        <row r="390">
          <cell r="B390" t="str">
            <v xml:space="preserve">Trụ sở làm việc Hội Liên hiệp phụ nữ tỉnh Quảng Bình </v>
          </cell>
          <cell r="C390">
            <v>1</v>
          </cell>
          <cell r="D390">
            <v>1</v>
          </cell>
          <cell r="E390" t="str">
            <v>QLNN</v>
          </cell>
          <cell r="F390" t="str">
            <v>4Chuyển tiếp</v>
          </cell>
          <cell r="G390" t="str">
            <v>Đồng Hới</v>
          </cell>
          <cell r="H390">
            <v>2014</v>
          </cell>
          <cell r="I390">
            <v>2014</v>
          </cell>
          <cell r="J390">
            <v>2016</v>
          </cell>
          <cell r="K390" t="str">
            <v>chưa</v>
          </cell>
          <cell r="L390">
            <v>2016</v>
          </cell>
          <cell r="M390" t="str">
            <v>2226/QĐ-UBND ngày 13/9/2013</v>
          </cell>
          <cell r="N390">
            <v>26135</v>
          </cell>
          <cell r="O390">
            <v>0</v>
          </cell>
          <cell r="P390">
            <v>16135</v>
          </cell>
          <cell r="Q390">
            <v>23800</v>
          </cell>
          <cell r="R390">
            <v>0</v>
          </cell>
          <cell r="S390">
            <v>13800</v>
          </cell>
          <cell r="T390">
            <v>12521</v>
          </cell>
          <cell r="U390">
            <v>721</v>
          </cell>
          <cell r="V390">
            <v>721</v>
          </cell>
          <cell r="W390">
            <v>721</v>
          </cell>
          <cell r="X390">
            <v>100</v>
          </cell>
          <cell r="Y390">
            <v>100</v>
          </cell>
          <cell r="Z390">
            <v>721</v>
          </cell>
          <cell r="AA390">
            <v>24521</v>
          </cell>
          <cell r="AB390">
            <v>721</v>
          </cell>
          <cell r="AC390">
            <v>14521</v>
          </cell>
          <cell r="AD390">
            <v>12521</v>
          </cell>
          <cell r="AE390">
            <v>0</v>
          </cell>
          <cell r="AF390">
            <v>0</v>
          </cell>
          <cell r="AG390">
            <v>0</v>
          </cell>
          <cell r="AH390">
            <v>0</v>
          </cell>
          <cell r="AI390">
            <v>0</v>
          </cell>
          <cell r="AJ390">
            <v>0</v>
          </cell>
          <cell r="AK390">
            <v>0</v>
          </cell>
          <cell r="AL390">
            <v>0</v>
          </cell>
          <cell r="AM390">
            <v>0</v>
          </cell>
          <cell r="AN390" t="str">
            <v>sửa số vốn đã bố trí, số vốn 2018-2020: 721 triệu đồng (cũ là 2521)</v>
          </cell>
          <cell r="AO390">
            <v>1</v>
          </cell>
          <cell r="AQ390">
            <v>1</v>
          </cell>
          <cell r="AR390">
            <v>1</v>
          </cell>
          <cell r="AS390">
            <v>1</v>
          </cell>
        </row>
        <row r="391">
          <cell r="B391" t="str">
            <v>Hệ thống phòng cháy và hệ thống cảnh báo cháy tự động Trụ sở làm việc Văn phòng Sở, Trung tâm dữ liệu địa chính và các đơn vị trực thuộc Sở Tài nguyên và Môi trường</v>
          </cell>
          <cell r="C391">
            <v>1</v>
          </cell>
          <cell r="D391">
            <v>1</v>
          </cell>
          <cell r="E391" t="str">
            <v>QLNN</v>
          </cell>
          <cell r="F391" t="str">
            <v>4Chuyển tiếp</v>
          </cell>
          <cell r="G391" t="str">
            <v>Đồng Hới</v>
          </cell>
          <cell r="H391">
            <v>2014</v>
          </cell>
          <cell r="I391">
            <v>2014</v>
          </cell>
          <cell r="J391">
            <v>2016</v>
          </cell>
          <cell r="K391" t="str">
            <v>chưa</v>
          </cell>
          <cell r="L391">
            <v>2016</v>
          </cell>
          <cell r="M391" t="str">
            <v>1469/QĐ-UBND ngày 18/10/2013</v>
          </cell>
          <cell r="N391">
            <v>15239</v>
          </cell>
          <cell r="O391">
            <v>0</v>
          </cell>
          <cell r="P391">
            <v>15239</v>
          </cell>
          <cell r="Q391">
            <v>11500</v>
          </cell>
          <cell r="R391">
            <v>0</v>
          </cell>
          <cell r="S391">
            <v>11500</v>
          </cell>
          <cell r="T391">
            <v>3215</v>
          </cell>
          <cell r="U391">
            <v>2215</v>
          </cell>
          <cell r="V391">
            <v>2215</v>
          </cell>
          <cell r="W391">
            <v>2215</v>
          </cell>
          <cell r="X391">
            <v>100</v>
          </cell>
          <cell r="Y391">
            <v>100</v>
          </cell>
          <cell r="Z391">
            <v>2215</v>
          </cell>
          <cell r="AA391">
            <v>13715</v>
          </cell>
          <cell r="AB391">
            <v>2215</v>
          </cell>
          <cell r="AC391">
            <v>13715</v>
          </cell>
          <cell r="AD391">
            <v>3215</v>
          </cell>
          <cell r="AE391">
            <v>0</v>
          </cell>
          <cell r="AF391">
            <v>0</v>
          </cell>
          <cell r="AG391">
            <v>0</v>
          </cell>
          <cell r="AH391">
            <v>0</v>
          </cell>
          <cell r="AI391">
            <v>0</v>
          </cell>
          <cell r="AJ391">
            <v>0</v>
          </cell>
          <cell r="AK391">
            <v>0</v>
          </cell>
          <cell r="AL391">
            <v>0</v>
          </cell>
          <cell r="AM391">
            <v>0</v>
          </cell>
          <cell r="AN391">
            <v>0</v>
          </cell>
          <cell r="AO391">
            <v>1</v>
          </cell>
          <cell r="AQ391">
            <v>1</v>
          </cell>
          <cell r="AR391">
            <v>1</v>
          </cell>
          <cell r="AS391">
            <v>1</v>
          </cell>
        </row>
        <row r="392">
          <cell r="B392" t="str">
            <v>Cầu bê tông xã Nam Trạch</v>
          </cell>
          <cell r="C392">
            <v>1</v>
          </cell>
          <cell r="D392">
            <v>1</v>
          </cell>
          <cell r="E392" t="str">
            <v>GTVT</v>
          </cell>
          <cell r="F392" t="str">
            <v>4Chuyển tiếp</v>
          </cell>
          <cell r="G392" t="str">
            <v>Bố Trạch</v>
          </cell>
          <cell r="H392">
            <v>2014</v>
          </cell>
          <cell r="I392">
            <v>2013</v>
          </cell>
          <cell r="J392">
            <v>2017</v>
          </cell>
          <cell r="K392">
            <v>2016</v>
          </cell>
          <cell r="L392">
            <v>2016</v>
          </cell>
          <cell r="M392" t="str">
            <v>Số 2670/QĐ-UBND ngày 28/10/2013</v>
          </cell>
          <cell r="N392">
            <v>29392</v>
          </cell>
          <cell r="O392">
            <v>0</v>
          </cell>
          <cell r="P392">
            <v>29392</v>
          </cell>
          <cell r="Q392">
            <v>21336</v>
          </cell>
          <cell r="R392">
            <v>0</v>
          </cell>
          <cell r="S392">
            <v>21336</v>
          </cell>
          <cell r="T392">
            <v>10989</v>
          </cell>
          <cell r="U392">
            <v>5117</v>
          </cell>
          <cell r="V392">
            <v>5117</v>
          </cell>
          <cell r="W392">
            <v>5117</v>
          </cell>
          <cell r="X392">
            <v>100</v>
          </cell>
          <cell r="Y392">
            <v>100</v>
          </cell>
          <cell r="Z392">
            <v>5117</v>
          </cell>
          <cell r="AA392">
            <v>26453</v>
          </cell>
          <cell r="AB392">
            <v>5117</v>
          </cell>
          <cell r="AC392">
            <v>26453</v>
          </cell>
          <cell r="AD392">
            <v>10989</v>
          </cell>
          <cell r="AE392">
            <v>0</v>
          </cell>
          <cell r="AF392">
            <v>0</v>
          </cell>
          <cell r="AG392">
            <v>0</v>
          </cell>
          <cell r="AH392">
            <v>0</v>
          </cell>
          <cell r="AI392">
            <v>0</v>
          </cell>
          <cell r="AJ392">
            <v>0</v>
          </cell>
          <cell r="AK392">
            <v>0</v>
          </cell>
          <cell r="AL392">
            <v>0</v>
          </cell>
          <cell r="AM392">
            <v>0</v>
          </cell>
          <cell r="AN392">
            <v>0</v>
          </cell>
          <cell r="AO392">
            <v>1</v>
          </cell>
          <cell r="AQ392">
            <v>1</v>
          </cell>
          <cell r="AR392">
            <v>1</v>
          </cell>
          <cell r="AS392">
            <v>1</v>
          </cell>
        </row>
        <row r="393">
          <cell r="B393" t="str">
            <v>Nâng cấp tuyến đường Ba Đồn -Quảng Long đấu nối với tuyến đường QL1 đi Bàu Sen</v>
          </cell>
          <cell r="C393">
            <v>1</v>
          </cell>
          <cell r="D393">
            <v>1</v>
          </cell>
          <cell r="E393" t="str">
            <v>GTVT</v>
          </cell>
          <cell r="F393" t="str">
            <v>4Chuyển tiếp</v>
          </cell>
          <cell r="G393" t="str">
            <v>Ba Đồn</v>
          </cell>
          <cell r="H393">
            <v>2015</v>
          </cell>
          <cell r="I393">
            <v>2015</v>
          </cell>
          <cell r="J393">
            <v>2017</v>
          </cell>
          <cell r="K393" t="str">
            <v>chưa</v>
          </cell>
          <cell r="L393">
            <v>2017</v>
          </cell>
          <cell r="M393" t="str">
            <v>2412/QĐ-UBND ngày 3/9/2014</v>
          </cell>
          <cell r="N393">
            <v>23156</v>
          </cell>
          <cell r="O393">
            <v>0</v>
          </cell>
          <cell r="P393">
            <v>23156</v>
          </cell>
          <cell r="Q393">
            <v>13756</v>
          </cell>
          <cell r="R393">
            <v>0</v>
          </cell>
          <cell r="S393">
            <v>13756</v>
          </cell>
          <cell r="T393">
            <v>13840</v>
          </cell>
          <cell r="U393">
            <v>7084</v>
          </cell>
          <cell r="V393">
            <v>7084</v>
          </cell>
          <cell r="W393">
            <v>7084</v>
          </cell>
          <cell r="X393">
            <v>100</v>
          </cell>
          <cell r="Y393">
            <v>100</v>
          </cell>
          <cell r="Z393">
            <v>7084</v>
          </cell>
          <cell r="AA393">
            <v>20840</v>
          </cell>
          <cell r="AB393">
            <v>7084</v>
          </cell>
          <cell r="AC393">
            <v>20840</v>
          </cell>
          <cell r="AD393">
            <v>13840</v>
          </cell>
          <cell r="AE393">
            <v>0</v>
          </cell>
          <cell r="AF393">
            <v>0</v>
          </cell>
          <cell r="AG393">
            <v>0</v>
          </cell>
          <cell r="AH393">
            <v>0</v>
          </cell>
          <cell r="AI393">
            <v>0</v>
          </cell>
          <cell r="AJ393">
            <v>0</v>
          </cell>
          <cell r="AK393">
            <v>0</v>
          </cell>
          <cell r="AL393">
            <v>0</v>
          </cell>
          <cell r="AM393">
            <v>0</v>
          </cell>
          <cell r="AN393">
            <v>0</v>
          </cell>
          <cell r="AO393">
            <v>1</v>
          </cell>
          <cell r="AQ393">
            <v>1</v>
          </cell>
          <cell r="AR393">
            <v>1</v>
          </cell>
          <cell r="AS393">
            <v>1</v>
          </cell>
        </row>
        <row r="394">
          <cell r="B394" t="str">
            <v>Tuyến đường Hào xã Quảng Tiên thị xã Ba Đồn</v>
          </cell>
          <cell r="C394">
            <v>1</v>
          </cell>
          <cell r="D394">
            <v>1</v>
          </cell>
          <cell r="E394" t="str">
            <v>GTVT</v>
          </cell>
          <cell r="F394" t="str">
            <v>4Chuyển tiếp</v>
          </cell>
          <cell r="G394" t="str">
            <v>Ba Đồn</v>
          </cell>
          <cell r="H394">
            <v>2015</v>
          </cell>
          <cell r="I394">
            <v>2015</v>
          </cell>
          <cell r="J394">
            <v>2017</v>
          </cell>
          <cell r="K394" t="str">
            <v>chưa</v>
          </cell>
          <cell r="L394">
            <v>2017</v>
          </cell>
          <cell r="M394" t="str">
            <v>1672/QĐ-UBND ngày 19/6/2015</v>
          </cell>
          <cell r="N394">
            <v>4957</v>
          </cell>
          <cell r="O394">
            <v>0</v>
          </cell>
          <cell r="P394">
            <v>4957</v>
          </cell>
          <cell r="Q394">
            <v>3856</v>
          </cell>
          <cell r="R394">
            <v>0</v>
          </cell>
          <cell r="S394">
            <v>3856</v>
          </cell>
          <cell r="T394">
            <v>2711</v>
          </cell>
          <cell r="U394">
            <v>483</v>
          </cell>
          <cell r="V394">
            <v>483</v>
          </cell>
          <cell r="W394">
            <v>483</v>
          </cell>
          <cell r="X394">
            <v>100</v>
          </cell>
          <cell r="Y394">
            <v>100</v>
          </cell>
          <cell r="Z394">
            <v>483</v>
          </cell>
          <cell r="AA394">
            <v>4339</v>
          </cell>
          <cell r="AB394">
            <v>483</v>
          </cell>
          <cell r="AC394">
            <v>4339</v>
          </cell>
          <cell r="AD394">
            <v>2711</v>
          </cell>
          <cell r="AE394">
            <v>0</v>
          </cell>
          <cell r="AF394">
            <v>0</v>
          </cell>
          <cell r="AG394">
            <v>0</v>
          </cell>
          <cell r="AH394">
            <v>0</v>
          </cell>
          <cell r="AI394">
            <v>0</v>
          </cell>
          <cell r="AJ394">
            <v>0</v>
          </cell>
          <cell r="AK394">
            <v>0</v>
          </cell>
          <cell r="AL394">
            <v>0</v>
          </cell>
          <cell r="AM394">
            <v>0</v>
          </cell>
          <cell r="AN394" t="str">
            <v>KH ĐTC 2018-2020 còn 605 tr nhưng sau khi quyết toán chỉ thiếu 483trđ</v>
          </cell>
          <cell r="AO394">
            <v>1</v>
          </cell>
          <cell r="AQ394">
            <v>1</v>
          </cell>
          <cell r="AR394">
            <v>1</v>
          </cell>
          <cell r="AS394">
            <v>1</v>
          </cell>
        </row>
        <row r="395">
          <cell r="B395" t="str">
            <v>Đường liên thôn xã Văn Hoá</v>
          </cell>
          <cell r="C395">
            <v>1</v>
          </cell>
          <cell r="D395">
            <v>1</v>
          </cell>
          <cell r="E395" t="str">
            <v>GTVT</v>
          </cell>
          <cell r="F395" t="str">
            <v>4Chuyển tiếp</v>
          </cell>
          <cell r="G395" t="str">
            <v>Tuyên Hóa</v>
          </cell>
          <cell r="H395">
            <v>2015</v>
          </cell>
          <cell r="I395">
            <v>2015</v>
          </cell>
          <cell r="J395">
            <v>2017</v>
          </cell>
          <cell r="K395" t="str">
            <v>chưa</v>
          </cell>
          <cell r="L395">
            <v>2017</v>
          </cell>
          <cell r="M395" t="str">
            <v>1011/QĐ-UBND ngày 16/4/2015</v>
          </cell>
          <cell r="N395">
            <v>4632</v>
          </cell>
          <cell r="O395">
            <v>0</v>
          </cell>
          <cell r="P395">
            <v>4632</v>
          </cell>
          <cell r="Q395">
            <v>2934</v>
          </cell>
          <cell r="R395">
            <v>0</v>
          </cell>
          <cell r="S395">
            <v>2934</v>
          </cell>
          <cell r="T395">
            <v>2469</v>
          </cell>
          <cell r="U395">
            <v>1235</v>
          </cell>
          <cell r="V395">
            <v>1235</v>
          </cell>
          <cell r="W395">
            <v>1235</v>
          </cell>
          <cell r="X395">
            <v>100</v>
          </cell>
          <cell r="Y395">
            <v>-1100</v>
          </cell>
          <cell r="Z395">
            <v>135</v>
          </cell>
          <cell r="AA395">
            <v>3069</v>
          </cell>
          <cell r="AB395">
            <v>135</v>
          </cell>
          <cell r="AC395">
            <v>3069</v>
          </cell>
          <cell r="AD395">
            <v>2469</v>
          </cell>
          <cell r="AE395">
            <v>2469</v>
          </cell>
          <cell r="AF395">
            <v>2469</v>
          </cell>
          <cell r="AG395">
            <v>2469</v>
          </cell>
          <cell r="AH395">
            <v>2469</v>
          </cell>
          <cell r="AI395">
            <v>2469</v>
          </cell>
          <cell r="AJ395">
            <v>2469</v>
          </cell>
          <cell r="AK395">
            <v>2469</v>
          </cell>
          <cell r="AL395">
            <v>2469</v>
          </cell>
          <cell r="AM395">
            <v>2469</v>
          </cell>
          <cell r="AN395" t="str">
            <v>Năm 2018 điều chỉnh giảm 1,1 tỷ do đã sử dụng nguồn vốn xã</v>
          </cell>
          <cell r="AO395">
            <v>1</v>
          </cell>
          <cell r="AQ395">
            <v>1</v>
          </cell>
          <cell r="AR395">
            <v>1</v>
          </cell>
          <cell r="AS395">
            <v>1</v>
          </cell>
        </row>
        <row r="396">
          <cell r="B396" t="str">
            <v>Đường liên xã từ thôn Long Đại đi thôn Hà Kiên, xã Hiền Ninh.</v>
          </cell>
          <cell r="C396">
            <v>1</v>
          </cell>
          <cell r="D396">
            <v>1</v>
          </cell>
          <cell r="E396" t="str">
            <v>GTVT</v>
          </cell>
          <cell r="F396" t="str">
            <v>4Chuyển tiếp</v>
          </cell>
          <cell r="G396" t="str">
            <v>Quảng Ninh</v>
          </cell>
          <cell r="H396">
            <v>2015</v>
          </cell>
          <cell r="I396">
            <v>2015</v>
          </cell>
          <cell r="J396">
            <v>2017</v>
          </cell>
          <cell r="K396" t="str">
            <v>chưa</v>
          </cell>
          <cell r="L396">
            <v>2017</v>
          </cell>
          <cell r="M396" t="str">
            <v>2508/QĐ-CT ngày 18/10/2012; 1105/QĐ-UBND ngày 25/4/2015</v>
          </cell>
          <cell r="N396">
            <v>4636</v>
          </cell>
          <cell r="O396">
            <v>0</v>
          </cell>
          <cell r="P396">
            <v>4636</v>
          </cell>
          <cell r="Q396">
            <v>2636</v>
          </cell>
          <cell r="R396">
            <v>0</v>
          </cell>
          <cell r="S396">
            <v>2636</v>
          </cell>
          <cell r="T396">
            <v>3072</v>
          </cell>
          <cell r="U396">
            <v>1536</v>
          </cell>
          <cell r="V396">
            <v>1536</v>
          </cell>
          <cell r="W396">
            <v>1536</v>
          </cell>
          <cell r="X396">
            <v>100</v>
          </cell>
          <cell r="Y396">
            <v>100</v>
          </cell>
          <cell r="Z396">
            <v>1536</v>
          </cell>
          <cell r="AA396">
            <v>4172</v>
          </cell>
          <cell r="AB396">
            <v>1536</v>
          </cell>
          <cell r="AC396">
            <v>4172</v>
          </cell>
          <cell r="AD396">
            <v>3072</v>
          </cell>
          <cell r="AE396">
            <v>0</v>
          </cell>
          <cell r="AF396">
            <v>0</v>
          </cell>
          <cell r="AG396">
            <v>0</v>
          </cell>
          <cell r="AH396">
            <v>0</v>
          </cell>
          <cell r="AI396">
            <v>0</v>
          </cell>
          <cell r="AJ396">
            <v>0</v>
          </cell>
          <cell r="AK396">
            <v>0</v>
          </cell>
          <cell r="AL396">
            <v>0</v>
          </cell>
          <cell r="AM396">
            <v>0</v>
          </cell>
          <cell r="AN396" t="str">
            <v>Đã quyết toán chưa</v>
          </cell>
          <cell r="AO396">
            <v>1</v>
          </cell>
          <cell r="AQ396">
            <v>1</v>
          </cell>
          <cell r="AR396">
            <v>1</v>
          </cell>
          <cell r="AS396">
            <v>1</v>
          </cell>
        </row>
        <row r="397">
          <cell r="B397" t="str">
            <v>Đường liên thôn xã Quảng Trung</v>
          </cell>
          <cell r="C397">
            <v>1</v>
          </cell>
          <cell r="D397">
            <v>1</v>
          </cell>
          <cell r="E397" t="str">
            <v>GTVT</v>
          </cell>
          <cell r="F397" t="str">
            <v>4Chuyển tiếp</v>
          </cell>
          <cell r="G397" t="str">
            <v>Ba Đồn</v>
          </cell>
          <cell r="H397">
            <v>2015</v>
          </cell>
          <cell r="I397">
            <v>2015</v>
          </cell>
          <cell r="J397">
            <v>2017</v>
          </cell>
          <cell r="K397" t="str">
            <v>chưa</v>
          </cell>
          <cell r="L397">
            <v>2017</v>
          </cell>
          <cell r="M397" t="str">
            <v>3705/QĐ-UBND ngày 31/12/2010; 1884/QĐ-UBND ngày 10/7/2015</v>
          </cell>
          <cell r="N397">
            <v>6410</v>
          </cell>
          <cell r="O397">
            <v>0</v>
          </cell>
          <cell r="P397">
            <v>6410</v>
          </cell>
          <cell r="Q397">
            <v>4802</v>
          </cell>
          <cell r="R397">
            <v>0</v>
          </cell>
          <cell r="S397">
            <v>4802</v>
          </cell>
          <cell r="T397">
            <v>3703</v>
          </cell>
          <cell r="U397">
            <v>1472</v>
          </cell>
          <cell r="V397">
            <v>1472</v>
          </cell>
          <cell r="W397">
            <v>1472</v>
          </cell>
          <cell r="X397">
            <v>100</v>
          </cell>
          <cell r="Y397">
            <v>100</v>
          </cell>
          <cell r="Z397">
            <v>1472</v>
          </cell>
          <cell r="AA397">
            <v>6274</v>
          </cell>
          <cell r="AB397">
            <v>1472</v>
          </cell>
          <cell r="AC397">
            <v>6274</v>
          </cell>
          <cell r="AD397">
            <v>3703</v>
          </cell>
          <cell r="AE397">
            <v>0</v>
          </cell>
          <cell r="AF397">
            <v>0</v>
          </cell>
          <cell r="AG397">
            <v>0</v>
          </cell>
          <cell r="AH397">
            <v>0</v>
          </cell>
          <cell r="AI397">
            <v>0</v>
          </cell>
          <cell r="AJ397">
            <v>0</v>
          </cell>
          <cell r="AK397">
            <v>0</v>
          </cell>
          <cell r="AL397">
            <v>0</v>
          </cell>
          <cell r="AM397">
            <v>0</v>
          </cell>
          <cell r="AN397" t="str">
            <v>KH ĐTC 2018-2020 còn 1851, nay quyết toán giảm còn 1472</v>
          </cell>
          <cell r="AO397">
            <v>1</v>
          </cell>
          <cell r="AQ397">
            <v>1</v>
          </cell>
          <cell r="AR397">
            <v>1</v>
          </cell>
          <cell r="AS397">
            <v>1</v>
          </cell>
        </row>
        <row r="398">
          <cell r="B398" t="str">
            <v>Đường từ nhánh Đông đường Hồ Chí Minh vào khu du lịch sinh thái Trằm mé (Phong Nha - Kẻ Bàng) giai đoạn 1</v>
          </cell>
          <cell r="C398">
            <v>1</v>
          </cell>
          <cell r="D398">
            <v>1</v>
          </cell>
          <cell r="E398" t="str">
            <v>TM-DL</v>
          </cell>
          <cell r="F398" t="str">
            <v>4Chuyển tiếp</v>
          </cell>
          <cell r="G398" t="str">
            <v>Bố Trạch</v>
          </cell>
          <cell r="H398">
            <v>2015</v>
          </cell>
          <cell r="I398">
            <v>2015</v>
          </cell>
          <cell r="J398">
            <v>2017</v>
          </cell>
          <cell r="K398">
            <v>2017</v>
          </cell>
          <cell r="L398">
            <v>2017</v>
          </cell>
          <cell r="M398" t="str">
            <v>3052/QĐ-UBND ngày 29/10/2014</v>
          </cell>
          <cell r="N398">
            <v>19000</v>
          </cell>
          <cell r="O398">
            <v>0</v>
          </cell>
          <cell r="P398">
            <v>8656</v>
          </cell>
          <cell r="Q398">
            <v>12844</v>
          </cell>
          <cell r="R398">
            <v>0</v>
          </cell>
          <cell r="S398">
            <v>4500</v>
          </cell>
          <cell r="T398">
            <v>8756</v>
          </cell>
          <cell r="U398">
            <v>4256</v>
          </cell>
          <cell r="V398">
            <v>4256</v>
          </cell>
          <cell r="W398">
            <v>4256</v>
          </cell>
          <cell r="X398">
            <v>100</v>
          </cell>
          <cell r="Y398">
            <v>100</v>
          </cell>
          <cell r="Z398">
            <v>4256</v>
          </cell>
          <cell r="AA398">
            <v>17100</v>
          </cell>
          <cell r="AB398">
            <v>4256</v>
          </cell>
          <cell r="AC398">
            <v>8756</v>
          </cell>
          <cell r="AD398">
            <v>8756</v>
          </cell>
          <cell r="AE398">
            <v>0</v>
          </cell>
          <cell r="AF398">
            <v>0</v>
          </cell>
          <cell r="AG398">
            <v>0</v>
          </cell>
          <cell r="AH398">
            <v>0</v>
          </cell>
          <cell r="AI398">
            <v>0</v>
          </cell>
          <cell r="AJ398">
            <v>0</v>
          </cell>
          <cell r="AK398">
            <v>0</v>
          </cell>
          <cell r="AL398">
            <v>0</v>
          </cell>
          <cell r="AM398">
            <v>0</v>
          </cell>
          <cell r="AN398">
            <v>0</v>
          </cell>
          <cell r="AO398">
            <v>1</v>
          </cell>
          <cell r="AQ398">
            <v>1</v>
          </cell>
          <cell r="AR398">
            <v>1</v>
          </cell>
          <cell r="AS398">
            <v>1</v>
          </cell>
        </row>
        <row r="399">
          <cell r="B399" t="str">
            <v>Cầu đi bộ nối giữa 2 bờ mương Phóng Thủy tại vị trí giao nhau giữa đường Dương Văn An và đường Phan Bội Châu</v>
          </cell>
          <cell r="C399">
            <v>1</v>
          </cell>
          <cell r="D399">
            <v>1</v>
          </cell>
          <cell r="E399" t="str">
            <v>GTVT</v>
          </cell>
          <cell r="F399" t="str">
            <v>4Chuyển tiếp</v>
          </cell>
          <cell r="G399" t="str">
            <v>Đồng Hới</v>
          </cell>
          <cell r="H399">
            <v>2015</v>
          </cell>
          <cell r="I399">
            <v>2015</v>
          </cell>
          <cell r="J399">
            <v>2017</v>
          </cell>
          <cell r="K399">
            <v>2017</v>
          </cell>
          <cell r="L399">
            <v>2017</v>
          </cell>
          <cell r="M399" t="str">
            <v>320/QĐ--UBND ngày 03/2/2015</v>
          </cell>
          <cell r="N399">
            <v>4581</v>
          </cell>
          <cell r="O399">
            <v>0</v>
          </cell>
          <cell r="P399">
            <v>3206.7</v>
          </cell>
          <cell r="Q399">
            <v>2000</v>
          </cell>
          <cell r="R399">
            <v>0</v>
          </cell>
          <cell r="S399">
            <v>2000</v>
          </cell>
          <cell r="T399">
            <v>1686</v>
          </cell>
          <cell r="U399">
            <v>886</v>
          </cell>
          <cell r="V399">
            <v>886</v>
          </cell>
          <cell r="W399">
            <v>886</v>
          </cell>
          <cell r="X399">
            <v>100</v>
          </cell>
          <cell r="Y399">
            <v>100</v>
          </cell>
          <cell r="Z399">
            <v>886</v>
          </cell>
          <cell r="AA399">
            <v>2886</v>
          </cell>
          <cell r="AB399">
            <v>886</v>
          </cell>
          <cell r="AC399">
            <v>2886</v>
          </cell>
          <cell r="AD399">
            <v>1686</v>
          </cell>
          <cell r="AE399">
            <v>0</v>
          </cell>
          <cell r="AF399">
            <v>0</v>
          </cell>
          <cell r="AG399">
            <v>0</v>
          </cell>
          <cell r="AH399">
            <v>0</v>
          </cell>
          <cell r="AI399">
            <v>0</v>
          </cell>
          <cell r="AJ399">
            <v>0</v>
          </cell>
          <cell r="AK399">
            <v>0</v>
          </cell>
          <cell r="AL399">
            <v>0</v>
          </cell>
          <cell r="AM399">
            <v>0</v>
          </cell>
          <cell r="AN399">
            <v>0</v>
          </cell>
          <cell r="AO399">
            <v>1</v>
          </cell>
          <cell r="AQ399">
            <v>1</v>
          </cell>
          <cell r="AR399">
            <v>1</v>
          </cell>
          <cell r="AS399">
            <v>1</v>
          </cell>
        </row>
        <row r="400">
          <cell r="B400" t="str">
            <v>Đường giao thông nội thị khu phố 5, phường Ba Đồn</v>
          </cell>
          <cell r="C400">
            <v>1</v>
          </cell>
          <cell r="D400">
            <v>1</v>
          </cell>
          <cell r="E400" t="str">
            <v>GTVT</v>
          </cell>
          <cell r="F400" t="str">
            <v>4Chuyển tiếp</v>
          </cell>
          <cell r="G400" t="str">
            <v>Ba Đồn</v>
          </cell>
          <cell r="H400">
            <v>2015</v>
          </cell>
          <cell r="I400">
            <v>2015</v>
          </cell>
          <cell r="J400">
            <v>2017</v>
          </cell>
          <cell r="K400" t="str">
            <v>chưa</v>
          </cell>
          <cell r="L400">
            <v>2017</v>
          </cell>
          <cell r="M400" t="str">
            <v>3006/QĐ-UBND ngày 25/10/2014</v>
          </cell>
          <cell r="N400">
            <v>10300</v>
          </cell>
          <cell r="O400">
            <v>0</v>
          </cell>
          <cell r="P400">
            <v>10300</v>
          </cell>
          <cell r="Q400">
            <v>7285</v>
          </cell>
          <cell r="R400">
            <v>0</v>
          </cell>
          <cell r="S400">
            <v>7285</v>
          </cell>
          <cell r="T400">
            <v>6770</v>
          </cell>
          <cell r="U400">
            <v>1985</v>
          </cell>
          <cell r="V400">
            <v>1985</v>
          </cell>
          <cell r="W400">
            <v>1985</v>
          </cell>
          <cell r="X400">
            <v>100</v>
          </cell>
          <cell r="Y400">
            <v>100</v>
          </cell>
          <cell r="Z400">
            <v>1985</v>
          </cell>
          <cell r="AA400">
            <v>9270</v>
          </cell>
          <cell r="AB400">
            <v>1985</v>
          </cell>
          <cell r="AC400">
            <v>9270</v>
          </cell>
          <cell r="AD400">
            <v>6770</v>
          </cell>
          <cell r="AE400">
            <v>0</v>
          </cell>
          <cell r="AF400">
            <v>0</v>
          </cell>
          <cell r="AG400">
            <v>0</v>
          </cell>
          <cell r="AH400">
            <v>0</v>
          </cell>
          <cell r="AI400">
            <v>0</v>
          </cell>
          <cell r="AJ400">
            <v>0</v>
          </cell>
          <cell r="AK400">
            <v>0</v>
          </cell>
          <cell r="AL400">
            <v>0</v>
          </cell>
          <cell r="AM400">
            <v>0</v>
          </cell>
          <cell r="AN400">
            <v>0</v>
          </cell>
          <cell r="AO400">
            <v>1</v>
          </cell>
          <cell r="AQ400">
            <v>1</v>
          </cell>
          <cell r="AR400">
            <v>1</v>
          </cell>
          <cell r="AS400">
            <v>1</v>
          </cell>
        </row>
        <row r="401">
          <cell r="B401" t="str">
            <v>Đường giao thông liên thôn thôn Pháp Kệ, thôn Đông Dương và thôn Tô Xá xã Quảng Phương</v>
          </cell>
          <cell r="C401">
            <v>1</v>
          </cell>
          <cell r="D401">
            <v>1</v>
          </cell>
          <cell r="E401" t="str">
            <v>GTVT</v>
          </cell>
          <cell r="F401" t="str">
            <v>4Chuyển tiếp</v>
          </cell>
          <cell r="G401" t="str">
            <v>Quảng Trạch</v>
          </cell>
          <cell r="H401">
            <v>2016</v>
          </cell>
          <cell r="I401">
            <v>2016</v>
          </cell>
          <cell r="J401">
            <v>2018</v>
          </cell>
          <cell r="K401" t="str">
            <v>chưa</v>
          </cell>
          <cell r="L401">
            <v>2018</v>
          </cell>
          <cell r="M401" t="str">
            <v>1739/QĐ-UBND ngày 30/6/2014</v>
          </cell>
          <cell r="N401">
            <v>4800</v>
          </cell>
          <cell r="O401">
            <v>0</v>
          </cell>
          <cell r="P401">
            <v>4800</v>
          </cell>
          <cell r="Q401">
            <v>1395</v>
          </cell>
          <cell r="R401">
            <v>0</v>
          </cell>
          <cell r="S401">
            <v>1395</v>
          </cell>
          <cell r="T401">
            <v>4270</v>
          </cell>
          <cell r="U401">
            <v>2925</v>
          </cell>
          <cell r="V401">
            <v>2925</v>
          </cell>
          <cell r="W401">
            <v>2925</v>
          </cell>
          <cell r="X401">
            <v>100</v>
          </cell>
          <cell r="Y401">
            <v>100</v>
          </cell>
          <cell r="Z401">
            <v>2925</v>
          </cell>
          <cell r="AA401">
            <v>4320</v>
          </cell>
          <cell r="AB401">
            <v>2925</v>
          </cell>
          <cell r="AC401">
            <v>4320</v>
          </cell>
          <cell r="AD401">
            <v>4270</v>
          </cell>
          <cell r="AE401">
            <v>0</v>
          </cell>
          <cell r="AF401">
            <v>0</v>
          </cell>
          <cell r="AG401">
            <v>0</v>
          </cell>
          <cell r="AH401">
            <v>0</v>
          </cell>
          <cell r="AI401">
            <v>0</v>
          </cell>
          <cell r="AJ401">
            <v>0</v>
          </cell>
          <cell r="AK401">
            <v>0</v>
          </cell>
          <cell r="AL401">
            <v>0</v>
          </cell>
          <cell r="AM401">
            <v>0</v>
          </cell>
          <cell r="AN401">
            <v>0</v>
          </cell>
          <cell r="AO401">
            <v>1</v>
          </cell>
          <cell r="AQ401">
            <v>1</v>
          </cell>
          <cell r="AR401">
            <v>1</v>
          </cell>
          <cell r="AS401">
            <v>1</v>
          </cell>
        </row>
        <row r="402">
          <cell r="B402" t="str">
            <v>Tuyến đường ngang dọc nối từ QL 1A đi Bàu Sen đến vị trí quy hoạch khu trung tâm hành chính huyện lỵ mới huyện Quảng Trạch (các trục N1, D1 và D3) - giai đoạn 1</v>
          </cell>
          <cell r="C402">
            <v>1</v>
          </cell>
          <cell r="D402">
            <v>1</v>
          </cell>
          <cell r="E402" t="str">
            <v>GTVT</v>
          </cell>
          <cell r="F402" t="str">
            <v>4Chuyển tiếp</v>
          </cell>
          <cell r="G402" t="str">
            <v>Quảng Trạch</v>
          </cell>
          <cell r="H402">
            <v>2014</v>
          </cell>
          <cell r="I402">
            <v>2014</v>
          </cell>
          <cell r="J402">
            <v>2018</v>
          </cell>
          <cell r="K402">
            <v>2016</v>
          </cell>
          <cell r="L402">
            <v>2016</v>
          </cell>
          <cell r="M402" t="str">
            <v>1913/QĐ-UBND ngày 21/7/2014</v>
          </cell>
          <cell r="N402">
            <v>57371</v>
          </cell>
          <cell r="O402">
            <v>0</v>
          </cell>
          <cell r="P402">
            <v>17371</v>
          </cell>
          <cell r="Q402">
            <v>48000</v>
          </cell>
          <cell r="R402">
            <v>0</v>
          </cell>
          <cell r="S402">
            <v>8000</v>
          </cell>
          <cell r="T402">
            <v>11634</v>
          </cell>
          <cell r="U402">
            <v>3634</v>
          </cell>
          <cell r="V402">
            <v>3634</v>
          </cell>
          <cell r="W402">
            <v>3634</v>
          </cell>
          <cell r="X402">
            <v>100</v>
          </cell>
          <cell r="Y402">
            <v>100</v>
          </cell>
          <cell r="Z402">
            <v>3634</v>
          </cell>
          <cell r="AA402">
            <v>51634</v>
          </cell>
          <cell r="AB402">
            <v>3634</v>
          </cell>
          <cell r="AC402">
            <v>11634</v>
          </cell>
          <cell r="AD402">
            <v>11634</v>
          </cell>
          <cell r="AE402">
            <v>0</v>
          </cell>
          <cell r="AF402">
            <v>0</v>
          </cell>
          <cell r="AG402">
            <v>0</v>
          </cell>
          <cell r="AH402">
            <v>0</v>
          </cell>
          <cell r="AI402">
            <v>0</v>
          </cell>
          <cell r="AJ402">
            <v>0</v>
          </cell>
          <cell r="AK402">
            <v>0</v>
          </cell>
          <cell r="AL402">
            <v>0</v>
          </cell>
          <cell r="AM402">
            <v>0</v>
          </cell>
          <cell r="AN402">
            <v>0</v>
          </cell>
          <cell r="AO402">
            <v>1</v>
          </cell>
          <cell r="AQ402">
            <v>1</v>
          </cell>
          <cell r="AR402">
            <v>1</v>
          </cell>
          <cell r="AS402">
            <v>1</v>
          </cell>
        </row>
        <row r="403">
          <cell r="B403" t="str">
            <v>Đê bao Hói Sỏi từ Mỹ Trung đến cống Hói Sỏi huyện Quảng Nình</v>
          </cell>
          <cell r="C403">
            <v>1</v>
          </cell>
          <cell r="D403">
            <v>1</v>
          </cell>
          <cell r="E403" t="str">
            <v>NN-TL</v>
          </cell>
          <cell r="F403" t="str">
            <v>4Chuyển tiếp</v>
          </cell>
          <cell r="G403" t="str">
            <v>Quảng Ninh</v>
          </cell>
          <cell r="H403">
            <v>2015</v>
          </cell>
          <cell r="I403">
            <v>2015</v>
          </cell>
          <cell r="J403">
            <v>2018</v>
          </cell>
          <cell r="K403" t="str">
            <v>chưa</v>
          </cell>
          <cell r="L403">
            <v>2018</v>
          </cell>
          <cell r="M403" t="str">
            <v>2391/QĐ-UBND ngày 09/10/2012; 1130/QĐ-UBND ngày 27/4/2015</v>
          </cell>
          <cell r="N403">
            <v>6734</v>
          </cell>
          <cell r="O403">
            <v>0</v>
          </cell>
          <cell r="P403">
            <v>6734</v>
          </cell>
          <cell r="Q403">
            <v>4140</v>
          </cell>
          <cell r="R403">
            <v>0</v>
          </cell>
          <cell r="S403">
            <v>4140</v>
          </cell>
          <cell r="T403">
            <v>3840</v>
          </cell>
          <cell r="U403">
            <v>1920</v>
          </cell>
          <cell r="V403">
            <v>1920</v>
          </cell>
          <cell r="W403">
            <v>1920</v>
          </cell>
          <cell r="X403">
            <v>100</v>
          </cell>
          <cell r="Y403">
            <v>100</v>
          </cell>
          <cell r="Z403">
            <v>1920</v>
          </cell>
          <cell r="AA403">
            <v>6060</v>
          </cell>
          <cell r="AB403">
            <v>1920</v>
          </cell>
          <cell r="AC403">
            <v>6060</v>
          </cell>
          <cell r="AD403">
            <v>3840</v>
          </cell>
          <cell r="AE403">
            <v>0</v>
          </cell>
          <cell r="AF403">
            <v>0</v>
          </cell>
          <cell r="AG403">
            <v>0</v>
          </cell>
          <cell r="AH403">
            <v>0</v>
          </cell>
          <cell r="AI403">
            <v>0</v>
          </cell>
          <cell r="AJ403">
            <v>0</v>
          </cell>
          <cell r="AK403">
            <v>0</v>
          </cell>
          <cell r="AL403">
            <v>0</v>
          </cell>
          <cell r="AM403">
            <v>0</v>
          </cell>
          <cell r="AN403">
            <v>0</v>
          </cell>
          <cell r="AO403">
            <v>1</v>
          </cell>
          <cell r="AQ403">
            <v>1</v>
          </cell>
          <cell r="AR403">
            <v>1</v>
          </cell>
          <cell r="AS403">
            <v>1</v>
          </cell>
        </row>
        <row r="404">
          <cell r="B404" t="str">
            <v>Sửa chữa, cải tạo Trụ sở làm việc Sở Công Thương Quảng Bình</v>
          </cell>
          <cell r="C404">
            <v>1</v>
          </cell>
          <cell r="D404">
            <v>1</v>
          </cell>
          <cell r="E404">
            <v>1</v>
          </cell>
          <cell r="F404">
            <v>1</v>
          </cell>
          <cell r="G404" t="str">
            <v>Đồng Hới</v>
          </cell>
          <cell r="H404">
            <v>2017</v>
          </cell>
          <cell r="I404">
            <v>2017</v>
          </cell>
          <cell r="J404">
            <v>2018</v>
          </cell>
          <cell r="K404">
            <v>2018</v>
          </cell>
          <cell r="L404">
            <v>2018</v>
          </cell>
          <cell r="M404" t="str">
            <v>3518/QĐ-UBND ngày 31/10/2016</v>
          </cell>
          <cell r="N404">
            <v>3190</v>
          </cell>
          <cell r="O404">
            <v>3190</v>
          </cell>
          <cell r="P404">
            <v>3190</v>
          </cell>
          <cell r="Q404">
            <v>2000</v>
          </cell>
          <cell r="R404">
            <v>2000</v>
          </cell>
          <cell r="S404">
            <v>2000</v>
          </cell>
          <cell r="T404">
            <v>2871</v>
          </cell>
          <cell r="U404">
            <v>871</v>
          </cell>
          <cell r="V404">
            <v>871</v>
          </cell>
          <cell r="W404">
            <v>871</v>
          </cell>
          <cell r="X404">
            <v>100</v>
          </cell>
          <cell r="Y404">
            <v>100</v>
          </cell>
          <cell r="Z404">
            <v>871</v>
          </cell>
          <cell r="AA404">
            <v>2871</v>
          </cell>
          <cell r="AB404">
            <v>871</v>
          </cell>
          <cell r="AC404">
            <v>2871</v>
          </cell>
          <cell r="AD404">
            <v>2871</v>
          </cell>
          <cell r="AE404">
            <v>0</v>
          </cell>
          <cell r="AF404">
            <v>0</v>
          </cell>
          <cell r="AG404">
            <v>0</v>
          </cell>
          <cell r="AH404">
            <v>0</v>
          </cell>
          <cell r="AI404">
            <v>0</v>
          </cell>
          <cell r="AJ404">
            <v>0</v>
          </cell>
          <cell r="AK404">
            <v>0</v>
          </cell>
          <cell r="AL404">
            <v>0</v>
          </cell>
          <cell r="AM404">
            <v>0</v>
          </cell>
          <cell r="AN404">
            <v>0</v>
          </cell>
          <cell r="AO404">
            <v>1</v>
          </cell>
          <cell r="AQ404">
            <v>1</v>
          </cell>
          <cell r="AR404">
            <v>1</v>
          </cell>
          <cell r="AS404">
            <v>1</v>
          </cell>
        </row>
        <row r="405">
          <cell r="B405" t="str">
            <v>Nạo vét cục bộ cửa sông Nhật Lệ đoạn từ km0+350 - km0+950 đảm bảo thông luồng phục vụ tàu cá ra vào</v>
          </cell>
          <cell r="C405">
            <v>1</v>
          </cell>
          <cell r="D405">
            <v>1</v>
          </cell>
          <cell r="E405">
            <v>1</v>
          </cell>
          <cell r="F405">
            <v>1</v>
          </cell>
          <cell r="G405" t="str">
            <v>Đồng Hới</v>
          </cell>
          <cell r="H405">
            <v>2017</v>
          </cell>
          <cell r="I405">
            <v>2017</v>
          </cell>
          <cell r="J405">
            <v>2018</v>
          </cell>
          <cell r="K405">
            <v>2018</v>
          </cell>
          <cell r="L405">
            <v>2018</v>
          </cell>
          <cell r="M405" t="str">
            <v>2952/QĐ-UBND ngày 27/9/2016</v>
          </cell>
          <cell r="N405">
            <v>4784</v>
          </cell>
          <cell r="O405">
            <v>4784</v>
          </cell>
          <cell r="P405">
            <v>4784</v>
          </cell>
          <cell r="Q405">
            <v>2000</v>
          </cell>
          <cell r="R405">
            <v>2000</v>
          </cell>
          <cell r="S405">
            <v>2000</v>
          </cell>
          <cell r="T405">
            <v>4306</v>
          </cell>
          <cell r="U405">
            <v>0</v>
          </cell>
          <cell r="V405">
            <v>0</v>
          </cell>
          <cell r="W405">
            <v>0</v>
          </cell>
          <cell r="X405">
            <v>0</v>
          </cell>
          <cell r="Y405">
            <v>0</v>
          </cell>
          <cell r="Z405">
            <v>0</v>
          </cell>
          <cell r="AA405">
            <v>2000</v>
          </cell>
          <cell r="AB405">
            <v>0</v>
          </cell>
          <cell r="AC405">
            <v>2000</v>
          </cell>
          <cell r="AD405">
            <v>4306</v>
          </cell>
          <cell r="AE405">
            <v>0</v>
          </cell>
          <cell r="AF405">
            <v>0</v>
          </cell>
          <cell r="AG405">
            <v>0</v>
          </cell>
          <cell r="AH405">
            <v>0</v>
          </cell>
          <cell r="AI405">
            <v>0</v>
          </cell>
          <cell r="AJ405">
            <v>0</v>
          </cell>
          <cell r="AK405">
            <v>0</v>
          </cell>
          <cell r="AL405">
            <v>0</v>
          </cell>
          <cell r="AM405">
            <v>0</v>
          </cell>
          <cell r="AN405" t="str">
            <v xml:space="preserve">Dùng nguồn của Cục đường thủy nội địa </v>
          </cell>
          <cell r="AO405" t="e">
            <v>#DIV/0!</v>
          </cell>
          <cell r="AQ405">
            <v>0</v>
          </cell>
          <cell r="AR405">
            <v>0</v>
          </cell>
          <cell r="AS405">
            <v>0</v>
          </cell>
        </row>
        <row r="406">
          <cell r="B406" t="str">
            <v>Nhà tưởng niệm, lưu giữ hài cốt và nhà ở đoàn quy tập mộ liệt sỹ tại tỉnh Khăm Muộn, Cộng hòa Dân chủ nhân dân Lào thuộc Bộ Chỉ huy Quân sự tỉnh Quảng Bình</v>
          </cell>
          <cell r="C406">
            <v>0</v>
          </cell>
          <cell r="D406">
            <v>0</v>
          </cell>
          <cell r="E406">
            <v>0</v>
          </cell>
          <cell r="F406">
            <v>0</v>
          </cell>
          <cell r="G406" t="str">
            <v>Cộng hòa Dân chủ nhân dân Lào</v>
          </cell>
          <cell r="H406">
            <v>2017</v>
          </cell>
          <cell r="I406">
            <v>2017</v>
          </cell>
          <cell r="J406">
            <v>2018</v>
          </cell>
          <cell r="K406">
            <v>2018</v>
          </cell>
          <cell r="L406">
            <v>2018</v>
          </cell>
          <cell r="M406" t="str">
            <v>3521/QĐ-UBND ngày 31/10/2016</v>
          </cell>
          <cell r="N406">
            <v>3473</v>
          </cell>
          <cell r="O406">
            <v>3473</v>
          </cell>
          <cell r="P406">
            <v>3473</v>
          </cell>
          <cell r="Q406">
            <v>2895</v>
          </cell>
          <cell r="R406">
            <v>2895</v>
          </cell>
          <cell r="S406">
            <v>2895</v>
          </cell>
          <cell r="T406">
            <v>3125</v>
          </cell>
          <cell r="U406">
            <v>230</v>
          </cell>
          <cell r="V406">
            <v>230</v>
          </cell>
          <cell r="W406">
            <v>230</v>
          </cell>
          <cell r="X406">
            <v>100</v>
          </cell>
          <cell r="Y406">
            <v>100</v>
          </cell>
          <cell r="Z406">
            <v>230</v>
          </cell>
          <cell r="AA406">
            <v>3125</v>
          </cell>
          <cell r="AB406">
            <v>230</v>
          </cell>
          <cell r="AC406">
            <v>3125</v>
          </cell>
          <cell r="AD406">
            <v>3125</v>
          </cell>
          <cell r="AE406">
            <v>0</v>
          </cell>
          <cell r="AF406">
            <v>0</v>
          </cell>
          <cell r="AG406">
            <v>0</v>
          </cell>
          <cell r="AH406">
            <v>0</v>
          </cell>
          <cell r="AI406">
            <v>0</v>
          </cell>
          <cell r="AJ406">
            <v>0</v>
          </cell>
          <cell r="AK406">
            <v>0</v>
          </cell>
          <cell r="AL406">
            <v>0</v>
          </cell>
          <cell r="AM406">
            <v>0</v>
          </cell>
          <cell r="AN406" t="str">
            <v>Trích DP KH ĐTC công 2017: 2 tỷ đồng, đã đủ vốn</v>
          </cell>
          <cell r="AO406">
            <v>1</v>
          </cell>
          <cell r="AQ406">
            <v>1</v>
          </cell>
          <cell r="AR406">
            <v>1</v>
          </cell>
          <cell r="AS406">
            <v>1</v>
          </cell>
        </row>
        <row r="407">
          <cell r="B407" t="str">
            <v>Mở rộng, nâng cấp nhà huấn luyện Công an tỉnh</v>
          </cell>
          <cell r="C407">
            <v>1</v>
          </cell>
          <cell r="D407">
            <v>1</v>
          </cell>
          <cell r="E407">
            <v>1</v>
          </cell>
          <cell r="F407">
            <v>1</v>
          </cell>
          <cell r="G407" t="str">
            <v>Đồng Hới</v>
          </cell>
          <cell r="H407">
            <v>2016</v>
          </cell>
          <cell r="I407">
            <v>2016</v>
          </cell>
          <cell r="J407">
            <v>2018</v>
          </cell>
          <cell r="K407">
            <v>2018</v>
          </cell>
          <cell r="L407">
            <v>2018</v>
          </cell>
          <cell r="M407" t="str">
            <v>01/QĐ-UBND ngày 04/01/2016</v>
          </cell>
          <cell r="N407">
            <v>20077</v>
          </cell>
          <cell r="O407">
            <v>20077</v>
          </cell>
          <cell r="P407">
            <v>20077</v>
          </cell>
          <cell r="Q407">
            <v>13410</v>
          </cell>
          <cell r="R407">
            <v>13410</v>
          </cell>
          <cell r="S407">
            <v>13410</v>
          </cell>
          <cell r="T407">
            <v>13410</v>
          </cell>
          <cell r="U407">
            <v>3667</v>
          </cell>
          <cell r="V407">
            <v>3667</v>
          </cell>
          <cell r="W407">
            <v>3667</v>
          </cell>
          <cell r="X407">
            <v>100</v>
          </cell>
          <cell r="Y407">
            <v>100</v>
          </cell>
          <cell r="Z407">
            <v>3667</v>
          </cell>
          <cell r="AA407">
            <v>17077</v>
          </cell>
          <cell r="AB407">
            <v>3667</v>
          </cell>
          <cell r="AC407">
            <v>17077</v>
          </cell>
          <cell r="AD407">
            <v>13410</v>
          </cell>
          <cell r="AE407">
            <v>0</v>
          </cell>
          <cell r="AF407">
            <v>0</v>
          </cell>
          <cell r="AG407">
            <v>0</v>
          </cell>
          <cell r="AH407">
            <v>0</v>
          </cell>
          <cell r="AI407">
            <v>0</v>
          </cell>
          <cell r="AJ407">
            <v>0</v>
          </cell>
          <cell r="AK407">
            <v>0</v>
          </cell>
          <cell r="AL407">
            <v>0</v>
          </cell>
          <cell r="AM407">
            <v>0</v>
          </cell>
          <cell r="AN407" t="str">
            <v>Đang trình HĐND tỉnh bổ sung KH ĐTC trung hạn</v>
          </cell>
          <cell r="AO407">
            <v>1</v>
          </cell>
          <cell r="AQ407">
            <v>1</v>
          </cell>
          <cell r="AR407">
            <v>1</v>
          </cell>
          <cell r="AS407">
            <v>1</v>
          </cell>
        </row>
        <row r="408">
          <cell r="B408" t="str">
            <v>Hệ thống điện chiếu sáng đường về nhà lưu niệm Đại tướng Võ Nguyên Giáp</v>
          </cell>
          <cell r="C408">
            <v>1</v>
          </cell>
          <cell r="D408">
            <v>1</v>
          </cell>
          <cell r="E408">
            <v>1</v>
          </cell>
          <cell r="F408">
            <v>1</v>
          </cell>
          <cell r="G408" t="str">
            <v>Lệ Thủy</v>
          </cell>
          <cell r="H408">
            <v>2016</v>
          </cell>
          <cell r="I408">
            <v>2016</v>
          </cell>
          <cell r="J408">
            <v>2018</v>
          </cell>
          <cell r="K408">
            <v>2018</v>
          </cell>
          <cell r="L408">
            <v>2018</v>
          </cell>
          <cell r="M408" t="str">
            <v>778/QĐ-UBND ngày 22/3/2016</v>
          </cell>
          <cell r="N408">
            <v>4358</v>
          </cell>
          <cell r="O408">
            <v>4358</v>
          </cell>
          <cell r="P408">
            <v>4358</v>
          </cell>
          <cell r="Q408">
            <v>2360</v>
          </cell>
          <cell r="R408">
            <v>2360</v>
          </cell>
          <cell r="S408">
            <v>2360</v>
          </cell>
          <cell r="T408">
            <v>3922</v>
          </cell>
          <cell r="U408">
            <v>1562</v>
          </cell>
          <cell r="V408">
            <v>1562</v>
          </cell>
          <cell r="W408">
            <v>1562</v>
          </cell>
          <cell r="X408">
            <v>100</v>
          </cell>
          <cell r="Y408">
            <v>100</v>
          </cell>
          <cell r="Z408">
            <v>1562</v>
          </cell>
          <cell r="AA408">
            <v>3922</v>
          </cell>
          <cell r="AB408">
            <v>1562</v>
          </cell>
          <cell r="AC408">
            <v>3922</v>
          </cell>
          <cell r="AD408">
            <v>3922</v>
          </cell>
          <cell r="AE408">
            <v>0</v>
          </cell>
          <cell r="AF408">
            <v>0</v>
          </cell>
          <cell r="AG408">
            <v>0</v>
          </cell>
          <cell r="AH408">
            <v>0</v>
          </cell>
          <cell r="AI408">
            <v>0</v>
          </cell>
          <cell r="AJ408">
            <v>0</v>
          </cell>
          <cell r="AK408">
            <v>0</v>
          </cell>
          <cell r="AL408">
            <v>0</v>
          </cell>
          <cell r="AM408">
            <v>0</v>
          </cell>
          <cell r="AN408">
            <v>0</v>
          </cell>
          <cell r="AO408">
            <v>1</v>
          </cell>
          <cell r="AQ408">
            <v>1</v>
          </cell>
          <cell r="AR408">
            <v>1</v>
          </cell>
          <cell r="AS408">
            <v>1</v>
          </cell>
        </row>
        <row r="409">
          <cell r="B409" t="str">
            <v>Hệ thống điện chiếu sáng từ Sở Giáo dục Đào tạo đi Trường THPT chuyên Võ Nguyên Giáp - QL 1A</v>
          </cell>
          <cell r="C409">
            <v>1</v>
          </cell>
          <cell r="D409">
            <v>1</v>
          </cell>
          <cell r="E409">
            <v>1</v>
          </cell>
          <cell r="F409">
            <v>1</v>
          </cell>
          <cell r="G409" t="str">
            <v>Đồng Hới</v>
          </cell>
          <cell r="H409">
            <v>2016</v>
          </cell>
          <cell r="I409">
            <v>2016</v>
          </cell>
          <cell r="J409">
            <v>2018</v>
          </cell>
          <cell r="K409">
            <v>2018</v>
          </cell>
          <cell r="L409">
            <v>2018</v>
          </cell>
          <cell r="M409" t="str">
            <v>3103a/QĐ-UBND ngày 30/10/2015</v>
          </cell>
          <cell r="N409">
            <v>2107</v>
          </cell>
          <cell r="O409">
            <v>2107</v>
          </cell>
          <cell r="P409">
            <v>2107</v>
          </cell>
          <cell r="Q409">
            <v>1340</v>
          </cell>
          <cell r="R409">
            <v>1340</v>
          </cell>
          <cell r="S409">
            <v>1340</v>
          </cell>
          <cell r="T409">
            <v>1896</v>
          </cell>
          <cell r="U409">
            <v>556</v>
          </cell>
          <cell r="V409">
            <v>556</v>
          </cell>
          <cell r="W409">
            <v>556</v>
          </cell>
          <cell r="X409">
            <v>100</v>
          </cell>
          <cell r="Y409">
            <v>100</v>
          </cell>
          <cell r="Z409">
            <v>556</v>
          </cell>
          <cell r="AA409">
            <v>1896</v>
          </cell>
          <cell r="AB409">
            <v>556</v>
          </cell>
          <cell r="AC409">
            <v>1896</v>
          </cell>
          <cell r="AD409">
            <v>1896</v>
          </cell>
          <cell r="AE409">
            <v>0</v>
          </cell>
          <cell r="AF409">
            <v>0</v>
          </cell>
          <cell r="AG409">
            <v>0</v>
          </cell>
          <cell r="AH409">
            <v>0</v>
          </cell>
          <cell r="AI409">
            <v>0</v>
          </cell>
          <cell r="AJ409">
            <v>0</v>
          </cell>
          <cell r="AK409">
            <v>0</v>
          </cell>
          <cell r="AL409">
            <v>0</v>
          </cell>
          <cell r="AM409">
            <v>0</v>
          </cell>
          <cell r="AN409">
            <v>1357</v>
          </cell>
          <cell r="AO409">
            <v>1</v>
          </cell>
          <cell r="AQ409">
            <v>1</v>
          </cell>
          <cell r="AR409">
            <v>1</v>
          </cell>
          <cell r="AS409">
            <v>1</v>
          </cell>
        </row>
        <row r="410">
          <cell r="B410" t="str">
            <v>Sửa chữa khẩn cấp tuyến đường Lê Lợi, đoạn từ QL12A đi thôn Tiền Phong, phường Quảng Long, TX Ba Đồn</v>
          </cell>
          <cell r="C410">
            <v>1</v>
          </cell>
          <cell r="D410">
            <v>1</v>
          </cell>
          <cell r="E410">
            <v>1</v>
          </cell>
          <cell r="F410">
            <v>1</v>
          </cell>
          <cell r="G410" t="str">
            <v>Ba Đồn</v>
          </cell>
          <cell r="H410">
            <v>2016</v>
          </cell>
          <cell r="I410">
            <v>2016</v>
          </cell>
          <cell r="J410">
            <v>2018</v>
          </cell>
          <cell r="K410">
            <v>2018</v>
          </cell>
          <cell r="L410">
            <v>2018</v>
          </cell>
          <cell r="M410" t="str">
            <v>2315/QĐ-UBND ngày 04/8/2016</v>
          </cell>
          <cell r="N410">
            <v>8900</v>
          </cell>
          <cell r="O410">
            <v>8900</v>
          </cell>
          <cell r="P410">
            <v>8900</v>
          </cell>
          <cell r="Q410">
            <v>7100</v>
          </cell>
          <cell r="R410">
            <v>7100</v>
          </cell>
          <cell r="S410">
            <v>7100</v>
          </cell>
          <cell r="T410">
            <v>8010</v>
          </cell>
          <cell r="U410">
            <v>900</v>
          </cell>
          <cell r="V410">
            <v>900</v>
          </cell>
          <cell r="W410">
            <v>900</v>
          </cell>
          <cell r="X410">
            <v>100</v>
          </cell>
          <cell r="Y410">
            <v>100</v>
          </cell>
          <cell r="Z410">
            <v>900</v>
          </cell>
          <cell r="AA410">
            <v>8000</v>
          </cell>
          <cell r="AB410">
            <v>900</v>
          </cell>
          <cell r="AC410">
            <v>8000</v>
          </cell>
          <cell r="AD410">
            <v>8010</v>
          </cell>
          <cell r="AE410">
            <v>0</v>
          </cell>
          <cell r="AF410">
            <v>0</v>
          </cell>
          <cell r="AG410">
            <v>0</v>
          </cell>
          <cell r="AH410">
            <v>0</v>
          </cell>
          <cell r="AI410">
            <v>0</v>
          </cell>
          <cell r="AJ410">
            <v>0</v>
          </cell>
          <cell r="AK410">
            <v>0</v>
          </cell>
          <cell r="AL410">
            <v>0</v>
          </cell>
          <cell r="AM410">
            <v>0</v>
          </cell>
          <cell r="AN410" t="str">
            <v>KH ĐTC 2018-2020 còn 5010. Năm 2016 tạm ứng 3 tỷ đã hoàn ứng cuối năm và bố trí thêm từ nguồn vốn khác đủ vốn</v>
          </cell>
          <cell r="AO410">
            <v>1</v>
          </cell>
          <cell r="AQ410">
            <v>1</v>
          </cell>
          <cell r="AR410">
            <v>1</v>
          </cell>
          <cell r="AS410">
            <v>1</v>
          </cell>
        </row>
        <row r="411">
          <cell r="B411" t="str">
            <v>Khắc phục khẩn cấp tuyến đê kết hợp đường giao thông phường Quảng Phúc</v>
          </cell>
          <cell r="C411">
            <v>1</v>
          </cell>
          <cell r="D411">
            <v>1</v>
          </cell>
          <cell r="E411">
            <v>1</v>
          </cell>
          <cell r="F411">
            <v>1</v>
          </cell>
          <cell r="G411" t="str">
            <v>Ba Đồn</v>
          </cell>
          <cell r="H411">
            <v>2016</v>
          </cell>
          <cell r="I411">
            <v>2016</v>
          </cell>
          <cell r="J411">
            <v>2018</v>
          </cell>
          <cell r="K411">
            <v>2018</v>
          </cell>
          <cell r="L411">
            <v>2018</v>
          </cell>
          <cell r="M411" t="str">
            <v>1986/QĐ-UBND ngày 05/7/2016</v>
          </cell>
          <cell r="N411">
            <v>6508</v>
          </cell>
          <cell r="O411">
            <v>6508</v>
          </cell>
          <cell r="P411">
            <v>6508</v>
          </cell>
          <cell r="Q411">
            <v>4500</v>
          </cell>
          <cell r="R411">
            <v>4500</v>
          </cell>
          <cell r="S411">
            <v>4500</v>
          </cell>
          <cell r="T411">
            <v>5857</v>
          </cell>
          <cell r="U411">
            <v>1357</v>
          </cell>
          <cell r="V411">
            <v>1357</v>
          </cell>
          <cell r="W411">
            <v>1357</v>
          </cell>
          <cell r="X411">
            <v>100</v>
          </cell>
          <cell r="Y411">
            <v>100</v>
          </cell>
          <cell r="Z411">
            <v>1357</v>
          </cell>
          <cell r="AA411">
            <v>5857</v>
          </cell>
          <cell r="AB411">
            <v>1357</v>
          </cell>
          <cell r="AC411">
            <v>5857</v>
          </cell>
          <cell r="AD411">
            <v>5857</v>
          </cell>
          <cell r="AE411">
            <v>0</v>
          </cell>
          <cell r="AF411">
            <v>0</v>
          </cell>
          <cell r="AG411">
            <v>0</v>
          </cell>
          <cell r="AH411">
            <v>0</v>
          </cell>
          <cell r="AI411">
            <v>0</v>
          </cell>
          <cell r="AJ411">
            <v>0</v>
          </cell>
          <cell r="AK411">
            <v>0</v>
          </cell>
          <cell r="AL411">
            <v>0</v>
          </cell>
          <cell r="AM411">
            <v>0</v>
          </cell>
          <cell r="AN411" t="str">
            <v>KH ĐTC 2018-2020 còn 2857. Năm 2016 tạm ứng 3 tỷ đã hoàn ứng cuối năm 2016 1,5 tỷ đồng nên giai đoạn 2018-2020 giảm 1,5 tỷ đồng</v>
          </cell>
          <cell r="AO411">
            <v>1</v>
          </cell>
          <cell r="AQ411">
            <v>1</v>
          </cell>
          <cell r="AR411">
            <v>1</v>
          </cell>
          <cell r="AS411">
            <v>1</v>
          </cell>
        </row>
        <row r="412">
          <cell r="B412" t="str">
            <v>Cầu vào thôn Xuân Hoà xã Quảng Xuân</v>
          </cell>
          <cell r="C412">
            <v>1</v>
          </cell>
          <cell r="D412">
            <v>1</v>
          </cell>
          <cell r="E412">
            <v>1</v>
          </cell>
          <cell r="F412">
            <v>1</v>
          </cell>
          <cell r="G412" t="str">
            <v>Quảng Trạch</v>
          </cell>
          <cell r="H412">
            <v>2016</v>
          </cell>
          <cell r="I412">
            <v>2016</v>
          </cell>
          <cell r="J412">
            <v>2018</v>
          </cell>
          <cell r="K412">
            <v>2018</v>
          </cell>
          <cell r="L412">
            <v>2018</v>
          </cell>
          <cell r="M412" t="str">
            <v>1881/QĐ-UBND ngày 22/6/2016</v>
          </cell>
          <cell r="N412">
            <v>2900</v>
          </cell>
          <cell r="O412">
            <v>2900</v>
          </cell>
          <cell r="P412">
            <v>2900</v>
          </cell>
          <cell r="Q412">
            <v>2000</v>
          </cell>
          <cell r="R412">
            <v>2000</v>
          </cell>
          <cell r="S412">
            <v>2000</v>
          </cell>
          <cell r="T412">
            <v>2610</v>
          </cell>
          <cell r="U412">
            <v>610</v>
          </cell>
          <cell r="V412">
            <v>610</v>
          </cell>
          <cell r="W412">
            <v>610</v>
          </cell>
          <cell r="X412">
            <v>100</v>
          </cell>
          <cell r="Y412">
            <v>100</v>
          </cell>
          <cell r="Z412">
            <v>610</v>
          </cell>
          <cell r="AA412">
            <v>2610</v>
          </cell>
          <cell r="AB412">
            <v>610</v>
          </cell>
          <cell r="AC412">
            <v>2610</v>
          </cell>
          <cell r="AD412">
            <v>2610</v>
          </cell>
          <cell r="AE412">
            <v>0</v>
          </cell>
          <cell r="AF412">
            <v>0</v>
          </cell>
          <cell r="AG412">
            <v>0</v>
          </cell>
          <cell r="AH412">
            <v>0</v>
          </cell>
          <cell r="AI412">
            <v>0</v>
          </cell>
          <cell r="AJ412">
            <v>0</v>
          </cell>
          <cell r="AK412">
            <v>0</v>
          </cell>
          <cell r="AL412">
            <v>0</v>
          </cell>
          <cell r="AM412">
            <v>0</v>
          </cell>
          <cell r="AN412" t="str">
            <v>TKH ĐTC 2018-2020 còn 1610, năm 2016 tạm ứng 1 tỷ đã hoàn ứng cuối năm nên gđ 2018-2020 giảm đi 1 tỷ</v>
          </cell>
          <cell r="AO412">
            <v>1</v>
          </cell>
          <cell r="AQ412">
            <v>1</v>
          </cell>
          <cell r="AR412">
            <v>1</v>
          </cell>
          <cell r="AS412">
            <v>1</v>
          </cell>
        </row>
        <row r="413">
          <cell r="B413" t="str">
            <v>Khắc phục khẩn cấp tuyến đê kè thôn Tân Thượng, xã Quảng Hải, thị xã Ba Đồn</v>
          </cell>
          <cell r="C413">
            <v>1</v>
          </cell>
          <cell r="D413">
            <v>1</v>
          </cell>
          <cell r="E413">
            <v>1</v>
          </cell>
          <cell r="F413">
            <v>1</v>
          </cell>
          <cell r="G413" t="str">
            <v>Ba Đồn</v>
          </cell>
          <cell r="H413">
            <v>2016</v>
          </cell>
          <cell r="I413">
            <v>2016</v>
          </cell>
          <cell r="J413">
            <v>2018</v>
          </cell>
          <cell r="K413">
            <v>2018</v>
          </cell>
          <cell r="L413">
            <v>2018</v>
          </cell>
          <cell r="M413" t="str">
            <v>3517/QĐ-UBND ngày 31/10/2016</v>
          </cell>
          <cell r="N413">
            <v>9500</v>
          </cell>
          <cell r="O413">
            <v>9500</v>
          </cell>
          <cell r="P413">
            <v>9500</v>
          </cell>
          <cell r="Q413">
            <v>3500</v>
          </cell>
          <cell r="R413">
            <v>3500</v>
          </cell>
          <cell r="S413">
            <v>3500</v>
          </cell>
          <cell r="T413">
            <v>8550</v>
          </cell>
          <cell r="U413">
            <v>5050</v>
          </cell>
          <cell r="V413">
            <v>5050</v>
          </cell>
          <cell r="W413">
            <v>5050</v>
          </cell>
          <cell r="X413">
            <v>100</v>
          </cell>
          <cell r="Y413">
            <v>100</v>
          </cell>
          <cell r="Z413">
            <v>5050</v>
          </cell>
          <cell r="AA413">
            <v>8550</v>
          </cell>
          <cell r="AB413">
            <v>5050</v>
          </cell>
          <cell r="AC413">
            <v>8550</v>
          </cell>
          <cell r="AD413">
            <v>8550</v>
          </cell>
          <cell r="AE413">
            <v>0</v>
          </cell>
          <cell r="AF413">
            <v>0</v>
          </cell>
          <cell r="AG413">
            <v>0</v>
          </cell>
          <cell r="AH413">
            <v>0</v>
          </cell>
          <cell r="AI413">
            <v>0</v>
          </cell>
          <cell r="AJ413">
            <v>0</v>
          </cell>
          <cell r="AK413">
            <v>0</v>
          </cell>
          <cell r="AL413">
            <v>0</v>
          </cell>
          <cell r="AM413">
            <v>0</v>
          </cell>
          <cell r="AN413">
            <v>0</v>
          </cell>
          <cell r="AO413">
            <v>1</v>
          </cell>
          <cell r="AQ413">
            <v>1</v>
          </cell>
          <cell r="AR413">
            <v>1</v>
          </cell>
          <cell r="AS413">
            <v>1</v>
          </cell>
        </row>
        <row r="414">
          <cell r="B414" t="str">
            <v>Trung tâm huấn luyện chiến đấu LLVT tỉnh</v>
          </cell>
          <cell r="C414">
            <v>1</v>
          </cell>
          <cell r="D414">
            <v>1</v>
          </cell>
          <cell r="E414" t="str">
            <v>ANQP</v>
          </cell>
          <cell r="F414" t="str">
            <v>4Chuyển tiếp</v>
          </cell>
          <cell r="G414" t="str">
            <v>Bố Trạch</v>
          </cell>
          <cell r="H414">
            <v>2014</v>
          </cell>
          <cell r="I414">
            <v>2014</v>
          </cell>
          <cell r="J414">
            <v>2019</v>
          </cell>
          <cell r="K414" t="str">
            <v>chưa</v>
          </cell>
          <cell r="L414">
            <v>2019</v>
          </cell>
          <cell r="M414" t="str">
            <v>1851/QĐ-UBND ngày 02/8/2013</v>
          </cell>
          <cell r="N414">
            <v>85119</v>
          </cell>
          <cell r="O414">
            <v>0</v>
          </cell>
          <cell r="P414">
            <v>11400</v>
          </cell>
          <cell r="Q414">
            <v>44500</v>
          </cell>
          <cell r="R414">
            <v>0</v>
          </cell>
          <cell r="S414">
            <v>44500</v>
          </cell>
          <cell r="T414">
            <v>11400</v>
          </cell>
          <cell r="U414">
            <v>5900</v>
          </cell>
          <cell r="V414">
            <v>2950</v>
          </cell>
          <cell r="W414">
            <v>2950</v>
          </cell>
          <cell r="X414">
            <v>50</v>
          </cell>
          <cell r="Y414">
            <v>50</v>
          </cell>
          <cell r="Z414">
            <v>2950</v>
          </cell>
          <cell r="AA414">
            <v>47450</v>
          </cell>
          <cell r="AB414">
            <v>2950</v>
          </cell>
          <cell r="AC414">
            <v>47450</v>
          </cell>
          <cell r="AD414">
            <v>11400</v>
          </cell>
          <cell r="AE414">
            <v>2950</v>
          </cell>
          <cell r="AF414">
            <v>2950</v>
          </cell>
          <cell r="AG414">
            <v>100</v>
          </cell>
          <cell r="AH414">
            <v>100</v>
          </cell>
          <cell r="AI414">
            <v>2950</v>
          </cell>
          <cell r="AJ414">
            <v>50400</v>
          </cell>
          <cell r="AK414">
            <v>50400</v>
          </cell>
          <cell r="AL414">
            <v>11400</v>
          </cell>
          <cell r="AM414">
            <v>0</v>
          </cell>
          <cell r="AN414">
            <v>0</v>
          </cell>
          <cell r="AO414">
            <v>0.5</v>
          </cell>
          <cell r="AQ414" t="str">
            <v>NT Việt Trung</v>
          </cell>
          <cell r="AR414" t="str">
            <v>Khác</v>
          </cell>
          <cell r="AS414">
            <v>0.5</v>
          </cell>
          <cell r="AU414" t="str">
            <v>BCH Quân sự tỉnh</v>
          </cell>
        </row>
        <row r="415">
          <cell r="B415" t="str">
            <v>Nâng cấp 2 tuyến đường và vỉa hè khu dân cư mới thị xã Ba Đồn</v>
          </cell>
          <cell r="C415">
            <v>0.5</v>
          </cell>
          <cell r="D415">
            <v>0.5</v>
          </cell>
          <cell r="E415" t="str">
            <v>GTVT</v>
          </cell>
          <cell r="F415" t="str">
            <v>4Chuyển tiếp</v>
          </cell>
          <cell r="G415" t="str">
            <v>Ba Đồn</v>
          </cell>
          <cell r="H415">
            <v>2017</v>
          </cell>
          <cell r="I415">
            <v>2017</v>
          </cell>
          <cell r="J415">
            <v>2019</v>
          </cell>
          <cell r="K415" t="str">
            <v>chưa</v>
          </cell>
          <cell r="L415">
            <v>2019</v>
          </cell>
          <cell r="M415" t="str">
            <v>3002/QĐ-CT ngày 25/10/2014</v>
          </cell>
          <cell r="N415">
            <v>8675</v>
          </cell>
          <cell r="O415">
            <v>0</v>
          </cell>
          <cell r="P415">
            <v>8675</v>
          </cell>
          <cell r="Q415">
            <v>437</v>
          </cell>
          <cell r="R415">
            <v>0</v>
          </cell>
          <cell r="S415">
            <v>437</v>
          </cell>
          <cell r="T415">
            <v>7808</v>
          </cell>
          <cell r="U415">
            <v>7371</v>
          </cell>
          <cell r="V415">
            <v>3685</v>
          </cell>
          <cell r="W415">
            <v>3685.5</v>
          </cell>
          <cell r="X415">
            <v>50</v>
          </cell>
          <cell r="Y415">
            <v>50</v>
          </cell>
          <cell r="Z415">
            <v>3685</v>
          </cell>
          <cell r="AA415">
            <v>4122</v>
          </cell>
          <cell r="AB415">
            <v>3685</v>
          </cell>
          <cell r="AC415">
            <v>4122</v>
          </cell>
          <cell r="AD415">
            <v>7808</v>
          </cell>
          <cell r="AE415">
            <v>3686</v>
          </cell>
          <cell r="AF415">
            <v>3686</v>
          </cell>
          <cell r="AG415">
            <v>100</v>
          </cell>
          <cell r="AH415">
            <v>100</v>
          </cell>
          <cell r="AI415">
            <v>3686</v>
          </cell>
          <cell r="AJ415">
            <v>7808</v>
          </cell>
          <cell r="AK415">
            <v>7808</v>
          </cell>
          <cell r="AL415">
            <v>7808</v>
          </cell>
          <cell r="AM415">
            <v>0</v>
          </cell>
          <cell r="AN415">
            <v>0</v>
          </cell>
          <cell r="AO415">
            <v>0.5</v>
          </cell>
          <cell r="AQ415" t="str">
            <v>Ba Đồn</v>
          </cell>
          <cell r="AR415" t="str">
            <v>GT</v>
          </cell>
          <cell r="AS415">
            <v>0.5</v>
          </cell>
          <cell r="AU415" t="str">
            <v>UBND thị xã Ba Đồn</v>
          </cell>
        </row>
        <row r="416">
          <cell r="B416" t="str">
            <v>Đường liên thôn Hà Tiến đi thôn Hải Lưu, xã Quảng Tiến</v>
          </cell>
          <cell r="C416">
            <v>0.5</v>
          </cell>
          <cell r="D416">
            <v>0.5</v>
          </cell>
          <cell r="E416" t="str">
            <v>GTVT</v>
          </cell>
          <cell r="F416" t="str">
            <v>4Chuyển tiếp</v>
          </cell>
          <cell r="G416" t="str">
            <v>Quảng Trạch</v>
          </cell>
          <cell r="H416">
            <v>2017</v>
          </cell>
          <cell r="I416">
            <v>2017</v>
          </cell>
          <cell r="J416">
            <v>2018</v>
          </cell>
          <cell r="K416" t="str">
            <v>chưa</v>
          </cell>
          <cell r="L416">
            <v>2018</v>
          </cell>
          <cell r="M416" t="str">
            <v>1740/QĐ-UBND ngày 30/6/2014; 1886/QĐ-UBND ngày 29/5/2017</v>
          </cell>
          <cell r="N416">
            <v>6190</v>
          </cell>
          <cell r="O416">
            <v>0</v>
          </cell>
          <cell r="P416">
            <v>6190</v>
          </cell>
          <cell r="Q416">
            <v>3365</v>
          </cell>
          <cell r="R416">
            <v>0</v>
          </cell>
          <cell r="S416">
            <v>3365</v>
          </cell>
          <cell r="T416">
            <v>5521</v>
          </cell>
          <cell r="U416">
            <v>2521</v>
          </cell>
          <cell r="V416">
            <v>2521</v>
          </cell>
          <cell r="W416">
            <v>2521</v>
          </cell>
          <cell r="X416">
            <v>100</v>
          </cell>
          <cell r="Y416">
            <v>100</v>
          </cell>
          <cell r="Z416">
            <v>2521</v>
          </cell>
          <cell r="AA416">
            <v>5886</v>
          </cell>
          <cell r="AB416">
            <v>2521</v>
          </cell>
          <cell r="AC416">
            <v>5886</v>
          </cell>
          <cell r="AD416">
            <v>5521</v>
          </cell>
          <cell r="AE416">
            <v>0</v>
          </cell>
          <cell r="AF416">
            <v>0</v>
          </cell>
          <cell r="AG416">
            <v>0</v>
          </cell>
          <cell r="AH416">
            <v>0</v>
          </cell>
          <cell r="AI416">
            <v>0</v>
          </cell>
          <cell r="AJ416">
            <v>0</v>
          </cell>
          <cell r="AK416">
            <v>0</v>
          </cell>
          <cell r="AL416">
            <v>0</v>
          </cell>
          <cell r="AM416">
            <v>0</v>
          </cell>
          <cell r="AN416" t="str">
            <v>Sửa thời gian thực hiện 2017-2018 (cũ 2017-2019), số vốn đã  bố trí 3365 (cũ 365), số vốn 2018-2020:  2521 (cũ 5521)</v>
          </cell>
          <cell r="AO416">
            <v>1</v>
          </cell>
          <cell r="AQ416">
            <v>1</v>
          </cell>
          <cell r="AR416">
            <v>1</v>
          </cell>
          <cell r="AS416" t="str">
            <v>xã 135</v>
          </cell>
          <cell r="AT416">
            <v>1</v>
          </cell>
          <cell r="AU416">
            <v>1</v>
          </cell>
        </row>
        <row r="417">
          <cell r="B417" t="str">
            <v>Xây dựng tuyến đường liên thôn từ thôn Tiền Tiến đi thôn Hòa Lạc xã Quảng Châu</v>
          </cell>
          <cell r="C417">
            <v>1</v>
          </cell>
          <cell r="D417">
            <v>1</v>
          </cell>
          <cell r="E417" t="str">
            <v>GTVT</v>
          </cell>
          <cell r="F417" t="str">
            <v>4Chuyển tiếp</v>
          </cell>
          <cell r="G417" t="str">
            <v>Quảng Trạch</v>
          </cell>
          <cell r="H417">
            <v>2017</v>
          </cell>
          <cell r="I417">
            <v>2017</v>
          </cell>
          <cell r="J417">
            <v>2019</v>
          </cell>
          <cell r="K417" t="str">
            <v>chưa</v>
          </cell>
          <cell r="L417">
            <v>2019</v>
          </cell>
          <cell r="M417" t="str">
            <v>2304/QĐ-UBND ngày 02/10/2012</v>
          </cell>
          <cell r="N417">
            <v>5795</v>
          </cell>
          <cell r="O417">
            <v>0</v>
          </cell>
          <cell r="P417">
            <v>5795</v>
          </cell>
          <cell r="Q417">
            <v>305</v>
          </cell>
          <cell r="R417">
            <v>0</v>
          </cell>
          <cell r="S417">
            <v>305</v>
          </cell>
          <cell r="T417">
            <v>5116</v>
          </cell>
          <cell r="U417">
            <v>4911</v>
          </cell>
          <cell r="V417">
            <v>2456</v>
          </cell>
          <cell r="W417">
            <v>2455.5</v>
          </cell>
          <cell r="X417">
            <v>50</v>
          </cell>
          <cell r="Y417">
            <v>50</v>
          </cell>
          <cell r="Z417">
            <v>2456</v>
          </cell>
          <cell r="AA417">
            <v>2761</v>
          </cell>
          <cell r="AB417">
            <v>2456</v>
          </cell>
          <cell r="AC417">
            <v>2761</v>
          </cell>
          <cell r="AD417">
            <v>5116</v>
          </cell>
          <cell r="AE417">
            <v>2455</v>
          </cell>
          <cell r="AF417">
            <v>2455</v>
          </cell>
          <cell r="AG417">
            <v>100</v>
          </cell>
          <cell r="AH417">
            <v>100</v>
          </cell>
          <cell r="AI417">
            <v>2455</v>
          </cell>
          <cell r="AJ417">
            <v>5216</v>
          </cell>
          <cell r="AK417">
            <v>5216</v>
          </cell>
          <cell r="AL417">
            <v>5116</v>
          </cell>
          <cell r="AM417">
            <v>0</v>
          </cell>
          <cell r="AN417">
            <v>0</v>
          </cell>
          <cell r="AO417">
            <v>0.5</v>
          </cell>
          <cell r="AQ417" t="str">
            <v>Quảng Châu</v>
          </cell>
          <cell r="AR417" t="str">
            <v>GT</v>
          </cell>
          <cell r="AS417" t="str">
            <v>xã 135</v>
          </cell>
          <cell r="AT417" t="str">
            <v>NTM</v>
          </cell>
          <cell r="AU417" t="str">
            <v>UBND xã Quảng Châu</v>
          </cell>
        </row>
        <row r="418">
          <cell r="B418" t="str">
            <v>Xây dựng khu tái định cư thôn Tân Hải và thôn Xuân Hải - Cừa Thôn, xã Hải Ninh, huyện Quảng Ninh</v>
          </cell>
          <cell r="C418">
            <v>0.5</v>
          </cell>
          <cell r="D418">
            <v>0.5</v>
          </cell>
          <cell r="E418">
            <v>0.5</v>
          </cell>
          <cell r="F418">
            <v>0.5</v>
          </cell>
          <cell r="G418" t="str">
            <v>Quảng Ninh</v>
          </cell>
          <cell r="H418">
            <v>2017</v>
          </cell>
          <cell r="I418">
            <v>2017</v>
          </cell>
          <cell r="J418">
            <v>2019</v>
          </cell>
          <cell r="K418">
            <v>2019</v>
          </cell>
          <cell r="L418">
            <v>2019</v>
          </cell>
          <cell r="M418">
            <v>2019</v>
          </cell>
          <cell r="N418">
            <v>4060</v>
          </cell>
          <cell r="O418">
            <v>4060</v>
          </cell>
          <cell r="P418">
            <v>1198</v>
          </cell>
          <cell r="Q418">
            <v>0</v>
          </cell>
          <cell r="R418">
            <v>0</v>
          </cell>
          <cell r="S418">
            <v>0</v>
          </cell>
          <cell r="T418">
            <v>1198</v>
          </cell>
          <cell r="U418">
            <v>1198</v>
          </cell>
          <cell r="V418">
            <v>1198</v>
          </cell>
          <cell r="W418">
            <v>1198</v>
          </cell>
          <cell r="X418">
            <v>100</v>
          </cell>
          <cell r="Y418">
            <v>100</v>
          </cell>
          <cell r="Z418">
            <v>1198</v>
          </cell>
          <cell r="AA418">
            <v>1198</v>
          </cell>
          <cell r="AB418">
            <v>1198</v>
          </cell>
          <cell r="AC418">
            <v>1198</v>
          </cell>
          <cell r="AD418">
            <v>1198</v>
          </cell>
          <cell r="AE418">
            <v>0</v>
          </cell>
          <cell r="AF418">
            <v>0</v>
          </cell>
          <cell r="AG418">
            <v>0</v>
          </cell>
          <cell r="AH418">
            <v>0</v>
          </cell>
          <cell r="AI418">
            <v>0</v>
          </cell>
          <cell r="AJ418">
            <v>0</v>
          </cell>
          <cell r="AK418">
            <v>0</v>
          </cell>
          <cell r="AL418">
            <v>0</v>
          </cell>
          <cell r="AM418">
            <v>0</v>
          </cell>
          <cell r="AN418" t="str">
            <v>Phục vụ dự án FLC</v>
          </cell>
          <cell r="AO418">
            <v>1</v>
          </cell>
          <cell r="AQ418" t="str">
            <v>Hải Ninh</v>
          </cell>
          <cell r="AR418" t="str">
            <v>Khác</v>
          </cell>
          <cell r="AS418" t="str">
            <v>bãi ngang</v>
          </cell>
        </row>
        <row r="419">
          <cell r="B419" t="str">
            <v>Cầu sắt Quảng Văn (cầu Quảng Hòa 2)</v>
          </cell>
          <cell r="C419">
            <v>1</v>
          </cell>
          <cell r="D419">
            <v>1</v>
          </cell>
          <cell r="E419">
            <v>1</v>
          </cell>
          <cell r="F419">
            <v>1</v>
          </cell>
          <cell r="G419" t="str">
            <v>Ba Đồn</v>
          </cell>
          <cell r="H419">
            <v>2017</v>
          </cell>
          <cell r="I419">
            <v>2017</v>
          </cell>
          <cell r="J419">
            <v>2019</v>
          </cell>
          <cell r="K419">
            <v>2019</v>
          </cell>
          <cell r="L419">
            <v>2019</v>
          </cell>
          <cell r="M419" t="str">
            <v>3496/QĐ-UBND ngày 28/10/2016</v>
          </cell>
          <cell r="N419">
            <v>12177</v>
          </cell>
          <cell r="O419">
            <v>12177</v>
          </cell>
          <cell r="P419">
            <v>10924</v>
          </cell>
          <cell r="Q419">
            <v>4000</v>
          </cell>
          <cell r="R419">
            <v>4000</v>
          </cell>
          <cell r="S419">
            <v>4000</v>
          </cell>
          <cell r="T419">
            <v>7832</v>
          </cell>
          <cell r="U419">
            <v>5832</v>
          </cell>
          <cell r="V419">
            <v>2916</v>
          </cell>
          <cell r="W419">
            <v>2916</v>
          </cell>
          <cell r="X419">
            <v>50</v>
          </cell>
          <cell r="Y419">
            <v>1000</v>
          </cell>
          <cell r="Z419">
            <v>3916</v>
          </cell>
          <cell r="AA419">
            <v>7916</v>
          </cell>
          <cell r="AB419">
            <v>3916</v>
          </cell>
          <cell r="AC419">
            <v>7916</v>
          </cell>
          <cell r="AD419">
            <v>7832</v>
          </cell>
          <cell r="AE419">
            <v>1916</v>
          </cell>
          <cell r="AF419">
            <v>1916</v>
          </cell>
          <cell r="AG419">
            <v>100</v>
          </cell>
          <cell r="AH419">
            <v>100</v>
          </cell>
          <cell r="AI419">
            <v>1916</v>
          </cell>
          <cell r="AJ419">
            <v>9832</v>
          </cell>
          <cell r="AK419">
            <v>9832</v>
          </cell>
          <cell r="AL419">
            <v>7832</v>
          </cell>
          <cell r="AM419">
            <v>0</v>
          </cell>
          <cell r="AN419">
            <v>0</v>
          </cell>
          <cell r="AP419" t="str">
            <v>Bố trí 1 tỷ vốn vượt thu</v>
          </cell>
          <cell r="AQ419" t="str">
            <v>Quảng Văn</v>
          </cell>
          <cell r="AR419" t="str">
            <v>GT</v>
          </cell>
          <cell r="AS419" t="str">
            <v>bãi ngang</v>
          </cell>
          <cell r="AT419" t="str">
            <v>NTM</v>
          </cell>
          <cell r="AU419" t="str">
            <v>UBND thị xã Ba Đồn</v>
          </cell>
        </row>
        <row r="420">
          <cell r="B420" t="str">
            <v>Tuyến đường 22m (giáp hàng rào phía Nam công trình Trụ sở cơ quan Tỉnh ủy Quảng Bình và công trình Trung tâm Văn hóa tỉnh) nối từ đường Nguyễn Hữu Cảnh đến dọc sông Cầu Rào.</v>
          </cell>
          <cell r="C420">
            <v>0</v>
          </cell>
          <cell r="D420">
            <v>0</v>
          </cell>
          <cell r="E420">
            <v>0</v>
          </cell>
          <cell r="F420">
            <v>0</v>
          </cell>
          <cell r="G420" t="str">
            <v>Đồng Hới</v>
          </cell>
          <cell r="H420">
            <v>2017</v>
          </cell>
          <cell r="I420">
            <v>2017</v>
          </cell>
          <cell r="J420">
            <v>2019</v>
          </cell>
          <cell r="K420">
            <v>2019</v>
          </cell>
          <cell r="L420">
            <v>2019</v>
          </cell>
          <cell r="M420" t="str">
            <v>3517/QĐ-UBND ngày 31/10/2016</v>
          </cell>
          <cell r="N420">
            <v>12203</v>
          </cell>
          <cell r="O420">
            <v>12203</v>
          </cell>
          <cell r="P420">
            <v>12203</v>
          </cell>
          <cell r="Q420">
            <v>2764</v>
          </cell>
          <cell r="R420">
            <v>2764</v>
          </cell>
          <cell r="S420">
            <v>2764</v>
          </cell>
          <cell r="T420">
            <v>11160</v>
          </cell>
          <cell r="U420">
            <v>8396</v>
          </cell>
          <cell r="V420">
            <v>4198</v>
          </cell>
          <cell r="W420">
            <v>4198</v>
          </cell>
          <cell r="X420">
            <v>50</v>
          </cell>
          <cell r="Y420">
            <v>50</v>
          </cell>
          <cell r="Z420">
            <v>4198</v>
          </cell>
          <cell r="AA420">
            <v>6962</v>
          </cell>
          <cell r="AB420">
            <v>4198</v>
          </cell>
          <cell r="AC420">
            <v>6962</v>
          </cell>
          <cell r="AD420">
            <v>11160</v>
          </cell>
          <cell r="AE420">
            <v>4198</v>
          </cell>
          <cell r="AF420">
            <v>4198</v>
          </cell>
          <cell r="AG420">
            <v>100</v>
          </cell>
          <cell r="AH420">
            <v>100</v>
          </cell>
          <cell r="AI420">
            <v>4198</v>
          </cell>
          <cell r="AJ420">
            <v>11160</v>
          </cell>
          <cell r="AK420">
            <v>11160</v>
          </cell>
          <cell r="AL420">
            <v>11160</v>
          </cell>
          <cell r="AM420">
            <v>0</v>
          </cell>
          <cell r="AN420" t="str">
            <v xml:space="preserve"> KH ĐTC 2018-2020 là 10160trđ.  Năm 2017 điều chỉnh tăng 1,764 tỷ đồng từ nguồn dự án Nạo vét cửa sông Nhật Lệ nên số vốn gđ 2018-2020 giảm 1,764</v>
          </cell>
          <cell r="AO420">
            <v>0.5</v>
          </cell>
          <cell r="AQ420" t="str">
            <v>Đồng Phú</v>
          </cell>
          <cell r="AR420" t="str">
            <v>GT</v>
          </cell>
          <cell r="AS420">
            <v>0.5</v>
          </cell>
          <cell r="AU420" t="str">
            <v>Sở Giao thông Vận tải</v>
          </cell>
        </row>
        <row r="421">
          <cell r="B421" t="str">
            <v>Nâng cấp, sửa chữa Trụ sở làm việc cơ quan Huyện ủy Quảng Ninh</v>
          </cell>
          <cell r="C421">
            <v>0.5</v>
          </cell>
          <cell r="D421">
            <v>0.5</v>
          </cell>
          <cell r="E421">
            <v>0.5</v>
          </cell>
          <cell r="F421">
            <v>0.5</v>
          </cell>
          <cell r="G421" t="str">
            <v>Quảng Ninh</v>
          </cell>
          <cell r="H421">
            <v>2017</v>
          </cell>
          <cell r="I421">
            <v>2017</v>
          </cell>
          <cell r="J421">
            <v>2019</v>
          </cell>
          <cell r="K421">
            <v>2019</v>
          </cell>
          <cell r="L421">
            <v>2019</v>
          </cell>
          <cell r="M421" t="str">
            <v>1069/QĐ-UBND ngày 27/9/2016</v>
          </cell>
          <cell r="N421">
            <v>6995</v>
          </cell>
          <cell r="O421">
            <v>6995</v>
          </cell>
          <cell r="P421">
            <v>3000</v>
          </cell>
          <cell r="Q421">
            <v>500</v>
          </cell>
          <cell r="R421">
            <v>500</v>
          </cell>
          <cell r="S421">
            <v>500</v>
          </cell>
          <cell r="T421">
            <v>2700</v>
          </cell>
          <cell r="U421">
            <v>2200</v>
          </cell>
          <cell r="V421">
            <v>2200</v>
          </cell>
          <cell r="W421">
            <v>2200</v>
          </cell>
          <cell r="X421">
            <v>100</v>
          </cell>
          <cell r="Y421">
            <v>100</v>
          </cell>
          <cell r="Z421">
            <v>2200</v>
          </cell>
          <cell r="AA421">
            <v>2700</v>
          </cell>
          <cell r="AB421">
            <v>2200</v>
          </cell>
          <cell r="AC421">
            <v>2700</v>
          </cell>
          <cell r="AD421">
            <v>2700</v>
          </cell>
          <cell r="AE421">
            <v>0</v>
          </cell>
          <cell r="AF421">
            <v>0</v>
          </cell>
          <cell r="AG421">
            <v>0</v>
          </cell>
          <cell r="AH421">
            <v>0</v>
          </cell>
          <cell r="AI421">
            <v>0</v>
          </cell>
          <cell r="AJ421">
            <v>0</v>
          </cell>
          <cell r="AK421">
            <v>0</v>
          </cell>
          <cell r="AL421">
            <v>0</v>
          </cell>
          <cell r="AM421">
            <v>0</v>
          </cell>
          <cell r="AN421">
            <v>0</v>
          </cell>
          <cell r="AO421">
            <v>1</v>
          </cell>
          <cell r="AQ421">
            <v>1</v>
          </cell>
          <cell r="AR421">
            <v>1</v>
          </cell>
          <cell r="AS421">
            <v>1</v>
          </cell>
        </row>
        <row r="422">
          <cell r="B422" t="str">
            <v>Sửa chữa đập Mũi Động, xã Dương Thủy</v>
          </cell>
          <cell r="C422">
            <v>1</v>
          </cell>
          <cell r="D422">
            <v>1</v>
          </cell>
          <cell r="E422">
            <v>1</v>
          </cell>
          <cell r="F422">
            <v>1</v>
          </cell>
          <cell r="G422" t="str">
            <v>Lệ Thủy</v>
          </cell>
          <cell r="H422">
            <v>2017</v>
          </cell>
          <cell r="I422">
            <v>2017</v>
          </cell>
          <cell r="J422">
            <v>2019</v>
          </cell>
          <cell r="K422">
            <v>2019</v>
          </cell>
          <cell r="L422">
            <v>2019</v>
          </cell>
          <cell r="M422" t="str">
            <v>3443/QĐ-UBND ngày 28/10/2016</v>
          </cell>
          <cell r="N422">
            <v>3000</v>
          </cell>
          <cell r="O422">
            <v>3000</v>
          </cell>
          <cell r="P422">
            <v>3000</v>
          </cell>
          <cell r="Q422">
            <v>500</v>
          </cell>
          <cell r="R422">
            <v>500</v>
          </cell>
          <cell r="S422">
            <v>500</v>
          </cell>
          <cell r="T422">
            <v>2700</v>
          </cell>
          <cell r="U422">
            <v>2200</v>
          </cell>
          <cell r="V422">
            <v>2200</v>
          </cell>
          <cell r="W422">
            <v>2200</v>
          </cell>
          <cell r="X422">
            <v>100</v>
          </cell>
          <cell r="Y422">
            <v>100</v>
          </cell>
          <cell r="Z422">
            <v>2200</v>
          </cell>
          <cell r="AA422">
            <v>2700</v>
          </cell>
          <cell r="AB422">
            <v>2200</v>
          </cell>
          <cell r="AC422">
            <v>2700</v>
          </cell>
          <cell r="AD422">
            <v>2700</v>
          </cell>
          <cell r="AE422">
            <v>0</v>
          </cell>
          <cell r="AF422">
            <v>0</v>
          </cell>
          <cell r="AG422">
            <v>0</v>
          </cell>
          <cell r="AH422">
            <v>0</v>
          </cell>
          <cell r="AI422">
            <v>0</v>
          </cell>
          <cell r="AJ422">
            <v>0</v>
          </cell>
          <cell r="AK422">
            <v>0</v>
          </cell>
          <cell r="AL422">
            <v>0</v>
          </cell>
          <cell r="AM422">
            <v>0</v>
          </cell>
          <cell r="AN422">
            <v>0</v>
          </cell>
          <cell r="AO422">
            <v>1</v>
          </cell>
          <cell r="AQ422" t="str">
            <v>Dương Thủy</v>
          </cell>
          <cell r="AR422">
            <v>1</v>
          </cell>
          <cell r="AS422">
            <v>1</v>
          </cell>
        </row>
        <row r="423">
          <cell r="B423" t="str">
            <v>Trồng cây xanh đường Thống Nhất (36m), TP Đồng Hới</v>
          </cell>
          <cell r="C423">
            <v>1</v>
          </cell>
          <cell r="D423">
            <v>1</v>
          </cell>
          <cell r="E423">
            <v>1</v>
          </cell>
          <cell r="F423">
            <v>1</v>
          </cell>
          <cell r="G423" t="str">
            <v>Đồng Hới</v>
          </cell>
          <cell r="H423">
            <v>2017</v>
          </cell>
          <cell r="I423">
            <v>2017</v>
          </cell>
          <cell r="J423">
            <v>2019</v>
          </cell>
          <cell r="K423">
            <v>2019</v>
          </cell>
          <cell r="L423">
            <v>2019</v>
          </cell>
          <cell r="M423" t="str">
            <v>2224/QĐ-UBND ngày 26/7/2016</v>
          </cell>
          <cell r="N423">
            <v>3492</v>
          </cell>
          <cell r="O423">
            <v>3492</v>
          </cell>
          <cell r="P423">
            <v>3492</v>
          </cell>
          <cell r="Q423">
            <v>500</v>
          </cell>
          <cell r="R423">
            <v>500</v>
          </cell>
          <cell r="S423">
            <v>500</v>
          </cell>
          <cell r="T423">
            <v>3143</v>
          </cell>
          <cell r="U423">
            <v>2643</v>
          </cell>
          <cell r="V423">
            <v>1321</v>
          </cell>
          <cell r="W423">
            <v>1321.5</v>
          </cell>
          <cell r="X423">
            <v>50</v>
          </cell>
          <cell r="Y423">
            <v>1322</v>
          </cell>
          <cell r="Z423">
            <v>2643</v>
          </cell>
          <cell r="AA423">
            <v>3143</v>
          </cell>
          <cell r="AB423">
            <v>2643</v>
          </cell>
          <cell r="AC423">
            <v>3143</v>
          </cell>
          <cell r="AD423">
            <v>3143</v>
          </cell>
          <cell r="AE423">
            <v>0</v>
          </cell>
          <cell r="AF423">
            <v>0</v>
          </cell>
          <cell r="AG423">
            <v>0</v>
          </cell>
          <cell r="AH423">
            <v>0</v>
          </cell>
          <cell r="AI423">
            <v>0</v>
          </cell>
          <cell r="AJ423">
            <v>0</v>
          </cell>
          <cell r="AK423">
            <v>0</v>
          </cell>
          <cell r="AL423">
            <v>0</v>
          </cell>
          <cell r="AM423">
            <v>0</v>
          </cell>
          <cell r="AN423">
            <v>0</v>
          </cell>
          <cell r="AO423">
            <v>0.5</v>
          </cell>
          <cell r="AQ423">
            <v>0.5</v>
          </cell>
          <cell r="AR423">
            <v>0.5</v>
          </cell>
          <cell r="AS423">
            <v>0.5</v>
          </cell>
        </row>
        <row r="424">
          <cell r="B424" t="str">
            <v>Cải tạo Trụ sở làm việc Đảng ủy khối các cơ quan tỉnh</v>
          </cell>
          <cell r="C424">
            <v>0.5</v>
          </cell>
          <cell r="D424">
            <v>0.5</v>
          </cell>
          <cell r="E424">
            <v>0.5</v>
          </cell>
          <cell r="F424">
            <v>0.5</v>
          </cell>
          <cell r="G424" t="str">
            <v>Đồng Hới</v>
          </cell>
          <cell r="H424">
            <v>2017</v>
          </cell>
          <cell r="I424">
            <v>2017</v>
          </cell>
          <cell r="J424">
            <v>2019</v>
          </cell>
          <cell r="K424">
            <v>2019</v>
          </cell>
          <cell r="L424">
            <v>2019</v>
          </cell>
          <cell r="M424" t="str">
            <v>3490/QĐ-UBND ngày 28/10/2016</v>
          </cell>
          <cell r="N424">
            <v>3704</v>
          </cell>
          <cell r="O424">
            <v>3704</v>
          </cell>
          <cell r="P424">
            <v>3704</v>
          </cell>
          <cell r="Q424">
            <v>500</v>
          </cell>
          <cell r="R424">
            <v>500</v>
          </cell>
          <cell r="S424">
            <v>500</v>
          </cell>
          <cell r="T424">
            <v>3333</v>
          </cell>
          <cell r="U424">
            <v>2833</v>
          </cell>
          <cell r="V424">
            <v>1416</v>
          </cell>
          <cell r="W424">
            <v>1416.5</v>
          </cell>
          <cell r="X424">
            <v>50</v>
          </cell>
          <cell r="Y424">
            <v>1417</v>
          </cell>
          <cell r="Z424">
            <v>2833</v>
          </cell>
          <cell r="AA424">
            <v>3333</v>
          </cell>
          <cell r="AB424">
            <v>2833</v>
          </cell>
          <cell r="AC424">
            <v>3333</v>
          </cell>
          <cell r="AD424">
            <v>3333</v>
          </cell>
          <cell r="AE424">
            <v>0</v>
          </cell>
          <cell r="AF424">
            <v>0</v>
          </cell>
          <cell r="AG424">
            <v>0</v>
          </cell>
          <cell r="AH424">
            <v>0</v>
          </cell>
          <cell r="AI424">
            <v>0</v>
          </cell>
          <cell r="AJ424">
            <v>0</v>
          </cell>
          <cell r="AK424">
            <v>0</v>
          </cell>
          <cell r="AL424">
            <v>0</v>
          </cell>
          <cell r="AM424">
            <v>0</v>
          </cell>
          <cell r="AN424">
            <v>0</v>
          </cell>
          <cell r="AO424">
            <v>0.5</v>
          </cell>
          <cell r="AQ424">
            <v>0.5</v>
          </cell>
          <cell r="AR424">
            <v>0.5</v>
          </cell>
          <cell r="AS424">
            <v>0.5</v>
          </cell>
        </row>
        <row r="425">
          <cell r="B425" t="str">
            <v>Điện chiếu sáng đường Lê Lợi - Đường Chu Văn An, Thị xã Ba Đồn</v>
          </cell>
          <cell r="C425">
            <v>0.5</v>
          </cell>
          <cell r="D425">
            <v>0.5</v>
          </cell>
          <cell r="E425">
            <v>0.5</v>
          </cell>
          <cell r="F425">
            <v>0.5</v>
          </cell>
          <cell r="G425" t="str">
            <v>Ba Đồn</v>
          </cell>
          <cell r="H425">
            <v>2017</v>
          </cell>
          <cell r="I425">
            <v>2017</v>
          </cell>
          <cell r="J425">
            <v>2019</v>
          </cell>
          <cell r="K425">
            <v>2019</v>
          </cell>
          <cell r="L425">
            <v>2019</v>
          </cell>
          <cell r="M425" t="str">
            <v>3479/QĐ-UBND ngày 28/10/2016</v>
          </cell>
          <cell r="N425">
            <v>4178</v>
          </cell>
          <cell r="O425">
            <v>4178</v>
          </cell>
          <cell r="P425">
            <v>4178</v>
          </cell>
          <cell r="Q425">
            <v>500</v>
          </cell>
          <cell r="R425">
            <v>500</v>
          </cell>
          <cell r="S425">
            <v>500</v>
          </cell>
          <cell r="T425">
            <v>3760</v>
          </cell>
          <cell r="U425">
            <v>3260</v>
          </cell>
          <cell r="V425">
            <v>1630</v>
          </cell>
          <cell r="W425">
            <v>1630</v>
          </cell>
          <cell r="X425">
            <v>50</v>
          </cell>
          <cell r="Y425">
            <v>1630</v>
          </cell>
          <cell r="Z425">
            <v>3260</v>
          </cell>
          <cell r="AA425">
            <v>3760</v>
          </cell>
          <cell r="AB425">
            <v>3260</v>
          </cell>
          <cell r="AC425">
            <v>3760</v>
          </cell>
          <cell r="AD425">
            <v>3760</v>
          </cell>
          <cell r="AE425">
            <v>0</v>
          </cell>
          <cell r="AF425">
            <v>0</v>
          </cell>
          <cell r="AG425">
            <v>0</v>
          </cell>
          <cell r="AH425">
            <v>0</v>
          </cell>
          <cell r="AI425">
            <v>0</v>
          </cell>
          <cell r="AJ425">
            <v>0</v>
          </cell>
          <cell r="AK425">
            <v>0</v>
          </cell>
          <cell r="AL425">
            <v>0</v>
          </cell>
          <cell r="AM425">
            <v>0</v>
          </cell>
          <cell r="AN425">
            <v>0</v>
          </cell>
          <cell r="AO425">
            <v>0.5</v>
          </cell>
          <cell r="AQ425">
            <v>0.5</v>
          </cell>
          <cell r="AR425">
            <v>0.5</v>
          </cell>
          <cell r="AS425">
            <v>0.5</v>
          </cell>
        </row>
        <row r="426">
          <cell r="B426" t="str">
            <v>Cải tạo, sửa chữa khu giảng đường Trung tâm dịch vụ việc làm Quảng Bình.</v>
          </cell>
          <cell r="C426">
            <v>0.5</v>
          </cell>
          <cell r="D426">
            <v>0.5</v>
          </cell>
          <cell r="E426">
            <v>0.5</v>
          </cell>
          <cell r="F426">
            <v>0.5</v>
          </cell>
          <cell r="G426" t="str">
            <v>Đồng Hới</v>
          </cell>
          <cell r="H426">
            <v>2017</v>
          </cell>
          <cell r="I426">
            <v>2017</v>
          </cell>
          <cell r="J426">
            <v>2019</v>
          </cell>
          <cell r="K426">
            <v>2019</v>
          </cell>
          <cell r="L426">
            <v>2019</v>
          </cell>
          <cell r="M426" t="str">
            <v>3488/QĐ-UBND ngày 28/10/2016</v>
          </cell>
          <cell r="N426">
            <v>4500</v>
          </cell>
          <cell r="O426">
            <v>4500</v>
          </cell>
          <cell r="P426">
            <v>4500</v>
          </cell>
          <cell r="Q426">
            <v>500</v>
          </cell>
          <cell r="R426">
            <v>500</v>
          </cell>
          <cell r="S426">
            <v>500</v>
          </cell>
          <cell r="T426">
            <v>4050</v>
          </cell>
          <cell r="U426">
            <v>3550</v>
          </cell>
          <cell r="V426">
            <v>1775</v>
          </cell>
          <cell r="W426">
            <v>1775</v>
          </cell>
          <cell r="X426">
            <v>50</v>
          </cell>
          <cell r="Y426">
            <v>1775</v>
          </cell>
          <cell r="Z426">
            <v>3550</v>
          </cell>
          <cell r="AA426">
            <v>4050</v>
          </cell>
          <cell r="AB426">
            <v>3550</v>
          </cell>
          <cell r="AC426">
            <v>4050</v>
          </cell>
          <cell r="AD426">
            <v>4050</v>
          </cell>
          <cell r="AE426">
            <v>0</v>
          </cell>
          <cell r="AF426">
            <v>0</v>
          </cell>
          <cell r="AG426">
            <v>0</v>
          </cell>
          <cell r="AH426">
            <v>0</v>
          </cell>
          <cell r="AI426">
            <v>0</v>
          </cell>
          <cell r="AJ426">
            <v>0</v>
          </cell>
          <cell r="AK426">
            <v>0</v>
          </cell>
          <cell r="AL426">
            <v>0</v>
          </cell>
          <cell r="AM426">
            <v>0</v>
          </cell>
          <cell r="AN426">
            <v>0</v>
          </cell>
          <cell r="AO426">
            <v>0.5</v>
          </cell>
          <cell r="AQ426">
            <v>0.5</v>
          </cell>
          <cell r="AR426">
            <v>0.5</v>
          </cell>
          <cell r="AS426">
            <v>0.5</v>
          </cell>
        </row>
        <row r="427">
          <cell r="B427" t="str">
            <v>Bê tông hóa đường GTNT xã Văn Hóa</v>
          </cell>
          <cell r="C427">
            <v>0.5</v>
          </cell>
          <cell r="D427">
            <v>0.5</v>
          </cell>
          <cell r="E427">
            <v>0.5</v>
          </cell>
          <cell r="F427">
            <v>0.5</v>
          </cell>
          <cell r="G427" t="str">
            <v>Tuyên Hóa</v>
          </cell>
          <cell r="H427">
            <v>2017</v>
          </cell>
          <cell r="I427">
            <v>2017</v>
          </cell>
          <cell r="J427">
            <v>2019</v>
          </cell>
          <cell r="K427">
            <v>2019</v>
          </cell>
          <cell r="L427">
            <v>2019</v>
          </cell>
          <cell r="M427" t="str">
            <v>3514/QĐ-UBND ngày 31/10/2016</v>
          </cell>
          <cell r="N427">
            <v>6000</v>
          </cell>
          <cell r="O427">
            <v>6000</v>
          </cell>
          <cell r="P427">
            <v>6000</v>
          </cell>
          <cell r="Q427">
            <v>500</v>
          </cell>
          <cell r="R427">
            <v>500</v>
          </cell>
          <cell r="S427">
            <v>500</v>
          </cell>
          <cell r="T427">
            <v>5400</v>
          </cell>
          <cell r="U427">
            <v>4900</v>
          </cell>
          <cell r="V427">
            <v>2450</v>
          </cell>
          <cell r="W427">
            <v>2450</v>
          </cell>
          <cell r="X427">
            <v>50</v>
          </cell>
          <cell r="Y427">
            <v>2450</v>
          </cell>
          <cell r="Z427">
            <v>4900</v>
          </cell>
          <cell r="AA427">
            <v>5400</v>
          </cell>
          <cell r="AB427">
            <v>4900</v>
          </cell>
          <cell r="AC427">
            <v>5400</v>
          </cell>
          <cell r="AD427">
            <v>5400</v>
          </cell>
          <cell r="AE427">
            <v>0</v>
          </cell>
          <cell r="AF427">
            <v>0</v>
          </cell>
          <cell r="AG427">
            <v>0</v>
          </cell>
          <cell r="AH427">
            <v>0</v>
          </cell>
          <cell r="AI427">
            <v>0</v>
          </cell>
          <cell r="AJ427">
            <v>0</v>
          </cell>
          <cell r="AK427">
            <v>0</v>
          </cell>
          <cell r="AL427">
            <v>0</v>
          </cell>
          <cell r="AM427">
            <v>0</v>
          </cell>
          <cell r="AN427">
            <v>0</v>
          </cell>
          <cell r="AO427">
            <v>0.5</v>
          </cell>
          <cell r="AQ427">
            <v>0.5</v>
          </cell>
          <cell r="AR427">
            <v>0.5</v>
          </cell>
          <cell r="AS427">
            <v>0.5</v>
          </cell>
        </row>
        <row r="428">
          <cell r="B428" t="str">
            <v>Khắc phục khẩn cấp tuyến đường ngập lụt nối từ đường tỉnh lộ 559 đi xã Quảng Hòa</v>
          </cell>
          <cell r="C428">
            <v>0.5</v>
          </cell>
          <cell r="D428">
            <v>0.5</v>
          </cell>
          <cell r="E428">
            <v>0.5</v>
          </cell>
          <cell r="F428">
            <v>0.5</v>
          </cell>
          <cell r="G428" t="str">
            <v>Ba Đồn</v>
          </cell>
          <cell r="H428">
            <v>2017</v>
          </cell>
          <cell r="I428">
            <v>2017</v>
          </cell>
          <cell r="J428">
            <v>2019</v>
          </cell>
          <cell r="K428">
            <v>2019</v>
          </cell>
          <cell r="L428">
            <v>2019</v>
          </cell>
          <cell r="M428" t="str">
            <v>3513/QĐ-UBND ngày 30/10/2016</v>
          </cell>
          <cell r="N428">
            <v>6100</v>
          </cell>
          <cell r="O428">
            <v>6100</v>
          </cell>
          <cell r="P428">
            <v>6100</v>
          </cell>
          <cell r="Q428">
            <v>500</v>
          </cell>
          <cell r="R428">
            <v>500</v>
          </cell>
          <cell r="S428">
            <v>500</v>
          </cell>
          <cell r="T428">
            <v>5490</v>
          </cell>
          <cell r="U428">
            <v>4990</v>
          </cell>
          <cell r="V428">
            <v>2495</v>
          </cell>
          <cell r="W428">
            <v>2495</v>
          </cell>
          <cell r="X428">
            <v>50</v>
          </cell>
          <cell r="Y428">
            <v>50</v>
          </cell>
          <cell r="Z428">
            <v>2495</v>
          </cell>
          <cell r="AA428">
            <v>2995</v>
          </cell>
          <cell r="AB428">
            <v>2495</v>
          </cell>
          <cell r="AC428">
            <v>2995</v>
          </cell>
          <cell r="AD428">
            <v>5490</v>
          </cell>
          <cell r="AE428">
            <v>2495</v>
          </cell>
          <cell r="AF428">
            <v>2495</v>
          </cell>
          <cell r="AG428">
            <v>100</v>
          </cell>
          <cell r="AH428">
            <v>100</v>
          </cell>
          <cell r="AI428">
            <v>2495</v>
          </cell>
          <cell r="AJ428">
            <v>5490</v>
          </cell>
          <cell r="AK428">
            <v>5490</v>
          </cell>
          <cell r="AL428">
            <v>5490</v>
          </cell>
          <cell r="AM428">
            <v>0</v>
          </cell>
          <cell r="AN428">
            <v>0</v>
          </cell>
          <cell r="AO428">
            <v>0.5</v>
          </cell>
          <cell r="AQ428" t="str">
            <v>Quảng Hòa</v>
          </cell>
          <cell r="AR428" t="str">
            <v>GT</v>
          </cell>
          <cell r="AS428">
            <v>0.5</v>
          </cell>
          <cell r="AT428" t="str">
            <v>NTM</v>
          </cell>
          <cell r="AU428" t="str">
            <v>UBND thị xã Ba Đồn</v>
          </cell>
        </row>
        <row r="429">
          <cell r="B429" t="str">
            <v>Đường Hà Thiệp - Bảo Ninh xã Võ Ninh, huyện Quảng Ninh (NS tỉnh hỗ trợ phần chi phí xây lắp 8.873 triệu đồng)</v>
          </cell>
          <cell r="C429">
            <v>0.5</v>
          </cell>
          <cell r="D429">
            <v>0.5</v>
          </cell>
          <cell r="E429">
            <v>0.5</v>
          </cell>
          <cell r="F429">
            <v>0.5</v>
          </cell>
          <cell r="G429" t="str">
            <v>Quảng Ninh</v>
          </cell>
          <cell r="H429">
            <v>2017</v>
          </cell>
          <cell r="I429">
            <v>2017</v>
          </cell>
          <cell r="J429">
            <v>2019</v>
          </cell>
          <cell r="K429">
            <v>2019</v>
          </cell>
          <cell r="L429">
            <v>2019</v>
          </cell>
          <cell r="M429" t="str">
            <v>2884/QĐ-UBND ngày 28/9/2016</v>
          </cell>
          <cell r="N429">
            <v>12178</v>
          </cell>
          <cell r="O429">
            <v>12178</v>
          </cell>
          <cell r="P429">
            <v>8873</v>
          </cell>
          <cell r="Q429">
            <v>1000</v>
          </cell>
          <cell r="R429">
            <v>1000</v>
          </cell>
          <cell r="S429">
            <v>1000</v>
          </cell>
          <cell r="T429">
            <v>7986</v>
          </cell>
          <cell r="U429">
            <v>6986</v>
          </cell>
          <cell r="V429">
            <v>3493</v>
          </cell>
          <cell r="W429">
            <v>3493</v>
          </cell>
          <cell r="X429">
            <v>50</v>
          </cell>
          <cell r="Y429">
            <v>50</v>
          </cell>
          <cell r="Z429">
            <v>3493</v>
          </cell>
          <cell r="AA429">
            <v>4493</v>
          </cell>
          <cell r="AB429">
            <v>3493</v>
          </cell>
          <cell r="AC429">
            <v>4493</v>
          </cell>
          <cell r="AD429">
            <v>7986</v>
          </cell>
          <cell r="AE429">
            <v>3493</v>
          </cell>
          <cell r="AF429">
            <v>3493</v>
          </cell>
          <cell r="AG429">
            <v>100</v>
          </cell>
          <cell r="AH429">
            <v>-1117</v>
          </cell>
          <cell r="AI429">
            <v>2376</v>
          </cell>
          <cell r="AJ429">
            <v>6869</v>
          </cell>
          <cell r="AK429">
            <v>6869</v>
          </cell>
          <cell r="AL429">
            <v>7986</v>
          </cell>
          <cell r="AM429">
            <v>0</v>
          </cell>
          <cell r="AN429">
            <v>0</v>
          </cell>
          <cell r="AO429">
            <v>0.5</v>
          </cell>
          <cell r="AQ429" t="str">
            <v>Võ Ninh</v>
          </cell>
          <cell r="AR429" t="str">
            <v>GT</v>
          </cell>
          <cell r="AS429">
            <v>0.5</v>
          </cell>
          <cell r="AT429" t="str">
            <v>NTM</v>
          </cell>
          <cell r="AU429" t="str">
            <v>UBND huyện Quảng Ninh</v>
          </cell>
        </row>
        <row r="430">
          <cell r="B430" t="str">
            <v>Kè chống sạt lở Khe Cát thôn Cừa Thôn và thôn Tân Hải xã Hải Ninh (GĐ 1)</v>
          </cell>
          <cell r="C430">
            <v>0.5</v>
          </cell>
          <cell r="D430">
            <v>0.5</v>
          </cell>
          <cell r="E430">
            <v>0.5</v>
          </cell>
          <cell r="F430">
            <v>0.5</v>
          </cell>
          <cell r="G430" t="str">
            <v>Quảng Ninh</v>
          </cell>
          <cell r="H430">
            <v>2017</v>
          </cell>
          <cell r="I430">
            <v>2017</v>
          </cell>
          <cell r="J430">
            <v>2019</v>
          </cell>
          <cell r="K430">
            <v>2019</v>
          </cell>
          <cell r="L430">
            <v>2019</v>
          </cell>
          <cell r="M430" t="str">
            <v>3806/QĐ-UBND ngày 30/11/2016</v>
          </cell>
          <cell r="N430">
            <v>8920</v>
          </cell>
          <cell r="O430">
            <v>8920</v>
          </cell>
          <cell r="P430">
            <v>8920</v>
          </cell>
          <cell r="Q430">
            <v>1000</v>
          </cell>
          <cell r="R430">
            <v>1000</v>
          </cell>
          <cell r="S430">
            <v>1000</v>
          </cell>
          <cell r="T430">
            <v>8028</v>
          </cell>
          <cell r="U430">
            <v>7028</v>
          </cell>
          <cell r="V430">
            <v>3514</v>
          </cell>
          <cell r="W430">
            <v>3514</v>
          </cell>
          <cell r="X430">
            <v>50</v>
          </cell>
          <cell r="Y430">
            <v>50</v>
          </cell>
          <cell r="Z430">
            <v>3514</v>
          </cell>
          <cell r="AA430">
            <v>4514</v>
          </cell>
          <cell r="AB430">
            <v>3514</v>
          </cell>
          <cell r="AC430">
            <v>4514</v>
          </cell>
          <cell r="AD430">
            <v>8028</v>
          </cell>
          <cell r="AE430">
            <v>3514</v>
          </cell>
          <cell r="AF430">
            <v>3514</v>
          </cell>
          <cell r="AG430">
            <v>100</v>
          </cell>
          <cell r="AH430">
            <v>100</v>
          </cell>
          <cell r="AI430">
            <v>3514</v>
          </cell>
          <cell r="AJ430">
            <v>8028</v>
          </cell>
          <cell r="AK430">
            <v>8028</v>
          </cell>
          <cell r="AL430">
            <v>8028</v>
          </cell>
          <cell r="AM430">
            <v>0</v>
          </cell>
          <cell r="AN430">
            <v>0</v>
          </cell>
          <cell r="AO430">
            <v>0.5</v>
          </cell>
          <cell r="AQ430" t="str">
            <v>Hải Ninh</v>
          </cell>
          <cell r="AR430" t="str">
            <v>NN-TL</v>
          </cell>
          <cell r="AS430" t="str">
            <v>bãi ngang</v>
          </cell>
          <cell r="AT430" t="str">
            <v>NTM</v>
          </cell>
          <cell r="AU430" t="str">
            <v>UBND xã Hải Ninh</v>
          </cell>
        </row>
        <row r="431">
          <cell r="B431" t="str">
            <v>Đường ngập lụt cứu hộ, cứu nạn từ Ba Trại đi xã Liên Trạch, huyện Bố Trạch</v>
          </cell>
          <cell r="C431">
            <v>0.5</v>
          </cell>
          <cell r="D431">
            <v>0.5</v>
          </cell>
          <cell r="E431">
            <v>0.5</v>
          </cell>
          <cell r="F431">
            <v>0.5</v>
          </cell>
          <cell r="G431" t="str">
            <v>Bố Trạch</v>
          </cell>
          <cell r="H431">
            <v>2017</v>
          </cell>
          <cell r="I431">
            <v>2017</v>
          </cell>
          <cell r="J431">
            <v>2019</v>
          </cell>
          <cell r="K431">
            <v>2019</v>
          </cell>
          <cell r="L431">
            <v>2019</v>
          </cell>
          <cell r="M431" t="str">
            <v>3486/QĐ-UBND ngày 28/10/2016</v>
          </cell>
          <cell r="N431">
            <v>14914</v>
          </cell>
          <cell r="O431">
            <v>14914</v>
          </cell>
          <cell r="P431">
            <v>11380</v>
          </cell>
          <cell r="Q431">
            <v>1000</v>
          </cell>
          <cell r="R431">
            <v>1000</v>
          </cell>
          <cell r="S431">
            <v>1000</v>
          </cell>
          <cell r="T431">
            <v>10242</v>
          </cell>
          <cell r="U431">
            <v>9242</v>
          </cell>
          <cell r="V431">
            <v>4621</v>
          </cell>
          <cell r="W431">
            <v>4621</v>
          </cell>
          <cell r="X431">
            <v>50</v>
          </cell>
          <cell r="Y431">
            <v>5079</v>
          </cell>
          <cell r="Z431">
            <v>9700</v>
          </cell>
          <cell r="AA431">
            <v>10700</v>
          </cell>
          <cell r="AB431">
            <v>9700</v>
          </cell>
          <cell r="AC431">
            <v>10700</v>
          </cell>
          <cell r="AD431">
            <v>10242</v>
          </cell>
          <cell r="AE431">
            <v>-458</v>
          </cell>
          <cell r="AF431">
            <v>-458</v>
          </cell>
          <cell r="AG431">
            <v>-458</v>
          </cell>
          <cell r="AH431">
            <v>-458</v>
          </cell>
          <cell r="AI431">
            <v>-458</v>
          </cell>
          <cell r="AJ431">
            <v>-458</v>
          </cell>
          <cell r="AK431">
            <v>-458</v>
          </cell>
          <cell r="AL431">
            <v>-458</v>
          </cell>
          <cell r="AM431">
            <v>-458</v>
          </cell>
          <cell r="AN431" t="str">
            <v>Năm 2018 đã điều chỉnh bổ sung vốn cho dự án từ Cầu bê tông xã Nam Trạch</v>
          </cell>
          <cell r="AP431" t="str">
            <v>Bố trí 1 ,5 tỷ vốn vượt thu</v>
          </cell>
          <cell r="AQ431" t="str">
            <v>Liên Trạch</v>
          </cell>
          <cell r="AR431" t="str">
            <v>GT</v>
          </cell>
          <cell r="AS431" t="str">
            <v>xã 135</v>
          </cell>
          <cell r="AT431" t="str">
            <v>NTM</v>
          </cell>
        </row>
        <row r="432">
          <cell r="B432" t="str">
            <v>Hạ tầng và đường vào khu di tích lịch sử Hang Lèn Hà, xã Thanh Hóa, huyện Tuyên Hóa</v>
          </cell>
          <cell r="C432">
            <v>-458</v>
          </cell>
          <cell r="D432">
            <v>-458</v>
          </cell>
          <cell r="E432">
            <v>-458</v>
          </cell>
          <cell r="F432">
            <v>-458</v>
          </cell>
          <cell r="G432" t="str">
            <v>Tuyên Hóa</v>
          </cell>
          <cell r="H432">
            <v>2017</v>
          </cell>
          <cell r="I432">
            <v>2017</v>
          </cell>
          <cell r="J432">
            <v>2019</v>
          </cell>
          <cell r="K432">
            <v>2019</v>
          </cell>
          <cell r="L432">
            <v>2019</v>
          </cell>
          <cell r="M432" t="str">
            <v>3392/QĐ-UBND ngày 26/9/2017</v>
          </cell>
          <cell r="N432">
            <v>10000</v>
          </cell>
          <cell r="O432">
            <v>10000</v>
          </cell>
          <cell r="P432">
            <v>3500</v>
          </cell>
          <cell r="Q432">
            <v>3500</v>
          </cell>
          <cell r="R432">
            <v>3500</v>
          </cell>
          <cell r="S432">
            <v>0</v>
          </cell>
          <cell r="T432">
            <v>3500</v>
          </cell>
          <cell r="U432">
            <v>3500</v>
          </cell>
          <cell r="V432">
            <v>1750</v>
          </cell>
          <cell r="W432">
            <v>1750</v>
          </cell>
          <cell r="X432">
            <v>50</v>
          </cell>
          <cell r="Y432">
            <v>1750</v>
          </cell>
          <cell r="Z432">
            <v>3500</v>
          </cell>
          <cell r="AA432">
            <v>7000</v>
          </cell>
          <cell r="AB432">
            <v>3500</v>
          </cell>
          <cell r="AC432">
            <v>3500</v>
          </cell>
          <cell r="AD432">
            <v>3500</v>
          </cell>
          <cell r="AE432">
            <v>0</v>
          </cell>
          <cell r="AF432">
            <v>0</v>
          </cell>
          <cell r="AG432">
            <v>0</v>
          </cell>
          <cell r="AH432">
            <v>0</v>
          </cell>
          <cell r="AI432">
            <v>0</v>
          </cell>
          <cell r="AJ432">
            <v>0</v>
          </cell>
          <cell r="AK432">
            <v>0</v>
          </cell>
          <cell r="AL432">
            <v>0</v>
          </cell>
          <cell r="AM432">
            <v>0</v>
          </cell>
          <cell r="AN432" t="str">
            <v>Cập nhật QĐ dự án</v>
          </cell>
          <cell r="AO432">
            <v>0.5</v>
          </cell>
          <cell r="AQ432" t="str">
            <v>Thanh Hóa</v>
          </cell>
          <cell r="AR432">
            <v>0.5</v>
          </cell>
          <cell r="AS432" t="str">
            <v>xã 135</v>
          </cell>
          <cell r="AT432" t="str">
            <v>NTM</v>
          </cell>
        </row>
        <row r="433">
          <cell r="B433" t="str">
            <v xml:space="preserve">Đối ứng cho Dự án Cấp điện nông thôn từ lưới điện Quốc gia tỉnh Quảng Bình </v>
          </cell>
          <cell r="C433">
            <v>0.5</v>
          </cell>
          <cell r="D433">
            <v>0.5</v>
          </cell>
          <cell r="E433" t="str">
            <v>CN-Điện</v>
          </cell>
          <cell r="F433" t="str">
            <v>4Chuyển tiếp</v>
          </cell>
          <cell r="G433" t="str">
            <v>Quảng Bình</v>
          </cell>
          <cell r="H433">
            <v>2015</v>
          </cell>
          <cell r="I433">
            <v>2015</v>
          </cell>
          <cell r="J433">
            <v>2020</v>
          </cell>
          <cell r="K433" t="str">
            <v>chưa</v>
          </cell>
          <cell r="L433">
            <v>2020</v>
          </cell>
          <cell r="M433" t="str">
            <v>2908/QĐ-UBND ngày 16/10/2014; 3494/QĐ-UBND ngày 04/12/2015</v>
          </cell>
          <cell r="N433">
            <v>139630</v>
          </cell>
          <cell r="O433">
            <v>0</v>
          </cell>
          <cell r="P433">
            <v>17000</v>
          </cell>
          <cell r="Q433">
            <v>32454</v>
          </cell>
          <cell r="R433">
            <v>0</v>
          </cell>
          <cell r="S433">
            <v>12454</v>
          </cell>
          <cell r="T433">
            <v>7519</v>
          </cell>
          <cell r="U433">
            <v>2846</v>
          </cell>
          <cell r="V433">
            <v>1423</v>
          </cell>
          <cell r="W433">
            <v>1423</v>
          </cell>
          <cell r="X433">
            <v>50</v>
          </cell>
          <cell r="Y433">
            <v>50</v>
          </cell>
          <cell r="Z433">
            <v>1423</v>
          </cell>
          <cell r="AA433">
            <v>33877</v>
          </cell>
          <cell r="AB433">
            <v>1423</v>
          </cell>
          <cell r="AC433">
            <v>13877</v>
          </cell>
          <cell r="AD433">
            <v>7519</v>
          </cell>
          <cell r="AE433">
            <v>1423</v>
          </cell>
          <cell r="AF433">
            <v>1423</v>
          </cell>
          <cell r="AG433">
            <v>100</v>
          </cell>
          <cell r="AH433">
            <v>100</v>
          </cell>
          <cell r="AI433">
            <v>1423</v>
          </cell>
          <cell r="AJ433">
            <v>35300</v>
          </cell>
          <cell r="AK433">
            <v>15300</v>
          </cell>
          <cell r="AL433">
            <v>7519</v>
          </cell>
          <cell r="AM433">
            <v>0</v>
          </cell>
          <cell r="AN433">
            <v>0</v>
          </cell>
          <cell r="AO433">
            <v>0.5</v>
          </cell>
          <cell r="AQ433" t="str">
            <v>Toàn Tỉnh</v>
          </cell>
          <cell r="AR433" t="str">
            <v>Khác</v>
          </cell>
          <cell r="AS433">
            <v>0.5</v>
          </cell>
          <cell r="AT433">
            <v>0.5</v>
          </cell>
          <cell r="AU433" t="str">
            <v>Sở Công thương</v>
          </cell>
        </row>
        <row r="434">
          <cell r="B434" t="str">
            <v xml:space="preserve">Kè cửa sông biển Nhật Lệ </v>
          </cell>
          <cell r="C434">
            <v>0.5</v>
          </cell>
          <cell r="D434">
            <v>0.5</v>
          </cell>
          <cell r="E434" t="str">
            <v>NN-TL</v>
          </cell>
          <cell r="F434" t="str">
            <v>4Chuyển tiếp</v>
          </cell>
          <cell r="G434" t="str">
            <v>Đồng Hới</v>
          </cell>
          <cell r="H434">
            <v>2014</v>
          </cell>
          <cell r="I434">
            <v>2014</v>
          </cell>
          <cell r="J434">
            <v>2020</v>
          </cell>
          <cell r="K434" t="str">
            <v>chưa</v>
          </cell>
          <cell r="L434">
            <v>2020</v>
          </cell>
          <cell r="M434" t="str">
            <v>270/QĐ-CT ngày 31/01/2013; 1701/QĐ-UBND ngày 30/6/2014</v>
          </cell>
          <cell r="N434">
            <v>46489</v>
          </cell>
          <cell r="O434">
            <v>0</v>
          </cell>
          <cell r="P434">
            <v>46489</v>
          </cell>
          <cell r="Q434">
            <v>31687</v>
          </cell>
          <cell r="R434">
            <v>0</v>
          </cell>
          <cell r="S434">
            <v>31687</v>
          </cell>
          <cell r="T434">
            <v>16500</v>
          </cell>
          <cell r="U434">
            <v>14850</v>
          </cell>
          <cell r="V434">
            <v>7250</v>
          </cell>
          <cell r="W434">
            <v>7250</v>
          </cell>
          <cell r="X434">
            <v>50</v>
          </cell>
          <cell r="Y434">
            <v>50</v>
          </cell>
          <cell r="Z434">
            <v>7250</v>
          </cell>
          <cell r="AA434">
            <v>38937</v>
          </cell>
          <cell r="AB434">
            <v>7250</v>
          </cell>
          <cell r="AC434">
            <v>38937</v>
          </cell>
          <cell r="AD434">
            <v>16500</v>
          </cell>
          <cell r="AE434">
            <v>7600</v>
          </cell>
          <cell r="AF434">
            <v>3800</v>
          </cell>
          <cell r="AG434">
            <v>50</v>
          </cell>
          <cell r="AH434">
            <v>50</v>
          </cell>
          <cell r="AI434">
            <v>3800</v>
          </cell>
          <cell r="AJ434">
            <v>42737</v>
          </cell>
          <cell r="AK434">
            <v>42737</v>
          </cell>
          <cell r="AL434">
            <v>16500</v>
          </cell>
          <cell r="AM434">
            <v>3800</v>
          </cell>
          <cell r="AN434" t="str">
            <v>Đang bổ sung KH trung hạn</v>
          </cell>
          <cell r="AO434">
            <v>0.48821548821548821</v>
          </cell>
          <cell r="AQ434" t="str">
            <v>Bảo Ninh</v>
          </cell>
          <cell r="AR434" t="str">
            <v>NN-TL</v>
          </cell>
          <cell r="AS434">
            <v>0.48821544647216797</v>
          </cell>
          <cell r="AT434">
            <v>0.48821544647216797</v>
          </cell>
          <cell r="AU434" t="str">
            <v>Sở Nông nghiệp và PTNT</v>
          </cell>
        </row>
        <row r="435">
          <cell r="B435" t="str">
            <v>Hỗ trợ GPMB xây dựng Trụ sở BCH Bộ đội biên phòng tỉnh</v>
          </cell>
          <cell r="C435">
            <v>0.48821544647216797</v>
          </cell>
          <cell r="D435">
            <v>0.48821544647216797</v>
          </cell>
          <cell r="E435">
            <v>0.48821544647216797</v>
          </cell>
          <cell r="F435">
            <v>0.48821544647216797</v>
          </cell>
          <cell r="G435" t="str">
            <v>Đồng Hới</v>
          </cell>
          <cell r="H435">
            <v>2016</v>
          </cell>
          <cell r="I435">
            <v>2016</v>
          </cell>
          <cell r="J435">
            <v>2020</v>
          </cell>
          <cell r="K435">
            <v>2020</v>
          </cell>
          <cell r="L435">
            <v>2020</v>
          </cell>
          <cell r="M435">
            <v>2020</v>
          </cell>
          <cell r="N435">
            <v>5305</v>
          </cell>
          <cell r="O435">
            <v>5305</v>
          </cell>
          <cell r="P435">
            <v>5305</v>
          </cell>
          <cell r="Q435">
            <v>2000</v>
          </cell>
          <cell r="R435">
            <v>2000</v>
          </cell>
          <cell r="S435">
            <v>2000</v>
          </cell>
          <cell r="T435">
            <v>4775</v>
          </cell>
          <cell r="U435">
            <v>2775</v>
          </cell>
          <cell r="V435">
            <v>2775</v>
          </cell>
          <cell r="W435">
            <v>1387.5</v>
          </cell>
          <cell r="X435">
            <v>50</v>
          </cell>
          <cell r="Y435">
            <v>50</v>
          </cell>
          <cell r="Z435">
            <v>2775</v>
          </cell>
          <cell r="AA435">
            <v>4775</v>
          </cell>
          <cell r="AB435">
            <v>2775</v>
          </cell>
          <cell r="AC435">
            <v>4775</v>
          </cell>
          <cell r="AD435">
            <v>4775</v>
          </cell>
          <cell r="AE435">
            <v>0</v>
          </cell>
          <cell r="AF435">
            <v>0</v>
          </cell>
          <cell r="AG435">
            <v>0</v>
          </cell>
          <cell r="AH435">
            <v>0</v>
          </cell>
          <cell r="AI435">
            <v>0</v>
          </cell>
          <cell r="AJ435">
            <v>0</v>
          </cell>
          <cell r="AK435">
            <v>0</v>
          </cell>
          <cell r="AL435">
            <v>0</v>
          </cell>
          <cell r="AM435">
            <v>0</v>
          </cell>
          <cell r="AN435" t="str">
            <v>GPMB bố trí hết</v>
          </cell>
          <cell r="AQ435" t="str">
            <v>Đồng Phú</v>
          </cell>
          <cell r="AR435" t="str">
            <v>Khác</v>
          </cell>
          <cell r="AS435">
            <v>0</v>
          </cell>
          <cell r="AT435">
            <v>0</v>
          </cell>
        </row>
        <row r="436">
          <cell r="B436" t="str">
            <v>Các dự án bổ sung vốn trung hạn</v>
          </cell>
          <cell r="C436">
            <v>0</v>
          </cell>
          <cell r="D436">
            <v>0</v>
          </cell>
          <cell r="E436">
            <v>0</v>
          </cell>
          <cell r="F436">
            <v>0</v>
          </cell>
          <cell r="G436">
            <v>0</v>
          </cell>
          <cell r="H436">
            <v>0</v>
          </cell>
          <cell r="I436">
            <v>0</v>
          </cell>
          <cell r="J436">
            <v>0</v>
          </cell>
          <cell r="K436">
            <v>0</v>
          </cell>
          <cell r="L436">
            <v>0</v>
          </cell>
          <cell r="M436">
            <v>0</v>
          </cell>
          <cell r="N436">
            <v>68196</v>
          </cell>
          <cell r="O436">
            <v>0</v>
          </cell>
          <cell r="P436">
            <v>25303</v>
          </cell>
          <cell r="Q436">
            <v>10500</v>
          </cell>
          <cell r="R436">
            <v>0</v>
          </cell>
          <cell r="S436">
            <v>4500</v>
          </cell>
          <cell r="T436">
            <v>23998</v>
          </cell>
          <cell r="U436">
            <v>19498</v>
          </cell>
          <cell r="V436">
            <v>5100</v>
          </cell>
          <cell r="W436">
            <v>5100</v>
          </cell>
          <cell r="X436">
            <v>5100</v>
          </cell>
          <cell r="Y436">
            <v>3600</v>
          </cell>
          <cell r="Z436">
            <v>8700</v>
          </cell>
          <cell r="AA436">
            <v>19200</v>
          </cell>
          <cell r="AB436">
            <v>8700</v>
          </cell>
          <cell r="AC436">
            <v>13200</v>
          </cell>
          <cell r="AD436">
            <v>23998</v>
          </cell>
          <cell r="AE436">
            <v>10798</v>
          </cell>
          <cell r="AF436">
            <v>10798</v>
          </cell>
          <cell r="AG436">
            <v>10798</v>
          </cell>
          <cell r="AH436">
            <v>10798</v>
          </cell>
          <cell r="AI436">
            <v>10798</v>
          </cell>
          <cell r="AJ436">
            <v>10798</v>
          </cell>
          <cell r="AK436">
            <v>10798</v>
          </cell>
          <cell r="AL436">
            <v>10798</v>
          </cell>
          <cell r="AM436">
            <v>10798</v>
          </cell>
          <cell r="AN436">
            <v>10798</v>
          </cell>
          <cell r="AQ436">
            <v>10798</v>
          </cell>
          <cell r="AR436">
            <v>10798</v>
          </cell>
          <cell r="AS436">
            <v>10798</v>
          </cell>
          <cell r="AT436">
            <v>10798</v>
          </cell>
        </row>
        <row r="437">
          <cell r="B437" t="str">
            <v>Mở rộng, cải tạo trụ sở làm việc Sở Tư pháp</v>
          </cell>
          <cell r="C437">
            <v>10798</v>
          </cell>
          <cell r="D437">
            <v>10798</v>
          </cell>
          <cell r="E437">
            <v>10798</v>
          </cell>
          <cell r="F437">
            <v>10798</v>
          </cell>
          <cell r="G437" t="str">
            <v>Đồng Hới</v>
          </cell>
          <cell r="H437">
            <v>2018</v>
          </cell>
          <cell r="I437">
            <v>2018</v>
          </cell>
          <cell r="J437">
            <v>2020</v>
          </cell>
          <cell r="K437">
            <v>2020</v>
          </cell>
          <cell r="L437">
            <v>2020</v>
          </cell>
          <cell r="M437" t="str">
            <v>3857/QĐ-UBND ngày 30/10/2017; 2855/QĐ-UBND ngày 28/6/2018</v>
          </cell>
          <cell r="N437">
            <v>6600</v>
          </cell>
          <cell r="O437">
            <v>6600</v>
          </cell>
          <cell r="P437">
            <v>6600</v>
          </cell>
          <cell r="Q437">
            <v>6600</v>
          </cell>
          <cell r="R437">
            <v>6600</v>
          </cell>
          <cell r="S437">
            <v>6600</v>
          </cell>
          <cell r="T437">
            <v>6600</v>
          </cell>
          <cell r="U437">
            <v>6600</v>
          </cell>
          <cell r="V437">
            <v>1850</v>
          </cell>
          <cell r="W437">
            <v>1850</v>
          </cell>
          <cell r="X437">
            <v>50</v>
          </cell>
          <cell r="Y437">
            <v>1850</v>
          </cell>
          <cell r="Z437">
            <v>3700</v>
          </cell>
          <cell r="AA437">
            <v>3700</v>
          </cell>
          <cell r="AB437">
            <v>3700</v>
          </cell>
          <cell r="AC437">
            <v>3700</v>
          </cell>
          <cell r="AD437">
            <v>6600</v>
          </cell>
          <cell r="AE437">
            <v>2900</v>
          </cell>
          <cell r="AF437">
            <v>1450</v>
          </cell>
          <cell r="AG437">
            <v>50</v>
          </cell>
          <cell r="AH437">
            <v>50</v>
          </cell>
          <cell r="AI437">
            <v>1450</v>
          </cell>
          <cell r="AJ437">
            <v>5150</v>
          </cell>
          <cell r="AK437">
            <v>5150</v>
          </cell>
          <cell r="AL437">
            <v>6600</v>
          </cell>
          <cell r="AM437">
            <v>1450</v>
          </cell>
          <cell r="AN437" t="str">
            <v>Điều chỉnh tăng TMĐT 2,9 tỷ</v>
          </cell>
          <cell r="AQ437" t="str">
            <v>Nam Lý</v>
          </cell>
          <cell r="AR437" t="str">
            <v>Khác</v>
          </cell>
          <cell r="AS437">
            <v>1450</v>
          </cell>
          <cell r="AT437">
            <v>1450</v>
          </cell>
          <cell r="AU437" t="str">
            <v>Sở Tư pháp</v>
          </cell>
        </row>
        <row r="438">
          <cell r="B438" t="str">
            <v>Dự án XD mới kho chứa hàng cứu trợ kết hợp Hội trường của UBMTTQ Việt Nam tỉnh Quảng Bình</v>
          </cell>
          <cell r="G438" t="str">
            <v>Đồng Hới</v>
          </cell>
          <cell r="H438">
            <v>2018</v>
          </cell>
          <cell r="I438">
            <v>2018</v>
          </cell>
          <cell r="J438">
            <v>2020</v>
          </cell>
          <cell r="M438" t="str">
            <v>2636/QĐ-UBND ngày 25/7/2017</v>
          </cell>
          <cell r="N438">
            <v>7657</v>
          </cell>
          <cell r="O438">
            <v>7657</v>
          </cell>
          <cell r="P438">
            <v>5657</v>
          </cell>
          <cell r="Q438">
            <v>5657</v>
          </cell>
          <cell r="R438">
            <v>5657</v>
          </cell>
          <cell r="S438">
            <v>5657</v>
          </cell>
          <cell r="T438">
            <v>5657</v>
          </cell>
          <cell r="U438">
            <v>5657</v>
          </cell>
          <cell r="V438">
            <v>1750</v>
          </cell>
          <cell r="W438">
            <v>1750</v>
          </cell>
          <cell r="X438">
            <v>50</v>
          </cell>
          <cell r="Y438">
            <v>1750</v>
          </cell>
          <cell r="Z438">
            <v>3500</v>
          </cell>
          <cell r="AA438">
            <v>3500</v>
          </cell>
          <cell r="AB438">
            <v>3500</v>
          </cell>
          <cell r="AC438">
            <v>3500</v>
          </cell>
          <cell r="AD438">
            <v>5657</v>
          </cell>
          <cell r="AE438">
            <v>2157</v>
          </cell>
          <cell r="AF438">
            <v>2157</v>
          </cell>
          <cell r="AG438">
            <v>100</v>
          </cell>
          <cell r="AH438">
            <v>100</v>
          </cell>
          <cell r="AI438">
            <v>2157</v>
          </cell>
          <cell r="AJ438">
            <v>5657</v>
          </cell>
          <cell r="AK438">
            <v>5657</v>
          </cell>
          <cell r="AL438">
            <v>5657</v>
          </cell>
          <cell r="AM438">
            <v>0</v>
          </cell>
          <cell r="AN438" t="str">
            <v xml:space="preserve"> Điều chỉnh tăng TMĐT 2,157 tỷ (TT. HDDND tỉnh đồng ý tại VB số 147/HĐND-VP ngày 30/10/2018)</v>
          </cell>
          <cell r="AQ438" t="str">
            <v>Hải Đình</v>
          </cell>
          <cell r="AR438" t="str">
            <v>Khác</v>
          </cell>
          <cell r="AS438">
            <v>0</v>
          </cell>
          <cell r="AT438">
            <v>0</v>
          </cell>
          <cell r="AU438" t="str">
            <v>Ủy ban MTTQVN tỉnh</v>
          </cell>
        </row>
        <row r="439">
          <cell r="B439" t="str">
            <v>Xây dựng mới Làng Thanh niên Lập nghiệp Quảng Châu</v>
          </cell>
          <cell r="C439">
            <v>0</v>
          </cell>
          <cell r="D439">
            <v>0</v>
          </cell>
          <cell r="E439" t="str">
            <v>QLNN</v>
          </cell>
          <cell r="F439" t="str">
            <v>4Chuyển tiếp</v>
          </cell>
          <cell r="G439" t="str">
            <v>Quảng Trạch</v>
          </cell>
          <cell r="H439">
            <v>2015</v>
          </cell>
          <cell r="I439">
            <v>2015</v>
          </cell>
          <cell r="J439">
            <v>2020</v>
          </cell>
          <cell r="K439" t="str">
            <v>chưa</v>
          </cell>
          <cell r="L439">
            <v>2020</v>
          </cell>
          <cell r="M439" t="str">
            <v>651-QĐ/TWĐTN</v>
          </cell>
          <cell r="N439">
            <v>53939</v>
          </cell>
          <cell r="O439">
            <v>0</v>
          </cell>
          <cell r="P439">
            <v>13046</v>
          </cell>
          <cell r="Q439">
            <v>10500</v>
          </cell>
          <cell r="R439">
            <v>0</v>
          </cell>
          <cell r="S439">
            <v>4500</v>
          </cell>
          <cell r="T439">
            <v>11741</v>
          </cell>
          <cell r="U439">
            <v>7241</v>
          </cell>
          <cell r="V439">
            <v>1500</v>
          </cell>
          <cell r="W439">
            <v>1500</v>
          </cell>
          <cell r="X439">
            <v>100</v>
          </cell>
          <cell r="Y439">
            <v>100</v>
          </cell>
          <cell r="Z439">
            <v>1500</v>
          </cell>
          <cell r="AA439">
            <v>12000</v>
          </cell>
          <cell r="AB439">
            <v>1500</v>
          </cell>
          <cell r="AC439">
            <v>6000</v>
          </cell>
          <cell r="AD439">
            <v>11741</v>
          </cell>
          <cell r="AE439">
            <v>5741</v>
          </cell>
          <cell r="AF439">
            <v>3523</v>
          </cell>
          <cell r="AG439">
            <v>61.36561574638565</v>
          </cell>
          <cell r="AH439">
            <v>61.3656005859375</v>
          </cell>
          <cell r="AI439">
            <v>3523</v>
          </cell>
          <cell r="AJ439">
            <v>15523</v>
          </cell>
          <cell r="AK439">
            <v>9523</v>
          </cell>
          <cell r="AL439">
            <v>11741</v>
          </cell>
          <cell r="AM439">
            <v>2218</v>
          </cell>
          <cell r="AN439" t="str">
            <v>Đề xuất bổ sung 7,046 tỷ đồng so với kế hoạch trung hạn đã thông qua</v>
          </cell>
          <cell r="AQ439" t="str">
            <v>Quảng Châu</v>
          </cell>
          <cell r="AR439" t="str">
            <v>Khác</v>
          </cell>
          <cell r="AS439" t="str">
            <v>xã 135</v>
          </cell>
          <cell r="AT439">
            <v>2218</v>
          </cell>
          <cell r="AU439" t="str">
            <v>Tỉnh đoàn Quảng Bình</v>
          </cell>
        </row>
        <row r="440">
          <cell r="B440" t="str">
            <v>CÁC DỰ ÁN KHỞI CÔNG MỚI</v>
          </cell>
          <cell r="C440">
            <v>2218</v>
          </cell>
          <cell r="D440">
            <v>2218</v>
          </cell>
          <cell r="E440">
            <v>2218</v>
          </cell>
          <cell r="F440">
            <v>2218</v>
          </cell>
          <cell r="G440">
            <v>2218</v>
          </cell>
          <cell r="H440">
            <v>2218</v>
          </cell>
          <cell r="I440">
            <v>2218</v>
          </cell>
          <cell r="J440">
            <v>2218</v>
          </cell>
          <cell r="K440">
            <v>2218</v>
          </cell>
          <cell r="L440">
            <v>2218</v>
          </cell>
          <cell r="M440">
            <v>2218</v>
          </cell>
          <cell r="N440">
            <v>140865</v>
          </cell>
          <cell r="O440">
            <v>0</v>
          </cell>
          <cell r="P440">
            <v>118298</v>
          </cell>
          <cell r="Q440">
            <v>3570</v>
          </cell>
          <cell r="R440">
            <v>0</v>
          </cell>
          <cell r="S440">
            <v>360</v>
          </cell>
          <cell r="T440">
            <v>111854.5</v>
          </cell>
          <cell r="U440">
            <v>111674.5</v>
          </cell>
          <cell r="V440">
            <v>37387</v>
          </cell>
          <cell r="W440">
            <v>37386.550000000003</v>
          </cell>
          <cell r="X440">
            <v>37386.53125</v>
          </cell>
          <cell r="Y440">
            <v>31515</v>
          </cell>
          <cell r="Z440">
            <v>68902</v>
          </cell>
          <cell r="AA440">
            <v>72472</v>
          </cell>
          <cell r="AB440">
            <v>68902</v>
          </cell>
          <cell r="AC440">
            <v>69262</v>
          </cell>
          <cell r="AD440">
            <v>111854.5</v>
          </cell>
          <cell r="AE440">
            <v>42592.5</v>
          </cell>
          <cell r="AF440">
            <v>42592.5</v>
          </cell>
          <cell r="AG440">
            <v>42592.5</v>
          </cell>
          <cell r="AH440">
            <v>42592.5</v>
          </cell>
          <cell r="AI440">
            <v>42592.5</v>
          </cell>
          <cell r="AJ440">
            <v>42592.5</v>
          </cell>
          <cell r="AK440">
            <v>42592.5</v>
          </cell>
          <cell r="AL440">
            <v>42592.5</v>
          </cell>
          <cell r="AM440">
            <v>42592.5</v>
          </cell>
          <cell r="AN440">
            <v>42592.5</v>
          </cell>
          <cell r="AQ440">
            <v>42592.5</v>
          </cell>
          <cell r="AR440">
            <v>42592.5</v>
          </cell>
          <cell r="AS440">
            <v>42592.5</v>
          </cell>
          <cell r="AT440">
            <v>42592.5</v>
          </cell>
        </row>
        <row r="441">
          <cell r="B441" t="str">
            <v>Các dự án đã có danh mục và số vốn trong KH ĐTC trung hạn</v>
          </cell>
          <cell r="C441">
            <v>42592.5</v>
          </cell>
          <cell r="D441">
            <v>42592.5</v>
          </cell>
          <cell r="E441">
            <v>42592.5</v>
          </cell>
          <cell r="F441">
            <v>42592.5</v>
          </cell>
          <cell r="G441">
            <v>42592.5</v>
          </cell>
          <cell r="H441">
            <v>42592.5</v>
          </cell>
          <cell r="I441">
            <v>42592.5</v>
          </cell>
          <cell r="J441">
            <v>42592.5</v>
          </cell>
          <cell r="K441">
            <v>42592.5</v>
          </cell>
          <cell r="L441">
            <v>42592.5</v>
          </cell>
          <cell r="M441">
            <v>42592.5</v>
          </cell>
          <cell r="N441">
            <v>42592.5</v>
          </cell>
          <cell r="O441">
            <v>42592.5</v>
          </cell>
          <cell r="P441">
            <v>42592.5</v>
          </cell>
          <cell r="Q441">
            <v>42592.5</v>
          </cell>
          <cell r="R441">
            <v>42592.5</v>
          </cell>
          <cell r="S441">
            <v>42592.5</v>
          </cell>
          <cell r="T441">
            <v>42592.5</v>
          </cell>
          <cell r="U441">
            <v>42592.5</v>
          </cell>
          <cell r="V441">
            <v>42592.5</v>
          </cell>
          <cell r="W441">
            <v>42592.5</v>
          </cell>
          <cell r="X441">
            <v>42592.5</v>
          </cell>
          <cell r="Y441">
            <v>42592.5</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21345</v>
          </cell>
          <cell r="AQ441">
            <v>21345</v>
          </cell>
          <cell r="AR441">
            <v>21345</v>
          </cell>
          <cell r="AS441">
            <v>21345</v>
          </cell>
          <cell r="AT441">
            <v>21345</v>
          </cell>
        </row>
        <row r="442">
          <cell r="B442" t="str">
            <v>Tuyến kênh kết hợp đường tránh lũ thôn Thượng Thôn, xã Quảng Trung (giai đoạn 1: 5.899 triệu đồng)</v>
          </cell>
          <cell r="C442">
            <v>21345</v>
          </cell>
          <cell r="D442">
            <v>21345</v>
          </cell>
          <cell r="E442">
            <v>21345</v>
          </cell>
          <cell r="F442">
            <v>21345</v>
          </cell>
          <cell r="G442" t="str">
            <v>Ba Đồn</v>
          </cell>
          <cell r="H442">
            <v>2018</v>
          </cell>
          <cell r="I442">
            <v>2018</v>
          </cell>
          <cell r="J442">
            <v>2020</v>
          </cell>
          <cell r="K442">
            <v>2020</v>
          </cell>
          <cell r="L442">
            <v>2020</v>
          </cell>
          <cell r="M442" t="str">
            <v>800/QĐ-UBND ngày 13/3/2017</v>
          </cell>
          <cell r="N442">
            <v>11993</v>
          </cell>
          <cell r="O442">
            <v>11993</v>
          </cell>
          <cell r="P442">
            <v>5899</v>
          </cell>
          <cell r="Q442">
            <v>60</v>
          </cell>
          <cell r="R442">
            <v>60</v>
          </cell>
          <cell r="S442">
            <v>60</v>
          </cell>
          <cell r="T442">
            <v>5309</v>
          </cell>
          <cell r="U442">
            <v>5309</v>
          </cell>
          <cell r="V442">
            <v>1593</v>
          </cell>
          <cell r="W442">
            <v>1592.7</v>
          </cell>
          <cell r="X442">
            <v>30</v>
          </cell>
          <cell r="Y442">
            <v>30</v>
          </cell>
          <cell r="Z442">
            <v>1593</v>
          </cell>
          <cell r="AA442">
            <v>1653</v>
          </cell>
          <cell r="AB442">
            <v>1593</v>
          </cell>
          <cell r="AC442">
            <v>1653</v>
          </cell>
          <cell r="AD442">
            <v>5309</v>
          </cell>
          <cell r="AE442">
            <v>3656</v>
          </cell>
          <cell r="AF442">
            <v>1828</v>
          </cell>
          <cell r="AG442">
            <v>50</v>
          </cell>
          <cell r="AH442">
            <v>50</v>
          </cell>
          <cell r="AI442">
            <v>1828</v>
          </cell>
          <cell r="AJ442">
            <v>3481</v>
          </cell>
          <cell r="AK442">
            <v>3481</v>
          </cell>
          <cell r="AL442">
            <v>5309</v>
          </cell>
          <cell r="AM442">
            <v>1828</v>
          </cell>
          <cell r="AN442">
            <v>1828</v>
          </cell>
          <cell r="AO442">
            <v>16041.550000000003</v>
          </cell>
          <cell r="AQ442" t="str">
            <v>Quảng Trung</v>
          </cell>
          <cell r="AR442" t="str">
            <v>NN-TL</v>
          </cell>
          <cell r="AS442" t="str">
            <v>bãi ngang</v>
          </cell>
          <cell r="AT442" t="str">
            <v>NTM</v>
          </cell>
          <cell r="AU442" t="str">
            <v>UBND thị xã Ba Đồn</v>
          </cell>
        </row>
        <row r="443">
          <cell r="B443" t="str">
            <v>Kè chống sạt lở khu dân cư dọc bờ sông Nan, thôn Linh Cận Sơn, xã Quảng Sơn (NS tỉnh hỗ trợ phần chi phí xây lắp 3.600 triệu đồng)</v>
          </cell>
          <cell r="C443">
            <v>16041.546875</v>
          </cell>
          <cell r="D443">
            <v>16041.546875</v>
          </cell>
          <cell r="E443">
            <v>16041.546875</v>
          </cell>
          <cell r="F443">
            <v>16041.546875</v>
          </cell>
          <cell r="G443" t="str">
            <v>Ba Đồn</v>
          </cell>
          <cell r="H443">
            <v>2018</v>
          </cell>
          <cell r="I443">
            <v>2018</v>
          </cell>
          <cell r="J443">
            <v>2020</v>
          </cell>
          <cell r="K443">
            <v>2020</v>
          </cell>
          <cell r="L443">
            <v>2020</v>
          </cell>
          <cell r="M443" t="str">
            <v>3349/QĐ-UBND ngày 25/10/2016</v>
          </cell>
          <cell r="N443">
            <v>5000</v>
          </cell>
          <cell r="O443">
            <v>5000</v>
          </cell>
          <cell r="P443">
            <v>3600</v>
          </cell>
          <cell r="Q443">
            <v>3600</v>
          </cell>
          <cell r="R443">
            <v>3600</v>
          </cell>
          <cell r="S443">
            <v>3600</v>
          </cell>
          <cell r="T443">
            <v>3240</v>
          </cell>
          <cell r="U443">
            <v>3240</v>
          </cell>
          <cell r="V443">
            <v>972</v>
          </cell>
          <cell r="W443">
            <v>972</v>
          </cell>
          <cell r="X443">
            <v>30</v>
          </cell>
          <cell r="Y443">
            <v>30</v>
          </cell>
          <cell r="Z443">
            <v>972</v>
          </cell>
          <cell r="AA443">
            <v>972</v>
          </cell>
          <cell r="AB443">
            <v>972</v>
          </cell>
          <cell r="AC443">
            <v>972</v>
          </cell>
          <cell r="AD443">
            <v>3240</v>
          </cell>
          <cell r="AE443">
            <v>2268</v>
          </cell>
          <cell r="AF443">
            <v>1134</v>
          </cell>
          <cell r="AG443">
            <v>50</v>
          </cell>
          <cell r="AH443">
            <v>50</v>
          </cell>
          <cell r="AI443">
            <v>1134</v>
          </cell>
          <cell r="AJ443">
            <v>2106</v>
          </cell>
          <cell r="AK443">
            <v>2106</v>
          </cell>
          <cell r="AL443">
            <v>3240</v>
          </cell>
          <cell r="AM443">
            <v>1134</v>
          </cell>
          <cell r="AN443">
            <v>1134</v>
          </cell>
          <cell r="AO443">
            <v>16041.550000000003</v>
          </cell>
          <cell r="AQ443" t="str">
            <v>Quảng Sơn</v>
          </cell>
          <cell r="AR443" t="str">
            <v>NN-TL</v>
          </cell>
          <cell r="AS443" t="str">
            <v>bãi ngang</v>
          </cell>
          <cell r="AT443" t="str">
            <v>NTM</v>
          </cell>
          <cell r="AU443" t="str">
            <v>UBND thị xã Ba Đồn</v>
          </cell>
        </row>
        <row r="444">
          <cell r="B444" t="str">
            <v>Đường tránh lũ bản Khe Dây đi bản Khe Ngang, xã Trường Xuân (NS tỉnh hỗ trợ chi phí XL)</v>
          </cell>
          <cell r="C444">
            <v>16041.546875</v>
          </cell>
          <cell r="D444">
            <v>16041.546875</v>
          </cell>
          <cell r="E444">
            <v>16041.546875</v>
          </cell>
          <cell r="F444">
            <v>16041.546875</v>
          </cell>
          <cell r="G444" t="str">
            <v>Quảng Ninh</v>
          </cell>
          <cell r="H444">
            <v>2018</v>
          </cell>
          <cell r="I444">
            <v>2018</v>
          </cell>
          <cell r="J444">
            <v>2020</v>
          </cell>
          <cell r="K444">
            <v>2020</v>
          </cell>
          <cell r="L444">
            <v>2020</v>
          </cell>
          <cell r="M444" t="str">
            <v>3439/QĐ-UBND ngày 28/10/2017</v>
          </cell>
          <cell r="N444">
            <v>5000</v>
          </cell>
          <cell r="O444">
            <v>5000</v>
          </cell>
          <cell r="P444">
            <v>4137</v>
          </cell>
          <cell r="Q444">
            <v>4137</v>
          </cell>
          <cell r="R444">
            <v>4137</v>
          </cell>
          <cell r="S444">
            <v>4137</v>
          </cell>
          <cell r="T444">
            <v>3723</v>
          </cell>
          <cell r="U444">
            <v>3723</v>
          </cell>
          <cell r="V444">
            <v>1117</v>
          </cell>
          <cell r="W444">
            <v>1116.9000000000001</v>
          </cell>
          <cell r="X444">
            <v>30</v>
          </cell>
          <cell r="Y444">
            <v>30</v>
          </cell>
          <cell r="Z444">
            <v>1117</v>
          </cell>
          <cell r="AA444">
            <v>1117</v>
          </cell>
          <cell r="AB444">
            <v>1117</v>
          </cell>
          <cell r="AC444">
            <v>1117</v>
          </cell>
          <cell r="AD444">
            <v>3723</v>
          </cell>
          <cell r="AE444">
            <v>2606</v>
          </cell>
          <cell r="AF444">
            <v>1303</v>
          </cell>
          <cell r="AG444">
            <v>50</v>
          </cell>
          <cell r="AH444">
            <v>50</v>
          </cell>
          <cell r="AI444">
            <v>1303</v>
          </cell>
          <cell r="AJ444">
            <v>2420</v>
          </cell>
          <cell r="AK444">
            <v>2420</v>
          </cell>
          <cell r="AL444">
            <v>3723</v>
          </cell>
          <cell r="AM444">
            <v>1303</v>
          </cell>
          <cell r="AN444" t="str">
            <v>Cập nhật QĐ dự án</v>
          </cell>
          <cell r="AQ444" t="str">
            <v>Trường Xuân</v>
          </cell>
          <cell r="AR444" t="str">
            <v>GT</v>
          </cell>
          <cell r="AS444">
            <v>1303</v>
          </cell>
          <cell r="AT444" t="str">
            <v>NTM</v>
          </cell>
          <cell r="AU444" t="str">
            <v>UBND huyện Quảng Ninh</v>
          </cell>
        </row>
        <row r="445">
          <cell r="B445" t="str">
            <v>Chợ thị trấn Nông trường Lệ Ninh</v>
          </cell>
          <cell r="C445">
            <v>1303</v>
          </cell>
          <cell r="D445">
            <v>1303</v>
          </cell>
          <cell r="E445">
            <v>1303</v>
          </cell>
          <cell r="F445">
            <v>1303</v>
          </cell>
          <cell r="G445" t="str">
            <v>Lệ Thủy</v>
          </cell>
          <cell r="H445">
            <v>2018</v>
          </cell>
          <cell r="I445">
            <v>2018</v>
          </cell>
          <cell r="J445">
            <v>2020</v>
          </cell>
          <cell r="K445">
            <v>2020</v>
          </cell>
          <cell r="L445">
            <v>2020</v>
          </cell>
          <cell r="M445" t="str">
            <v>3878/QĐ-UBND ngày 30/10/2017</v>
          </cell>
          <cell r="N445">
            <v>15000</v>
          </cell>
          <cell r="O445">
            <v>15000</v>
          </cell>
          <cell r="P445">
            <v>7500</v>
          </cell>
          <cell r="Q445">
            <v>60</v>
          </cell>
          <cell r="R445">
            <v>60</v>
          </cell>
          <cell r="S445">
            <v>60</v>
          </cell>
          <cell r="T445">
            <v>6750</v>
          </cell>
          <cell r="U445">
            <v>6750</v>
          </cell>
          <cell r="V445">
            <v>2025</v>
          </cell>
          <cell r="W445">
            <v>2025</v>
          </cell>
          <cell r="X445">
            <v>30</v>
          </cell>
          <cell r="Y445">
            <v>30</v>
          </cell>
          <cell r="Z445">
            <v>2025</v>
          </cell>
          <cell r="AA445">
            <v>2085</v>
          </cell>
          <cell r="AB445">
            <v>2025</v>
          </cell>
          <cell r="AC445">
            <v>2085</v>
          </cell>
          <cell r="AD445">
            <v>6750</v>
          </cell>
          <cell r="AE445">
            <v>4665</v>
          </cell>
          <cell r="AF445">
            <v>2332.5</v>
          </cell>
          <cell r="AG445">
            <v>50</v>
          </cell>
          <cell r="AH445">
            <v>50</v>
          </cell>
          <cell r="AI445">
            <v>2332.5</v>
          </cell>
          <cell r="AJ445">
            <v>4417.5</v>
          </cell>
          <cell r="AK445">
            <v>4417.5</v>
          </cell>
          <cell r="AL445">
            <v>6750</v>
          </cell>
          <cell r="AM445">
            <v>2332.5</v>
          </cell>
          <cell r="AN445">
            <v>2332.5</v>
          </cell>
          <cell r="AQ445" t="str">
            <v>NT Lệ Ninh</v>
          </cell>
          <cell r="AR445" t="str">
            <v>Khác</v>
          </cell>
          <cell r="AS445">
            <v>2332.5</v>
          </cell>
          <cell r="AU445" t="str">
            <v>UBND thị trấn NT Lệ Ninh</v>
          </cell>
        </row>
        <row r="446">
          <cell r="B446" t="str">
            <v>Đường, kè chống xói lở ven biển xã Cảnh Dương</v>
          </cell>
          <cell r="C446">
            <v>2332.5</v>
          </cell>
          <cell r="D446">
            <v>2332.5</v>
          </cell>
          <cell r="E446">
            <v>2332.5</v>
          </cell>
          <cell r="F446">
            <v>2332.5</v>
          </cell>
          <cell r="G446" t="str">
            <v>Quảng Trạch</v>
          </cell>
          <cell r="H446">
            <v>2018</v>
          </cell>
          <cell r="I446">
            <v>2018</v>
          </cell>
          <cell r="J446">
            <v>2020</v>
          </cell>
          <cell r="K446">
            <v>2020</v>
          </cell>
          <cell r="L446">
            <v>2020</v>
          </cell>
          <cell r="M446" t="str">
            <v>3929a/QĐ-UBND ngày 30/10/2017</v>
          </cell>
          <cell r="N446">
            <v>9500</v>
          </cell>
          <cell r="O446">
            <v>9500</v>
          </cell>
          <cell r="P446">
            <v>9500</v>
          </cell>
          <cell r="Q446">
            <v>60</v>
          </cell>
          <cell r="R446">
            <v>60</v>
          </cell>
          <cell r="S446">
            <v>60</v>
          </cell>
          <cell r="T446">
            <v>8550</v>
          </cell>
          <cell r="U446">
            <v>8550</v>
          </cell>
          <cell r="V446">
            <v>2565</v>
          </cell>
          <cell r="W446">
            <v>2565</v>
          </cell>
          <cell r="X446">
            <v>30</v>
          </cell>
          <cell r="Y446">
            <v>5930</v>
          </cell>
          <cell r="Z446">
            <v>8495</v>
          </cell>
          <cell r="AA446">
            <v>8555</v>
          </cell>
          <cell r="AB446">
            <v>8495</v>
          </cell>
          <cell r="AC446">
            <v>8555</v>
          </cell>
          <cell r="AD446">
            <v>8550</v>
          </cell>
          <cell r="AE446">
            <v>-5</v>
          </cell>
          <cell r="AF446">
            <v>-5</v>
          </cell>
          <cell r="AG446">
            <v>-5</v>
          </cell>
          <cell r="AH446">
            <v>-5</v>
          </cell>
          <cell r="AI446">
            <v>-5</v>
          </cell>
          <cell r="AJ446">
            <v>-5</v>
          </cell>
          <cell r="AK446">
            <v>-5</v>
          </cell>
          <cell r="AL446">
            <v>-5</v>
          </cell>
          <cell r="AM446">
            <v>-5</v>
          </cell>
          <cell r="AN446" t="str">
            <v>Đã bố trí đủ, điều chỉnh tăng vốn và CBĐT</v>
          </cell>
          <cell r="AQ446" t="str">
            <v>Cảnh Dương</v>
          </cell>
          <cell r="AR446" t="str">
            <v>NN-TL</v>
          </cell>
          <cell r="AS446">
            <v>-5</v>
          </cell>
          <cell r="AT446" t="str">
            <v>NTM</v>
          </cell>
          <cell r="AU446" t="str">
            <v>UBND xã Cảnh Dương</v>
          </cell>
        </row>
        <row r="447">
          <cell r="B447" t="str">
            <v>Các dự án đã có danh mục trong KH ĐTC trung hạn nhưng chưa cân đối nguồn</v>
          </cell>
          <cell r="C447">
            <v>-5</v>
          </cell>
          <cell r="D447">
            <v>-5</v>
          </cell>
          <cell r="E447">
            <v>-5</v>
          </cell>
          <cell r="F447">
            <v>-5</v>
          </cell>
          <cell r="G447">
            <v>-5</v>
          </cell>
          <cell r="H447">
            <v>-5</v>
          </cell>
          <cell r="I447">
            <v>-5</v>
          </cell>
          <cell r="J447">
            <v>-5</v>
          </cell>
          <cell r="K447">
            <v>-5</v>
          </cell>
          <cell r="L447">
            <v>-5</v>
          </cell>
          <cell r="M447">
            <v>-5</v>
          </cell>
          <cell r="N447">
            <v>-5</v>
          </cell>
          <cell r="O447">
            <v>-5</v>
          </cell>
          <cell r="P447">
            <v>-5</v>
          </cell>
          <cell r="Q447">
            <v>-5</v>
          </cell>
          <cell r="R447">
            <v>-5</v>
          </cell>
          <cell r="S447">
            <v>-5</v>
          </cell>
          <cell r="T447">
            <v>-5</v>
          </cell>
          <cell r="U447">
            <v>-5</v>
          </cell>
          <cell r="V447">
            <v>-5</v>
          </cell>
          <cell r="W447">
            <v>-5</v>
          </cell>
          <cell r="X447">
            <v>-5</v>
          </cell>
          <cell r="Y447">
            <v>-5</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Q447">
            <v>0</v>
          </cell>
          <cell r="AR447">
            <v>0</v>
          </cell>
          <cell r="AS447">
            <v>0</v>
          </cell>
        </row>
        <row r="448">
          <cell r="B448" t="str">
            <v>Đường liên xã Thuận Hóa - Kim Hóa huyện Tuyên Hóa</v>
          </cell>
          <cell r="C448">
            <v>0</v>
          </cell>
          <cell r="D448">
            <v>0</v>
          </cell>
          <cell r="E448">
            <v>0</v>
          </cell>
          <cell r="F448">
            <v>0</v>
          </cell>
          <cell r="G448" t="str">
            <v>Tuyên Hóa</v>
          </cell>
          <cell r="H448">
            <v>2018</v>
          </cell>
          <cell r="I448">
            <v>2018</v>
          </cell>
          <cell r="J448">
            <v>2020</v>
          </cell>
          <cell r="K448">
            <v>2020</v>
          </cell>
          <cell r="L448">
            <v>2020</v>
          </cell>
          <cell r="M448" t="str">
            <v>2991/QĐ-UBND ngày 25/8/2017</v>
          </cell>
          <cell r="N448">
            <v>9986</v>
          </cell>
          <cell r="O448">
            <v>9986</v>
          </cell>
          <cell r="P448">
            <v>9986</v>
          </cell>
          <cell r="Q448">
            <v>60</v>
          </cell>
          <cell r="R448">
            <v>60</v>
          </cell>
          <cell r="S448">
            <v>60</v>
          </cell>
          <cell r="T448">
            <v>9986</v>
          </cell>
          <cell r="U448">
            <v>9926</v>
          </cell>
          <cell r="V448">
            <v>2978</v>
          </cell>
          <cell r="W448">
            <v>2977.8</v>
          </cell>
          <cell r="X448">
            <v>30</v>
          </cell>
          <cell r="Y448">
            <v>30</v>
          </cell>
          <cell r="Z448">
            <v>2978</v>
          </cell>
          <cell r="AA448">
            <v>3038</v>
          </cell>
          <cell r="AB448">
            <v>2978</v>
          </cell>
          <cell r="AC448">
            <v>3038</v>
          </cell>
          <cell r="AD448">
            <v>9986</v>
          </cell>
          <cell r="AE448">
            <v>6948</v>
          </cell>
          <cell r="AF448">
            <v>3474</v>
          </cell>
          <cell r="AG448">
            <v>50</v>
          </cell>
          <cell r="AH448">
            <v>50</v>
          </cell>
          <cell r="AI448">
            <v>3474</v>
          </cell>
          <cell r="AJ448">
            <v>6512</v>
          </cell>
          <cell r="AK448">
            <v>6512</v>
          </cell>
          <cell r="AL448">
            <v>9986</v>
          </cell>
          <cell r="AM448">
            <v>3474</v>
          </cell>
          <cell r="AN448" t="str">
            <v>Cập nhật số KH 2018-2020 (trừ CBĐT)</v>
          </cell>
          <cell r="AQ448" t="str">
            <v>Thuận Hóa</v>
          </cell>
          <cell r="AR448" t="str">
            <v>GT</v>
          </cell>
          <cell r="AS448" t="str">
            <v>xã 135</v>
          </cell>
          <cell r="AT448" t="str">
            <v>NTM</v>
          </cell>
          <cell r="AU448" t="str">
            <v>UBND huyện Tuyên Hóa</v>
          </cell>
        </row>
        <row r="449">
          <cell r="B449" t="str">
            <v>Kè chống sạt lở bờ sông xã Phong Hóa, huyện Tuyên Hóa</v>
          </cell>
          <cell r="C449">
            <v>3474</v>
          </cell>
          <cell r="D449">
            <v>3474</v>
          </cell>
          <cell r="E449">
            <v>3474</v>
          </cell>
          <cell r="F449">
            <v>3474</v>
          </cell>
          <cell r="G449" t="str">
            <v>Tuyên Hóa</v>
          </cell>
          <cell r="H449">
            <v>2018</v>
          </cell>
          <cell r="I449">
            <v>2018</v>
          </cell>
          <cell r="J449">
            <v>2020</v>
          </cell>
          <cell r="K449">
            <v>2020</v>
          </cell>
          <cell r="L449">
            <v>2020</v>
          </cell>
          <cell r="M449" t="str">
            <v>3668/QĐ-UBND ngày 18/10/2017</v>
          </cell>
          <cell r="N449">
            <v>9000</v>
          </cell>
          <cell r="O449">
            <v>9000</v>
          </cell>
          <cell r="P449">
            <v>9000</v>
          </cell>
          <cell r="Q449">
            <v>60</v>
          </cell>
          <cell r="R449">
            <v>60</v>
          </cell>
          <cell r="S449">
            <v>60</v>
          </cell>
          <cell r="T449">
            <v>9000</v>
          </cell>
          <cell r="U449">
            <v>8940</v>
          </cell>
          <cell r="V449">
            <v>2682</v>
          </cell>
          <cell r="W449">
            <v>2682</v>
          </cell>
          <cell r="X449">
            <v>30</v>
          </cell>
          <cell r="Y449">
            <v>30</v>
          </cell>
          <cell r="Z449">
            <v>2682</v>
          </cell>
          <cell r="AA449">
            <v>2742</v>
          </cell>
          <cell r="AB449">
            <v>2682</v>
          </cell>
          <cell r="AC449">
            <v>2742</v>
          </cell>
          <cell r="AD449">
            <v>9000</v>
          </cell>
          <cell r="AE449">
            <v>6258</v>
          </cell>
          <cell r="AF449">
            <v>3129</v>
          </cell>
          <cell r="AG449">
            <v>50</v>
          </cell>
          <cell r="AH449">
            <v>50</v>
          </cell>
          <cell r="AI449">
            <v>3129</v>
          </cell>
          <cell r="AJ449">
            <v>5871</v>
          </cell>
          <cell r="AK449">
            <v>5871</v>
          </cell>
          <cell r="AL449">
            <v>9000</v>
          </cell>
          <cell r="AM449">
            <v>3129</v>
          </cell>
          <cell r="AN449" t="str">
            <v>Cập nhật số KH 2018-2020 (trừ CBĐT)</v>
          </cell>
          <cell r="AQ449" t="str">
            <v>Phong Hóa</v>
          </cell>
          <cell r="AR449" t="str">
            <v>NN-TL</v>
          </cell>
          <cell r="AS449">
            <v>3129</v>
          </cell>
          <cell r="AT449" t="str">
            <v>NTM</v>
          </cell>
          <cell r="AU449" t="str">
            <v>UBND huyện Tuyên Hóa</v>
          </cell>
        </row>
        <row r="450">
          <cell r="B450" t="str">
            <v>Xây dựng nút giao thông giao cắt giữa QL1 với tuyến đường từ Quốc lộ 1 đi Bàu Sen</v>
          </cell>
          <cell r="C450">
            <v>3129</v>
          </cell>
          <cell r="D450">
            <v>3129</v>
          </cell>
          <cell r="E450">
            <v>3129</v>
          </cell>
          <cell r="F450">
            <v>3129</v>
          </cell>
          <cell r="G450" t="str">
            <v>Quảng Trạch</v>
          </cell>
          <cell r="H450">
            <v>2018</v>
          </cell>
          <cell r="I450">
            <v>2018</v>
          </cell>
          <cell r="J450">
            <v>2020</v>
          </cell>
          <cell r="K450">
            <v>2020</v>
          </cell>
          <cell r="L450">
            <v>2020</v>
          </cell>
          <cell r="M450" t="str">
            <v>3851/QĐ-UBND ngày 30/10/2017</v>
          </cell>
          <cell r="N450">
            <v>6000</v>
          </cell>
          <cell r="O450">
            <v>6000</v>
          </cell>
          <cell r="P450">
            <v>6000</v>
          </cell>
          <cell r="Q450">
            <v>6000</v>
          </cell>
          <cell r="R450">
            <v>6000</v>
          </cell>
          <cell r="S450">
            <v>6000</v>
          </cell>
          <cell r="T450">
            <v>6000</v>
          </cell>
          <cell r="U450">
            <v>6000</v>
          </cell>
          <cell r="V450">
            <v>1800</v>
          </cell>
          <cell r="W450">
            <v>1800</v>
          </cell>
          <cell r="X450">
            <v>30</v>
          </cell>
          <cell r="Y450">
            <v>1001</v>
          </cell>
          <cell r="Z450">
            <v>2801</v>
          </cell>
          <cell r="AA450">
            <v>2801</v>
          </cell>
          <cell r="AB450">
            <v>2801</v>
          </cell>
          <cell r="AC450">
            <v>2801</v>
          </cell>
          <cell r="AD450">
            <v>6000</v>
          </cell>
          <cell r="AE450">
            <v>3199</v>
          </cell>
          <cell r="AF450">
            <v>2100</v>
          </cell>
          <cell r="AG450">
            <v>65.645514223194752</v>
          </cell>
          <cell r="AH450">
            <v>65.6455078125</v>
          </cell>
          <cell r="AI450">
            <v>2100</v>
          </cell>
          <cell r="AJ450">
            <v>4901</v>
          </cell>
          <cell r="AK450">
            <v>4901</v>
          </cell>
          <cell r="AL450">
            <v>6000</v>
          </cell>
          <cell r="AM450">
            <v>1099</v>
          </cell>
          <cell r="AN450">
            <v>1099</v>
          </cell>
          <cell r="AQ450" t="str">
            <v>Quảng Xuân</v>
          </cell>
          <cell r="AR450" t="str">
            <v>GT</v>
          </cell>
          <cell r="AS450">
            <v>1099</v>
          </cell>
          <cell r="AT450" t="str">
            <v>NTM</v>
          </cell>
          <cell r="AU450" t="str">
            <v>UBND huyện Quảng Trạch</v>
          </cell>
        </row>
        <row r="451">
          <cell r="B451" t="str">
            <v>Đường giao thông liên xã Nam Hóa - Thạch Hóa, huyện Tuyên Hóa</v>
          </cell>
          <cell r="C451">
            <v>1099</v>
          </cell>
          <cell r="D451">
            <v>1099</v>
          </cell>
          <cell r="E451">
            <v>1099</v>
          </cell>
          <cell r="F451">
            <v>1099</v>
          </cell>
          <cell r="G451" t="str">
            <v>Tuyên Hóa</v>
          </cell>
          <cell r="H451">
            <v>2018</v>
          </cell>
          <cell r="I451">
            <v>2018</v>
          </cell>
          <cell r="J451">
            <v>2020</v>
          </cell>
          <cell r="K451">
            <v>2020</v>
          </cell>
          <cell r="L451">
            <v>2020</v>
          </cell>
          <cell r="M451" t="str">
            <v>2825/QĐ-UBND ngày 08/8/2017</v>
          </cell>
          <cell r="N451">
            <v>9500</v>
          </cell>
          <cell r="O451">
            <v>9500</v>
          </cell>
          <cell r="P451">
            <v>9500</v>
          </cell>
          <cell r="Q451">
            <v>60</v>
          </cell>
          <cell r="R451">
            <v>60</v>
          </cell>
          <cell r="S451">
            <v>60</v>
          </cell>
          <cell r="T451">
            <v>9500</v>
          </cell>
          <cell r="U451">
            <v>9440</v>
          </cell>
          <cell r="V451">
            <v>2832</v>
          </cell>
          <cell r="W451">
            <v>2832</v>
          </cell>
          <cell r="X451">
            <v>30</v>
          </cell>
          <cell r="Y451">
            <v>30</v>
          </cell>
          <cell r="Z451">
            <v>2832</v>
          </cell>
          <cell r="AA451">
            <v>2892</v>
          </cell>
          <cell r="AB451">
            <v>2832</v>
          </cell>
          <cell r="AC451">
            <v>2892</v>
          </cell>
          <cell r="AD451">
            <v>9500</v>
          </cell>
          <cell r="AE451">
            <v>6608</v>
          </cell>
          <cell r="AF451">
            <v>3304</v>
          </cell>
          <cell r="AG451">
            <v>50</v>
          </cell>
          <cell r="AH451">
            <v>50</v>
          </cell>
          <cell r="AI451">
            <v>3304</v>
          </cell>
          <cell r="AJ451">
            <v>6196</v>
          </cell>
          <cell r="AK451">
            <v>6196</v>
          </cell>
          <cell r="AL451">
            <v>9500</v>
          </cell>
          <cell r="AM451">
            <v>3304</v>
          </cell>
          <cell r="AN451" t="str">
            <v>Cập nhật số KH 2018-2020 (trừ CBĐT)</v>
          </cell>
          <cell r="AQ451" t="str">
            <v>Nam Hóa</v>
          </cell>
          <cell r="AR451" t="str">
            <v>GT</v>
          </cell>
          <cell r="AS451" t="str">
            <v>xã 135</v>
          </cell>
          <cell r="AT451" t="str">
            <v>NTM</v>
          </cell>
          <cell r="AU451" t="str">
            <v>UBND huyện Tuyên Hóa</v>
          </cell>
        </row>
        <row r="452">
          <cell r="B452" t="str">
            <v>Các dự án chưa có danh mục trong KH ĐTC trung hạn</v>
          </cell>
          <cell r="C452">
            <v>3304</v>
          </cell>
          <cell r="D452">
            <v>3304</v>
          </cell>
          <cell r="E452">
            <v>3304</v>
          </cell>
          <cell r="F452">
            <v>3304</v>
          </cell>
          <cell r="G452">
            <v>3304</v>
          </cell>
          <cell r="H452">
            <v>3304</v>
          </cell>
          <cell r="I452">
            <v>3304</v>
          </cell>
          <cell r="J452">
            <v>3304</v>
          </cell>
          <cell r="K452">
            <v>3304</v>
          </cell>
          <cell r="L452">
            <v>3304</v>
          </cell>
          <cell r="M452">
            <v>3304</v>
          </cell>
          <cell r="N452">
            <v>3304</v>
          </cell>
          <cell r="O452">
            <v>3304</v>
          </cell>
          <cell r="P452">
            <v>3304</v>
          </cell>
          <cell r="Q452">
            <v>3304</v>
          </cell>
          <cell r="R452">
            <v>3304</v>
          </cell>
          <cell r="S452">
            <v>3304</v>
          </cell>
          <cell r="T452">
            <v>3304</v>
          </cell>
          <cell r="U452">
            <v>3304</v>
          </cell>
          <cell r="V452">
            <v>3304</v>
          </cell>
          <cell r="W452">
            <v>3304</v>
          </cell>
          <cell r="X452">
            <v>3304</v>
          </cell>
          <cell r="Y452">
            <v>3304</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Q452">
            <v>0</v>
          </cell>
          <cell r="AR452">
            <v>0</v>
          </cell>
          <cell r="AS452">
            <v>0</v>
          </cell>
          <cell r="AT452">
            <v>0</v>
          </cell>
        </row>
        <row r="453">
          <cell r="B453" t="str">
            <v>Cơ sở làm việc Đội cảnh sát PCCC và CNCH Bắc Quảng Bình</v>
          </cell>
          <cell r="C453">
            <v>0</v>
          </cell>
          <cell r="D453">
            <v>0</v>
          </cell>
          <cell r="E453">
            <v>0</v>
          </cell>
          <cell r="F453">
            <v>0</v>
          </cell>
          <cell r="G453" t="str">
            <v>Ba Đồn</v>
          </cell>
          <cell r="H453">
            <v>2018</v>
          </cell>
          <cell r="I453">
            <v>2018</v>
          </cell>
          <cell r="J453">
            <v>2019</v>
          </cell>
          <cell r="K453">
            <v>2019</v>
          </cell>
          <cell r="L453">
            <v>2019</v>
          </cell>
          <cell r="M453">
            <v>2019</v>
          </cell>
          <cell r="N453">
            <v>3000</v>
          </cell>
          <cell r="O453">
            <v>3000</v>
          </cell>
          <cell r="P453">
            <v>3000</v>
          </cell>
          <cell r="Q453">
            <v>3000</v>
          </cell>
          <cell r="R453">
            <v>3000</v>
          </cell>
          <cell r="S453">
            <v>3000</v>
          </cell>
          <cell r="T453">
            <v>3000</v>
          </cell>
          <cell r="U453">
            <v>3000</v>
          </cell>
          <cell r="V453">
            <v>1500</v>
          </cell>
          <cell r="W453">
            <v>1500</v>
          </cell>
          <cell r="X453">
            <v>50</v>
          </cell>
          <cell r="Y453">
            <v>1500</v>
          </cell>
          <cell r="Z453">
            <v>3000</v>
          </cell>
          <cell r="AA453">
            <v>3000</v>
          </cell>
          <cell r="AB453">
            <v>3000</v>
          </cell>
          <cell r="AC453">
            <v>3000</v>
          </cell>
          <cell r="AD453">
            <v>3000</v>
          </cell>
          <cell r="AE453">
            <v>0</v>
          </cell>
          <cell r="AF453">
            <v>0</v>
          </cell>
          <cell r="AG453">
            <v>0</v>
          </cell>
          <cell r="AH453">
            <v>0</v>
          </cell>
          <cell r="AI453">
            <v>0</v>
          </cell>
          <cell r="AJ453">
            <v>0</v>
          </cell>
          <cell r="AK453">
            <v>0</v>
          </cell>
          <cell r="AL453">
            <v>0</v>
          </cell>
          <cell r="AM453">
            <v>0</v>
          </cell>
          <cell r="AN453" t="str">
            <v>2 năm</v>
          </cell>
          <cell r="AQ453" t="str">
            <v>Quảng Long</v>
          </cell>
          <cell r="AR453" t="str">
            <v>Khác</v>
          </cell>
          <cell r="AS453">
            <v>0</v>
          </cell>
          <cell r="AT453">
            <v>0</v>
          </cell>
        </row>
        <row r="454">
          <cell r="B454" t="str">
            <v>Nhà tưởng niệm, lưu giữ hài cốt và nhà ở đoàn quy tập mộ liệt sỹ tại tỉnh Khăm Muộn, Cộng hòa Dân chủ nhân dân Lào thuộc Bộ Chỉ huy Quân sự tỉnh Quảng Bình (gđ 2)</v>
          </cell>
          <cell r="C454">
            <v>0</v>
          </cell>
          <cell r="D454">
            <v>0</v>
          </cell>
          <cell r="E454">
            <v>0</v>
          </cell>
          <cell r="F454">
            <v>0</v>
          </cell>
          <cell r="G454" t="str">
            <v>Lào</v>
          </cell>
          <cell r="H454">
            <v>2018</v>
          </cell>
          <cell r="I454">
            <v>2018</v>
          </cell>
          <cell r="J454">
            <v>2019</v>
          </cell>
          <cell r="K454">
            <v>2019</v>
          </cell>
          <cell r="L454">
            <v>2019</v>
          </cell>
          <cell r="M454" t="str">
            <v>3957/QĐ-UBND ngày 30/10/2017</v>
          </cell>
          <cell r="N454">
            <v>4171</v>
          </cell>
          <cell r="O454">
            <v>4171</v>
          </cell>
          <cell r="P454">
            <v>4171</v>
          </cell>
          <cell r="Q454">
            <v>0</v>
          </cell>
          <cell r="R454">
            <v>0</v>
          </cell>
          <cell r="S454">
            <v>0</v>
          </cell>
          <cell r="T454">
            <v>4171</v>
          </cell>
          <cell r="U454">
            <v>4171</v>
          </cell>
          <cell r="V454">
            <v>2086</v>
          </cell>
          <cell r="W454">
            <v>2085.5</v>
          </cell>
          <cell r="X454">
            <v>50</v>
          </cell>
          <cell r="Y454">
            <v>1800</v>
          </cell>
          <cell r="Z454">
            <v>3886</v>
          </cell>
          <cell r="AA454">
            <v>3886</v>
          </cell>
          <cell r="AB454">
            <v>3886</v>
          </cell>
          <cell r="AC454">
            <v>3886</v>
          </cell>
          <cell r="AD454">
            <v>4171</v>
          </cell>
          <cell r="AE454">
            <v>285</v>
          </cell>
          <cell r="AF454">
            <v>285</v>
          </cell>
          <cell r="AG454">
            <v>100</v>
          </cell>
          <cell r="AH454">
            <v>100</v>
          </cell>
          <cell r="AI454">
            <v>285</v>
          </cell>
          <cell r="AJ454">
            <v>4171</v>
          </cell>
          <cell r="AK454">
            <v>4171</v>
          </cell>
          <cell r="AL454">
            <v>4171</v>
          </cell>
          <cell r="AM454">
            <v>0</v>
          </cell>
          <cell r="AN454">
            <v>0</v>
          </cell>
          <cell r="AQ454" t="str">
            <v>Lào</v>
          </cell>
          <cell r="AR454" t="str">
            <v>Khác</v>
          </cell>
          <cell r="AS454">
            <v>0</v>
          </cell>
          <cell r="AT454">
            <v>0</v>
          </cell>
          <cell r="AU454" t="str">
            <v xml:space="preserve"> Bộ Chỉ huy Quân sự tỉnh Quảng Bình</v>
          </cell>
        </row>
        <row r="455">
          <cell r="B455" t="str">
            <v>Tuyến điện chiếu sáng từ trạm thu phí Quán Hàu đến khu vực dự án Quần thể resort, biệt thự, nghỉ dưỡng và giải trí cao cấp FLC Quảng Bình</v>
          </cell>
          <cell r="C455">
            <v>0</v>
          </cell>
          <cell r="D455">
            <v>0</v>
          </cell>
          <cell r="E455">
            <v>0</v>
          </cell>
          <cell r="F455">
            <v>0</v>
          </cell>
          <cell r="G455" t="str">
            <v>Quảng Ninh</v>
          </cell>
          <cell r="H455">
            <v>2018</v>
          </cell>
          <cell r="I455">
            <v>2018</v>
          </cell>
          <cell r="J455">
            <v>2020</v>
          </cell>
          <cell r="K455">
            <v>2020</v>
          </cell>
          <cell r="L455">
            <v>2020</v>
          </cell>
          <cell r="M455">
            <v>2020</v>
          </cell>
          <cell r="N455">
            <v>33795</v>
          </cell>
          <cell r="O455">
            <v>33795</v>
          </cell>
          <cell r="P455">
            <v>33795</v>
          </cell>
          <cell r="Q455">
            <v>33795</v>
          </cell>
          <cell r="R455">
            <v>33795</v>
          </cell>
          <cell r="S455">
            <v>33795</v>
          </cell>
          <cell r="T455">
            <v>30415.5</v>
          </cell>
          <cell r="U455">
            <v>30415.5</v>
          </cell>
          <cell r="V455">
            <v>9125</v>
          </cell>
          <cell r="W455">
            <v>9124.65</v>
          </cell>
          <cell r="X455">
            <v>30</v>
          </cell>
          <cell r="Y455">
            <v>21284</v>
          </cell>
          <cell r="Z455">
            <v>30409</v>
          </cell>
          <cell r="AA455">
            <v>30409</v>
          </cell>
          <cell r="AB455">
            <v>30409</v>
          </cell>
          <cell r="AC455">
            <v>30409</v>
          </cell>
          <cell r="AD455">
            <v>30415.5</v>
          </cell>
          <cell r="AE455">
            <v>6.5</v>
          </cell>
          <cell r="AF455">
            <v>6.5</v>
          </cell>
          <cell r="AG455">
            <v>6.5</v>
          </cell>
          <cell r="AH455">
            <v>6.5</v>
          </cell>
          <cell r="AI455">
            <v>6.5</v>
          </cell>
          <cell r="AJ455">
            <v>6.5</v>
          </cell>
          <cell r="AK455">
            <v>6.5</v>
          </cell>
          <cell r="AL455">
            <v>6.5</v>
          </cell>
          <cell r="AM455">
            <v>6.5</v>
          </cell>
          <cell r="AN455" t="str">
            <v>Tiết kiệm 10%</v>
          </cell>
          <cell r="AQ455" t="str">
            <v>Gia Ninh</v>
          </cell>
          <cell r="AR455" t="str">
            <v>Khác</v>
          </cell>
          <cell r="AS455">
            <v>6.5</v>
          </cell>
          <cell r="AT455" t="str">
            <v>NTM</v>
          </cell>
          <cell r="AU455" t="str">
            <v>UBND huyện Quảng Ninh</v>
          </cell>
        </row>
        <row r="456">
          <cell r="B456" t="str">
            <v>XD Trụ sở làm việc Đội quản lý thị trường số 3</v>
          </cell>
          <cell r="G456" t="str">
            <v>Quảng Trạch</v>
          </cell>
          <cell r="H456">
            <v>2018</v>
          </cell>
          <cell r="I456">
            <v>2018</v>
          </cell>
          <cell r="J456">
            <v>2020</v>
          </cell>
          <cell r="M456">
            <v>2020</v>
          </cell>
          <cell r="N456">
            <v>5000</v>
          </cell>
          <cell r="O456">
            <v>5000</v>
          </cell>
          <cell r="P456">
            <v>1500</v>
          </cell>
          <cell r="Q456">
            <v>1500</v>
          </cell>
          <cell r="R456">
            <v>1500</v>
          </cell>
          <cell r="S456">
            <v>1500</v>
          </cell>
          <cell r="T456">
            <v>1500</v>
          </cell>
          <cell r="U456">
            <v>1500</v>
          </cell>
          <cell r="V456">
            <v>1500</v>
          </cell>
          <cell r="W456">
            <v>1500</v>
          </cell>
          <cell r="X456">
            <v>30</v>
          </cell>
          <cell r="Y456">
            <v>30</v>
          </cell>
          <cell r="Z456">
            <v>1500</v>
          </cell>
          <cell r="AA456">
            <v>1500</v>
          </cell>
          <cell r="AB456">
            <v>1500</v>
          </cell>
          <cell r="AC456">
            <v>1500</v>
          </cell>
          <cell r="AD456">
            <v>1500</v>
          </cell>
          <cell r="AE456">
            <v>0</v>
          </cell>
          <cell r="AF456">
            <v>0</v>
          </cell>
          <cell r="AG456">
            <v>0</v>
          </cell>
          <cell r="AH456">
            <v>0</v>
          </cell>
          <cell r="AI456">
            <v>0</v>
          </cell>
          <cell r="AJ456">
            <v>0</v>
          </cell>
          <cell r="AK456">
            <v>0</v>
          </cell>
          <cell r="AL456">
            <v>0</v>
          </cell>
          <cell r="AM456">
            <v>0</v>
          </cell>
          <cell r="AN456" t="str">
            <v>Chuyển NSTW bố trí</v>
          </cell>
          <cell r="AO456" t="str">
            <v xml:space="preserve">Phòng Kinh tế bổ sung danh mục </v>
          </cell>
          <cell r="AQ456" t="str">
            <v>Quảng Phương</v>
          </cell>
          <cell r="AR456">
            <v>0</v>
          </cell>
          <cell r="AS456">
            <v>0</v>
          </cell>
          <cell r="AT456">
            <v>0</v>
          </cell>
        </row>
        <row r="457">
          <cell r="B457" t="str">
            <v>XD Hạ tầng khu nghĩa địa phục vụ GPMB khu CN Tây Bắc Quán Hàu (GĐ2- khu B)</v>
          </cell>
          <cell r="G457" t="str">
            <v>Quảng Ninh</v>
          </cell>
          <cell r="H457">
            <v>2018</v>
          </cell>
          <cell r="I457">
            <v>2018</v>
          </cell>
          <cell r="J457">
            <v>2020</v>
          </cell>
          <cell r="M457" t="str">
            <v>2556/QĐ-UBND ngày 17/7/2017</v>
          </cell>
          <cell r="N457">
            <v>8710</v>
          </cell>
          <cell r="O457">
            <v>8710</v>
          </cell>
          <cell r="P457">
            <v>8710</v>
          </cell>
          <cell r="Q457">
            <v>8710</v>
          </cell>
          <cell r="R457">
            <v>8710</v>
          </cell>
          <cell r="S457">
            <v>8710</v>
          </cell>
          <cell r="T457">
            <v>8710</v>
          </cell>
          <cell r="U457">
            <v>8710</v>
          </cell>
          <cell r="V457">
            <v>2612</v>
          </cell>
          <cell r="W457">
            <v>2613</v>
          </cell>
          <cell r="X457">
            <v>30</v>
          </cell>
          <cell r="Y457">
            <v>30</v>
          </cell>
          <cell r="Z457">
            <v>2612</v>
          </cell>
          <cell r="AA457">
            <v>2612</v>
          </cell>
          <cell r="AB457">
            <v>2612</v>
          </cell>
          <cell r="AC457">
            <v>2612</v>
          </cell>
          <cell r="AD457">
            <v>8710</v>
          </cell>
          <cell r="AE457">
            <v>6098</v>
          </cell>
          <cell r="AF457">
            <v>3049</v>
          </cell>
          <cell r="AG457">
            <v>50</v>
          </cell>
          <cell r="AH457">
            <v>1117</v>
          </cell>
          <cell r="AI457">
            <v>4166</v>
          </cell>
          <cell r="AJ457">
            <v>6778</v>
          </cell>
          <cell r="AK457">
            <v>6778</v>
          </cell>
          <cell r="AL457">
            <v>8710</v>
          </cell>
          <cell r="AM457">
            <v>1932</v>
          </cell>
          <cell r="AN457" t="str">
            <v>Trong KH trung hạn thuộc danh mục KCM 2018, dự án phê duyệt BCKTKT năm 2017 nhưng vẫn triển khai trong năm 2017, vốn tạm ứng từ nguồn dự phòng (sai nguyên tắc)</v>
          </cell>
          <cell r="AO457" t="str">
            <v xml:space="preserve">Phòng Kinh tế bổ sung danh mục </v>
          </cell>
          <cell r="AQ457" t="str">
            <v>Vĩnh Ninh</v>
          </cell>
          <cell r="AR457" t="str">
            <v>Khác</v>
          </cell>
          <cell r="AS457">
            <v>1932</v>
          </cell>
          <cell r="AT457">
            <v>1932</v>
          </cell>
          <cell r="AU457" t="str">
            <v>UBND huyện Quảng Ninh</v>
          </cell>
        </row>
        <row r="458">
          <cell r="B458" t="str">
            <v>Dự án Đường điện cao thế, trung thế và trạm biến áp từ Quốc lộ 1A đi vùng nuôi tôm trên cát, xã Trung Trạch</v>
          </cell>
          <cell r="C458">
            <v>1932</v>
          </cell>
          <cell r="D458">
            <v>1932</v>
          </cell>
          <cell r="E458">
            <v>1932</v>
          </cell>
          <cell r="F458">
            <v>1932</v>
          </cell>
          <cell r="G458" t="str">
            <v>Bố Trạch</v>
          </cell>
          <cell r="H458">
            <v>2015</v>
          </cell>
          <cell r="I458">
            <v>2015</v>
          </cell>
          <cell r="J458">
            <v>2018</v>
          </cell>
          <cell r="K458">
            <v>2018</v>
          </cell>
          <cell r="L458">
            <v>2018</v>
          </cell>
          <cell r="M458" t="str">
            <v>797/QĐ-UBND ngày 27/3/2015; 2599/QĐ-UBND ngày 21/7/2017</v>
          </cell>
          <cell r="N458">
            <v>5210</v>
          </cell>
          <cell r="O458">
            <v>5210</v>
          </cell>
          <cell r="P458">
            <v>2000</v>
          </cell>
          <cell r="Q458">
            <v>3210</v>
          </cell>
          <cell r="R458">
            <v>3210</v>
          </cell>
          <cell r="S458">
            <v>0</v>
          </cell>
          <cell r="T458">
            <v>2000</v>
          </cell>
          <cell r="U458">
            <v>2000</v>
          </cell>
          <cell r="V458">
            <v>2000</v>
          </cell>
          <cell r="W458">
            <v>2000</v>
          </cell>
          <cell r="X458">
            <v>100</v>
          </cell>
          <cell r="Y458">
            <v>100</v>
          </cell>
          <cell r="Z458">
            <v>2000</v>
          </cell>
          <cell r="AA458">
            <v>5210</v>
          </cell>
          <cell r="AB458">
            <v>2000</v>
          </cell>
          <cell r="AC458">
            <v>2000</v>
          </cell>
          <cell r="AD458">
            <v>2000</v>
          </cell>
          <cell r="AE458">
            <v>0</v>
          </cell>
          <cell r="AF458">
            <v>0</v>
          </cell>
          <cell r="AG458">
            <v>0</v>
          </cell>
          <cell r="AH458">
            <v>0</v>
          </cell>
          <cell r="AI458">
            <v>0</v>
          </cell>
          <cell r="AJ458">
            <v>0</v>
          </cell>
          <cell r="AK458">
            <v>0</v>
          </cell>
          <cell r="AL458">
            <v>0</v>
          </cell>
          <cell r="AM458">
            <v>0</v>
          </cell>
          <cell r="AN458" t="str">
            <v>Bổ sung danh mục theo chỉ đạo GĐ</v>
          </cell>
          <cell r="AQ458" t="str">
            <v>Trung Trạch</v>
          </cell>
          <cell r="AR458">
            <v>0</v>
          </cell>
          <cell r="AS458">
            <v>0</v>
          </cell>
          <cell r="AT458" t="str">
            <v>NTM</v>
          </cell>
        </row>
        <row r="459">
          <cell r="B459" t="str">
            <v>Các dự án khởi công mới 2019</v>
          </cell>
          <cell r="C459">
            <v>0</v>
          </cell>
          <cell r="D459">
            <v>0</v>
          </cell>
          <cell r="E459">
            <v>0</v>
          </cell>
          <cell r="F459">
            <v>0</v>
          </cell>
          <cell r="G459">
            <v>0</v>
          </cell>
          <cell r="H459">
            <v>0</v>
          </cell>
          <cell r="I459">
            <v>0</v>
          </cell>
          <cell r="J459">
            <v>0</v>
          </cell>
          <cell r="K459">
            <v>0</v>
          </cell>
          <cell r="L459">
            <v>0</v>
          </cell>
          <cell r="M459">
            <v>0</v>
          </cell>
          <cell r="N459">
            <v>598346</v>
          </cell>
          <cell r="O459">
            <v>0</v>
          </cell>
          <cell r="P459">
            <v>378009</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243825</v>
          </cell>
          <cell r="AE459">
            <v>243825</v>
          </cell>
          <cell r="AF459">
            <v>243825</v>
          </cell>
          <cell r="AG459">
            <v>243825</v>
          </cell>
          <cell r="AH459">
            <v>243825</v>
          </cell>
          <cell r="AI459">
            <v>243825</v>
          </cell>
          <cell r="AJ459">
            <v>243825</v>
          </cell>
          <cell r="AK459">
            <v>243825</v>
          </cell>
          <cell r="AL459">
            <v>243825</v>
          </cell>
          <cell r="AM459">
            <v>243825</v>
          </cell>
          <cell r="AN459">
            <v>243825</v>
          </cell>
          <cell r="AQ459">
            <v>243825</v>
          </cell>
          <cell r="AR459">
            <v>243825</v>
          </cell>
          <cell r="AS459">
            <v>243825</v>
          </cell>
          <cell r="AT459">
            <v>243825</v>
          </cell>
          <cell r="AU459">
            <v>243825</v>
          </cell>
          <cell r="AV459">
            <v>243825</v>
          </cell>
        </row>
        <row r="460">
          <cell r="B460" t="str">
            <v>Các dự án trong KH trung hạn chưa cân đối nguồn</v>
          </cell>
          <cell r="C460">
            <v>243825</v>
          </cell>
          <cell r="D460">
            <v>243825</v>
          </cell>
          <cell r="E460">
            <v>243825</v>
          </cell>
          <cell r="F460">
            <v>243825</v>
          </cell>
          <cell r="G460">
            <v>243825</v>
          </cell>
          <cell r="H460">
            <v>243825</v>
          </cell>
          <cell r="I460">
            <v>243825</v>
          </cell>
          <cell r="J460">
            <v>243825</v>
          </cell>
          <cell r="K460">
            <v>243825</v>
          </cell>
          <cell r="L460">
            <v>243825</v>
          </cell>
          <cell r="M460">
            <v>243825</v>
          </cell>
          <cell r="N460">
            <v>137200</v>
          </cell>
          <cell r="O460">
            <v>137200</v>
          </cell>
          <cell r="P460">
            <v>74920</v>
          </cell>
          <cell r="Q460">
            <v>74920</v>
          </cell>
          <cell r="R460">
            <v>74920</v>
          </cell>
          <cell r="S460">
            <v>74920</v>
          </cell>
          <cell r="T460">
            <v>74920</v>
          </cell>
          <cell r="U460">
            <v>74920</v>
          </cell>
          <cell r="V460">
            <v>74920</v>
          </cell>
          <cell r="W460">
            <v>74920</v>
          </cell>
          <cell r="X460">
            <v>74920</v>
          </cell>
          <cell r="Y460">
            <v>74920</v>
          </cell>
          <cell r="Z460">
            <v>74920</v>
          </cell>
          <cell r="AA460">
            <v>0</v>
          </cell>
          <cell r="AB460">
            <v>0</v>
          </cell>
          <cell r="AC460">
            <v>0</v>
          </cell>
          <cell r="AD460">
            <v>51352</v>
          </cell>
          <cell r="AE460">
            <v>51352</v>
          </cell>
          <cell r="AF460">
            <v>51352</v>
          </cell>
          <cell r="AG460">
            <v>51352</v>
          </cell>
          <cell r="AH460">
            <v>51352</v>
          </cell>
          <cell r="AI460">
            <v>51352</v>
          </cell>
          <cell r="AJ460">
            <v>51352</v>
          </cell>
          <cell r="AK460">
            <v>51352</v>
          </cell>
          <cell r="AL460">
            <v>51352</v>
          </cell>
          <cell r="AM460">
            <v>51352</v>
          </cell>
          <cell r="AN460">
            <v>51352</v>
          </cell>
          <cell r="AQ460">
            <v>51352</v>
          </cell>
          <cell r="AR460">
            <v>51352</v>
          </cell>
          <cell r="AS460">
            <v>51352</v>
          </cell>
          <cell r="AU460">
            <v>51352</v>
          </cell>
          <cell r="AV460">
            <v>51352</v>
          </cell>
        </row>
        <row r="461">
          <cell r="B461" t="str">
            <v>Trung tâm Bồi dưỡng Chính trị huyện Quảng Trạch</v>
          </cell>
          <cell r="C461">
            <v>51352</v>
          </cell>
          <cell r="D461">
            <v>51352</v>
          </cell>
          <cell r="E461">
            <v>51352</v>
          </cell>
          <cell r="F461">
            <v>51352</v>
          </cell>
          <cell r="G461" t="str">
            <v>Quảng Trạch</v>
          </cell>
          <cell r="H461">
            <v>2019</v>
          </cell>
          <cell r="I461">
            <v>2019</v>
          </cell>
          <cell r="J461">
            <v>2021</v>
          </cell>
          <cell r="K461">
            <v>2021</v>
          </cell>
          <cell r="L461">
            <v>2021</v>
          </cell>
          <cell r="M461" t="str">
            <v>3857/QĐ-UBND ngày 31/10/2018</v>
          </cell>
          <cell r="N461">
            <v>9000</v>
          </cell>
          <cell r="O461">
            <v>9000</v>
          </cell>
          <cell r="P461">
            <v>9000</v>
          </cell>
          <cell r="Q461">
            <v>9000</v>
          </cell>
          <cell r="R461">
            <v>9000</v>
          </cell>
          <cell r="S461">
            <v>9000</v>
          </cell>
          <cell r="T461">
            <v>9000</v>
          </cell>
          <cell r="U461">
            <v>9000</v>
          </cell>
          <cell r="V461">
            <v>9000</v>
          </cell>
          <cell r="W461">
            <v>9000</v>
          </cell>
          <cell r="X461">
            <v>9000</v>
          </cell>
          <cell r="Y461">
            <v>9000</v>
          </cell>
          <cell r="Z461">
            <v>9000</v>
          </cell>
          <cell r="AA461">
            <v>9000</v>
          </cell>
          <cell r="AB461">
            <v>9000</v>
          </cell>
          <cell r="AC461">
            <v>9000</v>
          </cell>
          <cell r="AD461">
            <v>5400</v>
          </cell>
          <cell r="AE461">
            <v>5400</v>
          </cell>
          <cell r="AF461">
            <v>2700</v>
          </cell>
          <cell r="AG461">
            <v>50</v>
          </cell>
          <cell r="AH461">
            <v>50</v>
          </cell>
          <cell r="AI461">
            <v>2700</v>
          </cell>
          <cell r="AJ461">
            <v>2700</v>
          </cell>
          <cell r="AK461">
            <v>2700</v>
          </cell>
          <cell r="AL461">
            <v>5400</v>
          </cell>
          <cell r="AM461">
            <v>2700</v>
          </cell>
          <cell r="AN461" t="str">
            <v>Đã có ý kiến TT. HĐND tỉnh bổ sung trung hạn</v>
          </cell>
          <cell r="AQ461" t="str">
            <v>Quảng Phương</v>
          </cell>
          <cell r="AR461" t="str">
            <v>Khác</v>
          </cell>
          <cell r="AS461">
            <v>2700</v>
          </cell>
          <cell r="AU461" t="str">
            <v>Huyện ủy Quảng Trạch</v>
          </cell>
          <cell r="AV461" t="str">
            <v>Có ý kiến thường trực HĐND tỉnh</v>
          </cell>
        </row>
        <row r="462">
          <cell r="B462" t="str">
            <v>Mở rộng đường liên 5 xã từ Quảng Long đi Quảng Phương</v>
          </cell>
          <cell r="C462">
            <v>2700</v>
          </cell>
          <cell r="D462">
            <v>2700</v>
          </cell>
          <cell r="E462">
            <v>2700</v>
          </cell>
          <cell r="F462">
            <v>2700</v>
          </cell>
          <cell r="G462" t="str">
            <v>Quảng Trạch</v>
          </cell>
          <cell r="H462">
            <v>2018</v>
          </cell>
          <cell r="I462">
            <v>2018</v>
          </cell>
          <cell r="J462">
            <v>2020</v>
          </cell>
          <cell r="K462">
            <v>2020</v>
          </cell>
          <cell r="L462">
            <v>2020</v>
          </cell>
          <cell r="M462" t="str">
            <v>3151/QĐ-UBND ngày 20/9/2017</v>
          </cell>
          <cell r="N462">
            <v>45000</v>
          </cell>
          <cell r="O462">
            <v>45000</v>
          </cell>
          <cell r="P462">
            <v>16000</v>
          </cell>
          <cell r="Q462">
            <v>16000</v>
          </cell>
          <cell r="R462">
            <v>16000</v>
          </cell>
          <cell r="S462">
            <v>16000</v>
          </cell>
          <cell r="T462">
            <v>16000</v>
          </cell>
          <cell r="U462">
            <v>16000</v>
          </cell>
          <cell r="V462">
            <v>16000</v>
          </cell>
          <cell r="W462">
            <v>16000</v>
          </cell>
          <cell r="X462">
            <v>16000</v>
          </cell>
          <cell r="Y462">
            <v>16000</v>
          </cell>
          <cell r="Z462">
            <v>16000</v>
          </cell>
          <cell r="AA462">
            <v>16000</v>
          </cell>
          <cell r="AB462">
            <v>16000</v>
          </cell>
          <cell r="AC462">
            <v>16000</v>
          </cell>
          <cell r="AD462">
            <v>16000</v>
          </cell>
          <cell r="AE462">
            <v>16000</v>
          </cell>
          <cell r="AF462">
            <v>8000</v>
          </cell>
          <cell r="AG462">
            <v>50</v>
          </cell>
          <cell r="AH462">
            <v>50</v>
          </cell>
          <cell r="AI462">
            <v>8000</v>
          </cell>
          <cell r="AJ462">
            <v>8000</v>
          </cell>
          <cell r="AK462">
            <v>8000</v>
          </cell>
          <cell r="AL462">
            <v>16000</v>
          </cell>
          <cell r="AM462">
            <v>8000</v>
          </cell>
          <cell r="AN462" t="str">
            <v>Năm 2018, đã bố trí nguồn vượt thu để thực hiện 24 tỷ đồng. Công trình thuộc diện tiết kiệm 10% TMĐT</v>
          </cell>
          <cell r="AO462" t="str">
            <v>Đ/c từ 16&gt;&gt;14,4 do tiết kiệm 10% TMĐT</v>
          </cell>
          <cell r="AQ462" t="str">
            <v>Quảng Lưu</v>
          </cell>
          <cell r="AR462" t="str">
            <v>GT</v>
          </cell>
          <cell r="AS462">
            <v>8000</v>
          </cell>
          <cell r="AT462" t="str">
            <v>NTM</v>
          </cell>
          <cell r="AU462" t="str">
            <v>UBND thị xã Ba Đồn</v>
          </cell>
          <cell r="AV462" t="str">
            <v>Phê duyệt CTĐT từ năm 2016</v>
          </cell>
        </row>
        <row r="463">
          <cell r="B463" t="str">
            <v>Đường liên thôn Tân Sơn - Tam Đăng, xã Sơn Hóa</v>
          </cell>
          <cell r="C463">
            <v>8000</v>
          </cell>
          <cell r="D463">
            <v>8000</v>
          </cell>
          <cell r="E463">
            <v>8000</v>
          </cell>
          <cell r="F463">
            <v>8000</v>
          </cell>
          <cell r="G463" t="str">
            <v>Tuyên Hóa</v>
          </cell>
          <cell r="H463">
            <v>2019</v>
          </cell>
          <cell r="I463">
            <v>2019</v>
          </cell>
          <cell r="J463">
            <v>2021</v>
          </cell>
          <cell r="K463">
            <v>2021</v>
          </cell>
          <cell r="L463">
            <v>2021</v>
          </cell>
          <cell r="M463" t="str">
            <v>3968/QĐ-UBND ngày 31/10/2017</v>
          </cell>
          <cell r="N463">
            <v>5000</v>
          </cell>
          <cell r="O463">
            <v>5000</v>
          </cell>
          <cell r="P463">
            <v>3000</v>
          </cell>
          <cell r="Q463">
            <v>3000</v>
          </cell>
          <cell r="R463">
            <v>3000</v>
          </cell>
          <cell r="S463">
            <v>3000</v>
          </cell>
          <cell r="T463">
            <v>3000</v>
          </cell>
          <cell r="U463">
            <v>3000</v>
          </cell>
          <cell r="V463">
            <v>3000</v>
          </cell>
          <cell r="W463">
            <v>3000</v>
          </cell>
          <cell r="X463">
            <v>3000</v>
          </cell>
          <cell r="Y463">
            <v>3000</v>
          </cell>
          <cell r="Z463">
            <v>3000</v>
          </cell>
          <cell r="AA463">
            <v>3000</v>
          </cell>
          <cell r="AB463">
            <v>3000</v>
          </cell>
          <cell r="AC463">
            <v>3000</v>
          </cell>
          <cell r="AD463">
            <v>1800</v>
          </cell>
          <cell r="AE463">
            <v>1800</v>
          </cell>
          <cell r="AF463">
            <v>900</v>
          </cell>
          <cell r="AG463">
            <v>50</v>
          </cell>
          <cell r="AH463">
            <v>50</v>
          </cell>
          <cell r="AI463">
            <v>900</v>
          </cell>
          <cell r="AJ463">
            <v>900</v>
          </cell>
          <cell r="AK463">
            <v>900</v>
          </cell>
          <cell r="AL463">
            <v>1800</v>
          </cell>
          <cell r="AM463">
            <v>900</v>
          </cell>
          <cell r="AN463" t="str">
            <v>Bố trí KH 2019 theo QĐ CTĐT</v>
          </cell>
          <cell r="AQ463" t="str">
            <v>Sơn Hóa</v>
          </cell>
          <cell r="AR463" t="str">
            <v>GT</v>
          </cell>
          <cell r="AS463" t="str">
            <v>xã 135</v>
          </cell>
          <cell r="AT463" t="str">
            <v>NTM</v>
          </cell>
          <cell r="AU463" t="str">
            <v>UBND xã Sơn Hóa</v>
          </cell>
          <cell r="AV463" t="str">
            <v>Phê duyệt CTĐT từ năm 2017</v>
          </cell>
        </row>
        <row r="464">
          <cell r="B464" t="str">
            <v>Đường tránh lũ Nguyệt Áng- Trường Dục, huyện Quảng Ninh</v>
          </cell>
          <cell r="C464">
            <v>900</v>
          </cell>
          <cell r="D464">
            <v>900</v>
          </cell>
          <cell r="E464">
            <v>900</v>
          </cell>
          <cell r="F464">
            <v>900</v>
          </cell>
          <cell r="G464" t="str">
            <v>Quảng Ninh</v>
          </cell>
          <cell r="H464">
            <v>2019</v>
          </cell>
          <cell r="I464">
            <v>2019</v>
          </cell>
          <cell r="J464">
            <v>2021</v>
          </cell>
          <cell r="K464">
            <v>2021</v>
          </cell>
          <cell r="L464">
            <v>2021</v>
          </cell>
          <cell r="M464" t="str">
            <v>3951/QĐ-UBND ngày 31/10/2017</v>
          </cell>
          <cell r="N464">
            <v>8500</v>
          </cell>
          <cell r="O464">
            <v>8500</v>
          </cell>
          <cell r="P464">
            <v>5100</v>
          </cell>
          <cell r="Q464">
            <v>5100</v>
          </cell>
          <cell r="R464">
            <v>5100</v>
          </cell>
          <cell r="S464">
            <v>5100</v>
          </cell>
          <cell r="T464">
            <v>5100</v>
          </cell>
          <cell r="U464">
            <v>5100</v>
          </cell>
          <cell r="V464">
            <v>5100</v>
          </cell>
          <cell r="W464">
            <v>5100</v>
          </cell>
          <cell r="X464">
            <v>5100</v>
          </cell>
          <cell r="Y464">
            <v>5100</v>
          </cell>
          <cell r="Z464">
            <v>5100</v>
          </cell>
          <cell r="AA464">
            <v>5100</v>
          </cell>
          <cell r="AB464">
            <v>5100</v>
          </cell>
          <cell r="AC464">
            <v>5100</v>
          </cell>
          <cell r="AD464">
            <v>3060</v>
          </cell>
          <cell r="AE464">
            <v>3060</v>
          </cell>
          <cell r="AF464">
            <v>1530</v>
          </cell>
          <cell r="AG464">
            <v>50</v>
          </cell>
          <cell r="AH464">
            <v>50</v>
          </cell>
          <cell r="AI464">
            <v>1530</v>
          </cell>
          <cell r="AJ464">
            <v>1530</v>
          </cell>
          <cell r="AK464">
            <v>1530</v>
          </cell>
          <cell r="AL464">
            <v>3060</v>
          </cell>
          <cell r="AM464">
            <v>1530</v>
          </cell>
          <cell r="AN464" t="str">
            <v>Bố trí KH 2019 theo QĐ CTĐT</v>
          </cell>
          <cell r="AQ464" t="str">
            <v>Trường Xuân</v>
          </cell>
          <cell r="AR464" t="str">
            <v>GT</v>
          </cell>
          <cell r="AS464">
            <v>1530</v>
          </cell>
          <cell r="AT464" t="str">
            <v>NTM</v>
          </cell>
          <cell r="AU464" t="str">
            <v>UBND huyện Quảng Ninh</v>
          </cell>
          <cell r="AV464" t="str">
            <v>Phê duyệt CTĐT từ năm 2018</v>
          </cell>
        </row>
        <row r="465">
          <cell r="B465" t="str">
            <v>Sửa chữa, nâng cấp tuyến đường liên xã Quảng Thanh - Quảng Phương - Quảng Lưu - Quảng Tiến, huyện Quảng Trạch</v>
          </cell>
          <cell r="C465">
            <v>1530</v>
          </cell>
          <cell r="D465">
            <v>1530</v>
          </cell>
          <cell r="E465">
            <v>1530</v>
          </cell>
          <cell r="F465">
            <v>1530</v>
          </cell>
          <cell r="G465" t="str">
            <v>Quảng Trạch</v>
          </cell>
          <cell r="H465">
            <v>2019</v>
          </cell>
          <cell r="I465">
            <v>2019</v>
          </cell>
          <cell r="J465">
            <v>2021</v>
          </cell>
          <cell r="K465">
            <v>2021</v>
          </cell>
          <cell r="L465">
            <v>2021</v>
          </cell>
          <cell r="M465" t="str">
            <v>3694/QĐ-UBND ngày 30/10/2018</v>
          </cell>
          <cell r="N465">
            <v>15000</v>
          </cell>
          <cell r="O465">
            <v>15000</v>
          </cell>
          <cell r="P465">
            <v>9000</v>
          </cell>
          <cell r="Q465">
            <v>9000</v>
          </cell>
          <cell r="R465">
            <v>9000</v>
          </cell>
          <cell r="S465">
            <v>9000</v>
          </cell>
          <cell r="T465">
            <v>9000</v>
          </cell>
          <cell r="U465">
            <v>9000</v>
          </cell>
          <cell r="V465">
            <v>9000</v>
          </cell>
          <cell r="W465">
            <v>9000</v>
          </cell>
          <cell r="X465">
            <v>9000</v>
          </cell>
          <cell r="Y465">
            <v>9000</v>
          </cell>
          <cell r="Z465">
            <v>9000</v>
          </cell>
          <cell r="AA465">
            <v>9000</v>
          </cell>
          <cell r="AB465">
            <v>9000</v>
          </cell>
          <cell r="AC465">
            <v>9000</v>
          </cell>
          <cell r="AD465">
            <v>5400</v>
          </cell>
          <cell r="AE465">
            <v>5400</v>
          </cell>
          <cell r="AF465">
            <v>2700</v>
          </cell>
          <cell r="AG465">
            <v>50</v>
          </cell>
          <cell r="AH465">
            <v>50</v>
          </cell>
          <cell r="AI465">
            <v>2700</v>
          </cell>
          <cell r="AJ465">
            <v>2700</v>
          </cell>
          <cell r="AK465">
            <v>2700</v>
          </cell>
          <cell r="AL465">
            <v>5400</v>
          </cell>
          <cell r="AM465">
            <v>2700</v>
          </cell>
          <cell r="AN465" t="str">
            <v>Bố trí KH 2019 theo QĐ CTĐT</v>
          </cell>
          <cell r="AQ465" t="str">
            <v>Quảng Tiến</v>
          </cell>
          <cell r="AR465" t="str">
            <v>GT</v>
          </cell>
          <cell r="AS465">
            <v>2700</v>
          </cell>
          <cell r="AT465" t="str">
            <v>NTM</v>
          </cell>
          <cell r="AU465" t="str">
            <v>UBND huyện Quảng Trạch</v>
          </cell>
          <cell r="AV465" t="str">
            <v>Phê duyệt CTĐT từ năm 2018</v>
          </cell>
        </row>
        <row r="466">
          <cell r="B466" t="str">
            <v>Nâng cấp tuyến đường ngập lụt liên thôn xã Phong Hóa</v>
          </cell>
          <cell r="C466">
            <v>2700</v>
          </cell>
          <cell r="D466">
            <v>2700</v>
          </cell>
          <cell r="E466">
            <v>2700</v>
          </cell>
          <cell r="F466">
            <v>2700</v>
          </cell>
          <cell r="G466" t="str">
            <v>Tuyên Hóa</v>
          </cell>
          <cell r="H466">
            <v>2019</v>
          </cell>
          <cell r="I466">
            <v>2019</v>
          </cell>
          <cell r="J466">
            <v>2021</v>
          </cell>
          <cell r="K466">
            <v>2021</v>
          </cell>
          <cell r="L466">
            <v>2021</v>
          </cell>
          <cell r="M466" t="str">
            <v>3224/QĐ-UBND ngày 27/9/2018</v>
          </cell>
          <cell r="N466">
            <v>6000</v>
          </cell>
          <cell r="O466">
            <v>6000</v>
          </cell>
          <cell r="P466">
            <v>3600</v>
          </cell>
          <cell r="Q466">
            <v>3600</v>
          </cell>
          <cell r="R466">
            <v>3600</v>
          </cell>
          <cell r="S466">
            <v>3600</v>
          </cell>
          <cell r="T466">
            <v>3600</v>
          </cell>
          <cell r="U466">
            <v>3600</v>
          </cell>
          <cell r="V466">
            <v>3600</v>
          </cell>
          <cell r="W466">
            <v>3600</v>
          </cell>
          <cell r="X466">
            <v>3600</v>
          </cell>
          <cell r="Y466">
            <v>3600</v>
          </cell>
          <cell r="Z466">
            <v>3600</v>
          </cell>
          <cell r="AA466">
            <v>3600</v>
          </cell>
          <cell r="AB466">
            <v>3600</v>
          </cell>
          <cell r="AC466">
            <v>3600</v>
          </cell>
          <cell r="AD466">
            <v>2160</v>
          </cell>
          <cell r="AE466">
            <v>2160</v>
          </cell>
          <cell r="AF466">
            <v>1080</v>
          </cell>
          <cell r="AG466">
            <v>50</v>
          </cell>
          <cell r="AH466">
            <v>50</v>
          </cell>
          <cell r="AI466">
            <v>1080</v>
          </cell>
          <cell r="AJ466">
            <v>1080</v>
          </cell>
          <cell r="AK466">
            <v>1080</v>
          </cell>
          <cell r="AL466">
            <v>2160</v>
          </cell>
          <cell r="AM466">
            <v>1080</v>
          </cell>
          <cell r="AN466" t="str">
            <v>Bố trí vốn vượt thu 1,5 tỷ cho công trình Sửa chữa, nâng cấp tuyến đường liên thôn xã Phong Hóa, huyện Tuyên Hóa; có sai khác tên so danh mục này</v>
          </cell>
          <cell r="AO466" t="str">
            <v>Bố trí vốn vượt thu 1,5 tỷ cho công trình Sửa chữa, nâng cấp tuyến đường liên thôn xã Phong Hóa, huyện Tuyên Hóa; có sai khác tên so danh mục này</v>
          </cell>
          <cell r="AQ466" t="str">
            <v>Phong Hóa</v>
          </cell>
          <cell r="AR466" t="str">
            <v>GT</v>
          </cell>
          <cell r="AS466">
            <v>1080</v>
          </cell>
          <cell r="AT466" t="str">
            <v>NTM</v>
          </cell>
          <cell r="AU466" t="str">
            <v>UBND huyện Tuyên Hóa</v>
          </cell>
          <cell r="AV466" t="str">
            <v>Phê duyệt CTĐT từ năm 2018</v>
          </cell>
        </row>
        <row r="467">
          <cell r="B467" t="str">
            <v>Đường giao thông liên thôn xã Quảng Trường, huyện Quảng Trạch</v>
          </cell>
          <cell r="C467">
            <v>1080</v>
          </cell>
          <cell r="D467">
            <v>1080</v>
          </cell>
          <cell r="E467">
            <v>1080</v>
          </cell>
          <cell r="F467">
            <v>1080</v>
          </cell>
          <cell r="G467" t="str">
            <v>Quảng Trạch</v>
          </cell>
          <cell r="H467">
            <v>2019</v>
          </cell>
          <cell r="I467">
            <v>2019</v>
          </cell>
          <cell r="J467">
            <v>2021</v>
          </cell>
          <cell r="K467">
            <v>2021</v>
          </cell>
          <cell r="L467">
            <v>2021</v>
          </cell>
          <cell r="M467" t="str">
            <v>3888/QĐ-UBND ngày 31/10/2018</v>
          </cell>
          <cell r="N467">
            <v>5000</v>
          </cell>
          <cell r="O467">
            <v>5000</v>
          </cell>
          <cell r="P467">
            <v>3000</v>
          </cell>
          <cell r="Q467">
            <v>3000</v>
          </cell>
          <cell r="R467">
            <v>3000</v>
          </cell>
          <cell r="S467">
            <v>3000</v>
          </cell>
          <cell r="T467">
            <v>3000</v>
          </cell>
          <cell r="U467">
            <v>3000</v>
          </cell>
          <cell r="V467">
            <v>3000</v>
          </cell>
          <cell r="W467">
            <v>3000</v>
          </cell>
          <cell r="X467">
            <v>3000</v>
          </cell>
          <cell r="Y467">
            <v>3000</v>
          </cell>
          <cell r="Z467">
            <v>3000</v>
          </cell>
          <cell r="AA467">
            <v>3000</v>
          </cell>
          <cell r="AB467">
            <v>3000</v>
          </cell>
          <cell r="AC467">
            <v>3000</v>
          </cell>
          <cell r="AD467">
            <v>1800</v>
          </cell>
          <cell r="AE467">
            <v>1800</v>
          </cell>
          <cell r="AF467">
            <v>900</v>
          </cell>
          <cell r="AG467">
            <v>50</v>
          </cell>
          <cell r="AH467">
            <v>50</v>
          </cell>
          <cell r="AI467">
            <v>900</v>
          </cell>
          <cell r="AJ467">
            <v>900</v>
          </cell>
          <cell r="AK467">
            <v>900</v>
          </cell>
          <cell r="AL467">
            <v>1800</v>
          </cell>
          <cell r="AM467">
            <v>900</v>
          </cell>
          <cell r="AN467" t="str">
            <v>Bố trí KH 2019 theo QĐ CTĐT</v>
          </cell>
          <cell r="AQ467" t="str">
            <v>Quảng Trường</v>
          </cell>
          <cell r="AR467" t="str">
            <v>GT</v>
          </cell>
          <cell r="AS467">
            <v>900</v>
          </cell>
          <cell r="AT467" t="str">
            <v>NTM</v>
          </cell>
          <cell r="AU467" t="str">
            <v>UBND xã Quảng Trường</v>
          </cell>
          <cell r="AV467" t="str">
            <v>Đ/c Giám đốc. Có trong
KH trung hạn</v>
          </cell>
        </row>
        <row r="468">
          <cell r="B468" t="str">
            <v>Sửa chữa nâng cấp các tuyến đường từ nhà văn hóa đến nhà Dòng xã Quảng Phương</v>
          </cell>
          <cell r="C468">
            <v>900</v>
          </cell>
          <cell r="D468">
            <v>900</v>
          </cell>
          <cell r="E468">
            <v>900</v>
          </cell>
          <cell r="F468">
            <v>900</v>
          </cell>
          <cell r="G468" t="str">
            <v>Quảng Trạch</v>
          </cell>
          <cell r="H468">
            <v>2019</v>
          </cell>
          <cell r="I468">
            <v>2019</v>
          </cell>
          <cell r="J468">
            <v>2021</v>
          </cell>
          <cell r="K468">
            <v>2021</v>
          </cell>
          <cell r="L468">
            <v>2021</v>
          </cell>
          <cell r="M468" t="str">
            <v>3889/QĐ-UBND ngày 31/10/2018</v>
          </cell>
          <cell r="N468">
            <v>3500</v>
          </cell>
          <cell r="O468">
            <v>3500</v>
          </cell>
          <cell r="P468">
            <v>2100</v>
          </cell>
          <cell r="Q468">
            <v>2100</v>
          </cell>
          <cell r="R468">
            <v>2100</v>
          </cell>
          <cell r="S468">
            <v>2100</v>
          </cell>
          <cell r="T468">
            <v>2100</v>
          </cell>
          <cell r="U468">
            <v>2100</v>
          </cell>
          <cell r="V468">
            <v>2100</v>
          </cell>
          <cell r="W468">
            <v>2100</v>
          </cell>
          <cell r="X468">
            <v>2100</v>
          </cell>
          <cell r="Y468">
            <v>2100</v>
          </cell>
          <cell r="Z468">
            <v>2100</v>
          </cell>
          <cell r="AA468">
            <v>2100</v>
          </cell>
          <cell r="AB468">
            <v>2100</v>
          </cell>
          <cell r="AC468">
            <v>2100</v>
          </cell>
          <cell r="AD468">
            <v>1260</v>
          </cell>
          <cell r="AE468">
            <v>1260</v>
          </cell>
          <cell r="AF468">
            <v>630</v>
          </cell>
          <cell r="AG468">
            <v>50</v>
          </cell>
          <cell r="AH468">
            <v>50</v>
          </cell>
          <cell r="AI468">
            <v>630</v>
          </cell>
          <cell r="AJ468">
            <v>630</v>
          </cell>
          <cell r="AK468">
            <v>630</v>
          </cell>
          <cell r="AL468">
            <v>1260</v>
          </cell>
          <cell r="AM468">
            <v>630</v>
          </cell>
          <cell r="AN468" t="str">
            <v>Bố trí KH 2019 theo QĐ CTĐT</v>
          </cell>
          <cell r="AQ468" t="str">
            <v>Quảng Phương</v>
          </cell>
          <cell r="AR468" t="str">
            <v>GT</v>
          </cell>
          <cell r="AS468">
            <v>630</v>
          </cell>
          <cell r="AT468" t="str">
            <v>NTM</v>
          </cell>
          <cell r="AU468" t="str">
            <v>UBND xã Quảng Phương</v>
          </cell>
          <cell r="AV468" t="str">
            <v>Đ/c Giám đốc. Có trong
KH trung hạn</v>
          </cell>
        </row>
        <row r="469">
          <cell r="B469" t="str">
            <v>Bê tông hóa đường liên thôn xã Cao Quảng</v>
          </cell>
          <cell r="C469">
            <v>630</v>
          </cell>
          <cell r="D469">
            <v>630</v>
          </cell>
          <cell r="E469">
            <v>630</v>
          </cell>
          <cell r="F469">
            <v>630</v>
          </cell>
          <cell r="G469" t="str">
            <v>Tuyên Hóa</v>
          </cell>
          <cell r="H469">
            <v>2019</v>
          </cell>
          <cell r="I469">
            <v>2019</v>
          </cell>
          <cell r="J469">
            <v>2021</v>
          </cell>
          <cell r="K469">
            <v>2021</v>
          </cell>
          <cell r="L469">
            <v>2021</v>
          </cell>
          <cell r="M469" t="str">
            <v>3728/QĐ-UBND ngày 30/10/2018</v>
          </cell>
          <cell r="N469">
            <v>5500</v>
          </cell>
          <cell r="O469">
            <v>5500</v>
          </cell>
          <cell r="P469">
            <v>3300</v>
          </cell>
          <cell r="Q469">
            <v>3300</v>
          </cell>
          <cell r="R469">
            <v>3300</v>
          </cell>
          <cell r="S469">
            <v>3300</v>
          </cell>
          <cell r="T469">
            <v>3300</v>
          </cell>
          <cell r="U469">
            <v>3300</v>
          </cell>
          <cell r="V469">
            <v>3300</v>
          </cell>
          <cell r="W469">
            <v>3300</v>
          </cell>
          <cell r="X469">
            <v>3300</v>
          </cell>
          <cell r="Y469">
            <v>3300</v>
          </cell>
          <cell r="Z469">
            <v>3300</v>
          </cell>
          <cell r="AA469">
            <v>3300</v>
          </cell>
          <cell r="AB469">
            <v>3300</v>
          </cell>
          <cell r="AC469">
            <v>3300</v>
          </cell>
          <cell r="AD469">
            <v>1980</v>
          </cell>
          <cell r="AE469">
            <v>1980</v>
          </cell>
          <cell r="AF469">
            <v>990</v>
          </cell>
          <cell r="AG469">
            <v>50</v>
          </cell>
          <cell r="AH469">
            <v>50</v>
          </cell>
          <cell r="AI469">
            <v>990</v>
          </cell>
          <cell r="AJ469">
            <v>990</v>
          </cell>
          <cell r="AK469">
            <v>990</v>
          </cell>
          <cell r="AL469">
            <v>1980</v>
          </cell>
          <cell r="AM469">
            <v>990</v>
          </cell>
          <cell r="AN469" t="str">
            <v>QĐ CTĐT không bố trí từng năm</v>
          </cell>
          <cell r="AQ469" t="str">
            <v>Cao Quảng</v>
          </cell>
          <cell r="AR469" t="str">
            <v>GT</v>
          </cell>
          <cell r="AS469">
            <v>990</v>
          </cell>
          <cell r="AT469" t="str">
            <v>NTM</v>
          </cell>
          <cell r="AU469" t="str">
            <v>UBND xã
Cao Quảng</v>
          </cell>
          <cell r="AV469" t="str">
            <v>Đã có trong KH trung hạn
 Ý kiến Giám đốc</v>
          </cell>
        </row>
        <row r="470">
          <cell r="B470" t="str">
            <v>Đường tránh lũ Duy Ninh, huyện Quảng Ninh</v>
          </cell>
          <cell r="C470">
            <v>990</v>
          </cell>
          <cell r="D470">
            <v>990</v>
          </cell>
          <cell r="E470">
            <v>990</v>
          </cell>
          <cell r="F470">
            <v>990</v>
          </cell>
          <cell r="G470" t="str">
            <v>Quảng Ninh</v>
          </cell>
          <cell r="H470">
            <v>2019</v>
          </cell>
          <cell r="I470">
            <v>2019</v>
          </cell>
          <cell r="J470">
            <v>2021</v>
          </cell>
          <cell r="K470">
            <v>2021</v>
          </cell>
          <cell r="L470">
            <v>2021</v>
          </cell>
          <cell r="M470" t="str">
            <v>3869/QĐ-UBND ngày 31/10/2018</v>
          </cell>
          <cell r="N470">
            <v>6700</v>
          </cell>
          <cell r="O470">
            <v>6700</v>
          </cell>
          <cell r="P470">
            <v>4020</v>
          </cell>
          <cell r="Q470">
            <v>4020</v>
          </cell>
          <cell r="R470">
            <v>4020</v>
          </cell>
          <cell r="S470">
            <v>4020</v>
          </cell>
          <cell r="T470">
            <v>4020</v>
          </cell>
          <cell r="U470">
            <v>4020</v>
          </cell>
          <cell r="V470">
            <v>4020</v>
          </cell>
          <cell r="W470">
            <v>4020</v>
          </cell>
          <cell r="X470">
            <v>4020</v>
          </cell>
          <cell r="Y470">
            <v>4020</v>
          </cell>
          <cell r="Z470">
            <v>4020</v>
          </cell>
          <cell r="AA470">
            <v>4020</v>
          </cell>
          <cell r="AB470">
            <v>4020</v>
          </cell>
          <cell r="AC470">
            <v>4020</v>
          </cell>
          <cell r="AD470">
            <v>2412</v>
          </cell>
          <cell r="AE470">
            <v>2412</v>
          </cell>
          <cell r="AF470">
            <v>1206</v>
          </cell>
          <cell r="AG470">
            <v>50</v>
          </cell>
          <cell r="AH470">
            <v>50</v>
          </cell>
          <cell r="AI470">
            <v>1206</v>
          </cell>
          <cell r="AJ470">
            <v>1206</v>
          </cell>
          <cell r="AK470">
            <v>1206</v>
          </cell>
          <cell r="AL470">
            <v>2412</v>
          </cell>
          <cell r="AM470">
            <v>1206</v>
          </cell>
          <cell r="AN470" t="str">
            <v>TMĐT giảm từ 
8500 xuống 6700</v>
          </cell>
          <cell r="AO470" t="str">
            <v>TMĐT giảm từ 
8500 xuong 6700</v>
          </cell>
          <cell r="AP470" t="str">
            <v>NS tỉnh hỗ trợ 
giảm từ 5100 xuong 4020</v>
          </cell>
          <cell r="AQ470" t="str">
            <v>Duy Ninh</v>
          </cell>
          <cell r="AR470" t="str">
            <v>GT</v>
          </cell>
          <cell r="AS470">
            <v>1206</v>
          </cell>
          <cell r="AT470" t="str">
            <v>NTM</v>
          </cell>
          <cell r="AU470" t="str">
            <v>UBND huyện Quảng Ninh</v>
          </cell>
          <cell r="AV470" t="str">
            <v>Đã có trong KH trung hạn</v>
          </cell>
        </row>
        <row r="471">
          <cell r="B471" t="str">
            <v>Đường cấp 3 Ninh Châu đi trạm bơm Rào Bạc</v>
          </cell>
          <cell r="C471">
            <v>1206</v>
          </cell>
          <cell r="D471">
            <v>1206</v>
          </cell>
          <cell r="E471">
            <v>1206</v>
          </cell>
          <cell r="F471">
            <v>1206</v>
          </cell>
          <cell r="G471" t="str">
            <v>Quảng Ninh</v>
          </cell>
          <cell r="H471">
            <v>2019</v>
          </cell>
          <cell r="I471">
            <v>2019</v>
          </cell>
          <cell r="J471">
            <v>2021</v>
          </cell>
          <cell r="K471">
            <v>2021</v>
          </cell>
          <cell r="L471">
            <v>2021</v>
          </cell>
          <cell r="M471" t="str">
            <v>3833/QĐ-UBND ngày 31/10/2018</v>
          </cell>
          <cell r="N471">
            <v>4500</v>
          </cell>
          <cell r="O471">
            <v>4500</v>
          </cell>
          <cell r="P471">
            <v>2700</v>
          </cell>
          <cell r="Q471">
            <v>2700</v>
          </cell>
          <cell r="R471">
            <v>2700</v>
          </cell>
          <cell r="S471">
            <v>2700</v>
          </cell>
          <cell r="T471">
            <v>2700</v>
          </cell>
          <cell r="U471">
            <v>2700</v>
          </cell>
          <cell r="V471">
            <v>2700</v>
          </cell>
          <cell r="W471">
            <v>2700</v>
          </cell>
          <cell r="X471">
            <v>2700</v>
          </cell>
          <cell r="Y471">
            <v>2700</v>
          </cell>
          <cell r="Z471">
            <v>2700</v>
          </cell>
          <cell r="AA471">
            <v>2700</v>
          </cell>
          <cell r="AB471">
            <v>2700</v>
          </cell>
          <cell r="AC471">
            <v>2700</v>
          </cell>
          <cell r="AD471">
            <v>1620</v>
          </cell>
          <cell r="AE471">
            <v>1620</v>
          </cell>
          <cell r="AF471">
            <v>810</v>
          </cell>
          <cell r="AG471">
            <v>50</v>
          </cell>
          <cell r="AH471">
            <v>50</v>
          </cell>
          <cell r="AI471">
            <v>810</v>
          </cell>
          <cell r="AJ471">
            <v>810</v>
          </cell>
          <cell r="AK471">
            <v>810</v>
          </cell>
          <cell r="AL471">
            <v>1620</v>
          </cell>
          <cell r="AM471">
            <v>810</v>
          </cell>
          <cell r="AN471" t="str">
            <v>TMĐT giảm từ 5000 xuống 4500</v>
          </cell>
          <cell r="AO471" t="str">
            <v>TMĐT giảm từ 5000 xuong 4500</v>
          </cell>
          <cell r="AP471" t="str">
            <v>NS tỉnh hỗ trợ giảm từ 3000 xuong 2700</v>
          </cell>
          <cell r="AQ471" t="str">
            <v>Duy Ninh</v>
          </cell>
          <cell r="AR471" t="str">
            <v>GT</v>
          </cell>
          <cell r="AS471">
            <v>810</v>
          </cell>
          <cell r="AT471" t="str">
            <v>NTM</v>
          </cell>
          <cell r="AU471" t="str">
            <v>UBND huyện Quảng Ninh</v>
          </cell>
          <cell r="AV471" t="str">
            <v>Đã có trong KH trung hạn</v>
          </cell>
        </row>
        <row r="472">
          <cell r="B472" t="str">
            <v>Sửa chữa đường Lộc Long – Hoành Vinh</v>
          </cell>
          <cell r="C472">
            <v>810</v>
          </cell>
          <cell r="D472">
            <v>810</v>
          </cell>
          <cell r="E472">
            <v>810</v>
          </cell>
          <cell r="F472">
            <v>810</v>
          </cell>
          <cell r="G472" t="str">
            <v>Quảng Ninh</v>
          </cell>
          <cell r="H472">
            <v>2019</v>
          </cell>
          <cell r="I472">
            <v>2019</v>
          </cell>
          <cell r="J472">
            <v>2021</v>
          </cell>
          <cell r="K472">
            <v>2021</v>
          </cell>
          <cell r="L472">
            <v>2021</v>
          </cell>
          <cell r="M472" t="str">
            <v>3794/QĐ-UBND ngày 31/10/2018</v>
          </cell>
          <cell r="N472">
            <v>8000</v>
          </cell>
          <cell r="O472">
            <v>8000</v>
          </cell>
          <cell r="P472">
            <v>4800</v>
          </cell>
          <cell r="Q472">
            <v>4800</v>
          </cell>
          <cell r="R472">
            <v>4800</v>
          </cell>
          <cell r="S472">
            <v>4800</v>
          </cell>
          <cell r="T472">
            <v>4800</v>
          </cell>
          <cell r="U472">
            <v>4800</v>
          </cell>
          <cell r="V472">
            <v>4800</v>
          </cell>
          <cell r="W472">
            <v>4800</v>
          </cell>
          <cell r="X472">
            <v>4800</v>
          </cell>
          <cell r="Y472">
            <v>4800</v>
          </cell>
          <cell r="Z472">
            <v>4800</v>
          </cell>
          <cell r="AA472">
            <v>4800</v>
          </cell>
          <cell r="AB472">
            <v>4800</v>
          </cell>
          <cell r="AC472">
            <v>4800</v>
          </cell>
          <cell r="AD472">
            <v>2880</v>
          </cell>
          <cell r="AE472">
            <v>2880</v>
          </cell>
          <cell r="AF472">
            <v>1440</v>
          </cell>
          <cell r="AG472">
            <v>50</v>
          </cell>
          <cell r="AH472">
            <v>50</v>
          </cell>
          <cell r="AI472">
            <v>1440</v>
          </cell>
          <cell r="AJ472">
            <v>1440</v>
          </cell>
          <cell r="AK472">
            <v>1440</v>
          </cell>
          <cell r="AL472">
            <v>2880</v>
          </cell>
          <cell r="AM472">
            <v>1440</v>
          </cell>
          <cell r="AN472" t="str">
            <v>QĐ CTĐT không bố trí từng năm</v>
          </cell>
          <cell r="AQ472" t="str">
            <v>Xuân Ninh</v>
          </cell>
          <cell r="AR472" t="str">
            <v>GT</v>
          </cell>
          <cell r="AS472">
            <v>1440</v>
          </cell>
          <cell r="AT472" t="str">
            <v>NTM</v>
          </cell>
          <cell r="AU472" t="str">
            <v>UBND huyện Quảng Ninh</v>
          </cell>
          <cell r="AV472" t="str">
            <v>Đ/c Giám đốc. Đã có trong KH trung hạn</v>
          </cell>
        </row>
        <row r="473">
          <cell r="B473" t="str">
            <v>Xây dựng Đập thôn 8 xã Quảng Thạch</v>
          </cell>
          <cell r="C473">
            <v>1440</v>
          </cell>
          <cell r="D473">
            <v>1440</v>
          </cell>
          <cell r="E473">
            <v>1440</v>
          </cell>
          <cell r="F473">
            <v>1440</v>
          </cell>
          <cell r="G473" t="str">
            <v>Quảng Trạch</v>
          </cell>
          <cell r="H473">
            <v>2019</v>
          </cell>
          <cell r="I473">
            <v>2019</v>
          </cell>
          <cell r="J473">
            <v>2021</v>
          </cell>
          <cell r="K473">
            <v>2021</v>
          </cell>
          <cell r="L473">
            <v>2021</v>
          </cell>
          <cell r="M473" t="str">
            <v>3788/QĐ-UBND ngày 31/10/2018</v>
          </cell>
          <cell r="N473">
            <v>9500</v>
          </cell>
          <cell r="O473">
            <v>9500</v>
          </cell>
          <cell r="P473">
            <v>5700</v>
          </cell>
          <cell r="Q473">
            <v>5700</v>
          </cell>
          <cell r="R473">
            <v>5700</v>
          </cell>
          <cell r="S473">
            <v>5700</v>
          </cell>
          <cell r="T473">
            <v>5700</v>
          </cell>
          <cell r="U473">
            <v>5700</v>
          </cell>
          <cell r="V473">
            <v>5700</v>
          </cell>
          <cell r="W473">
            <v>5700</v>
          </cell>
          <cell r="X473">
            <v>5700</v>
          </cell>
          <cell r="Y473">
            <v>5700</v>
          </cell>
          <cell r="Z473">
            <v>5700</v>
          </cell>
          <cell r="AA473">
            <v>5700</v>
          </cell>
          <cell r="AB473">
            <v>5700</v>
          </cell>
          <cell r="AC473">
            <v>5700</v>
          </cell>
          <cell r="AD473">
            <v>3420</v>
          </cell>
          <cell r="AE473">
            <v>3420</v>
          </cell>
          <cell r="AF473">
            <v>1710</v>
          </cell>
          <cell r="AG473">
            <v>50</v>
          </cell>
          <cell r="AH473">
            <v>50</v>
          </cell>
          <cell r="AI473">
            <v>1710</v>
          </cell>
          <cell r="AJ473">
            <v>1710</v>
          </cell>
          <cell r="AK473">
            <v>1710</v>
          </cell>
          <cell r="AL473">
            <v>3420</v>
          </cell>
          <cell r="AM473">
            <v>1710</v>
          </cell>
          <cell r="AN473">
            <v>1710</v>
          </cell>
          <cell r="AQ473" t="str">
            <v>Quảng Thạch</v>
          </cell>
          <cell r="AR473" t="str">
            <v>NN-TL</v>
          </cell>
          <cell r="AS473" t="str">
            <v>xã 135</v>
          </cell>
          <cell r="AT473" t="str">
            <v>NTM</v>
          </cell>
          <cell r="AU473" t="str">
            <v>UBND xã Quảng Thạch</v>
          </cell>
          <cell r="AV473" t="str">
            <v>Ý kiến đ/c Ninh PCT HĐND tỉnh. Có trong
KH trung hạn</v>
          </cell>
        </row>
        <row r="474">
          <cell r="B474" t="str">
            <v>Nâng cấp sửa chữa hệ thống đường nội vùng tổ dân phố Trường Sơn, phường Quảng Long, thị xã Ba Đồn</v>
          </cell>
          <cell r="C474">
            <v>1710</v>
          </cell>
          <cell r="D474">
            <v>1710</v>
          </cell>
          <cell r="E474">
            <v>1710</v>
          </cell>
          <cell r="F474">
            <v>1710</v>
          </cell>
          <cell r="G474" t="str">
            <v>Ba Đồn</v>
          </cell>
          <cell r="H474">
            <v>2019</v>
          </cell>
          <cell r="I474">
            <v>2019</v>
          </cell>
          <cell r="J474">
            <v>2021</v>
          </cell>
          <cell r="K474">
            <v>2021</v>
          </cell>
          <cell r="L474">
            <v>2021</v>
          </cell>
          <cell r="M474" t="str">
            <v>3886/QĐ-UBND ngày 31/10/2018</v>
          </cell>
          <cell r="N474">
            <v>6000</v>
          </cell>
          <cell r="O474">
            <v>6000</v>
          </cell>
          <cell r="P474">
            <v>3600</v>
          </cell>
          <cell r="Q474">
            <v>3600</v>
          </cell>
          <cell r="R474">
            <v>3600</v>
          </cell>
          <cell r="S474">
            <v>3600</v>
          </cell>
          <cell r="T474">
            <v>3600</v>
          </cell>
          <cell r="U474">
            <v>3600</v>
          </cell>
          <cell r="V474">
            <v>3600</v>
          </cell>
          <cell r="W474">
            <v>3600</v>
          </cell>
          <cell r="X474">
            <v>3600</v>
          </cell>
          <cell r="Y474">
            <v>3600</v>
          </cell>
          <cell r="Z474">
            <v>3600</v>
          </cell>
          <cell r="AA474">
            <v>3600</v>
          </cell>
          <cell r="AB474">
            <v>3600</v>
          </cell>
          <cell r="AC474">
            <v>3600</v>
          </cell>
          <cell r="AD474">
            <v>2160</v>
          </cell>
          <cell r="AE474">
            <v>2160</v>
          </cell>
          <cell r="AF474">
            <v>1080</v>
          </cell>
          <cell r="AG474">
            <v>50</v>
          </cell>
          <cell r="AH474">
            <v>50</v>
          </cell>
          <cell r="AI474">
            <v>1080</v>
          </cell>
          <cell r="AJ474">
            <v>1080</v>
          </cell>
          <cell r="AK474">
            <v>1080</v>
          </cell>
          <cell r="AL474">
            <v>2160</v>
          </cell>
          <cell r="AM474">
            <v>1080</v>
          </cell>
          <cell r="AN474" t="str">
            <v>QĐ CTĐT không bố trí từng năm</v>
          </cell>
          <cell r="AQ474" t="str">
            <v>Quảng Long</v>
          </cell>
          <cell r="AR474" t="str">
            <v>GT</v>
          </cell>
          <cell r="AS474">
            <v>1080</v>
          </cell>
          <cell r="AT474" t="str">
            <v>NTM</v>
          </cell>
          <cell r="AU474" t="str">
            <v xml:space="preserve"> UBND phường
Quảng Long </v>
          </cell>
          <cell r="AV474" t="str">
            <v>Đ/c Quang PCT. Có trong KH trung hạn</v>
          </cell>
        </row>
        <row r="475">
          <cell r="B475" t="str">
            <v xml:space="preserve">Các dự án bổ sung KH trung hạn </v>
          </cell>
          <cell r="C475">
            <v>1080</v>
          </cell>
          <cell r="D475">
            <v>1080</v>
          </cell>
          <cell r="E475">
            <v>1080</v>
          </cell>
          <cell r="F475">
            <v>1080</v>
          </cell>
          <cell r="G475">
            <v>1080</v>
          </cell>
          <cell r="H475">
            <v>1080</v>
          </cell>
          <cell r="I475">
            <v>1080</v>
          </cell>
          <cell r="J475">
            <v>1080</v>
          </cell>
          <cell r="K475">
            <v>1080</v>
          </cell>
          <cell r="L475">
            <v>1080</v>
          </cell>
          <cell r="M475">
            <v>1080</v>
          </cell>
          <cell r="N475">
            <v>461146</v>
          </cell>
          <cell r="O475">
            <v>0</v>
          </cell>
          <cell r="P475">
            <v>303089</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192473</v>
          </cell>
          <cell r="AE475">
            <v>192473</v>
          </cell>
          <cell r="AF475">
            <v>84837.240000000165</v>
          </cell>
          <cell r="AG475">
            <v>84837.1875</v>
          </cell>
          <cell r="AH475">
            <v>84837.1875</v>
          </cell>
          <cell r="AI475">
            <v>84837.1875</v>
          </cell>
          <cell r="AJ475">
            <v>84837.1875</v>
          </cell>
          <cell r="AK475">
            <v>84837.1875</v>
          </cell>
          <cell r="AL475">
            <v>84837.1875</v>
          </cell>
          <cell r="AM475">
            <v>84837.1875</v>
          </cell>
          <cell r="AN475">
            <v>84837.1875</v>
          </cell>
          <cell r="AQ475">
            <v>84837.1875</v>
          </cell>
          <cell r="AR475">
            <v>84837.1875</v>
          </cell>
          <cell r="AS475">
            <v>84837.1875</v>
          </cell>
          <cell r="AT475">
            <v>84837.1875</v>
          </cell>
          <cell r="AU475">
            <v>84837.1875</v>
          </cell>
          <cell r="AV475">
            <v>84837.1875</v>
          </cell>
        </row>
        <row r="476">
          <cell r="B476" t="str">
            <v>Dự án Tuyến đường ngoài hàng rào phía Nam dự án FLC nối từ đường tránh lũ BOT đến xã Hải Ninh</v>
          </cell>
          <cell r="C476">
            <v>84837.1875</v>
          </cell>
          <cell r="D476">
            <v>84837.1875</v>
          </cell>
          <cell r="E476">
            <v>84837.1875</v>
          </cell>
          <cell r="F476">
            <v>84837.1875</v>
          </cell>
          <cell r="G476" t="str">
            <v>Quảng Ninh</v>
          </cell>
          <cell r="H476">
            <v>2019</v>
          </cell>
          <cell r="I476">
            <v>2019</v>
          </cell>
          <cell r="J476">
            <v>2020</v>
          </cell>
          <cell r="K476">
            <v>2020</v>
          </cell>
          <cell r="L476">
            <v>2020</v>
          </cell>
          <cell r="M476" t="str">
            <v>3861/QĐ-UBND ngày 31/10/2018</v>
          </cell>
          <cell r="N476">
            <v>67000</v>
          </cell>
          <cell r="O476">
            <v>67000</v>
          </cell>
          <cell r="P476">
            <v>67000</v>
          </cell>
          <cell r="Q476">
            <v>67000</v>
          </cell>
          <cell r="R476">
            <v>67000</v>
          </cell>
          <cell r="S476">
            <v>67000</v>
          </cell>
          <cell r="T476">
            <v>67000</v>
          </cell>
          <cell r="U476">
            <v>67000</v>
          </cell>
          <cell r="V476">
            <v>67000</v>
          </cell>
          <cell r="W476">
            <v>67000</v>
          </cell>
          <cell r="X476">
            <v>67000</v>
          </cell>
          <cell r="Y476">
            <v>67000</v>
          </cell>
          <cell r="Z476">
            <v>67000</v>
          </cell>
          <cell r="AA476">
            <v>67000</v>
          </cell>
          <cell r="AB476">
            <v>67000</v>
          </cell>
          <cell r="AC476">
            <v>67000</v>
          </cell>
          <cell r="AD476">
            <v>36180</v>
          </cell>
          <cell r="AE476">
            <v>36180</v>
          </cell>
          <cell r="AF476">
            <v>12311.240000000158</v>
          </cell>
          <cell r="AG476">
            <v>34.027750138198336</v>
          </cell>
          <cell r="AH476">
            <v>34.027740478515625</v>
          </cell>
          <cell r="AI476">
            <v>12311.240000000158</v>
          </cell>
          <cell r="AJ476">
            <v>12311.240000000158</v>
          </cell>
          <cell r="AK476">
            <v>12311.240000000158</v>
          </cell>
          <cell r="AL476">
            <v>36180</v>
          </cell>
          <cell r="AM476">
            <v>23868.759999999842</v>
          </cell>
          <cell r="AN476">
            <v>23868.75</v>
          </cell>
          <cell r="AQ476" t="str">
            <v>Hải Ninh</v>
          </cell>
          <cell r="AR476" t="str">
            <v>GT</v>
          </cell>
          <cell r="AS476" t="str">
            <v>bãi ngang</v>
          </cell>
          <cell r="AT476" t="str">
            <v>NTM</v>
          </cell>
          <cell r="AU476" t="str">
            <v>UBND huyện Quảng Ninh</v>
          </cell>
          <cell r="AV476" t="str">
            <v>Đ/c Chủ tịch</v>
          </cell>
        </row>
        <row r="477">
          <cell r="B477" t="str">
            <v>Đường vào bản Khe Ngang</v>
          </cell>
          <cell r="C477">
            <v>23868.75</v>
          </cell>
          <cell r="D477">
            <v>23868.75</v>
          </cell>
          <cell r="E477">
            <v>23868.75</v>
          </cell>
          <cell r="F477">
            <v>23868.75</v>
          </cell>
          <cell r="G477" t="str">
            <v>Quảng Ninh</v>
          </cell>
          <cell r="H477">
            <v>2018</v>
          </cell>
          <cell r="I477">
            <v>2018</v>
          </cell>
          <cell r="J477">
            <v>2020</v>
          </cell>
          <cell r="K477">
            <v>2020</v>
          </cell>
          <cell r="L477">
            <v>2020</v>
          </cell>
          <cell r="M477" t="str">
            <v>3952a/QĐ-UBND ngày 31/10/2017</v>
          </cell>
          <cell r="N477">
            <v>2100</v>
          </cell>
          <cell r="O477">
            <v>2100</v>
          </cell>
          <cell r="P477">
            <v>1260</v>
          </cell>
          <cell r="Q477">
            <v>1260</v>
          </cell>
          <cell r="R477">
            <v>1260</v>
          </cell>
          <cell r="S477">
            <v>1260</v>
          </cell>
          <cell r="T477">
            <v>1260</v>
          </cell>
          <cell r="U477">
            <v>1260</v>
          </cell>
          <cell r="V477">
            <v>1260</v>
          </cell>
          <cell r="W477">
            <v>1260</v>
          </cell>
          <cell r="X477">
            <v>1260</v>
          </cell>
          <cell r="Y477">
            <v>1260</v>
          </cell>
          <cell r="Z477">
            <v>1260</v>
          </cell>
          <cell r="AA477">
            <v>1260</v>
          </cell>
          <cell r="AB477">
            <v>1260</v>
          </cell>
          <cell r="AC477">
            <v>1260</v>
          </cell>
          <cell r="AD477">
            <v>1260</v>
          </cell>
          <cell r="AE477">
            <v>1260</v>
          </cell>
          <cell r="AF477">
            <v>1260</v>
          </cell>
          <cell r="AG477">
            <v>100</v>
          </cell>
          <cell r="AH477">
            <v>100</v>
          </cell>
          <cell r="AI477">
            <v>1260</v>
          </cell>
          <cell r="AJ477">
            <v>1260</v>
          </cell>
          <cell r="AK477">
            <v>1260</v>
          </cell>
          <cell r="AL477">
            <v>1260</v>
          </cell>
          <cell r="AM477">
            <v>0</v>
          </cell>
          <cell r="AN477" t="str">
            <v>Trong QĐ CTĐT Huyện 2018, tỉnh 2019, huyện chưa bố trí tỉnh có bố trí không</v>
          </cell>
          <cell r="AQ477" t="str">
            <v>Trường Xuân</v>
          </cell>
          <cell r="AR477" t="str">
            <v>GT</v>
          </cell>
          <cell r="AS477">
            <v>0</v>
          </cell>
          <cell r="AT477" t="str">
            <v>NTM</v>
          </cell>
          <cell r="AU477" t="str">
            <v>UBND huyện Quảng Ninh</v>
          </cell>
          <cell r="AV477" t="str">
            <v>Phê duyệt CTĐT từ năm 2017</v>
          </cell>
        </row>
        <row r="478">
          <cell r="B478" t="str">
            <v>Khắc phục khẩn cấp tuyến đường giao thông liên tổ dân phố, liên phường thuộc phường Quảng Phong, thị xã Ba Đồn</v>
          </cell>
          <cell r="C478">
            <v>0</v>
          </cell>
          <cell r="D478">
            <v>0</v>
          </cell>
          <cell r="E478">
            <v>0</v>
          </cell>
          <cell r="F478">
            <v>0</v>
          </cell>
          <cell r="G478" t="str">
            <v>Ba Đồn</v>
          </cell>
          <cell r="H478">
            <v>2018</v>
          </cell>
          <cell r="I478">
            <v>2018</v>
          </cell>
          <cell r="J478">
            <v>2020</v>
          </cell>
          <cell r="K478">
            <v>2020</v>
          </cell>
          <cell r="L478">
            <v>2020</v>
          </cell>
          <cell r="M478" t="str">
            <v>3506/QĐ-UBND ngày 05/10/2017</v>
          </cell>
          <cell r="N478">
            <v>9956</v>
          </cell>
          <cell r="O478">
            <v>9956</v>
          </cell>
          <cell r="P478">
            <v>5973</v>
          </cell>
          <cell r="Q478">
            <v>5973</v>
          </cell>
          <cell r="R478">
            <v>5973</v>
          </cell>
          <cell r="S478">
            <v>5973</v>
          </cell>
          <cell r="T478">
            <v>5973</v>
          </cell>
          <cell r="U478">
            <v>5973</v>
          </cell>
          <cell r="V478">
            <v>5973</v>
          </cell>
          <cell r="W478">
            <v>5973</v>
          </cell>
          <cell r="X478">
            <v>5973</v>
          </cell>
          <cell r="Y478">
            <v>5973</v>
          </cell>
          <cell r="Z478">
            <v>5973</v>
          </cell>
          <cell r="AA478">
            <v>5973</v>
          </cell>
          <cell r="AB478">
            <v>5973</v>
          </cell>
          <cell r="AC478">
            <v>5973</v>
          </cell>
          <cell r="AD478">
            <v>5973</v>
          </cell>
          <cell r="AE478">
            <v>5973</v>
          </cell>
          <cell r="AF478">
            <v>2986</v>
          </cell>
          <cell r="AG478">
            <v>49.99162899715386</v>
          </cell>
          <cell r="AH478">
            <v>49.991607666015625</v>
          </cell>
          <cell r="AI478">
            <v>2986</v>
          </cell>
          <cell r="AJ478">
            <v>2986</v>
          </cell>
          <cell r="AK478">
            <v>2986</v>
          </cell>
          <cell r="AL478">
            <v>5973</v>
          </cell>
          <cell r="AM478">
            <v>2987</v>
          </cell>
          <cell r="AN478" t="str">
            <v>bố trí KH vốn theo CTĐT</v>
          </cell>
          <cell r="AQ478" t="str">
            <v>Quảng Phong</v>
          </cell>
          <cell r="AR478" t="str">
            <v>GT</v>
          </cell>
          <cell r="AS478">
            <v>2987</v>
          </cell>
          <cell r="AU478" t="str">
            <v>UBND phường Quảng Phong</v>
          </cell>
          <cell r="AV478" t="str">
            <v>Phê duyệt CTĐT từ năm 2017</v>
          </cell>
        </row>
        <row r="479">
          <cell r="B479" t="str">
            <v>Đường liên thôn Đồng Giang - Đại Sơn, xã Đồng Hóa</v>
          </cell>
          <cell r="C479">
            <v>2987</v>
          </cell>
          <cell r="D479">
            <v>2987</v>
          </cell>
          <cell r="E479">
            <v>2987</v>
          </cell>
          <cell r="F479">
            <v>2987</v>
          </cell>
          <cell r="G479" t="str">
            <v>Tuyên Hóa</v>
          </cell>
          <cell r="H479">
            <v>2018</v>
          </cell>
          <cell r="I479">
            <v>2018</v>
          </cell>
          <cell r="J479">
            <v>2020</v>
          </cell>
          <cell r="K479">
            <v>2020</v>
          </cell>
          <cell r="L479">
            <v>2020</v>
          </cell>
          <cell r="M479" t="str">
            <v>3967/QĐ-UBND ngày 31/10/2017</v>
          </cell>
          <cell r="N479">
            <v>9910</v>
          </cell>
          <cell r="O479">
            <v>9910</v>
          </cell>
          <cell r="P479">
            <v>5946</v>
          </cell>
          <cell r="Q479">
            <v>5946</v>
          </cell>
          <cell r="R479">
            <v>5946</v>
          </cell>
          <cell r="S479">
            <v>5946</v>
          </cell>
          <cell r="T479">
            <v>5946</v>
          </cell>
          <cell r="U479">
            <v>5946</v>
          </cell>
          <cell r="V479">
            <v>5946</v>
          </cell>
          <cell r="W479">
            <v>5946</v>
          </cell>
          <cell r="X479">
            <v>5946</v>
          </cell>
          <cell r="Y479">
            <v>5946</v>
          </cell>
          <cell r="Z479">
            <v>5946</v>
          </cell>
          <cell r="AA479">
            <v>5946</v>
          </cell>
          <cell r="AB479">
            <v>5946</v>
          </cell>
          <cell r="AC479">
            <v>5946</v>
          </cell>
          <cell r="AD479">
            <v>5946</v>
          </cell>
          <cell r="AE479">
            <v>5946</v>
          </cell>
          <cell r="AF479">
            <v>2973</v>
          </cell>
          <cell r="AG479">
            <v>50</v>
          </cell>
          <cell r="AH479">
            <v>50</v>
          </cell>
          <cell r="AI479">
            <v>2973</v>
          </cell>
          <cell r="AJ479">
            <v>2973</v>
          </cell>
          <cell r="AK479">
            <v>2973</v>
          </cell>
          <cell r="AL479">
            <v>5946</v>
          </cell>
          <cell r="AM479">
            <v>2973</v>
          </cell>
          <cell r="AN479" t="str">
            <v>Đã bố trí từ CT 135 năm 2018: 933 trđ; tiến độ theo CTĐT: 946</v>
          </cell>
          <cell r="AQ479" t="str">
            <v>Đồng Hóa</v>
          </cell>
          <cell r="AR479" t="str">
            <v>GT</v>
          </cell>
          <cell r="AS479" t="str">
            <v>xã 135</v>
          </cell>
          <cell r="AT479" t="str">
            <v>NTM</v>
          </cell>
          <cell r="AU479" t="str">
            <v>UBND xã Đồng Hóa</v>
          </cell>
          <cell r="AV479" t="str">
            <v>Phê duyệt CTĐT từ năm 2017</v>
          </cell>
        </row>
        <row r="480">
          <cell r="B480" t="str">
            <v>Xây dựng cống và ngầm tràn bản Tân Ly, xã Lâm Thủy, huyện Lệ Thủy</v>
          </cell>
          <cell r="C480">
            <v>2973</v>
          </cell>
          <cell r="D480">
            <v>2973</v>
          </cell>
          <cell r="E480">
            <v>2973</v>
          </cell>
          <cell r="F480">
            <v>2973</v>
          </cell>
          <cell r="G480" t="str">
            <v>Lệ Thủy</v>
          </cell>
          <cell r="H480">
            <v>2018</v>
          </cell>
          <cell r="I480">
            <v>2018</v>
          </cell>
          <cell r="J480">
            <v>2020</v>
          </cell>
          <cell r="K480">
            <v>2020</v>
          </cell>
          <cell r="L480">
            <v>2020</v>
          </cell>
          <cell r="M480" t="str">
            <v>3953/QĐ-UBND ngày 31/10/2017</v>
          </cell>
          <cell r="N480">
            <v>4500</v>
          </cell>
          <cell r="O480">
            <v>4500</v>
          </cell>
          <cell r="P480">
            <v>2700</v>
          </cell>
          <cell r="Q480">
            <v>2700</v>
          </cell>
          <cell r="R480">
            <v>2700</v>
          </cell>
          <cell r="S480">
            <v>2700</v>
          </cell>
          <cell r="T480">
            <v>2700</v>
          </cell>
          <cell r="U480">
            <v>2700</v>
          </cell>
          <cell r="V480">
            <v>2700</v>
          </cell>
          <cell r="W480">
            <v>2700</v>
          </cell>
          <cell r="X480">
            <v>2700</v>
          </cell>
          <cell r="Y480">
            <v>2700</v>
          </cell>
          <cell r="Z480">
            <v>2700</v>
          </cell>
          <cell r="AA480">
            <v>2700</v>
          </cell>
          <cell r="AB480">
            <v>2700</v>
          </cell>
          <cell r="AC480">
            <v>2700</v>
          </cell>
          <cell r="AD480">
            <v>2700</v>
          </cell>
          <cell r="AE480">
            <v>2700</v>
          </cell>
          <cell r="AF480">
            <v>1350</v>
          </cell>
          <cell r="AG480">
            <v>50</v>
          </cell>
          <cell r="AH480">
            <v>50</v>
          </cell>
          <cell r="AI480">
            <v>1350</v>
          </cell>
          <cell r="AJ480">
            <v>1350</v>
          </cell>
          <cell r="AK480">
            <v>1350</v>
          </cell>
          <cell r="AL480">
            <v>2700</v>
          </cell>
          <cell r="AM480">
            <v>1350</v>
          </cell>
          <cell r="AN480" t="str">
            <v>Bố trí KH 2019 theo QĐ CTĐT</v>
          </cell>
          <cell r="AQ480" t="str">
            <v>Lâm Thủy</v>
          </cell>
          <cell r="AR480" t="str">
            <v>NN-TL</v>
          </cell>
          <cell r="AS480" t="str">
            <v>xã 135</v>
          </cell>
          <cell r="AT480" t="str">
            <v>NTM</v>
          </cell>
          <cell r="AU480" t="str">
            <v>UBND xã Lâm Thủy</v>
          </cell>
          <cell r="AV480" t="str">
            <v>Phê duyệt CTĐT từ năm 2017</v>
          </cell>
        </row>
        <row r="481">
          <cell r="B481" t="str">
            <v>Đường GTNT liên xã Phong Thủy - Lộc Thủy</v>
          </cell>
          <cell r="C481">
            <v>1350</v>
          </cell>
          <cell r="D481">
            <v>1350</v>
          </cell>
          <cell r="E481">
            <v>1350</v>
          </cell>
          <cell r="F481">
            <v>1350</v>
          </cell>
          <cell r="G481" t="str">
            <v>Lệ Thủy</v>
          </cell>
          <cell r="H481">
            <v>2018</v>
          </cell>
          <cell r="I481">
            <v>2018</v>
          </cell>
          <cell r="J481">
            <v>2020</v>
          </cell>
          <cell r="K481">
            <v>2020</v>
          </cell>
          <cell r="L481">
            <v>2020</v>
          </cell>
          <cell r="M481" t="str">
            <v>3936/QĐ-UBND ngày 30/10/2017</v>
          </cell>
          <cell r="N481">
            <v>9000</v>
          </cell>
          <cell r="O481">
            <v>9000</v>
          </cell>
          <cell r="P481">
            <v>3000</v>
          </cell>
          <cell r="Q481">
            <v>3000</v>
          </cell>
          <cell r="R481">
            <v>3000</v>
          </cell>
          <cell r="S481">
            <v>3000</v>
          </cell>
          <cell r="T481">
            <v>3000</v>
          </cell>
          <cell r="U481">
            <v>3000</v>
          </cell>
          <cell r="V481">
            <v>3000</v>
          </cell>
          <cell r="W481">
            <v>3000</v>
          </cell>
          <cell r="X481">
            <v>3000</v>
          </cell>
          <cell r="Y481">
            <v>3000</v>
          </cell>
          <cell r="Z481">
            <v>3000</v>
          </cell>
          <cell r="AA481">
            <v>3000</v>
          </cell>
          <cell r="AB481">
            <v>3000</v>
          </cell>
          <cell r="AC481">
            <v>3000</v>
          </cell>
          <cell r="AD481">
            <v>3000</v>
          </cell>
          <cell r="AE481">
            <v>3000</v>
          </cell>
          <cell r="AF481">
            <v>1500</v>
          </cell>
          <cell r="AG481">
            <v>50</v>
          </cell>
          <cell r="AH481">
            <v>50</v>
          </cell>
          <cell r="AI481">
            <v>1500</v>
          </cell>
          <cell r="AJ481">
            <v>1500</v>
          </cell>
          <cell r="AK481">
            <v>1500</v>
          </cell>
          <cell r="AL481">
            <v>3000</v>
          </cell>
          <cell r="AM481">
            <v>1500</v>
          </cell>
          <cell r="AN481" t="str">
            <v>Theo CTĐT: Vốn ĐTC 3 tỷ, vốn Tài chính 2,4 tỷ, vốn huyện 3,6 tỷ. Bố trí vốn vượt thu 1 tỷ</v>
          </cell>
          <cell r="AO481" t="str">
            <v>Theo CTĐT: Vốn ĐTC 3 tỷ, vốn Tài chính 2,4 tỷ, vốn huyện 3,6 tỷ. Bố trí vốn vượt thu 1 tỷ</v>
          </cell>
          <cell r="AQ481" t="str">
            <v>Lộc Thủy</v>
          </cell>
          <cell r="AR481" t="str">
            <v>GT</v>
          </cell>
          <cell r="AS481">
            <v>1500</v>
          </cell>
          <cell r="AT481" t="str">
            <v>NTM</v>
          </cell>
          <cell r="AU481" t="str">
            <v>UBND huyện Lệ Thủy</v>
          </cell>
          <cell r="AV481" t="str">
            <v>Phê duyệt CTĐT từ năm 2017</v>
          </cell>
        </row>
        <row r="482">
          <cell r="B482" t="str">
            <v>Đường kết hợp kè xã Phú Thủy, huyện Lệ Thủy</v>
          </cell>
          <cell r="C482">
            <v>1500</v>
          </cell>
          <cell r="D482">
            <v>1500</v>
          </cell>
          <cell r="E482">
            <v>1500</v>
          </cell>
          <cell r="F482">
            <v>1500</v>
          </cell>
          <cell r="G482" t="str">
            <v>Lệ Thủy</v>
          </cell>
          <cell r="H482">
            <v>2019</v>
          </cell>
          <cell r="I482">
            <v>2019</v>
          </cell>
          <cell r="J482">
            <v>2021</v>
          </cell>
          <cell r="K482">
            <v>2021</v>
          </cell>
          <cell r="L482">
            <v>2021</v>
          </cell>
          <cell r="M482" t="str">
            <v>3791/QĐ-UBND ngày 31/10/2018</v>
          </cell>
          <cell r="N482">
            <v>9000</v>
          </cell>
          <cell r="O482">
            <v>9000</v>
          </cell>
          <cell r="P482">
            <v>5400</v>
          </cell>
          <cell r="Q482">
            <v>5400</v>
          </cell>
          <cell r="R482">
            <v>5400</v>
          </cell>
          <cell r="S482">
            <v>5400</v>
          </cell>
          <cell r="T482">
            <v>5400</v>
          </cell>
          <cell r="U482">
            <v>5400</v>
          </cell>
          <cell r="V482">
            <v>5400</v>
          </cell>
          <cell r="W482">
            <v>5400</v>
          </cell>
          <cell r="X482">
            <v>5400</v>
          </cell>
          <cell r="Y482">
            <v>5400</v>
          </cell>
          <cell r="Z482">
            <v>5400</v>
          </cell>
          <cell r="AA482">
            <v>5400</v>
          </cell>
          <cell r="AB482">
            <v>5400</v>
          </cell>
          <cell r="AC482">
            <v>5400</v>
          </cell>
          <cell r="AD482">
            <v>3240</v>
          </cell>
          <cell r="AE482">
            <v>3240</v>
          </cell>
          <cell r="AF482">
            <v>1620</v>
          </cell>
          <cell r="AG482">
            <v>50</v>
          </cell>
          <cell r="AH482">
            <v>50</v>
          </cell>
          <cell r="AI482">
            <v>1620</v>
          </cell>
          <cell r="AJ482">
            <v>1620</v>
          </cell>
          <cell r="AK482">
            <v>1620</v>
          </cell>
          <cell r="AL482">
            <v>3240</v>
          </cell>
          <cell r="AM482">
            <v>1620</v>
          </cell>
          <cell r="AN482" t="str">
            <v>Bổ sung danh mục, bố trí KH 2019 theo QĐ CTĐT</v>
          </cell>
          <cell r="AQ482" t="str">
            <v>Phú Thủy</v>
          </cell>
          <cell r="AR482" t="str">
            <v>GT</v>
          </cell>
          <cell r="AS482">
            <v>1620</v>
          </cell>
          <cell r="AT482" t="str">
            <v>NTM</v>
          </cell>
          <cell r="AU482" t="str">
            <v>UBND xã Phú Thủy</v>
          </cell>
          <cell r="AV482" t="str">
            <v>Đ/c Dũng PCT</v>
          </cell>
        </row>
        <row r="483">
          <cell r="B483" t="str">
            <v>Tuyến đường liên thôn Tùng Giang-Hạ Lý Tân Châu, xã Quảng Châu</v>
          </cell>
          <cell r="C483">
            <v>1620</v>
          </cell>
          <cell r="D483">
            <v>1620</v>
          </cell>
          <cell r="E483">
            <v>1620</v>
          </cell>
          <cell r="F483">
            <v>1620</v>
          </cell>
          <cell r="G483" t="str">
            <v>Quảng Trạch</v>
          </cell>
          <cell r="H483">
            <v>2019</v>
          </cell>
          <cell r="I483">
            <v>2019</v>
          </cell>
          <cell r="J483">
            <v>2021</v>
          </cell>
          <cell r="K483">
            <v>2021</v>
          </cell>
          <cell r="L483">
            <v>2021</v>
          </cell>
          <cell r="M483" t="str">
            <v>3520/QĐ-UBND ngày 23/10/2018</v>
          </cell>
          <cell r="N483">
            <v>5000</v>
          </cell>
          <cell r="O483">
            <v>5000</v>
          </cell>
          <cell r="P483">
            <v>3000</v>
          </cell>
          <cell r="Q483">
            <v>3000</v>
          </cell>
          <cell r="R483">
            <v>3000</v>
          </cell>
          <cell r="S483">
            <v>3000</v>
          </cell>
          <cell r="T483">
            <v>3000</v>
          </cell>
          <cell r="U483">
            <v>3000</v>
          </cell>
          <cell r="V483">
            <v>3000</v>
          </cell>
          <cell r="W483">
            <v>3000</v>
          </cell>
          <cell r="X483">
            <v>3000</v>
          </cell>
          <cell r="Y483">
            <v>3000</v>
          </cell>
          <cell r="Z483">
            <v>3000</v>
          </cell>
          <cell r="AA483">
            <v>3000</v>
          </cell>
          <cell r="AB483">
            <v>3000</v>
          </cell>
          <cell r="AC483">
            <v>3000</v>
          </cell>
          <cell r="AD483">
            <v>1800</v>
          </cell>
          <cell r="AE483">
            <v>1800</v>
          </cell>
          <cell r="AF483">
            <v>900</v>
          </cell>
          <cell r="AG483">
            <v>50</v>
          </cell>
          <cell r="AH483">
            <v>50</v>
          </cell>
          <cell r="AI483">
            <v>900</v>
          </cell>
          <cell r="AJ483">
            <v>900</v>
          </cell>
          <cell r="AK483">
            <v>900</v>
          </cell>
          <cell r="AL483">
            <v>1800</v>
          </cell>
          <cell r="AM483">
            <v>900</v>
          </cell>
          <cell r="AN483" t="str">
            <v>bố trí KH vốn theo CTĐT</v>
          </cell>
          <cell r="AQ483" t="str">
            <v>Quảng Châu</v>
          </cell>
          <cell r="AR483" t="str">
            <v>GT</v>
          </cell>
          <cell r="AS483" t="str">
            <v>xã 135</v>
          </cell>
          <cell r="AT483" t="str">
            <v>NTM</v>
          </cell>
          <cell r="AU483" t="str">
            <v>UBND xã Quảng Châu</v>
          </cell>
          <cell r="AV483" t="str">
            <v>Đ/c Chủ tịch</v>
          </cell>
        </row>
        <row r="484">
          <cell r="B484" t="str">
            <v xml:space="preserve">Đầu tư cứng hóa đường giao thông liên tổ DP, liên phường thuộc phường Quảng Phong </v>
          </cell>
          <cell r="C484">
            <v>900</v>
          </cell>
          <cell r="D484">
            <v>900</v>
          </cell>
          <cell r="E484">
            <v>900</v>
          </cell>
          <cell r="F484">
            <v>900</v>
          </cell>
          <cell r="G484" t="str">
            <v>Ba Đồn</v>
          </cell>
          <cell r="H484">
            <v>2019</v>
          </cell>
          <cell r="I484">
            <v>2019</v>
          </cell>
          <cell r="J484">
            <v>2021</v>
          </cell>
          <cell r="K484">
            <v>2021</v>
          </cell>
          <cell r="L484">
            <v>2021</v>
          </cell>
          <cell r="M484" t="str">
            <v>3725/QĐ-UBND ngày 30/10/2018</v>
          </cell>
          <cell r="N484">
            <v>10000</v>
          </cell>
          <cell r="O484">
            <v>10000</v>
          </cell>
          <cell r="P484">
            <v>6000</v>
          </cell>
          <cell r="Q484">
            <v>6000</v>
          </cell>
          <cell r="R484">
            <v>6000</v>
          </cell>
          <cell r="S484">
            <v>6000</v>
          </cell>
          <cell r="T484">
            <v>6000</v>
          </cell>
          <cell r="U484">
            <v>6000</v>
          </cell>
          <cell r="V484">
            <v>6000</v>
          </cell>
          <cell r="W484">
            <v>6000</v>
          </cell>
          <cell r="X484">
            <v>6000</v>
          </cell>
          <cell r="Y484">
            <v>6000</v>
          </cell>
          <cell r="Z484">
            <v>6000</v>
          </cell>
          <cell r="AA484">
            <v>6000</v>
          </cell>
          <cell r="AB484">
            <v>6000</v>
          </cell>
          <cell r="AC484">
            <v>6000</v>
          </cell>
          <cell r="AD484">
            <v>3600</v>
          </cell>
          <cell r="AE484">
            <v>3600</v>
          </cell>
          <cell r="AF484">
            <v>1800</v>
          </cell>
          <cell r="AG484">
            <v>50</v>
          </cell>
          <cell r="AH484">
            <v>50</v>
          </cell>
          <cell r="AI484">
            <v>1800</v>
          </cell>
          <cell r="AJ484">
            <v>1800</v>
          </cell>
          <cell r="AK484">
            <v>1800</v>
          </cell>
          <cell r="AL484">
            <v>3600</v>
          </cell>
          <cell r="AM484">
            <v>1800</v>
          </cell>
          <cell r="AN484" t="str">
            <v>bố trí KH vốn theo CTĐT</v>
          </cell>
          <cell r="AQ484" t="str">
            <v>Quảng Phong</v>
          </cell>
          <cell r="AR484" t="str">
            <v>GT</v>
          </cell>
          <cell r="AS484">
            <v>1800</v>
          </cell>
          <cell r="AU484" t="str">
            <v>UBND phường Quảng Phong</v>
          </cell>
          <cell r="AV484" t="str">
            <v>Đ/c Dũng PCT</v>
          </cell>
        </row>
        <row r="485">
          <cell r="B485" t="str">
            <v>Nâng cấp tuyến đường trục chính thôn Vĩnh Lộc, xã Quảng Lộc</v>
          </cell>
          <cell r="C485">
            <v>1800</v>
          </cell>
          <cell r="D485">
            <v>1800</v>
          </cell>
          <cell r="E485">
            <v>1800</v>
          </cell>
          <cell r="F485">
            <v>1800</v>
          </cell>
          <cell r="G485" t="str">
            <v>Ba Đồn</v>
          </cell>
          <cell r="H485">
            <v>2019</v>
          </cell>
          <cell r="I485">
            <v>2019</v>
          </cell>
          <cell r="J485">
            <v>2021</v>
          </cell>
          <cell r="K485">
            <v>2021</v>
          </cell>
          <cell r="L485">
            <v>2021</v>
          </cell>
          <cell r="M485" t="str">
            <v>3670/QĐ-UBND ngày 29/10/2018</v>
          </cell>
          <cell r="N485">
            <v>8223</v>
          </cell>
          <cell r="O485">
            <v>8223</v>
          </cell>
          <cell r="P485">
            <v>4933</v>
          </cell>
          <cell r="Q485">
            <v>4933</v>
          </cell>
          <cell r="R485">
            <v>4933</v>
          </cell>
          <cell r="S485">
            <v>4933</v>
          </cell>
          <cell r="T485">
            <v>4933</v>
          </cell>
          <cell r="U485">
            <v>4933</v>
          </cell>
          <cell r="V485">
            <v>4933</v>
          </cell>
          <cell r="W485">
            <v>4933</v>
          </cell>
          <cell r="X485">
            <v>4933</v>
          </cell>
          <cell r="Y485">
            <v>4933</v>
          </cell>
          <cell r="Z485">
            <v>4933</v>
          </cell>
          <cell r="AA485">
            <v>4933</v>
          </cell>
          <cell r="AB485">
            <v>4933</v>
          </cell>
          <cell r="AC485">
            <v>4933</v>
          </cell>
          <cell r="AD485">
            <v>2959.7999999999997</v>
          </cell>
          <cell r="AE485">
            <v>2959.7999999999997</v>
          </cell>
          <cell r="AF485">
            <v>1479.9</v>
          </cell>
          <cell r="AG485">
            <v>50.000000000000014</v>
          </cell>
          <cell r="AH485">
            <v>50</v>
          </cell>
          <cell r="AI485">
            <v>1479.9</v>
          </cell>
          <cell r="AJ485">
            <v>1479.9</v>
          </cell>
          <cell r="AK485">
            <v>1479.9</v>
          </cell>
          <cell r="AL485">
            <v>2959.7999999999997</v>
          </cell>
          <cell r="AM485">
            <v>1479.8999999999996</v>
          </cell>
          <cell r="AN485" t="str">
            <v>bố trí KH vốn theo CTĐT</v>
          </cell>
          <cell r="AQ485" t="str">
            <v>Quảng Lộc</v>
          </cell>
          <cell r="AR485" t="str">
            <v>GT</v>
          </cell>
          <cell r="AS485">
            <v>1479.8994140625</v>
          </cell>
          <cell r="AT485" t="str">
            <v>NTM</v>
          </cell>
          <cell r="AU485" t="str">
            <v>UBND xã Quảng Lộc</v>
          </cell>
          <cell r="AV485" t="str">
            <v>Đ/c Giám đốc</v>
          </cell>
        </row>
        <row r="486">
          <cell r="B486" t="str">
            <v>Bê tông hóa đường giao thông nội vùng phường Quảng Phúc</v>
          </cell>
          <cell r="C486">
            <v>1479.8994140625</v>
          </cell>
          <cell r="D486">
            <v>1479.8994140625</v>
          </cell>
          <cell r="E486">
            <v>1479.8994140625</v>
          </cell>
          <cell r="F486">
            <v>1479.8994140625</v>
          </cell>
          <cell r="G486" t="str">
            <v>Ba Đồn</v>
          </cell>
          <cell r="H486">
            <v>2019</v>
          </cell>
          <cell r="I486">
            <v>2019</v>
          </cell>
          <cell r="J486">
            <v>2021</v>
          </cell>
          <cell r="K486">
            <v>2021</v>
          </cell>
          <cell r="L486">
            <v>2021</v>
          </cell>
          <cell r="M486" t="str">
            <v>3726/QĐ-UBND ngày 30/10/2018</v>
          </cell>
          <cell r="N486">
            <v>10000</v>
          </cell>
          <cell r="O486">
            <v>10000</v>
          </cell>
          <cell r="P486">
            <v>6000</v>
          </cell>
          <cell r="Q486">
            <v>6000</v>
          </cell>
          <cell r="R486">
            <v>6000</v>
          </cell>
          <cell r="S486">
            <v>6000</v>
          </cell>
          <cell r="T486">
            <v>6000</v>
          </cell>
          <cell r="U486">
            <v>6000</v>
          </cell>
          <cell r="V486">
            <v>6000</v>
          </cell>
          <cell r="W486">
            <v>6000</v>
          </cell>
          <cell r="X486">
            <v>6000</v>
          </cell>
          <cell r="Y486">
            <v>6000</v>
          </cell>
          <cell r="Z486">
            <v>6000</v>
          </cell>
          <cell r="AA486">
            <v>6000</v>
          </cell>
          <cell r="AB486">
            <v>6000</v>
          </cell>
          <cell r="AC486">
            <v>6000</v>
          </cell>
          <cell r="AD486">
            <v>3600</v>
          </cell>
          <cell r="AE486">
            <v>3600</v>
          </cell>
          <cell r="AF486">
            <v>1800</v>
          </cell>
          <cell r="AG486">
            <v>50</v>
          </cell>
          <cell r="AH486">
            <v>50</v>
          </cell>
          <cell r="AI486">
            <v>1800</v>
          </cell>
          <cell r="AJ486">
            <v>1800</v>
          </cell>
          <cell r="AK486">
            <v>1800</v>
          </cell>
          <cell r="AL486">
            <v>3600</v>
          </cell>
          <cell r="AM486">
            <v>1800</v>
          </cell>
          <cell r="AN486" t="str">
            <v>bố trí KH vốn theo CTĐT</v>
          </cell>
          <cell r="AQ486" t="str">
            <v>Quảng Phúc</v>
          </cell>
          <cell r="AR486" t="str">
            <v>GT</v>
          </cell>
          <cell r="AS486">
            <v>1800</v>
          </cell>
          <cell r="AU486" t="str">
            <v>UBND phường Quảng Phúc</v>
          </cell>
          <cell r="AV486" t="str">
            <v>Đ/c Chủ tịch</v>
          </cell>
        </row>
        <row r="487">
          <cell r="B487" t="str">
            <v>Đường GTNT xã Quảng Xuân, huyện Quảng Trạch</v>
          </cell>
          <cell r="C487">
            <v>1800</v>
          </cell>
          <cell r="D487">
            <v>1800</v>
          </cell>
          <cell r="E487">
            <v>1800</v>
          </cell>
          <cell r="F487">
            <v>1800</v>
          </cell>
          <cell r="G487" t="str">
            <v>Quảng Trạch</v>
          </cell>
          <cell r="H487">
            <v>2019</v>
          </cell>
          <cell r="I487">
            <v>2019</v>
          </cell>
          <cell r="J487">
            <v>2021</v>
          </cell>
          <cell r="K487">
            <v>2021</v>
          </cell>
          <cell r="L487">
            <v>2021</v>
          </cell>
          <cell r="M487" t="str">
            <v>3724/QĐ-UBND ngày 30/10/2018</v>
          </cell>
          <cell r="N487">
            <v>7000</v>
          </cell>
          <cell r="O487">
            <v>7000</v>
          </cell>
          <cell r="P487">
            <v>4200</v>
          </cell>
          <cell r="Q487">
            <v>4200</v>
          </cell>
          <cell r="R487">
            <v>4200</v>
          </cell>
          <cell r="S487">
            <v>4200</v>
          </cell>
          <cell r="T487">
            <v>4200</v>
          </cell>
          <cell r="U487">
            <v>4200</v>
          </cell>
          <cell r="V487">
            <v>4200</v>
          </cell>
          <cell r="W487">
            <v>4200</v>
          </cell>
          <cell r="X487">
            <v>4200</v>
          </cell>
          <cell r="Y487">
            <v>4200</v>
          </cell>
          <cell r="Z487">
            <v>4200</v>
          </cell>
          <cell r="AA487">
            <v>4200</v>
          </cell>
          <cell r="AB487">
            <v>4200</v>
          </cell>
          <cell r="AC487">
            <v>4200</v>
          </cell>
          <cell r="AD487">
            <v>2520</v>
          </cell>
          <cell r="AE487">
            <v>2520</v>
          </cell>
          <cell r="AF487">
            <v>1260</v>
          </cell>
          <cell r="AG487">
            <v>50</v>
          </cell>
          <cell r="AH487">
            <v>50</v>
          </cell>
          <cell r="AI487">
            <v>1260</v>
          </cell>
          <cell r="AJ487">
            <v>1260</v>
          </cell>
          <cell r="AK487">
            <v>1260</v>
          </cell>
          <cell r="AL487">
            <v>2520</v>
          </cell>
          <cell r="AM487">
            <v>1260</v>
          </cell>
          <cell r="AN487" t="str">
            <v>bố trí KH vốn theo CTĐT</v>
          </cell>
          <cell r="AQ487" t="str">
            <v>Quảng Xuân</v>
          </cell>
          <cell r="AR487" t="str">
            <v>GT</v>
          </cell>
          <cell r="AS487">
            <v>1260</v>
          </cell>
          <cell r="AT487" t="str">
            <v>NTM</v>
          </cell>
          <cell r="AU487" t="str">
            <v>UBND xã Quảng Xuân</v>
          </cell>
          <cell r="AV487" t="str">
            <v>Đ/c Quang PCT</v>
          </cell>
        </row>
        <row r="488">
          <cell r="B488" t="str">
            <v>Xây dựng trụ sở làm việc của Hạt kiểm lâm huyện Quảng Trạch</v>
          </cell>
          <cell r="C488">
            <v>1260</v>
          </cell>
          <cell r="D488">
            <v>1260</v>
          </cell>
          <cell r="E488">
            <v>1260</v>
          </cell>
          <cell r="F488">
            <v>1260</v>
          </cell>
          <cell r="G488" t="str">
            <v>Quảng Trạch</v>
          </cell>
          <cell r="H488">
            <v>2019</v>
          </cell>
          <cell r="I488">
            <v>2019</v>
          </cell>
          <cell r="J488">
            <v>2021</v>
          </cell>
          <cell r="K488">
            <v>2021</v>
          </cell>
          <cell r="L488">
            <v>2021</v>
          </cell>
          <cell r="M488" t="str">
            <v>1834/QĐ-UBND ngày 05/6/2018</v>
          </cell>
          <cell r="N488">
            <v>7000</v>
          </cell>
          <cell r="O488">
            <v>7000</v>
          </cell>
          <cell r="P488">
            <v>4200</v>
          </cell>
          <cell r="Q488">
            <v>4200</v>
          </cell>
          <cell r="R488">
            <v>4200</v>
          </cell>
          <cell r="S488">
            <v>4200</v>
          </cell>
          <cell r="T488">
            <v>4200</v>
          </cell>
          <cell r="U488">
            <v>4200</v>
          </cell>
          <cell r="V488">
            <v>4200</v>
          </cell>
          <cell r="W488">
            <v>4200</v>
          </cell>
          <cell r="X488">
            <v>4200</v>
          </cell>
          <cell r="Y488">
            <v>4200</v>
          </cell>
          <cell r="Z488">
            <v>4200</v>
          </cell>
          <cell r="AA488">
            <v>4200</v>
          </cell>
          <cell r="AB488">
            <v>4200</v>
          </cell>
          <cell r="AC488">
            <v>4200</v>
          </cell>
          <cell r="AD488">
            <v>2520</v>
          </cell>
          <cell r="AE488">
            <v>2520</v>
          </cell>
          <cell r="AF488">
            <v>1260</v>
          </cell>
          <cell r="AG488">
            <v>50</v>
          </cell>
          <cell r="AH488">
            <v>50</v>
          </cell>
          <cell r="AI488">
            <v>1260</v>
          </cell>
          <cell r="AJ488">
            <v>1260</v>
          </cell>
          <cell r="AK488">
            <v>1260</v>
          </cell>
          <cell r="AL488">
            <v>2520</v>
          </cell>
          <cell r="AM488">
            <v>1260</v>
          </cell>
          <cell r="AN488">
            <v>1260</v>
          </cell>
          <cell r="AQ488" t="str">
            <v>Quảng Phương</v>
          </cell>
          <cell r="AR488" t="str">
            <v>Khác</v>
          </cell>
          <cell r="AS488">
            <v>1260</v>
          </cell>
          <cell r="AU488" t="str">
            <v>Chi cục Kiểm lâm tỉnh</v>
          </cell>
          <cell r="AV488" t="str">
            <v>Phê duyệt CTĐT từ năm 2017</v>
          </cell>
        </row>
        <row r="489">
          <cell r="B489" t="str">
            <v>Đường liên xã Thanh - Phương - Lưu đi trung tâm dân cư Tô Xá, xã Quảng Phương</v>
          </cell>
          <cell r="C489">
            <v>1260</v>
          </cell>
          <cell r="D489">
            <v>1260</v>
          </cell>
          <cell r="E489">
            <v>1260</v>
          </cell>
          <cell r="F489">
            <v>1260</v>
          </cell>
          <cell r="G489" t="str">
            <v>Quảng Trạch</v>
          </cell>
          <cell r="H489">
            <v>2019</v>
          </cell>
          <cell r="I489">
            <v>2019</v>
          </cell>
          <cell r="J489">
            <v>2021</v>
          </cell>
          <cell r="K489">
            <v>2021</v>
          </cell>
          <cell r="L489">
            <v>2021</v>
          </cell>
          <cell r="M489" t="str">
            <v>3041/QĐ-UBND ngày 13/9/2018</v>
          </cell>
          <cell r="N489">
            <v>6800</v>
          </cell>
          <cell r="O489">
            <v>6800</v>
          </cell>
          <cell r="P489">
            <v>4000</v>
          </cell>
          <cell r="Q489">
            <v>4000</v>
          </cell>
          <cell r="R489">
            <v>4000</v>
          </cell>
          <cell r="S489">
            <v>4000</v>
          </cell>
          <cell r="T489">
            <v>4000</v>
          </cell>
          <cell r="U489">
            <v>4000</v>
          </cell>
          <cell r="V489">
            <v>4000</v>
          </cell>
          <cell r="W489">
            <v>4000</v>
          </cell>
          <cell r="X489">
            <v>4000</v>
          </cell>
          <cell r="Y489">
            <v>4000</v>
          </cell>
          <cell r="Z489">
            <v>4000</v>
          </cell>
          <cell r="AA489">
            <v>4000</v>
          </cell>
          <cell r="AB489">
            <v>4000</v>
          </cell>
          <cell r="AC489">
            <v>4000</v>
          </cell>
          <cell r="AD489">
            <v>2400</v>
          </cell>
          <cell r="AE489">
            <v>2400</v>
          </cell>
          <cell r="AF489">
            <v>1200</v>
          </cell>
          <cell r="AG489">
            <v>50</v>
          </cell>
          <cell r="AH489">
            <v>50</v>
          </cell>
          <cell r="AI489">
            <v>1200</v>
          </cell>
          <cell r="AJ489">
            <v>1200</v>
          </cell>
          <cell r="AK489">
            <v>1200</v>
          </cell>
          <cell r="AL489">
            <v>2400</v>
          </cell>
          <cell r="AM489">
            <v>1200</v>
          </cell>
          <cell r="AN489" t="str">
            <v>bổ sung dự án, bố trí KH vốn theo CTĐT</v>
          </cell>
          <cell r="AQ489" t="str">
            <v>Quảng Phương</v>
          </cell>
          <cell r="AR489" t="str">
            <v>GT</v>
          </cell>
          <cell r="AS489">
            <v>1200</v>
          </cell>
          <cell r="AT489" t="str">
            <v>NTM</v>
          </cell>
          <cell r="AU489" t="str">
            <v>UBND huyện Quảng Trạch</v>
          </cell>
          <cell r="AV489" t="str">
            <v>Đ/c Chủ tịch</v>
          </cell>
        </row>
        <row r="490">
          <cell r="B490" t="str">
            <v>Tuyến đường từ thị trấn Quy Đạt đi xã Xuân Hóa, huyện Minh Hóa</v>
          </cell>
          <cell r="C490">
            <v>1200</v>
          </cell>
          <cell r="D490">
            <v>1200</v>
          </cell>
          <cell r="E490">
            <v>1200</v>
          </cell>
          <cell r="F490">
            <v>1200</v>
          </cell>
          <cell r="G490" t="str">
            <v>Minh Hóa</v>
          </cell>
          <cell r="H490">
            <v>2019</v>
          </cell>
          <cell r="I490">
            <v>2019</v>
          </cell>
          <cell r="J490">
            <v>2021</v>
          </cell>
          <cell r="K490">
            <v>2021</v>
          </cell>
          <cell r="L490">
            <v>2021</v>
          </cell>
          <cell r="M490" t="str">
            <v>3831/QĐ-UBND ngày 31/10/2018</v>
          </cell>
          <cell r="N490">
            <v>10000</v>
          </cell>
          <cell r="O490">
            <v>10000</v>
          </cell>
          <cell r="P490">
            <v>6000</v>
          </cell>
          <cell r="Q490">
            <v>6000</v>
          </cell>
          <cell r="R490">
            <v>6000</v>
          </cell>
          <cell r="S490">
            <v>6000</v>
          </cell>
          <cell r="T490">
            <v>6000</v>
          </cell>
          <cell r="U490">
            <v>6000</v>
          </cell>
          <cell r="V490">
            <v>6000</v>
          </cell>
          <cell r="W490">
            <v>6000</v>
          </cell>
          <cell r="X490">
            <v>6000</v>
          </cell>
          <cell r="Y490">
            <v>6000</v>
          </cell>
          <cell r="Z490">
            <v>6000</v>
          </cell>
          <cell r="AA490">
            <v>6000</v>
          </cell>
          <cell r="AB490">
            <v>6000</v>
          </cell>
          <cell r="AC490">
            <v>6000</v>
          </cell>
          <cell r="AD490">
            <v>3600</v>
          </cell>
          <cell r="AE490">
            <v>3600</v>
          </cell>
          <cell r="AF490">
            <v>1800</v>
          </cell>
          <cell r="AG490">
            <v>50</v>
          </cell>
          <cell r="AH490">
            <v>50</v>
          </cell>
          <cell r="AI490">
            <v>1800</v>
          </cell>
          <cell r="AJ490">
            <v>1800</v>
          </cell>
          <cell r="AK490">
            <v>1800</v>
          </cell>
          <cell r="AL490">
            <v>3600</v>
          </cell>
          <cell r="AM490">
            <v>1800</v>
          </cell>
          <cell r="AN490" t="str">
            <v>Bố trí KH 2019 theo QĐ CTĐT</v>
          </cell>
          <cell r="AQ490" t="str">
            <v>Xuân Hóa</v>
          </cell>
          <cell r="AR490" t="str">
            <v>GT</v>
          </cell>
          <cell r="AS490">
            <v>1800</v>
          </cell>
          <cell r="AT490" t="str">
            <v>NTM</v>
          </cell>
          <cell r="AU490" t="str">
            <v>UBND huyện Minh Hóa</v>
          </cell>
          <cell r="AV490" t="str">
            <v>Đ/c Bí thư</v>
          </cell>
        </row>
        <row r="491">
          <cell r="B491" t="str">
            <v>Sửa chữa nâng cấp đường giao thông từ thị trấn Đồng Lê đi xã Sơn Hóa</v>
          </cell>
          <cell r="C491">
            <v>1800</v>
          </cell>
          <cell r="D491">
            <v>1800</v>
          </cell>
          <cell r="E491">
            <v>1800</v>
          </cell>
          <cell r="F491">
            <v>1800</v>
          </cell>
          <cell r="G491" t="str">
            <v>Tuyên Hóa</v>
          </cell>
          <cell r="H491">
            <v>2019</v>
          </cell>
          <cell r="I491">
            <v>2019</v>
          </cell>
          <cell r="J491">
            <v>2021</v>
          </cell>
          <cell r="K491">
            <v>2021</v>
          </cell>
          <cell r="L491">
            <v>2021</v>
          </cell>
          <cell r="M491" t="str">
            <v>3830/QĐ-UBND ngày 31/10/2018</v>
          </cell>
          <cell r="N491">
            <v>10000</v>
          </cell>
          <cell r="O491">
            <v>10000</v>
          </cell>
          <cell r="P491">
            <v>6000</v>
          </cell>
          <cell r="Q491">
            <v>6000</v>
          </cell>
          <cell r="R491">
            <v>6000</v>
          </cell>
          <cell r="S491">
            <v>6000</v>
          </cell>
          <cell r="T491">
            <v>6000</v>
          </cell>
          <cell r="U491">
            <v>6000</v>
          </cell>
          <cell r="V491">
            <v>6000</v>
          </cell>
          <cell r="W491">
            <v>6000</v>
          </cell>
          <cell r="X491">
            <v>6000</v>
          </cell>
          <cell r="Y491">
            <v>6000</v>
          </cell>
          <cell r="Z491">
            <v>6000</v>
          </cell>
          <cell r="AA491">
            <v>6000</v>
          </cell>
          <cell r="AB491">
            <v>6000</v>
          </cell>
          <cell r="AC491">
            <v>6000</v>
          </cell>
          <cell r="AD491">
            <v>3600</v>
          </cell>
          <cell r="AE491">
            <v>3600</v>
          </cell>
          <cell r="AF491">
            <v>1800</v>
          </cell>
          <cell r="AG491">
            <v>50</v>
          </cell>
          <cell r="AH491">
            <v>50</v>
          </cell>
          <cell r="AI491">
            <v>1800</v>
          </cell>
          <cell r="AJ491">
            <v>1800</v>
          </cell>
          <cell r="AK491">
            <v>1800</v>
          </cell>
          <cell r="AL491">
            <v>3600</v>
          </cell>
          <cell r="AM491">
            <v>1800</v>
          </cell>
          <cell r="AN491" t="str">
            <v>2 tỷ/năm theo QĐ CTĐT</v>
          </cell>
          <cell r="AQ491" t="str">
            <v>Sơn Hóa</v>
          </cell>
          <cell r="AR491" t="str">
            <v>GT</v>
          </cell>
          <cell r="AS491">
            <v>1800</v>
          </cell>
          <cell r="AT491" t="str">
            <v>NTM</v>
          </cell>
          <cell r="AU491" t="str">
            <v>UBND huyện Tuyên Hóa</v>
          </cell>
          <cell r="AV491" t="str">
            <v>Đ/c Bí thư</v>
          </cell>
        </row>
        <row r="492">
          <cell r="B492" t="str">
            <v>Hội trường UBND xã Quảng Thủy</v>
          </cell>
          <cell r="C492">
            <v>1800</v>
          </cell>
          <cell r="D492">
            <v>1800</v>
          </cell>
          <cell r="E492">
            <v>1800</v>
          </cell>
          <cell r="F492">
            <v>1800</v>
          </cell>
          <cell r="G492" t="str">
            <v>Ba Đồn</v>
          </cell>
          <cell r="H492">
            <v>2019</v>
          </cell>
          <cell r="I492">
            <v>2019</v>
          </cell>
          <cell r="J492">
            <v>2021</v>
          </cell>
          <cell r="K492">
            <v>2021</v>
          </cell>
          <cell r="L492">
            <v>2021</v>
          </cell>
          <cell r="M492" t="str">
            <v>3805/QĐ-UBND ngày 31/10/2018</v>
          </cell>
          <cell r="N492">
            <v>5500</v>
          </cell>
          <cell r="O492">
            <v>5500</v>
          </cell>
          <cell r="P492">
            <v>3000</v>
          </cell>
          <cell r="Q492">
            <v>3000</v>
          </cell>
          <cell r="R492">
            <v>3000</v>
          </cell>
          <cell r="S492">
            <v>3000</v>
          </cell>
          <cell r="T492">
            <v>3000</v>
          </cell>
          <cell r="U492">
            <v>3000</v>
          </cell>
          <cell r="V492">
            <v>3000</v>
          </cell>
          <cell r="W492">
            <v>3000</v>
          </cell>
          <cell r="X492">
            <v>3000</v>
          </cell>
          <cell r="Y492">
            <v>3000</v>
          </cell>
          <cell r="Z492">
            <v>3000</v>
          </cell>
          <cell r="AA492">
            <v>3000</v>
          </cell>
          <cell r="AB492">
            <v>3000</v>
          </cell>
          <cell r="AC492">
            <v>3000</v>
          </cell>
          <cell r="AD492">
            <v>1800</v>
          </cell>
          <cell r="AE492">
            <v>1800</v>
          </cell>
          <cell r="AF492">
            <v>900</v>
          </cell>
          <cell r="AG492">
            <v>50</v>
          </cell>
          <cell r="AH492">
            <v>50</v>
          </cell>
          <cell r="AI492">
            <v>900</v>
          </cell>
          <cell r="AJ492">
            <v>900</v>
          </cell>
          <cell r="AK492">
            <v>900</v>
          </cell>
          <cell r="AL492">
            <v>1800</v>
          </cell>
          <cell r="AM492">
            <v>900</v>
          </cell>
          <cell r="AN492" t="str">
            <v>bố trí KH vốn theo CTĐT</v>
          </cell>
          <cell r="AQ492" t="str">
            <v>Quảng Thủy</v>
          </cell>
          <cell r="AR492" t="str">
            <v>Khác</v>
          </cell>
          <cell r="AS492">
            <v>900</v>
          </cell>
          <cell r="AT492" t="str">
            <v>NTM</v>
          </cell>
          <cell r="AU492" t="str">
            <v>UBND xã Quảng Thủy</v>
          </cell>
          <cell r="AV492" t="str">
            <v>Đ/c Bí thư</v>
          </cell>
        </row>
        <row r="493">
          <cell r="B493" t="str">
            <v>Đường giao thông phường Quảng Thuận</v>
          </cell>
          <cell r="C493">
            <v>900</v>
          </cell>
          <cell r="D493">
            <v>900</v>
          </cell>
          <cell r="E493">
            <v>900</v>
          </cell>
          <cell r="F493">
            <v>900</v>
          </cell>
          <cell r="G493" t="str">
            <v>Ba Đồn</v>
          </cell>
          <cell r="H493">
            <v>2019</v>
          </cell>
          <cell r="I493">
            <v>2019</v>
          </cell>
          <cell r="J493">
            <v>2021</v>
          </cell>
          <cell r="K493">
            <v>2021</v>
          </cell>
          <cell r="L493">
            <v>2021</v>
          </cell>
          <cell r="M493" t="str">
            <v>3727/QĐ-UBND ngày 30/10/2018</v>
          </cell>
          <cell r="N493">
            <v>8000</v>
          </cell>
          <cell r="O493">
            <v>8000</v>
          </cell>
          <cell r="P493">
            <v>4800</v>
          </cell>
          <cell r="Q493">
            <v>4800</v>
          </cell>
          <cell r="R493">
            <v>4800</v>
          </cell>
          <cell r="S493">
            <v>4800</v>
          </cell>
          <cell r="T493">
            <v>4800</v>
          </cell>
          <cell r="U493">
            <v>4800</v>
          </cell>
          <cell r="V493">
            <v>4800</v>
          </cell>
          <cell r="W493">
            <v>4800</v>
          </cell>
          <cell r="X493">
            <v>4800</v>
          </cell>
          <cell r="Y493">
            <v>4800</v>
          </cell>
          <cell r="Z493">
            <v>4800</v>
          </cell>
          <cell r="AA493">
            <v>4800</v>
          </cell>
          <cell r="AB493">
            <v>4800</v>
          </cell>
          <cell r="AC493">
            <v>4800</v>
          </cell>
          <cell r="AD493">
            <v>2880</v>
          </cell>
          <cell r="AE493">
            <v>2880</v>
          </cell>
          <cell r="AF493">
            <v>1440</v>
          </cell>
          <cell r="AG493">
            <v>50</v>
          </cell>
          <cell r="AH493">
            <v>50</v>
          </cell>
          <cell r="AI493">
            <v>1440</v>
          </cell>
          <cell r="AJ493">
            <v>1440</v>
          </cell>
          <cell r="AK493">
            <v>1440</v>
          </cell>
          <cell r="AL493">
            <v>2880</v>
          </cell>
          <cell r="AM493">
            <v>1440</v>
          </cell>
          <cell r="AN493" t="str">
            <v>bố trí KH vốn theo CTĐT</v>
          </cell>
          <cell r="AQ493" t="str">
            <v>Quảng Thuận</v>
          </cell>
          <cell r="AR493" t="str">
            <v>GT</v>
          </cell>
          <cell r="AS493">
            <v>1440</v>
          </cell>
          <cell r="AU493" t="str">
            <v>UBND phường
Quảng Thuận</v>
          </cell>
          <cell r="AV493" t="str">
            <v>Đ/c Chủ tịch</v>
          </cell>
        </row>
        <row r="494">
          <cell r="B494" t="str">
            <v>Đường tránh lũ Phúc Nhĩ – Kim Nại xã An Ninh, huyện Quảng Ninh</v>
          </cell>
          <cell r="C494">
            <v>1440</v>
          </cell>
          <cell r="D494">
            <v>1440</v>
          </cell>
          <cell r="E494">
            <v>1440</v>
          </cell>
          <cell r="F494">
            <v>1440</v>
          </cell>
          <cell r="G494" t="str">
            <v>Quảng Ninh</v>
          </cell>
          <cell r="H494">
            <v>2019</v>
          </cell>
          <cell r="I494">
            <v>2019</v>
          </cell>
          <cell r="J494">
            <v>2021</v>
          </cell>
          <cell r="K494">
            <v>2021</v>
          </cell>
          <cell r="L494">
            <v>2021</v>
          </cell>
          <cell r="M494" t="str">
            <v>3734/QĐ-UBND ngày 30/10/2018</v>
          </cell>
          <cell r="N494">
            <v>12000</v>
          </cell>
          <cell r="O494">
            <v>12000</v>
          </cell>
          <cell r="P494">
            <v>7200</v>
          </cell>
          <cell r="Q494">
            <v>7200</v>
          </cell>
          <cell r="R494">
            <v>7200</v>
          </cell>
          <cell r="S494">
            <v>7200</v>
          </cell>
          <cell r="T494">
            <v>7200</v>
          </cell>
          <cell r="U494">
            <v>7200</v>
          </cell>
          <cell r="V494">
            <v>7200</v>
          </cell>
          <cell r="W494">
            <v>7200</v>
          </cell>
          <cell r="X494">
            <v>7200</v>
          </cell>
          <cell r="Y494">
            <v>7200</v>
          </cell>
          <cell r="Z494">
            <v>7200</v>
          </cell>
          <cell r="AA494">
            <v>7200</v>
          </cell>
          <cell r="AB494">
            <v>7200</v>
          </cell>
          <cell r="AC494">
            <v>7200</v>
          </cell>
          <cell r="AD494">
            <v>4320</v>
          </cell>
          <cell r="AE494">
            <v>4320</v>
          </cell>
          <cell r="AF494">
            <v>2160</v>
          </cell>
          <cell r="AG494">
            <v>50</v>
          </cell>
          <cell r="AH494">
            <v>50</v>
          </cell>
          <cell r="AI494">
            <v>2160</v>
          </cell>
          <cell r="AJ494">
            <v>2160</v>
          </cell>
          <cell r="AK494">
            <v>2160</v>
          </cell>
          <cell r="AL494">
            <v>4320</v>
          </cell>
          <cell r="AM494">
            <v>2160</v>
          </cell>
          <cell r="AN494" t="str">
            <v>Bố trí KH 2019 theo QĐ CTĐT</v>
          </cell>
          <cell r="AQ494" t="str">
            <v>An Ninh</v>
          </cell>
          <cell r="AR494" t="str">
            <v>GT</v>
          </cell>
          <cell r="AS494">
            <v>2160</v>
          </cell>
          <cell r="AT494" t="str">
            <v>NTM</v>
          </cell>
          <cell r="AU494" t="str">
            <v>UBND huyện Quảng Ninh</v>
          </cell>
          <cell r="AV494" t="str">
            <v>Đ/c Thuật PBT</v>
          </cell>
        </row>
        <row r="495">
          <cell r="B495" t="str">
            <v>Đường vào bản Nà Lâm, xã Trường Xuân, huyện Quảng Ninh</v>
          </cell>
          <cell r="C495">
            <v>2160</v>
          </cell>
          <cell r="D495">
            <v>2160</v>
          </cell>
          <cell r="E495">
            <v>2160</v>
          </cell>
          <cell r="F495">
            <v>2160</v>
          </cell>
          <cell r="G495" t="str">
            <v>Quảng Ninh</v>
          </cell>
          <cell r="H495">
            <v>2019</v>
          </cell>
          <cell r="I495">
            <v>2019</v>
          </cell>
          <cell r="J495">
            <v>2021</v>
          </cell>
          <cell r="K495">
            <v>2021</v>
          </cell>
          <cell r="L495">
            <v>2021</v>
          </cell>
          <cell r="M495" t="str">
            <v>3862/QĐ-UBND ngày 31/10/2018</v>
          </cell>
          <cell r="N495">
            <v>13500</v>
          </cell>
          <cell r="O495">
            <v>13500</v>
          </cell>
          <cell r="P495">
            <v>8100</v>
          </cell>
          <cell r="Q495">
            <v>8100</v>
          </cell>
          <cell r="R495">
            <v>8100</v>
          </cell>
          <cell r="S495">
            <v>8100</v>
          </cell>
          <cell r="T495">
            <v>8100</v>
          </cell>
          <cell r="U495">
            <v>8100</v>
          </cell>
          <cell r="V495">
            <v>8100</v>
          </cell>
          <cell r="W495">
            <v>8100</v>
          </cell>
          <cell r="X495">
            <v>8100</v>
          </cell>
          <cell r="Y495">
            <v>8100</v>
          </cell>
          <cell r="Z495">
            <v>8100</v>
          </cell>
          <cell r="AA495">
            <v>8100</v>
          </cell>
          <cell r="AB495">
            <v>8100</v>
          </cell>
          <cell r="AC495">
            <v>8100</v>
          </cell>
          <cell r="AD495">
            <v>4860</v>
          </cell>
          <cell r="AE495">
            <v>4860</v>
          </cell>
          <cell r="AF495">
            <v>2430</v>
          </cell>
          <cell r="AG495">
            <v>50</v>
          </cell>
          <cell r="AH495">
            <v>50</v>
          </cell>
          <cell r="AI495">
            <v>2430</v>
          </cell>
          <cell r="AJ495">
            <v>2430</v>
          </cell>
          <cell r="AK495">
            <v>2430</v>
          </cell>
          <cell r="AL495">
            <v>4860</v>
          </cell>
          <cell r="AM495">
            <v>2430</v>
          </cell>
          <cell r="AN495" t="str">
            <v>Bố trí KH 2019 theo QĐ CTĐT</v>
          </cell>
          <cell r="AQ495" t="str">
            <v>Trường Xuân</v>
          </cell>
          <cell r="AR495" t="str">
            <v>GT</v>
          </cell>
          <cell r="AS495">
            <v>2430</v>
          </cell>
          <cell r="AT495" t="str">
            <v>NTM</v>
          </cell>
          <cell r="AU495" t="str">
            <v>UBND huyện Quảng Ninh</v>
          </cell>
          <cell r="AV495" t="str">
            <v>Đ/c Bí thư</v>
          </cell>
        </row>
        <row r="496">
          <cell r="B496" t="str">
            <v>Nhà làm việc và Hội trường Đồn công an Lệ Ninh</v>
          </cell>
          <cell r="C496">
            <v>2430</v>
          </cell>
          <cell r="D496">
            <v>2430</v>
          </cell>
          <cell r="E496">
            <v>2430</v>
          </cell>
          <cell r="F496">
            <v>2430</v>
          </cell>
          <cell r="G496" t="str">
            <v>Lệ Thủy</v>
          </cell>
          <cell r="H496">
            <v>2018</v>
          </cell>
          <cell r="I496">
            <v>2018</v>
          </cell>
          <cell r="J496">
            <v>2020</v>
          </cell>
          <cell r="K496">
            <v>2020</v>
          </cell>
          <cell r="L496">
            <v>2020</v>
          </cell>
          <cell r="M496" t="str">
            <v>3895/QĐ-UBND ngày 30/10/2017</v>
          </cell>
          <cell r="N496">
            <v>4700</v>
          </cell>
          <cell r="O496">
            <v>4700</v>
          </cell>
          <cell r="P496">
            <v>2820</v>
          </cell>
          <cell r="Q496">
            <v>2820</v>
          </cell>
          <cell r="R496">
            <v>2820</v>
          </cell>
          <cell r="S496">
            <v>2820</v>
          </cell>
          <cell r="T496">
            <v>2820</v>
          </cell>
          <cell r="U496">
            <v>2820</v>
          </cell>
          <cell r="V496">
            <v>2820</v>
          </cell>
          <cell r="W496">
            <v>2820</v>
          </cell>
          <cell r="X496">
            <v>2820</v>
          </cell>
          <cell r="Y496">
            <v>2820</v>
          </cell>
          <cell r="Z496">
            <v>2820</v>
          </cell>
          <cell r="AA496">
            <v>2820</v>
          </cell>
          <cell r="AB496">
            <v>2820</v>
          </cell>
          <cell r="AC496">
            <v>2820</v>
          </cell>
          <cell r="AD496">
            <v>2820</v>
          </cell>
          <cell r="AE496">
            <v>2820</v>
          </cell>
          <cell r="AF496">
            <v>1410</v>
          </cell>
          <cell r="AG496">
            <v>50</v>
          </cell>
          <cell r="AH496">
            <v>50</v>
          </cell>
          <cell r="AI496">
            <v>1410</v>
          </cell>
          <cell r="AJ496">
            <v>1410</v>
          </cell>
          <cell r="AK496">
            <v>1410</v>
          </cell>
          <cell r="AL496">
            <v>2820</v>
          </cell>
          <cell r="AM496">
            <v>1410</v>
          </cell>
          <cell r="AN496" t="str">
            <v>Năm 2018, vốn công an, 2019-2020 ngân sách tỉnh</v>
          </cell>
          <cell r="AQ496" t="str">
            <v>NT Lệ Ninh</v>
          </cell>
          <cell r="AR496" t="str">
            <v>Khác</v>
          </cell>
          <cell r="AS496">
            <v>1410</v>
          </cell>
          <cell r="AU496" t="str">
            <v>Công an huyện Lệ Thủy</v>
          </cell>
          <cell r="AV496" t="str">
            <v>Đ/c Bí thư</v>
          </cell>
        </row>
        <row r="497">
          <cell r="B497" t="str">
            <v>Đường vào bản Đìu Đo xã Trường Sơn (GĐ2)</v>
          </cell>
          <cell r="C497">
            <v>1410</v>
          </cell>
          <cell r="D497">
            <v>1410</v>
          </cell>
          <cell r="E497">
            <v>1410</v>
          </cell>
          <cell r="F497">
            <v>1410</v>
          </cell>
          <cell r="G497" t="str">
            <v>Quảng Ninh</v>
          </cell>
          <cell r="H497">
            <v>2018</v>
          </cell>
          <cell r="I497">
            <v>2018</v>
          </cell>
          <cell r="J497">
            <v>2020</v>
          </cell>
          <cell r="K497">
            <v>2020</v>
          </cell>
          <cell r="L497">
            <v>2020</v>
          </cell>
          <cell r="M497" t="str">
            <v>3878a/QĐ-UBND ngày 30/10/2017</v>
          </cell>
          <cell r="N497">
            <v>6000</v>
          </cell>
          <cell r="O497">
            <v>6000</v>
          </cell>
          <cell r="P497">
            <v>3600</v>
          </cell>
          <cell r="Q497">
            <v>3600</v>
          </cell>
          <cell r="R497">
            <v>3600</v>
          </cell>
          <cell r="S497">
            <v>3600</v>
          </cell>
          <cell r="T497">
            <v>3600</v>
          </cell>
          <cell r="U497">
            <v>3600</v>
          </cell>
          <cell r="V497">
            <v>3600</v>
          </cell>
          <cell r="W497">
            <v>3600</v>
          </cell>
          <cell r="X497">
            <v>3600</v>
          </cell>
          <cell r="Y497">
            <v>3600</v>
          </cell>
          <cell r="Z497">
            <v>3600</v>
          </cell>
          <cell r="AA497">
            <v>3600</v>
          </cell>
          <cell r="AB497">
            <v>3600</v>
          </cell>
          <cell r="AC497">
            <v>3600</v>
          </cell>
          <cell r="AD497">
            <v>3600</v>
          </cell>
          <cell r="AE497">
            <v>3600</v>
          </cell>
          <cell r="AF497">
            <v>1800</v>
          </cell>
          <cell r="AG497">
            <v>50</v>
          </cell>
          <cell r="AH497">
            <v>50</v>
          </cell>
          <cell r="AI497">
            <v>1800</v>
          </cell>
          <cell r="AJ497">
            <v>1800</v>
          </cell>
          <cell r="AK497">
            <v>1800</v>
          </cell>
          <cell r="AL497">
            <v>3600</v>
          </cell>
          <cell r="AM497">
            <v>1800</v>
          </cell>
          <cell r="AN497" t="str">
            <v>Trong QĐ CTĐT thực hiện 2018-2020 bố trí từ nguồn CT giảm nghèo, tỉnh 2019-2020; nhưng hiện nay CT giảm nghèo chưa bố trí, tỉnh có bố trí không</v>
          </cell>
          <cell r="AO497" t="str">
            <v>Bổ sung thêm chữ xã Trường Sơn</v>
          </cell>
          <cell r="AQ497" t="str">
            <v>Trường Sơn</v>
          </cell>
          <cell r="AR497" t="str">
            <v>GT</v>
          </cell>
          <cell r="AS497" t="str">
            <v>xã 135</v>
          </cell>
          <cell r="AT497" t="str">
            <v>NTM</v>
          </cell>
          <cell r="AU497" t="str">
            <v>UBND xã Trường Sơn</v>
          </cell>
          <cell r="AV497" t="str">
            <v>Phê duyệt CTĐT từ năm 2017</v>
          </cell>
        </row>
        <row r="498">
          <cell r="B498" t="str">
            <v>Khắc phục khẩn cấp tuyến đường từ xã Châu Hóa đi xã Cao Quảng, huyện Tuyên Hóa, đoạn từ Km3+260 đến Km6+943,59</v>
          </cell>
          <cell r="C498">
            <v>1800</v>
          </cell>
          <cell r="D498">
            <v>1800</v>
          </cell>
          <cell r="E498">
            <v>1800</v>
          </cell>
          <cell r="F498">
            <v>1800</v>
          </cell>
          <cell r="G498" t="str">
            <v>Tuyên Hóa</v>
          </cell>
          <cell r="H498">
            <v>2019</v>
          </cell>
          <cell r="I498">
            <v>2019</v>
          </cell>
          <cell r="J498">
            <v>2021</v>
          </cell>
          <cell r="K498">
            <v>2021</v>
          </cell>
          <cell r="L498">
            <v>2021</v>
          </cell>
          <cell r="M498" t="str">
            <v>2377/QĐ-UBND ngày 20/7/2018</v>
          </cell>
          <cell r="N498">
            <v>15000</v>
          </cell>
          <cell r="O498">
            <v>15000</v>
          </cell>
          <cell r="P498">
            <v>15000</v>
          </cell>
          <cell r="Q498">
            <v>15000</v>
          </cell>
          <cell r="R498">
            <v>15000</v>
          </cell>
          <cell r="S498">
            <v>15000</v>
          </cell>
          <cell r="T498">
            <v>15000</v>
          </cell>
          <cell r="U498">
            <v>15000</v>
          </cell>
          <cell r="V498">
            <v>15000</v>
          </cell>
          <cell r="W498">
            <v>15000</v>
          </cell>
          <cell r="X498">
            <v>15000</v>
          </cell>
          <cell r="Y498">
            <v>15000</v>
          </cell>
          <cell r="Z498">
            <v>15000</v>
          </cell>
          <cell r="AA498">
            <v>15000</v>
          </cell>
          <cell r="AB498">
            <v>15000</v>
          </cell>
          <cell r="AC498">
            <v>15000</v>
          </cell>
          <cell r="AD498">
            <v>9000</v>
          </cell>
          <cell r="AE498">
            <v>9000</v>
          </cell>
          <cell r="AF498">
            <v>4500</v>
          </cell>
          <cell r="AG498">
            <v>50</v>
          </cell>
          <cell r="AH498">
            <v>50</v>
          </cell>
          <cell r="AI498">
            <v>4500</v>
          </cell>
          <cell r="AJ498">
            <v>4500</v>
          </cell>
          <cell r="AK498">
            <v>4500</v>
          </cell>
          <cell r="AL498">
            <v>9000</v>
          </cell>
          <cell r="AM498">
            <v>4500</v>
          </cell>
          <cell r="AN498" t="str">
            <v>QĐ CTĐT không bố trí từng năm</v>
          </cell>
          <cell r="AQ498" t="str">
            <v>Cao Quảng</v>
          </cell>
          <cell r="AR498" t="str">
            <v>GT</v>
          </cell>
          <cell r="AS498">
            <v>4500</v>
          </cell>
          <cell r="AT498" t="str">
            <v>NTM</v>
          </cell>
          <cell r="AU498" t="str">
            <v>UBND Tuyên Hóa</v>
          </cell>
          <cell r="AV498" t="str">
            <v>Đ/c Chủ tịch</v>
          </cell>
        </row>
        <row r="499">
          <cell r="B499" t="str">
            <v>Xây dựng đường GTNT các thôn xã Yên Hóa</v>
          </cell>
          <cell r="C499">
            <v>4500</v>
          </cell>
          <cell r="D499">
            <v>4500</v>
          </cell>
          <cell r="E499">
            <v>4500</v>
          </cell>
          <cell r="F499">
            <v>4500</v>
          </cell>
          <cell r="G499" t="str">
            <v>Minh Hóa</v>
          </cell>
          <cell r="H499">
            <v>2019</v>
          </cell>
          <cell r="I499">
            <v>2019</v>
          </cell>
          <cell r="J499">
            <v>2021</v>
          </cell>
          <cell r="K499">
            <v>2021</v>
          </cell>
          <cell r="L499">
            <v>2021</v>
          </cell>
          <cell r="M499" t="str">
            <v>3801/QĐ-UBND ngày 31/10/2018</v>
          </cell>
          <cell r="N499">
            <v>7000</v>
          </cell>
          <cell r="O499">
            <v>7000</v>
          </cell>
          <cell r="P499">
            <v>4200</v>
          </cell>
          <cell r="Q499">
            <v>4200</v>
          </cell>
          <cell r="R499">
            <v>4200</v>
          </cell>
          <cell r="S499">
            <v>4200</v>
          </cell>
          <cell r="T499">
            <v>4200</v>
          </cell>
          <cell r="U499">
            <v>4200</v>
          </cell>
          <cell r="V499">
            <v>4200</v>
          </cell>
          <cell r="W499">
            <v>4200</v>
          </cell>
          <cell r="X499">
            <v>4200</v>
          </cell>
          <cell r="Y499">
            <v>4200</v>
          </cell>
          <cell r="Z499">
            <v>4200</v>
          </cell>
          <cell r="AA499">
            <v>4200</v>
          </cell>
          <cell r="AB499">
            <v>4200</v>
          </cell>
          <cell r="AC499">
            <v>4200</v>
          </cell>
          <cell r="AD499">
            <v>2520</v>
          </cell>
          <cell r="AE499">
            <v>2520</v>
          </cell>
          <cell r="AF499">
            <v>1260</v>
          </cell>
          <cell r="AG499">
            <v>50</v>
          </cell>
          <cell r="AH499">
            <v>50</v>
          </cell>
          <cell r="AI499">
            <v>1260</v>
          </cell>
          <cell r="AJ499">
            <v>1260</v>
          </cell>
          <cell r="AK499">
            <v>1260</v>
          </cell>
          <cell r="AL499">
            <v>2520</v>
          </cell>
          <cell r="AM499">
            <v>1260</v>
          </cell>
          <cell r="AN499" t="str">
            <v>Bố trí KH 2019 theo QĐ CTĐT</v>
          </cell>
          <cell r="AQ499" t="str">
            <v>Yên Hóa</v>
          </cell>
          <cell r="AR499" t="str">
            <v>GT</v>
          </cell>
          <cell r="AS499">
            <v>1260</v>
          </cell>
          <cell r="AT499" t="str">
            <v>NTM</v>
          </cell>
          <cell r="AU499" t="str">
            <v>UBND xã Yên Hóa</v>
          </cell>
          <cell r="AV499" t="str">
            <v>Đ/c Chủ tịch</v>
          </cell>
        </row>
        <row r="500">
          <cell r="B500" t="str">
            <v>Nâng cấp, mở rộng tuyến đường giao thông từ cầu Quảng Hải đi các xã Quảng Lộc-Quảng Hòa-Quảng Minh-Quảng Sơn-Quảng Thủy, thị xã Ba Đồn</v>
          </cell>
          <cell r="C500">
            <v>1260</v>
          </cell>
          <cell r="D500">
            <v>1260</v>
          </cell>
          <cell r="E500">
            <v>1260</v>
          </cell>
          <cell r="F500">
            <v>1260</v>
          </cell>
          <cell r="G500" t="str">
            <v>Ba Đồn</v>
          </cell>
          <cell r="H500">
            <v>2019</v>
          </cell>
          <cell r="I500">
            <v>2019</v>
          </cell>
          <cell r="J500">
            <v>2021</v>
          </cell>
          <cell r="K500">
            <v>2021</v>
          </cell>
          <cell r="L500">
            <v>2021</v>
          </cell>
          <cell r="M500" t="str">
            <v>3887/QĐ-UBND ngày 31/10/2018</v>
          </cell>
          <cell r="N500">
            <v>27000</v>
          </cell>
          <cell r="O500">
            <v>27000</v>
          </cell>
          <cell r="P500">
            <v>16200</v>
          </cell>
          <cell r="Q500">
            <v>16200</v>
          </cell>
          <cell r="R500">
            <v>16200</v>
          </cell>
          <cell r="S500">
            <v>16200</v>
          </cell>
          <cell r="T500">
            <v>16200</v>
          </cell>
          <cell r="U500">
            <v>16200</v>
          </cell>
          <cell r="V500">
            <v>16200</v>
          </cell>
          <cell r="W500">
            <v>16200</v>
          </cell>
          <cell r="X500">
            <v>16200</v>
          </cell>
          <cell r="Y500">
            <v>16200</v>
          </cell>
          <cell r="Z500">
            <v>16200</v>
          </cell>
          <cell r="AA500">
            <v>16200</v>
          </cell>
          <cell r="AB500">
            <v>16200</v>
          </cell>
          <cell r="AC500">
            <v>16200</v>
          </cell>
          <cell r="AD500">
            <v>9720</v>
          </cell>
          <cell r="AE500">
            <v>9720</v>
          </cell>
          <cell r="AF500">
            <v>4860</v>
          </cell>
          <cell r="AG500">
            <v>50</v>
          </cell>
          <cell r="AH500">
            <v>50</v>
          </cell>
          <cell r="AI500">
            <v>4860</v>
          </cell>
          <cell r="AJ500">
            <v>4860</v>
          </cell>
          <cell r="AK500">
            <v>4860</v>
          </cell>
          <cell r="AL500">
            <v>9720</v>
          </cell>
          <cell r="AM500">
            <v>4860</v>
          </cell>
          <cell r="AN500" t="str">
            <v>Bố trí 2 tỷ vốn vượt thu</v>
          </cell>
          <cell r="AO500" t="str">
            <v>Bố trí 2 tỷ vốn vượt thu</v>
          </cell>
          <cell r="AQ500" t="str">
            <v>Quảng Sơn</v>
          </cell>
          <cell r="AR500" t="str">
            <v>GT</v>
          </cell>
          <cell r="AS500">
            <v>4860</v>
          </cell>
          <cell r="AT500" t="str">
            <v>NTM</v>
          </cell>
          <cell r="AU500" t="str">
            <v>UBND thị xã Ba Đồn</v>
          </cell>
          <cell r="AV500" t="str">
            <v>Đ/c Bí thư</v>
          </cell>
        </row>
        <row r="501">
          <cell r="B501" t="str">
            <v>Kè hồ Trạm xã Phú Định</v>
          </cell>
          <cell r="C501">
            <v>4860</v>
          </cell>
          <cell r="D501">
            <v>4860</v>
          </cell>
          <cell r="E501">
            <v>4860</v>
          </cell>
          <cell r="F501">
            <v>4860</v>
          </cell>
          <cell r="G501" t="str">
            <v>Bố Trạch</v>
          </cell>
          <cell r="H501">
            <v>2019</v>
          </cell>
          <cell r="I501">
            <v>2019</v>
          </cell>
          <cell r="J501">
            <v>2021</v>
          </cell>
          <cell r="K501">
            <v>2021</v>
          </cell>
          <cell r="L501">
            <v>2021</v>
          </cell>
          <cell r="M501" t="str">
            <v>3883/QĐ-UBND ngày 31/10/2018</v>
          </cell>
          <cell r="N501">
            <v>5000</v>
          </cell>
          <cell r="O501">
            <v>5000</v>
          </cell>
          <cell r="P501">
            <v>3000</v>
          </cell>
          <cell r="Q501">
            <v>3000</v>
          </cell>
          <cell r="R501">
            <v>3000</v>
          </cell>
          <cell r="S501">
            <v>3000</v>
          </cell>
          <cell r="T501">
            <v>3000</v>
          </cell>
          <cell r="U501">
            <v>3000</v>
          </cell>
          <cell r="V501">
            <v>3000</v>
          </cell>
          <cell r="W501">
            <v>3000</v>
          </cell>
          <cell r="X501">
            <v>3000</v>
          </cell>
          <cell r="Y501">
            <v>3000</v>
          </cell>
          <cell r="Z501">
            <v>3000</v>
          </cell>
          <cell r="AA501">
            <v>3000</v>
          </cell>
          <cell r="AB501">
            <v>3000</v>
          </cell>
          <cell r="AC501">
            <v>3000</v>
          </cell>
          <cell r="AD501">
            <v>1800</v>
          </cell>
          <cell r="AE501">
            <v>1800</v>
          </cell>
          <cell r="AF501">
            <v>900</v>
          </cell>
          <cell r="AG501">
            <v>50</v>
          </cell>
          <cell r="AH501">
            <v>50</v>
          </cell>
          <cell r="AI501">
            <v>900</v>
          </cell>
          <cell r="AJ501">
            <v>900</v>
          </cell>
          <cell r="AK501">
            <v>900</v>
          </cell>
          <cell r="AL501">
            <v>1800</v>
          </cell>
          <cell r="AM501">
            <v>900</v>
          </cell>
          <cell r="AN501" t="str">
            <v>QĐ CTĐT không bố trí từng năm</v>
          </cell>
          <cell r="AQ501" t="str">
            <v>Phú Định</v>
          </cell>
          <cell r="AR501" t="str">
            <v>NN-TL</v>
          </cell>
          <cell r="AS501">
            <v>900</v>
          </cell>
          <cell r="AT501" t="str">
            <v>NTM</v>
          </cell>
          <cell r="AU501" t="str">
            <v>UBND huyện Bố Trạch</v>
          </cell>
          <cell r="AV501" t="str">
            <v>Đ/c Chủ tịch</v>
          </cell>
        </row>
        <row r="502">
          <cell r="B502" t="str">
            <v>Kè chống sạt lở kết hợp ngăn mặn đồng Cồn Hoàng huyện Quảng Ninh (gd2)</v>
          </cell>
          <cell r="C502">
            <v>900</v>
          </cell>
          <cell r="D502">
            <v>900</v>
          </cell>
          <cell r="E502">
            <v>900</v>
          </cell>
          <cell r="F502">
            <v>900</v>
          </cell>
          <cell r="G502" t="str">
            <v>Quảng Ninh</v>
          </cell>
          <cell r="H502">
            <v>2019</v>
          </cell>
          <cell r="I502">
            <v>2019</v>
          </cell>
          <cell r="J502">
            <v>2021</v>
          </cell>
          <cell r="K502">
            <v>2021</v>
          </cell>
          <cell r="L502">
            <v>2021</v>
          </cell>
          <cell r="M502" t="str">
            <v>3871/QĐ-UBND ngày 31/10/2018</v>
          </cell>
          <cell r="N502">
            <v>4500</v>
          </cell>
          <cell r="O502">
            <v>4500</v>
          </cell>
          <cell r="P502">
            <v>4500</v>
          </cell>
          <cell r="Q502">
            <v>4500</v>
          </cell>
          <cell r="R502">
            <v>4500</v>
          </cell>
          <cell r="S502">
            <v>4500</v>
          </cell>
          <cell r="T502">
            <v>4500</v>
          </cell>
          <cell r="U502">
            <v>4500</v>
          </cell>
          <cell r="V502">
            <v>4500</v>
          </cell>
          <cell r="W502">
            <v>4500</v>
          </cell>
          <cell r="X502">
            <v>4500</v>
          </cell>
          <cell r="Y502">
            <v>4500</v>
          </cell>
          <cell r="Z502">
            <v>4500</v>
          </cell>
          <cell r="AA502">
            <v>4500</v>
          </cell>
          <cell r="AB502">
            <v>4500</v>
          </cell>
          <cell r="AC502">
            <v>4500</v>
          </cell>
          <cell r="AD502">
            <v>2700</v>
          </cell>
          <cell r="AE502">
            <v>2700</v>
          </cell>
          <cell r="AF502">
            <v>1350</v>
          </cell>
          <cell r="AG502">
            <v>50</v>
          </cell>
          <cell r="AH502">
            <v>50</v>
          </cell>
          <cell r="AI502">
            <v>1350</v>
          </cell>
          <cell r="AJ502">
            <v>1350</v>
          </cell>
          <cell r="AK502">
            <v>1350</v>
          </cell>
          <cell r="AL502">
            <v>2700</v>
          </cell>
          <cell r="AM502">
            <v>1350</v>
          </cell>
          <cell r="AN502" t="str">
            <v>TMĐT 4500, tên có giai đoạn 2</v>
          </cell>
          <cell r="AQ502" t="str">
            <v>Gia Ninh</v>
          </cell>
          <cell r="AR502" t="str">
            <v>NN-TL</v>
          </cell>
          <cell r="AS502">
            <v>1350</v>
          </cell>
          <cell r="AT502" t="str">
            <v>NTM</v>
          </cell>
          <cell r="AU502" t="str">
            <v>UBND huyện Quảng Ninh</v>
          </cell>
          <cell r="AV502" t="str">
            <v>Đ/c Chủ tịch</v>
          </cell>
        </row>
        <row r="503">
          <cell r="B503" t="str">
            <v>Nâng cấp, mở rộng đường Nguyễn Thị Định xã Bảo Ninh</v>
          </cell>
          <cell r="C503">
            <v>1350</v>
          </cell>
          <cell r="D503">
            <v>1350</v>
          </cell>
          <cell r="E503">
            <v>1350</v>
          </cell>
          <cell r="F503">
            <v>1350</v>
          </cell>
          <cell r="G503" t="str">
            <v>Đồng Hới</v>
          </cell>
          <cell r="H503">
            <v>2019</v>
          </cell>
          <cell r="I503">
            <v>2019</v>
          </cell>
          <cell r="J503">
            <v>2021</v>
          </cell>
          <cell r="K503">
            <v>2021</v>
          </cell>
          <cell r="L503">
            <v>2021</v>
          </cell>
          <cell r="M503">
            <v>2021</v>
          </cell>
          <cell r="N503">
            <v>55000</v>
          </cell>
          <cell r="O503">
            <v>55000</v>
          </cell>
          <cell r="P503">
            <v>25000</v>
          </cell>
          <cell r="Q503">
            <v>25000</v>
          </cell>
          <cell r="R503">
            <v>25000</v>
          </cell>
          <cell r="S503">
            <v>25000</v>
          </cell>
          <cell r="T503">
            <v>25000</v>
          </cell>
          <cell r="U503">
            <v>25000</v>
          </cell>
          <cell r="V503">
            <v>25000</v>
          </cell>
          <cell r="W503">
            <v>25000</v>
          </cell>
          <cell r="X503">
            <v>25000</v>
          </cell>
          <cell r="Y503">
            <v>25000</v>
          </cell>
          <cell r="Z503">
            <v>25000</v>
          </cell>
          <cell r="AA503">
            <v>25000</v>
          </cell>
          <cell r="AB503">
            <v>25000</v>
          </cell>
          <cell r="AC503">
            <v>25000</v>
          </cell>
          <cell r="AD503">
            <v>15000</v>
          </cell>
          <cell r="AE503">
            <v>15000</v>
          </cell>
          <cell r="AF503">
            <v>15000</v>
          </cell>
          <cell r="AG503">
            <v>15000</v>
          </cell>
          <cell r="AH503">
            <v>15000</v>
          </cell>
          <cell r="AI503">
            <v>15000</v>
          </cell>
          <cell r="AJ503">
            <v>15000</v>
          </cell>
          <cell r="AK503">
            <v>15000</v>
          </cell>
          <cell r="AL503">
            <v>15000</v>
          </cell>
          <cell r="AM503">
            <v>15000</v>
          </cell>
          <cell r="AN503" t="str">
            <v>Xem lại, có bố trí kịp 2019 hay không, hiện nay đang trình phê duyệt CTĐT</v>
          </cell>
          <cell r="AQ503" t="str">
            <v>Bảo Ninh</v>
          </cell>
          <cell r="AR503" t="str">
            <v>GT</v>
          </cell>
          <cell r="AS503">
            <v>15000</v>
          </cell>
          <cell r="AT503" t="str">
            <v>NTM</v>
          </cell>
          <cell r="AU503" t="str">
            <v>UBND xã Bảo Ninh</v>
          </cell>
          <cell r="AV503" t="str">
            <v>Đ/c Chủ tịch</v>
          </cell>
        </row>
        <row r="504">
          <cell r="B504" t="str">
            <v>Đường tránh lũ Vĩnh Tuy 1,2,3,4 xã Vĩnh Ninh, huyện Quảng Ninh (giai đoạn 2)</v>
          </cell>
          <cell r="C504">
            <v>15000</v>
          </cell>
          <cell r="D504">
            <v>15000</v>
          </cell>
          <cell r="E504">
            <v>15000</v>
          </cell>
          <cell r="F504">
            <v>15000</v>
          </cell>
          <cell r="G504" t="str">
            <v>Quảng Ninh</v>
          </cell>
          <cell r="H504">
            <v>2019</v>
          </cell>
          <cell r="I504">
            <v>2019</v>
          </cell>
          <cell r="J504">
            <v>2021</v>
          </cell>
          <cell r="K504">
            <v>2021</v>
          </cell>
          <cell r="L504">
            <v>2021</v>
          </cell>
          <cell r="M504" t="str">
            <v>3736/QĐ-UBND ngày 30/10/2018</v>
          </cell>
          <cell r="N504">
            <v>9500</v>
          </cell>
          <cell r="O504">
            <v>9500</v>
          </cell>
          <cell r="P504">
            <v>5700</v>
          </cell>
          <cell r="Q504">
            <v>5700</v>
          </cell>
          <cell r="R504">
            <v>5700</v>
          </cell>
          <cell r="S504">
            <v>5700</v>
          </cell>
          <cell r="T504">
            <v>5700</v>
          </cell>
          <cell r="U504">
            <v>5700</v>
          </cell>
          <cell r="V504">
            <v>5700</v>
          </cell>
          <cell r="W504">
            <v>5700</v>
          </cell>
          <cell r="X504">
            <v>5700</v>
          </cell>
          <cell r="Y504">
            <v>5700</v>
          </cell>
          <cell r="Z504">
            <v>5700</v>
          </cell>
          <cell r="AA504">
            <v>5700</v>
          </cell>
          <cell r="AB504">
            <v>5700</v>
          </cell>
          <cell r="AC504">
            <v>5700</v>
          </cell>
          <cell r="AD504">
            <v>3420</v>
          </cell>
          <cell r="AE504">
            <v>3420</v>
          </cell>
          <cell r="AF504">
            <v>1710</v>
          </cell>
          <cell r="AG504">
            <v>50</v>
          </cell>
          <cell r="AH504">
            <v>881</v>
          </cell>
          <cell r="AI504">
            <v>2591</v>
          </cell>
          <cell r="AJ504">
            <v>2591</v>
          </cell>
          <cell r="AK504">
            <v>2591</v>
          </cell>
          <cell r="AL504">
            <v>3420</v>
          </cell>
          <cell r="AM504">
            <v>829</v>
          </cell>
          <cell r="AN504" t="str">
            <v>Bố trí vượt thu 4 tỷ gđ 1, sửa lại danh mục có thêm chữ gd2</v>
          </cell>
          <cell r="AO504" t="str">
            <v>Bố trí vượt thu 4 tỷ gđ 1, sửa lại danh mục có thêm chữ gd2</v>
          </cell>
          <cell r="AQ504" t="str">
            <v>Vĩnh Ninh</v>
          </cell>
          <cell r="AR504" t="str">
            <v>GT</v>
          </cell>
          <cell r="AS504">
            <v>829</v>
          </cell>
          <cell r="AT504" t="str">
            <v>NTM</v>
          </cell>
          <cell r="AU504" t="str">
            <v>UBND huyện Quảng Ninh</v>
          </cell>
          <cell r="AV504" t="str">
            <v>Đ/c Bí thư</v>
          </cell>
        </row>
        <row r="505">
          <cell r="B505" t="str">
            <v>Đường QL1A đi dự án FLC, huyện Quảng Ninh</v>
          </cell>
          <cell r="C505">
            <v>829</v>
          </cell>
          <cell r="D505">
            <v>829</v>
          </cell>
          <cell r="E505">
            <v>829</v>
          </cell>
          <cell r="F505">
            <v>829</v>
          </cell>
          <cell r="G505" t="str">
            <v>Quảng Ninh</v>
          </cell>
          <cell r="H505">
            <v>2019</v>
          </cell>
          <cell r="I505">
            <v>2019</v>
          </cell>
          <cell r="J505">
            <v>2021</v>
          </cell>
          <cell r="K505">
            <v>2021</v>
          </cell>
          <cell r="L505">
            <v>2021</v>
          </cell>
          <cell r="M505" t="str">
            <v>3735/QĐ-UBND ngày 30/10/2018</v>
          </cell>
          <cell r="N505">
            <v>6500</v>
          </cell>
          <cell r="O505">
            <v>6500</v>
          </cell>
          <cell r="P505">
            <v>3900</v>
          </cell>
          <cell r="Q505">
            <v>3900</v>
          </cell>
          <cell r="R505">
            <v>3900</v>
          </cell>
          <cell r="S505">
            <v>3900</v>
          </cell>
          <cell r="T505">
            <v>3900</v>
          </cell>
          <cell r="U505">
            <v>3900</v>
          </cell>
          <cell r="V505">
            <v>3900</v>
          </cell>
          <cell r="W505">
            <v>3900</v>
          </cell>
          <cell r="X505">
            <v>3900</v>
          </cell>
          <cell r="Y505">
            <v>3900</v>
          </cell>
          <cell r="Z505">
            <v>3900</v>
          </cell>
          <cell r="AA505">
            <v>3900</v>
          </cell>
          <cell r="AB505">
            <v>3900</v>
          </cell>
          <cell r="AC505">
            <v>3900</v>
          </cell>
          <cell r="AD505">
            <v>2340</v>
          </cell>
          <cell r="AE505">
            <v>2340</v>
          </cell>
          <cell r="AF505">
            <v>1170</v>
          </cell>
          <cell r="AG505">
            <v>50</v>
          </cell>
          <cell r="AH505">
            <v>50</v>
          </cell>
          <cell r="AI505">
            <v>1170</v>
          </cell>
          <cell r="AJ505">
            <v>1170</v>
          </cell>
          <cell r="AK505">
            <v>1170</v>
          </cell>
          <cell r="AL505">
            <v>2340</v>
          </cell>
          <cell r="AM505">
            <v>1170</v>
          </cell>
          <cell r="AN505" t="str">
            <v>QĐ CTĐT không bố trí từng năm</v>
          </cell>
          <cell r="AQ505" t="str">
            <v>Gia Ninh</v>
          </cell>
          <cell r="AR505" t="str">
            <v>GT</v>
          </cell>
          <cell r="AS505">
            <v>1170</v>
          </cell>
          <cell r="AT505" t="str">
            <v>NTM</v>
          </cell>
          <cell r="AU505" t="str">
            <v>UBND huyện Quảng Ninh</v>
          </cell>
          <cell r="AV505" t="str">
            <v>Đ/c Chủ tịch</v>
          </cell>
        </row>
        <row r="506">
          <cell r="B506" t="str">
            <v>Đê bao từ Mỹ Trung đến cống Hói Sỏi, huyện Quảng Ninh</v>
          </cell>
          <cell r="C506">
            <v>1170</v>
          </cell>
          <cell r="D506">
            <v>1170</v>
          </cell>
          <cell r="E506">
            <v>1170</v>
          </cell>
          <cell r="F506">
            <v>1170</v>
          </cell>
          <cell r="G506" t="str">
            <v>Quảng Ninh</v>
          </cell>
          <cell r="H506">
            <v>2019</v>
          </cell>
          <cell r="I506">
            <v>2019</v>
          </cell>
          <cell r="J506">
            <v>2021</v>
          </cell>
          <cell r="K506">
            <v>2021</v>
          </cell>
          <cell r="L506">
            <v>2021</v>
          </cell>
          <cell r="M506" t="str">
            <v>3834/QĐ-UBND ngày 31/10/2018</v>
          </cell>
          <cell r="N506">
            <v>3500</v>
          </cell>
          <cell r="O506">
            <v>3500</v>
          </cell>
          <cell r="P506">
            <v>2100</v>
          </cell>
          <cell r="Q506">
            <v>2100</v>
          </cell>
          <cell r="R506">
            <v>2100</v>
          </cell>
          <cell r="S506">
            <v>2100</v>
          </cell>
          <cell r="T506">
            <v>2100</v>
          </cell>
          <cell r="U506">
            <v>2100</v>
          </cell>
          <cell r="V506">
            <v>2100</v>
          </cell>
          <cell r="W506">
            <v>2100</v>
          </cell>
          <cell r="X506">
            <v>2100</v>
          </cell>
          <cell r="Y506">
            <v>2100</v>
          </cell>
          <cell r="Z506">
            <v>2100</v>
          </cell>
          <cell r="AA506">
            <v>2100</v>
          </cell>
          <cell r="AB506">
            <v>2100</v>
          </cell>
          <cell r="AC506">
            <v>2100</v>
          </cell>
          <cell r="AD506">
            <v>1260</v>
          </cell>
          <cell r="AE506">
            <v>1260</v>
          </cell>
          <cell r="AF506">
            <v>630</v>
          </cell>
          <cell r="AG506">
            <v>50</v>
          </cell>
          <cell r="AH506">
            <v>50</v>
          </cell>
          <cell r="AI506">
            <v>630</v>
          </cell>
          <cell r="AJ506">
            <v>630</v>
          </cell>
          <cell r="AK506">
            <v>630</v>
          </cell>
          <cell r="AL506">
            <v>1260</v>
          </cell>
          <cell r="AM506">
            <v>630</v>
          </cell>
          <cell r="AN506" t="str">
            <v>Bố trí vượt thu 1,5 tỷ</v>
          </cell>
          <cell r="AO506" t="str">
            <v>Bố trí vượt thu 1,5 tỷ</v>
          </cell>
          <cell r="AQ506" t="str">
            <v>Tân Ninh, Gia Ninh</v>
          </cell>
          <cell r="AR506" t="str">
            <v>NN-TL</v>
          </cell>
          <cell r="AS506">
            <v>630</v>
          </cell>
          <cell r="AT506" t="str">
            <v>NTM</v>
          </cell>
          <cell r="AU506" t="str">
            <v>UBND huyện Quảng Ninh</v>
          </cell>
          <cell r="AV506" t="str">
            <v>Đ/c Chủ tịch</v>
          </cell>
        </row>
        <row r="507">
          <cell r="B507" t="str">
            <v>Tuyến đường từ xã Yên Hóa đi xã Quy Hóa, huyện Minh Hóa (GĐ1)</v>
          </cell>
          <cell r="C507">
            <v>630</v>
          </cell>
          <cell r="D507">
            <v>630</v>
          </cell>
          <cell r="E507">
            <v>630</v>
          </cell>
          <cell r="F507">
            <v>630</v>
          </cell>
          <cell r="G507" t="str">
            <v>Minh Hóa</v>
          </cell>
          <cell r="H507">
            <v>2019</v>
          </cell>
          <cell r="I507">
            <v>2019</v>
          </cell>
          <cell r="J507">
            <v>2021</v>
          </cell>
          <cell r="K507">
            <v>2021</v>
          </cell>
          <cell r="L507">
            <v>2021</v>
          </cell>
          <cell r="M507" t="str">
            <v>3891a/QĐ-UBND ngày 31/10/2018</v>
          </cell>
          <cell r="N507">
            <v>10000</v>
          </cell>
          <cell r="O507">
            <v>10000</v>
          </cell>
          <cell r="P507">
            <v>6000</v>
          </cell>
          <cell r="Q507">
            <v>6000</v>
          </cell>
          <cell r="R507">
            <v>6000</v>
          </cell>
          <cell r="S507">
            <v>6000</v>
          </cell>
          <cell r="T507">
            <v>6000</v>
          </cell>
          <cell r="U507">
            <v>6000</v>
          </cell>
          <cell r="V507">
            <v>6000</v>
          </cell>
          <cell r="W507">
            <v>6000</v>
          </cell>
          <cell r="X507">
            <v>6000</v>
          </cell>
          <cell r="Y507">
            <v>6000</v>
          </cell>
          <cell r="Z507">
            <v>6000</v>
          </cell>
          <cell r="AA507">
            <v>6000</v>
          </cell>
          <cell r="AB507">
            <v>6000</v>
          </cell>
          <cell r="AC507">
            <v>6000</v>
          </cell>
          <cell r="AD507">
            <v>3600</v>
          </cell>
          <cell r="AE507">
            <v>3600</v>
          </cell>
          <cell r="AF507">
            <v>1800</v>
          </cell>
          <cell r="AG507">
            <v>50</v>
          </cell>
          <cell r="AH507">
            <v>50</v>
          </cell>
          <cell r="AI507">
            <v>1800</v>
          </cell>
          <cell r="AJ507">
            <v>1800</v>
          </cell>
          <cell r="AK507">
            <v>1800</v>
          </cell>
          <cell r="AL507">
            <v>3600</v>
          </cell>
          <cell r="AM507">
            <v>1800</v>
          </cell>
          <cell r="AN507" t="str">
            <v>Bố trí KH 2019 theo QĐ CTĐT</v>
          </cell>
          <cell r="AQ507" t="str">
            <v>Quy Hóa</v>
          </cell>
          <cell r="AR507" t="str">
            <v>GT</v>
          </cell>
          <cell r="AS507">
            <v>1800</v>
          </cell>
          <cell r="AT507" t="str">
            <v>NTM</v>
          </cell>
          <cell r="AU507" t="str">
            <v>UBND huyện Minh Hóa</v>
          </cell>
          <cell r="AV507" t="str">
            <v>Đ/c Giám đốc</v>
          </cell>
        </row>
        <row r="508">
          <cell r="B508" t="str">
            <v>Nạo vét kênh và xây dựng bờ kè đoạn đuôi tràn hồ Đồng Sơn về vùng hạ lưu, phường Đồng Sơn</v>
          </cell>
          <cell r="C508">
            <v>1800</v>
          </cell>
          <cell r="D508">
            <v>1800</v>
          </cell>
          <cell r="E508">
            <v>1800</v>
          </cell>
          <cell r="F508">
            <v>1800</v>
          </cell>
          <cell r="G508" t="str">
            <v>Đồng Hới</v>
          </cell>
          <cell r="H508">
            <v>2019</v>
          </cell>
          <cell r="I508">
            <v>2019</v>
          </cell>
          <cell r="J508">
            <v>2021</v>
          </cell>
          <cell r="K508">
            <v>2021</v>
          </cell>
          <cell r="L508">
            <v>2021</v>
          </cell>
          <cell r="M508" t="str">
            <v>3881/QĐ-UBND ngày 31/10/2018</v>
          </cell>
          <cell r="N508">
            <v>4000</v>
          </cell>
          <cell r="O508">
            <v>4000</v>
          </cell>
          <cell r="P508">
            <v>2400</v>
          </cell>
          <cell r="Q508">
            <v>2400</v>
          </cell>
          <cell r="R508">
            <v>2400</v>
          </cell>
          <cell r="S508">
            <v>2400</v>
          </cell>
          <cell r="T508">
            <v>2400</v>
          </cell>
          <cell r="U508">
            <v>2400</v>
          </cell>
          <cell r="V508">
            <v>2400</v>
          </cell>
          <cell r="W508">
            <v>2400</v>
          </cell>
          <cell r="X508">
            <v>2400</v>
          </cell>
          <cell r="Y508">
            <v>2400</v>
          </cell>
          <cell r="Z508">
            <v>2400</v>
          </cell>
          <cell r="AA508">
            <v>2400</v>
          </cell>
          <cell r="AB508">
            <v>2400</v>
          </cell>
          <cell r="AC508">
            <v>2400</v>
          </cell>
          <cell r="AD508">
            <v>1440</v>
          </cell>
          <cell r="AE508">
            <v>1440</v>
          </cell>
          <cell r="AF508">
            <v>720</v>
          </cell>
          <cell r="AG508">
            <v>50</v>
          </cell>
          <cell r="AH508">
            <v>50</v>
          </cell>
          <cell r="AI508">
            <v>720</v>
          </cell>
          <cell r="AJ508">
            <v>720</v>
          </cell>
          <cell r="AK508">
            <v>720</v>
          </cell>
          <cell r="AL508">
            <v>1440</v>
          </cell>
          <cell r="AM508">
            <v>720</v>
          </cell>
          <cell r="AN508" t="str">
            <v>Đang trình phê duyệt CTĐT</v>
          </cell>
          <cell r="AQ508" t="str">
            <v>Đồng Sơn</v>
          </cell>
          <cell r="AR508" t="str">
            <v>NN-TL</v>
          </cell>
          <cell r="AS508">
            <v>720</v>
          </cell>
          <cell r="AU508" t="str">
            <v>UBND Tp Đồng Hới</v>
          </cell>
          <cell r="AV508" t="str">
            <v>Đ/c Chủ tịch</v>
          </cell>
        </row>
        <row r="509">
          <cell r="B509" t="str">
            <v>Kè chống xói lở Khe Cát Dinh Thủy, xã Võ Ninh</v>
          </cell>
          <cell r="C509">
            <v>720</v>
          </cell>
          <cell r="D509">
            <v>720</v>
          </cell>
          <cell r="E509">
            <v>720</v>
          </cell>
          <cell r="F509">
            <v>720</v>
          </cell>
          <cell r="G509" t="str">
            <v>Quảng Ninh</v>
          </cell>
          <cell r="H509">
            <v>2019</v>
          </cell>
          <cell r="I509">
            <v>2019</v>
          </cell>
          <cell r="J509">
            <v>2020</v>
          </cell>
          <cell r="K509">
            <v>2020</v>
          </cell>
          <cell r="L509">
            <v>2020</v>
          </cell>
          <cell r="M509" t="str">
            <v>2311/QĐ-UBND ngày 13/7/2018</v>
          </cell>
          <cell r="N509">
            <v>3500</v>
          </cell>
          <cell r="O509">
            <v>3500</v>
          </cell>
          <cell r="P509">
            <v>2100</v>
          </cell>
          <cell r="Q509">
            <v>2100</v>
          </cell>
          <cell r="R509">
            <v>2100</v>
          </cell>
          <cell r="S509">
            <v>2100</v>
          </cell>
          <cell r="T509">
            <v>2100</v>
          </cell>
          <cell r="U509">
            <v>2100</v>
          </cell>
          <cell r="V509">
            <v>2100</v>
          </cell>
          <cell r="W509">
            <v>2100</v>
          </cell>
          <cell r="X509">
            <v>2100</v>
          </cell>
          <cell r="Y509">
            <v>2100</v>
          </cell>
          <cell r="Z509">
            <v>2100</v>
          </cell>
          <cell r="AA509">
            <v>2100</v>
          </cell>
          <cell r="AB509">
            <v>2100</v>
          </cell>
          <cell r="AC509">
            <v>2100</v>
          </cell>
          <cell r="AD509">
            <v>2100</v>
          </cell>
          <cell r="AE509">
            <v>2100</v>
          </cell>
          <cell r="AF509">
            <v>1050</v>
          </cell>
          <cell r="AG509">
            <v>50</v>
          </cell>
          <cell r="AH509">
            <v>50</v>
          </cell>
          <cell r="AI509">
            <v>1050</v>
          </cell>
          <cell r="AJ509">
            <v>1050</v>
          </cell>
          <cell r="AK509">
            <v>1050</v>
          </cell>
          <cell r="AL509">
            <v>2100</v>
          </cell>
          <cell r="AM509">
            <v>1050</v>
          </cell>
          <cell r="AN509" t="str">
            <v>QĐ CTĐT không bố trí từng năm, năm 2018 NS huyện (chưa biết bố trí hay không)</v>
          </cell>
          <cell r="AQ509" t="str">
            <v>Võ Ninh</v>
          </cell>
          <cell r="AR509" t="str">
            <v>NN-TL</v>
          </cell>
          <cell r="AS509">
            <v>1050</v>
          </cell>
          <cell r="AT509" t="str">
            <v>NTM</v>
          </cell>
          <cell r="AU509" t="str">
            <v>UBND xã Võ Ninh</v>
          </cell>
          <cell r="AV509">
            <v>1050</v>
          </cell>
        </row>
        <row r="510">
          <cell r="B510" t="str">
            <v>Đập Ồ Ồ xã Vạn Ninh, huyện Quảng Ninh</v>
          </cell>
          <cell r="C510">
            <v>1050</v>
          </cell>
          <cell r="D510">
            <v>1050</v>
          </cell>
          <cell r="E510">
            <v>1050</v>
          </cell>
          <cell r="F510">
            <v>1050</v>
          </cell>
          <cell r="G510" t="str">
            <v>Quảng Ninh</v>
          </cell>
          <cell r="H510">
            <v>2019</v>
          </cell>
          <cell r="I510">
            <v>2019</v>
          </cell>
          <cell r="J510">
            <v>2021</v>
          </cell>
          <cell r="K510">
            <v>2021</v>
          </cell>
          <cell r="L510">
            <v>2021</v>
          </cell>
          <cell r="M510" t="str">
            <v>3793/QĐ-UBND ngày 31/10/2018</v>
          </cell>
          <cell r="N510">
            <v>4000</v>
          </cell>
          <cell r="O510">
            <v>4000</v>
          </cell>
          <cell r="P510">
            <v>2400</v>
          </cell>
          <cell r="Q510">
            <v>2400</v>
          </cell>
          <cell r="R510">
            <v>2400</v>
          </cell>
          <cell r="S510">
            <v>2400</v>
          </cell>
          <cell r="T510">
            <v>2400</v>
          </cell>
          <cell r="U510">
            <v>2400</v>
          </cell>
          <cell r="V510">
            <v>2400</v>
          </cell>
          <cell r="W510">
            <v>2400</v>
          </cell>
          <cell r="X510">
            <v>2400</v>
          </cell>
          <cell r="Y510">
            <v>2400</v>
          </cell>
          <cell r="Z510">
            <v>2400</v>
          </cell>
          <cell r="AA510">
            <v>2400</v>
          </cell>
          <cell r="AB510">
            <v>2400</v>
          </cell>
          <cell r="AC510">
            <v>2400</v>
          </cell>
          <cell r="AD510">
            <v>1440</v>
          </cell>
          <cell r="AE510">
            <v>1440</v>
          </cell>
          <cell r="AF510">
            <v>720</v>
          </cell>
          <cell r="AG510">
            <v>50</v>
          </cell>
          <cell r="AH510">
            <v>50</v>
          </cell>
          <cell r="AI510">
            <v>720</v>
          </cell>
          <cell r="AJ510">
            <v>720</v>
          </cell>
          <cell r="AK510">
            <v>720</v>
          </cell>
          <cell r="AL510">
            <v>1440</v>
          </cell>
          <cell r="AM510">
            <v>720</v>
          </cell>
          <cell r="AN510" t="str">
            <v>Bố trí KH 2019 theo QĐ CTĐT</v>
          </cell>
          <cell r="AQ510" t="str">
            <v>Vạn Ninh</v>
          </cell>
          <cell r="AR510" t="str">
            <v>NN-TL</v>
          </cell>
          <cell r="AS510">
            <v>720</v>
          </cell>
          <cell r="AT510" t="str">
            <v>NTM</v>
          </cell>
          <cell r="AU510" t="str">
            <v>UBND xã Vạn Ninh</v>
          </cell>
          <cell r="AV510" t="str">
            <v>Đ/c Quang PCT</v>
          </cell>
        </row>
        <row r="511">
          <cell r="B511" t="str">
            <v>Đường nối từ ngã 3 Khe Dong đến Quốc lộ 9C thuộc xã Kim Thủy</v>
          </cell>
          <cell r="C511">
            <v>720</v>
          </cell>
          <cell r="D511">
            <v>720</v>
          </cell>
          <cell r="E511">
            <v>720</v>
          </cell>
          <cell r="F511">
            <v>720</v>
          </cell>
          <cell r="G511" t="str">
            <v>Lệ Thủy</v>
          </cell>
          <cell r="H511">
            <v>2019</v>
          </cell>
          <cell r="I511">
            <v>2019</v>
          </cell>
          <cell r="J511">
            <v>2021</v>
          </cell>
          <cell r="K511">
            <v>2021</v>
          </cell>
          <cell r="L511">
            <v>2021</v>
          </cell>
          <cell r="M511" t="str">
            <v>3854a/QĐ-UBND ngày 31/10/2018</v>
          </cell>
          <cell r="N511">
            <v>4000</v>
          </cell>
          <cell r="O511">
            <v>4000</v>
          </cell>
          <cell r="P511">
            <v>2400</v>
          </cell>
          <cell r="Q511">
            <v>2400</v>
          </cell>
          <cell r="R511">
            <v>2400</v>
          </cell>
          <cell r="S511">
            <v>2400</v>
          </cell>
          <cell r="T511">
            <v>2400</v>
          </cell>
          <cell r="U511">
            <v>2400</v>
          </cell>
          <cell r="V511">
            <v>2400</v>
          </cell>
          <cell r="W511">
            <v>2400</v>
          </cell>
          <cell r="X511">
            <v>2400</v>
          </cell>
          <cell r="Y511">
            <v>2400</v>
          </cell>
          <cell r="Z511">
            <v>2400</v>
          </cell>
          <cell r="AA511">
            <v>2400</v>
          </cell>
          <cell r="AB511">
            <v>2400</v>
          </cell>
          <cell r="AC511">
            <v>2400</v>
          </cell>
          <cell r="AD511">
            <v>1440</v>
          </cell>
          <cell r="AE511">
            <v>1440</v>
          </cell>
          <cell r="AF511">
            <v>720</v>
          </cell>
          <cell r="AG511">
            <v>50</v>
          </cell>
          <cell r="AH511">
            <v>50</v>
          </cell>
          <cell r="AI511">
            <v>720</v>
          </cell>
          <cell r="AJ511">
            <v>720</v>
          </cell>
          <cell r="AK511">
            <v>720</v>
          </cell>
          <cell r="AL511">
            <v>1440</v>
          </cell>
          <cell r="AM511">
            <v>720</v>
          </cell>
          <cell r="AN511" t="str">
            <v>Bố trí vượt thu 2 tỷ</v>
          </cell>
          <cell r="AO511" t="str">
            <v>Bố trí vượt thu 2 tỷ</v>
          </cell>
          <cell r="AQ511" t="str">
            <v>Kim Thủy</v>
          </cell>
          <cell r="AR511" t="str">
            <v>GT</v>
          </cell>
          <cell r="AS511" t="str">
            <v>xã 135</v>
          </cell>
          <cell r="AT511" t="str">
            <v>NTM</v>
          </cell>
          <cell r="AU511" t="str">
            <v>UBND huyện Lệ Thủy</v>
          </cell>
          <cell r="AV511" t="str">
            <v>Đ/c Chủ tịch</v>
          </cell>
        </row>
        <row r="512">
          <cell r="B512" t="str">
            <v>Nâng cấp tuyến đường từ thôn Sen Đông và tuyến đường từ thôn Xóm Phường đi thôn Thanh Sơn, xã Sen Thủy</v>
          </cell>
          <cell r="C512">
            <v>720</v>
          </cell>
          <cell r="D512">
            <v>720</v>
          </cell>
          <cell r="E512">
            <v>720</v>
          </cell>
          <cell r="F512">
            <v>720</v>
          </cell>
          <cell r="G512" t="str">
            <v>Lệ Thủy</v>
          </cell>
          <cell r="H512">
            <v>2019</v>
          </cell>
          <cell r="I512">
            <v>2019</v>
          </cell>
          <cell r="J512">
            <v>2021</v>
          </cell>
          <cell r="K512">
            <v>2021</v>
          </cell>
          <cell r="L512">
            <v>2021</v>
          </cell>
          <cell r="M512" t="str">
            <v>3797/QĐ-UBND ngày 31/10/2018</v>
          </cell>
          <cell r="N512">
            <v>3500</v>
          </cell>
          <cell r="O512">
            <v>3500</v>
          </cell>
          <cell r="P512">
            <v>2100</v>
          </cell>
          <cell r="Q512">
            <v>2100</v>
          </cell>
          <cell r="R512">
            <v>2100</v>
          </cell>
          <cell r="S512">
            <v>2100</v>
          </cell>
          <cell r="T512">
            <v>2100</v>
          </cell>
          <cell r="U512">
            <v>2100</v>
          </cell>
          <cell r="V512">
            <v>2100</v>
          </cell>
          <cell r="W512">
            <v>2100</v>
          </cell>
          <cell r="X512">
            <v>2100</v>
          </cell>
          <cell r="Y512">
            <v>2100</v>
          </cell>
          <cell r="Z512">
            <v>2100</v>
          </cell>
          <cell r="AA512">
            <v>2100</v>
          </cell>
          <cell r="AB512">
            <v>2100</v>
          </cell>
          <cell r="AC512">
            <v>2100</v>
          </cell>
          <cell r="AD512">
            <v>1260</v>
          </cell>
          <cell r="AE512">
            <v>1260</v>
          </cell>
          <cell r="AF512">
            <v>630</v>
          </cell>
          <cell r="AG512">
            <v>50</v>
          </cell>
          <cell r="AH512">
            <v>50</v>
          </cell>
          <cell r="AI512">
            <v>630</v>
          </cell>
          <cell r="AJ512">
            <v>630</v>
          </cell>
          <cell r="AK512">
            <v>630</v>
          </cell>
          <cell r="AL512">
            <v>1260</v>
          </cell>
          <cell r="AM512">
            <v>630</v>
          </cell>
          <cell r="AN512" t="str">
            <v>QĐ CTĐT không bố trí từng năm</v>
          </cell>
          <cell r="AQ512" t="str">
            <v>Sen Thủy</v>
          </cell>
          <cell r="AR512" t="str">
            <v>GT</v>
          </cell>
          <cell r="AS512">
            <v>630</v>
          </cell>
          <cell r="AT512" t="str">
            <v>NTM</v>
          </cell>
          <cell r="AU512" t="str">
            <v>UBND xã Sen Thủy</v>
          </cell>
          <cell r="AV512" t="str">
            <v>Đ/c Chủ tịch</v>
          </cell>
        </row>
        <row r="513">
          <cell r="B513" t="str">
            <v>Trụ sở làm việc trung tâm Khuyến nông-Khuyến ngư tỉnh Quảng Bình</v>
          </cell>
          <cell r="C513">
            <v>630</v>
          </cell>
          <cell r="D513">
            <v>630</v>
          </cell>
          <cell r="E513">
            <v>630</v>
          </cell>
          <cell r="F513">
            <v>630</v>
          </cell>
          <cell r="G513" t="str">
            <v>Đồng Hới</v>
          </cell>
          <cell r="H513">
            <v>2017</v>
          </cell>
          <cell r="I513">
            <v>2017</v>
          </cell>
          <cell r="J513">
            <v>2019</v>
          </cell>
          <cell r="K513">
            <v>2019</v>
          </cell>
          <cell r="L513">
            <v>2019</v>
          </cell>
          <cell r="M513" t="str">
            <v xml:space="preserve">3907a/QĐ-UBND ngày 31/10/2017 </v>
          </cell>
          <cell r="N513">
            <v>10000</v>
          </cell>
          <cell r="O513">
            <v>10000</v>
          </cell>
          <cell r="P513">
            <v>2500</v>
          </cell>
          <cell r="Q513">
            <v>2500</v>
          </cell>
          <cell r="R513">
            <v>2500</v>
          </cell>
          <cell r="S513">
            <v>2500</v>
          </cell>
          <cell r="T513">
            <v>2500</v>
          </cell>
          <cell r="U513">
            <v>2500</v>
          </cell>
          <cell r="V513">
            <v>2500</v>
          </cell>
          <cell r="W513">
            <v>2500</v>
          </cell>
          <cell r="X513">
            <v>2500</v>
          </cell>
          <cell r="Y513">
            <v>2500</v>
          </cell>
          <cell r="Z513">
            <v>2500</v>
          </cell>
          <cell r="AA513">
            <v>2500</v>
          </cell>
          <cell r="AB513">
            <v>2500</v>
          </cell>
          <cell r="AC513">
            <v>2500</v>
          </cell>
          <cell r="AD513">
            <v>2500</v>
          </cell>
          <cell r="AE513">
            <v>2500</v>
          </cell>
          <cell r="AF513">
            <v>2500</v>
          </cell>
          <cell r="AG513">
            <v>100</v>
          </cell>
          <cell r="AH513">
            <v>100</v>
          </cell>
          <cell r="AI513">
            <v>2500</v>
          </cell>
          <cell r="AJ513">
            <v>2500</v>
          </cell>
          <cell r="AK513">
            <v>2500</v>
          </cell>
          <cell r="AL513">
            <v>2500</v>
          </cell>
          <cell r="AM513">
            <v>0</v>
          </cell>
          <cell r="AN513" t="str">
            <v>Đã sử dụng tiền bán trụ sở để khởi công; NS tỉnh bố trí 2 năm</v>
          </cell>
          <cell r="AQ513" t="str">
            <v>Nam Lý</v>
          </cell>
          <cell r="AR513" t="str">
            <v>Khác</v>
          </cell>
          <cell r="AS513">
            <v>0</v>
          </cell>
          <cell r="AU513" t="str">
            <v xml:space="preserve">Trung tâm Khuyến nông-Khuyến ngư tỉnh </v>
          </cell>
          <cell r="AV513" t="str">
            <v>Phê duyệt CTĐT từ năm 2017</v>
          </cell>
        </row>
        <row r="514">
          <cell r="B514" t="str">
            <v>Khắc phục khẩn cấp Cầu Lim-Động Hương xã Phong Hóa</v>
          </cell>
          <cell r="C514">
            <v>0</v>
          </cell>
          <cell r="D514">
            <v>0</v>
          </cell>
          <cell r="E514">
            <v>0</v>
          </cell>
          <cell r="F514">
            <v>0</v>
          </cell>
          <cell r="G514" t="str">
            <v>Tuyên Hóa</v>
          </cell>
          <cell r="H514">
            <v>2019</v>
          </cell>
          <cell r="I514">
            <v>2019</v>
          </cell>
          <cell r="J514">
            <v>2021</v>
          </cell>
          <cell r="K514">
            <v>2021</v>
          </cell>
          <cell r="L514">
            <v>2021</v>
          </cell>
          <cell r="M514" t="str">
            <v xml:space="preserve">3859/QĐ-UBND ngày 31/10/2018 </v>
          </cell>
          <cell r="N514">
            <v>2000</v>
          </cell>
          <cell r="O514">
            <v>2000</v>
          </cell>
          <cell r="P514">
            <v>2000</v>
          </cell>
          <cell r="Q514">
            <v>2000</v>
          </cell>
          <cell r="R514">
            <v>2000</v>
          </cell>
          <cell r="S514">
            <v>2000</v>
          </cell>
          <cell r="T514">
            <v>2000</v>
          </cell>
          <cell r="U514">
            <v>2000</v>
          </cell>
          <cell r="V514">
            <v>2000</v>
          </cell>
          <cell r="W514">
            <v>2000</v>
          </cell>
          <cell r="X514">
            <v>2000</v>
          </cell>
          <cell r="Y514">
            <v>2000</v>
          </cell>
          <cell r="Z514">
            <v>2000</v>
          </cell>
          <cell r="AA514">
            <v>2000</v>
          </cell>
          <cell r="AB514">
            <v>2000</v>
          </cell>
          <cell r="AC514">
            <v>2000</v>
          </cell>
          <cell r="AD514">
            <v>2000</v>
          </cell>
          <cell r="AE514">
            <v>2000</v>
          </cell>
          <cell r="AF514">
            <v>1000</v>
          </cell>
          <cell r="AG514">
            <v>50</v>
          </cell>
          <cell r="AH514">
            <v>50</v>
          </cell>
          <cell r="AI514">
            <v>1000</v>
          </cell>
          <cell r="AJ514">
            <v>1000</v>
          </cell>
          <cell r="AK514">
            <v>1000</v>
          </cell>
          <cell r="AL514">
            <v>2000</v>
          </cell>
          <cell r="AM514">
            <v>1000</v>
          </cell>
          <cell r="AN514" t="str">
            <v>UBND huyện Tuyên Hóa đã có CV số 600 giao xã Phong Hóa làm Chủ đầu tư; thời gian thực hiện 2 năm</v>
          </cell>
          <cell r="AQ514" t="str">
            <v>Phong Hóa</v>
          </cell>
          <cell r="AR514" t="str">
            <v>GT</v>
          </cell>
          <cell r="AS514">
            <v>1000</v>
          </cell>
          <cell r="AT514" t="str">
            <v>NTM</v>
          </cell>
          <cell r="AU514" t="str">
            <v>UBND xã Phong Hóa</v>
          </cell>
          <cell r="AV514" t="str">
            <v>Đ/c Giám đốc</v>
          </cell>
        </row>
        <row r="515">
          <cell r="B515" t="str">
            <v>Kè chống sạt lở bờ suối Khe Trẩy, đoạn qua Trạm Y tế xã Hoá Tiến</v>
          </cell>
          <cell r="C515">
            <v>1000</v>
          </cell>
          <cell r="D515">
            <v>1000</v>
          </cell>
          <cell r="E515">
            <v>1000</v>
          </cell>
          <cell r="F515">
            <v>1000</v>
          </cell>
          <cell r="G515" t="str">
            <v>Minh Hóa</v>
          </cell>
          <cell r="H515">
            <v>2019</v>
          </cell>
          <cell r="I515">
            <v>2019</v>
          </cell>
          <cell r="J515">
            <v>2021</v>
          </cell>
          <cell r="K515">
            <v>2021</v>
          </cell>
          <cell r="L515">
            <v>2021</v>
          </cell>
          <cell r="M515" t="str">
            <v xml:space="preserve">3836/QĐ-UBND ngày 31/10/2018 </v>
          </cell>
          <cell r="N515">
            <v>1500</v>
          </cell>
          <cell r="O515">
            <v>1500</v>
          </cell>
          <cell r="P515">
            <v>900</v>
          </cell>
          <cell r="Q515">
            <v>900</v>
          </cell>
          <cell r="R515">
            <v>900</v>
          </cell>
          <cell r="S515">
            <v>900</v>
          </cell>
          <cell r="T515">
            <v>900</v>
          </cell>
          <cell r="U515">
            <v>900</v>
          </cell>
          <cell r="V515">
            <v>900</v>
          </cell>
          <cell r="W515">
            <v>900</v>
          </cell>
          <cell r="X515">
            <v>900</v>
          </cell>
          <cell r="Y515">
            <v>900</v>
          </cell>
          <cell r="Z515">
            <v>900</v>
          </cell>
          <cell r="AA515">
            <v>900</v>
          </cell>
          <cell r="AB515">
            <v>900</v>
          </cell>
          <cell r="AC515">
            <v>900</v>
          </cell>
          <cell r="AD515">
            <v>900</v>
          </cell>
          <cell r="AE515">
            <v>900</v>
          </cell>
          <cell r="AF515">
            <v>450</v>
          </cell>
          <cell r="AG515">
            <v>50</v>
          </cell>
          <cell r="AH515">
            <v>50</v>
          </cell>
          <cell r="AI515">
            <v>450</v>
          </cell>
          <cell r="AJ515">
            <v>450</v>
          </cell>
          <cell r="AK515">
            <v>450</v>
          </cell>
          <cell r="AL515">
            <v>900</v>
          </cell>
          <cell r="AM515">
            <v>450</v>
          </cell>
          <cell r="AN515" t="str">
            <v>Đã bố trí vốn vượt thu 1,3 tỷ</v>
          </cell>
          <cell r="AO515" t="str">
            <v>Đã bố trí vốn vượt thu 1,3 tỷ</v>
          </cell>
          <cell r="AQ515" t="str">
            <v>Hóa Tiến</v>
          </cell>
          <cell r="AR515" t="str">
            <v>NN-TL</v>
          </cell>
          <cell r="AS515" t="str">
            <v>xã 135</v>
          </cell>
          <cell r="AT515" t="str">
            <v>NTM</v>
          </cell>
          <cell r="AU515" t="str">
            <v>UBND huyện Minh Hóa</v>
          </cell>
          <cell r="AV515" t="str">
            <v>Đ/c Chủ tịch</v>
          </cell>
        </row>
        <row r="516">
          <cell r="B516" t="str">
            <v>Nhà văn hóa cộng đồng xã Tân Trạch (hỗ trợ)</v>
          </cell>
          <cell r="C516">
            <v>450</v>
          </cell>
          <cell r="D516">
            <v>450</v>
          </cell>
          <cell r="E516">
            <v>450</v>
          </cell>
          <cell r="F516">
            <v>450</v>
          </cell>
          <cell r="G516" t="str">
            <v>Bố Trạch</v>
          </cell>
          <cell r="H516">
            <v>2019</v>
          </cell>
          <cell r="I516">
            <v>2019</v>
          </cell>
          <cell r="J516">
            <v>2020</v>
          </cell>
          <cell r="K516">
            <v>2020</v>
          </cell>
          <cell r="L516">
            <v>2020</v>
          </cell>
          <cell r="M516" t="str">
            <v xml:space="preserve">3857a/QĐ-UBND ngày 31/10/2018 </v>
          </cell>
          <cell r="N516">
            <v>3500</v>
          </cell>
          <cell r="O516">
            <v>3500</v>
          </cell>
          <cell r="P516">
            <v>2100</v>
          </cell>
          <cell r="Q516">
            <v>2100</v>
          </cell>
          <cell r="R516">
            <v>2100</v>
          </cell>
          <cell r="S516">
            <v>2100</v>
          </cell>
          <cell r="T516">
            <v>2100</v>
          </cell>
          <cell r="U516">
            <v>2100</v>
          </cell>
          <cell r="V516">
            <v>2100</v>
          </cell>
          <cell r="W516">
            <v>2100</v>
          </cell>
          <cell r="X516">
            <v>2100</v>
          </cell>
          <cell r="Y516">
            <v>2100</v>
          </cell>
          <cell r="Z516">
            <v>2100</v>
          </cell>
          <cell r="AA516">
            <v>2100</v>
          </cell>
          <cell r="AB516">
            <v>2100</v>
          </cell>
          <cell r="AC516">
            <v>2100</v>
          </cell>
          <cell r="AD516">
            <v>2100</v>
          </cell>
          <cell r="AE516">
            <v>2100</v>
          </cell>
          <cell r="AF516">
            <v>1050</v>
          </cell>
          <cell r="AG516">
            <v>50</v>
          </cell>
          <cell r="AH516">
            <v>50</v>
          </cell>
          <cell r="AI516">
            <v>1050</v>
          </cell>
          <cell r="AJ516">
            <v>1050</v>
          </cell>
          <cell r="AK516">
            <v>1050</v>
          </cell>
          <cell r="AL516">
            <v>2100</v>
          </cell>
          <cell r="AM516">
            <v>1050</v>
          </cell>
          <cell r="AN516">
            <v>1050</v>
          </cell>
          <cell r="AQ516" t="str">
            <v>Tân Trạch</v>
          </cell>
          <cell r="AR516" t="str">
            <v>Khác</v>
          </cell>
          <cell r="AS516" t="str">
            <v>xã 135</v>
          </cell>
          <cell r="AT516" t="str">
            <v>NTM</v>
          </cell>
          <cell r="AU516" t="str">
            <v>UBND xã Tân Trạch</v>
          </cell>
          <cell r="AV516" t="str">
            <v>Đ/c Chủ tịch</v>
          </cell>
        </row>
        <row r="517">
          <cell r="B517" t="str">
            <v>Nâng cấp, sửa chữa Sân vận động thành phố Đồng Hới tại phường Đồng Sơn</v>
          </cell>
          <cell r="C517">
            <v>1050</v>
          </cell>
          <cell r="D517">
            <v>1050</v>
          </cell>
          <cell r="E517">
            <v>1050</v>
          </cell>
          <cell r="F517">
            <v>1050</v>
          </cell>
          <cell r="G517" t="str">
            <v>Đồng Hới</v>
          </cell>
          <cell r="H517">
            <v>2019</v>
          </cell>
          <cell r="I517">
            <v>2019</v>
          </cell>
          <cell r="J517">
            <v>2021</v>
          </cell>
          <cell r="K517">
            <v>2021</v>
          </cell>
          <cell r="L517">
            <v>2021</v>
          </cell>
          <cell r="M517" t="str">
            <v xml:space="preserve">3767/QĐ-UBND ngày 31/10/2018 </v>
          </cell>
          <cell r="N517">
            <v>14800</v>
          </cell>
          <cell r="O517">
            <v>14800</v>
          </cell>
          <cell r="P517">
            <v>14800</v>
          </cell>
          <cell r="Q517">
            <v>14800</v>
          </cell>
          <cell r="R517">
            <v>14800</v>
          </cell>
          <cell r="S517">
            <v>14800</v>
          </cell>
          <cell r="T517">
            <v>14800</v>
          </cell>
          <cell r="U517">
            <v>14800</v>
          </cell>
          <cell r="V517">
            <v>14800</v>
          </cell>
          <cell r="W517">
            <v>14800</v>
          </cell>
          <cell r="X517">
            <v>14800</v>
          </cell>
          <cell r="Y517">
            <v>14800</v>
          </cell>
          <cell r="Z517">
            <v>14800</v>
          </cell>
          <cell r="AA517">
            <v>14800</v>
          </cell>
          <cell r="AB517">
            <v>14800</v>
          </cell>
          <cell r="AC517">
            <v>14800</v>
          </cell>
          <cell r="AD517">
            <v>8880</v>
          </cell>
          <cell r="AE517">
            <v>8880</v>
          </cell>
          <cell r="AF517">
            <v>4440</v>
          </cell>
          <cell r="AG517">
            <v>50</v>
          </cell>
          <cell r="AH517">
            <v>50</v>
          </cell>
          <cell r="AI517">
            <v>4440</v>
          </cell>
          <cell r="AJ517">
            <v>4440</v>
          </cell>
          <cell r="AK517">
            <v>4440</v>
          </cell>
          <cell r="AL517">
            <v>8880</v>
          </cell>
          <cell r="AM517">
            <v>4440</v>
          </cell>
          <cell r="AN517" t="str">
            <v>P. VX đề xuất bố trí 3 tỷ</v>
          </cell>
          <cell r="AQ517" t="str">
            <v>Đồng Sơn</v>
          </cell>
          <cell r="AR517" t="str">
            <v>Khác</v>
          </cell>
          <cell r="AS517">
            <v>4440</v>
          </cell>
          <cell r="AU517" t="str">
            <v>BQL dự án đầu tư xây dựng công trình dân dụng và công nghiệp tỉnh</v>
          </cell>
          <cell r="AV517" t="str">
            <v>Đ/c Quang PCT</v>
          </cell>
        </row>
        <row r="518">
          <cell r="B518" t="str">
            <v>Hạ tầng nghĩa trang xã Bảo Ninh (GĐ2)</v>
          </cell>
          <cell r="C518">
            <v>4440</v>
          </cell>
          <cell r="D518">
            <v>4440</v>
          </cell>
          <cell r="E518">
            <v>4440</v>
          </cell>
          <cell r="F518">
            <v>4440</v>
          </cell>
          <cell r="G518" t="str">
            <v>Đồng Hới</v>
          </cell>
          <cell r="H518">
            <v>2019</v>
          </cell>
          <cell r="I518">
            <v>2019</v>
          </cell>
          <cell r="J518">
            <v>2021</v>
          </cell>
          <cell r="K518">
            <v>2021</v>
          </cell>
          <cell r="L518">
            <v>2021</v>
          </cell>
          <cell r="M518" t="str">
            <v xml:space="preserve">3856a/QĐ-UBND ngày 31/10/2018 </v>
          </cell>
          <cell r="N518">
            <v>21500</v>
          </cell>
          <cell r="O518">
            <v>21500</v>
          </cell>
          <cell r="P518">
            <v>10000</v>
          </cell>
          <cell r="Q518">
            <v>10000</v>
          </cell>
          <cell r="R518">
            <v>10000</v>
          </cell>
          <cell r="S518">
            <v>10000</v>
          </cell>
          <cell r="T518">
            <v>10000</v>
          </cell>
          <cell r="U518">
            <v>10000</v>
          </cell>
          <cell r="V518">
            <v>10000</v>
          </cell>
          <cell r="W518">
            <v>10000</v>
          </cell>
          <cell r="X518">
            <v>10000</v>
          </cell>
          <cell r="Y518">
            <v>10000</v>
          </cell>
          <cell r="Z518">
            <v>10000</v>
          </cell>
          <cell r="AA518">
            <v>10000</v>
          </cell>
          <cell r="AB518">
            <v>10000</v>
          </cell>
          <cell r="AC518">
            <v>10000</v>
          </cell>
          <cell r="AD518">
            <v>6000</v>
          </cell>
          <cell r="AE518">
            <v>6000</v>
          </cell>
          <cell r="AF518">
            <v>3000</v>
          </cell>
          <cell r="AG518">
            <v>50</v>
          </cell>
          <cell r="AH518">
            <v>50</v>
          </cell>
          <cell r="AI518">
            <v>3000</v>
          </cell>
          <cell r="AJ518">
            <v>3000</v>
          </cell>
          <cell r="AK518">
            <v>3000</v>
          </cell>
          <cell r="AL518">
            <v>6000</v>
          </cell>
          <cell r="AM518">
            <v>3000</v>
          </cell>
          <cell r="AN518" t="str">
            <v>P. VX đề xuất bố trí 3,5 tỷ</v>
          </cell>
          <cell r="AQ518" t="str">
            <v>Bảo Ninh</v>
          </cell>
          <cell r="AR518" t="str">
            <v>Khác</v>
          </cell>
          <cell r="AS518">
            <v>3000</v>
          </cell>
          <cell r="AT518" t="str">
            <v>NTM</v>
          </cell>
          <cell r="AU518" t="str">
            <v>UBND xã Bảo Ninh</v>
          </cell>
          <cell r="AV518" t="str">
            <v>Đ/c Chủ tịch</v>
          </cell>
        </row>
        <row r="519">
          <cell r="B519" t="str">
            <v>Sửa chữa, cải tạo Trụ sở Báo Quảng Bình</v>
          </cell>
          <cell r="C519">
            <v>3000</v>
          </cell>
          <cell r="D519">
            <v>3000</v>
          </cell>
          <cell r="E519">
            <v>3000</v>
          </cell>
          <cell r="F519">
            <v>3000</v>
          </cell>
          <cell r="G519" t="str">
            <v>Đồng Hới</v>
          </cell>
          <cell r="H519">
            <v>2019</v>
          </cell>
          <cell r="I519">
            <v>2019</v>
          </cell>
          <cell r="J519">
            <v>2021</v>
          </cell>
          <cell r="K519">
            <v>2021</v>
          </cell>
          <cell r="L519">
            <v>2021</v>
          </cell>
          <cell r="M519" t="str">
            <v xml:space="preserve">3890a/QĐ-UBND ngày 31/10/2018 </v>
          </cell>
          <cell r="N519">
            <v>3957</v>
          </cell>
          <cell r="O519">
            <v>3957</v>
          </cell>
          <cell r="P519">
            <v>3957</v>
          </cell>
          <cell r="Q519">
            <v>3957</v>
          </cell>
          <cell r="R519">
            <v>3957</v>
          </cell>
          <cell r="S519">
            <v>3957</v>
          </cell>
          <cell r="T519">
            <v>3957</v>
          </cell>
          <cell r="U519">
            <v>3957</v>
          </cell>
          <cell r="V519">
            <v>3957</v>
          </cell>
          <cell r="W519">
            <v>3957</v>
          </cell>
          <cell r="X519">
            <v>3957</v>
          </cell>
          <cell r="Y519">
            <v>3957</v>
          </cell>
          <cell r="Z519">
            <v>3957</v>
          </cell>
          <cell r="AA519">
            <v>3957</v>
          </cell>
          <cell r="AB519">
            <v>3957</v>
          </cell>
          <cell r="AC519">
            <v>3957</v>
          </cell>
          <cell r="AD519">
            <v>2374.1999999999998</v>
          </cell>
          <cell r="AE519">
            <v>2374.1999999999998</v>
          </cell>
          <cell r="AF519">
            <v>1187.0999999999999</v>
          </cell>
          <cell r="AG519">
            <v>50</v>
          </cell>
          <cell r="AH519">
            <v>50</v>
          </cell>
          <cell r="AI519">
            <v>1187.0999999999999</v>
          </cell>
          <cell r="AJ519">
            <v>1187.0999999999999</v>
          </cell>
          <cell r="AK519">
            <v>1187.0999999999999</v>
          </cell>
          <cell r="AL519">
            <v>2374.1999999999998</v>
          </cell>
          <cell r="AM519">
            <v>1187.0999999999999</v>
          </cell>
          <cell r="AN519">
            <v>1187.099609375</v>
          </cell>
          <cell r="AQ519" t="str">
            <v>Nam Lý</v>
          </cell>
          <cell r="AR519" t="str">
            <v>Khác</v>
          </cell>
          <cell r="AS519">
            <v>1187.099609375</v>
          </cell>
          <cell r="AU519" t="str">
            <v>Báo Quảng Bình</v>
          </cell>
          <cell r="AV519" t="str">
            <v>Đ/c Chủ tịch</v>
          </cell>
        </row>
        <row r="520">
          <cell r="B520" t="str">
            <v>Cải tạo, sửa chữa Trụ sở Hội Văn học Nghệ thuật tỉnh</v>
          </cell>
          <cell r="C520">
            <v>1187.099609375</v>
          </cell>
          <cell r="D520">
            <v>1187.099609375</v>
          </cell>
          <cell r="E520">
            <v>1187.099609375</v>
          </cell>
          <cell r="F520">
            <v>1187.099609375</v>
          </cell>
          <cell r="G520" t="str">
            <v>Đồng Hới</v>
          </cell>
          <cell r="H520">
            <v>2019</v>
          </cell>
          <cell r="I520">
            <v>2019</v>
          </cell>
          <cell r="J520">
            <v>2021</v>
          </cell>
          <cell r="K520">
            <v>2021</v>
          </cell>
          <cell r="L520">
            <v>2021</v>
          </cell>
          <cell r="M520" t="str">
            <v>3832/QĐ-UBND ngày 31/10/2018</v>
          </cell>
          <cell r="N520">
            <v>1700</v>
          </cell>
          <cell r="O520">
            <v>1700</v>
          </cell>
          <cell r="P520">
            <v>1700</v>
          </cell>
          <cell r="Q520">
            <v>1700</v>
          </cell>
          <cell r="R520">
            <v>1700</v>
          </cell>
          <cell r="S520">
            <v>1700</v>
          </cell>
          <cell r="T520">
            <v>1700</v>
          </cell>
          <cell r="U520">
            <v>1700</v>
          </cell>
          <cell r="V520">
            <v>1700</v>
          </cell>
          <cell r="W520">
            <v>1700</v>
          </cell>
          <cell r="X520">
            <v>1700</v>
          </cell>
          <cell r="Y520">
            <v>1700</v>
          </cell>
          <cell r="Z520">
            <v>1700</v>
          </cell>
          <cell r="AA520">
            <v>1700</v>
          </cell>
          <cell r="AB520">
            <v>1700</v>
          </cell>
          <cell r="AC520">
            <v>1700</v>
          </cell>
          <cell r="AD520">
            <v>1700</v>
          </cell>
          <cell r="AE520">
            <v>1700</v>
          </cell>
          <cell r="AF520">
            <v>850</v>
          </cell>
          <cell r="AG520">
            <v>50</v>
          </cell>
          <cell r="AH520">
            <v>50</v>
          </cell>
          <cell r="AI520">
            <v>850</v>
          </cell>
          <cell r="AJ520">
            <v>850</v>
          </cell>
          <cell r="AK520">
            <v>850</v>
          </cell>
          <cell r="AL520">
            <v>1700</v>
          </cell>
          <cell r="AM520">
            <v>850</v>
          </cell>
          <cell r="AN520" t="str">
            <v>P. VX đề xuất bố trí 850 triệu</v>
          </cell>
          <cell r="AQ520" t="str">
            <v>Đồng Phú</v>
          </cell>
          <cell r="AR520" t="str">
            <v>Khác</v>
          </cell>
          <cell r="AS520">
            <v>850</v>
          </cell>
          <cell r="AU520" t="str">
            <v>Hội Văn học nghệ thuật tỉnh</v>
          </cell>
          <cell r="AV520" t="str">
            <v>Đ/c Chủ tịch</v>
          </cell>
        </row>
        <row r="521">
          <cell r="B521" t="str">
            <v>Nhà văn hóa xã kết hợp hội trường và các phòng chức năng xã Đức Hóa</v>
          </cell>
          <cell r="C521">
            <v>850</v>
          </cell>
          <cell r="D521">
            <v>850</v>
          </cell>
          <cell r="E521">
            <v>850</v>
          </cell>
          <cell r="F521">
            <v>850</v>
          </cell>
          <cell r="G521" t="str">
            <v>Tuyên Hóa</v>
          </cell>
          <cell r="H521">
            <v>2019</v>
          </cell>
          <cell r="I521">
            <v>2019</v>
          </cell>
          <cell r="J521">
            <v>2021</v>
          </cell>
          <cell r="K521">
            <v>2021</v>
          </cell>
          <cell r="L521">
            <v>2021</v>
          </cell>
          <cell r="M521" t="str">
            <v>3823/QĐ-UBND ngày 31/10/2018</v>
          </cell>
          <cell r="N521">
            <v>5000</v>
          </cell>
          <cell r="O521">
            <v>5000</v>
          </cell>
          <cell r="P521">
            <v>3000</v>
          </cell>
          <cell r="Q521">
            <v>3000</v>
          </cell>
          <cell r="R521">
            <v>3000</v>
          </cell>
          <cell r="S521">
            <v>3000</v>
          </cell>
          <cell r="T521">
            <v>3000</v>
          </cell>
          <cell r="U521">
            <v>3000</v>
          </cell>
          <cell r="V521">
            <v>3000</v>
          </cell>
          <cell r="W521">
            <v>3000</v>
          </cell>
          <cell r="X521">
            <v>3000</v>
          </cell>
          <cell r="Y521">
            <v>3000</v>
          </cell>
          <cell r="Z521">
            <v>3000</v>
          </cell>
          <cell r="AA521">
            <v>3000</v>
          </cell>
          <cell r="AB521">
            <v>3000</v>
          </cell>
          <cell r="AC521">
            <v>3000</v>
          </cell>
          <cell r="AD521">
            <v>1800</v>
          </cell>
          <cell r="AE521">
            <v>1800</v>
          </cell>
          <cell r="AF521">
            <v>900</v>
          </cell>
          <cell r="AG521">
            <v>50</v>
          </cell>
          <cell r="AH521">
            <v>50</v>
          </cell>
          <cell r="AI521">
            <v>900</v>
          </cell>
          <cell r="AJ521">
            <v>900</v>
          </cell>
          <cell r="AK521">
            <v>900</v>
          </cell>
          <cell r="AL521">
            <v>1800</v>
          </cell>
          <cell r="AM521">
            <v>900</v>
          </cell>
          <cell r="AN521">
            <v>900</v>
          </cell>
          <cell r="AQ521" t="str">
            <v>Đức Hóa</v>
          </cell>
          <cell r="AR521" t="str">
            <v>Khác</v>
          </cell>
          <cell r="AS521" t="str">
            <v>xã 135</v>
          </cell>
          <cell r="AT521" t="str">
            <v>NTM</v>
          </cell>
          <cell r="AU521" t="str">
            <v>UBND xã Đức Hóa</v>
          </cell>
          <cell r="AV521">
            <v>900</v>
          </cell>
        </row>
        <row r="522">
          <cell r="B522" t="str">
            <v>Các dự án khởi công mới 2019 dùng nguồn vốn huyện, xã (NS tỉnh bố trí từ năm 2020)</v>
          </cell>
          <cell r="C522">
            <v>900</v>
          </cell>
          <cell r="D522">
            <v>900</v>
          </cell>
          <cell r="E522">
            <v>900</v>
          </cell>
          <cell r="F522">
            <v>900</v>
          </cell>
          <cell r="G522">
            <v>900</v>
          </cell>
          <cell r="H522">
            <v>900</v>
          </cell>
          <cell r="I522">
            <v>900</v>
          </cell>
          <cell r="J522">
            <v>900</v>
          </cell>
          <cell r="K522">
            <v>900</v>
          </cell>
          <cell r="L522">
            <v>900</v>
          </cell>
          <cell r="M522">
            <v>900</v>
          </cell>
          <cell r="N522">
            <v>394694</v>
          </cell>
          <cell r="O522">
            <v>0</v>
          </cell>
          <cell r="P522">
            <v>240654</v>
          </cell>
          <cell r="Q522">
            <v>0</v>
          </cell>
          <cell r="R522">
            <v>0</v>
          </cell>
          <cell r="S522">
            <v>0</v>
          </cell>
          <cell r="T522">
            <v>115467</v>
          </cell>
          <cell r="U522">
            <v>0</v>
          </cell>
          <cell r="V522">
            <v>0</v>
          </cell>
          <cell r="W522">
            <v>0</v>
          </cell>
          <cell r="X522">
            <v>0</v>
          </cell>
          <cell r="Y522">
            <v>0</v>
          </cell>
          <cell r="Z522">
            <v>0</v>
          </cell>
          <cell r="AA522">
            <v>0</v>
          </cell>
          <cell r="AB522">
            <v>0</v>
          </cell>
          <cell r="AC522">
            <v>0</v>
          </cell>
          <cell r="AD522">
            <v>115467</v>
          </cell>
          <cell r="AE522">
            <v>115467</v>
          </cell>
          <cell r="AF522">
            <v>115467</v>
          </cell>
          <cell r="AG522">
            <v>115467</v>
          </cell>
          <cell r="AH522">
            <v>115467</v>
          </cell>
          <cell r="AI522">
            <v>115467</v>
          </cell>
          <cell r="AJ522">
            <v>115467</v>
          </cell>
          <cell r="AK522">
            <v>115467</v>
          </cell>
          <cell r="AL522">
            <v>115467</v>
          </cell>
          <cell r="AM522">
            <v>115467</v>
          </cell>
          <cell r="AN522">
            <v>115467</v>
          </cell>
          <cell r="AQ522">
            <v>115467</v>
          </cell>
          <cell r="AR522">
            <v>115467</v>
          </cell>
          <cell r="AS522">
            <v>115467</v>
          </cell>
          <cell r="AT522">
            <v>115467</v>
          </cell>
          <cell r="AU522">
            <v>115467</v>
          </cell>
          <cell r="AV522">
            <v>115467</v>
          </cell>
        </row>
        <row r="523">
          <cell r="B523" t="str">
            <v>Các dự án trong KH trung hạn chưa cân đối nguồn</v>
          </cell>
          <cell r="C523">
            <v>115467</v>
          </cell>
          <cell r="D523">
            <v>115467</v>
          </cell>
          <cell r="E523">
            <v>115467</v>
          </cell>
          <cell r="F523">
            <v>115467</v>
          </cell>
          <cell r="G523">
            <v>115467</v>
          </cell>
          <cell r="H523">
            <v>115467</v>
          </cell>
          <cell r="I523">
            <v>115467</v>
          </cell>
          <cell r="J523">
            <v>115467</v>
          </cell>
          <cell r="K523">
            <v>115467</v>
          </cell>
          <cell r="L523">
            <v>115467</v>
          </cell>
          <cell r="M523">
            <v>115467</v>
          </cell>
          <cell r="N523">
            <v>41500</v>
          </cell>
          <cell r="O523">
            <v>41500</v>
          </cell>
          <cell r="P523">
            <v>24900</v>
          </cell>
          <cell r="Q523">
            <v>24900</v>
          </cell>
          <cell r="R523">
            <v>24900</v>
          </cell>
          <cell r="S523">
            <v>24900</v>
          </cell>
          <cell r="T523">
            <v>24900</v>
          </cell>
          <cell r="U523">
            <v>24900</v>
          </cell>
          <cell r="V523">
            <v>24900</v>
          </cell>
          <cell r="W523">
            <v>24900</v>
          </cell>
          <cell r="X523">
            <v>24900</v>
          </cell>
          <cell r="Y523">
            <v>24900</v>
          </cell>
          <cell r="Z523">
            <v>24900</v>
          </cell>
          <cell r="AA523">
            <v>0</v>
          </cell>
          <cell r="AB523">
            <v>0</v>
          </cell>
          <cell r="AC523">
            <v>0</v>
          </cell>
          <cell r="AD523">
            <v>11550</v>
          </cell>
          <cell r="AE523">
            <v>11550</v>
          </cell>
          <cell r="AF523">
            <v>0</v>
          </cell>
          <cell r="AG523">
            <v>0</v>
          </cell>
          <cell r="AH523">
            <v>0</v>
          </cell>
          <cell r="AI523">
            <v>0</v>
          </cell>
          <cell r="AJ523">
            <v>0</v>
          </cell>
          <cell r="AK523">
            <v>0</v>
          </cell>
          <cell r="AL523">
            <v>0</v>
          </cell>
          <cell r="AM523">
            <v>0</v>
          </cell>
          <cell r="AN523">
            <v>0</v>
          </cell>
          <cell r="AQ523">
            <v>0</v>
          </cell>
          <cell r="AR523">
            <v>0</v>
          </cell>
          <cell r="AS523">
            <v>0</v>
          </cell>
          <cell r="AU523">
            <v>0</v>
          </cell>
          <cell r="AV523">
            <v>0</v>
          </cell>
        </row>
        <row r="524">
          <cell r="B524" t="str">
            <v>Nâng cấp tuyến đường ngập lụt nối thôn 2 và thôn 3, xã Trung Trạch</v>
          </cell>
          <cell r="C524">
            <v>0</v>
          </cell>
          <cell r="D524">
            <v>0</v>
          </cell>
          <cell r="E524">
            <v>0</v>
          </cell>
          <cell r="F524">
            <v>0</v>
          </cell>
          <cell r="G524" t="str">
            <v>Bố Trạch</v>
          </cell>
          <cell r="H524">
            <v>2019</v>
          </cell>
          <cell r="I524">
            <v>2019</v>
          </cell>
          <cell r="J524">
            <v>2021</v>
          </cell>
          <cell r="K524">
            <v>2021</v>
          </cell>
          <cell r="L524">
            <v>2021</v>
          </cell>
          <cell r="M524" t="str">
            <v>3208/QĐ-UBND ngày 26/9/2018</v>
          </cell>
          <cell r="N524">
            <v>5000</v>
          </cell>
          <cell r="O524">
            <v>5000</v>
          </cell>
          <cell r="P524">
            <v>3000</v>
          </cell>
          <cell r="Q524">
            <v>3000</v>
          </cell>
          <cell r="R524">
            <v>3000</v>
          </cell>
          <cell r="S524">
            <v>3000</v>
          </cell>
          <cell r="T524">
            <v>1500</v>
          </cell>
          <cell r="U524">
            <v>1500</v>
          </cell>
          <cell r="V524">
            <v>1500</v>
          </cell>
          <cell r="W524">
            <v>1500</v>
          </cell>
          <cell r="X524">
            <v>1500</v>
          </cell>
          <cell r="Y524">
            <v>1500</v>
          </cell>
          <cell r="Z524">
            <v>1500</v>
          </cell>
          <cell r="AA524">
            <v>1500</v>
          </cell>
          <cell r="AB524">
            <v>1500</v>
          </cell>
          <cell r="AC524">
            <v>1500</v>
          </cell>
          <cell r="AD524">
            <v>1500</v>
          </cell>
          <cell r="AE524">
            <v>1500</v>
          </cell>
          <cell r="AF524">
            <v>1500</v>
          </cell>
          <cell r="AG524">
            <v>1500</v>
          </cell>
          <cell r="AH524">
            <v>1500</v>
          </cell>
          <cell r="AI524">
            <v>1500</v>
          </cell>
          <cell r="AJ524">
            <v>1500</v>
          </cell>
          <cell r="AK524">
            <v>1500</v>
          </cell>
          <cell r="AL524">
            <v>1500</v>
          </cell>
          <cell r="AM524">
            <v>1500</v>
          </cell>
          <cell r="AN524" t="str">
            <v>Theo QĐ CTĐT, NS tỉnh bố trí từ năm 2020</v>
          </cell>
          <cell r="AQ524" t="str">
            <v>Trung Trạch</v>
          </cell>
          <cell r="AR524" t="str">
            <v>GT</v>
          </cell>
          <cell r="AS524">
            <v>1500</v>
          </cell>
          <cell r="AT524" t="str">
            <v>NTM</v>
          </cell>
          <cell r="AU524" t="str">
            <v>UBND huyện Bố Trạch</v>
          </cell>
          <cell r="AV524" t="str">
            <v>Phê duyệt CTĐT từ năm 2017</v>
          </cell>
        </row>
        <row r="525">
          <cell r="B525" t="str">
            <v>Cầu Quy Hậu, xã Liên Thủy</v>
          </cell>
          <cell r="C525">
            <v>1500</v>
          </cell>
          <cell r="D525">
            <v>1500</v>
          </cell>
          <cell r="E525">
            <v>1500</v>
          </cell>
          <cell r="F525">
            <v>1500</v>
          </cell>
          <cell r="G525" t="str">
            <v>Lệ Thủy</v>
          </cell>
          <cell r="H525">
            <v>2019</v>
          </cell>
          <cell r="I525">
            <v>2019</v>
          </cell>
          <cell r="J525">
            <v>2021</v>
          </cell>
          <cell r="K525">
            <v>2021</v>
          </cell>
          <cell r="L525">
            <v>2021</v>
          </cell>
          <cell r="M525" t="str">
            <v>3723/QĐ-UBND ngày 30/10/2018</v>
          </cell>
          <cell r="N525">
            <v>13000</v>
          </cell>
          <cell r="O525">
            <v>13000</v>
          </cell>
          <cell r="P525">
            <v>7800</v>
          </cell>
          <cell r="Q525">
            <v>7800</v>
          </cell>
          <cell r="R525">
            <v>7800</v>
          </cell>
          <cell r="S525">
            <v>7800</v>
          </cell>
          <cell r="T525">
            <v>3900</v>
          </cell>
          <cell r="U525">
            <v>3900</v>
          </cell>
          <cell r="V525">
            <v>3900</v>
          </cell>
          <cell r="W525">
            <v>3900</v>
          </cell>
          <cell r="X525">
            <v>3900</v>
          </cell>
          <cell r="Y525">
            <v>3900</v>
          </cell>
          <cell r="Z525">
            <v>3900</v>
          </cell>
          <cell r="AA525">
            <v>3900</v>
          </cell>
          <cell r="AB525">
            <v>3900</v>
          </cell>
          <cell r="AC525">
            <v>3900</v>
          </cell>
          <cell r="AD525">
            <v>3900</v>
          </cell>
          <cell r="AE525">
            <v>3900</v>
          </cell>
          <cell r="AF525">
            <v>3900</v>
          </cell>
          <cell r="AG525">
            <v>3900</v>
          </cell>
          <cell r="AH525">
            <v>3900</v>
          </cell>
          <cell r="AI525">
            <v>3900</v>
          </cell>
          <cell r="AJ525">
            <v>3900</v>
          </cell>
          <cell r="AK525">
            <v>3900</v>
          </cell>
          <cell r="AL525">
            <v>3900</v>
          </cell>
          <cell r="AM525">
            <v>3900</v>
          </cell>
          <cell r="AN525" t="str">
            <v>Theo QĐ CTĐT, NS tỉnh bố trí từ năm 2020</v>
          </cell>
          <cell r="AQ525" t="str">
            <v>Liên Thủy</v>
          </cell>
          <cell r="AR525" t="str">
            <v>GT</v>
          </cell>
          <cell r="AS525">
            <v>3900</v>
          </cell>
          <cell r="AT525" t="str">
            <v>NTM</v>
          </cell>
          <cell r="AU525" t="str">
            <v>UBND huyện Lệ Thủy</v>
          </cell>
          <cell r="AV525" t="str">
            <v>Phê duyệt CTĐT từ năm 2017</v>
          </cell>
        </row>
        <row r="526">
          <cell r="B526" t="str">
            <v>Kè chống sạt lở bờ hữu sông Long Đại đoạn qua thôn Đồng Tư, xã Hiền Ninh, huyện Quảng Ninh</v>
          </cell>
          <cell r="C526">
            <v>3900</v>
          </cell>
          <cell r="D526">
            <v>3900</v>
          </cell>
          <cell r="E526">
            <v>3900</v>
          </cell>
          <cell r="F526">
            <v>3900</v>
          </cell>
          <cell r="G526" t="str">
            <v>Quảng Ninh</v>
          </cell>
          <cell r="H526">
            <v>2019</v>
          </cell>
          <cell r="I526">
            <v>2019</v>
          </cell>
          <cell r="J526">
            <v>2021</v>
          </cell>
          <cell r="K526">
            <v>2021</v>
          </cell>
          <cell r="L526">
            <v>2021</v>
          </cell>
          <cell r="M526" t="str">
            <v>3143/QĐ-UBND ngày 20/9/2018</v>
          </cell>
          <cell r="N526">
            <v>7000</v>
          </cell>
          <cell r="O526">
            <v>7000</v>
          </cell>
          <cell r="P526">
            <v>4200</v>
          </cell>
          <cell r="Q526">
            <v>4200</v>
          </cell>
          <cell r="R526">
            <v>4200</v>
          </cell>
          <cell r="S526">
            <v>4200</v>
          </cell>
          <cell r="T526">
            <v>2100</v>
          </cell>
          <cell r="U526">
            <v>2100</v>
          </cell>
          <cell r="V526">
            <v>2100</v>
          </cell>
          <cell r="W526">
            <v>2100</v>
          </cell>
          <cell r="X526">
            <v>2100</v>
          </cell>
          <cell r="Y526">
            <v>2100</v>
          </cell>
          <cell r="Z526">
            <v>2100</v>
          </cell>
          <cell r="AA526">
            <v>2100</v>
          </cell>
          <cell r="AB526">
            <v>2100</v>
          </cell>
          <cell r="AC526">
            <v>2100</v>
          </cell>
          <cell r="AD526">
            <v>2100</v>
          </cell>
          <cell r="AE526">
            <v>2100</v>
          </cell>
          <cell r="AF526">
            <v>2100</v>
          </cell>
          <cell r="AG526">
            <v>2100</v>
          </cell>
          <cell r="AH526">
            <v>2100</v>
          </cell>
          <cell r="AI526">
            <v>2100</v>
          </cell>
          <cell r="AJ526">
            <v>2100</v>
          </cell>
          <cell r="AK526">
            <v>2100</v>
          </cell>
          <cell r="AL526">
            <v>2100</v>
          </cell>
          <cell r="AM526">
            <v>2100</v>
          </cell>
          <cell r="AN526" t="str">
            <v>Theo QĐ CTĐT, NS tỉnh bố trí từ năm 2020</v>
          </cell>
          <cell r="AQ526" t="str">
            <v>Hiền Ninh</v>
          </cell>
          <cell r="AR526" t="str">
            <v>NN-TL</v>
          </cell>
          <cell r="AS526" t="str">
            <v>bãi ngang</v>
          </cell>
          <cell r="AT526" t="str">
            <v>NTM</v>
          </cell>
          <cell r="AU526" t="str">
            <v>UBND huyện Quảng Ninh</v>
          </cell>
          <cell r="AV526" t="str">
            <v>Phê duyệt CTĐT từ năm 2017</v>
          </cell>
        </row>
        <row r="527">
          <cell r="B527" t="str">
            <v>Đường liên xã Võ Tân - Đại Hữu, huyện Quảng Ninh</v>
          </cell>
          <cell r="C527">
            <v>2100</v>
          </cell>
          <cell r="D527">
            <v>2100</v>
          </cell>
          <cell r="E527">
            <v>2100</v>
          </cell>
          <cell r="F527">
            <v>2100</v>
          </cell>
          <cell r="G527" t="str">
            <v>Quảng Ninh</v>
          </cell>
          <cell r="H527">
            <v>2019</v>
          </cell>
          <cell r="I527">
            <v>2019</v>
          </cell>
          <cell r="J527">
            <v>2021</v>
          </cell>
          <cell r="K527">
            <v>2021</v>
          </cell>
          <cell r="L527">
            <v>2021</v>
          </cell>
          <cell r="M527" t="str">
            <v>2756/QĐ-UBND ngày 21/8/2018</v>
          </cell>
          <cell r="N527">
            <v>4500</v>
          </cell>
          <cell r="O527">
            <v>4500</v>
          </cell>
          <cell r="P527">
            <v>2700</v>
          </cell>
          <cell r="Q527">
            <v>2700</v>
          </cell>
          <cell r="R527">
            <v>2700</v>
          </cell>
          <cell r="S527">
            <v>2700</v>
          </cell>
          <cell r="T527">
            <v>1350</v>
          </cell>
          <cell r="U527">
            <v>1350</v>
          </cell>
          <cell r="V527">
            <v>1350</v>
          </cell>
          <cell r="W527">
            <v>1350</v>
          </cell>
          <cell r="X527">
            <v>1350</v>
          </cell>
          <cell r="Y527">
            <v>1350</v>
          </cell>
          <cell r="Z527">
            <v>1350</v>
          </cell>
          <cell r="AA527">
            <v>1350</v>
          </cell>
          <cell r="AB527">
            <v>1350</v>
          </cell>
          <cell r="AC527">
            <v>1350</v>
          </cell>
          <cell r="AD527">
            <v>1350</v>
          </cell>
          <cell r="AE527">
            <v>1350</v>
          </cell>
          <cell r="AF527">
            <v>1350</v>
          </cell>
          <cell r="AG527">
            <v>1350</v>
          </cell>
          <cell r="AH527">
            <v>1350</v>
          </cell>
          <cell r="AI527">
            <v>1350</v>
          </cell>
          <cell r="AJ527">
            <v>1350</v>
          </cell>
          <cell r="AK527">
            <v>1350</v>
          </cell>
          <cell r="AL527">
            <v>1350</v>
          </cell>
          <cell r="AM527">
            <v>1350</v>
          </cell>
          <cell r="AN527" t="str">
            <v>Theo QĐ CTĐT, NS tỉnh bố trí từ năm 2020</v>
          </cell>
          <cell r="AQ527" t="str">
            <v>Xuân Ninh</v>
          </cell>
          <cell r="AR527" t="str">
            <v>GT</v>
          </cell>
          <cell r="AS527">
            <v>1350</v>
          </cell>
          <cell r="AT527" t="str">
            <v>NTM</v>
          </cell>
          <cell r="AU527" t="str">
            <v>UBND huyện Quảng Ninh</v>
          </cell>
          <cell r="AV527" t="str">
            <v>Phê duyệt CTĐT từ năm 2017</v>
          </cell>
        </row>
        <row r="528">
          <cell r="B528" t="str">
            <v>Đường giao thông nông thôn xã Vạn Trạch</v>
          </cell>
          <cell r="C528">
            <v>1350</v>
          </cell>
          <cell r="D528">
            <v>1350</v>
          </cell>
          <cell r="E528">
            <v>1350</v>
          </cell>
          <cell r="F528">
            <v>1350</v>
          </cell>
          <cell r="G528" t="str">
            <v>Bố Trạch</v>
          </cell>
          <cell r="H528">
            <v>2019</v>
          </cell>
          <cell r="I528">
            <v>2019</v>
          </cell>
          <cell r="J528">
            <v>2021</v>
          </cell>
          <cell r="K528">
            <v>2021</v>
          </cell>
          <cell r="L528">
            <v>2021</v>
          </cell>
          <cell r="M528" t="str">
            <v>3863/QĐ-UBND ngày 31/10/2018</v>
          </cell>
          <cell r="N528">
            <v>5000</v>
          </cell>
          <cell r="O528">
            <v>5000</v>
          </cell>
          <cell r="P528">
            <v>3000</v>
          </cell>
          <cell r="Q528">
            <v>3000</v>
          </cell>
          <cell r="R528">
            <v>3000</v>
          </cell>
          <cell r="S528">
            <v>3000</v>
          </cell>
          <cell r="T528">
            <v>1500</v>
          </cell>
          <cell r="U528">
            <v>1500</v>
          </cell>
          <cell r="V528">
            <v>1500</v>
          </cell>
          <cell r="W528">
            <v>1500</v>
          </cell>
          <cell r="X528">
            <v>1500</v>
          </cell>
          <cell r="Y528">
            <v>1500</v>
          </cell>
          <cell r="Z528">
            <v>1500</v>
          </cell>
          <cell r="AA528">
            <v>1500</v>
          </cell>
          <cell r="AB528">
            <v>1500</v>
          </cell>
          <cell r="AC528">
            <v>1500</v>
          </cell>
          <cell r="AD528">
            <v>1500</v>
          </cell>
          <cell r="AE528">
            <v>1500</v>
          </cell>
          <cell r="AF528">
            <v>1500</v>
          </cell>
          <cell r="AG528">
            <v>1500</v>
          </cell>
          <cell r="AH528">
            <v>1500</v>
          </cell>
          <cell r="AI528">
            <v>1500</v>
          </cell>
          <cell r="AJ528">
            <v>1500</v>
          </cell>
          <cell r="AK528">
            <v>1500</v>
          </cell>
          <cell r="AL528">
            <v>1500</v>
          </cell>
          <cell r="AM528">
            <v>1500</v>
          </cell>
          <cell r="AN528" t="str">
            <v>NS tỉnh bố trí từ 2020 theo CTĐT</v>
          </cell>
          <cell r="AQ528" t="str">
            <v>Vạn Trạch</v>
          </cell>
          <cell r="AR528" t="str">
            <v>GT</v>
          </cell>
          <cell r="AS528">
            <v>1500</v>
          </cell>
          <cell r="AT528" t="str">
            <v>NTM</v>
          </cell>
          <cell r="AU528" t="str">
            <v>UBND huyện Bố Trạch</v>
          </cell>
          <cell r="AV528" t="str">
            <v>Ý kiến Đ/c
Quang-PCT. Có trong
KH trung hạn</v>
          </cell>
        </row>
        <row r="529">
          <cell r="B529" t="str">
            <v>Kênh tưới nước Hồ Vân Tiền, xã Quảng Lưu</v>
          </cell>
          <cell r="C529">
            <v>1500</v>
          </cell>
          <cell r="D529">
            <v>1500</v>
          </cell>
          <cell r="E529">
            <v>1500</v>
          </cell>
          <cell r="F529">
            <v>1500</v>
          </cell>
          <cell r="G529" t="str">
            <v>Quảng Trạch</v>
          </cell>
          <cell r="H529">
            <v>2019</v>
          </cell>
          <cell r="I529">
            <v>2019</v>
          </cell>
          <cell r="J529">
            <v>2021</v>
          </cell>
          <cell r="K529">
            <v>2021</v>
          </cell>
          <cell r="L529">
            <v>2021</v>
          </cell>
          <cell r="M529">
            <v>2021</v>
          </cell>
          <cell r="N529">
            <v>3000</v>
          </cell>
          <cell r="O529">
            <v>3000</v>
          </cell>
          <cell r="P529">
            <v>1800</v>
          </cell>
          <cell r="Q529">
            <v>1800</v>
          </cell>
          <cell r="R529">
            <v>1800</v>
          </cell>
          <cell r="S529">
            <v>1800</v>
          </cell>
          <cell r="T529">
            <v>1800</v>
          </cell>
          <cell r="U529">
            <v>1800</v>
          </cell>
          <cell r="V529">
            <v>1800</v>
          </cell>
          <cell r="W529">
            <v>1800</v>
          </cell>
          <cell r="X529">
            <v>1800</v>
          </cell>
          <cell r="Y529">
            <v>1800</v>
          </cell>
          <cell r="Z529">
            <v>1800</v>
          </cell>
          <cell r="AA529">
            <v>1800</v>
          </cell>
          <cell r="AB529">
            <v>1800</v>
          </cell>
          <cell r="AC529">
            <v>1800</v>
          </cell>
          <cell r="AD529">
            <v>0</v>
          </cell>
          <cell r="AE529">
            <v>0</v>
          </cell>
          <cell r="AF529">
            <v>0</v>
          </cell>
          <cell r="AG529">
            <v>0</v>
          </cell>
          <cell r="AH529">
            <v>0</v>
          </cell>
          <cell r="AI529">
            <v>0</v>
          </cell>
          <cell r="AJ529">
            <v>0</v>
          </cell>
          <cell r="AK529">
            <v>0</v>
          </cell>
          <cell r="AL529">
            <v>0</v>
          </cell>
          <cell r="AM529">
            <v>0</v>
          </cell>
          <cell r="AN529" t="str">
            <v>sẽ phê duyệt CTĐT và triển khai trong năm 2020</v>
          </cell>
          <cell r="AQ529" t="str">
            <v>Quảng Lưu</v>
          </cell>
          <cell r="AR529" t="str">
            <v>NN-TL</v>
          </cell>
          <cell r="AS529">
            <v>0</v>
          </cell>
          <cell r="AT529" t="str">
            <v>NTM</v>
          </cell>
          <cell r="AU529" t="str">
            <v>UBND xã Quảng Lưu</v>
          </cell>
          <cell r="AV529" t="str">
            <v>Ý kiến Đ/c
Quang-PCT. Có trong
KH trung hạn</v>
          </cell>
        </row>
        <row r="530">
          <cell r="B530" t="str">
            <v>Tuyến đường trên đê Mỹ Cương, xã Đức Ninh</v>
          </cell>
          <cell r="C530">
            <v>0</v>
          </cell>
          <cell r="D530">
            <v>0</v>
          </cell>
          <cell r="E530">
            <v>0</v>
          </cell>
          <cell r="F530">
            <v>0</v>
          </cell>
          <cell r="G530" t="str">
            <v>Đồng Hới</v>
          </cell>
          <cell r="H530">
            <v>2019</v>
          </cell>
          <cell r="I530">
            <v>2019</v>
          </cell>
          <cell r="J530">
            <v>2021</v>
          </cell>
          <cell r="K530">
            <v>2021</v>
          </cell>
          <cell r="L530">
            <v>2021</v>
          </cell>
          <cell r="M530" t="str">
            <v>3867/QĐ-UBND ngày 31/10/2018</v>
          </cell>
          <cell r="N530">
            <v>4000</v>
          </cell>
          <cell r="O530">
            <v>4000</v>
          </cell>
          <cell r="P530">
            <v>2400</v>
          </cell>
          <cell r="Q530">
            <v>2400</v>
          </cell>
          <cell r="R530">
            <v>2400</v>
          </cell>
          <cell r="S530">
            <v>2400</v>
          </cell>
          <cell r="T530">
            <v>1200</v>
          </cell>
          <cell r="U530">
            <v>1200</v>
          </cell>
          <cell r="V530">
            <v>1200</v>
          </cell>
          <cell r="W530">
            <v>1200</v>
          </cell>
          <cell r="X530">
            <v>1200</v>
          </cell>
          <cell r="Y530">
            <v>1200</v>
          </cell>
          <cell r="Z530">
            <v>1200</v>
          </cell>
          <cell r="AA530">
            <v>1200</v>
          </cell>
          <cell r="AB530">
            <v>1200</v>
          </cell>
          <cell r="AC530">
            <v>1200</v>
          </cell>
          <cell r="AD530">
            <v>1200</v>
          </cell>
          <cell r="AE530">
            <v>1200</v>
          </cell>
          <cell r="AF530">
            <v>1200</v>
          </cell>
          <cell r="AG530">
            <v>1200</v>
          </cell>
          <cell r="AH530">
            <v>1200</v>
          </cell>
          <cell r="AI530">
            <v>1200</v>
          </cell>
          <cell r="AJ530">
            <v>1200</v>
          </cell>
          <cell r="AK530">
            <v>1200</v>
          </cell>
          <cell r="AL530">
            <v>1200</v>
          </cell>
          <cell r="AM530">
            <v>1200</v>
          </cell>
          <cell r="AN530" t="str">
            <v xml:space="preserve">Đang trình CTĐT, CĐT đề xuất NS tỉnh 2020 </v>
          </cell>
          <cell r="AQ530" t="str">
            <v>Đức Ninh</v>
          </cell>
          <cell r="AR530" t="str">
            <v>GT</v>
          </cell>
          <cell r="AS530">
            <v>1200</v>
          </cell>
          <cell r="AT530" t="str">
            <v>NTM</v>
          </cell>
          <cell r="AU530" t="str">
            <v>UBND xã Đức Ninh</v>
          </cell>
          <cell r="AV530" t="str">
            <v>Lãnh đạo Sở. Có trong
KH trung hạn</v>
          </cell>
        </row>
        <row r="531">
          <cell r="B531" t="str">
            <v xml:space="preserve">Các dự án bổ sung KH trung hạn </v>
          </cell>
          <cell r="C531">
            <v>1200</v>
          </cell>
          <cell r="D531">
            <v>1200</v>
          </cell>
          <cell r="E531">
            <v>1200</v>
          </cell>
          <cell r="F531">
            <v>1200</v>
          </cell>
          <cell r="G531">
            <v>1200</v>
          </cell>
          <cell r="H531">
            <v>1200</v>
          </cell>
          <cell r="I531">
            <v>1200</v>
          </cell>
          <cell r="J531">
            <v>1200</v>
          </cell>
          <cell r="K531">
            <v>1200</v>
          </cell>
          <cell r="L531">
            <v>1200</v>
          </cell>
          <cell r="M531">
            <v>1200</v>
          </cell>
          <cell r="N531">
            <v>353194</v>
          </cell>
          <cell r="O531">
            <v>0</v>
          </cell>
          <cell r="P531">
            <v>215754</v>
          </cell>
          <cell r="Q531">
            <v>0</v>
          </cell>
          <cell r="R531">
            <v>0</v>
          </cell>
          <cell r="S531">
            <v>0</v>
          </cell>
          <cell r="T531">
            <v>103917</v>
          </cell>
          <cell r="U531">
            <v>0</v>
          </cell>
          <cell r="V531">
            <v>0</v>
          </cell>
          <cell r="W531">
            <v>0</v>
          </cell>
          <cell r="X531">
            <v>0</v>
          </cell>
          <cell r="Y531">
            <v>0</v>
          </cell>
          <cell r="Z531">
            <v>0</v>
          </cell>
          <cell r="AA531">
            <v>0</v>
          </cell>
          <cell r="AB531">
            <v>0</v>
          </cell>
          <cell r="AC531">
            <v>0</v>
          </cell>
          <cell r="AD531">
            <v>103917</v>
          </cell>
          <cell r="AE531">
            <v>103917</v>
          </cell>
          <cell r="AF531">
            <v>0</v>
          </cell>
          <cell r="AG531">
            <v>0</v>
          </cell>
          <cell r="AH531">
            <v>0</v>
          </cell>
          <cell r="AI531">
            <v>0</v>
          </cell>
          <cell r="AJ531">
            <v>0</v>
          </cell>
          <cell r="AK531">
            <v>0</v>
          </cell>
          <cell r="AL531">
            <v>0</v>
          </cell>
          <cell r="AM531">
            <v>0</v>
          </cell>
          <cell r="AN531">
            <v>0</v>
          </cell>
          <cell r="AQ531">
            <v>0</v>
          </cell>
          <cell r="AR531">
            <v>0</v>
          </cell>
          <cell r="AS531">
            <v>0</v>
          </cell>
          <cell r="AU531">
            <v>0</v>
          </cell>
          <cell r="AV531">
            <v>0</v>
          </cell>
        </row>
        <row r="532">
          <cell r="B532" t="str">
            <v xml:space="preserve">Sửa chữa, nâng cấp đường từ thôn Bắc Hòa, xã Ngư Thủy Bắc đi xã Ngư Thủy Trung </v>
          </cell>
          <cell r="C532">
            <v>0</v>
          </cell>
          <cell r="D532">
            <v>0</v>
          </cell>
          <cell r="E532">
            <v>0</v>
          </cell>
          <cell r="F532">
            <v>0</v>
          </cell>
          <cell r="G532" t="str">
            <v>Lệ Thủy</v>
          </cell>
          <cell r="H532">
            <v>2019</v>
          </cell>
          <cell r="I532">
            <v>2019</v>
          </cell>
          <cell r="J532">
            <v>2021</v>
          </cell>
          <cell r="K532">
            <v>2021</v>
          </cell>
          <cell r="L532">
            <v>2021</v>
          </cell>
          <cell r="M532" t="str">
            <v>2282/QĐ-UBND ngày 11/7/2018</v>
          </cell>
          <cell r="N532">
            <v>10000</v>
          </cell>
          <cell r="O532">
            <v>10000</v>
          </cell>
          <cell r="P532">
            <v>6000</v>
          </cell>
          <cell r="Q532">
            <v>6000</v>
          </cell>
          <cell r="R532">
            <v>6000</v>
          </cell>
          <cell r="S532">
            <v>6000</v>
          </cell>
          <cell r="T532">
            <v>3000</v>
          </cell>
          <cell r="U532">
            <v>3000</v>
          </cell>
          <cell r="V532">
            <v>3000</v>
          </cell>
          <cell r="W532">
            <v>3000</v>
          </cell>
          <cell r="X532">
            <v>3000</v>
          </cell>
          <cell r="Y532">
            <v>3000</v>
          </cell>
          <cell r="Z532">
            <v>3000</v>
          </cell>
          <cell r="AA532">
            <v>3000</v>
          </cell>
          <cell r="AB532">
            <v>3000</v>
          </cell>
          <cell r="AC532">
            <v>3000</v>
          </cell>
          <cell r="AD532">
            <v>3000</v>
          </cell>
          <cell r="AE532">
            <v>3000</v>
          </cell>
          <cell r="AF532">
            <v>3000</v>
          </cell>
          <cell r="AG532">
            <v>3000</v>
          </cell>
          <cell r="AH532">
            <v>3000</v>
          </cell>
          <cell r="AI532">
            <v>3000</v>
          </cell>
          <cell r="AJ532">
            <v>3000</v>
          </cell>
          <cell r="AK532">
            <v>3000</v>
          </cell>
          <cell r="AL532">
            <v>3000</v>
          </cell>
          <cell r="AM532">
            <v>3000</v>
          </cell>
          <cell r="AN532" t="str">
            <v>Theo QĐ CTĐT, NS tỉnh bố trí từ năm 2020</v>
          </cell>
          <cell r="AQ532" t="str">
            <v>Ngư Thủy Bắc</v>
          </cell>
          <cell r="AR532" t="str">
            <v>GT</v>
          </cell>
          <cell r="AS532">
            <v>3000</v>
          </cell>
          <cell r="AT532" t="str">
            <v>NTM</v>
          </cell>
          <cell r="AU532" t="str">
            <v>UBND huyện Lệ Thủy</v>
          </cell>
          <cell r="AV532" t="str">
            <v>Phê duyệt CTĐT từ năm 2017</v>
          </cell>
        </row>
        <row r="533">
          <cell r="B533" t="str">
            <v>Tuyến đường cứu hộ Sen Thủy đi xã Ngư Thủy Nam</v>
          </cell>
          <cell r="C533">
            <v>3000</v>
          </cell>
          <cell r="D533">
            <v>3000</v>
          </cell>
          <cell r="E533">
            <v>3000</v>
          </cell>
          <cell r="F533">
            <v>3000</v>
          </cell>
          <cell r="G533" t="str">
            <v>Lệ Thủy</v>
          </cell>
          <cell r="H533">
            <v>2019</v>
          </cell>
          <cell r="I533">
            <v>2019</v>
          </cell>
          <cell r="J533">
            <v>2021</v>
          </cell>
          <cell r="K533">
            <v>2021</v>
          </cell>
          <cell r="L533">
            <v>2021</v>
          </cell>
          <cell r="M533" t="str">
            <v>2132/QĐ-UBND ngày 19/9/2018</v>
          </cell>
          <cell r="N533">
            <v>10940</v>
          </cell>
          <cell r="O533">
            <v>10940</v>
          </cell>
          <cell r="P533">
            <v>6642</v>
          </cell>
          <cell r="Q533">
            <v>6642</v>
          </cell>
          <cell r="R533">
            <v>6642</v>
          </cell>
          <cell r="S533">
            <v>6642</v>
          </cell>
          <cell r="T533">
            <v>3321</v>
          </cell>
          <cell r="U533">
            <v>3321</v>
          </cell>
          <cell r="V533">
            <v>3321</v>
          </cell>
          <cell r="W533">
            <v>3321</v>
          </cell>
          <cell r="X533">
            <v>3321</v>
          </cell>
          <cell r="Y533">
            <v>3321</v>
          </cell>
          <cell r="Z533">
            <v>3321</v>
          </cell>
          <cell r="AA533">
            <v>3321</v>
          </cell>
          <cell r="AB533">
            <v>3321</v>
          </cell>
          <cell r="AC533">
            <v>3321</v>
          </cell>
          <cell r="AD533">
            <v>3321</v>
          </cell>
          <cell r="AE533">
            <v>3321</v>
          </cell>
          <cell r="AF533">
            <v>3321</v>
          </cell>
          <cell r="AG533">
            <v>3321</v>
          </cell>
          <cell r="AH533">
            <v>3321</v>
          </cell>
          <cell r="AI533">
            <v>3321</v>
          </cell>
          <cell r="AJ533">
            <v>3321</v>
          </cell>
          <cell r="AK533">
            <v>3321</v>
          </cell>
          <cell r="AL533">
            <v>3321</v>
          </cell>
          <cell r="AM533">
            <v>3321</v>
          </cell>
          <cell r="AN533" t="str">
            <v>Theo QĐ CTĐT, NS tỉnh bố trí từ năm 2020</v>
          </cell>
          <cell r="AQ533" t="str">
            <v>Sen Thủy</v>
          </cell>
          <cell r="AR533" t="str">
            <v>GT</v>
          </cell>
          <cell r="AS533">
            <v>3321</v>
          </cell>
          <cell r="AT533" t="str">
            <v>NTM</v>
          </cell>
          <cell r="AU533" t="str">
            <v>UBND huyện Lệ Thủy</v>
          </cell>
          <cell r="AV533" t="str">
            <v>Phê duyệt CTĐT từ năm 2017</v>
          </cell>
        </row>
        <row r="534">
          <cell r="B534" t="str">
            <v>Kè chống sạt lở bờ tả sông Lý Hòa, đoạn qua thôn Nam Sơn, xã Phú Trạch</v>
          </cell>
          <cell r="C534">
            <v>3321</v>
          </cell>
          <cell r="D534">
            <v>3321</v>
          </cell>
          <cell r="E534">
            <v>3321</v>
          </cell>
          <cell r="F534">
            <v>3321</v>
          </cell>
          <cell r="G534" t="str">
            <v>Bố Trạch</v>
          </cell>
          <cell r="H534">
            <v>2019</v>
          </cell>
          <cell r="I534">
            <v>2019</v>
          </cell>
          <cell r="J534">
            <v>2021</v>
          </cell>
          <cell r="K534">
            <v>2021</v>
          </cell>
          <cell r="L534">
            <v>2021</v>
          </cell>
          <cell r="M534" t="str">
            <v>3707/QĐ-UBND ngày 30/10/2018</v>
          </cell>
          <cell r="N534">
            <v>8000</v>
          </cell>
          <cell r="O534">
            <v>8000</v>
          </cell>
          <cell r="P534">
            <v>4800</v>
          </cell>
          <cell r="Q534">
            <v>4800</v>
          </cell>
          <cell r="R534">
            <v>4800</v>
          </cell>
          <cell r="S534">
            <v>4800</v>
          </cell>
          <cell r="T534">
            <v>2400</v>
          </cell>
          <cell r="U534">
            <v>2400</v>
          </cell>
          <cell r="V534">
            <v>2400</v>
          </cell>
          <cell r="W534">
            <v>2400</v>
          </cell>
          <cell r="X534">
            <v>2400</v>
          </cell>
          <cell r="Y534">
            <v>2400</v>
          </cell>
          <cell r="Z534">
            <v>2400</v>
          </cell>
          <cell r="AA534">
            <v>2400</v>
          </cell>
          <cell r="AB534">
            <v>2400</v>
          </cell>
          <cell r="AC534">
            <v>2400</v>
          </cell>
          <cell r="AD534">
            <v>2400</v>
          </cell>
          <cell r="AE534">
            <v>2400</v>
          </cell>
          <cell r="AF534">
            <v>2400</v>
          </cell>
          <cell r="AG534">
            <v>2400</v>
          </cell>
          <cell r="AH534">
            <v>2400</v>
          </cell>
          <cell r="AI534">
            <v>2400</v>
          </cell>
          <cell r="AJ534">
            <v>2400</v>
          </cell>
          <cell r="AK534">
            <v>2400</v>
          </cell>
          <cell r="AL534">
            <v>2400</v>
          </cell>
          <cell r="AM534">
            <v>2400</v>
          </cell>
          <cell r="AN534" t="str">
            <v>Theo QĐ CTĐT, NS tỉnh bố trí từ năm 2020</v>
          </cell>
          <cell r="AQ534" t="str">
            <v>Phú Trạch</v>
          </cell>
          <cell r="AR534" t="str">
            <v>NN-TL</v>
          </cell>
          <cell r="AS534">
            <v>2400</v>
          </cell>
          <cell r="AT534" t="str">
            <v>NTM</v>
          </cell>
          <cell r="AU534" t="str">
            <v>UBND huyện Bố Trạch</v>
          </cell>
          <cell r="AV534" t="str">
            <v>Phê duyệt CTĐT từ năm 2017</v>
          </cell>
        </row>
        <row r="535">
          <cell r="B535" t="str">
            <v>Đường giao thông nông thôn thôn Phúc Đồng, Phúc Khê, Thanh Sơn, Chày Lập xã Phúc Trạch</v>
          </cell>
          <cell r="C535">
            <v>2400</v>
          </cell>
          <cell r="D535">
            <v>2400</v>
          </cell>
          <cell r="E535">
            <v>2400</v>
          </cell>
          <cell r="F535">
            <v>2400</v>
          </cell>
          <cell r="G535" t="str">
            <v>Bố Trạch</v>
          </cell>
          <cell r="H535">
            <v>2019</v>
          </cell>
          <cell r="I535">
            <v>2019</v>
          </cell>
          <cell r="J535">
            <v>2021</v>
          </cell>
          <cell r="K535">
            <v>2021</v>
          </cell>
          <cell r="L535">
            <v>2021</v>
          </cell>
          <cell r="M535" t="str">
            <v>3774/QĐ-UBND ngày 31/10/2018</v>
          </cell>
          <cell r="N535">
            <v>9500</v>
          </cell>
          <cell r="O535">
            <v>9500</v>
          </cell>
          <cell r="P535">
            <v>5700</v>
          </cell>
          <cell r="Q535">
            <v>5700</v>
          </cell>
          <cell r="R535">
            <v>5700</v>
          </cell>
          <cell r="S535">
            <v>5700</v>
          </cell>
          <cell r="T535">
            <v>2850</v>
          </cell>
          <cell r="U535">
            <v>2850</v>
          </cell>
          <cell r="V535">
            <v>2850</v>
          </cell>
          <cell r="W535">
            <v>2850</v>
          </cell>
          <cell r="X535">
            <v>2850</v>
          </cell>
          <cell r="Y535">
            <v>2850</v>
          </cell>
          <cell r="Z535">
            <v>2850</v>
          </cell>
          <cell r="AA535">
            <v>2850</v>
          </cell>
          <cell r="AB535">
            <v>2850</v>
          </cell>
          <cell r="AC535">
            <v>2850</v>
          </cell>
          <cell r="AD535">
            <v>2850</v>
          </cell>
          <cell r="AE535">
            <v>2850</v>
          </cell>
          <cell r="AF535">
            <v>2850</v>
          </cell>
          <cell r="AG535">
            <v>2850</v>
          </cell>
          <cell r="AH535">
            <v>2850</v>
          </cell>
          <cell r="AI535">
            <v>2850</v>
          </cell>
          <cell r="AJ535">
            <v>2850</v>
          </cell>
          <cell r="AK535">
            <v>2850</v>
          </cell>
          <cell r="AL535">
            <v>2850</v>
          </cell>
          <cell r="AM535">
            <v>2850</v>
          </cell>
          <cell r="AN535" t="str">
            <v>Theo QĐ CTĐT, NS tỉnh bố trí từ năm 2020</v>
          </cell>
          <cell r="AQ535" t="str">
            <v>Phúc Trạch</v>
          </cell>
          <cell r="AR535" t="str">
            <v>GT</v>
          </cell>
          <cell r="AS535" t="str">
            <v>xã 135</v>
          </cell>
          <cell r="AT535" t="str">
            <v>NTM</v>
          </cell>
          <cell r="AU535" t="str">
            <v>UBND xã Phúc Trạch</v>
          </cell>
          <cell r="AV535" t="str">
            <v>Đ/c Chủ tịch</v>
          </cell>
        </row>
        <row r="536">
          <cell r="B536" t="str">
            <v>Tuyến đường vượt lũ Ba Cồn đi thôn 5, xã Thạch Hóa</v>
          </cell>
          <cell r="C536">
            <v>2850</v>
          </cell>
          <cell r="D536">
            <v>2850</v>
          </cell>
          <cell r="E536">
            <v>2850</v>
          </cell>
          <cell r="F536">
            <v>2850</v>
          </cell>
          <cell r="G536" t="str">
            <v>Tuyên Hóa</v>
          </cell>
          <cell r="H536">
            <v>2019</v>
          </cell>
          <cell r="I536">
            <v>2019</v>
          </cell>
          <cell r="J536">
            <v>2021</v>
          </cell>
          <cell r="K536">
            <v>2021</v>
          </cell>
          <cell r="L536">
            <v>2021</v>
          </cell>
          <cell r="M536" t="str">
            <v>3885a/QĐ-UBND ngày 31/10/2018</v>
          </cell>
          <cell r="N536">
            <v>7000</v>
          </cell>
          <cell r="O536">
            <v>7000</v>
          </cell>
          <cell r="P536">
            <v>4200</v>
          </cell>
          <cell r="Q536">
            <v>4200</v>
          </cell>
          <cell r="R536">
            <v>4200</v>
          </cell>
          <cell r="S536">
            <v>4200</v>
          </cell>
          <cell r="T536">
            <v>2100</v>
          </cell>
          <cell r="U536">
            <v>2100</v>
          </cell>
          <cell r="V536">
            <v>2100</v>
          </cell>
          <cell r="W536">
            <v>2100</v>
          </cell>
          <cell r="X536">
            <v>2100</v>
          </cell>
          <cell r="Y536">
            <v>2100</v>
          </cell>
          <cell r="Z536">
            <v>2100</v>
          </cell>
          <cell r="AA536">
            <v>2100</v>
          </cell>
          <cell r="AB536">
            <v>2100</v>
          </cell>
          <cell r="AC536">
            <v>2100</v>
          </cell>
          <cell r="AD536">
            <v>2100</v>
          </cell>
          <cell r="AE536">
            <v>2100</v>
          </cell>
          <cell r="AF536">
            <v>2100</v>
          </cell>
          <cell r="AG536">
            <v>2100</v>
          </cell>
          <cell r="AH536">
            <v>2100</v>
          </cell>
          <cell r="AI536">
            <v>2100</v>
          </cell>
          <cell r="AJ536">
            <v>2100</v>
          </cell>
          <cell r="AK536">
            <v>2100</v>
          </cell>
          <cell r="AL536">
            <v>2100</v>
          </cell>
          <cell r="AM536">
            <v>2100</v>
          </cell>
          <cell r="AN536" t="str">
            <v>QĐ CTĐT không bố trí từng năm (bố trí 20-21)</v>
          </cell>
          <cell r="AQ536" t="str">
            <v>Thạch Hóa</v>
          </cell>
          <cell r="AR536" t="str">
            <v>GT</v>
          </cell>
          <cell r="AS536" t="str">
            <v>xã 135</v>
          </cell>
          <cell r="AT536" t="str">
            <v>NTM</v>
          </cell>
          <cell r="AU536" t="str">
            <v>UBND xã Thạch Hóa</v>
          </cell>
          <cell r="AV536" t="str">
            <v>Đ/c Quang PCT</v>
          </cell>
        </row>
        <row r="537">
          <cell r="B537" t="str">
            <v>Đường nội thôn xã Tiến Hóa, huyện Tuyên Hóa</v>
          </cell>
          <cell r="C537">
            <v>2100</v>
          </cell>
          <cell r="D537">
            <v>2100</v>
          </cell>
          <cell r="E537">
            <v>2100</v>
          </cell>
          <cell r="F537">
            <v>2100</v>
          </cell>
          <cell r="G537" t="str">
            <v>Tuyên Hóa</v>
          </cell>
          <cell r="H537">
            <v>2019</v>
          </cell>
          <cell r="I537">
            <v>2019</v>
          </cell>
          <cell r="J537">
            <v>2021</v>
          </cell>
          <cell r="K537">
            <v>2021</v>
          </cell>
          <cell r="L537">
            <v>2021</v>
          </cell>
          <cell r="M537" t="str">
            <v>3729/QĐ-UBND ngày 30/10/2018</v>
          </cell>
          <cell r="N537">
            <v>5000</v>
          </cell>
          <cell r="O537">
            <v>5000</v>
          </cell>
          <cell r="P537">
            <v>3000</v>
          </cell>
          <cell r="Q537">
            <v>3000</v>
          </cell>
          <cell r="R537">
            <v>3000</v>
          </cell>
          <cell r="S537">
            <v>3000</v>
          </cell>
          <cell r="T537">
            <v>1500</v>
          </cell>
          <cell r="U537">
            <v>1500</v>
          </cell>
          <cell r="V537">
            <v>1500</v>
          </cell>
          <cell r="W537">
            <v>1500</v>
          </cell>
          <cell r="X537">
            <v>1500</v>
          </cell>
          <cell r="Y537">
            <v>1500</v>
          </cell>
          <cell r="Z537">
            <v>1500</v>
          </cell>
          <cell r="AA537">
            <v>1500</v>
          </cell>
          <cell r="AB537">
            <v>1500</v>
          </cell>
          <cell r="AC537">
            <v>1500</v>
          </cell>
          <cell r="AD537">
            <v>1500</v>
          </cell>
          <cell r="AE537">
            <v>1500</v>
          </cell>
          <cell r="AF537">
            <v>1500</v>
          </cell>
          <cell r="AG537">
            <v>1500</v>
          </cell>
          <cell r="AH537">
            <v>1500</v>
          </cell>
          <cell r="AI537">
            <v>1500</v>
          </cell>
          <cell r="AJ537">
            <v>1500</v>
          </cell>
          <cell r="AK537">
            <v>1500</v>
          </cell>
          <cell r="AL537">
            <v>1500</v>
          </cell>
          <cell r="AM537">
            <v>1500</v>
          </cell>
          <cell r="AN537" t="str">
            <v>2020: 1,0 tỷ; 2021: 2,0 tỷ</v>
          </cell>
          <cell r="AQ537" t="str">
            <v>Tiến Hóa</v>
          </cell>
          <cell r="AR537" t="str">
            <v>GT</v>
          </cell>
          <cell r="AS537">
            <v>1500</v>
          </cell>
          <cell r="AT537" t="str">
            <v>NTM</v>
          </cell>
          <cell r="AU537" t="str">
            <v>UBND xã Tiến Hóa</v>
          </cell>
          <cell r="AV537" t="str">
            <v>Đ/c Quang PCT</v>
          </cell>
        </row>
        <row r="538">
          <cell r="B538" t="str">
            <v>Đường giao thông liên thôn xã Nam Hóa</v>
          </cell>
          <cell r="C538">
            <v>1500</v>
          </cell>
          <cell r="D538">
            <v>1500</v>
          </cell>
          <cell r="E538">
            <v>1500</v>
          </cell>
          <cell r="F538">
            <v>1500</v>
          </cell>
          <cell r="G538" t="str">
            <v>Tuyên Hóa</v>
          </cell>
          <cell r="H538">
            <v>2019</v>
          </cell>
          <cell r="I538">
            <v>2019</v>
          </cell>
          <cell r="J538">
            <v>2021</v>
          </cell>
          <cell r="K538">
            <v>2021</v>
          </cell>
          <cell r="L538">
            <v>2021</v>
          </cell>
          <cell r="M538" t="str">
            <v>3826/QĐ-UBND ngày 31/10/2018</v>
          </cell>
          <cell r="N538">
            <v>6000</v>
          </cell>
          <cell r="O538">
            <v>6000</v>
          </cell>
          <cell r="P538">
            <v>3600</v>
          </cell>
          <cell r="Q538">
            <v>3600</v>
          </cell>
          <cell r="R538">
            <v>3600</v>
          </cell>
          <cell r="S538">
            <v>3600</v>
          </cell>
          <cell r="T538">
            <v>1800</v>
          </cell>
          <cell r="U538">
            <v>1800</v>
          </cell>
          <cell r="V538">
            <v>1800</v>
          </cell>
          <cell r="W538">
            <v>1800</v>
          </cell>
          <cell r="X538">
            <v>1800</v>
          </cell>
          <cell r="Y538">
            <v>1800</v>
          </cell>
          <cell r="Z538">
            <v>1800</v>
          </cell>
          <cell r="AA538">
            <v>1800</v>
          </cell>
          <cell r="AB538">
            <v>1800</v>
          </cell>
          <cell r="AC538">
            <v>1800</v>
          </cell>
          <cell r="AD538">
            <v>1800</v>
          </cell>
          <cell r="AE538">
            <v>1800</v>
          </cell>
          <cell r="AF538">
            <v>1800</v>
          </cell>
          <cell r="AG538">
            <v>1800</v>
          </cell>
          <cell r="AH538">
            <v>1800</v>
          </cell>
          <cell r="AI538">
            <v>1800</v>
          </cell>
          <cell r="AJ538">
            <v>1800</v>
          </cell>
          <cell r="AK538">
            <v>1800</v>
          </cell>
          <cell r="AL538">
            <v>1800</v>
          </cell>
          <cell r="AM538">
            <v>1800</v>
          </cell>
          <cell r="AN538" t="str">
            <v>2020: 1,8 tỷ; 2021: 1,8 tỷ</v>
          </cell>
          <cell r="AQ538" t="str">
            <v>Nam Hóa</v>
          </cell>
          <cell r="AR538" t="str">
            <v>GT</v>
          </cell>
          <cell r="AS538" t="str">
            <v>xã 135</v>
          </cell>
          <cell r="AT538" t="str">
            <v>NTM</v>
          </cell>
          <cell r="AU538" t="str">
            <v>UBND xã Nam Hóa</v>
          </cell>
          <cell r="AV538" t="str">
            <v>Đ/c Giám đốc</v>
          </cell>
        </row>
        <row r="539">
          <cell r="B539" t="str">
            <v>Bê tông hóa các tuyến đường GTNT xã Phú Định, huyện Bố Trạch</v>
          </cell>
          <cell r="C539">
            <v>1800</v>
          </cell>
          <cell r="D539">
            <v>1800</v>
          </cell>
          <cell r="E539">
            <v>1800</v>
          </cell>
          <cell r="F539">
            <v>1800</v>
          </cell>
          <cell r="G539" t="str">
            <v>Bố Trạch</v>
          </cell>
          <cell r="H539">
            <v>2019</v>
          </cell>
          <cell r="I539">
            <v>2019</v>
          </cell>
          <cell r="J539">
            <v>2021</v>
          </cell>
          <cell r="K539">
            <v>2021</v>
          </cell>
          <cell r="L539">
            <v>2021</v>
          </cell>
          <cell r="M539" t="str">
            <v>3730/QĐ-UBND ngày 30/10/2018</v>
          </cell>
          <cell r="N539">
            <v>7000</v>
          </cell>
          <cell r="O539">
            <v>7000</v>
          </cell>
          <cell r="P539">
            <v>4200</v>
          </cell>
          <cell r="Q539">
            <v>4200</v>
          </cell>
          <cell r="R539">
            <v>4200</v>
          </cell>
          <cell r="S539">
            <v>4200</v>
          </cell>
          <cell r="T539">
            <v>2100</v>
          </cell>
          <cell r="U539">
            <v>2100</v>
          </cell>
          <cell r="V539">
            <v>2100</v>
          </cell>
          <cell r="W539">
            <v>2100</v>
          </cell>
          <cell r="X539">
            <v>2100</v>
          </cell>
          <cell r="Y539">
            <v>2100</v>
          </cell>
          <cell r="Z539">
            <v>2100</v>
          </cell>
          <cell r="AA539">
            <v>2100</v>
          </cell>
          <cell r="AB539">
            <v>2100</v>
          </cell>
          <cell r="AC539">
            <v>2100</v>
          </cell>
          <cell r="AD539">
            <v>2100</v>
          </cell>
          <cell r="AE539">
            <v>2100</v>
          </cell>
          <cell r="AF539">
            <v>2100</v>
          </cell>
          <cell r="AG539">
            <v>2100</v>
          </cell>
          <cell r="AH539">
            <v>2100</v>
          </cell>
          <cell r="AI539">
            <v>2100</v>
          </cell>
          <cell r="AJ539">
            <v>2100</v>
          </cell>
          <cell r="AK539">
            <v>2100</v>
          </cell>
          <cell r="AL539">
            <v>2100</v>
          </cell>
          <cell r="AM539">
            <v>2100</v>
          </cell>
          <cell r="AN539" t="str">
            <v>2020: 1,8 tỷ; 2021: 2,4 tỷ</v>
          </cell>
          <cell r="AQ539" t="str">
            <v>Phú Định</v>
          </cell>
          <cell r="AR539" t="str">
            <v>GT</v>
          </cell>
          <cell r="AS539">
            <v>2100</v>
          </cell>
          <cell r="AT539" t="str">
            <v>NTM</v>
          </cell>
          <cell r="AU539" t="str">
            <v>UBND xã Phú Định</v>
          </cell>
          <cell r="AV539" t="str">
            <v>Đ/c Quang PCT</v>
          </cell>
        </row>
        <row r="540">
          <cell r="B540" t="str">
            <v>Đường giao thông nông thôn tuyến từ thôn 6 đến thôn 2 xã Trung Trạch</v>
          </cell>
          <cell r="C540">
            <v>2100</v>
          </cell>
          <cell r="D540">
            <v>2100</v>
          </cell>
          <cell r="E540">
            <v>2100</v>
          </cell>
          <cell r="F540">
            <v>2100</v>
          </cell>
          <cell r="G540" t="str">
            <v>Bố Trạch</v>
          </cell>
          <cell r="H540">
            <v>2019</v>
          </cell>
          <cell r="I540">
            <v>2019</v>
          </cell>
          <cell r="J540">
            <v>2021</v>
          </cell>
          <cell r="K540">
            <v>2021</v>
          </cell>
          <cell r="L540">
            <v>2021</v>
          </cell>
          <cell r="M540" t="str">
            <v>3784/QĐ-UBND ngày 31/10/2018</v>
          </cell>
          <cell r="N540">
            <v>9000</v>
          </cell>
          <cell r="O540">
            <v>9000</v>
          </cell>
          <cell r="P540">
            <v>5400</v>
          </cell>
          <cell r="Q540">
            <v>5400</v>
          </cell>
          <cell r="R540">
            <v>5400</v>
          </cell>
          <cell r="S540">
            <v>5400</v>
          </cell>
          <cell r="T540">
            <v>2700</v>
          </cell>
          <cell r="U540">
            <v>2700</v>
          </cell>
          <cell r="V540">
            <v>2700</v>
          </cell>
          <cell r="W540">
            <v>2700</v>
          </cell>
          <cell r="X540">
            <v>2700</v>
          </cell>
          <cell r="Y540">
            <v>2700</v>
          </cell>
          <cell r="Z540">
            <v>2700</v>
          </cell>
          <cell r="AA540">
            <v>2700</v>
          </cell>
          <cell r="AB540">
            <v>2700</v>
          </cell>
          <cell r="AC540">
            <v>2700</v>
          </cell>
          <cell r="AD540">
            <v>2700</v>
          </cell>
          <cell r="AE540">
            <v>2700</v>
          </cell>
          <cell r="AF540">
            <v>2700</v>
          </cell>
          <cell r="AG540">
            <v>2700</v>
          </cell>
          <cell r="AH540">
            <v>2700</v>
          </cell>
          <cell r="AI540">
            <v>2700</v>
          </cell>
          <cell r="AJ540">
            <v>2700</v>
          </cell>
          <cell r="AK540">
            <v>2700</v>
          </cell>
          <cell r="AL540">
            <v>2700</v>
          </cell>
          <cell r="AM540">
            <v>2700</v>
          </cell>
          <cell r="AN540" t="str">
            <v>2020: 1,8 tỷ; 2021: 3,6 tỷ</v>
          </cell>
          <cell r="AQ540" t="str">
            <v>Trung Trạch</v>
          </cell>
          <cell r="AR540" t="str">
            <v>GT</v>
          </cell>
          <cell r="AS540">
            <v>2700</v>
          </cell>
          <cell r="AT540" t="str">
            <v>NTM</v>
          </cell>
          <cell r="AU540" t="str">
            <v>UBND xã Trung Trạch</v>
          </cell>
          <cell r="AV540" t="str">
            <v>Đ/c Quang PCT</v>
          </cell>
        </row>
        <row r="541">
          <cell r="B541" t="str">
            <v>Đường nối từ đường Hữu Nghị đến đường Nguyễn Văn Linh</v>
          </cell>
          <cell r="C541">
            <v>2700</v>
          </cell>
          <cell r="D541">
            <v>2700</v>
          </cell>
          <cell r="E541">
            <v>2700</v>
          </cell>
          <cell r="F541">
            <v>2700</v>
          </cell>
          <cell r="G541" t="str">
            <v>Đồng Hới</v>
          </cell>
          <cell r="H541">
            <v>2019</v>
          </cell>
          <cell r="I541">
            <v>2019</v>
          </cell>
          <cell r="J541">
            <v>2021</v>
          </cell>
          <cell r="K541">
            <v>2021</v>
          </cell>
          <cell r="L541">
            <v>2021</v>
          </cell>
          <cell r="M541">
            <v>2021</v>
          </cell>
          <cell r="N541">
            <v>7200</v>
          </cell>
          <cell r="O541">
            <v>7200</v>
          </cell>
          <cell r="P541">
            <v>4320</v>
          </cell>
          <cell r="Q541">
            <v>4320</v>
          </cell>
          <cell r="R541">
            <v>4320</v>
          </cell>
          <cell r="S541">
            <v>4320</v>
          </cell>
          <cell r="T541">
            <v>4320</v>
          </cell>
          <cell r="U541">
            <v>4320</v>
          </cell>
          <cell r="V541">
            <v>4320</v>
          </cell>
          <cell r="W541">
            <v>4320</v>
          </cell>
          <cell r="X541">
            <v>4320</v>
          </cell>
          <cell r="Y541">
            <v>4320</v>
          </cell>
          <cell r="Z541">
            <v>4320</v>
          </cell>
          <cell r="AA541">
            <v>4320</v>
          </cell>
          <cell r="AB541">
            <v>4320</v>
          </cell>
          <cell r="AC541">
            <v>4320</v>
          </cell>
          <cell r="AD541">
            <v>0</v>
          </cell>
          <cell r="AE541">
            <v>0</v>
          </cell>
          <cell r="AF541">
            <v>0</v>
          </cell>
          <cell r="AG541">
            <v>0</v>
          </cell>
          <cell r="AH541">
            <v>0</v>
          </cell>
          <cell r="AI541">
            <v>0</v>
          </cell>
          <cell r="AJ541">
            <v>0</v>
          </cell>
          <cell r="AK541">
            <v>0</v>
          </cell>
          <cell r="AL541">
            <v>0</v>
          </cell>
          <cell r="AM541">
            <v>0</v>
          </cell>
          <cell r="AN541" t="str">
            <v>Đã bố trí vốn vượt thu tiết kiệm chi</v>
          </cell>
          <cell r="AQ541" t="str">
            <v>Nam Lý</v>
          </cell>
          <cell r="AR541" t="str">
            <v>GT</v>
          </cell>
          <cell r="AS541">
            <v>0</v>
          </cell>
          <cell r="AU541" t="str">
            <v>UBND Tp Đồng Hới</v>
          </cell>
          <cell r="AV541" t="str">
            <v>Đ/c Chủ tịch</v>
          </cell>
        </row>
        <row r="542">
          <cell r="B542" t="str">
            <v>Đường từ bản Nà Lâm xã Trường Xuân đi xã Trường Sơn, huyện Quảng Ninh</v>
          </cell>
          <cell r="C542">
            <v>0</v>
          </cell>
          <cell r="D542">
            <v>0</v>
          </cell>
          <cell r="E542">
            <v>0</v>
          </cell>
          <cell r="F542">
            <v>0</v>
          </cell>
          <cell r="G542" t="str">
            <v>Quảng Ninh</v>
          </cell>
          <cell r="H542">
            <v>2019</v>
          </cell>
          <cell r="I542">
            <v>2019</v>
          </cell>
          <cell r="J542">
            <v>2021</v>
          </cell>
          <cell r="K542">
            <v>2021</v>
          </cell>
          <cell r="L542">
            <v>2021</v>
          </cell>
          <cell r="M542" t="str">
            <v>3864/QĐ-UBND ngày 31/10/2018</v>
          </cell>
          <cell r="N542">
            <v>20000</v>
          </cell>
          <cell r="O542">
            <v>20000</v>
          </cell>
          <cell r="P542">
            <v>12000</v>
          </cell>
          <cell r="Q542">
            <v>12000</v>
          </cell>
          <cell r="R542">
            <v>12000</v>
          </cell>
          <cell r="S542">
            <v>12000</v>
          </cell>
          <cell r="T542">
            <v>6000</v>
          </cell>
          <cell r="U542">
            <v>6000</v>
          </cell>
          <cell r="V542">
            <v>6000</v>
          </cell>
          <cell r="W542">
            <v>6000</v>
          </cell>
          <cell r="X542">
            <v>6000</v>
          </cell>
          <cell r="Y542">
            <v>6000</v>
          </cell>
          <cell r="Z542">
            <v>6000</v>
          </cell>
          <cell r="AA542">
            <v>6000</v>
          </cell>
          <cell r="AB542">
            <v>6000</v>
          </cell>
          <cell r="AC542">
            <v>6000</v>
          </cell>
          <cell r="AD542">
            <v>6000</v>
          </cell>
          <cell r="AE542">
            <v>6000</v>
          </cell>
          <cell r="AF542">
            <v>6000</v>
          </cell>
          <cell r="AG542">
            <v>6000</v>
          </cell>
          <cell r="AH542">
            <v>6000</v>
          </cell>
          <cell r="AI542">
            <v>6000</v>
          </cell>
          <cell r="AJ542">
            <v>6000</v>
          </cell>
          <cell r="AK542">
            <v>6000</v>
          </cell>
          <cell r="AL542">
            <v>6000</v>
          </cell>
          <cell r="AM542">
            <v>6000</v>
          </cell>
          <cell r="AN542" t="str">
            <v>NS tỉnh bố trí giai đoạn 2020-2021</v>
          </cell>
          <cell r="AQ542" t="str">
            <v>Trường Sơn</v>
          </cell>
          <cell r="AR542" t="str">
            <v>GT</v>
          </cell>
          <cell r="AS542">
            <v>6000</v>
          </cell>
          <cell r="AT542" t="str">
            <v>NTM</v>
          </cell>
          <cell r="AU542" t="str">
            <v>UBND huyện Quảng Ninh</v>
          </cell>
          <cell r="AV542" t="str">
            <v>Đ/c Bí thư</v>
          </cell>
        </row>
        <row r="543">
          <cell r="B543" t="str">
            <v>Nâng cấp, mở rộng đường liên xã từ thôn Tam Đa, xã Quảng Lưu đi tỉnh lộ 22B</v>
          </cell>
          <cell r="C543">
            <v>6000</v>
          </cell>
          <cell r="D543">
            <v>6000</v>
          </cell>
          <cell r="E543">
            <v>6000</v>
          </cell>
          <cell r="F543">
            <v>6000</v>
          </cell>
          <cell r="G543" t="str">
            <v>Quảng Trạch</v>
          </cell>
          <cell r="H543">
            <v>2019</v>
          </cell>
          <cell r="I543">
            <v>2019</v>
          </cell>
          <cell r="J543">
            <v>2021</v>
          </cell>
          <cell r="K543">
            <v>2021</v>
          </cell>
          <cell r="L543">
            <v>2021</v>
          </cell>
          <cell r="M543" t="str">
            <v>3781/QĐ-UBND ngày 31/10/2018</v>
          </cell>
          <cell r="N543">
            <v>5000</v>
          </cell>
          <cell r="O543">
            <v>5000</v>
          </cell>
          <cell r="P543">
            <v>3000</v>
          </cell>
          <cell r="Q543">
            <v>3000</v>
          </cell>
          <cell r="R543">
            <v>3000</v>
          </cell>
          <cell r="S543">
            <v>3000</v>
          </cell>
          <cell r="T543">
            <v>1500</v>
          </cell>
          <cell r="U543">
            <v>1500</v>
          </cell>
          <cell r="V543">
            <v>1500</v>
          </cell>
          <cell r="W543">
            <v>1500</v>
          </cell>
          <cell r="X543">
            <v>1500</v>
          </cell>
          <cell r="Y543">
            <v>1500</v>
          </cell>
          <cell r="Z543">
            <v>1500</v>
          </cell>
          <cell r="AA543">
            <v>1500</v>
          </cell>
          <cell r="AB543">
            <v>1500</v>
          </cell>
          <cell r="AC543">
            <v>1500</v>
          </cell>
          <cell r="AD543">
            <v>1500</v>
          </cell>
          <cell r="AE543">
            <v>1500</v>
          </cell>
          <cell r="AF543">
            <v>1500</v>
          </cell>
          <cell r="AG543">
            <v>1500</v>
          </cell>
          <cell r="AH543">
            <v>1500</v>
          </cell>
          <cell r="AI543">
            <v>1500</v>
          </cell>
          <cell r="AJ543">
            <v>1500</v>
          </cell>
          <cell r="AK543">
            <v>1500</v>
          </cell>
          <cell r="AL543">
            <v>1500</v>
          </cell>
          <cell r="AM543">
            <v>1500</v>
          </cell>
          <cell r="AN543" t="str">
            <v>NS tỉnh 2020: 1,2 tỷ; 2021: 1,8 tỷ</v>
          </cell>
          <cell r="AQ543" t="str">
            <v>Quảng Lưu</v>
          </cell>
          <cell r="AR543" t="str">
            <v>GT</v>
          </cell>
          <cell r="AS543">
            <v>1500</v>
          </cell>
          <cell r="AT543" t="str">
            <v>NTM</v>
          </cell>
          <cell r="AU543" t="str">
            <v>UBND huyện Quảng Trạch</v>
          </cell>
          <cell r="AV543" t="str">
            <v>Đ/c Quang PCT</v>
          </cell>
        </row>
        <row r="544">
          <cell r="B544" t="str">
            <v>Các tuyến đường nối trục N1 đến Trường Chính trị huyện Quảng Trạch</v>
          </cell>
          <cell r="C544">
            <v>1500</v>
          </cell>
          <cell r="D544">
            <v>1500</v>
          </cell>
          <cell r="E544">
            <v>1500</v>
          </cell>
          <cell r="F544">
            <v>1500</v>
          </cell>
          <cell r="G544" t="str">
            <v>Quảng Trạch</v>
          </cell>
          <cell r="H544">
            <v>2019</v>
          </cell>
          <cell r="I544">
            <v>2019</v>
          </cell>
          <cell r="J544">
            <v>2021</v>
          </cell>
          <cell r="K544">
            <v>2021</v>
          </cell>
          <cell r="L544">
            <v>2021</v>
          </cell>
          <cell r="M544" t="str">
            <v>3828/QĐ-UBND ngày 31/10/2018</v>
          </cell>
          <cell r="N544">
            <v>8000</v>
          </cell>
          <cell r="O544">
            <v>8000</v>
          </cell>
          <cell r="P544">
            <v>4800</v>
          </cell>
          <cell r="Q544">
            <v>4800</v>
          </cell>
          <cell r="R544">
            <v>4800</v>
          </cell>
          <cell r="S544">
            <v>4800</v>
          </cell>
          <cell r="T544">
            <v>2400</v>
          </cell>
          <cell r="U544">
            <v>2400</v>
          </cell>
          <cell r="V544">
            <v>2400</v>
          </cell>
          <cell r="W544">
            <v>2400</v>
          </cell>
          <cell r="X544">
            <v>2400</v>
          </cell>
          <cell r="Y544">
            <v>2400</v>
          </cell>
          <cell r="Z544">
            <v>2400</v>
          </cell>
          <cell r="AA544">
            <v>2400</v>
          </cell>
          <cell r="AB544">
            <v>2400</v>
          </cell>
          <cell r="AC544">
            <v>2400</v>
          </cell>
          <cell r="AD544">
            <v>2400</v>
          </cell>
          <cell r="AE544">
            <v>2400</v>
          </cell>
          <cell r="AF544">
            <v>2400</v>
          </cell>
          <cell r="AG544">
            <v>2400</v>
          </cell>
          <cell r="AH544">
            <v>2400</v>
          </cell>
          <cell r="AI544">
            <v>2400</v>
          </cell>
          <cell r="AJ544">
            <v>2400</v>
          </cell>
          <cell r="AK544">
            <v>2400</v>
          </cell>
          <cell r="AL544">
            <v>2400</v>
          </cell>
          <cell r="AM544">
            <v>2400</v>
          </cell>
          <cell r="AN544" t="str">
            <v>NS tỉnh 2020: 2 tỷ; 2021: 2,8 tỷ</v>
          </cell>
          <cell r="AQ544" t="str">
            <v>Quảng Phương</v>
          </cell>
          <cell r="AR544" t="str">
            <v>GT</v>
          </cell>
          <cell r="AS544">
            <v>2400</v>
          </cell>
          <cell r="AT544" t="str">
            <v>NTM</v>
          </cell>
          <cell r="AU544" t="str">
            <v>UBND huyện Quảng Trạch</v>
          </cell>
          <cell r="AV544" t="str">
            <v>Đ/c Giám đốc</v>
          </cell>
        </row>
        <row r="545">
          <cell r="B545" t="str">
            <v>Nâng cấp, cải tạo Bãi xử lý rác thải huyện Quảng Trạch – giai đoạn II</v>
          </cell>
          <cell r="C545">
            <v>2400</v>
          </cell>
          <cell r="D545">
            <v>2400</v>
          </cell>
          <cell r="E545">
            <v>2400</v>
          </cell>
          <cell r="F545">
            <v>2400</v>
          </cell>
          <cell r="G545" t="str">
            <v>Quảng Trạch</v>
          </cell>
          <cell r="H545">
            <v>2019</v>
          </cell>
          <cell r="I545">
            <v>2019</v>
          </cell>
          <cell r="J545">
            <v>2021</v>
          </cell>
          <cell r="K545">
            <v>2021</v>
          </cell>
          <cell r="L545">
            <v>2021</v>
          </cell>
          <cell r="M545" t="str">
            <v>3829/QĐ-UBND ngày 31/10/2018</v>
          </cell>
          <cell r="N545">
            <v>7954</v>
          </cell>
          <cell r="O545">
            <v>7954</v>
          </cell>
          <cell r="P545">
            <v>4772</v>
          </cell>
          <cell r="Q545">
            <v>4772</v>
          </cell>
          <cell r="R545">
            <v>4772</v>
          </cell>
          <cell r="S545">
            <v>4772</v>
          </cell>
          <cell r="T545">
            <v>2386</v>
          </cell>
          <cell r="U545">
            <v>2386</v>
          </cell>
          <cell r="V545">
            <v>2386</v>
          </cell>
          <cell r="W545">
            <v>2386</v>
          </cell>
          <cell r="X545">
            <v>2386</v>
          </cell>
          <cell r="Y545">
            <v>2386</v>
          </cell>
          <cell r="Z545">
            <v>2386</v>
          </cell>
          <cell r="AA545">
            <v>2386</v>
          </cell>
          <cell r="AB545">
            <v>2386</v>
          </cell>
          <cell r="AC545">
            <v>2386</v>
          </cell>
          <cell r="AD545">
            <v>2386</v>
          </cell>
          <cell r="AE545">
            <v>2386</v>
          </cell>
          <cell r="AF545">
            <v>2386</v>
          </cell>
          <cell r="AG545">
            <v>2386</v>
          </cell>
          <cell r="AH545">
            <v>2386</v>
          </cell>
          <cell r="AI545">
            <v>2386</v>
          </cell>
          <cell r="AJ545">
            <v>2386</v>
          </cell>
          <cell r="AK545">
            <v>2386</v>
          </cell>
          <cell r="AL545">
            <v>2386</v>
          </cell>
          <cell r="AM545">
            <v>2386</v>
          </cell>
          <cell r="AN545" t="str">
            <v>NS tỉnh 2020: 2 tỷ; 2021: 2,8 tỷ</v>
          </cell>
          <cell r="AQ545" t="str">
            <v>Quảng Tiến</v>
          </cell>
          <cell r="AR545" t="str">
            <v>Khác</v>
          </cell>
          <cell r="AS545" t="str">
            <v>xã 135</v>
          </cell>
          <cell r="AT545" t="str">
            <v>NTM</v>
          </cell>
          <cell r="AU545" t="str">
            <v>UBND huyện Quảng Trạch</v>
          </cell>
          <cell r="AV545" t="str">
            <v>Đ/c Giám đốc</v>
          </cell>
        </row>
        <row r="546">
          <cell r="B546" t="str">
            <v>Bê tông hóa đường nội thôn xã Quảng Châu</v>
          </cell>
          <cell r="C546">
            <v>2386</v>
          </cell>
          <cell r="D546">
            <v>2386</v>
          </cell>
          <cell r="E546">
            <v>2386</v>
          </cell>
          <cell r="F546">
            <v>2386</v>
          </cell>
          <cell r="G546" t="str">
            <v>Quảng Trạch</v>
          </cell>
          <cell r="H546">
            <v>2019</v>
          </cell>
          <cell r="I546">
            <v>2019</v>
          </cell>
          <cell r="J546">
            <v>2021</v>
          </cell>
          <cell r="K546">
            <v>2021</v>
          </cell>
          <cell r="L546">
            <v>2021</v>
          </cell>
          <cell r="M546" t="str">
            <v>3783/QĐ-UBND ngày 31/10/2018</v>
          </cell>
          <cell r="N546">
            <v>3000</v>
          </cell>
          <cell r="O546">
            <v>3000</v>
          </cell>
          <cell r="P546">
            <v>1800</v>
          </cell>
          <cell r="Q546">
            <v>1800</v>
          </cell>
          <cell r="R546">
            <v>1800</v>
          </cell>
          <cell r="S546">
            <v>1800</v>
          </cell>
          <cell r="T546">
            <v>900</v>
          </cell>
          <cell r="U546">
            <v>900</v>
          </cell>
          <cell r="V546">
            <v>900</v>
          </cell>
          <cell r="W546">
            <v>900</v>
          </cell>
          <cell r="X546">
            <v>900</v>
          </cell>
          <cell r="Y546">
            <v>900</v>
          </cell>
          <cell r="Z546">
            <v>900</v>
          </cell>
          <cell r="AA546">
            <v>900</v>
          </cell>
          <cell r="AB546">
            <v>900</v>
          </cell>
          <cell r="AC546">
            <v>900</v>
          </cell>
          <cell r="AD546">
            <v>900</v>
          </cell>
          <cell r="AE546">
            <v>900</v>
          </cell>
          <cell r="AF546">
            <v>900</v>
          </cell>
          <cell r="AG546">
            <v>900</v>
          </cell>
          <cell r="AH546">
            <v>900</v>
          </cell>
          <cell r="AI546">
            <v>900</v>
          </cell>
          <cell r="AJ546">
            <v>900</v>
          </cell>
          <cell r="AK546">
            <v>900</v>
          </cell>
          <cell r="AL546">
            <v>900</v>
          </cell>
          <cell r="AM546">
            <v>900</v>
          </cell>
          <cell r="AN546" t="str">
            <v>NS tỉnh 2020: 0,9 tỷ; 2021: 0,9 tỷ</v>
          </cell>
          <cell r="AQ546" t="str">
            <v>Quảng Châu</v>
          </cell>
          <cell r="AR546" t="str">
            <v>GT</v>
          </cell>
          <cell r="AS546" t="str">
            <v>xã 135</v>
          </cell>
          <cell r="AT546" t="str">
            <v>NTM</v>
          </cell>
          <cell r="AU546" t="str">
            <v>UBND xã Quảng Châu</v>
          </cell>
          <cell r="AV546" t="str">
            <v>Đ/c Giám đốc</v>
          </cell>
        </row>
        <row r="547">
          <cell r="B547" t="str">
            <v>Khắc phục tuyến đường UBND xã thôn Bưởi Rõi xã Quảng Hợp</v>
          </cell>
          <cell r="C547">
            <v>900</v>
          </cell>
          <cell r="D547">
            <v>900</v>
          </cell>
          <cell r="E547">
            <v>900</v>
          </cell>
          <cell r="F547">
            <v>900</v>
          </cell>
          <cell r="G547" t="str">
            <v>Quảng Trạch</v>
          </cell>
          <cell r="H547">
            <v>2019</v>
          </cell>
          <cell r="I547">
            <v>2019</v>
          </cell>
          <cell r="J547">
            <v>2021</v>
          </cell>
          <cell r="K547">
            <v>2021</v>
          </cell>
          <cell r="L547">
            <v>2021</v>
          </cell>
          <cell r="M547" t="str">
            <v>3732/QĐ-UBND ngày 30/10/2018</v>
          </cell>
          <cell r="N547">
            <v>12000</v>
          </cell>
          <cell r="O547">
            <v>12000</v>
          </cell>
          <cell r="P547">
            <v>7200</v>
          </cell>
          <cell r="Q547">
            <v>7200</v>
          </cell>
          <cell r="R547">
            <v>7200</v>
          </cell>
          <cell r="S547">
            <v>7200</v>
          </cell>
          <cell r="T547">
            <v>3600</v>
          </cell>
          <cell r="U547">
            <v>3600</v>
          </cell>
          <cell r="V547">
            <v>3600</v>
          </cell>
          <cell r="W547">
            <v>3600</v>
          </cell>
          <cell r="X547">
            <v>3600</v>
          </cell>
          <cell r="Y547">
            <v>3600</v>
          </cell>
          <cell r="Z547">
            <v>3600</v>
          </cell>
          <cell r="AA547">
            <v>3600</v>
          </cell>
          <cell r="AB547">
            <v>3600</v>
          </cell>
          <cell r="AC547">
            <v>3600</v>
          </cell>
          <cell r="AD547">
            <v>3600</v>
          </cell>
          <cell r="AE547">
            <v>3600</v>
          </cell>
          <cell r="AF547">
            <v>3600</v>
          </cell>
          <cell r="AG547">
            <v>3600</v>
          </cell>
          <cell r="AH547">
            <v>3600</v>
          </cell>
          <cell r="AI547">
            <v>3600</v>
          </cell>
          <cell r="AJ547">
            <v>3600</v>
          </cell>
          <cell r="AK547">
            <v>3600</v>
          </cell>
          <cell r="AL547">
            <v>3600</v>
          </cell>
          <cell r="AM547">
            <v>3600</v>
          </cell>
          <cell r="AN547" t="str">
            <v>NS tỉnh 2020: 2 tỷ; 2021: 5,2 tỷ</v>
          </cell>
          <cell r="AQ547" t="str">
            <v>Quảng Hợp</v>
          </cell>
          <cell r="AR547" t="str">
            <v>GT</v>
          </cell>
          <cell r="AS547" t="str">
            <v>xã 135</v>
          </cell>
          <cell r="AT547" t="str">
            <v>NTM</v>
          </cell>
          <cell r="AU547" t="str">
            <v>UBND xã Quảng Hợp</v>
          </cell>
          <cell r="AV547" t="str">
            <v>Đ/c Quang PCT</v>
          </cell>
        </row>
        <row r="548">
          <cell r="B548" t="str">
            <v>Khắc phục, sửa chữa khẩn cấp một số tuyến đường xung yếu trên địa bàn xã Phù Hóa, huyện Quảng Trạch</v>
          </cell>
          <cell r="C548">
            <v>3600</v>
          </cell>
          <cell r="D548">
            <v>3600</v>
          </cell>
          <cell r="E548">
            <v>3600</v>
          </cell>
          <cell r="F548">
            <v>3600</v>
          </cell>
          <cell r="G548" t="str">
            <v>Quảng Trạch</v>
          </cell>
          <cell r="H548">
            <v>2019</v>
          </cell>
          <cell r="I548">
            <v>2019</v>
          </cell>
          <cell r="J548">
            <v>2021</v>
          </cell>
          <cell r="K548">
            <v>2021</v>
          </cell>
          <cell r="L548">
            <v>2021</v>
          </cell>
          <cell r="M548" t="str">
            <v>3733/QĐ-UBND ngày 30/10/2018</v>
          </cell>
          <cell r="N548">
            <v>7500</v>
          </cell>
          <cell r="O548">
            <v>7500</v>
          </cell>
          <cell r="P548">
            <v>4500</v>
          </cell>
          <cell r="Q548">
            <v>4500</v>
          </cell>
          <cell r="R548">
            <v>4500</v>
          </cell>
          <cell r="S548">
            <v>4500</v>
          </cell>
          <cell r="T548">
            <v>2250</v>
          </cell>
          <cell r="U548">
            <v>2250</v>
          </cell>
          <cell r="V548">
            <v>2250</v>
          </cell>
          <cell r="W548">
            <v>2250</v>
          </cell>
          <cell r="X548">
            <v>2250</v>
          </cell>
          <cell r="Y548">
            <v>2250</v>
          </cell>
          <cell r="Z548">
            <v>2250</v>
          </cell>
          <cell r="AA548">
            <v>2250</v>
          </cell>
          <cell r="AB548">
            <v>2250</v>
          </cell>
          <cell r="AC548">
            <v>2250</v>
          </cell>
          <cell r="AD548">
            <v>2250</v>
          </cell>
          <cell r="AE548">
            <v>2250</v>
          </cell>
          <cell r="AF548">
            <v>2250</v>
          </cell>
          <cell r="AG548">
            <v>2250</v>
          </cell>
          <cell r="AH548">
            <v>2250</v>
          </cell>
          <cell r="AI548">
            <v>2250</v>
          </cell>
          <cell r="AJ548">
            <v>2250</v>
          </cell>
          <cell r="AK548">
            <v>2250</v>
          </cell>
          <cell r="AL548">
            <v>2250</v>
          </cell>
          <cell r="AM548">
            <v>2250</v>
          </cell>
          <cell r="AN548" t="str">
            <v>NS tỉnh bố trí giai đoạn 2020-2021</v>
          </cell>
          <cell r="AQ548" t="str">
            <v>Phù Hóa</v>
          </cell>
          <cell r="AR548" t="str">
            <v>GT</v>
          </cell>
          <cell r="AS548" t="str">
            <v>bãi ngang</v>
          </cell>
          <cell r="AT548" t="str">
            <v>NTM</v>
          </cell>
          <cell r="AU548" t="str">
            <v>UBND huyện Quảng Trạch</v>
          </cell>
          <cell r="AV548" t="str">
            <v>Ý kiến đ/c Ngân PCT</v>
          </cell>
        </row>
        <row r="549">
          <cell r="B549" t="str">
            <v>Đường từ Điện Thành Hoàng Vĩnh Lộc đến Cầu Chợ Ngang xã Quảng Lộc</v>
          </cell>
          <cell r="C549">
            <v>2250</v>
          </cell>
          <cell r="D549">
            <v>2250</v>
          </cell>
          <cell r="E549">
            <v>2250</v>
          </cell>
          <cell r="F549">
            <v>2250</v>
          </cell>
          <cell r="G549" t="str">
            <v>Ba Đồn</v>
          </cell>
          <cell r="H549">
            <v>2019</v>
          </cell>
          <cell r="I549">
            <v>2019</v>
          </cell>
          <cell r="J549">
            <v>2021</v>
          </cell>
          <cell r="K549">
            <v>2021</v>
          </cell>
          <cell r="L549">
            <v>2021</v>
          </cell>
          <cell r="M549" t="str">
            <v>3778/QĐ-UBND ngày 31/10/2018</v>
          </cell>
          <cell r="N549">
            <v>11200</v>
          </cell>
          <cell r="O549">
            <v>11200</v>
          </cell>
          <cell r="P549">
            <v>6720</v>
          </cell>
          <cell r="Q549">
            <v>6720</v>
          </cell>
          <cell r="R549">
            <v>6720</v>
          </cell>
          <cell r="S549">
            <v>6720</v>
          </cell>
          <cell r="T549">
            <v>3360</v>
          </cell>
          <cell r="U549">
            <v>3360</v>
          </cell>
          <cell r="V549">
            <v>3360</v>
          </cell>
          <cell r="W549">
            <v>3360</v>
          </cell>
          <cell r="X549">
            <v>3360</v>
          </cell>
          <cell r="Y549">
            <v>3360</v>
          </cell>
          <cell r="Z549">
            <v>3360</v>
          </cell>
          <cell r="AA549">
            <v>3360</v>
          </cell>
          <cell r="AB549">
            <v>3360</v>
          </cell>
          <cell r="AC549">
            <v>3360</v>
          </cell>
          <cell r="AD549">
            <v>3360</v>
          </cell>
          <cell r="AE549">
            <v>3360</v>
          </cell>
          <cell r="AF549">
            <v>3360</v>
          </cell>
          <cell r="AG549">
            <v>3360</v>
          </cell>
          <cell r="AH549">
            <v>3360</v>
          </cell>
          <cell r="AI549">
            <v>3360</v>
          </cell>
          <cell r="AJ549">
            <v>3360</v>
          </cell>
          <cell r="AK549">
            <v>3360</v>
          </cell>
          <cell r="AL549">
            <v>3360</v>
          </cell>
          <cell r="AM549">
            <v>3360</v>
          </cell>
          <cell r="AN549" t="str">
            <v>NS tỉnh 2020: 2,5 tỷ; 2021: 4,22 tỷ</v>
          </cell>
          <cell r="AQ549" t="str">
            <v>Quảng Lộc</v>
          </cell>
          <cell r="AR549" t="str">
            <v>GT</v>
          </cell>
          <cell r="AS549">
            <v>3360</v>
          </cell>
          <cell r="AT549" t="str">
            <v>NTM</v>
          </cell>
          <cell r="AU549" t="str">
            <v>UBND xã Quảng Lộc</v>
          </cell>
          <cell r="AV549" t="str">
            <v>Ý kiến đ/c Quang PCT</v>
          </cell>
        </row>
        <row r="550">
          <cell r="B550" t="str">
            <v>Đường GTNT thôn Công Hòa xã Quảng Trung</v>
          </cell>
          <cell r="C550">
            <v>3360</v>
          </cell>
          <cell r="D550">
            <v>3360</v>
          </cell>
          <cell r="E550">
            <v>3360</v>
          </cell>
          <cell r="F550">
            <v>3360</v>
          </cell>
          <cell r="G550" t="str">
            <v>Ba Đồn</v>
          </cell>
          <cell r="H550">
            <v>2019</v>
          </cell>
          <cell r="I550">
            <v>2019</v>
          </cell>
          <cell r="J550">
            <v>2021</v>
          </cell>
          <cell r="K550">
            <v>2021</v>
          </cell>
          <cell r="L550">
            <v>2021</v>
          </cell>
          <cell r="M550" t="str">
            <v>3777/QĐ-UBND ngày 31/10/2018</v>
          </cell>
          <cell r="N550">
            <v>3000</v>
          </cell>
          <cell r="O550">
            <v>3000</v>
          </cell>
          <cell r="P550">
            <v>1800</v>
          </cell>
          <cell r="Q550">
            <v>1800</v>
          </cell>
          <cell r="R550">
            <v>1800</v>
          </cell>
          <cell r="S550">
            <v>1800</v>
          </cell>
          <cell r="T550">
            <v>900</v>
          </cell>
          <cell r="U550">
            <v>900</v>
          </cell>
          <cell r="V550">
            <v>900</v>
          </cell>
          <cell r="W550">
            <v>900</v>
          </cell>
          <cell r="X550">
            <v>900</v>
          </cell>
          <cell r="Y550">
            <v>900</v>
          </cell>
          <cell r="Z550">
            <v>900</v>
          </cell>
          <cell r="AA550">
            <v>900</v>
          </cell>
          <cell r="AB550">
            <v>900</v>
          </cell>
          <cell r="AC550">
            <v>900</v>
          </cell>
          <cell r="AD550">
            <v>900</v>
          </cell>
          <cell r="AE550">
            <v>900</v>
          </cell>
          <cell r="AF550">
            <v>900</v>
          </cell>
          <cell r="AG550">
            <v>900</v>
          </cell>
          <cell r="AH550">
            <v>900</v>
          </cell>
          <cell r="AI550">
            <v>900</v>
          </cell>
          <cell r="AJ550">
            <v>900</v>
          </cell>
          <cell r="AK550">
            <v>900</v>
          </cell>
          <cell r="AL550">
            <v>900</v>
          </cell>
          <cell r="AM550">
            <v>900</v>
          </cell>
          <cell r="AN550" t="str">
            <v>NS tỉnh 2020: 0,9 tỷ; 2021: 0,9 tỷ</v>
          </cell>
          <cell r="AQ550" t="str">
            <v>Quảng Trung</v>
          </cell>
          <cell r="AR550" t="str">
            <v>GT</v>
          </cell>
          <cell r="AS550" t="str">
            <v>bãi ngang</v>
          </cell>
          <cell r="AT550" t="str">
            <v>NTM</v>
          </cell>
          <cell r="AU550" t="str">
            <v>UBND xã Quảng Trung</v>
          </cell>
          <cell r="AV550" t="str">
            <v>Ý kiến Giám đốc</v>
          </cell>
        </row>
        <row r="551">
          <cell r="B551" t="str">
            <v>Đường giao thông trên địa bàn Phường Quảng Thọ</v>
          </cell>
          <cell r="C551">
            <v>900</v>
          </cell>
          <cell r="D551">
            <v>900</v>
          </cell>
          <cell r="E551">
            <v>900</v>
          </cell>
          <cell r="F551">
            <v>900</v>
          </cell>
          <cell r="G551" t="str">
            <v>Ba Đồn</v>
          </cell>
          <cell r="H551">
            <v>2019</v>
          </cell>
          <cell r="I551">
            <v>2019</v>
          </cell>
          <cell r="J551">
            <v>2021</v>
          </cell>
          <cell r="K551">
            <v>2021</v>
          </cell>
          <cell r="L551">
            <v>2021</v>
          </cell>
          <cell r="M551" t="str">
            <v>3884/QĐ-UBND ngày 31/10/2018</v>
          </cell>
          <cell r="N551">
            <v>10000</v>
          </cell>
          <cell r="O551">
            <v>10000</v>
          </cell>
          <cell r="P551">
            <v>6000</v>
          </cell>
          <cell r="Q551">
            <v>6000</v>
          </cell>
          <cell r="R551">
            <v>6000</v>
          </cell>
          <cell r="S551">
            <v>6000</v>
          </cell>
          <cell r="T551">
            <v>3000</v>
          </cell>
          <cell r="U551">
            <v>3000</v>
          </cell>
          <cell r="V551">
            <v>3000</v>
          </cell>
          <cell r="W551">
            <v>3000</v>
          </cell>
          <cell r="X551">
            <v>3000</v>
          </cell>
          <cell r="Y551">
            <v>3000</v>
          </cell>
          <cell r="Z551">
            <v>3000</v>
          </cell>
          <cell r="AA551">
            <v>3000</v>
          </cell>
          <cell r="AB551">
            <v>3000</v>
          </cell>
          <cell r="AC551">
            <v>3000</v>
          </cell>
          <cell r="AD551">
            <v>3000</v>
          </cell>
          <cell r="AE551">
            <v>3000</v>
          </cell>
          <cell r="AF551">
            <v>3000</v>
          </cell>
          <cell r="AG551">
            <v>3000</v>
          </cell>
          <cell r="AH551">
            <v>3000</v>
          </cell>
          <cell r="AI551">
            <v>3000</v>
          </cell>
          <cell r="AJ551">
            <v>3000</v>
          </cell>
          <cell r="AK551">
            <v>3000</v>
          </cell>
          <cell r="AL551">
            <v>3000</v>
          </cell>
          <cell r="AM551">
            <v>3000</v>
          </cell>
          <cell r="AN551" t="str">
            <v>NS tỉnh 2020: 2 tỷ; 2021: 4 tỷ</v>
          </cell>
          <cell r="AQ551" t="str">
            <v>Quảng Thọ</v>
          </cell>
          <cell r="AR551" t="str">
            <v>GT</v>
          </cell>
          <cell r="AS551">
            <v>3000</v>
          </cell>
          <cell r="AU551" t="str">
            <v>UBND phường
Quảng Thọ</v>
          </cell>
          <cell r="AV551" t="str">
            <v>Ý kiến đ/c Quang PCT</v>
          </cell>
        </row>
        <row r="552">
          <cell r="B552" t="str">
            <v>Các tuyến đường liên thôn La Hà Nam đi La Hà Đông và tuyến đường La Hà Nam đi Văn Phú xã Quảng Văn</v>
          </cell>
          <cell r="C552">
            <v>3000</v>
          </cell>
          <cell r="D552">
            <v>3000</v>
          </cell>
          <cell r="E552">
            <v>3000</v>
          </cell>
          <cell r="F552">
            <v>3000</v>
          </cell>
          <cell r="G552" t="str">
            <v>Ba Đồn</v>
          </cell>
          <cell r="H552">
            <v>2019</v>
          </cell>
          <cell r="I552">
            <v>2019</v>
          </cell>
          <cell r="J552">
            <v>2021</v>
          </cell>
          <cell r="K552">
            <v>2021</v>
          </cell>
          <cell r="L552">
            <v>2021</v>
          </cell>
          <cell r="M552" t="str">
            <v>3785/QĐ-UBND ngày 31/10/2018</v>
          </cell>
          <cell r="N552">
            <v>6000</v>
          </cell>
          <cell r="O552">
            <v>6000</v>
          </cell>
          <cell r="P552">
            <v>3600</v>
          </cell>
          <cell r="Q552">
            <v>3600</v>
          </cell>
          <cell r="R552">
            <v>3600</v>
          </cell>
          <cell r="S552">
            <v>3600</v>
          </cell>
          <cell r="T552">
            <v>1800</v>
          </cell>
          <cell r="U552">
            <v>1800</v>
          </cell>
          <cell r="V552">
            <v>1800</v>
          </cell>
          <cell r="W552">
            <v>1800</v>
          </cell>
          <cell r="X552">
            <v>1800</v>
          </cell>
          <cell r="Y552">
            <v>1800</v>
          </cell>
          <cell r="Z552">
            <v>1800</v>
          </cell>
          <cell r="AA552">
            <v>1800</v>
          </cell>
          <cell r="AB552">
            <v>1800</v>
          </cell>
          <cell r="AC552">
            <v>1800</v>
          </cell>
          <cell r="AD552">
            <v>1800</v>
          </cell>
          <cell r="AE552">
            <v>1800</v>
          </cell>
          <cell r="AF552">
            <v>1800</v>
          </cell>
          <cell r="AG552">
            <v>1800</v>
          </cell>
          <cell r="AH552">
            <v>1800</v>
          </cell>
          <cell r="AI552">
            <v>1800</v>
          </cell>
          <cell r="AJ552">
            <v>1800</v>
          </cell>
          <cell r="AK552">
            <v>1800</v>
          </cell>
          <cell r="AL552">
            <v>1800</v>
          </cell>
          <cell r="AM552">
            <v>1800</v>
          </cell>
          <cell r="AN552" t="str">
            <v>NS tỉnh bố trí giai đoạn 2020-2021</v>
          </cell>
          <cell r="AQ552" t="str">
            <v>Quảng Văn</v>
          </cell>
          <cell r="AR552" t="str">
            <v>GT</v>
          </cell>
          <cell r="AS552" t="str">
            <v>bãi ngang</v>
          </cell>
          <cell r="AT552" t="str">
            <v>NTM</v>
          </cell>
          <cell r="AU552" t="str">
            <v>UBND xã Quảng Văn</v>
          </cell>
          <cell r="AV552" t="str">
            <v>Ý kiến đc Quang PCT</v>
          </cell>
        </row>
        <row r="553">
          <cell r="B553" t="str">
            <v>Đường lò vôi xã Vạn Ninh</v>
          </cell>
          <cell r="C553">
            <v>1800</v>
          </cell>
          <cell r="D553">
            <v>1800</v>
          </cell>
          <cell r="E553">
            <v>1800</v>
          </cell>
          <cell r="F553">
            <v>1800</v>
          </cell>
          <cell r="G553" t="str">
            <v>Quảng Ninh</v>
          </cell>
          <cell r="H553">
            <v>2019</v>
          </cell>
          <cell r="I553">
            <v>2019</v>
          </cell>
          <cell r="J553">
            <v>2021</v>
          </cell>
          <cell r="K553">
            <v>2021</v>
          </cell>
          <cell r="L553">
            <v>2021</v>
          </cell>
          <cell r="M553" t="str">
            <v>3822/QĐ-UBND ngày 31/10/2018</v>
          </cell>
          <cell r="N553">
            <v>4000</v>
          </cell>
          <cell r="O553">
            <v>4000</v>
          </cell>
          <cell r="P553">
            <v>2400</v>
          </cell>
          <cell r="Q553">
            <v>2400</v>
          </cell>
          <cell r="R553">
            <v>2400</v>
          </cell>
          <cell r="S553">
            <v>2400</v>
          </cell>
          <cell r="T553">
            <v>1200</v>
          </cell>
          <cell r="U553">
            <v>1200</v>
          </cell>
          <cell r="V553">
            <v>1200</v>
          </cell>
          <cell r="W553">
            <v>1200</v>
          </cell>
          <cell r="X553">
            <v>1200</v>
          </cell>
          <cell r="Y553">
            <v>1200</v>
          </cell>
          <cell r="Z553">
            <v>1200</v>
          </cell>
          <cell r="AA553">
            <v>1200</v>
          </cell>
          <cell r="AB553">
            <v>1200</v>
          </cell>
          <cell r="AC553">
            <v>1200</v>
          </cell>
          <cell r="AD553">
            <v>1200</v>
          </cell>
          <cell r="AE553">
            <v>1200</v>
          </cell>
          <cell r="AF553">
            <v>1200</v>
          </cell>
          <cell r="AG553">
            <v>1200</v>
          </cell>
          <cell r="AH553">
            <v>1200</v>
          </cell>
          <cell r="AI553">
            <v>1200</v>
          </cell>
          <cell r="AJ553">
            <v>1200</v>
          </cell>
          <cell r="AK553">
            <v>1200</v>
          </cell>
          <cell r="AL553">
            <v>1200</v>
          </cell>
          <cell r="AM553">
            <v>1200</v>
          </cell>
          <cell r="AN553" t="str">
            <v>NS tỉnh bố trí giai đoạn 2020-2021</v>
          </cell>
          <cell r="AQ553" t="str">
            <v>Vạn Ninh</v>
          </cell>
          <cell r="AR553" t="str">
            <v>GT</v>
          </cell>
          <cell r="AS553">
            <v>1200</v>
          </cell>
          <cell r="AT553" t="str">
            <v>NTM</v>
          </cell>
          <cell r="AU553" t="str">
            <v>UBND xã Vạn Ninh</v>
          </cell>
          <cell r="AV553" t="str">
            <v>Ý kiến đc Quang PCT</v>
          </cell>
        </row>
        <row r="554">
          <cell r="B554" t="str">
            <v>Đường tránh lũ Long Đại - Hà Kiên</v>
          </cell>
          <cell r="C554">
            <v>1200</v>
          </cell>
          <cell r="D554">
            <v>1200</v>
          </cell>
          <cell r="E554">
            <v>1200</v>
          </cell>
          <cell r="F554">
            <v>1200</v>
          </cell>
          <cell r="G554" t="str">
            <v>Quảng Ninh</v>
          </cell>
          <cell r="H554">
            <v>2019</v>
          </cell>
          <cell r="I554">
            <v>2019</v>
          </cell>
          <cell r="J554">
            <v>2021</v>
          </cell>
          <cell r="K554">
            <v>2021</v>
          </cell>
          <cell r="L554">
            <v>2021</v>
          </cell>
          <cell r="M554" t="str">
            <v>3870/QĐ-UBND ngày 31/10/2018</v>
          </cell>
          <cell r="N554">
            <v>7500</v>
          </cell>
          <cell r="O554">
            <v>7500</v>
          </cell>
          <cell r="P554">
            <v>4500</v>
          </cell>
          <cell r="Q554">
            <v>4500</v>
          </cell>
          <cell r="R554">
            <v>4500</v>
          </cell>
          <cell r="S554">
            <v>4500</v>
          </cell>
          <cell r="T554">
            <v>2250</v>
          </cell>
          <cell r="U554">
            <v>2250</v>
          </cell>
          <cell r="V554">
            <v>2250</v>
          </cell>
          <cell r="W554">
            <v>2250</v>
          </cell>
          <cell r="X554">
            <v>2250</v>
          </cell>
          <cell r="Y554">
            <v>2250</v>
          </cell>
          <cell r="Z554">
            <v>2250</v>
          </cell>
          <cell r="AA554">
            <v>2250</v>
          </cell>
          <cell r="AB554">
            <v>2250</v>
          </cell>
          <cell r="AC554">
            <v>2250</v>
          </cell>
          <cell r="AD554">
            <v>2250</v>
          </cell>
          <cell r="AE554">
            <v>2250</v>
          </cell>
          <cell r="AF554">
            <v>2250</v>
          </cell>
          <cell r="AG554">
            <v>2250</v>
          </cell>
          <cell r="AH554">
            <v>2250</v>
          </cell>
          <cell r="AI554">
            <v>2250</v>
          </cell>
          <cell r="AJ554">
            <v>2250</v>
          </cell>
          <cell r="AK554">
            <v>2250</v>
          </cell>
          <cell r="AL554">
            <v>2250</v>
          </cell>
          <cell r="AM554">
            <v>2250</v>
          </cell>
          <cell r="AN554" t="str">
            <v>NS tỉnh bố trí giai đoạn 2020-2021</v>
          </cell>
          <cell r="AQ554" t="str">
            <v>Hiền Ninh</v>
          </cell>
          <cell r="AR554" t="str">
            <v>GT</v>
          </cell>
          <cell r="AS554" t="str">
            <v>bãi ngang</v>
          </cell>
          <cell r="AT554" t="str">
            <v>NTM</v>
          </cell>
          <cell r="AU554" t="str">
            <v>UBND huyện Quảng Ninh</v>
          </cell>
          <cell r="AV554" t="str">
            <v>Ý kiến đ/c Quang PCT</v>
          </cell>
        </row>
        <row r="555">
          <cell r="B555" t="str">
            <v>Đường tránh lũ kết hợp di dân sau hồ Rào Đá, xã Trường Xuân</v>
          </cell>
          <cell r="C555">
            <v>2250</v>
          </cell>
          <cell r="D555">
            <v>2250</v>
          </cell>
          <cell r="E555">
            <v>2250</v>
          </cell>
          <cell r="F555">
            <v>2250</v>
          </cell>
          <cell r="G555" t="str">
            <v>Quảng Ninh</v>
          </cell>
          <cell r="H555">
            <v>2020</v>
          </cell>
          <cell r="I555">
            <v>2020</v>
          </cell>
          <cell r="J555">
            <v>2022</v>
          </cell>
          <cell r="K555">
            <v>2022</v>
          </cell>
          <cell r="L555">
            <v>2022</v>
          </cell>
          <cell r="M555">
            <v>2022</v>
          </cell>
          <cell r="N555">
            <v>6000</v>
          </cell>
          <cell r="O555">
            <v>6000</v>
          </cell>
          <cell r="P555">
            <v>3600</v>
          </cell>
          <cell r="Q555">
            <v>3600</v>
          </cell>
          <cell r="R555">
            <v>3600</v>
          </cell>
          <cell r="S555">
            <v>3600</v>
          </cell>
          <cell r="T555">
            <v>3600</v>
          </cell>
          <cell r="U555">
            <v>3600</v>
          </cell>
          <cell r="V555">
            <v>3600</v>
          </cell>
          <cell r="W555">
            <v>3600</v>
          </cell>
          <cell r="X555">
            <v>3600</v>
          </cell>
          <cell r="Y555">
            <v>3600</v>
          </cell>
          <cell r="Z555">
            <v>3600</v>
          </cell>
          <cell r="AA555">
            <v>3600</v>
          </cell>
          <cell r="AB555">
            <v>3600</v>
          </cell>
          <cell r="AC555">
            <v>3600</v>
          </cell>
          <cell r="AD555">
            <v>0</v>
          </cell>
          <cell r="AE555">
            <v>0</v>
          </cell>
          <cell r="AF555">
            <v>0</v>
          </cell>
          <cell r="AG555">
            <v>0</v>
          </cell>
          <cell r="AH555">
            <v>0</v>
          </cell>
          <cell r="AI555">
            <v>0</v>
          </cell>
          <cell r="AJ555">
            <v>0</v>
          </cell>
          <cell r="AK555">
            <v>0</v>
          </cell>
          <cell r="AL555">
            <v>0</v>
          </cell>
          <cell r="AM555">
            <v>0</v>
          </cell>
          <cell r="AN555">
            <v>0</v>
          </cell>
          <cell r="AO555" t="str">
            <v>Loại khỏi danh mục</v>
          </cell>
          <cell r="AQ555">
            <v>0</v>
          </cell>
          <cell r="AR555" t="str">
            <v>GT</v>
          </cell>
          <cell r="AS555">
            <v>0</v>
          </cell>
          <cell r="AU555" t="str">
            <v>UBND xã Trường Xuân</v>
          </cell>
          <cell r="AV555" t="str">
            <v>Ý kiến đ/c Giám đốc</v>
          </cell>
        </row>
        <row r="556">
          <cell r="B556" t="str">
            <v>Đường thôn Quy Hậu đi Quốc lộ 1A xã Liên Thủy</v>
          </cell>
          <cell r="C556">
            <v>0</v>
          </cell>
          <cell r="D556">
            <v>0</v>
          </cell>
          <cell r="E556">
            <v>0</v>
          </cell>
          <cell r="F556">
            <v>0</v>
          </cell>
          <cell r="G556" t="str">
            <v>Lệ Thủy</v>
          </cell>
          <cell r="H556">
            <v>2019</v>
          </cell>
          <cell r="I556">
            <v>2019</v>
          </cell>
          <cell r="J556">
            <v>2021</v>
          </cell>
          <cell r="K556">
            <v>2021</v>
          </cell>
          <cell r="L556">
            <v>2021</v>
          </cell>
          <cell r="M556" t="str">
            <v>3789/QĐ-UBND ngày 31/10/2018</v>
          </cell>
          <cell r="N556">
            <v>8000</v>
          </cell>
          <cell r="O556">
            <v>8000</v>
          </cell>
          <cell r="P556">
            <v>4800</v>
          </cell>
          <cell r="Q556">
            <v>4800</v>
          </cell>
          <cell r="R556">
            <v>4800</v>
          </cell>
          <cell r="S556">
            <v>4800</v>
          </cell>
          <cell r="T556">
            <v>2400</v>
          </cell>
          <cell r="U556">
            <v>2400</v>
          </cell>
          <cell r="V556">
            <v>2400</v>
          </cell>
          <cell r="W556">
            <v>2400</v>
          </cell>
          <cell r="X556">
            <v>2400</v>
          </cell>
          <cell r="Y556">
            <v>2400</v>
          </cell>
          <cell r="Z556">
            <v>2400</v>
          </cell>
          <cell r="AA556">
            <v>2400</v>
          </cell>
          <cell r="AB556">
            <v>2400</v>
          </cell>
          <cell r="AC556">
            <v>2400</v>
          </cell>
          <cell r="AD556">
            <v>2400</v>
          </cell>
          <cell r="AE556">
            <v>2400</v>
          </cell>
          <cell r="AF556">
            <v>2400</v>
          </cell>
          <cell r="AG556">
            <v>2400</v>
          </cell>
          <cell r="AH556">
            <v>2400</v>
          </cell>
          <cell r="AI556">
            <v>2400</v>
          </cell>
          <cell r="AJ556">
            <v>2400</v>
          </cell>
          <cell r="AK556">
            <v>2400</v>
          </cell>
          <cell r="AL556">
            <v>2400</v>
          </cell>
          <cell r="AM556">
            <v>2400</v>
          </cell>
          <cell r="AN556" t="str">
            <v>NS tỉnh bố trí giai đoạn 2020-2021</v>
          </cell>
          <cell r="AQ556" t="str">
            <v>Liên Thủy</v>
          </cell>
          <cell r="AR556" t="str">
            <v>GT</v>
          </cell>
          <cell r="AS556">
            <v>2400</v>
          </cell>
          <cell r="AT556" t="str">
            <v>NTM</v>
          </cell>
          <cell r="AU556" t="str">
            <v>UBND xã Liên Thủy</v>
          </cell>
          <cell r="AV556" t="str">
            <v>Đ/c Chủ tịch</v>
          </cell>
        </row>
        <row r="557">
          <cell r="B557" t="str">
            <v>Xây dựng khẩn cấp hệ thống kè bảo vệ tuyến đê Vùng Lùng, xã Tân Thủy</v>
          </cell>
          <cell r="C557">
            <v>2400</v>
          </cell>
          <cell r="D557">
            <v>2400</v>
          </cell>
          <cell r="E557">
            <v>2400</v>
          </cell>
          <cell r="F557">
            <v>2400</v>
          </cell>
          <cell r="G557" t="str">
            <v>Lệ Thủy</v>
          </cell>
          <cell r="H557">
            <v>2019</v>
          </cell>
          <cell r="I557">
            <v>2019</v>
          </cell>
          <cell r="J557">
            <v>2021</v>
          </cell>
          <cell r="K557">
            <v>2021</v>
          </cell>
          <cell r="L557">
            <v>2021</v>
          </cell>
          <cell r="M557" t="str">
            <v>3815/QĐ-UBND ngày 31/10/2018</v>
          </cell>
          <cell r="N557">
            <v>6000</v>
          </cell>
          <cell r="O557">
            <v>6000</v>
          </cell>
          <cell r="P557">
            <v>3600</v>
          </cell>
          <cell r="Q557">
            <v>3600</v>
          </cell>
          <cell r="R557">
            <v>3600</v>
          </cell>
          <cell r="S557">
            <v>3600</v>
          </cell>
          <cell r="T557">
            <v>1800</v>
          </cell>
          <cell r="U557">
            <v>1800</v>
          </cell>
          <cell r="V557">
            <v>1800</v>
          </cell>
          <cell r="W557">
            <v>1800</v>
          </cell>
          <cell r="X557">
            <v>1800</v>
          </cell>
          <cell r="Y557">
            <v>1800</v>
          </cell>
          <cell r="Z557">
            <v>1800</v>
          </cell>
          <cell r="AA557">
            <v>1800</v>
          </cell>
          <cell r="AB557">
            <v>1800</v>
          </cell>
          <cell r="AC557">
            <v>1800</v>
          </cell>
          <cell r="AD557">
            <v>1800</v>
          </cell>
          <cell r="AE557">
            <v>1800</v>
          </cell>
          <cell r="AF557">
            <v>1800</v>
          </cell>
          <cell r="AG557">
            <v>1800</v>
          </cell>
          <cell r="AH557">
            <v>1800</v>
          </cell>
          <cell r="AI557">
            <v>1800</v>
          </cell>
          <cell r="AJ557">
            <v>1800</v>
          </cell>
          <cell r="AK557">
            <v>1800</v>
          </cell>
          <cell r="AL557">
            <v>1800</v>
          </cell>
          <cell r="AM557">
            <v>1800</v>
          </cell>
          <cell r="AN557" t="str">
            <v>NS tỉnh bố trí giai đoạn 2020-2021</v>
          </cell>
          <cell r="AQ557" t="str">
            <v>Tân Thủy</v>
          </cell>
          <cell r="AR557" t="str">
            <v>NN-TL</v>
          </cell>
          <cell r="AS557">
            <v>1800</v>
          </cell>
          <cell r="AT557" t="str">
            <v>NTM</v>
          </cell>
          <cell r="AU557" t="str">
            <v>UBND huyện Lệ Thủy</v>
          </cell>
          <cell r="AV557" t="str">
            <v>Ý kiến đc Quang PCT</v>
          </cell>
        </row>
        <row r="558">
          <cell r="B558" t="str">
            <v>Hệ thống kè bảo vệ tuyến đê Đập Bể, xã Lộc Thủy</v>
          </cell>
          <cell r="C558">
            <v>1800</v>
          </cell>
          <cell r="D558">
            <v>1800</v>
          </cell>
          <cell r="E558">
            <v>1800</v>
          </cell>
          <cell r="F558">
            <v>1800</v>
          </cell>
          <cell r="G558" t="str">
            <v>Lệ Thủy</v>
          </cell>
          <cell r="H558">
            <v>2019</v>
          </cell>
          <cell r="I558">
            <v>2019</v>
          </cell>
          <cell r="J558">
            <v>2021</v>
          </cell>
          <cell r="K558">
            <v>2021</v>
          </cell>
          <cell r="L558">
            <v>2021</v>
          </cell>
          <cell r="M558" t="str">
            <v>3814/QĐ-UBND ngày 31/10/2018</v>
          </cell>
          <cell r="N558">
            <v>6000</v>
          </cell>
          <cell r="O558">
            <v>6000</v>
          </cell>
          <cell r="P558">
            <v>3600</v>
          </cell>
          <cell r="Q558">
            <v>3600</v>
          </cell>
          <cell r="R558">
            <v>3600</v>
          </cell>
          <cell r="S558">
            <v>3600</v>
          </cell>
          <cell r="T558">
            <v>1800</v>
          </cell>
          <cell r="U558">
            <v>1800</v>
          </cell>
          <cell r="V558">
            <v>1800</v>
          </cell>
          <cell r="W558">
            <v>1800</v>
          </cell>
          <cell r="X558">
            <v>1800</v>
          </cell>
          <cell r="Y558">
            <v>1800</v>
          </cell>
          <cell r="Z558">
            <v>1800</v>
          </cell>
          <cell r="AA558">
            <v>1800</v>
          </cell>
          <cell r="AB558">
            <v>1800</v>
          </cell>
          <cell r="AC558">
            <v>1800</v>
          </cell>
          <cell r="AD558">
            <v>1800</v>
          </cell>
          <cell r="AE558">
            <v>1800</v>
          </cell>
          <cell r="AF558">
            <v>1800</v>
          </cell>
          <cell r="AG558">
            <v>1800</v>
          </cell>
          <cell r="AH558">
            <v>1800</v>
          </cell>
          <cell r="AI558">
            <v>1800</v>
          </cell>
          <cell r="AJ558">
            <v>1800</v>
          </cell>
          <cell r="AK558">
            <v>1800</v>
          </cell>
          <cell r="AL558">
            <v>1800</v>
          </cell>
          <cell r="AM558">
            <v>1800</v>
          </cell>
          <cell r="AN558" t="str">
            <v>Bố trí 1 tỷ nguồn vượt thu cho dự án Hệ thống kè bảo vệ tuyến Đập Bể, huyện Lệ Thủy, có sai khác về tên danh mục</v>
          </cell>
          <cell r="AO558" t="str">
            <v>Bố trí 1 tỷ nguồn vượt thu cho dự án Hệ thống kè bảo vệ tuyến Đập Bể, huyện Lệ Thủy, có sai khác về tên danh mục</v>
          </cell>
          <cell r="AQ558" t="str">
            <v>Lộc Thủy</v>
          </cell>
          <cell r="AR558" t="str">
            <v>NN-TL</v>
          </cell>
          <cell r="AS558">
            <v>1800</v>
          </cell>
          <cell r="AT558" t="str">
            <v>NTM</v>
          </cell>
          <cell r="AU558" t="str">
            <v>UBND huyện Lệ Thủy</v>
          </cell>
          <cell r="AV558" t="str">
            <v>Ý kiến chủ tịch</v>
          </cell>
        </row>
        <row r="559">
          <cell r="B559" t="str">
            <v xml:space="preserve">Đường giao thông từ xã Ngư Thủy Nam đi xã Ngư Thủy Trung </v>
          </cell>
          <cell r="C559">
            <v>1800</v>
          </cell>
          <cell r="D559">
            <v>1800</v>
          </cell>
          <cell r="E559">
            <v>1800</v>
          </cell>
          <cell r="F559">
            <v>1800</v>
          </cell>
          <cell r="G559" t="str">
            <v>Lệ Thủy</v>
          </cell>
          <cell r="H559">
            <v>2019</v>
          </cell>
          <cell r="I559">
            <v>2019</v>
          </cell>
          <cell r="J559">
            <v>2021</v>
          </cell>
          <cell r="K559">
            <v>2021</v>
          </cell>
          <cell r="L559">
            <v>2021</v>
          </cell>
          <cell r="M559" t="str">
            <v>3790/QĐ-UBND ngày 31/10/2018</v>
          </cell>
          <cell r="N559">
            <v>7000</v>
          </cell>
          <cell r="O559">
            <v>7000</v>
          </cell>
          <cell r="P559">
            <v>4200</v>
          </cell>
          <cell r="Q559">
            <v>4200</v>
          </cell>
          <cell r="R559">
            <v>4200</v>
          </cell>
          <cell r="S559">
            <v>4200</v>
          </cell>
          <cell r="T559">
            <v>2100</v>
          </cell>
          <cell r="U559">
            <v>2100</v>
          </cell>
          <cell r="V559">
            <v>2100</v>
          </cell>
          <cell r="W559">
            <v>2100</v>
          </cell>
          <cell r="X559">
            <v>2100</v>
          </cell>
          <cell r="Y559">
            <v>2100</v>
          </cell>
          <cell r="Z559">
            <v>2100</v>
          </cell>
          <cell r="AA559">
            <v>2100</v>
          </cell>
          <cell r="AB559">
            <v>2100</v>
          </cell>
          <cell r="AC559">
            <v>2100</v>
          </cell>
          <cell r="AD559">
            <v>2100</v>
          </cell>
          <cell r="AE559">
            <v>2100</v>
          </cell>
          <cell r="AF559">
            <v>2100</v>
          </cell>
          <cell r="AG559">
            <v>2100</v>
          </cell>
          <cell r="AH559">
            <v>2100</v>
          </cell>
          <cell r="AI559">
            <v>2100</v>
          </cell>
          <cell r="AJ559">
            <v>2100</v>
          </cell>
          <cell r="AK559">
            <v>2100</v>
          </cell>
          <cell r="AL559">
            <v>2100</v>
          </cell>
          <cell r="AM559">
            <v>2100</v>
          </cell>
          <cell r="AN559" t="str">
            <v>NS tỉnh bố trí giai đoạn 2020-2021</v>
          </cell>
          <cell r="AQ559" t="str">
            <v>Ngư Thủy Nam</v>
          </cell>
          <cell r="AR559" t="str">
            <v>GT</v>
          </cell>
          <cell r="AS559">
            <v>2100</v>
          </cell>
          <cell r="AT559" t="str">
            <v>NTM</v>
          </cell>
          <cell r="AU559" t="str">
            <v>UBND xã Ngư Thủy Nam</v>
          </cell>
          <cell r="AV559" t="str">
            <v>Ý kiến đc Quang PCT</v>
          </cell>
        </row>
        <row r="560">
          <cell r="B560" t="str">
            <v>Sửa chữa đường sản xuất và dân sinh xã Cam Thủy</v>
          </cell>
          <cell r="C560">
            <v>2100</v>
          </cell>
          <cell r="D560">
            <v>2100</v>
          </cell>
          <cell r="E560">
            <v>2100</v>
          </cell>
          <cell r="F560">
            <v>2100</v>
          </cell>
          <cell r="G560" t="str">
            <v>Lệ Thủy</v>
          </cell>
          <cell r="H560">
            <v>2019</v>
          </cell>
          <cell r="I560">
            <v>2019</v>
          </cell>
          <cell r="J560">
            <v>2021</v>
          </cell>
          <cell r="K560">
            <v>2021</v>
          </cell>
          <cell r="L560">
            <v>2021</v>
          </cell>
          <cell r="M560" t="str">
            <v>3787/QĐ-UBND ngày 31/10/2018</v>
          </cell>
          <cell r="N560">
            <v>4000</v>
          </cell>
          <cell r="O560">
            <v>4000</v>
          </cell>
          <cell r="P560">
            <v>2400</v>
          </cell>
          <cell r="Q560">
            <v>2400</v>
          </cell>
          <cell r="R560">
            <v>2400</v>
          </cell>
          <cell r="S560">
            <v>2400</v>
          </cell>
          <cell r="T560">
            <v>1200</v>
          </cell>
          <cell r="U560">
            <v>1200</v>
          </cell>
          <cell r="V560">
            <v>1200</v>
          </cell>
          <cell r="W560">
            <v>1200</v>
          </cell>
          <cell r="X560">
            <v>1200</v>
          </cell>
          <cell r="Y560">
            <v>1200</v>
          </cell>
          <cell r="Z560">
            <v>1200</v>
          </cell>
          <cell r="AA560">
            <v>1200</v>
          </cell>
          <cell r="AB560">
            <v>1200</v>
          </cell>
          <cell r="AC560">
            <v>1200</v>
          </cell>
          <cell r="AD560">
            <v>1200</v>
          </cell>
          <cell r="AE560">
            <v>1200</v>
          </cell>
          <cell r="AF560">
            <v>1200</v>
          </cell>
          <cell r="AG560">
            <v>1200</v>
          </cell>
          <cell r="AH560">
            <v>1200</v>
          </cell>
          <cell r="AI560">
            <v>1200</v>
          </cell>
          <cell r="AJ560">
            <v>1200</v>
          </cell>
          <cell r="AK560">
            <v>1200</v>
          </cell>
          <cell r="AL560">
            <v>1200</v>
          </cell>
          <cell r="AM560">
            <v>1200</v>
          </cell>
          <cell r="AN560" t="str">
            <v>NS tỉnh bố trí giai đoạn 2020-2021</v>
          </cell>
          <cell r="AQ560" t="str">
            <v>Cam Thủy</v>
          </cell>
          <cell r="AR560" t="str">
            <v>GT</v>
          </cell>
          <cell r="AS560">
            <v>1200</v>
          </cell>
          <cell r="AT560" t="str">
            <v>NTM</v>
          </cell>
          <cell r="AU560" t="str">
            <v>UBND xã Cam Thủy</v>
          </cell>
          <cell r="AV560" t="str">
            <v>Ý kiến đc Quang PCT</v>
          </cell>
        </row>
        <row r="561">
          <cell r="B561" t="str">
            <v>Kè chống sạt lở Hói Miệu</v>
          </cell>
          <cell r="C561">
            <v>1200</v>
          </cell>
          <cell r="D561">
            <v>1200</v>
          </cell>
          <cell r="E561">
            <v>1200</v>
          </cell>
          <cell r="F561">
            <v>1200</v>
          </cell>
          <cell r="G561" t="str">
            <v>Lệ Thủy</v>
          </cell>
          <cell r="H561">
            <v>2019</v>
          </cell>
          <cell r="I561">
            <v>2019</v>
          </cell>
          <cell r="J561">
            <v>2021</v>
          </cell>
          <cell r="K561">
            <v>2021</v>
          </cell>
          <cell r="L561">
            <v>2021</v>
          </cell>
          <cell r="M561" t="str">
            <v>3668/QĐ-UBND ngày 29/10/2018</v>
          </cell>
          <cell r="N561">
            <v>7500</v>
          </cell>
          <cell r="O561">
            <v>7500</v>
          </cell>
          <cell r="P561">
            <v>4500</v>
          </cell>
          <cell r="Q561">
            <v>4500</v>
          </cell>
          <cell r="R561">
            <v>4500</v>
          </cell>
          <cell r="S561">
            <v>4500</v>
          </cell>
          <cell r="T561">
            <v>2250</v>
          </cell>
          <cell r="U561">
            <v>2250</v>
          </cell>
          <cell r="V561">
            <v>2250</v>
          </cell>
          <cell r="W561">
            <v>2250</v>
          </cell>
          <cell r="X561">
            <v>2250</v>
          </cell>
          <cell r="Y561">
            <v>2250</v>
          </cell>
          <cell r="Z561">
            <v>2250</v>
          </cell>
          <cell r="AA561">
            <v>2250</v>
          </cell>
          <cell r="AB561">
            <v>2250</v>
          </cell>
          <cell r="AC561">
            <v>2250</v>
          </cell>
          <cell r="AD561">
            <v>2250</v>
          </cell>
          <cell r="AE561">
            <v>2250</v>
          </cell>
          <cell r="AF561">
            <v>2250</v>
          </cell>
          <cell r="AG561">
            <v>2250</v>
          </cell>
          <cell r="AH561">
            <v>2250</v>
          </cell>
          <cell r="AI561">
            <v>2250</v>
          </cell>
          <cell r="AJ561">
            <v>2250</v>
          </cell>
          <cell r="AK561">
            <v>2250</v>
          </cell>
          <cell r="AL561">
            <v>2250</v>
          </cell>
          <cell r="AM561">
            <v>2250</v>
          </cell>
          <cell r="AN561" t="str">
            <v>NS tỉnh bố trí giai đoạn 2020-2021</v>
          </cell>
          <cell r="AQ561" t="str">
            <v>Kiến Giang</v>
          </cell>
          <cell r="AR561" t="str">
            <v>NN-TL</v>
          </cell>
          <cell r="AS561">
            <v>2250</v>
          </cell>
          <cell r="AU561" t="str">
            <v>UBND huyện Lệ Thủy</v>
          </cell>
          <cell r="AV561" t="str">
            <v>Ý kiến chủ tịch</v>
          </cell>
        </row>
        <row r="562">
          <cell r="B562" t="str">
            <v>Kè chống sạt lở Nam Hói Cùng</v>
          </cell>
          <cell r="C562">
            <v>2250</v>
          </cell>
          <cell r="D562">
            <v>2250</v>
          </cell>
          <cell r="E562">
            <v>2250</v>
          </cell>
          <cell r="F562">
            <v>2250</v>
          </cell>
          <cell r="G562" t="str">
            <v>Lệ Thủy</v>
          </cell>
          <cell r="H562">
            <v>2019</v>
          </cell>
          <cell r="I562">
            <v>2019</v>
          </cell>
          <cell r="J562">
            <v>2021</v>
          </cell>
          <cell r="K562">
            <v>2021</v>
          </cell>
          <cell r="L562">
            <v>2021</v>
          </cell>
          <cell r="M562" t="str">
            <v>3792/QĐ-UBND ngày 31/10/2018</v>
          </cell>
          <cell r="N562">
            <v>10000</v>
          </cell>
          <cell r="O562">
            <v>10000</v>
          </cell>
          <cell r="P562">
            <v>6000</v>
          </cell>
          <cell r="Q562">
            <v>6000</v>
          </cell>
          <cell r="R562">
            <v>6000</v>
          </cell>
          <cell r="S562">
            <v>6000</v>
          </cell>
          <cell r="T562">
            <v>3000</v>
          </cell>
          <cell r="U562">
            <v>3000</v>
          </cell>
          <cell r="V562">
            <v>3000</v>
          </cell>
          <cell r="W562">
            <v>3000</v>
          </cell>
          <cell r="X562">
            <v>3000</v>
          </cell>
          <cell r="Y562">
            <v>3000</v>
          </cell>
          <cell r="Z562">
            <v>3000</v>
          </cell>
          <cell r="AA562">
            <v>3000</v>
          </cell>
          <cell r="AB562">
            <v>3000</v>
          </cell>
          <cell r="AC562">
            <v>3000</v>
          </cell>
          <cell r="AD562">
            <v>3000</v>
          </cell>
          <cell r="AE562">
            <v>3000</v>
          </cell>
          <cell r="AF562">
            <v>3000</v>
          </cell>
          <cell r="AG562">
            <v>3000</v>
          </cell>
          <cell r="AH562">
            <v>3000</v>
          </cell>
          <cell r="AI562">
            <v>3000</v>
          </cell>
          <cell r="AJ562">
            <v>3000</v>
          </cell>
          <cell r="AK562">
            <v>3000</v>
          </cell>
          <cell r="AL562">
            <v>3000</v>
          </cell>
          <cell r="AM562">
            <v>3000</v>
          </cell>
          <cell r="AN562" t="str">
            <v>NS tỉnh bố trí giai đoạn 2020-2021</v>
          </cell>
          <cell r="AQ562" t="str">
            <v>An Thủy</v>
          </cell>
          <cell r="AR562" t="str">
            <v>NN-TL</v>
          </cell>
          <cell r="AS562">
            <v>3000</v>
          </cell>
          <cell r="AT562" t="str">
            <v>NTM</v>
          </cell>
          <cell r="AU562" t="str">
            <v>UBND huyện Lệ Thủy</v>
          </cell>
          <cell r="AV562" t="str">
            <v>Ý kiến chủ tịch</v>
          </cell>
        </row>
        <row r="563">
          <cell r="B563" t="str">
            <v>Đường từ thôn Hồng Giang xã Trường Thủy đi xã Văn Thủy</v>
          </cell>
          <cell r="C563">
            <v>3000</v>
          </cell>
          <cell r="D563">
            <v>3000</v>
          </cell>
          <cell r="E563">
            <v>3000</v>
          </cell>
          <cell r="F563">
            <v>3000</v>
          </cell>
          <cell r="G563" t="str">
            <v>Lệ Thủy</v>
          </cell>
          <cell r="H563">
            <v>2019</v>
          </cell>
          <cell r="I563">
            <v>2019</v>
          </cell>
          <cell r="J563">
            <v>2021</v>
          </cell>
          <cell r="K563">
            <v>2021</v>
          </cell>
          <cell r="L563">
            <v>2021</v>
          </cell>
          <cell r="M563" t="str">
            <v>3731/QĐ-UBND ngày 30/10/2018</v>
          </cell>
          <cell r="N563">
            <v>5000</v>
          </cell>
          <cell r="O563">
            <v>5000</v>
          </cell>
          <cell r="P563">
            <v>3000</v>
          </cell>
          <cell r="Q563">
            <v>3000</v>
          </cell>
          <cell r="R563">
            <v>3000</v>
          </cell>
          <cell r="S563">
            <v>3000</v>
          </cell>
          <cell r="T563">
            <v>1500</v>
          </cell>
          <cell r="U563">
            <v>1500</v>
          </cell>
          <cell r="V563">
            <v>1500</v>
          </cell>
          <cell r="W563">
            <v>1500</v>
          </cell>
          <cell r="X563">
            <v>1500</v>
          </cell>
          <cell r="Y563">
            <v>1500</v>
          </cell>
          <cell r="Z563">
            <v>1500</v>
          </cell>
          <cell r="AA563">
            <v>1500</v>
          </cell>
          <cell r="AB563">
            <v>1500</v>
          </cell>
          <cell r="AC563">
            <v>1500</v>
          </cell>
          <cell r="AD563">
            <v>1500</v>
          </cell>
          <cell r="AE563">
            <v>1500</v>
          </cell>
          <cell r="AF563">
            <v>1500</v>
          </cell>
          <cell r="AG563">
            <v>1500</v>
          </cell>
          <cell r="AH563">
            <v>1500</v>
          </cell>
          <cell r="AI563">
            <v>1500</v>
          </cell>
          <cell r="AJ563">
            <v>1500</v>
          </cell>
          <cell r="AK563">
            <v>1500</v>
          </cell>
          <cell r="AL563">
            <v>1500</v>
          </cell>
          <cell r="AM563">
            <v>1500</v>
          </cell>
          <cell r="AN563" t="str">
            <v>NS tỉnh bố trí giai đoạn 2020-2021</v>
          </cell>
          <cell r="AQ563" t="str">
            <v>Trường Thủy</v>
          </cell>
          <cell r="AR563" t="str">
            <v>GT</v>
          </cell>
          <cell r="AS563">
            <v>1500</v>
          </cell>
          <cell r="AT563" t="str">
            <v>NTM</v>
          </cell>
          <cell r="AU563" t="str">
            <v>UBND xã Trường Thủy</v>
          </cell>
          <cell r="AV563" t="str">
            <v>Đ/c Giám đốc</v>
          </cell>
        </row>
        <row r="564">
          <cell r="B564" t="str">
            <v>Hoàn thiện cầu Cà Roòng 2, xã Thượng Trạch</v>
          </cell>
          <cell r="C564">
            <v>1500</v>
          </cell>
          <cell r="D564">
            <v>1500</v>
          </cell>
          <cell r="E564">
            <v>1500</v>
          </cell>
          <cell r="F564">
            <v>1500</v>
          </cell>
          <cell r="G564" t="str">
            <v>Bố Trạch</v>
          </cell>
          <cell r="H564">
            <v>2019</v>
          </cell>
          <cell r="I564">
            <v>2019</v>
          </cell>
          <cell r="J564">
            <v>2021</v>
          </cell>
          <cell r="K564">
            <v>2021</v>
          </cell>
          <cell r="L564">
            <v>2021</v>
          </cell>
          <cell r="M564" t="str">
            <v>3533/QĐ-UBND ngày 23/10/2018</v>
          </cell>
          <cell r="N564">
            <v>6000</v>
          </cell>
          <cell r="O564">
            <v>6000</v>
          </cell>
          <cell r="P564">
            <v>3600</v>
          </cell>
          <cell r="Q564">
            <v>3600</v>
          </cell>
          <cell r="R564">
            <v>3600</v>
          </cell>
          <cell r="S564">
            <v>3600</v>
          </cell>
          <cell r="T564">
            <v>1800</v>
          </cell>
          <cell r="U564">
            <v>1800</v>
          </cell>
          <cell r="V564">
            <v>1800</v>
          </cell>
          <cell r="W564">
            <v>1800</v>
          </cell>
          <cell r="X564">
            <v>1800</v>
          </cell>
          <cell r="Y564">
            <v>1800</v>
          </cell>
          <cell r="Z564">
            <v>1800</v>
          </cell>
          <cell r="AA564">
            <v>1800</v>
          </cell>
          <cell r="AB564">
            <v>1800</v>
          </cell>
          <cell r="AC564">
            <v>1800</v>
          </cell>
          <cell r="AD564">
            <v>1800</v>
          </cell>
          <cell r="AE564">
            <v>1800</v>
          </cell>
          <cell r="AF564">
            <v>1800</v>
          </cell>
          <cell r="AG564">
            <v>1800</v>
          </cell>
          <cell r="AH564">
            <v>1800</v>
          </cell>
          <cell r="AI564">
            <v>1800</v>
          </cell>
          <cell r="AJ564">
            <v>1800</v>
          </cell>
          <cell r="AK564">
            <v>1800</v>
          </cell>
          <cell r="AL564">
            <v>1800</v>
          </cell>
          <cell r="AM564">
            <v>1800</v>
          </cell>
          <cell r="AN564" t="str">
            <v>Đang trình thẩm định chủ trương đầu tư</v>
          </cell>
          <cell r="AQ564" t="str">
            <v>Thượng Trạch</v>
          </cell>
          <cell r="AR564" t="str">
            <v>GT</v>
          </cell>
          <cell r="AS564" t="str">
            <v>xã 135</v>
          </cell>
          <cell r="AT564" t="str">
            <v>NTM</v>
          </cell>
          <cell r="AU564" t="str">
            <v>UBND huyện Bố Trạch</v>
          </cell>
          <cell r="AV564" t="str">
            <v>Ý kiến chủ tịch</v>
          </cell>
        </row>
        <row r="565">
          <cell r="B565" t="str">
            <v>Nâng cấp tuyến đường ngập lũ nối thôn Trung Thuận về thôn Nam Sơn, xã Phú Trạch</v>
          </cell>
          <cell r="C565">
            <v>1800</v>
          </cell>
          <cell r="D565">
            <v>1800</v>
          </cell>
          <cell r="E565">
            <v>1800</v>
          </cell>
          <cell r="F565">
            <v>1800</v>
          </cell>
          <cell r="G565" t="str">
            <v>Bố Trạch</v>
          </cell>
          <cell r="H565">
            <v>2019</v>
          </cell>
          <cell r="I565">
            <v>2019</v>
          </cell>
          <cell r="J565">
            <v>2021</v>
          </cell>
          <cell r="K565">
            <v>2021</v>
          </cell>
          <cell r="L565">
            <v>2021</v>
          </cell>
          <cell r="M565" t="str">
            <v>3742/QĐ-UBND ngày 30/10/2018</v>
          </cell>
          <cell r="N565">
            <v>6000</v>
          </cell>
          <cell r="O565">
            <v>6000</v>
          </cell>
          <cell r="P565">
            <v>3600</v>
          </cell>
          <cell r="Q565">
            <v>3600</v>
          </cell>
          <cell r="R565">
            <v>3600</v>
          </cell>
          <cell r="S565">
            <v>3600</v>
          </cell>
          <cell r="T565">
            <v>1800</v>
          </cell>
          <cell r="U565">
            <v>1800</v>
          </cell>
          <cell r="V565">
            <v>1800</v>
          </cell>
          <cell r="W565">
            <v>1800</v>
          </cell>
          <cell r="X565">
            <v>1800</v>
          </cell>
          <cell r="Y565">
            <v>1800</v>
          </cell>
          <cell r="Z565">
            <v>1800</v>
          </cell>
          <cell r="AA565">
            <v>1800</v>
          </cell>
          <cell r="AB565">
            <v>1800</v>
          </cell>
          <cell r="AC565">
            <v>1800</v>
          </cell>
          <cell r="AD565">
            <v>1800</v>
          </cell>
          <cell r="AE565">
            <v>1800</v>
          </cell>
          <cell r="AF565">
            <v>1800</v>
          </cell>
          <cell r="AG565">
            <v>1800</v>
          </cell>
          <cell r="AH565">
            <v>1800</v>
          </cell>
          <cell r="AI565">
            <v>1800</v>
          </cell>
          <cell r="AJ565">
            <v>1800</v>
          </cell>
          <cell r="AK565">
            <v>1800</v>
          </cell>
          <cell r="AL565">
            <v>1800</v>
          </cell>
          <cell r="AM565">
            <v>1800</v>
          </cell>
          <cell r="AN565" t="str">
            <v>Đang trình thẩm định chủ trương đầu tư</v>
          </cell>
          <cell r="AQ565" t="str">
            <v>Phú Trạch</v>
          </cell>
          <cell r="AR565" t="str">
            <v>GT</v>
          </cell>
          <cell r="AS565">
            <v>1800</v>
          </cell>
          <cell r="AT565" t="str">
            <v>NTM</v>
          </cell>
          <cell r="AU565" t="str">
            <v>UBND huyện Bố Trạch</v>
          </cell>
          <cell r="AV565" t="str">
            <v>Ý kiến đc Quang PCT</v>
          </cell>
        </row>
        <row r="566">
          <cell r="B566" t="str">
            <v>Tuyến đường chính vào trung tâm thị trấn Quán Hàu, huyện Quảng Ninh</v>
          </cell>
          <cell r="C566">
            <v>1800</v>
          </cell>
          <cell r="D566">
            <v>1800</v>
          </cell>
          <cell r="E566">
            <v>1800</v>
          </cell>
          <cell r="F566">
            <v>1800</v>
          </cell>
          <cell r="G566" t="str">
            <v>Quảng Ninh</v>
          </cell>
          <cell r="H566">
            <v>2019</v>
          </cell>
          <cell r="I566">
            <v>2019</v>
          </cell>
          <cell r="J566">
            <v>2021</v>
          </cell>
          <cell r="K566">
            <v>2021</v>
          </cell>
          <cell r="L566">
            <v>2021</v>
          </cell>
          <cell r="M566" t="str">
            <v>3865/QĐ-UBND ngày 31/10/2018</v>
          </cell>
          <cell r="N566">
            <v>15000</v>
          </cell>
          <cell r="O566">
            <v>15000</v>
          </cell>
          <cell r="P566">
            <v>9000</v>
          </cell>
          <cell r="Q566">
            <v>9000</v>
          </cell>
          <cell r="R566">
            <v>9000</v>
          </cell>
          <cell r="S566">
            <v>9000</v>
          </cell>
          <cell r="T566">
            <v>4500</v>
          </cell>
          <cell r="U566">
            <v>4500</v>
          </cell>
          <cell r="V566">
            <v>4500</v>
          </cell>
          <cell r="W566">
            <v>4500</v>
          </cell>
          <cell r="X566">
            <v>4500</v>
          </cell>
          <cell r="Y566">
            <v>4500</v>
          </cell>
          <cell r="Z566">
            <v>4500</v>
          </cell>
          <cell r="AA566">
            <v>4500</v>
          </cell>
          <cell r="AB566">
            <v>4500</v>
          </cell>
          <cell r="AC566">
            <v>4500</v>
          </cell>
          <cell r="AD566">
            <v>4500</v>
          </cell>
          <cell r="AE566">
            <v>4500</v>
          </cell>
          <cell r="AF566">
            <v>4500</v>
          </cell>
          <cell r="AG566">
            <v>4500</v>
          </cell>
          <cell r="AH566">
            <v>4500</v>
          </cell>
          <cell r="AI566">
            <v>4500</v>
          </cell>
          <cell r="AJ566">
            <v>4500</v>
          </cell>
          <cell r="AK566">
            <v>4500</v>
          </cell>
          <cell r="AL566">
            <v>4500</v>
          </cell>
          <cell r="AM566">
            <v>4500</v>
          </cell>
          <cell r="AN566" t="str">
            <v>Đang trình thẩm định chủ trương đầu tư</v>
          </cell>
          <cell r="AQ566" t="str">
            <v>Quán Hàu</v>
          </cell>
          <cell r="AR566" t="str">
            <v>GT</v>
          </cell>
          <cell r="AS566">
            <v>4500</v>
          </cell>
          <cell r="AT566" t="str">
            <v>NTM</v>
          </cell>
          <cell r="AU566" t="str">
            <v>UBND huyện Quảng Ninh</v>
          </cell>
          <cell r="AV566" t="str">
            <v>Ý kiến Giám đốc</v>
          </cell>
        </row>
        <row r="567">
          <cell r="B567" t="str">
            <v>Đường nối thôn Tân Hòa và Tân Thuận, xã Ngư Thủy Bắc, huyện Lệ Thủy</v>
          </cell>
          <cell r="C567">
            <v>4500</v>
          </cell>
          <cell r="D567">
            <v>4500</v>
          </cell>
          <cell r="E567">
            <v>4500</v>
          </cell>
          <cell r="F567">
            <v>4500</v>
          </cell>
          <cell r="G567" t="str">
            <v>Lệ Thủy</v>
          </cell>
          <cell r="H567">
            <v>2019</v>
          </cell>
          <cell r="I567">
            <v>2019</v>
          </cell>
          <cell r="J567">
            <v>2021</v>
          </cell>
          <cell r="K567">
            <v>2021</v>
          </cell>
          <cell r="L567">
            <v>2021</v>
          </cell>
          <cell r="M567" t="str">
            <v>3873/QĐ-UBND ngày 31/10/2018</v>
          </cell>
          <cell r="N567">
            <v>2500</v>
          </cell>
          <cell r="O567">
            <v>2500</v>
          </cell>
          <cell r="P567">
            <v>1500</v>
          </cell>
          <cell r="Q567">
            <v>1500</v>
          </cell>
          <cell r="R567">
            <v>1500</v>
          </cell>
          <cell r="S567">
            <v>1500</v>
          </cell>
          <cell r="T567">
            <v>750</v>
          </cell>
          <cell r="U567">
            <v>750</v>
          </cell>
          <cell r="V567">
            <v>750</v>
          </cell>
          <cell r="W567">
            <v>750</v>
          </cell>
          <cell r="X567">
            <v>750</v>
          </cell>
          <cell r="Y567">
            <v>750</v>
          </cell>
          <cell r="Z567">
            <v>750</v>
          </cell>
          <cell r="AA567">
            <v>750</v>
          </cell>
          <cell r="AB567">
            <v>750</v>
          </cell>
          <cell r="AC567">
            <v>750</v>
          </cell>
          <cell r="AD567">
            <v>750</v>
          </cell>
          <cell r="AE567">
            <v>750</v>
          </cell>
          <cell r="AF567">
            <v>750</v>
          </cell>
          <cell r="AG567">
            <v>750</v>
          </cell>
          <cell r="AH567">
            <v>750</v>
          </cell>
          <cell r="AI567">
            <v>750</v>
          </cell>
          <cell r="AJ567">
            <v>750</v>
          </cell>
          <cell r="AK567">
            <v>750</v>
          </cell>
          <cell r="AL567">
            <v>750</v>
          </cell>
          <cell r="AM567">
            <v>750</v>
          </cell>
          <cell r="AN567" t="str">
            <v>Đaã phê duyệt chủ trương đầu tư</v>
          </cell>
          <cell r="AQ567" t="str">
            <v>Ngư Thủy Bắc</v>
          </cell>
          <cell r="AR567" t="str">
            <v>GT</v>
          </cell>
          <cell r="AS567">
            <v>750</v>
          </cell>
          <cell r="AT567" t="str">
            <v>NTM</v>
          </cell>
          <cell r="AU567" t="str">
            <v>UBND xã Ngư Thủy Bắc</v>
          </cell>
          <cell r="AV567" t="str">
            <v>Ý kiến Giám đốc</v>
          </cell>
        </row>
        <row r="568">
          <cell r="B568" t="str">
            <v>Quảng trường biển xã Trung Trạch, huyện Bố Trạch</v>
          </cell>
          <cell r="C568">
            <v>750</v>
          </cell>
          <cell r="D568">
            <v>750</v>
          </cell>
          <cell r="E568">
            <v>750</v>
          </cell>
          <cell r="F568">
            <v>750</v>
          </cell>
          <cell r="G568" t="str">
            <v>Bố Trạch</v>
          </cell>
          <cell r="H568">
            <v>2019</v>
          </cell>
          <cell r="I568">
            <v>2019</v>
          </cell>
          <cell r="J568">
            <v>2021</v>
          </cell>
          <cell r="K568">
            <v>2021</v>
          </cell>
          <cell r="L568">
            <v>2021</v>
          </cell>
          <cell r="M568" t="str">
            <v>3738/QĐ-UBND ngày 30/10/2018</v>
          </cell>
          <cell r="N568">
            <v>15000</v>
          </cell>
          <cell r="O568">
            <v>15000</v>
          </cell>
          <cell r="P568">
            <v>9000</v>
          </cell>
          <cell r="Q568">
            <v>9000</v>
          </cell>
          <cell r="R568">
            <v>9000</v>
          </cell>
          <cell r="S568">
            <v>9000</v>
          </cell>
          <cell r="T568">
            <v>4500</v>
          </cell>
          <cell r="U568">
            <v>4500</v>
          </cell>
          <cell r="V568">
            <v>4500</v>
          </cell>
          <cell r="W568">
            <v>4500</v>
          </cell>
          <cell r="X568">
            <v>4500</v>
          </cell>
          <cell r="Y568">
            <v>4500</v>
          </cell>
          <cell r="Z568">
            <v>4500</v>
          </cell>
          <cell r="AA568">
            <v>4500</v>
          </cell>
          <cell r="AB568">
            <v>4500</v>
          </cell>
          <cell r="AC568">
            <v>4500</v>
          </cell>
          <cell r="AD568">
            <v>4500</v>
          </cell>
          <cell r="AE568">
            <v>4500</v>
          </cell>
          <cell r="AF568">
            <v>4500</v>
          </cell>
          <cell r="AG568">
            <v>4500</v>
          </cell>
          <cell r="AH568">
            <v>4500</v>
          </cell>
          <cell r="AI568">
            <v>4500</v>
          </cell>
          <cell r="AJ568">
            <v>4500</v>
          </cell>
          <cell r="AK568">
            <v>4500</v>
          </cell>
          <cell r="AL568">
            <v>4500</v>
          </cell>
          <cell r="AM568">
            <v>4500</v>
          </cell>
          <cell r="AN568">
            <v>4500</v>
          </cell>
          <cell r="AO568" t="str">
            <v>Trung C bổ sung 19.11</v>
          </cell>
          <cell r="AQ568" t="str">
            <v>Trung Trạch</v>
          </cell>
          <cell r="AR568" t="str">
            <v>Khác</v>
          </cell>
          <cell r="AS568">
            <v>4500</v>
          </cell>
          <cell r="AT568" t="str">
            <v>NTM</v>
          </cell>
          <cell r="AU568" t="str">
            <v>UBND huyện Bố Trạch</v>
          </cell>
          <cell r="AV568" t="str">
            <v>Ý kiến Giám đốc</v>
          </cell>
        </row>
        <row r="569">
          <cell r="B569" t="str">
            <v>Đền thờ Bác Hồ</v>
          </cell>
          <cell r="C569">
            <v>4500</v>
          </cell>
          <cell r="D569">
            <v>4500</v>
          </cell>
          <cell r="E569">
            <v>4500</v>
          </cell>
          <cell r="F569">
            <v>4500</v>
          </cell>
          <cell r="G569" t="str">
            <v>Đồng Hới</v>
          </cell>
          <cell r="H569">
            <v>2020</v>
          </cell>
          <cell r="I569">
            <v>2020</v>
          </cell>
          <cell r="J569">
            <v>2022</v>
          </cell>
          <cell r="K569">
            <v>2022</v>
          </cell>
          <cell r="L569">
            <v>2022</v>
          </cell>
          <cell r="M569">
            <v>2022</v>
          </cell>
          <cell r="N569">
            <v>10600</v>
          </cell>
          <cell r="O569">
            <v>10600</v>
          </cell>
          <cell r="P569">
            <v>10600</v>
          </cell>
          <cell r="Q569">
            <v>10600</v>
          </cell>
          <cell r="R569">
            <v>10600</v>
          </cell>
          <cell r="S569">
            <v>10600</v>
          </cell>
          <cell r="T569">
            <v>5300</v>
          </cell>
          <cell r="U569">
            <v>5300</v>
          </cell>
          <cell r="V569">
            <v>5300</v>
          </cell>
          <cell r="W569">
            <v>5300</v>
          </cell>
          <cell r="X569">
            <v>5300</v>
          </cell>
          <cell r="Y569">
            <v>5300</v>
          </cell>
          <cell r="Z569">
            <v>5300</v>
          </cell>
          <cell r="AA569">
            <v>5300</v>
          </cell>
          <cell r="AB569">
            <v>5300</v>
          </cell>
          <cell r="AC569">
            <v>5300</v>
          </cell>
          <cell r="AD569">
            <v>5300</v>
          </cell>
          <cell r="AE569">
            <v>5300</v>
          </cell>
          <cell r="AF569">
            <v>5300</v>
          </cell>
          <cell r="AG569">
            <v>5300</v>
          </cell>
          <cell r="AH569">
            <v>5300</v>
          </cell>
          <cell r="AI569">
            <v>5300</v>
          </cell>
          <cell r="AJ569">
            <v>5300</v>
          </cell>
          <cell r="AK569">
            <v>5300</v>
          </cell>
          <cell r="AL569">
            <v>5300</v>
          </cell>
          <cell r="AM569">
            <v>5300</v>
          </cell>
          <cell r="AN569">
            <v>5300</v>
          </cell>
          <cell r="AO569" t="str">
            <v>Bổ sung 20.11</v>
          </cell>
          <cell r="AQ569" t="str">
            <v>Hải Đình</v>
          </cell>
          <cell r="AR569" t="str">
            <v>Khác</v>
          </cell>
          <cell r="AS569">
            <v>5300</v>
          </cell>
          <cell r="AT569">
            <v>5300</v>
          </cell>
        </row>
        <row r="570">
          <cell r="B570" t="str">
            <v>Hạ tầng kỹ thuật nối quy hoạch khu vực phía Đông ngã ba thị trấn Hoàn Lão ra biển Trung Trạch</v>
          </cell>
          <cell r="C570">
            <v>5300</v>
          </cell>
          <cell r="D570">
            <v>5300</v>
          </cell>
          <cell r="E570">
            <v>5300</v>
          </cell>
          <cell r="F570">
            <v>5300</v>
          </cell>
          <cell r="G570" t="str">
            <v>Bố Trạch</v>
          </cell>
          <cell r="H570">
            <v>2019</v>
          </cell>
          <cell r="I570">
            <v>2019</v>
          </cell>
          <cell r="J570">
            <v>2021</v>
          </cell>
          <cell r="K570">
            <v>2021</v>
          </cell>
          <cell r="L570">
            <v>2021</v>
          </cell>
          <cell r="M570" t="str">
            <v>3856/QĐ-UBND ngày 31/10/2018</v>
          </cell>
          <cell r="N570">
            <v>48800</v>
          </cell>
          <cell r="O570">
            <v>48800</v>
          </cell>
          <cell r="P570">
            <v>28800</v>
          </cell>
          <cell r="Q570">
            <v>28800</v>
          </cell>
          <cell r="R570">
            <v>28800</v>
          </cell>
          <cell r="S570">
            <v>28800</v>
          </cell>
          <cell r="T570">
            <v>14400</v>
          </cell>
          <cell r="U570">
            <v>14400</v>
          </cell>
          <cell r="V570">
            <v>14400</v>
          </cell>
          <cell r="W570">
            <v>14400</v>
          </cell>
          <cell r="X570">
            <v>14400</v>
          </cell>
          <cell r="Y570">
            <v>14400</v>
          </cell>
          <cell r="Z570">
            <v>14400</v>
          </cell>
          <cell r="AA570">
            <v>14400</v>
          </cell>
          <cell r="AB570">
            <v>14400</v>
          </cell>
          <cell r="AC570">
            <v>14400</v>
          </cell>
          <cell r="AD570">
            <v>14400</v>
          </cell>
          <cell r="AE570">
            <v>14400</v>
          </cell>
          <cell r="AF570">
            <v>14400</v>
          </cell>
          <cell r="AG570">
            <v>14400</v>
          </cell>
          <cell r="AH570">
            <v>14400</v>
          </cell>
          <cell r="AI570">
            <v>14400</v>
          </cell>
          <cell r="AJ570">
            <v>14400</v>
          </cell>
          <cell r="AK570">
            <v>14400</v>
          </cell>
          <cell r="AL570">
            <v>14400</v>
          </cell>
          <cell r="AM570">
            <v>14400</v>
          </cell>
          <cell r="AN570">
            <v>14400</v>
          </cell>
          <cell r="AO570" t="str">
            <v>Trung C bổ sung 20.11</v>
          </cell>
          <cell r="AQ570" t="str">
            <v>Trung Trạch</v>
          </cell>
          <cell r="AR570" t="str">
            <v>GT</v>
          </cell>
          <cell r="AS570">
            <v>14400</v>
          </cell>
          <cell r="AT570" t="str">
            <v>NTM</v>
          </cell>
          <cell r="AU570" t="str">
            <v>UBND xã Trung Trạch</v>
          </cell>
        </row>
        <row r="571">
          <cell r="B571" t="str">
            <v>Đường liên thôn xã Đại Trạch, huyện Bố Trạch</v>
          </cell>
          <cell r="C571">
            <v>14400</v>
          </cell>
          <cell r="D571">
            <v>14400</v>
          </cell>
          <cell r="E571">
            <v>14400</v>
          </cell>
          <cell r="F571">
            <v>14400</v>
          </cell>
          <cell r="G571" t="str">
            <v>Bố Trạch</v>
          </cell>
          <cell r="H571">
            <v>2019</v>
          </cell>
          <cell r="I571">
            <v>2019</v>
          </cell>
          <cell r="J571">
            <v>2021</v>
          </cell>
          <cell r="K571">
            <v>2021</v>
          </cell>
          <cell r="L571">
            <v>2021</v>
          </cell>
          <cell r="M571" t="str">
            <v>3737/QĐ-UBND ngày 30/10/2018</v>
          </cell>
          <cell r="N571">
            <v>5000</v>
          </cell>
          <cell r="O571">
            <v>5000</v>
          </cell>
          <cell r="P571">
            <v>3000</v>
          </cell>
          <cell r="Q571">
            <v>3000</v>
          </cell>
          <cell r="R571">
            <v>3000</v>
          </cell>
          <cell r="S571">
            <v>3000</v>
          </cell>
          <cell r="T571">
            <v>1500</v>
          </cell>
          <cell r="U571">
            <v>1500</v>
          </cell>
          <cell r="V571">
            <v>1500</v>
          </cell>
          <cell r="W571">
            <v>1500</v>
          </cell>
          <cell r="X571">
            <v>1500</v>
          </cell>
          <cell r="Y571">
            <v>1500</v>
          </cell>
          <cell r="Z571">
            <v>1500</v>
          </cell>
          <cell r="AA571">
            <v>1500</v>
          </cell>
          <cell r="AB571">
            <v>1500</v>
          </cell>
          <cell r="AC571">
            <v>1500</v>
          </cell>
          <cell r="AD571">
            <v>1500</v>
          </cell>
          <cell r="AE571">
            <v>1500</v>
          </cell>
          <cell r="AF571">
            <v>1500</v>
          </cell>
          <cell r="AG571">
            <v>1500</v>
          </cell>
          <cell r="AH571">
            <v>1500</v>
          </cell>
          <cell r="AI571">
            <v>1500</v>
          </cell>
          <cell r="AJ571">
            <v>1500</v>
          </cell>
          <cell r="AK571">
            <v>1500</v>
          </cell>
          <cell r="AL571">
            <v>1500</v>
          </cell>
          <cell r="AM571">
            <v>1500</v>
          </cell>
          <cell r="AN571">
            <v>1500</v>
          </cell>
          <cell r="AO571" t="str">
            <v>Ngọc Đ bổ sung 21.11</v>
          </cell>
          <cell r="AQ571" t="str">
            <v>Đại Trạch</v>
          </cell>
          <cell r="AR571" t="str">
            <v>GT</v>
          </cell>
          <cell r="AS571">
            <v>1500</v>
          </cell>
          <cell r="AT571" t="str">
            <v>NTM</v>
          </cell>
          <cell r="AU571" t="str">
            <v>UBND xã Đại Trạch</v>
          </cell>
        </row>
        <row r="572">
          <cell r="B572" t="str">
            <v>Cống cửa ông Lao, xã Bắc Trạch, huyện Bố Trạch</v>
          </cell>
          <cell r="G572" t="str">
            <v>Bố Trạch</v>
          </cell>
          <cell r="H572">
            <v>2019</v>
          </cell>
          <cell r="I572">
            <v>2019</v>
          </cell>
          <cell r="J572">
            <v>2021</v>
          </cell>
          <cell r="M572" t="str">
            <v>3611/QĐ-UBND ngày 26/10/2018</v>
          </cell>
          <cell r="N572">
            <v>5000</v>
          </cell>
          <cell r="O572">
            <v>5000</v>
          </cell>
          <cell r="P572">
            <v>3000</v>
          </cell>
          <cell r="Q572">
            <v>3000</v>
          </cell>
          <cell r="R572">
            <v>3000</v>
          </cell>
          <cell r="S572">
            <v>3000</v>
          </cell>
          <cell r="T572">
            <v>1500</v>
          </cell>
          <cell r="U572">
            <v>1500</v>
          </cell>
          <cell r="V572">
            <v>1500</v>
          </cell>
          <cell r="W572">
            <v>1500</v>
          </cell>
          <cell r="X572">
            <v>1500</v>
          </cell>
          <cell r="Y572">
            <v>1500</v>
          </cell>
          <cell r="Z572">
            <v>1500</v>
          </cell>
          <cell r="AA572">
            <v>1500</v>
          </cell>
          <cell r="AB572">
            <v>1500</v>
          </cell>
          <cell r="AC572">
            <v>1500</v>
          </cell>
          <cell r="AD572">
            <v>1500</v>
          </cell>
          <cell r="AE572">
            <v>1500</v>
          </cell>
          <cell r="AF572">
            <v>1500</v>
          </cell>
          <cell r="AG572">
            <v>1500</v>
          </cell>
          <cell r="AH572">
            <v>1500</v>
          </cell>
          <cell r="AI572">
            <v>1500</v>
          </cell>
          <cell r="AJ572">
            <v>1500</v>
          </cell>
          <cell r="AK572">
            <v>1500</v>
          </cell>
          <cell r="AL572">
            <v>1500</v>
          </cell>
          <cell r="AM572">
            <v>1500</v>
          </cell>
          <cell r="AN572">
            <v>1500</v>
          </cell>
          <cell r="AO572" t="str">
            <v>A. Thiện bổ sung ngày 22.11</v>
          </cell>
          <cell r="AQ572" t="str">
            <v>Bắc Trạch</v>
          </cell>
          <cell r="AR572" t="str">
            <v>NN-TL</v>
          </cell>
          <cell r="AS572">
            <v>1500</v>
          </cell>
          <cell r="AT572" t="str">
            <v>NTM</v>
          </cell>
          <cell r="AU572" t="str">
            <v>UBND xã Bắc Trạch</v>
          </cell>
        </row>
        <row r="573">
          <cell r="B573" t="str">
            <v>Hạ tầng công viên thị trấn Kiến Giang huyện Lệ Thủy</v>
          </cell>
          <cell r="G573" t="str">
            <v>Lệ Thủy</v>
          </cell>
          <cell r="H573">
            <v>2020</v>
          </cell>
          <cell r="I573">
            <v>2020</v>
          </cell>
          <cell r="J573">
            <v>2022</v>
          </cell>
          <cell r="M573" t="str">
            <v>4224/QĐ-UBND ngày 30/10/2019</v>
          </cell>
          <cell r="N573">
            <v>25000</v>
          </cell>
          <cell r="O573">
            <v>25000</v>
          </cell>
          <cell r="P573">
            <v>15000</v>
          </cell>
          <cell r="Q573">
            <v>15000</v>
          </cell>
          <cell r="R573">
            <v>15000</v>
          </cell>
          <cell r="S573">
            <v>15000</v>
          </cell>
          <cell r="T573">
            <v>4500</v>
          </cell>
          <cell r="U573">
            <v>4500</v>
          </cell>
          <cell r="V573">
            <v>4500</v>
          </cell>
          <cell r="W573">
            <v>4500</v>
          </cell>
          <cell r="X573">
            <v>4500</v>
          </cell>
          <cell r="Y573">
            <v>4500</v>
          </cell>
          <cell r="Z573">
            <v>4500</v>
          </cell>
          <cell r="AA573">
            <v>4500</v>
          </cell>
          <cell r="AB573">
            <v>4500</v>
          </cell>
          <cell r="AC573">
            <v>4500</v>
          </cell>
          <cell r="AD573">
            <v>4500</v>
          </cell>
          <cell r="AE573">
            <v>4500</v>
          </cell>
          <cell r="AF573">
            <v>4500</v>
          </cell>
          <cell r="AG573">
            <v>4500</v>
          </cell>
          <cell r="AH573">
            <v>4500</v>
          </cell>
          <cell r="AI573">
            <v>4500</v>
          </cell>
          <cell r="AJ573">
            <v>4500</v>
          </cell>
          <cell r="AK573">
            <v>4500</v>
          </cell>
          <cell r="AL573">
            <v>4500</v>
          </cell>
          <cell r="AM573">
            <v>4500</v>
          </cell>
          <cell r="AN573">
            <v>4500</v>
          </cell>
          <cell r="AQ573">
            <v>4500</v>
          </cell>
          <cell r="AR573">
            <v>4500</v>
          </cell>
          <cell r="AS573">
            <v>4500</v>
          </cell>
          <cell r="AU573" t="str">
            <v>UBND huyện Lệ Thủy</v>
          </cell>
        </row>
        <row r="574">
          <cell r="B574" t="str">
            <v>Khắc phục lầy lội 2 tuyến đường hạ tầng từ đường liên 5 xã đi trung tâm huyện lỵ mới Quảng Trạch</v>
          </cell>
          <cell r="G574" t="str">
            <v>Quảng Trạch</v>
          </cell>
          <cell r="H574">
            <v>2020</v>
          </cell>
          <cell r="I574">
            <v>2020</v>
          </cell>
          <cell r="J574">
            <v>2022</v>
          </cell>
          <cell r="M574" t="str">
            <v>4234/QĐ-UBND ngày 30/10/2019</v>
          </cell>
          <cell r="N574">
            <v>9000</v>
          </cell>
          <cell r="O574">
            <v>9000</v>
          </cell>
          <cell r="P574">
            <v>9000</v>
          </cell>
          <cell r="Q574">
            <v>9000</v>
          </cell>
          <cell r="R574">
            <v>9000</v>
          </cell>
          <cell r="S574">
            <v>9000</v>
          </cell>
          <cell r="T574">
            <v>2700</v>
          </cell>
          <cell r="U574">
            <v>2700</v>
          </cell>
          <cell r="V574">
            <v>2700</v>
          </cell>
          <cell r="W574">
            <v>2700</v>
          </cell>
          <cell r="X574">
            <v>2700</v>
          </cell>
          <cell r="Y574">
            <v>2700</v>
          </cell>
          <cell r="Z574">
            <v>2700</v>
          </cell>
          <cell r="AA574">
            <v>2700</v>
          </cell>
          <cell r="AB574">
            <v>2700</v>
          </cell>
          <cell r="AC574">
            <v>2700</v>
          </cell>
          <cell r="AD574">
            <v>2700</v>
          </cell>
          <cell r="AE574">
            <v>2700</v>
          </cell>
          <cell r="AF574">
            <v>2700</v>
          </cell>
          <cell r="AG574">
            <v>2700</v>
          </cell>
          <cell r="AH574">
            <v>2700</v>
          </cell>
          <cell r="AI574">
            <v>2700</v>
          </cell>
          <cell r="AJ574">
            <v>2700</v>
          </cell>
          <cell r="AK574">
            <v>2700</v>
          </cell>
          <cell r="AL574">
            <v>2700</v>
          </cell>
          <cell r="AM574">
            <v>2700</v>
          </cell>
          <cell r="AN574">
            <v>2700</v>
          </cell>
          <cell r="AQ574">
            <v>2700</v>
          </cell>
          <cell r="AR574">
            <v>2700</v>
          </cell>
          <cell r="AS574">
            <v>2700</v>
          </cell>
          <cell r="AU574" t="str">
            <v>UBND xã Quảng Phương</v>
          </cell>
        </row>
        <row r="575">
          <cell r="B575" t="str">
            <v>Nâng cấp mở rộng tuyến đường nối từ đường Hồ Chí Minh đến khu hạ tầng di tích lịch sử cấp Quốc gia Hang Lèn Hà, xã Thanh Hóa, huyện Tuyên Hóa</v>
          </cell>
          <cell r="G575" t="str">
            <v>Tuyên Hóa</v>
          </cell>
          <cell r="H575">
            <v>2020</v>
          </cell>
          <cell r="I575">
            <v>2020</v>
          </cell>
          <cell r="J575">
            <v>2022</v>
          </cell>
          <cell r="M575" t="str">
            <v>4233/QĐ-UBND ngày 30/10/2019</v>
          </cell>
          <cell r="N575">
            <v>12000</v>
          </cell>
          <cell r="O575">
            <v>12000</v>
          </cell>
          <cell r="P575">
            <v>12000</v>
          </cell>
          <cell r="Q575">
            <v>12000</v>
          </cell>
          <cell r="R575">
            <v>12000</v>
          </cell>
          <cell r="S575">
            <v>12000</v>
          </cell>
          <cell r="T575">
            <v>3600</v>
          </cell>
          <cell r="U575">
            <v>3600</v>
          </cell>
          <cell r="V575">
            <v>3600</v>
          </cell>
          <cell r="W575">
            <v>3600</v>
          </cell>
          <cell r="X575">
            <v>3600</v>
          </cell>
          <cell r="Y575">
            <v>3600</v>
          </cell>
          <cell r="Z575">
            <v>3600</v>
          </cell>
          <cell r="AA575">
            <v>3600</v>
          </cell>
          <cell r="AB575">
            <v>3600</v>
          </cell>
          <cell r="AC575">
            <v>3600</v>
          </cell>
          <cell r="AD575">
            <v>3600</v>
          </cell>
          <cell r="AE575">
            <v>3600</v>
          </cell>
          <cell r="AF575">
            <v>3600</v>
          </cell>
          <cell r="AG575">
            <v>3600</v>
          </cell>
          <cell r="AH575">
            <v>3600</v>
          </cell>
          <cell r="AI575">
            <v>3600</v>
          </cell>
          <cell r="AJ575">
            <v>3600</v>
          </cell>
          <cell r="AK575">
            <v>3600</v>
          </cell>
          <cell r="AL575">
            <v>3600</v>
          </cell>
          <cell r="AM575">
            <v>3600</v>
          </cell>
          <cell r="AN575">
            <v>3600</v>
          </cell>
          <cell r="AQ575">
            <v>3600</v>
          </cell>
          <cell r="AR575">
            <v>3600</v>
          </cell>
          <cell r="AS575">
            <v>3600</v>
          </cell>
          <cell r="AU575" t="str">
            <v>UBND huyện Tuyên Hóa</v>
          </cell>
        </row>
        <row r="576">
          <cell r="B576">
            <v>3600</v>
          </cell>
          <cell r="C576">
            <v>3600</v>
          </cell>
          <cell r="D576">
            <v>3600</v>
          </cell>
          <cell r="E576">
            <v>3600</v>
          </cell>
          <cell r="F576">
            <v>3600</v>
          </cell>
          <cell r="G576">
            <v>3600</v>
          </cell>
          <cell r="H576">
            <v>3600</v>
          </cell>
          <cell r="I576">
            <v>3600</v>
          </cell>
          <cell r="J576">
            <v>3600</v>
          </cell>
          <cell r="K576">
            <v>3600</v>
          </cell>
          <cell r="L576">
            <v>3600</v>
          </cell>
          <cell r="M576">
            <v>3600</v>
          </cell>
          <cell r="N576">
            <v>3600</v>
          </cell>
          <cell r="O576">
            <v>3600</v>
          </cell>
          <cell r="P576">
            <v>3600</v>
          </cell>
          <cell r="Q576">
            <v>3600</v>
          </cell>
          <cell r="R576">
            <v>3600</v>
          </cell>
          <cell r="S576">
            <v>3600</v>
          </cell>
          <cell r="T576">
            <v>3600</v>
          </cell>
          <cell r="U576">
            <v>3600</v>
          </cell>
          <cell r="V576">
            <v>3600</v>
          </cell>
          <cell r="W576">
            <v>3600</v>
          </cell>
          <cell r="X576">
            <v>3600</v>
          </cell>
          <cell r="Y576">
            <v>3600</v>
          </cell>
          <cell r="Z576">
            <v>3600</v>
          </cell>
          <cell r="AA576">
            <v>3600</v>
          </cell>
          <cell r="AB576">
            <v>3600</v>
          </cell>
          <cell r="AC576">
            <v>3600</v>
          </cell>
          <cell r="AD576">
            <v>3600</v>
          </cell>
          <cell r="AE576">
            <v>3600</v>
          </cell>
          <cell r="AF576">
            <v>3600</v>
          </cell>
          <cell r="AG576">
            <v>3600</v>
          </cell>
          <cell r="AH576">
            <v>3600</v>
          </cell>
          <cell r="AI576">
            <v>3600</v>
          </cell>
          <cell r="AJ576">
            <v>3600</v>
          </cell>
          <cell r="AK576">
            <v>3600</v>
          </cell>
          <cell r="AL576">
            <v>3600</v>
          </cell>
          <cell r="AM576">
            <v>3600</v>
          </cell>
          <cell r="AU576">
            <v>3600</v>
          </cell>
        </row>
        <row r="577">
          <cell r="B577" t="str">
            <v>DA CHƯA CÓ TRONG KH ĐTC TRUNG HẠN (Bổ sung năm 2020 tại VB 2877/KHĐT-TH)</v>
          </cell>
          <cell r="C577">
            <v>3600</v>
          </cell>
          <cell r="D577">
            <v>3600</v>
          </cell>
          <cell r="E577">
            <v>3600</v>
          </cell>
          <cell r="F577">
            <v>3600</v>
          </cell>
          <cell r="G577">
            <v>3600</v>
          </cell>
          <cell r="H577">
            <v>3600</v>
          </cell>
          <cell r="I577">
            <v>3600</v>
          </cell>
          <cell r="J577">
            <v>3600</v>
          </cell>
          <cell r="K577">
            <v>3600</v>
          </cell>
          <cell r="L577">
            <v>3600</v>
          </cell>
          <cell r="M577">
            <v>3600</v>
          </cell>
          <cell r="N577">
            <v>3600</v>
          </cell>
          <cell r="O577">
            <v>3600</v>
          </cell>
          <cell r="P577">
            <v>3600</v>
          </cell>
          <cell r="Q577">
            <v>3600</v>
          </cell>
          <cell r="R577">
            <v>3600</v>
          </cell>
          <cell r="S577">
            <v>3600</v>
          </cell>
          <cell r="T577">
            <v>3600</v>
          </cell>
          <cell r="U577">
            <v>3600</v>
          </cell>
          <cell r="V577">
            <v>3600</v>
          </cell>
          <cell r="W577">
            <v>3600</v>
          </cell>
          <cell r="X577">
            <v>3600</v>
          </cell>
          <cell r="Y577">
            <v>3600</v>
          </cell>
          <cell r="Z577">
            <v>3600</v>
          </cell>
          <cell r="AA577">
            <v>3600</v>
          </cell>
          <cell r="AB577">
            <v>3600</v>
          </cell>
          <cell r="AC577">
            <v>3600</v>
          </cell>
          <cell r="AD577">
            <v>3600</v>
          </cell>
          <cell r="AE577">
            <v>3600</v>
          </cell>
          <cell r="AF577">
            <v>3600</v>
          </cell>
          <cell r="AG577">
            <v>3600</v>
          </cell>
          <cell r="AH577">
            <v>3600</v>
          </cell>
          <cell r="AI577">
            <v>3600</v>
          </cell>
          <cell r="AJ577">
            <v>3600</v>
          </cell>
          <cell r="AK577">
            <v>3600</v>
          </cell>
          <cell r="AL577">
            <v>3600</v>
          </cell>
          <cell r="AM577">
            <v>3600</v>
          </cell>
          <cell r="AU577">
            <v>3600</v>
          </cell>
        </row>
        <row r="578">
          <cell r="B578" t="str">
            <v>Kiên cố hóa đường bê tông nam thôn Vĩnh Lộc, xã Quảng Lộc</v>
          </cell>
          <cell r="C578">
            <v>3600</v>
          </cell>
          <cell r="D578">
            <v>3600</v>
          </cell>
          <cell r="E578">
            <v>3600</v>
          </cell>
          <cell r="F578">
            <v>3600</v>
          </cell>
          <cell r="G578" t="str">
            <v>Ba Đồn</v>
          </cell>
          <cell r="H578">
            <v>2020</v>
          </cell>
          <cell r="I578">
            <v>2020</v>
          </cell>
          <cell r="J578">
            <v>2022</v>
          </cell>
          <cell r="K578">
            <v>2022</v>
          </cell>
          <cell r="L578">
            <v>2022</v>
          </cell>
          <cell r="M578">
            <v>2022</v>
          </cell>
          <cell r="N578">
            <v>5000</v>
          </cell>
          <cell r="O578">
            <v>5000</v>
          </cell>
          <cell r="P578">
            <v>3000</v>
          </cell>
          <cell r="Q578">
            <v>3000</v>
          </cell>
          <cell r="R578">
            <v>3000</v>
          </cell>
          <cell r="S578">
            <v>3000</v>
          </cell>
          <cell r="T578">
            <v>900</v>
          </cell>
          <cell r="U578">
            <v>900</v>
          </cell>
          <cell r="V578">
            <v>900</v>
          </cell>
          <cell r="W578">
            <v>900</v>
          </cell>
          <cell r="X578">
            <v>900</v>
          </cell>
          <cell r="Y578">
            <v>900</v>
          </cell>
          <cell r="Z578">
            <v>900</v>
          </cell>
          <cell r="AA578">
            <v>900</v>
          </cell>
          <cell r="AB578">
            <v>900</v>
          </cell>
          <cell r="AC578">
            <v>900</v>
          </cell>
          <cell r="AD578">
            <v>900</v>
          </cell>
          <cell r="AE578">
            <v>900</v>
          </cell>
          <cell r="AF578">
            <v>900</v>
          </cell>
          <cell r="AG578">
            <v>900</v>
          </cell>
          <cell r="AH578">
            <v>900</v>
          </cell>
          <cell r="AI578">
            <v>900</v>
          </cell>
          <cell r="AJ578">
            <v>900</v>
          </cell>
          <cell r="AK578">
            <v>900</v>
          </cell>
          <cell r="AL578">
            <v>900</v>
          </cell>
          <cell r="AM578">
            <v>900</v>
          </cell>
          <cell r="AU578" t="str">
            <v>UBND xã Quảng Lộc</v>
          </cell>
        </row>
        <row r="579">
          <cell r="B579" t="str">
            <v>Đường bê tông thôn Vĩnh Phước Nam xã Quảng Lộc</v>
          </cell>
          <cell r="C579">
            <v>900</v>
          </cell>
          <cell r="D579">
            <v>900</v>
          </cell>
          <cell r="E579">
            <v>900</v>
          </cell>
          <cell r="F579">
            <v>900</v>
          </cell>
          <cell r="G579" t="str">
            <v>Ba Đồn</v>
          </cell>
          <cell r="H579">
            <v>2020</v>
          </cell>
          <cell r="I579">
            <v>2020</v>
          </cell>
          <cell r="J579">
            <v>2022</v>
          </cell>
          <cell r="K579">
            <v>2022</v>
          </cell>
          <cell r="L579">
            <v>2022</v>
          </cell>
          <cell r="M579" t="str">
            <v>4230/QĐ-UBND
ngày 30/10/2019</v>
          </cell>
          <cell r="N579">
            <v>6000</v>
          </cell>
          <cell r="O579">
            <v>6000</v>
          </cell>
          <cell r="P579">
            <v>3600</v>
          </cell>
          <cell r="Q579">
            <v>3600</v>
          </cell>
          <cell r="R579">
            <v>3600</v>
          </cell>
          <cell r="S579">
            <v>3600</v>
          </cell>
          <cell r="T579">
            <v>1080</v>
          </cell>
          <cell r="U579">
            <v>1080</v>
          </cell>
          <cell r="V579">
            <v>1080</v>
          </cell>
          <cell r="W579">
            <v>1080</v>
          </cell>
          <cell r="X579">
            <v>1080</v>
          </cell>
          <cell r="Y579">
            <v>1080</v>
          </cell>
          <cell r="Z579">
            <v>1080</v>
          </cell>
          <cell r="AA579">
            <v>1080</v>
          </cell>
          <cell r="AB579">
            <v>1080</v>
          </cell>
          <cell r="AC579">
            <v>1080</v>
          </cell>
          <cell r="AD579">
            <v>1080</v>
          </cell>
          <cell r="AE579">
            <v>1080</v>
          </cell>
          <cell r="AF579">
            <v>1080</v>
          </cell>
          <cell r="AG579">
            <v>1080</v>
          </cell>
          <cell r="AH579">
            <v>1080</v>
          </cell>
          <cell r="AI579">
            <v>1080</v>
          </cell>
          <cell r="AJ579">
            <v>1080</v>
          </cell>
          <cell r="AK579">
            <v>1080</v>
          </cell>
          <cell r="AL579">
            <v>1080</v>
          </cell>
          <cell r="AM579">
            <v>1080</v>
          </cell>
          <cell r="AU579" t="str">
            <v>UBND xã Quảng Lộc</v>
          </cell>
        </row>
        <row r="580">
          <cell r="B580" t="str">
            <v>Đường vượt lũ thôn Hà Sơn xã Quảng Sơn</v>
          </cell>
          <cell r="C580">
            <v>1080</v>
          </cell>
          <cell r="D580">
            <v>1080</v>
          </cell>
          <cell r="E580">
            <v>1080</v>
          </cell>
          <cell r="F580">
            <v>1080</v>
          </cell>
          <cell r="G580" t="str">
            <v>Ba Đồn</v>
          </cell>
          <cell r="H580">
            <v>2020</v>
          </cell>
          <cell r="I580">
            <v>2020</v>
          </cell>
          <cell r="J580">
            <v>2022</v>
          </cell>
          <cell r="K580">
            <v>2022</v>
          </cell>
          <cell r="L580">
            <v>2022</v>
          </cell>
          <cell r="M580" t="str">
            <v>4231/QĐ-UBND
ngày 30/10/2019</v>
          </cell>
          <cell r="N580">
            <v>4000</v>
          </cell>
          <cell r="O580">
            <v>4000</v>
          </cell>
          <cell r="P580">
            <v>2400</v>
          </cell>
          <cell r="Q580">
            <v>2400</v>
          </cell>
          <cell r="R580">
            <v>2400</v>
          </cell>
          <cell r="S580">
            <v>2400</v>
          </cell>
          <cell r="T580">
            <v>720</v>
          </cell>
          <cell r="U580">
            <v>720</v>
          </cell>
          <cell r="V580">
            <v>720</v>
          </cell>
          <cell r="W580">
            <v>720</v>
          </cell>
          <cell r="X580">
            <v>720</v>
          </cell>
          <cell r="Y580">
            <v>720</v>
          </cell>
          <cell r="Z580">
            <v>720</v>
          </cell>
          <cell r="AA580">
            <v>720</v>
          </cell>
          <cell r="AB580">
            <v>720</v>
          </cell>
          <cell r="AC580">
            <v>720</v>
          </cell>
          <cell r="AD580">
            <v>720</v>
          </cell>
          <cell r="AE580">
            <v>720</v>
          </cell>
          <cell r="AF580">
            <v>720</v>
          </cell>
          <cell r="AG580">
            <v>720</v>
          </cell>
          <cell r="AH580">
            <v>720</v>
          </cell>
          <cell r="AI580">
            <v>720</v>
          </cell>
          <cell r="AJ580">
            <v>720</v>
          </cell>
          <cell r="AK580">
            <v>720</v>
          </cell>
          <cell r="AL580">
            <v>720</v>
          </cell>
          <cell r="AM580">
            <v>720</v>
          </cell>
          <cell r="AU580" t="str">
            <v>UBND xã Quảng Sơn</v>
          </cell>
        </row>
        <row r="581">
          <cell r="B581" t="str">
            <v>Tuyến đường giao thông liên xã từ xã Quảng Sơn đi xã Quảng Minh</v>
          </cell>
          <cell r="C581">
            <v>720</v>
          </cell>
          <cell r="D581">
            <v>720</v>
          </cell>
          <cell r="E581">
            <v>720</v>
          </cell>
          <cell r="F581">
            <v>720</v>
          </cell>
          <cell r="G581" t="str">
            <v>Ba Đồn</v>
          </cell>
          <cell r="H581">
            <v>2020</v>
          </cell>
          <cell r="I581">
            <v>2020</v>
          </cell>
          <cell r="J581">
            <v>2022</v>
          </cell>
          <cell r="K581">
            <v>2022</v>
          </cell>
          <cell r="L581">
            <v>2022</v>
          </cell>
          <cell r="M581">
            <v>2022</v>
          </cell>
          <cell r="N581">
            <v>5500</v>
          </cell>
          <cell r="O581">
            <v>5500</v>
          </cell>
          <cell r="P581">
            <v>3300</v>
          </cell>
          <cell r="Q581">
            <v>3300</v>
          </cell>
          <cell r="R581">
            <v>3300</v>
          </cell>
          <cell r="S581">
            <v>3300</v>
          </cell>
          <cell r="T581">
            <v>990</v>
          </cell>
          <cell r="U581">
            <v>990</v>
          </cell>
          <cell r="V581">
            <v>990</v>
          </cell>
          <cell r="W581">
            <v>990</v>
          </cell>
          <cell r="X581">
            <v>990</v>
          </cell>
          <cell r="Y581">
            <v>990</v>
          </cell>
          <cell r="Z581">
            <v>990</v>
          </cell>
          <cell r="AA581">
            <v>990</v>
          </cell>
          <cell r="AB581">
            <v>990</v>
          </cell>
          <cell r="AC581">
            <v>990</v>
          </cell>
          <cell r="AD581">
            <v>990</v>
          </cell>
          <cell r="AE581">
            <v>990</v>
          </cell>
          <cell r="AF581">
            <v>990</v>
          </cell>
          <cell r="AG581">
            <v>990</v>
          </cell>
          <cell r="AH581">
            <v>990</v>
          </cell>
          <cell r="AI581">
            <v>990</v>
          </cell>
          <cell r="AJ581">
            <v>990</v>
          </cell>
          <cell r="AK581">
            <v>990</v>
          </cell>
          <cell r="AL581">
            <v>990</v>
          </cell>
          <cell r="AM581">
            <v>990</v>
          </cell>
          <cell r="AU581" t="str">
            <v>UBND xã Quảng Sơn</v>
          </cell>
        </row>
        <row r="582">
          <cell r="B582" t="str">
            <v>Cầu BTCT và đường hai đầu cầu từ xã Quảng Lộc đi trung tâm cụm xã Vùng Nam</v>
          </cell>
          <cell r="C582">
            <v>990</v>
          </cell>
          <cell r="D582">
            <v>990</v>
          </cell>
          <cell r="E582">
            <v>990</v>
          </cell>
          <cell r="F582">
            <v>990</v>
          </cell>
          <cell r="G582" t="str">
            <v>Ba Đồn</v>
          </cell>
          <cell r="H582">
            <v>2020</v>
          </cell>
          <cell r="I582">
            <v>2020</v>
          </cell>
          <cell r="J582">
            <v>2022</v>
          </cell>
          <cell r="K582">
            <v>2022</v>
          </cell>
          <cell r="L582">
            <v>2022</v>
          </cell>
          <cell r="M582" t="str">
            <v>4229/QĐ-UBND
ngày 30/10/2019</v>
          </cell>
          <cell r="N582">
            <v>13500</v>
          </cell>
          <cell r="O582">
            <v>13500</v>
          </cell>
          <cell r="P582">
            <v>8100</v>
          </cell>
          <cell r="Q582">
            <v>8100</v>
          </cell>
          <cell r="R582">
            <v>8100</v>
          </cell>
          <cell r="S582">
            <v>8100</v>
          </cell>
          <cell r="T582">
            <v>2430</v>
          </cell>
          <cell r="U582">
            <v>2430</v>
          </cell>
          <cell r="V582">
            <v>2430</v>
          </cell>
          <cell r="W582">
            <v>2430</v>
          </cell>
          <cell r="X582">
            <v>2430</v>
          </cell>
          <cell r="Y582">
            <v>2430</v>
          </cell>
          <cell r="Z582">
            <v>2430</v>
          </cell>
          <cell r="AA582">
            <v>2430</v>
          </cell>
          <cell r="AB582">
            <v>2430</v>
          </cell>
          <cell r="AC582">
            <v>2430</v>
          </cell>
          <cell r="AD582">
            <v>2430</v>
          </cell>
          <cell r="AE582">
            <v>2430</v>
          </cell>
          <cell r="AF582">
            <v>2430</v>
          </cell>
          <cell r="AG582">
            <v>2430</v>
          </cell>
          <cell r="AH582">
            <v>2430</v>
          </cell>
          <cell r="AI582">
            <v>2430</v>
          </cell>
          <cell r="AJ582">
            <v>2430</v>
          </cell>
          <cell r="AK582">
            <v>2430</v>
          </cell>
          <cell r="AL582">
            <v>2430</v>
          </cell>
          <cell r="AM582">
            <v>2430</v>
          </cell>
          <cell r="AU582" t="str">
            <v>UBND thị xã Ba Đồn</v>
          </cell>
        </row>
        <row r="583">
          <cell r="B583" t="str">
            <v>Sửa chữa nâng cấp đường GTNT Bắc Minh Lệ xã Quảng Minh</v>
          </cell>
          <cell r="C583">
            <v>2430</v>
          </cell>
          <cell r="D583">
            <v>2430</v>
          </cell>
          <cell r="E583">
            <v>2430</v>
          </cell>
          <cell r="F583">
            <v>2430</v>
          </cell>
          <cell r="G583" t="str">
            <v>Ba Đồn</v>
          </cell>
          <cell r="H583">
            <v>2020</v>
          </cell>
          <cell r="I583">
            <v>2020</v>
          </cell>
          <cell r="J583">
            <v>2022</v>
          </cell>
          <cell r="K583">
            <v>2022</v>
          </cell>
          <cell r="L583">
            <v>2022</v>
          </cell>
          <cell r="M583" t="str">
            <v>3891/QĐ-UBND ngày 15/10/2019</v>
          </cell>
          <cell r="N583">
            <v>5000</v>
          </cell>
          <cell r="O583">
            <v>5000</v>
          </cell>
          <cell r="P583">
            <v>3000</v>
          </cell>
          <cell r="Q583">
            <v>3000</v>
          </cell>
          <cell r="R583">
            <v>3000</v>
          </cell>
          <cell r="S583">
            <v>3000</v>
          </cell>
          <cell r="T583">
            <v>900</v>
          </cell>
          <cell r="U583">
            <v>900</v>
          </cell>
          <cell r="V583">
            <v>900</v>
          </cell>
          <cell r="W583">
            <v>900</v>
          </cell>
          <cell r="X583">
            <v>900</v>
          </cell>
          <cell r="Y583">
            <v>900</v>
          </cell>
          <cell r="Z583">
            <v>900</v>
          </cell>
          <cell r="AA583">
            <v>900</v>
          </cell>
          <cell r="AB583">
            <v>900</v>
          </cell>
          <cell r="AC583">
            <v>900</v>
          </cell>
          <cell r="AD583">
            <v>900</v>
          </cell>
          <cell r="AE583">
            <v>900</v>
          </cell>
          <cell r="AF583">
            <v>900</v>
          </cell>
          <cell r="AG583">
            <v>900</v>
          </cell>
          <cell r="AH583">
            <v>900</v>
          </cell>
          <cell r="AI583">
            <v>900</v>
          </cell>
          <cell r="AJ583">
            <v>900</v>
          </cell>
          <cell r="AK583">
            <v>900</v>
          </cell>
          <cell r="AL583">
            <v>900</v>
          </cell>
          <cell r="AM583">
            <v>900</v>
          </cell>
          <cell r="AU583" t="str">
            <v>UBND xã Quảng Minh</v>
          </cell>
        </row>
        <row r="584">
          <cell r="B584" t="str">
            <v>Kè chống xói lở thôn Vĩnh Phước, xã Quảng Lộc</v>
          </cell>
          <cell r="C584">
            <v>900</v>
          </cell>
          <cell r="D584">
            <v>900</v>
          </cell>
          <cell r="E584">
            <v>900</v>
          </cell>
          <cell r="F584">
            <v>900</v>
          </cell>
          <cell r="G584" t="str">
            <v>Ba Đồn</v>
          </cell>
          <cell r="H584">
            <v>2020</v>
          </cell>
          <cell r="I584">
            <v>2020</v>
          </cell>
          <cell r="J584">
            <v>2022</v>
          </cell>
          <cell r="K584">
            <v>2022</v>
          </cell>
          <cell r="L584">
            <v>2022</v>
          </cell>
          <cell r="M584">
            <v>2022</v>
          </cell>
          <cell r="N584">
            <v>5000</v>
          </cell>
          <cell r="O584">
            <v>5000</v>
          </cell>
          <cell r="P584">
            <v>3000</v>
          </cell>
          <cell r="Q584">
            <v>3000</v>
          </cell>
          <cell r="R584">
            <v>3000</v>
          </cell>
          <cell r="S584">
            <v>3000</v>
          </cell>
          <cell r="T584">
            <v>900</v>
          </cell>
          <cell r="U584">
            <v>900</v>
          </cell>
          <cell r="V584">
            <v>900</v>
          </cell>
          <cell r="W584">
            <v>900</v>
          </cell>
          <cell r="X584">
            <v>900</v>
          </cell>
          <cell r="Y584">
            <v>900</v>
          </cell>
          <cell r="Z584">
            <v>900</v>
          </cell>
          <cell r="AA584">
            <v>900</v>
          </cell>
          <cell r="AB584">
            <v>900</v>
          </cell>
          <cell r="AC584">
            <v>900</v>
          </cell>
          <cell r="AD584">
            <v>900</v>
          </cell>
          <cell r="AE584">
            <v>900</v>
          </cell>
          <cell r="AF584">
            <v>900</v>
          </cell>
          <cell r="AG584">
            <v>900</v>
          </cell>
          <cell r="AH584">
            <v>900</v>
          </cell>
          <cell r="AI584">
            <v>900</v>
          </cell>
          <cell r="AJ584">
            <v>900</v>
          </cell>
          <cell r="AK584">
            <v>900</v>
          </cell>
          <cell r="AL584">
            <v>900</v>
          </cell>
          <cell r="AM584">
            <v>900</v>
          </cell>
          <cell r="AU584" t="str">
            <v>UBND xã Quảng Lộc</v>
          </cell>
        </row>
        <row r="585">
          <cell r="B585" t="str">
            <v>Tuyến đường chống ngập lụt và CHCN xã Quảng Hải</v>
          </cell>
          <cell r="C585">
            <v>900</v>
          </cell>
          <cell r="D585">
            <v>900</v>
          </cell>
          <cell r="E585">
            <v>900</v>
          </cell>
          <cell r="F585">
            <v>900</v>
          </cell>
          <cell r="G585" t="str">
            <v>Ba Đồn</v>
          </cell>
          <cell r="H585">
            <v>2020</v>
          </cell>
          <cell r="I585">
            <v>2020</v>
          </cell>
          <cell r="J585">
            <v>2022</v>
          </cell>
          <cell r="K585">
            <v>2022</v>
          </cell>
          <cell r="L585">
            <v>2022</v>
          </cell>
          <cell r="M585" t="str">
            <v>1811/QĐ-UBND
ngày 30/5/2019</v>
          </cell>
          <cell r="N585">
            <v>10000</v>
          </cell>
          <cell r="O585">
            <v>10000</v>
          </cell>
          <cell r="P585">
            <v>6000</v>
          </cell>
          <cell r="Q585">
            <v>6000</v>
          </cell>
          <cell r="R585">
            <v>6000</v>
          </cell>
          <cell r="S585">
            <v>6000</v>
          </cell>
          <cell r="T585">
            <v>1800</v>
          </cell>
          <cell r="U585">
            <v>1800</v>
          </cell>
          <cell r="V585">
            <v>1800</v>
          </cell>
          <cell r="W585">
            <v>1800</v>
          </cell>
          <cell r="X585">
            <v>1800</v>
          </cell>
          <cell r="Y585">
            <v>1800</v>
          </cell>
          <cell r="Z585">
            <v>1800</v>
          </cell>
          <cell r="AA585">
            <v>1800</v>
          </cell>
          <cell r="AB585">
            <v>1800</v>
          </cell>
          <cell r="AC585">
            <v>1800</v>
          </cell>
          <cell r="AD585">
            <v>1800</v>
          </cell>
          <cell r="AE585">
            <v>1800</v>
          </cell>
          <cell r="AF585">
            <v>1800</v>
          </cell>
          <cell r="AG585">
            <v>1800</v>
          </cell>
          <cell r="AH585">
            <v>1800</v>
          </cell>
          <cell r="AI585">
            <v>1800</v>
          </cell>
          <cell r="AJ585">
            <v>1800</v>
          </cell>
          <cell r="AK585">
            <v>1800</v>
          </cell>
          <cell r="AL585">
            <v>1800</v>
          </cell>
          <cell r="AM585">
            <v>1800</v>
          </cell>
          <cell r="AU585" t="str">
            <v>UBND xã Quảng Hải</v>
          </cell>
        </row>
        <row r="586">
          <cell r="B586" t="str">
            <v>Nhà văn hóa cộng đồng xã Tân Trạch</v>
          </cell>
          <cell r="C586">
            <v>1800</v>
          </cell>
          <cell r="D586">
            <v>1800</v>
          </cell>
          <cell r="E586">
            <v>1800</v>
          </cell>
          <cell r="F586">
            <v>1800</v>
          </cell>
          <cell r="G586" t="str">
            <v>Bố Trạch</v>
          </cell>
          <cell r="H586">
            <v>2020</v>
          </cell>
          <cell r="I586">
            <v>2020</v>
          </cell>
          <cell r="J586">
            <v>2022</v>
          </cell>
          <cell r="K586">
            <v>2022</v>
          </cell>
          <cell r="L586">
            <v>2022</v>
          </cell>
          <cell r="M586">
            <v>2022</v>
          </cell>
          <cell r="N586">
            <v>3500</v>
          </cell>
          <cell r="O586">
            <v>3500</v>
          </cell>
          <cell r="P586">
            <v>2100</v>
          </cell>
          <cell r="Q586">
            <v>2100</v>
          </cell>
          <cell r="R586">
            <v>2100</v>
          </cell>
          <cell r="S586">
            <v>2100</v>
          </cell>
          <cell r="T586">
            <v>630</v>
          </cell>
          <cell r="U586">
            <v>630</v>
          </cell>
          <cell r="V586">
            <v>630</v>
          </cell>
          <cell r="W586">
            <v>630</v>
          </cell>
          <cell r="X586">
            <v>630</v>
          </cell>
          <cell r="Y586">
            <v>630</v>
          </cell>
          <cell r="Z586">
            <v>630</v>
          </cell>
          <cell r="AA586">
            <v>630</v>
          </cell>
          <cell r="AB586">
            <v>630</v>
          </cell>
          <cell r="AC586">
            <v>630</v>
          </cell>
          <cell r="AD586">
            <v>630</v>
          </cell>
          <cell r="AE586">
            <v>630</v>
          </cell>
          <cell r="AF586">
            <v>630</v>
          </cell>
          <cell r="AG586">
            <v>630</v>
          </cell>
          <cell r="AH586">
            <v>630</v>
          </cell>
          <cell r="AI586">
            <v>630</v>
          </cell>
          <cell r="AJ586">
            <v>630</v>
          </cell>
          <cell r="AK586">
            <v>630</v>
          </cell>
          <cell r="AL586">
            <v>630</v>
          </cell>
          <cell r="AM586">
            <v>630</v>
          </cell>
          <cell r="AU586" t="str">
            <v>UBND xã Tân Trạch</v>
          </cell>
        </row>
        <row r="587">
          <cell r="B587" t="str">
            <v>Tuyến đường vào bản Rào Con, xã Sơn Trạch</v>
          </cell>
          <cell r="C587">
            <v>630</v>
          </cell>
          <cell r="D587">
            <v>630</v>
          </cell>
          <cell r="E587">
            <v>630</v>
          </cell>
          <cell r="F587">
            <v>630</v>
          </cell>
          <cell r="G587" t="str">
            <v>Bố Trạch</v>
          </cell>
          <cell r="H587">
            <v>2020</v>
          </cell>
          <cell r="I587">
            <v>2020</v>
          </cell>
          <cell r="J587">
            <v>2022</v>
          </cell>
          <cell r="K587">
            <v>2022</v>
          </cell>
          <cell r="L587">
            <v>2022</v>
          </cell>
          <cell r="M587">
            <v>2022</v>
          </cell>
          <cell r="N587">
            <v>10000</v>
          </cell>
          <cell r="O587">
            <v>10000</v>
          </cell>
          <cell r="P587">
            <v>6000</v>
          </cell>
          <cell r="Q587">
            <v>6000</v>
          </cell>
          <cell r="R587">
            <v>6000</v>
          </cell>
          <cell r="S587">
            <v>6000</v>
          </cell>
          <cell r="T587">
            <v>1800</v>
          </cell>
          <cell r="U587">
            <v>1800</v>
          </cell>
          <cell r="V587">
            <v>1800</v>
          </cell>
          <cell r="W587">
            <v>1800</v>
          </cell>
          <cell r="X587">
            <v>1800</v>
          </cell>
          <cell r="Y587">
            <v>1800</v>
          </cell>
          <cell r="Z587">
            <v>1800</v>
          </cell>
          <cell r="AA587">
            <v>1800</v>
          </cell>
          <cell r="AB587">
            <v>1800</v>
          </cell>
          <cell r="AC587">
            <v>1800</v>
          </cell>
          <cell r="AD587">
            <v>1800</v>
          </cell>
          <cell r="AE587">
            <v>1800</v>
          </cell>
          <cell r="AF587">
            <v>1800</v>
          </cell>
          <cell r="AG587">
            <v>1800</v>
          </cell>
          <cell r="AH587">
            <v>1800</v>
          </cell>
          <cell r="AI587">
            <v>1800</v>
          </cell>
          <cell r="AJ587">
            <v>1800</v>
          </cell>
          <cell r="AK587">
            <v>1800</v>
          </cell>
          <cell r="AL587">
            <v>1800</v>
          </cell>
          <cell r="AM587">
            <v>1800</v>
          </cell>
          <cell r="AU587" t="str">
            <v>UBND huyện
Bố Trạch</v>
          </cell>
        </row>
        <row r="588">
          <cell r="B588" t="str">
            <v>Đường giao thông liên thôn Tuyến thôn Trằm Mé đi thôn Na xã Sơn Trạch</v>
          </cell>
          <cell r="C588">
            <v>1800</v>
          </cell>
          <cell r="D588">
            <v>1800</v>
          </cell>
          <cell r="E588">
            <v>1800</v>
          </cell>
          <cell r="F588">
            <v>1800</v>
          </cell>
          <cell r="G588" t="str">
            <v>Bố Trạch</v>
          </cell>
          <cell r="H588">
            <v>2020</v>
          </cell>
          <cell r="I588">
            <v>2020</v>
          </cell>
          <cell r="J588">
            <v>2022</v>
          </cell>
          <cell r="K588">
            <v>2022</v>
          </cell>
          <cell r="L588">
            <v>2022</v>
          </cell>
          <cell r="M588">
            <v>2022</v>
          </cell>
          <cell r="N588">
            <v>10000</v>
          </cell>
          <cell r="O588">
            <v>10000</v>
          </cell>
          <cell r="P588">
            <v>6000</v>
          </cell>
          <cell r="Q588">
            <v>6000</v>
          </cell>
          <cell r="R588">
            <v>6000</v>
          </cell>
          <cell r="S588">
            <v>6000</v>
          </cell>
          <cell r="T588">
            <v>1800</v>
          </cell>
          <cell r="U588">
            <v>1800</v>
          </cell>
          <cell r="V588">
            <v>1800</v>
          </cell>
          <cell r="W588">
            <v>1800</v>
          </cell>
          <cell r="X588">
            <v>1800</v>
          </cell>
          <cell r="Y588">
            <v>1800</v>
          </cell>
          <cell r="Z588">
            <v>1800</v>
          </cell>
          <cell r="AA588">
            <v>1800</v>
          </cell>
          <cell r="AB588">
            <v>1800</v>
          </cell>
          <cell r="AC588">
            <v>1800</v>
          </cell>
          <cell r="AD588">
            <v>1800</v>
          </cell>
          <cell r="AE588">
            <v>1800</v>
          </cell>
          <cell r="AF588">
            <v>1800</v>
          </cell>
          <cell r="AG588">
            <v>1800</v>
          </cell>
          <cell r="AH588">
            <v>1800</v>
          </cell>
          <cell r="AI588">
            <v>1800</v>
          </cell>
          <cell r="AJ588">
            <v>1800</v>
          </cell>
          <cell r="AK588">
            <v>1800</v>
          </cell>
          <cell r="AL588">
            <v>1800</v>
          </cell>
          <cell r="AM588">
            <v>1800</v>
          </cell>
          <cell r="AU588" t="str">
            <v>UBND xã Sơn Trạch</v>
          </cell>
        </row>
        <row r="589">
          <cell r="B589" t="str">
            <v>Cải tạo, nâng cấp hệ thống điện chiếu sáng bằng đèn LED dọc theo đường QL1A đoạn từ cổng chào phía Bắc thành phố đến Cầu Nhật Lệ 2 và nâng cấp, chỉnh trang hệ thống chiếu sáng, đèn trang trí trên cầu Nhật Lệ 1</v>
          </cell>
          <cell r="C589">
            <v>1800</v>
          </cell>
          <cell r="D589">
            <v>1800</v>
          </cell>
          <cell r="E589">
            <v>1800</v>
          </cell>
          <cell r="F589">
            <v>1800</v>
          </cell>
          <cell r="G589" t="str">
            <v>Đồng Hới</v>
          </cell>
          <cell r="H589">
            <v>2020</v>
          </cell>
          <cell r="I589">
            <v>2020</v>
          </cell>
          <cell r="J589">
            <v>2022</v>
          </cell>
          <cell r="K589">
            <v>2022</v>
          </cell>
          <cell r="L589">
            <v>2022</v>
          </cell>
          <cell r="M589">
            <v>2022</v>
          </cell>
          <cell r="N589">
            <v>20000</v>
          </cell>
          <cell r="O589">
            <v>20000</v>
          </cell>
          <cell r="P589">
            <v>12000</v>
          </cell>
          <cell r="Q589">
            <v>12000</v>
          </cell>
          <cell r="R589">
            <v>12000</v>
          </cell>
          <cell r="S589">
            <v>12000</v>
          </cell>
          <cell r="T589">
            <v>3600</v>
          </cell>
          <cell r="U589">
            <v>3600</v>
          </cell>
          <cell r="V589">
            <v>3600</v>
          </cell>
          <cell r="W589">
            <v>3600</v>
          </cell>
          <cell r="X589">
            <v>3600</v>
          </cell>
          <cell r="Y589">
            <v>3600</v>
          </cell>
          <cell r="Z589">
            <v>3600</v>
          </cell>
          <cell r="AA589">
            <v>3600</v>
          </cell>
          <cell r="AB589">
            <v>3600</v>
          </cell>
          <cell r="AC589">
            <v>3600</v>
          </cell>
          <cell r="AD589">
            <v>3600</v>
          </cell>
          <cell r="AE589">
            <v>3600</v>
          </cell>
          <cell r="AF589">
            <v>3600</v>
          </cell>
          <cell r="AG589">
            <v>3600</v>
          </cell>
          <cell r="AH589">
            <v>3600</v>
          </cell>
          <cell r="AI589">
            <v>3600</v>
          </cell>
          <cell r="AJ589">
            <v>3600</v>
          </cell>
          <cell r="AK589">
            <v>3600</v>
          </cell>
          <cell r="AL589">
            <v>3600</v>
          </cell>
          <cell r="AM589">
            <v>3600</v>
          </cell>
          <cell r="AU589" t="str">
            <v>UBND Tp Đồng Hới</v>
          </cell>
        </row>
        <row r="590">
          <cell r="B590" t="str">
            <v>Đường kết hợp kè chống ngập lụt tại địa bàn xã Hồng Thủy (giai đoạn 2)</v>
          </cell>
          <cell r="C590">
            <v>3600</v>
          </cell>
          <cell r="D590">
            <v>3600</v>
          </cell>
          <cell r="E590">
            <v>3600</v>
          </cell>
          <cell r="F590">
            <v>3600</v>
          </cell>
          <cell r="G590" t="str">
            <v>Lệ Thủy</v>
          </cell>
          <cell r="H590">
            <v>2020</v>
          </cell>
          <cell r="I590">
            <v>2020</v>
          </cell>
          <cell r="J590">
            <v>2022</v>
          </cell>
          <cell r="K590">
            <v>2022</v>
          </cell>
          <cell r="L590">
            <v>2022</v>
          </cell>
          <cell r="M590" t="str">
            <v>3800/QĐ-UBND ngày 07/10/2019</v>
          </cell>
          <cell r="N590">
            <v>6000</v>
          </cell>
          <cell r="O590">
            <v>6000</v>
          </cell>
          <cell r="P590">
            <v>3600</v>
          </cell>
          <cell r="Q590">
            <v>3600</v>
          </cell>
          <cell r="R590">
            <v>3600</v>
          </cell>
          <cell r="S590">
            <v>3600</v>
          </cell>
          <cell r="T590">
            <v>1080</v>
          </cell>
          <cell r="U590">
            <v>1080</v>
          </cell>
          <cell r="V590">
            <v>1080</v>
          </cell>
          <cell r="W590">
            <v>1080</v>
          </cell>
          <cell r="X590">
            <v>1080</v>
          </cell>
          <cell r="Y590">
            <v>1080</v>
          </cell>
          <cell r="Z590">
            <v>1080</v>
          </cell>
          <cell r="AA590">
            <v>1080</v>
          </cell>
          <cell r="AB590">
            <v>1080</v>
          </cell>
          <cell r="AC590">
            <v>1080</v>
          </cell>
          <cell r="AD590">
            <v>1080</v>
          </cell>
          <cell r="AE590">
            <v>1080</v>
          </cell>
          <cell r="AF590">
            <v>1080</v>
          </cell>
          <cell r="AG590">
            <v>1080</v>
          </cell>
          <cell r="AH590">
            <v>1080</v>
          </cell>
          <cell r="AI590">
            <v>1080</v>
          </cell>
          <cell r="AJ590">
            <v>1080</v>
          </cell>
          <cell r="AK590">
            <v>1080</v>
          </cell>
          <cell r="AL590">
            <v>1080</v>
          </cell>
          <cell r="AM590">
            <v>1080</v>
          </cell>
          <cell r="AU590" t="str">
            <v>UBND xã Hồng Thủy</v>
          </cell>
        </row>
        <row r="591">
          <cell r="B591" t="str">
            <v>Ngầm tràn thôn 3 Thanh Long xã Quy Hóa</v>
          </cell>
          <cell r="C591">
            <v>1080</v>
          </cell>
          <cell r="D591">
            <v>1080</v>
          </cell>
          <cell r="E591">
            <v>1080</v>
          </cell>
          <cell r="F591">
            <v>1080</v>
          </cell>
          <cell r="G591" t="str">
            <v>Minh Hóa</v>
          </cell>
          <cell r="H591">
            <v>2020</v>
          </cell>
          <cell r="I591">
            <v>2020</v>
          </cell>
          <cell r="J591">
            <v>2022</v>
          </cell>
          <cell r="K591">
            <v>2022</v>
          </cell>
          <cell r="L591">
            <v>2022</v>
          </cell>
          <cell r="M591" t="str">
            <v>893/QĐ-UBND
ngày 13/3/2019</v>
          </cell>
          <cell r="N591">
            <v>3800</v>
          </cell>
          <cell r="O591">
            <v>3800</v>
          </cell>
          <cell r="P591">
            <v>2280</v>
          </cell>
          <cell r="Q591">
            <v>2280</v>
          </cell>
          <cell r="R591">
            <v>2280</v>
          </cell>
          <cell r="S591">
            <v>2280</v>
          </cell>
          <cell r="T591">
            <v>684</v>
          </cell>
          <cell r="U591">
            <v>684</v>
          </cell>
          <cell r="V591">
            <v>684</v>
          </cell>
          <cell r="W591">
            <v>684</v>
          </cell>
          <cell r="X591">
            <v>684</v>
          </cell>
          <cell r="Y591">
            <v>684</v>
          </cell>
          <cell r="Z591">
            <v>684</v>
          </cell>
          <cell r="AA591">
            <v>684</v>
          </cell>
          <cell r="AB591">
            <v>684</v>
          </cell>
          <cell r="AC591">
            <v>684</v>
          </cell>
          <cell r="AD591">
            <v>684</v>
          </cell>
          <cell r="AE591">
            <v>684</v>
          </cell>
          <cell r="AF591">
            <v>684</v>
          </cell>
          <cell r="AG591">
            <v>684</v>
          </cell>
          <cell r="AH591">
            <v>684</v>
          </cell>
          <cell r="AI591">
            <v>684</v>
          </cell>
          <cell r="AJ591">
            <v>684</v>
          </cell>
          <cell r="AK591">
            <v>684</v>
          </cell>
          <cell r="AL591">
            <v>684</v>
          </cell>
          <cell r="AM591">
            <v>684</v>
          </cell>
          <cell r="AU591" t="str">
            <v>UBND xã Quy Hóa</v>
          </cell>
        </row>
        <row r="592">
          <cell r="B592" t="str">
            <v>Đường tránh lũ kết hợp di dân sau hồ Rào Đá xã Trường Xuân</v>
          </cell>
          <cell r="C592">
            <v>684</v>
          </cell>
          <cell r="D592">
            <v>684</v>
          </cell>
          <cell r="E592">
            <v>684</v>
          </cell>
          <cell r="F592">
            <v>684</v>
          </cell>
          <cell r="G592" t="str">
            <v>Quảng Ninh</v>
          </cell>
          <cell r="H592">
            <v>2020</v>
          </cell>
          <cell r="I592">
            <v>2020</v>
          </cell>
          <cell r="J592">
            <v>2022</v>
          </cell>
          <cell r="K592">
            <v>2022</v>
          </cell>
          <cell r="L592">
            <v>2022</v>
          </cell>
          <cell r="M592" t="str">
            <v>3620/QĐ-UBND ngày 25/9/2019</v>
          </cell>
          <cell r="N592">
            <v>6000</v>
          </cell>
          <cell r="O592">
            <v>6000</v>
          </cell>
          <cell r="P592">
            <v>3600</v>
          </cell>
          <cell r="Q592">
            <v>3600</v>
          </cell>
          <cell r="R592">
            <v>3600</v>
          </cell>
          <cell r="S592">
            <v>3600</v>
          </cell>
          <cell r="T592">
            <v>1080</v>
          </cell>
          <cell r="U592">
            <v>1080</v>
          </cell>
          <cell r="V592">
            <v>1080</v>
          </cell>
          <cell r="W592">
            <v>1080</v>
          </cell>
          <cell r="X592">
            <v>1080</v>
          </cell>
          <cell r="Y592">
            <v>1080</v>
          </cell>
          <cell r="Z592">
            <v>1080</v>
          </cell>
          <cell r="AA592">
            <v>1080</v>
          </cell>
          <cell r="AB592">
            <v>1080</v>
          </cell>
          <cell r="AC592">
            <v>1080</v>
          </cell>
          <cell r="AD592">
            <v>1080</v>
          </cell>
          <cell r="AE592">
            <v>1080</v>
          </cell>
          <cell r="AF592">
            <v>1080</v>
          </cell>
          <cell r="AG592">
            <v>1080</v>
          </cell>
          <cell r="AH592">
            <v>1080</v>
          </cell>
          <cell r="AI592">
            <v>1080</v>
          </cell>
          <cell r="AJ592">
            <v>1080</v>
          </cell>
          <cell r="AK592">
            <v>1080</v>
          </cell>
          <cell r="AL592">
            <v>1080</v>
          </cell>
          <cell r="AM592">
            <v>1080</v>
          </cell>
          <cell r="AU592" t="str">
            <v>UBND xã Trường Xuân</v>
          </cell>
        </row>
        <row r="593">
          <cell r="B593" t="str">
            <v>Kênh tưới nước Hồ Vân Tiền</v>
          </cell>
          <cell r="C593">
            <v>1080</v>
          </cell>
          <cell r="D593">
            <v>1080</v>
          </cell>
          <cell r="E593">
            <v>1080</v>
          </cell>
          <cell r="F593">
            <v>1080</v>
          </cell>
          <cell r="G593" t="str">
            <v>Quảng Trạch</v>
          </cell>
          <cell r="H593">
            <v>2020</v>
          </cell>
          <cell r="I593">
            <v>2020</v>
          </cell>
          <cell r="J593">
            <v>2022</v>
          </cell>
          <cell r="K593">
            <v>2022</v>
          </cell>
          <cell r="L593">
            <v>2022</v>
          </cell>
          <cell r="M593">
            <v>2022</v>
          </cell>
          <cell r="N593">
            <v>8600</v>
          </cell>
          <cell r="O593">
            <v>8600</v>
          </cell>
          <cell r="P593">
            <v>5000</v>
          </cell>
          <cell r="Q593">
            <v>5000</v>
          </cell>
          <cell r="R593">
            <v>5000</v>
          </cell>
          <cell r="S593">
            <v>5000</v>
          </cell>
          <cell r="T593">
            <v>1500</v>
          </cell>
          <cell r="U593">
            <v>1500</v>
          </cell>
          <cell r="V593">
            <v>1500</v>
          </cell>
          <cell r="W593">
            <v>1500</v>
          </cell>
          <cell r="X593">
            <v>1500</v>
          </cell>
          <cell r="Y593">
            <v>1500</v>
          </cell>
          <cell r="Z593">
            <v>1500</v>
          </cell>
          <cell r="AA593">
            <v>1500</v>
          </cell>
          <cell r="AB593">
            <v>1500</v>
          </cell>
          <cell r="AC593">
            <v>1500</v>
          </cell>
          <cell r="AD593">
            <v>1500</v>
          </cell>
          <cell r="AE593">
            <v>1500</v>
          </cell>
          <cell r="AF593">
            <v>1500</v>
          </cell>
          <cell r="AG593">
            <v>1500</v>
          </cell>
          <cell r="AH593">
            <v>1500</v>
          </cell>
          <cell r="AI593">
            <v>1500</v>
          </cell>
          <cell r="AJ593">
            <v>1500</v>
          </cell>
          <cell r="AK593">
            <v>1500</v>
          </cell>
          <cell r="AL593">
            <v>1500</v>
          </cell>
          <cell r="AM593">
            <v>1500</v>
          </cell>
          <cell r="AU593" t="str">
            <v>UBND xã Quảng Lưu</v>
          </cell>
        </row>
        <row r="594">
          <cell r="B594" t="str">
            <v>Đường nội thôn Lý Nguyên xã Quảng Châu, huyện Quảng Trạch</v>
          </cell>
          <cell r="C594">
            <v>1500</v>
          </cell>
          <cell r="D594">
            <v>1500</v>
          </cell>
          <cell r="E594">
            <v>1500</v>
          </cell>
          <cell r="F594">
            <v>1500</v>
          </cell>
          <cell r="G594" t="str">
            <v>Quảng Trạch</v>
          </cell>
          <cell r="H594">
            <v>2020</v>
          </cell>
          <cell r="I594">
            <v>2020</v>
          </cell>
          <cell r="J594">
            <v>2022</v>
          </cell>
          <cell r="K594">
            <v>2022</v>
          </cell>
          <cell r="L594">
            <v>2022</v>
          </cell>
          <cell r="M594">
            <v>2022</v>
          </cell>
          <cell r="N594">
            <v>1500</v>
          </cell>
          <cell r="O594">
            <v>1500</v>
          </cell>
          <cell r="P594">
            <v>900</v>
          </cell>
          <cell r="Q594">
            <v>900</v>
          </cell>
          <cell r="R594">
            <v>900</v>
          </cell>
          <cell r="S594">
            <v>900</v>
          </cell>
          <cell r="T594">
            <v>270</v>
          </cell>
          <cell r="U594">
            <v>270</v>
          </cell>
          <cell r="V594">
            <v>270</v>
          </cell>
          <cell r="W594">
            <v>270</v>
          </cell>
          <cell r="X594">
            <v>270</v>
          </cell>
          <cell r="Y594">
            <v>270</v>
          </cell>
          <cell r="Z594">
            <v>270</v>
          </cell>
          <cell r="AA594">
            <v>270</v>
          </cell>
          <cell r="AB594">
            <v>270</v>
          </cell>
          <cell r="AC594">
            <v>270</v>
          </cell>
          <cell r="AD594">
            <v>270</v>
          </cell>
          <cell r="AE594">
            <v>270</v>
          </cell>
          <cell r="AF594">
            <v>270</v>
          </cell>
          <cell r="AG594">
            <v>270</v>
          </cell>
          <cell r="AH594">
            <v>270</v>
          </cell>
          <cell r="AI594">
            <v>270</v>
          </cell>
          <cell r="AJ594">
            <v>270</v>
          </cell>
          <cell r="AK594">
            <v>270</v>
          </cell>
          <cell r="AL594">
            <v>270</v>
          </cell>
          <cell r="AM594">
            <v>270</v>
          </cell>
          <cell r="AU594" t="str">
            <v>UBND xã Quảng Châu</v>
          </cell>
        </row>
        <row r="595">
          <cell r="B595" t="str">
            <v>Cứng hóa đường giao thông liên thôn theo QH nông thôn mới xã Quảng Kim</v>
          </cell>
          <cell r="C595">
            <v>270</v>
          </cell>
          <cell r="D595">
            <v>270</v>
          </cell>
          <cell r="E595">
            <v>270</v>
          </cell>
          <cell r="F595">
            <v>270</v>
          </cell>
          <cell r="G595" t="str">
            <v>Quảng Trạch</v>
          </cell>
          <cell r="H595">
            <v>2020</v>
          </cell>
          <cell r="I595">
            <v>2020</v>
          </cell>
          <cell r="J595">
            <v>2022</v>
          </cell>
          <cell r="K595">
            <v>2022</v>
          </cell>
          <cell r="L595">
            <v>2022</v>
          </cell>
          <cell r="M595">
            <v>2022</v>
          </cell>
          <cell r="N595">
            <v>8377</v>
          </cell>
          <cell r="O595">
            <v>8377</v>
          </cell>
          <cell r="P595">
            <v>5026.2</v>
          </cell>
          <cell r="Q595">
            <v>5026.19921875</v>
          </cell>
          <cell r="R595">
            <v>5026.19921875</v>
          </cell>
          <cell r="S595">
            <v>5026.19921875</v>
          </cell>
          <cell r="T595">
            <v>1507.86</v>
          </cell>
          <cell r="U595">
            <v>1507.859375</v>
          </cell>
          <cell r="V595">
            <v>1507.859375</v>
          </cell>
          <cell r="W595">
            <v>1507.859375</v>
          </cell>
          <cell r="X595">
            <v>1507.859375</v>
          </cell>
          <cell r="Y595">
            <v>1507.859375</v>
          </cell>
          <cell r="Z595">
            <v>1507.859375</v>
          </cell>
          <cell r="AA595">
            <v>1507.859375</v>
          </cell>
          <cell r="AB595">
            <v>1507.859375</v>
          </cell>
          <cell r="AC595">
            <v>1507.859375</v>
          </cell>
          <cell r="AD595">
            <v>1507.86</v>
          </cell>
          <cell r="AE595">
            <v>1507.86</v>
          </cell>
          <cell r="AF595">
            <v>1507.859375</v>
          </cell>
          <cell r="AG595">
            <v>1507.859375</v>
          </cell>
          <cell r="AH595">
            <v>1507.859375</v>
          </cell>
          <cell r="AI595">
            <v>1507.859375</v>
          </cell>
          <cell r="AJ595">
            <v>1507.859375</v>
          </cell>
          <cell r="AK595">
            <v>1507.859375</v>
          </cell>
          <cell r="AL595">
            <v>1507.86</v>
          </cell>
          <cell r="AM595">
            <v>1507.86</v>
          </cell>
          <cell r="AU595" t="str">
            <v>UBND xã Quảng Kim</v>
          </cell>
        </row>
        <row r="596">
          <cell r="B596" t="str">
            <v>XD tuyến đường Tùng - Châu - Hợp đoạn từ thôn Lý Nguyên xã Quảng Châu đến xã Quảng Hợp</v>
          </cell>
          <cell r="C596">
            <v>1507.859375</v>
          </cell>
          <cell r="D596">
            <v>1507.859375</v>
          </cell>
          <cell r="E596">
            <v>1507.859375</v>
          </cell>
          <cell r="F596">
            <v>1507.859375</v>
          </cell>
          <cell r="G596" t="str">
            <v>Quảng Trạch</v>
          </cell>
          <cell r="H596">
            <v>2020</v>
          </cell>
          <cell r="I596">
            <v>2020</v>
          </cell>
          <cell r="J596">
            <v>2022</v>
          </cell>
          <cell r="K596">
            <v>2022</v>
          </cell>
          <cell r="L596">
            <v>2022</v>
          </cell>
          <cell r="M596" t="str">
            <v>3403/QĐ-UBND ngày 06/9/2019</v>
          </cell>
          <cell r="N596">
            <v>7500</v>
          </cell>
          <cell r="O596">
            <v>7500</v>
          </cell>
          <cell r="P596">
            <v>4500</v>
          </cell>
          <cell r="Q596">
            <v>4500</v>
          </cell>
          <cell r="R596">
            <v>4500</v>
          </cell>
          <cell r="S596">
            <v>4500</v>
          </cell>
          <cell r="T596">
            <v>1350</v>
          </cell>
          <cell r="U596">
            <v>1350</v>
          </cell>
          <cell r="V596">
            <v>1350</v>
          </cell>
          <cell r="W596">
            <v>1350</v>
          </cell>
          <cell r="X596">
            <v>1350</v>
          </cell>
          <cell r="Y596">
            <v>1350</v>
          </cell>
          <cell r="Z596">
            <v>1350</v>
          </cell>
          <cell r="AA596">
            <v>1350</v>
          </cell>
          <cell r="AB596">
            <v>1350</v>
          </cell>
          <cell r="AC596">
            <v>1350</v>
          </cell>
          <cell r="AD596">
            <v>1350</v>
          </cell>
          <cell r="AE596">
            <v>1350</v>
          </cell>
          <cell r="AF596">
            <v>1350</v>
          </cell>
          <cell r="AG596">
            <v>1350</v>
          </cell>
          <cell r="AH596">
            <v>1350</v>
          </cell>
          <cell r="AI596">
            <v>1350</v>
          </cell>
          <cell r="AJ596">
            <v>1350</v>
          </cell>
          <cell r="AK596">
            <v>1350</v>
          </cell>
          <cell r="AL596">
            <v>1350</v>
          </cell>
          <cell r="AM596">
            <v>1350</v>
          </cell>
          <cell r="AU596" t="str">
            <v>UBND xã Quảng Châu</v>
          </cell>
        </row>
        <row r="597">
          <cell r="B597" t="str">
            <v>Cầu Máng Bưởi Rỏi xã Quảng Hợp</v>
          </cell>
          <cell r="C597">
            <v>1350</v>
          </cell>
          <cell r="D597">
            <v>1350</v>
          </cell>
          <cell r="E597">
            <v>1350</v>
          </cell>
          <cell r="F597">
            <v>1350</v>
          </cell>
          <cell r="G597" t="str">
            <v>Quảng Trạch</v>
          </cell>
          <cell r="H597">
            <v>2020</v>
          </cell>
          <cell r="I597">
            <v>2020</v>
          </cell>
          <cell r="J597">
            <v>2022</v>
          </cell>
          <cell r="K597">
            <v>2022</v>
          </cell>
          <cell r="L597">
            <v>2022</v>
          </cell>
          <cell r="M597">
            <v>2022</v>
          </cell>
          <cell r="N597">
            <v>3500</v>
          </cell>
          <cell r="O597">
            <v>3500</v>
          </cell>
          <cell r="P597">
            <v>2100</v>
          </cell>
          <cell r="Q597">
            <v>2100</v>
          </cell>
          <cell r="R597">
            <v>2100</v>
          </cell>
          <cell r="S597">
            <v>2100</v>
          </cell>
          <cell r="T597">
            <v>630</v>
          </cell>
          <cell r="U597">
            <v>630</v>
          </cell>
          <cell r="V597">
            <v>630</v>
          </cell>
          <cell r="W597">
            <v>630</v>
          </cell>
          <cell r="X597">
            <v>630</v>
          </cell>
          <cell r="Y597">
            <v>630</v>
          </cell>
          <cell r="Z597">
            <v>630</v>
          </cell>
          <cell r="AA597">
            <v>630</v>
          </cell>
          <cell r="AB597">
            <v>630</v>
          </cell>
          <cell r="AC597">
            <v>630</v>
          </cell>
          <cell r="AD597">
            <v>630</v>
          </cell>
          <cell r="AE597">
            <v>630</v>
          </cell>
          <cell r="AF597">
            <v>630</v>
          </cell>
          <cell r="AG597">
            <v>630</v>
          </cell>
          <cell r="AH597">
            <v>630</v>
          </cell>
          <cell r="AI597">
            <v>630</v>
          </cell>
          <cell r="AJ597">
            <v>630</v>
          </cell>
          <cell r="AK597">
            <v>630</v>
          </cell>
          <cell r="AL597">
            <v>630</v>
          </cell>
          <cell r="AM597">
            <v>630</v>
          </cell>
          <cell r="AU597" t="str">
            <v>UBND xã Quảng Hợp</v>
          </cell>
        </row>
        <row r="598">
          <cell r="B598" t="str">
            <v>Xây dựng tuyến đường chống ngập lụt Cầu Lim Động Hương, thôn Minh Cầm Ngoại xã Phong Hóa</v>
          </cell>
          <cell r="C598">
            <v>630</v>
          </cell>
          <cell r="D598">
            <v>630</v>
          </cell>
          <cell r="E598">
            <v>630</v>
          </cell>
          <cell r="F598">
            <v>630</v>
          </cell>
          <cell r="G598" t="str">
            <v>Tuyên Hóa</v>
          </cell>
          <cell r="H598">
            <v>2020</v>
          </cell>
          <cell r="I598">
            <v>2020</v>
          </cell>
          <cell r="J598">
            <v>2022</v>
          </cell>
          <cell r="K598">
            <v>2022</v>
          </cell>
          <cell r="L598">
            <v>2022</v>
          </cell>
          <cell r="M598">
            <v>2022</v>
          </cell>
          <cell r="N598">
            <v>2000</v>
          </cell>
          <cell r="O598">
            <v>2000</v>
          </cell>
          <cell r="P598">
            <v>1200</v>
          </cell>
          <cell r="Q598">
            <v>1200</v>
          </cell>
          <cell r="R598">
            <v>1200</v>
          </cell>
          <cell r="S598">
            <v>1200</v>
          </cell>
          <cell r="T598">
            <v>360</v>
          </cell>
          <cell r="U598">
            <v>360</v>
          </cell>
          <cell r="V598">
            <v>360</v>
          </cell>
          <cell r="W598">
            <v>360</v>
          </cell>
          <cell r="X598">
            <v>360</v>
          </cell>
          <cell r="Y598">
            <v>360</v>
          </cell>
          <cell r="Z598">
            <v>360</v>
          </cell>
          <cell r="AA598">
            <v>360</v>
          </cell>
          <cell r="AB598">
            <v>360</v>
          </cell>
          <cell r="AC598">
            <v>360</v>
          </cell>
          <cell r="AD598">
            <v>360</v>
          </cell>
          <cell r="AE598">
            <v>360</v>
          </cell>
          <cell r="AF598">
            <v>360</v>
          </cell>
          <cell r="AG598">
            <v>360</v>
          </cell>
          <cell r="AH598">
            <v>360</v>
          </cell>
          <cell r="AI598">
            <v>360</v>
          </cell>
          <cell r="AJ598">
            <v>360</v>
          </cell>
          <cell r="AK598">
            <v>360</v>
          </cell>
          <cell r="AL598">
            <v>360</v>
          </cell>
          <cell r="AM598">
            <v>360</v>
          </cell>
          <cell r="AU598" t="str">
            <v>UBND xã Phong Hóa</v>
          </cell>
        </row>
        <row r="599">
          <cell r="B599" t="str">
            <v>Bê tông hệ thống đường, cầu bản xã Châu Hóa, huyện Tuyên Hóa</v>
          </cell>
          <cell r="C599">
            <v>360</v>
          </cell>
          <cell r="D599">
            <v>360</v>
          </cell>
          <cell r="E599">
            <v>360</v>
          </cell>
          <cell r="F599">
            <v>360</v>
          </cell>
          <cell r="G599" t="str">
            <v>Tuyên Hóa</v>
          </cell>
          <cell r="H599">
            <v>2020</v>
          </cell>
          <cell r="I599">
            <v>2020</v>
          </cell>
          <cell r="J599">
            <v>2022</v>
          </cell>
          <cell r="K599">
            <v>2022</v>
          </cell>
          <cell r="L599">
            <v>2022</v>
          </cell>
          <cell r="M599" t="str">
            <v>3711/QĐ-UBND
ngày 30/10/2018</v>
          </cell>
          <cell r="N599">
            <v>5000</v>
          </cell>
          <cell r="O599">
            <v>5000</v>
          </cell>
          <cell r="P599">
            <v>3000</v>
          </cell>
          <cell r="Q599">
            <v>3000</v>
          </cell>
          <cell r="R599">
            <v>3000</v>
          </cell>
          <cell r="S599">
            <v>3000</v>
          </cell>
          <cell r="T599">
            <v>900</v>
          </cell>
          <cell r="U599">
            <v>900</v>
          </cell>
          <cell r="V599">
            <v>900</v>
          </cell>
          <cell r="W599">
            <v>900</v>
          </cell>
          <cell r="X599">
            <v>900</v>
          </cell>
          <cell r="Y599">
            <v>900</v>
          </cell>
          <cell r="Z599">
            <v>900</v>
          </cell>
          <cell r="AA599">
            <v>900</v>
          </cell>
          <cell r="AB599">
            <v>900</v>
          </cell>
          <cell r="AC599">
            <v>900</v>
          </cell>
          <cell r="AD599">
            <v>900</v>
          </cell>
          <cell r="AE599">
            <v>900</v>
          </cell>
          <cell r="AF599">
            <v>900</v>
          </cell>
          <cell r="AG599">
            <v>900</v>
          </cell>
          <cell r="AH599">
            <v>900</v>
          </cell>
          <cell r="AI599">
            <v>900</v>
          </cell>
          <cell r="AJ599">
            <v>900</v>
          </cell>
          <cell r="AK599">
            <v>900</v>
          </cell>
          <cell r="AL599">
            <v>900</v>
          </cell>
          <cell r="AM599">
            <v>900</v>
          </cell>
          <cell r="AU599" t="str">
            <v>UBND xã Châu Hóa</v>
          </cell>
        </row>
        <row r="600">
          <cell r="B600" t="str">
            <v>Xây dựng trạm bơm điện Cầu Nghiêng và hệ thống kênh mương xã Văn Hóa</v>
          </cell>
          <cell r="C600">
            <v>900</v>
          </cell>
          <cell r="D600">
            <v>900</v>
          </cell>
          <cell r="E600">
            <v>900</v>
          </cell>
          <cell r="F600">
            <v>900</v>
          </cell>
          <cell r="G600" t="str">
            <v>Tuyên Hóa</v>
          </cell>
          <cell r="H600">
            <v>2020</v>
          </cell>
          <cell r="I600">
            <v>2020</v>
          </cell>
          <cell r="J600">
            <v>2022</v>
          </cell>
          <cell r="K600">
            <v>2022</v>
          </cell>
          <cell r="L600">
            <v>2022</v>
          </cell>
          <cell r="M600">
            <v>2022</v>
          </cell>
          <cell r="N600">
            <v>8000</v>
          </cell>
          <cell r="O600">
            <v>8000</v>
          </cell>
          <cell r="P600">
            <v>4800</v>
          </cell>
          <cell r="Q600">
            <v>4800</v>
          </cell>
          <cell r="R600">
            <v>4800</v>
          </cell>
          <cell r="S600">
            <v>4800</v>
          </cell>
          <cell r="T600">
            <v>1440</v>
          </cell>
          <cell r="U600">
            <v>1440</v>
          </cell>
          <cell r="V600">
            <v>1440</v>
          </cell>
          <cell r="W600">
            <v>1440</v>
          </cell>
          <cell r="X600">
            <v>1440</v>
          </cell>
          <cell r="Y600">
            <v>1440</v>
          </cell>
          <cell r="Z600">
            <v>1440</v>
          </cell>
          <cell r="AA600">
            <v>1440</v>
          </cell>
          <cell r="AB600">
            <v>1440</v>
          </cell>
          <cell r="AC600">
            <v>1440</v>
          </cell>
          <cell r="AD600">
            <v>1440</v>
          </cell>
          <cell r="AE600">
            <v>1440</v>
          </cell>
          <cell r="AF600">
            <v>1440</v>
          </cell>
          <cell r="AG600">
            <v>1440</v>
          </cell>
          <cell r="AH600">
            <v>1440</v>
          </cell>
          <cell r="AI600">
            <v>1440</v>
          </cell>
          <cell r="AJ600">
            <v>1440</v>
          </cell>
          <cell r="AK600">
            <v>1440</v>
          </cell>
          <cell r="AL600">
            <v>1440</v>
          </cell>
          <cell r="AM600">
            <v>1440</v>
          </cell>
          <cell r="AU600" t="str">
            <v>UBND xã Tiến Hóa</v>
          </cell>
        </row>
        <row r="601">
          <cell r="B601" t="str">
            <v>Đường giao thông từ thị trấn Đồng Lê đi xã Thuận Hóa, huyện Tuyên Hóa</v>
          </cell>
          <cell r="C601">
            <v>1440</v>
          </cell>
          <cell r="D601">
            <v>1440</v>
          </cell>
          <cell r="E601">
            <v>1440</v>
          </cell>
          <cell r="F601">
            <v>1440</v>
          </cell>
          <cell r="G601" t="str">
            <v>Tuyên Hóa</v>
          </cell>
          <cell r="H601">
            <v>2020</v>
          </cell>
          <cell r="I601">
            <v>2020</v>
          </cell>
          <cell r="J601">
            <v>2022</v>
          </cell>
          <cell r="K601">
            <v>2022</v>
          </cell>
          <cell r="L601">
            <v>2022</v>
          </cell>
          <cell r="M601">
            <v>2022</v>
          </cell>
          <cell r="N601">
            <v>10000</v>
          </cell>
          <cell r="O601">
            <v>10000</v>
          </cell>
          <cell r="P601">
            <v>6000</v>
          </cell>
          <cell r="Q601">
            <v>6000</v>
          </cell>
          <cell r="R601">
            <v>6000</v>
          </cell>
          <cell r="S601">
            <v>6000</v>
          </cell>
          <cell r="T601">
            <v>1800</v>
          </cell>
          <cell r="U601">
            <v>1800</v>
          </cell>
          <cell r="V601">
            <v>1800</v>
          </cell>
          <cell r="W601">
            <v>1800</v>
          </cell>
          <cell r="X601">
            <v>1800</v>
          </cell>
          <cell r="Y601">
            <v>1800</v>
          </cell>
          <cell r="Z601">
            <v>1800</v>
          </cell>
          <cell r="AA601">
            <v>1800</v>
          </cell>
          <cell r="AB601">
            <v>1800</v>
          </cell>
          <cell r="AC601">
            <v>1800</v>
          </cell>
          <cell r="AD601">
            <v>1800</v>
          </cell>
          <cell r="AE601">
            <v>1800</v>
          </cell>
          <cell r="AF601">
            <v>1800</v>
          </cell>
          <cell r="AG601">
            <v>1800</v>
          </cell>
          <cell r="AH601">
            <v>1800</v>
          </cell>
          <cell r="AI601">
            <v>1800</v>
          </cell>
          <cell r="AJ601">
            <v>1800</v>
          </cell>
          <cell r="AK601">
            <v>1800</v>
          </cell>
          <cell r="AL601">
            <v>1800</v>
          </cell>
          <cell r="AM601">
            <v>1800</v>
          </cell>
          <cell r="AU601" t="str">
            <v>UBND xã Tiến Hóa</v>
          </cell>
        </row>
        <row r="602">
          <cell r="B602" t="str">
            <v xml:space="preserve"> Đường ngăn cản lửa và PCCC rừng phòng hộ ven biển Hải Ninh, Gia Ninh và Võ Ninh</v>
          </cell>
          <cell r="C602">
            <v>1800</v>
          </cell>
          <cell r="D602">
            <v>1800</v>
          </cell>
          <cell r="E602">
            <v>1800</v>
          </cell>
          <cell r="F602">
            <v>1800</v>
          </cell>
          <cell r="G602" t="str">
            <v>Quảng Ninh</v>
          </cell>
          <cell r="H602">
            <v>2020</v>
          </cell>
          <cell r="I602">
            <v>2020</v>
          </cell>
          <cell r="J602">
            <v>2022</v>
          </cell>
          <cell r="K602">
            <v>2022</v>
          </cell>
          <cell r="L602">
            <v>2022</v>
          </cell>
          <cell r="M602" t="str">
            <v>3882/QĐ-UBND ngày 14/10/2019</v>
          </cell>
          <cell r="N602">
            <v>5567</v>
          </cell>
          <cell r="O602">
            <v>5567</v>
          </cell>
          <cell r="P602">
            <v>5567</v>
          </cell>
          <cell r="Q602">
            <v>5567</v>
          </cell>
          <cell r="R602">
            <v>5567</v>
          </cell>
          <cell r="S602">
            <v>5567</v>
          </cell>
          <cell r="T602">
            <v>1670.1</v>
          </cell>
          <cell r="U602">
            <v>1670.099609375</v>
          </cell>
          <cell r="V602">
            <v>1670.099609375</v>
          </cell>
          <cell r="W602">
            <v>1670.099609375</v>
          </cell>
          <cell r="X602">
            <v>1670.099609375</v>
          </cell>
          <cell r="Y602">
            <v>1670.099609375</v>
          </cell>
          <cell r="Z602">
            <v>1670.099609375</v>
          </cell>
          <cell r="AA602">
            <v>1670.099609375</v>
          </cell>
          <cell r="AB602">
            <v>1670.099609375</v>
          </cell>
          <cell r="AC602">
            <v>1670.099609375</v>
          </cell>
          <cell r="AD602">
            <v>1670.1</v>
          </cell>
          <cell r="AE602">
            <v>1670.1</v>
          </cell>
          <cell r="AF602">
            <v>1670.099609375</v>
          </cell>
          <cell r="AG602">
            <v>1670.099609375</v>
          </cell>
          <cell r="AH602">
            <v>1670.099609375</v>
          </cell>
          <cell r="AI602">
            <v>1670.099609375</v>
          </cell>
          <cell r="AJ602">
            <v>1670.099609375</v>
          </cell>
          <cell r="AK602">
            <v>1670.099609375</v>
          </cell>
          <cell r="AL602">
            <v>1670.1</v>
          </cell>
          <cell r="AM602">
            <v>1670.1</v>
          </cell>
          <cell r="AU602" t="str">
            <v>Chi cục Kiểm lâm</v>
          </cell>
        </row>
        <row r="603">
          <cell r="B603" t="str">
            <v>DANH MỤC P.VX ĐỀ NGHỊ BỔ SUNG</v>
          </cell>
          <cell r="C603">
            <v>1670.099609375</v>
          </cell>
          <cell r="D603">
            <v>1670.099609375</v>
          </cell>
          <cell r="E603">
            <v>1670.099609375</v>
          </cell>
          <cell r="F603">
            <v>1670.099609375</v>
          </cell>
          <cell r="G603">
            <v>1670.099609375</v>
          </cell>
          <cell r="H603">
            <v>1670.099609375</v>
          </cell>
          <cell r="I603">
            <v>1670.099609375</v>
          </cell>
          <cell r="J603">
            <v>1670.099609375</v>
          </cell>
          <cell r="K603">
            <v>1670.099609375</v>
          </cell>
          <cell r="L603">
            <v>1670.099609375</v>
          </cell>
          <cell r="M603">
            <v>1670.099609375</v>
          </cell>
          <cell r="N603">
            <v>1670.099609375</v>
          </cell>
          <cell r="O603">
            <v>1670.099609375</v>
          </cell>
          <cell r="P603">
            <v>1670.099609375</v>
          </cell>
          <cell r="Q603">
            <v>1670.099609375</v>
          </cell>
          <cell r="R603">
            <v>1670.099609375</v>
          </cell>
          <cell r="S603">
            <v>1670.099609375</v>
          </cell>
          <cell r="T603">
            <v>1670.099609375</v>
          </cell>
          <cell r="U603">
            <v>1670.099609375</v>
          </cell>
          <cell r="V603">
            <v>1670.099609375</v>
          </cell>
          <cell r="W603">
            <v>1670.099609375</v>
          </cell>
          <cell r="X603">
            <v>1670.099609375</v>
          </cell>
          <cell r="Y603">
            <v>1670.099609375</v>
          </cell>
          <cell r="Z603">
            <v>1670.099609375</v>
          </cell>
          <cell r="AA603">
            <v>1670.099609375</v>
          </cell>
          <cell r="AB603">
            <v>1670.099609375</v>
          </cell>
          <cell r="AC603">
            <v>1670.099609375</v>
          </cell>
          <cell r="AD603">
            <v>1670.099609375</v>
          </cell>
          <cell r="AE603">
            <v>1670.099609375</v>
          </cell>
          <cell r="AF603">
            <v>1670.099609375</v>
          </cell>
          <cell r="AG603">
            <v>1670.099609375</v>
          </cell>
          <cell r="AH603">
            <v>1670.099609375</v>
          </cell>
          <cell r="AI603">
            <v>1670.099609375</v>
          </cell>
          <cell r="AJ603">
            <v>1670.099609375</v>
          </cell>
          <cell r="AK603">
            <v>1670.099609375</v>
          </cell>
          <cell r="AL603">
            <v>1670.099609375</v>
          </cell>
          <cell r="AM603">
            <v>1670.099609375</v>
          </cell>
          <cell r="AU603">
            <v>1670.099609375</v>
          </cell>
        </row>
        <row r="604">
          <cell r="B604" t="str">
            <v>Dự án không có trong KH ĐTC trung hạn (Bổ sung)</v>
          </cell>
          <cell r="C604">
            <v>1670.099609375</v>
          </cell>
          <cell r="D604">
            <v>1670.099609375</v>
          </cell>
          <cell r="E604">
            <v>1670.099609375</v>
          </cell>
          <cell r="F604">
            <v>1670.099609375</v>
          </cell>
          <cell r="G604">
            <v>1670.099609375</v>
          </cell>
          <cell r="H604">
            <v>1670.099609375</v>
          </cell>
          <cell r="I604">
            <v>1670.099609375</v>
          </cell>
          <cell r="J604">
            <v>1670.099609375</v>
          </cell>
          <cell r="K604">
            <v>1670.099609375</v>
          </cell>
          <cell r="L604">
            <v>1670.099609375</v>
          </cell>
          <cell r="M604">
            <v>1670.099609375</v>
          </cell>
          <cell r="N604">
            <v>1670.099609375</v>
          </cell>
          <cell r="O604">
            <v>1670.099609375</v>
          </cell>
          <cell r="P604">
            <v>1670.099609375</v>
          </cell>
          <cell r="Q604">
            <v>1670.099609375</v>
          </cell>
          <cell r="R604">
            <v>1670.099609375</v>
          </cell>
          <cell r="S604">
            <v>1670.099609375</v>
          </cell>
          <cell r="T604">
            <v>1670.099609375</v>
          </cell>
          <cell r="U604">
            <v>1670.099609375</v>
          </cell>
          <cell r="V604">
            <v>1670.099609375</v>
          </cell>
          <cell r="W604">
            <v>1670.099609375</v>
          </cell>
          <cell r="X604">
            <v>1670.099609375</v>
          </cell>
          <cell r="Y604">
            <v>1670.099609375</v>
          </cell>
          <cell r="Z604">
            <v>1670.099609375</v>
          </cell>
          <cell r="AA604">
            <v>1670.099609375</v>
          </cell>
          <cell r="AB604">
            <v>1670.099609375</v>
          </cell>
          <cell r="AC604">
            <v>1670.099609375</v>
          </cell>
          <cell r="AD604">
            <v>1670.099609375</v>
          </cell>
          <cell r="AE604">
            <v>1670.099609375</v>
          </cell>
          <cell r="AF604">
            <v>1670.099609375</v>
          </cell>
          <cell r="AG604">
            <v>1670.099609375</v>
          </cell>
          <cell r="AH604">
            <v>1670.099609375</v>
          </cell>
          <cell r="AI604">
            <v>1670.099609375</v>
          </cell>
          <cell r="AJ604">
            <v>1670.099609375</v>
          </cell>
          <cell r="AK604">
            <v>1670.099609375</v>
          </cell>
          <cell r="AL604">
            <v>1670.099609375</v>
          </cell>
          <cell r="AM604">
            <v>1670.099609375</v>
          </cell>
          <cell r="AU604">
            <v>1670.099609375</v>
          </cell>
        </row>
        <row r="605">
          <cell r="B605" t="str">
            <v>Hạ tầng khuôn viên tổ chức hội chợ tỉnh Quảng Bình</v>
          </cell>
          <cell r="C605">
            <v>1670.099609375</v>
          </cell>
          <cell r="D605">
            <v>1670.099609375</v>
          </cell>
          <cell r="E605">
            <v>1670.099609375</v>
          </cell>
          <cell r="F605">
            <v>1670.099609375</v>
          </cell>
          <cell r="G605" t="str">
            <v>Đồng Hới</v>
          </cell>
          <cell r="H605">
            <v>2020</v>
          </cell>
          <cell r="I605">
            <v>2020</v>
          </cell>
          <cell r="J605">
            <v>2022</v>
          </cell>
          <cell r="K605">
            <v>2022</v>
          </cell>
          <cell r="L605">
            <v>2022</v>
          </cell>
          <cell r="M605" t="str">
            <v>4180/QĐ-UBND ngày 30/10/2019</v>
          </cell>
          <cell r="N605">
            <v>26000</v>
          </cell>
          <cell r="O605">
            <v>26000</v>
          </cell>
          <cell r="P605">
            <v>26000</v>
          </cell>
          <cell r="Q605">
            <v>26000</v>
          </cell>
          <cell r="R605">
            <v>26000</v>
          </cell>
          <cell r="S605">
            <v>26000</v>
          </cell>
          <cell r="T605">
            <v>7800</v>
          </cell>
          <cell r="U605">
            <v>7800</v>
          </cell>
          <cell r="V605">
            <v>7800</v>
          </cell>
          <cell r="W605">
            <v>7800</v>
          </cell>
          <cell r="X605">
            <v>7800</v>
          </cell>
          <cell r="Y605">
            <v>7800</v>
          </cell>
          <cell r="Z605">
            <v>7800</v>
          </cell>
          <cell r="AA605">
            <v>7800</v>
          </cell>
          <cell r="AB605">
            <v>7800</v>
          </cell>
          <cell r="AC605">
            <v>7800</v>
          </cell>
          <cell r="AD605">
            <v>7800</v>
          </cell>
          <cell r="AE605">
            <v>7800</v>
          </cell>
          <cell r="AF605">
            <v>7800</v>
          </cell>
          <cell r="AG605">
            <v>7800</v>
          </cell>
          <cell r="AH605">
            <v>7800</v>
          </cell>
          <cell r="AI605">
            <v>7800</v>
          </cell>
          <cell r="AJ605">
            <v>7800</v>
          </cell>
          <cell r="AK605">
            <v>7800</v>
          </cell>
          <cell r="AL605">
            <v>7800</v>
          </cell>
          <cell r="AM605">
            <v>7800</v>
          </cell>
          <cell r="AU605" t="str">
            <v>Sở Văn hóa và Thể thao</v>
          </cell>
        </row>
        <row r="606">
          <cell r="B606" t="str">
            <v xml:space="preserve">Hạ tầng xung quanh Nghĩa trang xã Đức Ninh, TP Đồng Hới </v>
          </cell>
          <cell r="C606">
            <v>7800</v>
          </cell>
          <cell r="D606">
            <v>7800</v>
          </cell>
          <cell r="E606">
            <v>7800</v>
          </cell>
          <cell r="F606">
            <v>7800</v>
          </cell>
          <cell r="G606" t="str">
            <v>Đồng Hới</v>
          </cell>
          <cell r="H606">
            <v>2020</v>
          </cell>
          <cell r="I606">
            <v>2020</v>
          </cell>
          <cell r="J606">
            <v>2022</v>
          </cell>
          <cell r="K606">
            <v>2022</v>
          </cell>
          <cell r="L606">
            <v>2022</v>
          </cell>
          <cell r="M606" t="str">
            <v>4186/QĐ-UBND ngày 30/10/2019</v>
          </cell>
          <cell r="N606">
            <v>6500</v>
          </cell>
          <cell r="O606">
            <v>6500</v>
          </cell>
          <cell r="P606">
            <v>3900</v>
          </cell>
          <cell r="Q606">
            <v>3900</v>
          </cell>
          <cell r="R606">
            <v>3900</v>
          </cell>
          <cell r="S606">
            <v>3900</v>
          </cell>
          <cell r="T606">
            <v>1170</v>
          </cell>
          <cell r="U606">
            <v>1170</v>
          </cell>
          <cell r="V606">
            <v>1170</v>
          </cell>
          <cell r="W606">
            <v>1170</v>
          </cell>
          <cell r="X606">
            <v>1170</v>
          </cell>
          <cell r="Y606">
            <v>1170</v>
          </cell>
          <cell r="Z606">
            <v>1170</v>
          </cell>
          <cell r="AA606">
            <v>1170</v>
          </cell>
          <cell r="AB606">
            <v>1170</v>
          </cell>
          <cell r="AC606">
            <v>1170</v>
          </cell>
          <cell r="AD606">
            <v>1170</v>
          </cell>
          <cell r="AE606">
            <v>1170</v>
          </cell>
          <cell r="AF606">
            <v>1170</v>
          </cell>
          <cell r="AG606">
            <v>1170</v>
          </cell>
          <cell r="AH606">
            <v>1170</v>
          </cell>
          <cell r="AI606">
            <v>1170</v>
          </cell>
          <cell r="AJ606">
            <v>1170</v>
          </cell>
          <cell r="AK606">
            <v>1170</v>
          </cell>
          <cell r="AL606">
            <v>1170</v>
          </cell>
          <cell r="AM606">
            <v>1170</v>
          </cell>
          <cell r="AU606" t="str">
            <v>UBND xã Đức Ninh</v>
          </cell>
        </row>
        <row r="607">
          <cell r="B607" t="str">
            <v>Hội trường và Nhà làm việc UBND xã Quảng Phú</v>
          </cell>
          <cell r="C607">
            <v>1170</v>
          </cell>
          <cell r="D607">
            <v>1170</v>
          </cell>
          <cell r="E607">
            <v>1170</v>
          </cell>
          <cell r="F607">
            <v>1170</v>
          </cell>
          <cell r="G607" t="str">
            <v>Quảng Trạch</v>
          </cell>
          <cell r="H607">
            <v>2020</v>
          </cell>
          <cell r="I607">
            <v>2020</v>
          </cell>
          <cell r="J607">
            <v>2022</v>
          </cell>
          <cell r="K607">
            <v>2022</v>
          </cell>
          <cell r="L607">
            <v>2022</v>
          </cell>
          <cell r="M607" t="str">
            <v>4303/QĐ-UBND ngày 31/10/2019</v>
          </cell>
          <cell r="N607">
            <v>8000</v>
          </cell>
          <cell r="O607">
            <v>3000</v>
          </cell>
          <cell r="P607">
            <v>3000</v>
          </cell>
          <cell r="Q607">
            <v>3000</v>
          </cell>
          <cell r="R607">
            <v>3000</v>
          </cell>
          <cell r="S607">
            <v>3000</v>
          </cell>
          <cell r="T607">
            <v>900</v>
          </cell>
          <cell r="U607">
            <v>900</v>
          </cell>
          <cell r="V607">
            <v>900</v>
          </cell>
          <cell r="W607">
            <v>900</v>
          </cell>
          <cell r="X607">
            <v>900</v>
          </cell>
          <cell r="Y607">
            <v>900</v>
          </cell>
          <cell r="Z607">
            <v>900</v>
          </cell>
          <cell r="AA607">
            <v>900</v>
          </cell>
          <cell r="AB607">
            <v>900</v>
          </cell>
          <cell r="AC607">
            <v>900</v>
          </cell>
          <cell r="AD607">
            <v>900</v>
          </cell>
          <cell r="AE607">
            <v>900</v>
          </cell>
          <cell r="AF607">
            <v>900</v>
          </cell>
          <cell r="AG607">
            <v>900</v>
          </cell>
          <cell r="AH607">
            <v>900</v>
          </cell>
          <cell r="AI607">
            <v>900</v>
          </cell>
          <cell r="AJ607">
            <v>900</v>
          </cell>
          <cell r="AK607">
            <v>900</v>
          </cell>
          <cell r="AL607">
            <v>900</v>
          </cell>
          <cell r="AM607">
            <v>900</v>
          </cell>
          <cell r="AU607">
            <v>900</v>
          </cell>
        </row>
        <row r="608">
          <cell r="B608" t="str">
            <v>DANH MỤC P.KT ĐỀ NGHỊ BỔ SUNG</v>
          </cell>
          <cell r="C608">
            <v>900</v>
          </cell>
          <cell r="D608">
            <v>900</v>
          </cell>
          <cell r="E608">
            <v>900</v>
          </cell>
          <cell r="F608">
            <v>900</v>
          </cell>
          <cell r="G608">
            <v>900</v>
          </cell>
          <cell r="H608">
            <v>900</v>
          </cell>
          <cell r="I608">
            <v>900</v>
          </cell>
          <cell r="J608">
            <v>900</v>
          </cell>
          <cell r="K608">
            <v>900</v>
          </cell>
          <cell r="L608">
            <v>900</v>
          </cell>
          <cell r="M608">
            <v>900</v>
          </cell>
          <cell r="N608">
            <v>900</v>
          </cell>
          <cell r="O608">
            <v>900</v>
          </cell>
          <cell r="P608">
            <v>900</v>
          </cell>
          <cell r="Q608">
            <v>900</v>
          </cell>
          <cell r="R608">
            <v>900</v>
          </cell>
          <cell r="S608">
            <v>900</v>
          </cell>
          <cell r="T608">
            <v>900</v>
          </cell>
          <cell r="U608">
            <v>900</v>
          </cell>
          <cell r="V608">
            <v>900</v>
          </cell>
          <cell r="W608">
            <v>900</v>
          </cell>
          <cell r="X608">
            <v>900</v>
          </cell>
          <cell r="Y608">
            <v>900</v>
          </cell>
          <cell r="Z608">
            <v>900</v>
          </cell>
          <cell r="AA608">
            <v>900</v>
          </cell>
          <cell r="AB608">
            <v>900</v>
          </cell>
          <cell r="AC608">
            <v>900</v>
          </cell>
          <cell r="AD608">
            <v>900</v>
          </cell>
          <cell r="AE608">
            <v>900</v>
          </cell>
          <cell r="AF608">
            <v>900</v>
          </cell>
          <cell r="AG608">
            <v>900</v>
          </cell>
          <cell r="AH608">
            <v>900</v>
          </cell>
          <cell r="AI608">
            <v>900</v>
          </cell>
          <cell r="AJ608">
            <v>900</v>
          </cell>
          <cell r="AK608">
            <v>900</v>
          </cell>
          <cell r="AL608">
            <v>900</v>
          </cell>
          <cell r="AM608">
            <v>900</v>
          </cell>
          <cell r="AN608">
            <v>900</v>
          </cell>
          <cell r="AO608">
            <v>900</v>
          </cell>
          <cell r="AP608">
            <v>900</v>
          </cell>
          <cell r="AQ608">
            <v>900</v>
          </cell>
          <cell r="AR608">
            <v>900</v>
          </cell>
          <cell r="AS608">
            <v>900</v>
          </cell>
          <cell r="AT608">
            <v>900</v>
          </cell>
          <cell r="AU608">
            <v>900</v>
          </cell>
        </row>
        <row r="609">
          <cell r="B609" t="str">
            <v>Nhà ở công vụ và nâng cấp khuôn viên công an huyện Lệ Thủy</v>
          </cell>
          <cell r="C609">
            <v>900</v>
          </cell>
          <cell r="D609">
            <v>900</v>
          </cell>
          <cell r="E609">
            <v>900</v>
          </cell>
          <cell r="F609">
            <v>900</v>
          </cell>
          <cell r="G609" t="str">
            <v>Lệ Thủy</v>
          </cell>
          <cell r="H609">
            <v>2020</v>
          </cell>
          <cell r="I609">
            <v>2020</v>
          </cell>
          <cell r="J609">
            <v>2022</v>
          </cell>
          <cell r="K609">
            <v>2022</v>
          </cell>
          <cell r="L609">
            <v>2022</v>
          </cell>
          <cell r="M609">
            <v>2022</v>
          </cell>
          <cell r="N609">
            <v>6500</v>
          </cell>
          <cell r="O609">
            <v>6500</v>
          </cell>
          <cell r="P609">
            <v>6500</v>
          </cell>
          <cell r="Q609">
            <v>6500</v>
          </cell>
          <cell r="R609">
            <v>6500</v>
          </cell>
          <cell r="S609">
            <v>6500</v>
          </cell>
          <cell r="T609">
            <v>1950</v>
          </cell>
          <cell r="U609">
            <v>1950</v>
          </cell>
          <cell r="V609">
            <v>1950</v>
          </cell>
          <cell r="W609">
            <v>1950</v>
          </cell>
          <cell r="X609">
            <v>1950</v>
          </cell>
          <cell r="Y609">
            <v>1950</v>
          </cell>
          <cell r="Z609">
            <v>1950</v>
          </cell>
          <cell r="AA609">
            <v>1950</v>
          </cell>
          <cell r="AB609">
            <v>1950</v>
          </cell>
          <cell r="AC609">
            <v>1950</v>
          </cell>
          <cell r="AD609">
            <v>1950</v>
          </cell>
          <cell r="AE609">
            <v>1950</v>
          </cell>
          <cell r="AF609">
            <v>1950</v>
          </cell>
          <cell r="AG609">
            <v>1950</v>
          </cell>
          <cell r="AH609">
            <v>1950</v>
          </cell>
          <cell r="AI609">
            <v>1950</v>
          </cell>
          <cell r="AJ609">
            <v>1950</v>
          </cell>
          <cell r="AK609">
            <v>1950</v>
          </cell>
          <cell r="AL609">
            <v>1950</v>
          </cell>
          <cell r="AM609">
            <v>1950</v>
          </cell>
          <cell r="AN609">
            <v>1950</v>
          </cell>
          <cell r="AO609">
            <v>1950</v>
          </cell>
          <cell r="AP609">
            <v>1950</v>
          </cell>
          <cell r="AQ609">
            <v>1950</v>
          </cell>
          <cell r="AR609" t="str">
            <v>Dân dụng</v>
          </cell>
          <cell r="AS609">
            <v>1950</v>
          </cell>
          <cell r="AT609">
            <v>1950</v>
          </cell>
          <cell r="AU609" t="str">
            <v>Công an huyện Lệ Thủy</v>
          </cell>
        </row>
        <row r="610">
          <cell r="B610" t="str">
            <v>Đường cứu hộ, cứu nạn dọc sông Gianh xã Quảng Tiên</v>
          </cell>
          <cell r="C610">
            <v>1950</v>
          </cell>
          <cell r="D610">
            <v>1950</v>
          </cell>
          <cell r="E610">
            <v>1950</v>
          </cell>
          <cell r="F610">
            <v>1950</v>
          </cell>
          <cell r="G610" t="str">
            <v>Quảng Trạch</v>
          </cell>
          <cell r="H610">
            <v>2020</v>
          </cell>
          <cell r="I610">
            <v>2020</v>
          </cell>
          <cell r="J610">
            <v>2022</v>
          </cell>
          <cell r="K610">
            <v>2022</v>
          </cell>
          <cell r="L610">
            <v>2022</v>
          </cell>
          <cell r="M610">
            <v>2022</v>
          </cell>
          <cell r="N610">
            <v>6500</v>
          </cell>
          <cell r="O610">
            <v>6500</v>
          </cell>
          <cell r="P610">
            <v>6500</v>
          </cell>
          <cell r="Q610">
            <v>6500</v>
          </cell>
          <cell r="R610">
            <v>6500</v>
          </cell>
          <cell r="S610">
            <v>6500</v>
          </cell>
          <cell r="T610">
            <v>1950</v>
          </cell>
          <cell r="U610">
            <v>1950</v>
          </cell>
          <cell r="V610">
            <v>1950</v>
          </cell>
          <cell r="W610">
            <v>1950</v>
          </cell>
          <cell r="X610">
            <v>1950</v>
          </cell>
          <cell r="Y610">
            <v>1950</v>
          </cell>
          <cell r="Z610">
            <v>1950</v>
          </cell>
          <cell r="AA610">
            <v>1950</v>
          </cell>
          <cell r="AB610">
            <v>1950</v>
          </cell>
          <cell r="AC610">
            <v>1950</v>
          </cell>
          <cell r="AD610">
            <v>1950</v>
          </cell>
          <cell r="AE610">
            <v>1950</v>
          </cell>
          <cell r="AF610">
            <v>1950</v>
          </cell>
          <cell r="AG610">
            <v>1950</v>
          </cell>
          <cell r="AH610">
            <v>1950</v>
          </cell>
          <cell r="AI610">
            <v>1950</v>
          </cell>
          <cell r="AJ610">
            <v>1950</v>
          </cell>
          <cell r="AK610">
            <v>1950</v>
          </cell>
          <cell r="AL610">
            <v>1950</v>
          </cell>
          <cell r="AM610">
            <v>1950</v>
          </cell>
          <cell r="AN610">
            <v>1950</v>
          </cell>
          <cell r="AO610">
            <v>1950</v>
          </cell>
          <cell r="AP610">
            <v>1950</v>
          </cell>
          <cell r="AQ610">
            <v>1950</v>
          </cell>
          <cell r="AR610" t="str">
            <v>Giao thông</v>
          </cell>
          <cell r="AS610">
            <v>1950</v>
          </cell>
          <cell r="AT610" t="str">
            <v>NTM</v>
          </cell>
          <cell r="AU610" t="str">
            <v>UBND xã Quảng Tiên</v>
          </cell>
        </row>
        <row r="611">
          <cell r="B611" t="str">
            <v>Bê tông hóa các tuyến đường vùng Cố Bà về Bãi Nghè xã Quảng Thủy</v>
          </cell>
          <cell r="C611">
            <v>1950</v>
          </cell>
          <cell r="D611">
            <v>1950</v>
          </cell>
          <cell r="E611">
            <v>1950</v>
          </cell>
          <cell r="F611">
            <v>1950</v>
          </cell>
          <cell r="G611" t="str">
            <v>Quảng Trạch</v>
          </cell>
          <cell r="H611">
            <v>2020</v>
          </cell>
          <cell r="I611">
            <v>2020</v>
          </cell>
          <cell r="J611">
            <v>2022</v>
          </cell>
          <cell r="K611">
            <v>2022</v>
          </cell>
          <cell r="L611">
            <v>2022</v>
          </cell>
          <cell r="M611">
            <v>2022</v>
          </cell>
          <cell r="N611">
            <v>6700</v>
          </cell>
          <cell r="O611">
            <v>6700</v>
          </cell>
          <cell r="P611">
            <v>6700</v>
          </cell>
          <cell r="Q611">
            <v>6700</v>
          </cell>
          <cell r="R611">
            <v>6700</v>
          </cell>
          <cell r="S611">
            <v>6700</v>
          </cell>
          <cell r="T611">
            <v>2010</v>
          </cell>
          <cell r="U611">
            <v>2010</v>
          </cell>
          <cell r="V611">
            <v>2010</v>
          </cell>
          <cell r="W611">
            <v>2010</v>
          </cell>
          <cell r="X611">
            <v>2010</v>
          </cell>
          <cell r="Y611">
            <v>2010</v>
          </cell>
          <cell r="Z611">
            <v>2010</v>
          </cell>
          <cell r="AA611">
            <v>2010</v>
          </cell>
          <cell r="AB611">
            <v>2010</v>
          </cell>
          <cell r="AC611">
            <v>2010</v>
          </cell>
          <cell r="AD611">
            <v>2010</v>
          </cell>
          <cell r="AE611">
            <v>2010</v>
          </cell>
          <cell r="AF611">
            <v>2010</v>
          </cell>
          <cell r="AG611">
            <v>2010</v>
          </cell>
          <cell r="AH611">
            <v>2010</v>
          </cell>
          <cell r="AI611">
            <v>2010</v>
          </cell>
          <cell r="AJ611">
            <v>2010</v>
          </cell>
          <cell r="AK611">
            <v>2010</v>
          </cell>
          <cell r="AL611">
            <v>2010</v>
          </cell>
          <cell r="AM611">
            <v>2010</v>
          </cell>
          <cell r="AN611">
            <v>2010</v>
          </cell>
          <cell r="AO611">
            <v>2010</v>
          </cell>
          <cell r="AP611">
            <v>2010</v>
          </cell>
          <cell r="AQ611">
            <v>2010</v>
          </cell>
          <cell r="AR611" t="str">
            <v>Giao thông</v>
          </cell>
          <cell r="AS611">
            <v>2010</v>
          </cell>
          <cell r="AT611" t="str">
            <v>NTM</v>
          </cell>
          <cell r="AU611" t="str">
            <v>UBND xã Quảng Thủy</v>
          </cell>
        </row>
        <row r="612">
          <cell r="B612" t="str">
            <v>Các tuyến đường giao thông xã Quảng Trung</v>
          </cell>
          <cell r="C612">
            <v>2010</v>
          </cell>
          <cell r="D612">
            <v>2010</v>
          </cell>
          <cell r="E612">
            <v>2010</v>
          </cell>
          <cell r="F612">
            <v>2010</v>
          </cell>
          <cell r="G612" t="str">
            <v>Ba Đồn</v>
          </cell>
          <cell r="H612">
            <v>2020</v>
          </cell>
          <cell r="I612">
            <v>2020</v>
          </cell>
          <cell r="J612">
            <v>2022</v>
          </cell>
          <cell r="K612">
            <v>2022</v>
          </cell>
          <cell r="L612">
            <v>2022</v>
          </cell>
          <cell r="M612">
            <v>2022</v>
          </cell>
          <cell r="N612">
            <v>6500</v>
          </cell>
          <cell r="O612">
            <v>6500</v>
          </cell>
          <cell r="P612">
            <v>6500</v>
          </cell>
          <cell r="Q612">
            <v>6500</v>
          </cell>
          <cell r="R612">
            <v>6500</v>
          </cell>
          <cell r="S612">
            <v>6500</v>
          </cell>
          <cell r="T612">
            <v>1950</v>
          </cell>
          <cell r="U612">
            <v>1950</v>
          </cell>
          <cell r="V612">
            <v>1950</v>
          </cell>
          <cell r="W612">
            <v>1950</v>
          </cell>
          <cell r="X612">
            <v>1950</v>
          </cell>
          <cell r="Y612">
            <v>1950</v>
          </cell>
          <cell r="Z612">
            <v>1950</v>
          </cell>
          <cell r="AA612">
            <v>1950</v>
          </cell>
          <cell r="AB612">
            <v>1950</v>
          </cell>
          <cell r="AC612">
            <v>1950</v>
          </cell>
          <cell r="AD612">
            <v>1950</v>
          </cell>
          <cell r="AE612">
            <v>1950</v>
          </cell>
          <cell r="AF612">
            <v>1950</v>
          </cell>
          <cell r="AG612">
            <v>1950</v>
          </cell>
          <cell r="AH612">
            <v>1950</v>
          </cell>
          <cell r="AI612">
            <v>1950</v>
          </cell>
          <cell r="AJ612">
            <v>1950</v>
          </cell>
          <cell r="AK612">
            <v>1950</v>
          </cell>
          <cell r="AL612">
            <v>1950</v>
          </cell>
          <cell r="AM612">
            <v>1950</v>
          </cell>
          <cell r="AN612">
            <v>1950</v>
          </cell>
          <cell r="AO612">
            <v>1950</v>
          </cell>
          <cell r="AP612">
            <v>1950</v>
          </cell>
          <cell r="AQ612">
            <v>1950</v>
          </cell>
          <cell r="AR612" t="str">
            <v>Giao thông</v>
          </cell>
          <cell r="AS612">
            <v>1950</v>
          </cell>
          <cell r="AT612" t="str">
            <v>NTM</v>
          </cell>
          <cell r="AU612" t="str">
            <v>UBND xã Quảng Trung</v>
          </cell>
        </row>
        <row r="613">
          <cell r="B613" t="str">
            <v>Các tuyến đường giao thông xã Lương Ninh</v>
          </cell>
          <cell r="C613">
            <v>1950</v>
          </cell>
          <cell r="D613">
            <v>1950</v>
          </cell>
          <cell r="E613">
            <v>1950</v>
          </cell>
          <cell r="F613">
            <v>1950</v>
          </cell>
          <cell r="G613">
            <v>1950</v>
          </cell>
          <cell r="H613">
            <v>2020</v>
          </cell>
          <cell r="I613">
            <v>2020</v>
          </cell>
          <cell r="J613">
            <v>2022</v>
          </cell>
          <cell r="K613">
            <v>2022</v>
          </cell>
          <cell r="L613">
            <v>2022</v>
          </cell>
          <cell r="M613">
            <v>2022</v>
          </cell>
          <cell r="N613">
            <v>7500</v>
          </cell>
          <cell r="O613">
            <v>7500</v>
          </cell>
          <cell r="P613">
            <v>7500</v>
          </cell>
          <cell r="Q613">
            <v>7500</v>
          </cell>
          <cell r="R613">
            <v>7500</v>
          </cell>
          <cell r="S613">
            <v>7500</v>
          </cell>
          <cell r="T613">
            <v>2250</v>
          </cell>
          <cell r="U613">
            <v>2250</v>
          </cell>
          <cell r="V613">
            <v>2250</v>
          </cell>
          <cell r="W613">
            <v>2250</v>
          </cell>
          <cell r="X613">
            <v>2250</v>
          </cell>
          <cell r="Y613">
            <v>2250</v>
          </cell>
          <cell r="Z613">
            <v>2250</v>
          </cell>
          <cell r="AA613">
            <v>2250</v>
          </cell>
          <cell r="AB613">
            <v>2250</v>
          </cell>
          <cell r="AC613">
            <v>2250</v>
          </cell>
          <cell r="AD613">
            <v>2250</v>
          </cell>
          <cell r="AE613">
            <v>2250</v>
          </cell>
          <cell r="AF613">
            <v>2250</v>
          </cell>
          <cell r="AG613">
            <v>2250</v>
          </cell>
          <cell r="AH613">
            <v>2250</v>
          </cell>
          <cell r="AI613">
            <v>2250</v>
          </cell>
          <cell r="AJ613">
            <v>2250</v>
          </cell>
          <cell r="AK613">
            <v>2250</v>
          </cell>
          <cell r="AL613">
            <v>2250</v>
          </cell>
          <cell r="AM613">
            <v>2250</v>
          </cell>
          <cell r="AN613">
            <v>2250</v>
          </cell>
          <cell r="AO613">
            <v>2250</v>
          </cell>
          <cell r="AP613">
            <v>2250</v>
          </cell>
          <cell r="AQ613">
            <v>2250</v>
          </cell>
          <cell r="AR613">
            <v>2250</v>
          </cell>
          <cell r="AS613">
            <v>2250</v>
          </cell>
          <cell r="AT613">
            <v>2250</v>
          </cell>
          <cell r="AU613" t="str">
            <v>UBND xã Lương Ninh</v>
          </cell>
        </row>
        <row r="614">
          <cell r="B614" t="str">
            <v>Kè hói Đông Thành-Xuân Hồi xã Liên Thủy</v>
          </cell>
          <cell r="C614">
            <v>2250</v>
          </cell>
          <cell r="D614">
            <v>2250</v>
          </cell>
          <cell r="E614">
            <v>2250</v>
          </cell>
          <cell r="F614">
            <v>2250</v>
          </cell>
          <cell r="G614" t="str">
            <v>Lệ Thủy</v>
          </cell>
          <cell r="H614">
            <v>2020</v>
          </cell>
          <cell r="I614">
            <v>2020</v>
          </cell>
          <cell r="J614">
            <v>2022</v>
          </cell>
          <cell r="K614">
            <v>2022</v>
          </cell>
          <cell r="L614">
            <v>2022</v>
          </cell>
          <cell r="M614" t="str">
            <v>4157/QĐ-UBND ngày 30/10/2019</v>
          </cell>
          <cell r="N614">
            <v>5000</v>
          </cell>
          <cell r="O614">
            <v>5000</v>
          </cell>
          <cell r="P614">
            <v>5000</v>
          </cell>
          <cell r="Q614">
            <v>5000</v>
          </cell>
          <cell r="R614">
            <v>5000</v>
          </cell>
          <cell r="S614">
            <v>5000</v>
          </cell>
          <cell r="T614">
            <v>1500</v>
          </cell>
          <cell r="U614">
            <v>1500</v>
          </cell>
          <cell r="V614">
            <v>1500</v>
          </cell>
          <cell r="W614">
            <v>1500</v>
          </cell>
          <cell r="X614">
            <v>1500</v>
          </cell>
          <cell r="Y614">
            <v>1500</v>
          </cell>
          <cell r="Z614">
            <v>1500</v>
          </cell>
          <cell r="AA614">
            <v>1500</v>
          </cell>
          <cell r="AB614">
            <v>1500</v>
          </cell>
          <cell r="AC614">
            <v>1500</v>
          </cell>
          <cell r="AD614">
            <v>1500</v>
          </cell>
          <cell r="AE614">
            <v>1500</v>
          </cell>
          <cell r="AF614">
            <v>1500</v>
          </cell>
          <cell r="AG614">
            <v>1500</v>
          </cell>
          <cell r="AH614">
            <v>1500</v>
          </cell>
          <cell r="AI614">
            <v>1500</v>
          </cell>
          <cell r="AJ614">
            <v>1500</v>
          </cell>
          <cell r="AK614">
            <v>1500</v>
          </cell>
          <cell r="AL614">
            <v>1500</v>
          </cell>
          <cell r="AM614">
            <v>1500</v>
          </cell>
          <cell r="AN614">
            <v>1500</v>
          </cell>
          <cell r="AO614">
            <v>1500</v>
          </cell>
          <cell r="AP614">
            <v>1500</v>
          </cell>
          <cell r="AQ614">
            <v>1500</v>
          </cell>
          <cell r="AR614">
            <v>1500</v>
          </cell>
          <cell r="AS614">
            <v>1500</v>
          </cell>
          <cell r="AT614">
            <v>1500</v>
          </cell>
          <cell r="AU614" t="str">
            <v>UBND xã Liên Thủy</v>
          </cell>
        </row>
        <row r="615">
          <cell r="B615" t="str">
            <v>Tuyến đường từ thôn Hoàng Viễn đi xã Ngân Thủy</v>
          </cell>
          <cell r="C615">
            <v>1500</v>
          </cell>
          <cell r="D615">
            <v>1500</v>
          </cell>
          <cell r="E615">
            <v>1500</v>
          </cell>
          <cell r="F615">
            <v>1500</v>
          </cell>
          <cell r="G615" t="str">
            <v>Lệ Thủy</v>
          </cell>
          <cell r="H615">
            <v>2020</v>
          </cell>
          <cell r="I615">
            <v>2020</v>
          </cell>
          <cell r="J615">
            <v>2022</v>
          </cell>
          <cell r="K615">
            <v>2022</v>
          </cell>
          <cell r="L615">
            <v>2022</v>
          </cell>
          <cell r="M615">
            <v>2022</v>
          </cell>
          <cell r="N615">
            <v>7500</v>
          </cell>
          <cell r="O615">
            <v>7500</v>
          </cell>
          <cell r="P615">
            <v>7500</v>
          </cell>
          <cell r="Q615">
            <v>7500</v>
          </cell>
          <cell r="R615">
            <v>7500</v>
          </cell>
          <cell r="S615">
            <v>7500</v>
          </cell>
          <cell r="T615">
            <v>2250</v>
          </cell>
          <cell r="U615">
            <v>2250</v>
          </cell>
          <cell r="V615">
            <v>2250</v>
          </cell>
          <cell r="W615">
            <v>2250</v>
          </cell>
          <cell r="X615">
            <v>2250</v>
          </cell>
          <cell r="Y615">
            <v>2250</v>
          </cell>
          <cell r="Z615">
            <v>2250</v>
          </cell>
          <cell r="AA615">
            <v>2250</v>
          </cell>
          <cell r="AB615">
            <v>2250</v>
          </cell>
          <cell r="AC615">
            <v>2250</v>
          </cell>
          <cell r="AD615">
            <v>2250</v>
          </cell>
          <cell r="AE615">
            <v>2250</v>
          </cell>
          <cell r="AF615">
            <v>2250</v>
          </cell>
          <cell r="AG615">
            <v>2250</v>
          </cell>
          <cell r="AH615">
            <v>2250</v>
          </cell>
          <cell r="AI615">
            <v>2250</v>
          </cell>
          <cell r="AJ615">
            <v>2250</v>
          </cell>
          <cell r="AK615">
            <v>2250</v>
          </cell>
          <cell r="AL615">
            <v>2250</v>
          </cell>
          <cell r="AM615">
            <v>2250</v>
          </cell>
          <cell r="AN615">
            <v>2250</v>
          </cell>
          <cell r="AO615">
            <v>2250</v>
          </cell>
          <cell r="AP615">
            <v>2250</v>
          </cell>
          <cell r="AQ615">
            <v>2250</v>
          </cell>
          <cell r="AR615">
            <v>2250</v>
          </cell>
          <cell r="AS615">
            <v>2250</v>
          </cell>
          <cell r="AT615">
            <v>2250</v>
          </cell>
          <cell r="AU615" t="str">
            <v>UBND xã Sơn Thủy</v>
          </cell>
        </row>
        <row r="616">
          <cell r="B616" t="str">
            <v>Đường kết hợp kè chống chống xói lở ven biển xã Cảnh Dương (giai đoạn 2)</v>
          </cell>
          <cell r="C616">
            <v>2250</v>
          </cell>
          <cell r="D616">
            <v>2250</v>
          </cell>
          <cell r="E616">
            <v>2250</v>
          </cell>
          <cell r="F616">
            <v>2250</v>
          </cell>
          <cell r="G616" t="str">
            <v>Quảng Trạch</v>
          </cell>
          <cell r="H616">
            <v>2020</v>
          </cell>
          <cell r="I616">
            <v>2020</v>
          </cell>
          <cell r="J616">
            <v>2022</v>
          </cell>
          <cell r="K616">
            <v>2022</v>
          </cell>
          <cell r="L616">
            <v>2022</v>
          </cell>
          <cell r="M616">
            <v>2022</v>
          </cell>
          <cell r="N616">
            <v>11000</v>
          </cell>
          <cell r="O616">
            <v>11000</v>
          </cell>
          <cell r="P616">
            <v>11000</v>
          </cell>
          <cell r="Q616">
            <v>11000</v>
          </cell>
          <cell r="R616">
            <v>11000</v>
          </cell>
          <cell r="S616">
            <v>11000</v>
          </cell>
          <cell r="T616">
            <v>3300</v>
          </cell>
          <cell r="U616">
            <v>3300</v>
          </cell>
          <cell r="V616">
            <v>3300</v>
          </cell>
          <cell r="W616">
            <v>3300</v>
          </cell>
          <cell r="X616">
            <v>3300</v>
          </cell>
          <cell r="Y616">
            <v>3300</v>
          </cell>
          <cell r="Z616">
            <v>3300</v>
          </cell>
          <cell r="AA616">
            <v>3300</v>
          </cell>
          <cell r="AB616">
            <v>3300</v>
          </cell>
          <cell r="AC616">
            <v>3300</v>
          </cell>
          <cell r="AD616">
            <v>3300</v>
          </cell>
          <cell r="AE616">
            <v>3300</v>
          </cell>
          <cell r="AF616">
            <v>3300</v>
          </cell>
          <cell r="AG616">
            <v>3300</v>
          </cell>
          <cell r="AH616">
            <v>3300</v>
          </cell>
          <cell r="AI616">
            <v>3300</v>
          </cell>
          <cell r="AJ616">
            <v>3300</v>
          </cell>
          <cell r="AK616">
            <v>3300</v>
          </cell>
          <cell r="AL616">
            <v>3300</v>
          </cell>
          <cell r="AM616">
            <v>3300</v>
          </cell>
          <cell r="AN616">
            <v>3300</v>
          </cell>
          <cell r="AO616">
            <v>3300</v>
          </cell>
          <cell r="AP616">
            <v>3300</v>
          </cell>
          <cell r="AQ616">
            <v>3300</v>
          </cell>
          <cell r="AR616">
            <v>3300</v>
          </cell>
          <cell r="AS616">
            <v>3300</v>
          </cell>
          <cell r="AT616">
            <v>3300</v>
          </cell>
          <cell r="AU616" t="str">
            <v>UBND xã Cảnh Dương</v>
          </cell>
        </row>
        <row r="617">
          <cell r="B617" t="str">
            <v>Đường tránh lũ kết đê bao ngăn mặn thông Quảng Xá, xã Tân Ninh</v>
          </cell>
          <cell r="C617">
            <v>3300</v>
          </cell>
          <cell r="D617">
            <v>3300</v>
          </cell>
          <cell r="E617">
            <v>3300</v>
          </cell>
          <cell r="F617">
            <v>3300</v>
          </cell>
          <cell r="G617" t="str">
            <v>Quảng Ninh</v>
          </cell>
          <cell r="H617">
            <v>2020</v>
          </cell>
          <cell r="I617">
            <v>2020</v>
          </cell>
          <cell r="J617">
            <v>2022</v>
          </cell>
          <cell r="K617">
            <v>2022</v>
          </cell>
          <cell r="L617">
            <v>2022</v>
          </cell>
          <cell r="M617">
            <v>2022</v>
          </cell>
          <cell r="N617">
            <v>8500</v>
          </cell>
          <cell r="O617">
            <v>8500</v>
          </cell>
          <cell r="P617">
            <v>5000</v>
          </cell>
          <cell r="Q617">
            <v>5000</v>
          </cell>
          <cell r="R617">
            <v>5000</v>
          </cell>
          <cell r="S617">
            <v>5000</v>
          </cell>
          <cell r="T617">
            <v>1500</v>
          </cell>
          <cell r="U617">
            <v>1500</v>
          </cell>
          <cell r="V617">
            <v>1500</v>
          </cell>
          <cell r="W617">
            <v>1500</v>
          </cell>
          <cell r="X617">
            <v>1500</v>
          </cell>
          <cell r="Y617">
            <v>1500</v>
          </cell>
          <cell r="Z617">
            <v>1500</v>
          </cell>
          <cell r="AA617">
            <v>1500</v>
          </cell>
          <cell r="AB617">
            <v>1500</v>
          </cell>
          <cell r="AC617">
            <v>1500</v>
          </cell>
          <cell r="AD617">
            <v>1500</v>
          </cell>
          <cell r="AE617">
            <v>1500</v>
          </cell>
          <cell r="AF617">
            <v>1500</v>
          </cell>
          <cell r="AG617">
            <v>1500</v>
          </cell>
          <cell r="AH617">
            <v>1500</v>
          </cell>
          <cell r="AI617">
            <v>1500</v>
          </cell>
          <cell r="AJ617">
            <v>1500</v>
          </cell>
          <cell r="AK617">
            <v>1500</v>
          </cell>
          <cell r="AL617">
            <v>1500</v>
          </cell>
          <cell r="AM617">
            <v>1500</v>
          </cell>
          <cell r="AN617">
            <v>1500</v>
          </cell>
          <cell r="AO617">
            <v>1500</v>
          </cell>
          <cell r="AP617">
            <v>1500</v>
          </cell>
          <cell r="AQ617">
            <v>1500</v>
          </cell>
          <cell r="AR617">
            <v>1500</v>
          </cell>
          <cell r="AS617">
            <v>1500</v>
          </cell>
          <cell r="AT617">
            <v>1500</v>
          </cell>
          <cell r="AU617" t="str">
            <v>UBND xã Hải Ninh</v>
          </cell>
        </row>
        <row r="618">
          <cell r="B618" t="str">
            <v>Đường liên thôn Xuân Dục 1-Xuân Dục 4, xã Xuân Ninh</v>
          </cell>
          <cell r="C618">
            <v>1500</v>
          </cell>
          <cell r="D618">
            <v>1500</v>
          </cell>
          <cell r="E618">
            <v>1500</v>
          </cell>
          <cell r="F618">
            <v>1500</v>
          </cell>
          <cell r="G618" t="str">
            <v>Quảng Ninh</v>
          </cell>
          <cell r="H618">
            <v>2020</v>
          </cell>
          <cell r="I618">
            <v>2020</v>
          </cell>
          <cell r="J618">
            <v>2022</v>
          </cell>
          <cell r="K618">
            <v>2022</v>
          </cell>
          <cell r="L618">
            <v>2022</v>
          </cell>
          <cell r="M618">
            <v>2022</v>
          </cell>
          <cell r="N618">
            <v>5000</v>
          </cell>
          <cell r="O618">
            <v>5000</v>
          </cell>
          <cell r="P618">
            <v>5000</v>
          </cell>
          <cell r="Q618">
            <v>5000</v>
          </cell>
          <cell r="R618">
            <v>5000</v>
          </cell>
          <cell r="S618">
            <v>5000</v>
          </cell>
          <cell r="T618">
            <v>1500</v>
          </cell>
          <cell r="U618">
            <v>1500</v>
          </cell>
          <cell r="V618">
            <v>1500</v>
          </cell>
          <cell r="W618">
            <v>1500</v>
          </cell>
          <cell r="X618">
            <v>1500</v>
          </cell>
          <cell r="Y618">
            <v>1500</v>
          </cell>
          <cell r="Z618">
            <v>1500</v>
          </cell>
          <cell r="AA618">
            <v>1500</v>
          </cell>
          <cell r="AB618">
            <v>1500</v>
          </cell>
          <cell r="AC618">
            <v>1500</v>
          </cell>
          <cell r="AD618">
            <v>1500</v>
          </cell>
          <cell r="AE618">
            <v>1500</v>
          </cell>
          <cell r="AF618">
            <v>1500</v>
          </cell>
          <cell r="AG618">
            <v>1500</v>
          </cell>
          <cell r="AH618">
            <v>1500</v>
          </cell>
          <cell r="AI618">
            <v>1500</v>
          </cell>
          <cell r="AJ618">
            <v>1500</v>
          </cell>
          <cell r="AK618">
            <v>1500</v>
          </cell>
          <cell r="AL618">
            <v>1500</v>
          </cell>
          <cell r="AM618">
            <v>1500</v>
          </cell>
          <cell r="AN618">
            <v>1500</v>
          </cell>
          <cell r="AO618">
            <v>1500</v>
          </cell>
          <cell r="AP618">
            <v>1500</v>
          </cell>
          <cell r="AQ618">
            <v>1500</v>
          </cell>
          <cell r="AR618">
            <v>1500</v>
          </cell>
          <cell r="AS618">
            <v>1500</v>
          </cell>
          <cell r="AT618">
            <v>1500</v>
          </cell>
          <cell r="AU618" t="str">
            <v>UBND xã Xuân Ninh</v>
          </cell>
        </row>
        <row r="619">
          <cell r="B619" t="str">
            <v>Xây dựng cầu sông Trước, xã Tây Trạch</v>
          </cell>
          <cell r="C619">
            <v>1500</v>
          </cell>
          <cell r="D619">
            <v>1500</v>
          </cell>
          <cell r="E619">
            <v>1500</v>
          </cell>
          <cell r="F619">
            <v>1500</v>
          </cell>
          <cell r="G619" t="str">
            <v>Bố Trạch</v>
          </cell>
          <cell r="H619">
            <v>2020</v>
          </cell>
          <cell r="I619">
            <v>2020</v>
          </cell>
          <cell r="J619">
            <v>2022</v>
          </cell>
          <cell r="K619">
            <v>2022</v>
          </cell>
          <cell r="L619">
            <v>2022</v>
          </cell>
          <cell r="M619" t="str">
            <v>4189/QĐ-UBND ngày 30/10/2019</v>
          </cell>
          <cell r="N619">
            <v>20000</v>
          </cell>
          <cell r="O619">
            <v>20000</v>
          </cell>
          <cell r="P619">
            <v>20000</v>
          </cell>
          <cell r="Q619">
            <v>20000</v>
          </cell>
          <cell r="R619">
            <v>20000</v>
          </cell>
          <cell r="S619">
            <v>20000</v>
          </cell>
          <cell r="T619">
            <v>1000</v>
          </cell>
          <cell r="U619">
            <v>1000</v>
          </cell>
          <cell r="V619">
            <v>1000</v>
          </cell>
          <cell r="W619">
            <v>1000</v>
          </cell>
          <cell r="X619">
            <v>1000</v>
          </cell>
          <cell r="Y619">
            <v>1000</v>
          </cell>
          <cell r="Z619">
            <v>1000</v>
          </cell>
          <cell r="AA619">
            <v>1000</v>
          </cell>
          <cell r="AB619">
            <v>1000</v>
          </cell>
          <cell r="AC619">
            <v>1000</v>
          </cell>
          <cell r="AD619">
            <v>1000</v>
          </cell>
          <cell r="AE619">
            <v>1000</v>
          </cell>
          <cell r="AF619">
            <v>1000</v>
          </cell>
          <cell r="AG619">
            <v>1000</v>
          </cell>
          <cell r="AH619">
            <v>1000</v>
          </cell>
          <cell r="AI619">
            <v>1000</v>
          </cell>
          <cell r="AJ619">
            <v>1000</v>
          </cell>
          <cell r="AK619">
            <v>1000</v>
          </cell>
          <cell r="AL619">
            <v>1000</v>
          </cell>
          <cell r="AM619">
            <v>1000</v>
          </cell>
          <cell r="AN619">
            <v>1000</v>
          </cell>
          <cell r="AO619">
            <v>1000</v>
          </cell>
          <cell r="AP619">
            <v>1000</v>
          </cell>
          <cell r="AQ619">
            <v>1000</v>
          </cell>
          <cell r="AR619">
            <v>1000</v>
          </cell>
          <cell r="AS619">
            <v>1000</v>
          </cell>
          <cell r="AT619">
            <v>1000</v>
          </cell>
          <cell r="AU619" t="str">
            <v>UBND huyện Bố Trạch</v>
          </cell>
        </row>
        <row r="620">
          <cell r="B620" t="str">
            <v>Đường giao thông từ cầu Minh Lệ đi cầu Ngân Sơn</v>
          </cell>
          <cell r="C620">
            <v>1000</v>
          </cell>
          <cell r="D620">
            <v>1000</v>
          </cell>
          <cell r="E620">
            <v>1000</v>
          </cell>
          <cell r="F620">
            <v>1000</v>
          </cell>
          <cell r="G620" t="str">
            <v>Ba Đồn</v>
          </cell>
          <cell r="H620">
            <v>2020</v>
          </cell>
          <cell r="I620">
            <v>2020</v>
          </cell>
          <cell r="J620">
            <v>2022</v>
          </cell>
          <cell r="K620">
            <v>2022</v>
          </cell>
          <cell r="L620">
            <v>2022</v>
          </cell>
          <cell r="M620">
            <v>2022</v>
          </cell>
          <cell r="N620">
            <v>11000</v>
          </cell>
          <cell r="O620">
            <v>11000</v>
          </cell>
          <cell r="P620">
            <v>11000</v>
          </cell>
          <cell r="Q620">
            <v>11000</v>
          </cell>
          <cell r="R620">
            <v>11000</v>
          </cell>
          <cell r="S620">
            <v>11000</v>
          </cell>
          <cell r="T620">
            <v>1000</v>
          </cell>
          <cell r="U620">
            <v>1000</v>
          </cell>
          <cell r="V620">
            <v>1000</v>
          </cell>
          <cell r="W620">
            <v>1000</v>
          </cell>
          <cell r="X620">
            <v>1000</v>
          </cell>
          <cell r="Y620">
            <v>1000</v>
          </cell>
          <cell r="Z620">
            <v>1000</v>
          </cell>
          <cell r="AA620">
            <v>1000</v>
          </cell>
          <cell r="AB620">
            <v>1000</v>
          </cell>
          <cell r="AC620">
            <v>1000</v>
          </cell>
          <cell r="AD620">
            <v>1000</v>
          </cell>
          <cell r="AE620">
            <v>1000</v>
          </cell>
          <cell r="AF620">
            <v>1000</v>
          </cell>
          <cell r="AG620">
            <v>1000</v>
          </cell>
          <cell r="AH620">
            <v>1000</v>
          </cell>
          <cell r="AI620">
            <v>1000</v>
          </cell>
          <cell r="AJ620">
            <v>1000</v>
          </cell>
          <cell r="AK620">
            <v>1000</v>
          </cell>
          <cell r="AL620">
            <v>1000</v>
          </cell>
          <cell r="AM620">
            <v>1000</v>
          </cell>
          <cell r="AN620">
            <v>1000</v>
          </cell>
          <cell r="AO620">
            <v>1000</v>
          </cell>
          <cell r="AP620">
            <v>1000</v>
          </cell>
          <cell r="AQ620">
            <v>1000</v>
          </cell>
          <cell r="AR620">
            <v>1000</v>
          </cell>
          <cell r="AS620">
            <v>1000</v>
          </cell>
          <cell r="AT620">
            <v>1000</v>
          </cell>
          <cell r="AU620" t="str">
            <v>UBND xã Quảng Minh</v>
          </cell>
        </row>
        <row r="621">
          <cell r="B621" t="str">
            <v>Đường GTNT xã Minh Hóa, huyện Minh Hóa</v>
          </cell>
          <cell r="C621">
            <v>1000</v>
          </cell>
          <cell r="D621">
            <v>1000</v>
          </cell>
          <cell r="E621">
            <v>1000</v>
          </cell>
          <cell r="F621">
            <v>1000</v>
          </cell>
          <cell r="G621" t="str">
            <v>Minh Hóa</v>
          </cell>
          <cell r="H621">
            <v>2020</v>
          </cell>
          <cell r="I621">
            <v>2020</v>
          </cell>
          <cell r="J621">
            <v>2022</v>
          </cell>
          <cell r="K621">
            <v>2022</v>
          </cell>
          <cell r="L621">
            <v>2022</v>
          </cell>
          <cell r="M621" t="str">
            <v>4182/QĐ-UBND ngày 30/10/2019</v>
          </cell>
          <cell r="N621">
            <v>9000</v>
          </cell>
          <cell r="O621">
            <v>9000</v>
          </cell>
          <cell r="P621">
            <v>9000</v>
          </cell>
          <cell r="Q621">
            <v>9000</v>
          </cell>
          <cell r="R621">
            <v>9000</v>
          </cell>
          <cell r="S621">
            <v>9000</v>
          </cell>
          <cell r="T621">
            <v>1000</v>
          </cell>
          <cell r="U621">
            <v>1000</v>
          </cell>
          <cell r="V621">
            <v>1000</v>
          </cell>
          <cell r="W621">
            <v>1000</v>
          </cell>
          <cell r="X621">
            <v>1000</v>
          </cell>
          <cell r="Y621">
            <v>1000</v>
          </cell>
          <cell r="Z621">
            <v>1000</v>
          </cell>
          <cell r="AA621">
            <v>1000</v>
          </cell>
          <cell r="AB621">
            <v>1000</v>
          </cell>
          <cell r="AC621">
            <v>1000</v>
          </cell>
          <cell r="AD621">
            <v>1000</v>
          </cell>
          <cell r="AE621">
            <v>1000</v>
          </cell>
          <cell r="AF621">
            <v>1000</v>
          </cell>
          <cell r="AG621">
            <v>1000</v>
          </cell>
          <cell r="AH621">
            <v>1000</v>
          </cell>
          <cell r="AI621">
            <v>1000</v>
          </cell>
          <cell r="AJ621">
            <v>1000</v>
          </cell>
          <cell r="AK621">
            <v>1000</v>
          </cell>
          <cell r="AL621">
            <v>1000</v>
          </cell>
          <cell r="AM621">
            <v>1000</v>
          </cell>
          <cell r="AN621">
            <v>1000</v>
          </cell>
          <cell r="AO621">
            <v>1000</v>
          </cell>
          <cell r="AP621">
            <v>1000</v>
          </cell>
          <cell r="AQ621">
            <v>1000</v>
          </cell>
          <cell r="AR621">
            <v>1000</v>
          </cell>
          <cell r="AS621">
            <v>1000</v>
          </cell>
          <cell r="AT621">
            <v>1000</v>
          </cell>
          <cell r="AU621" t="str">
            <v>UBND huyện Minh Hóa</v>
          </cell>
        </row>
        <row r="622">
          <cell r="B622" t="str">
            <v>Cải tạo, nâng cấp đường giao thông đoạn từ đường Phan Đình Phùng rẽ vào nhà máy phân loại, xử lý rác thải, sản xuất biogas và phân bón khoáng hữu cơ đến QL1A</v>
          </cell>
          <cell r="C622">
            <v>1000</v>
          </cell>
          <cell r="D622">
            <v>1000</v>
          </cell>
          <cell r="E622">
            <v>1000</v>
          </cell>
          <cell r="F622">
            <v>1000</v>
          </cell>
          <cell r="G622" t="str">
            <v>Bố Trạch</v>
          </cell>
          <cell r="H622">
            <v>2020</v>
          </cell>
          <cell r="I622">
            <v>2020</v>
          </cell>
          <cell r="J622">
            <v>2022</v>
          </cell>
          <cell r="K622">
            <v>2022</v>
          </cell>
          <cell r="L622">
            <v>2022</v>
          </cell>
          <cell r="M622">
            <v>2022</v>
          </cell>
          <cell r="N622">
            <v>20000</v>
          </cell>
          <cell r="O622">
            <v>20000</v>
          </cell>
          <cell r="P622">
            <v>20000</v>
          </cell>
          <cell r="Q622">
            <v>20000</v>
          </cell>
          <cell r="R622">
            <v>20000</v>
          </cell>
          <cell r="S622">
            <v>20000</v>
          </cell>
          <cell r="T622">
            <v>1000</v>
          </cell>
          <cell r="U622">
            <v>1000</v>
          </cell>
          <cell r="V622">
            <v>1000</v>
          </cell>
          <cell r="W622">
            <v>1000</v>
          </cell>
          <cell r="X622">
            <v>1000</v>
          </cell>
          <cell r="Y622">
            <v>1000</v>
          </cell>
          <cell r="Z622">
            <v>1000</v>
          </cell>
          <cell r="AA622">
            <v>1000</v>
          </cell>
          <cell r="AB622">
            <v>1000</v>
          </cell>
          <cell r="AC622">
            <v>1000</v>
          </cell>
          <cell r="AD622">
            <v>1000</v>
          </cell>
          <cell r="AE622">
            <v>1000</v>
          </cell>
          <cell r="AF622">
            <v>1000</v>
          </cell>
          <cell r="AG622">
            <v>1000</v>
          </cell>
          <cell r="AH622">
            <v>1000</v>
          </cell>
          <cell r="AI622">
            <v>1000</v>
          </cell>
          <cell r="AJ622">
            <v>1000</v>
          </cell>
          <cell r="AK622">
            <v>1000</v>
          </cell>
          <cell r="AL622">
            <v>1000</v>
          </cell>
          <cell r="AM622">
            <v>1000</v>
          </cell>
          <cell r="AN622">
            <v>1000</v>
          </cell>
          <cell r="AO622">
            <v>1000</v>
          </cell>
          <cell r="AP622">
            <v>1000</v>
          </cell>
          <cell r="AQ622">
            <v>1000</v>
          </cell>
          <cell r="AR622">
            <v>1000</v>
          </cell>
          <cell r="AS622">
            <v>1000</v>
          </cell>
          <cell r="AT622">
            <v>1000</v>
          </cell>
          <cell r="AU622" t="str">
            <v>UBND huyện Bố Trạch</v>
          </cell>
        </row>
        <row r="623">
          <cell r="B623" t="str">
            <v>Đường tránh đường giao thông qua núi thần Đinh, xã Trường Xuân</v>
          </cell>
          <cell r="C623">
            <v>1000</v>
          </cell>
          <cell r="D623">
            <v>1000</v>
          </cell>
          <cell r="E623">
            <v>1000</v>
          </cell>
          <cell r="F623">
            <v>1000</v>
          </cell>
          <cell r="G623" t="str">
            <v>Quảng Ninh</v>
          </cell>
          <cell r="H623">
            <v>2020</v>
          </cell>
          <cell r="I623">
            <v>2020</v>
          </cell>
          <cell r="J623">
            <v>2022</v>
          </cell>
          <cell r="K623">
            <v>2022</v>
          </cell>
          <cell r="L623">
            <v>2022</v>
          </cell>
          <cell r="M623">
            <v>2022</v>
          </cell>
          <cell r="N623">
            <v>20000</v>
          </cell>
          <cell r="O623">
            <v>20000</v>
          </cell>
          <cell r="P623">
            <v>20000</v>
          </cell>
          <cell r="Q623">
            <v>20000</v>
          </cell>
          <cell r="R623">
            <v>20000</v>
          </cell>
          <cell r="S623">
            <v>20000</v>
          </cell>
          <cell r="T623">
            <v>1000</v>
          </cell>
          <cell r="U623">
            <v>1000</v>
          </cell>
          <cell r="V623">
            <v>1000</v>
          </cell>
          <cell r="W623">
            <v>1000</v>
          </cell>
          <cell r="X623">
            <v>1000</v>
          </cell>
          <cell r="Y623">
            <v>1000</v>
          </cell>
          <cell r="Z623">
            <v>1000</v>
          </cell>
          <cell r="AA623">
            <v>1000</v>
          </cell>
          <cell r="AB623">
            <v>1000</v>
          </cell>
          <cell r="AC623">
            <v>1000</v>
          </cell>
          <cell r="AD623">
            <v>1000</v>
          </cell>
          <cell r="AE623">
            <v>1000</v>
          </cell>
          <cell r="AF623">
            <v>1000</v>
          </cell>
          <cell r="AG623">
            <v>1000</v>
          </cell>
          <cell r="AH623">
            <v>1000</v>
          </cell>
          <cell r="AI623">
            <v>1000</v>
          </cell>
          <cell r="AJ623">
            <v>1000</v>
          </cell>
          <cell r="AK623">
            <v>1000</v>
          </cell>
          <cell r="AL623">
            <v>1000</v>
          </cell>
          <cell r="AM623">
            <v>1000</v>
          </cell>
          <cell r="AN623">
            <v>1000</v>
          </cell>
          <cell r="AO623">
            <v>1000</v>
          </cell>
          <cell r="AP623">
            <v>1000</v>
          </cell>
          <cell r="AQ623">
            <v>1000</v>
          </cell>
          <cell r="AR623">
            <v>1000</v>
          </cell>
          <cell r="AS623">
            <v>1000</v>
          </cell>
          <cell r="AT623">
            <v>1000</v>
          </cell>
          <cell r="AU623" t="str">
            <v>UBND huyện Quảng Ninh</v>
          </cell>
        </row>
        <row r="624">
          <cell r="B624" t="str">
            <v>Khắc phục khẩn cấp đường nội thị, thị trấn Đồng Lê</v>
          </cell>
          <cell r="C624">
            <v>1000</v>
          </cell>
          <cell r="D624">
            <v>1000</v>
          </cell>
          <cell r="E624">
            <v>1000</v>
          </cell>
          <cell r="F624">
            <v>1000</v>
          </cell>
          <cell r="G624" t="str">
            <v>Tuyên Hóa</v>
          </cell>
          <cell r="H624">
            <v>2020</v>
          </cell>
          <cell r="I624">
            <v>2020</v>
          </cell>
          <cell r="J624">
            <v>2022</v>
          </cell>
          <cell r="K624">
            <v>2022</v>
          </cell>
          <cell r="L624">
            <v>2022</v>
          </cell>
          <cell r="M624">
            <v>2022</v>
          </cell>
          <cell r="N624">
            <v>15000</v>
          </cell>
          <cell r="O624">
            <v>15000</v>
          </cell>
          <cell r="P624">
            <v>15000</v>
          </cell>
          <cell r="Q624">
            <v>15000</v>
          </cell>
          <cell r="R624">
            <v>15000</v>
          </cell>
          <cell r="S624">
            <v>15000</v>
          </cell>
          <cell r="T624">
            <v>1000</v>
          </cell>
          <cell r="U624">
            <v>1000</v>
          </cell>
          <cell r="V624">
            <v>1000</v>
          </cell>
          <cell r="W624">
            <v>1000</v>
          </cell>
          <cell r="X624">
            <v>1000</v>
          </cell>
          <cell r="Y624">
            <v>1000</v>
          </cell>
          <cell r="Z624">
            <v>1000</v>
          </cell>
          <cell r="AA624">
            <v>1000</v>
          </cell>
          <cell r="AB624">
            <v>1000</v>
          </cell>
          <cell r="AC624">
            <v>1000</v>
          </cell>
          <cell r="AD624">
            <v>1000</v>
          </cell>
          <cell r="AE624">
            <v>1000</v>
          </cell>
          <cell r="AF624">
            <v>1000</v>
          </cell>
          <cell r="AG624">
            <v>1000</v>
          </cell>
          <cell r="AH624">
            <v>1000</v>
          </cell>
          <cell r="AI624">
            <v>1000</v>
          </cell>
          <cell r="AJ624">
            <v>1000</v>
          </cell>
          <cell r="AK624">
            <v>1000</v>
          </cell>
          <cell r="AL624">
            <v>1000</v>
          </cell>
          <cell r="AM624">
            <v>1000</v>
          </cell>
          <cell r="AN624">
            <v>1000</v>
          </cell>
          <cell r="AO624">
            <v>1000</v>
          </cell>
          <cell r="AP624">
            <v>1000</v>
          </cell>
          <cell r="AQ624">
            <v>1000</v>
          </cell>
          <cell r="AR624">
            <v>1000</v>
          </cell>
          <cell r="AS624">
            <v>1000</v>
          </cell>
          <cell r="AT624">
            <v>1000</v>
          </cell>
          <cell r="AU624" t="str">
            <v>UBND huyện Tuyên Hóa</v>
          </cell>
        </row>
        <row r="625">
          <cell r="B625" t="str">
            <v>Nhà ăn, nhà ở thường trực cán bộ chiến sỹ Công an tỉnh</v>
          </cell>
          <cell r="C625">
            <v>1000</v>
          </cell>
          <cell r="D625">
            <v>1000</v>
          </cell>
          <cell r="E625">
            <v>1000</v>
          </cell>
          <cell r="F625">
            <v>1000</v>
          </cell>
          <cell r="G625" t="str">
            <v>Đồng Hới</v>
          </cell>
          <cell r="H625">
            <v>2020</v>
          </cell>
          <cell r="I625">
            <v>2020</v>
          </cell>
          <cell r="J625">
            <v>2022</v>
          </cell>
          <cell r="K625">
            <v>2022</v>
          </cell>
          <cell r="L625">
            <v>2022</v>
          </cell>
          <cell r="M625" t="str">
            <v>4162/QĐ-UBND ngày 30/10/2019</v>
          </cell>
          <cell r="N625">
            <v>10000</v>
          </cell>
          <cell r="O625">
            <v>10000</v>
          </cell>
          <cell r="P625">
            <v>10000</v>
          </cell>
          <cell r="Q625">
            <v>10000</v>
          </cell>
          <cell r="R625">
            <v>10000</v>
          </cell>
          <cell r="S625">
            <v>10000</v>
          </cell>
          <cell r="T625">
            <v>1000</v>
          </cell>
          <cell r="U625">
            <v>1000</v>
          </cell>
          <cell r="V625">
            <v>1000</v>
          </cell>
          <cell r="W625">
            <v>1000</v>
          </cell>
          <cell r="X625">
            <v>1000</v>
          </cell>
          <cell r="Y625">
            <v>1000</v>
          </cell>
          <cell r="Z625">
            <v>1000</v>
          </cell>
          <cell r="AA625">
            <v>1000</v>
          </cell>
          <cell r="AB625">
            <v>1000</v>
          </cell>
          <cell r="AC625">
            <v>1000</v>
          </cell>
          <cell r="AD625">
            <v>1000</v>
          </cell>
          <cell r="AE625">
            <v>1000</v>
          </cell>
          <cell r="AF625">
            <v>1000</v>
          </cell>
          <cell r="AG625">
            <v>1000</v>
          </cell>
          <cell r="AH625">
            <v>1000</v>
          </cell>
          <cell r="AI625">
            <v>1000</v>
          </cell>
          <cell r="AJ625">
            <v>1000</v>
          </cell>
          <cell r="AK625">
            <v>1000</v>
          </cell>
          <cell r="AL625">
            <v>1000</v>
          </cell>
          <cell r="AM625">
            <v>1000</v>
          </cell>
          <cell r="AN625">
            <v>1000</v>
          </cell>
          <cell r="AO625">
            <v>1000</v>
          </cell>
          <cell r="AP625">
            <v>1000</v>
          </cell>
          <cell r="AQ625">
            <v>1000</v>
          </cell>
          <cell r="AR625">
            <v>1000</v>
          </cell>
          <cell r="AS625">
            <v>1000</v>
          </cell>
          <cell r="AT625">
            <v>1000</v>
          </cell>
          <cell r="AU625" t="str">
            <v>Công an tỉnh</v>
          </cell>
        </row>
        <row r="626">
          <cell r="B626" t="str">
            <v>Xây dựng cầu kiểm soát cửa sông Roòn</v>
          </cell>
          <cell r="C626">
            <v>1000</v>
          </cell>
          <cell r="D626">
            <v>1000</v>
          </cell>
          <cell r="E626">
            <v>1000</v>
          </cell>
          <cell r="F626">
            <v>1000</v>
          </cell>
          <cell r="G626" t="str">
            <v>Quảng Trạch</v>
          </cell>
          <cell r="H626">
            <v>2020</v>
          </cell>
          <cell r="I626">
            <v>2020</v>
          </cell>
          <cell r="J626">
            <v>2022</v>
          </cell>
          <cell r="K626">
            <v>2022</v>
          </cell>
          <cell r="L626">
            <v>2022</v>
          </cell>
          <cell r="M626">
            <v>2022</v>
          </cell>
          <cell r="N626">
            <v>5000</v>
          </cell>
          <cell r="O626">
            <v>5000</v>
          </cell>
          <cell r="P626">
            <v>5000</v>
          </cell>
          <cell r="Q626">
            <v>5000</v>
          </cell>
          <cell r="R626">
            <v>5000</v>
          </cell>
          <cell r="S626">
            <v>5000</v>
          </cell>
          <cell r="T626">
            <v>1000</v>
          </cell>
          <cell r="U626">
            <v>1000</v>
          </cell>
          <cell r="V626">
            <v>1000</v>
          </cell>
          <cell r="W626">
            <v>1000</v>
          </cell>
          <cell r="X626">
            <v>1000</v>
          </cell>
          <cell r="Y626">
            <v>1000</v>
          </cell>
          <cell r="Z626">
            <v>1000</v>
          </cell>
          <cell r="AA626">
            <v>1000</v>
          </cell>
          <cell r="AB626">
            <v>1000</v>
          </cell>
          <cell r="AC626">
            <v>1000</v>
          </cell>
          <cell r="AD626">
            <v>1000</v>
          </cell>
          <cell r="AE626">
            <v>1000</v>
          </cell>
          <cell r="AF626">
            <v>1000</v>
          </cell>
          <cell r="AG626">
            <v>1000</v>
          </cell>
          <cell r="AH626">
            <v>1000</v>
          </cell>
          <cell r="AI626">
            <v>1000</v>
          </cell>
          <cell r="AJ626">
            <v>1000</v>
          </cell>
          <cell r="AK626">
            <v>1000</v>
          </cell>
          <cell r="AL626">
            <v>1000</v>
          </cell>
          <cell r="AM626">
            <v>1000</v>
          </cell>
          <cell r="AN626">
            <v>1000</v>
          </cell>
          <cell r="AO626">
            <v>1000</v>
          </cell>
          <cell r="AP626">
            <v>1000</v>
          </cell>
          <cell r="AQ626">
            <v>1000</v>
          </cell>
          <cell r="AR626">
            <v>1000</v>
          </cell>
          <cell r="AS626">
            <v>1000</v>
          </cell>
          <cell r="AT626">
            <v>1000</v>
          </cell>
          <cell r="AU626" t="str">
            <v>BCH Bộ đội BP tỉnh</v>
          </cell>
        </row>
        <row r="627">
          <cell r="B627" t="str">
            <v xml:space="preserve">Tuyền đường nối từ phía Nam hồ Bàu Mây nối với tuyến đường liên xã Quảng Phương </v>
          </cell>
          <cell r="C627">
            <v>1000</v>
          </cell>
          <cell r="D627">
            <v>1000</v>
          </cell>
          <cell r="E627">
            <v>1000</v>
          </cell>
          <cell r="F627">
            <v>1000</v>
          </cell>
          <cell r="G627" t="str">
            <v>Quảng Trạch</v>
          </cell>
          <cell r="H627">
            <v>2020</v>
          </cell>
          <cell r="I627">
            <v>2020</v>
          </cell>
          <cell r="J627">
            <v>2022</v>
          </cell>
          <cell r="K627">
            <v>2022</v>
          </cell>
          <cell r="L627">
            <v>2022</v>
          </cell>
          <cell r="M627">
            <v>2022</v>
          </cell>
          <cell r="N627">
            <v>15000</v>
          </cell>
          <cell r="O627">
            <v>15000</v>
          </cell>
          <cell r="P627">
            <v>15000</v>
          </cell>
          <cell r="Q627">
            <v>15000</v>
          </cell>
          <cell r="R627">
            <v>15000</v>
          </cell>
          <cell r="S627">
            <v>15000</v>
          </cell>
          <cell r="T627">
            <v>1000</v>
          </cell>
          <cell r="U627">
            <v>1000</v>
          </cell>
          <cell r="V627">
            <v>1000</v>
          </cell>
          <cell r="W627">
            <v>1000</v>
          </cell>
          <cell r="X627">
            <v>1000</v>
          </cell>
          <cell r="Y627">
            <v>1000</v>
          </cell>
          <cell r="Z627">
            <v>1000</v>
          </cell>
          <cell r="AA627">
            <v>1000</v>
          </cell>
          <cell r="AB627">
            <v>1000</v>
          </cell>
          <cell r="AC627">
            <v>1000</v>
          </cell>
          <cell r="AD627">
            <v>1000</v>
          </cell>
          <cell r="AE627">
            <v>1000</v>
          </cell>
          <cell r="AF627">
            <v>1000</v>
          </cell>
          <cell r="AG627">
            <v>1000</v>
          </cell>
          <cell r="AH627">
            <v>1000</v>
          </cell>
          <cell r="AI627">
            <v>1000</v>
          </cell>
          <cell r="AJ627">
            <v>1000</v>
          </cell>
          <cell r="AK627">
            <v>1000</v>
          </cell>
          <cell r="AL627">
            <v>1000</v>
          </cell>
          <cell r="AM627">
            <v>1000</v>
          </cell>
          <cell r="AN627">
            <v>1000</v>
          </cell>
          <cell r="AO627">
            <v>1000</v>
          </cell>
          <cell r="AP627">
            <v>1000</v>
          </cell>
          <cell r="AQ627">
            <v>1000</v>
          </cell>
          <cell r="AR627">
            <v>1000</v>
          </cell>
          <cell r="AS627">
            <v>1000</v>
          </cell>
          <cell r="AT627">
            <v>1000</v>
          </cell>
          <cell r="AU627" t="str">
            <v>UBND huyện Quảng Trạch</v>
          </cell>
        </row>
        <row r="628">
          <cell r="B628" t="str">
            <v>Xây dựng sửa chữa, nâng cấp tuyến đường dọc bờ sông Kiến Giang đoạn từ cầu Phong Xuân đi di tích lịch sử chiến thắng Xuân Bồ</v>
          </cell>
          <cell r="C628">
            <v>1000</v>
          </cell>
          <cell r="D628">
            <v>1000</v>
          </cell>
          <cell r="E628">
            <v>1000</v>
          </cell>
          <cell r="F628">
            <v>1000</v>
          </cell>
          <cell r="G628" t="str">
            <v>Lệ Thủy</v>
          </cell>
          <cell r="H628">
            <v>2020</v>
          </cell>
          <cell r="I628">
            <v>2020</v>
          </cell>
          <cell r="J628">
            <v>2022</v>
          </cell>
          <cell r="K628">
            <v>2022</v>
          </cell>
          <cell r="L628">
            <v>2022</v>
          </cell>
          <cell r="M628">
            <v>2022</v>
          </cell>
          <cell r="N628">
            <v>15000</v>
          </cell>
          <cell r="O628">
            <v>15000</v>
          </cell>
          <cell r="P628">
            <v>15000</v>
          </cell>
          <cell r="Q628">
            <v>15000</v>
          </cell>
          <cell r="R628">
            <v>15000</v>
          </cell>
          <cell r="S628">
            <v>15000</v>
          </cell>
          <cell r="T628">
            <v>1000</v>
          </cell>
          <cell r="U628">
            <v>1000</v>
          </cell>
          <cell r="V628">
            <v>1000</v>
          </cell>
          <cell r="W628">
            <v>1000</v>
          </cell>
          <cell r="X628">
            <v>1000</v>
          </cell>
          <cell r="Y628">
            <v>1000</v>
          </cell>
          <cell r="Z628">
            <v>1000</v>
          </cell>
          <cell r="AA628">
            <v>1000</v>
          </cell>
          <cell r="AB628">
            <v>1000</v>
          </cell>
          <cell r="AC628">
            <v>1000</v>
          </cell>
          <cell r="AD628">
            <v>1000</v>
          </cell>
          <cell r="AE628">
            <v>1000</v>
          </cell>
          <cell r="AF628">
            <v>1000</v>
          </cell>
          <cell r="AG628">
            <v>1000</v>
          </cell>
          <cell r="AH628">
            <v>1000</v>
          </cell>
          <cell r="AI628">
            <v>1000</v>
          </cell>
          <cell r="AJ628">
            <v>1000</v>
          </cell>
          <cell r="AK628">
            <v>1000</v>
          </cell>
          <cell r="AL628">
            <v>1000</v>
          </cell>
          <cell r="AM628">
            <v>1000</v>
          </cell>
          <cell r="AN628">
            <v>1000</v>
          </cell>
          <cell r="AO628">
            <v>1000</v>
          </cell>
          <cell r="AP628">
            <v>1000</v>
          </cell>
          <cell r="AQ628">
            <v>1000</v>
          </cell>
          <cell r="AR628">
            <v>1000</v>
          </cell>
          <cell r="AS628">
            <v>1000</v>
          </cell>
          <cell r="AT628">
            <v>1000</v>
          </cell>
          <cell r="AU628" t="str">
            <v>UBND huyện Lệ Thủy</v>
          </cell>
        </row>
        <row r="629">
          <cell r="B629" t="str">
            <v>Đường tránh lụt thôn Xuân Hạ, xã Văn Hóa</v>
          </cell>
          <cell r="C629">
            <v>1000</v>
          </cell>
          <cell r="D629">
            <v>1000</v>
          </cell>
          <cell r="E629">
            <v>1000</v>
          </cell>
          <cell r="F629">
            <v>1000</v>
          </cell>
          <cell r="G629" t="str">
            <v>Tuyên Hóa</v>
          </cell>
          <cell r="H629">
            <v>2020</v>
          </cell>
          <cell r="I629">
            <v>2020</v>
          </cell>
          <cell r="J629">
            <v>2022</v>
          </cell>
          <cell r="K629">
            <v>2022</v>
          </cell>
          <cell r="L629">
            <v>2022</v>
          </cell>
          <cell r="M629">
            <v>2022</v>
          </cell>
          <cell r="N629">
            <v>2400</v>
          </cell>
          <cell r="O629">
            <v>2400</v>
          </cell>
          <cell r="P629">
            <v>2400</v>
          </cell>
          <cell r="Q629">
            <v>2400</v>
          </cell>
          <cell r="R629">
            <v>2400</v>
          </cell>
          <cell r="S629">
            <v>2400</v>
          </cell>
          <cell r="T629">
            <v>720</v>
          </cell>
          <cell r="U629">
            <v>720</v>
          </cell>
          <cell r="V629">
            <v>720</v>
          </cell>
          <cell r="W629">
            <v>720</v>
          </cell>
          <cell r="X629">
            <v>720</v>
          </cell>
          <cell r="Y629">
            <v>720</v>
          </cell>
          <cell r="Z629">
            <v>720</v>
          </cell>
          <cell r="AA629">
            <v>720</v>
          </cell>
          <cell r="AB629">
            <v>720</v>
          </cell>
          <cell r="AC629">
            <v>720</v>
          </cell>
          <cell r="AD629">
            <v>720</v>
          </cell>
          <cell r="AE629">
            <v>720</v>
          </cell>
          <cell r="AF629">
            <v>720</v>
          </cell>
          <cell r="AG629">
            <v>720</v>
          </cell>
          <cell r="AH629">
            <v>720</v>
          </cell>
          <cell r="AI629">
            <v>720</v>
          </cell>
          <cell r="AJ629">
            <v>720</v>
          </cell>
          <cell r="AK629">
            <v>720</v>
          </cell>
          <cell r="AL629">
            <v>720</v>
          </cell>
          <cell r="AM629">
            <v>720</v>
          </cell>
          <cell r="AN629">
            <v>720</v>
          </cell>
          <cell r="AO629">
            <v>720</v>
          </cell>
          <cell r="AP629">
            <v>720</v>
          </cell>
          <cell r="AQ629">
            <v>720</v>
          </cell>
          <cell r="AR629">
            <v>720</v>
          </cell>
          <cell r="AS629">
            <v>720</v>
          </cell>
          <cell r="AT629">
            <v>720</v>
          </cell>
          <cell r="AU629" t="str">
            <v>UBND xã Văn Hóa</v>
          </cell>
        </row>
        <row r="630">
          <cell r="B630" t="str">
            <v>Tuyến đường chính từ Quốc lộ 12A đi vùng Nam, đoạn từ xã Quảng Lộc đi cụm trung tâm các xã vùng Nam, thị xã Ba Đồn</v>
          </cell>
          <cell r="C630">
            <v>720</v>
          </cell>
          <cell r="D630">
            <v>720</v>
          </cell>
          <cell r="E630">
            <v>720</v>
          </cell>
          <cell r="F630">
            <v>720</v>
          </cell>
          <cell r="G630" t="str">
            <v>Ba Đồn</v>
          </cell>
          <cell r="H630">
            <v>2020</v>
          </cell>
          <cell r="I630">
            <v>2020</v>
          </cell>
          <cell r="J630">
            <v>2022</v>
          </cell>
          <cell r="K630">
            <v>2022</v>
          </cell>
          <cell r="L630">
            <v>2022</v>
          </cell>
          <cell r="M630" t="str">
            <v>72/NQ-HĐND ngày 30/9/2019</v>
          </cell>
          <cell r="N630">
            <v>70000</v>
          </cell>
          <cell r="O630">
            <v>70000</v>
          </cell>
          <cell r="P630">
            <v>50000</v>
          </cell>
          <cell r="Q630">
            <v>50000</v>
          </cell>
          <cell r="R630">
            <v>50000</v>
          </cell>
          <cell r="S630">
            <v>50000</v>
          </cell>
          <cell r="T630">
            <v>15000</v>
          </cell>
          <cell r="U630">
            <v>15000</v>
          </cell>
          <cell r="V630">
            <v>15000</v>
          </cell>
          <cell r="W630">
            <v>15000</v>
          </cell>
          <cell r="X630">
            <v>15000</v>
          </cell>
          <cell r="Y630">
            <v>15000</v>
          </cell>
          <cell r="Z630">
            <v>15000</v>
          </cell>
          <cell r="AA630">
            <v>15000</v>
          </cell>
          <cell r="AB630">
            <v>15000</v>
          </cell>
          <cell r="AC630">
            <v>15000</v>
          </cell>
          <cell r="AD630">
            <v>15000</v>
          </cell>
          <cell r="AE630">
            <v>15000</v>
          </cell>
          <cell r="AF630">
            <v>15000</v>
          </cell>
          <cell r="AG630">
            <v>15000</v>
          </cell>
          <cell r="AH630">
            <v>15000</v>
          </cell>
          <cell r="AI630">
            <v>15000</v>
          </cell>
          <cell r="AJ630">
            <v>15000</v>
          </cell>
          <cell r="AK630">
            <v>15000</v>
          </cell>
          <cell r="AL630">
            <v>15000</v>
          </cell>
          <cell r="AM630">
            <v>15000</v>
          </cell>
          <cell r="AN630">
            <v>15000</v>
          </cell>
          <cell r="AO630">
            <v>15000</v>
          </cell>
          <cell r="AP630">
            <v>15000</v>
          </cell>
          <cell r="AQ630">
            <v>15000</v>
          </cell>
          <cell r="AR630">
            <v>15000</v>
          </cell>
          <cell r="AS630">
            <v>15000</v>
          </cell>
          <cell r="AT630">
            <v>15000</v>
          </cell>
          <cell r="AU630" t="str">
            <v>UBND thị xã Ba Đồn</v>
          </cell>
        </row>
        <row r="631">
          <cell r="T631">
            <v>0</v>
          </cell>
        </row>
        <row r="632">
          <cell r="T632">
            <v>0</v>
          </cell>
        </row>
        <row r="633">
          <cell r="T633">
            <v>0</v>
          </cell>
        </row>
        <row r="634">
          <cell r="T634">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S579"/>
  <sheetViews>
    <sheetView topLeftCell="A4" zoomScale="85" zoomScaleNormal="85" zoomScalePageLayoutView="90" workbookViewId="0">
      <pane xSplit="5" ySplit="8" topLeftCell="H322" activePane="bottomRight" state="frozen"/>
      <selection activeCell="A4" sqref="A4"/>
      <selection pane="topRight" activeCell="F4" sqref="F4"/>
      <selection pane="bottomLeft" activeCell="A12" sqref="A12"/>
      <selection pane="bottomRight" activeCell="O326" sqref="O326"/>
    </sheetView>
  </sheetViews>
  <sheetFormatPr defaultRowHeight="12.75"/>
  <cols>
    <col min="1" max="1" width="4.625" style="642" customWidth="1"/>
    <col min="2" max="2" width="42.375" style="643" customWidth="1"/>
    <col min="3" max="3" width="8.625" style="643" customWidth="1"/>
    <col min="4" max="4" width="8.625" style="644" customWidth="1"/>
    <col min="5" max="5" width="9" style="645" customWidth="1"/>
    <col min="6" max="6" width="11.625" style="642" customWidth="1"/>
    <col min="7" max="7" width="11.375" style="642" customWidth="1"/>
    <col min="8" max="8" width="7.625" style="643" customWidth="1"/>
    <col min="9" max="9" width="6.75" style="646" customWidth="1"/>
    <col min="10" max="10" width="9.75" style="646" customWidth="1"/>
    <col min="11" max="11" width="7" style="647" customWidth="1"/>
    <col min="12" max="12" width="10.625" style="647" customWidth="1"/>
    <col min="13" max="13" width="10.75" style="647" customWidth="1"/>
    <col min="14" max="14" width="15.875" style="643" customWidth="1"/>
    <col min="15" max="15" width="12.875" style="642" customWidth="1"/>
    <col min="16" max="16" width="9.125" style="642" customWidth="1"/>
    <col min="17" max="17" width="10.75" style="642" customWidth="1"/>
    <col min="18" max="18" width="11.375" style="642" customWidth="1"/>
    <col min="19" max="19" width="10.25" style="642" customWidth="1"/>
    <col min="20" max="20" width="11.125" style="642" customWidth="1"/>
    <col min="21" max="21" width="12.5" style="642" customWidth="1"/>
    <col min="22" max="22" width="11.5" style="642" customWidth="1"/>
    <col min="23" max="23" width="10.25" style="642" customWidth="1"/>
    <col min="24" max="25" width="12.875" style="642" hidden="1" customWidth="1"/>
    <col min="26" max="26" width="9.375" style="642" customWidth="1"/>
    <col min="27" max="27" width="12.125" style="642" customWidth="1"/>
    <col min="28" max="28" width="19" style="643" customWidth="1"/>
    <col min="29" max="29" width="18.875" style="642" customWidth="1"/>
    <col min="30" max="30" width="10.25" style="642" customWidth="1"/>
    <col min="31" max="16384" width="9" style="642"/>
  </cols>
  <sheetData>
    <row r="1" spans="1:28" ht="22.5">
      <c r="A1" s="2165" t="s">
        <v>1482</v>
      </c>
      <c r="B1" s="2165"/>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row>
    <row r="2" spans="1:28" ht="20.25" customHeight="1">
      <c r="U2" s="648"/>
      <c r="V2" s="642">
        <v>2809490</v>
      </c>
      <c r="W2" s="648">
        <f>W4-2800</f>
        <v>509154</v>
      </c>
      <c r="X2" s="648">
        <f>V2-V4</f>
        <v>246642.70019999985</v>
      </c>
      <c r="Y2" s="648"/>
      <c r="Z2" s="648">
        <f>goc!Z4-597760</f>
        <v>-43170.699999999953</v>
      </c>
      <c r="AA2" s="2166"/>
      <c r="AB2" s="2167"/>
    </row>
    <row r="3" spans="1:28" ht="20.25" customHeight="1">
      <c r="W3" s="648"/>
      <c r="X3" s="648"/>
      <c r="Y3" s="648"/>
      <c r="Z3" s="648"/>
      <c r="AA3" s="742"/>
      <c r="AB3" s="741"/>
    </row>
    <row r="4" spans="1:28" s="649" customFormat="1" ht="15.75">
      <c r="B4" s="650"/>
      <c r="C4" s="650"/>
      <c r="D4" s="651"/>
      <c r="H4" s="650"/>
      <c r="I4" s="652"/>
      <c r="J4" s="652"/>
      <c r="K4" s="653"/>
      <c r="L4" s="653"/>
      <c r="M4" s="653"/>
      <c r="N4" s="650"/>
      <c r="O4" s="654">
        <f>SUBTOTAL(9,O12:O618)</f>
        <v>9778951.2902222238</v>
      </c>
      <c r="P4" s="654"/>
      <c r="Q4" s="654">
        <f t="shared" ref="Q4:X4" si="0">SUBTOTAL(9,Q12:Q618)</f>
        <v>4828846.5902222227</v>
      </c>
      <c r="R4" s="654">
        <f t="shared" si="0"/>
        <v>3247888</v>
      </c>
      <c r="S4" s="654">
        <f t="shared" si="0"/>
        <v>101130</v>
      </c>
      <c r="T4" s="654">
        <f t="shared" si="0"/>
        <v>1412561</v>
      </c>
      <c r="U4" s="654">
        <f t="shared" si="0"/>
        <v>2086000</v>
      </c>
      <c r="V4" s="654">
        <f t="shared" si="0"/>
        <v>2562847.2998000002</v>
      </c>
      <c r="W4" s="654">
        <f t="shared" si="0"/>
        <v>511954</v>
      </c>
      <c r="X4" s="654" t="e">
        <f t="shared" si="0"/>
        <v>#REF!</v>
      </c>
      <c r="Y4" s="654"/>
      <c r="Z4" s="654">
        <f>SUBTOTAL(9,Z12:Z618)</f>
        <v>554589.30000000005</v>
      </c>
      <c r="AA4" s="654">
        <f>SUBTOTAL(9,AA12:AA618)</f>
        <v>1186774.3998</v>
      </c>
      <c r="AB4" s="839">
        <f>AA4+Z4+W4</f>
        <v>2253317.6998000001</v>
      </c>
    </row>
    <row r="5" spans="1:28" s="655" customFormat="1" ht="16.5">
      <c r="A5" s="2168" t="s">
        <v>0</v>
      </c>
      <c r="B5" s="2169" t="s">
        <v>1</v>
      </c>
      <c r="C5" s="2168" t="s">
        <v>1147</v>
      </c>
      <c r="D5" s="2170"/>
      <c r="E5" s="2168" t="s">
        <v>8</v>
      </c>
      <c r="F5" s="2168" t="s">
        <v>643</v>
      </c>
      <c r="G5" s="2168" t="s">
        <v>644</v>
      </c>
      <c r="H5" s="2171" t="s">
        <v>2</v>
      </c>
      <c r="I5" s="2174" t="s">
        <v>1090</v>
      </c>
      <c r="J5" s="2174" t="s">
        <v>1142</v>
      </c>
      <c r="K5" s="2182" t="s">
        <v>649</v>
      </c>
      <c r="L5" s="2182" t="s">
        <v>1143</v>
      </c>
      <c r="M5" s="2183" t="s">
        <v>3</v>
      </c>
      <c r="N5" s="2184"/>
      <c r="O5" s="2184"/>
      <c r="P5" s="2184"/>
      <c r="Q5" s="2185"/>
      <c r="R5" s="2181" t="s">
        <v>4</v>
      </c>
      <c r="S5" s="2181"/>
      <c r="T5" s="2181"/>
      <c r="U5" s="2176" t="s">
        <v>5</v>
      </c>
      <c r="V5" s="2176" t="s">
        <v>6</v>
      </c>
      <c r="W5" s="2176"/>
      <c r="X5" s="2176"/>
      <c r="Y5" s="2176"/>
      <c r="Z5" s="2176"/>
      <c r="AA5" s="2176"/>
      <c r="AB5" s="2177" t="s">
        <v>7</v>
      </c>
    </row>
    <row r="6" spans="1:28" s="655" customFormat="1" ht="16.5">
      <c r="A6" s="2168"/>
      <c r="B6" s="2169"/>
      <c r="C6" s="2172" t="s">
        <v>1148</v>
      </c>
      <c r="D6" s="2171" t="s">
        <v>12</v>
      </c>
      <c r="E6" s="2168"/>
      <c r="F6" s="2168"/>
      <c r="G6" s="2168"/>
      <c r="H6" s="2172"/>
      <c r="I6" s="2174"/>
      <c r="J6" s="2174"/>
      <c r="K6" s="2182"/>
      <c r="L6" s="2182"/>
      <c r="M6" s="2169" t="s">
        <v>1144</v>
      </c>
      <c r="N6" s="2169" t="s">
        <v>1145</v>
      </c>
      <c r="O6" s="2181" t="s">
        <v>10</v>
      </c>
      <c r="P6" s="2181"/>
      <c r="Q6" s="2181"/>
      <c r="R6" s="2181"/>
      <c r="S6" s="2181"/>
      <c r="T6" s="2181"/>
      <c r="U6" s="2176"/>
      <c r="V6" s="2176"/>
      <c r="W6" s="2176"/>
      <c r="X6" s="2176"/>
      <c r="Y6" s="2176"/>
      <c r="Z6" s="2176"/>
      <c r="AA6" s="2176"/>
      <c r="AB6" s="2177"/>
    </row>
    <row r="7" spans="1:28" s="655" customFormat="1" ht="16.5">
      <c r="A7" s="2168"/>
      <c r="B7" s="2169"/>
      <c r="C7" s="2172"/>
      <c r="D7" s="2172"/>
      <c r="E7" s="2168"/>
      <c r="F7" s="2168"/>
      <c r="G7" s="2168"/>
      <c r="H7" s="2172"/>
      <c r="I7" s="2174"/>
      <c r="J7" s="2174"/>
      <c r="K7" s="2182"/>
      <c r="L7" s="2182"/>
      <c r="M7" s="2169"/>
      <c r="N7" s="2169"/>
      <c r="O7" s="2181" t="s">
        <v>11</v>
      </c>
      <c r="P7" s="2179" t="s">
        <v>14</v>
      </c>
      <c r="Q7" s="2180"/>
      <c r="R7" s="2181" t="s">
        <v>12</v>
      </c>
      <c r="S7" s="2179" t="s">
        <v>14</v>
      </c>
      <c r="T7" s="2180"/>
      <c r="U7" s="2176"/>
      <c r="V7" s="2175" t="s">
        <v>13</v>
      </c>
      <c r="W7" s="2175" t="s">
        <v>14</v>
      </c>
      <c r="X7" s="2175"/>
      <c r="Y7" s="2175"/>
      <c r="Z7" s="2175"/>
      <c r="AA7" s="2175"/>
      <c r="AB7" s="2177"/>
    </row>
    <row r="8" spans="1:28" s="655" customFormat="1" ht="33.75" customHeight="1">
      <c r="A8" s="2168"/>
      <c r="B8" s="2169"/>
      <c r="C8" s="2173"/>
      <c r="D8" s="2173"/>
      <c r="E8" s="2168"/>
      <c r="F8" s="2168"/>
      <c r="G8" s="2168"/>
      <c r="H8" s="2173"/>
      <c r="I8" s="2174"/>
      <c r="J8" s="2174"/>
      <c r="K8" s="2182"/>
      <c r="L8" s="2182"/>
      <c r="M8" s="2169"/>
      <c r="N8" s="2169"/>
      <c r="O8" s="2181"/>
      <c r="P8" s="737" t="s">
        <v>1149</v>
      </c>
      <c r="Q8" s="656" t="s">
        <v>1150</v>
      </c>
      <c r="R8" s="2181"/>
      <c r="S8" s="737" t="s">
        <v>1149</v>
      </c>
      <c r="T8" s="656" t="s">
        <v>1150</v>
      </c>
      <c r="U8" s="2176"/>
      <c r="V8" s="2175"/>
      <c r="W8" s="745" t="s">
        <v>15</v>
      </c>
      <c r="X8" s="745" t="s">
        <v>1540</v>
      </c>
      <c r="Y8" s="745"/>
      <c r="Z8" s="745" t="s">
        <v>16</v>
      </c>
      <c r="AA8" s="745" t="s">
        <v>17</v>
      </c>
      <c r="AB8" s="2178"/>
    </row>
    <row r="9" spans="1:28" s="655" customFormat="1" ht="16.5">
      <c r="A9" s="743"/>
      <c r="B9" s="740"/>
      <c r="C9" s="744"/>
      <c r="D9" s="744"/>
      <c r="E9" s="743"/>
      <c r="F9" s="743"/>
      <c r="G9" s="743"/>
      <c r="H9" s="744"/>
      <c r="I9" s="738"/>
      <c r="J9" s="738"/>
      <c r="K9" s="739"/>
      <c r="L9" s="739"/>
      <c r="M9" s="740"/>
      <c r="N9" s="740"/>
      <c r="O9" s="737"/>
      <c r="P9" s="737"/>
      <c r="Q9" s="656"/>
      <c r="R9" s="737"/>
      <c r="S9" s="737"/>
      <c r="T9" s="656"/>
      <c r="U9" s="736"/>
      <c r="V9" s="745"/>
      <c r="W9" s="745"/>
      <c r="X9" s="745"/>
      <c r="Y9" s="745"/>
      <c r="Z9" s="745"/>
      <c r="AA9" s="745"/>
      <c r="AB9" s="746"/>
    </row>
    <row r="10" spans="1:28" s="655" customFormat="1" ht="16.5">
      <c r="A10" s="846">
        <v>1</v>
      </c>
      <c r="B10" s="846">
        <v>2</v>
      </c>
      <c r="C10" s="847"/>
      <c r="D10" s="847"/>
      <c r="E10" s="846"/>
      <c r="F10" s="846"/>
      <c r="G10" s="846"/>
      <c r="H10" s="846">
        <v>3</v>
      </c>
      <c r="I10" s="846">
        <v>4</v>
      </c>
      <c r="J10" s="846"/>
      <c r="K10" s="846" t="s">
        <v>1483</v>
      </c>
      <c r="L10" s="846"/>
      <c r="M10" s="846"/>
      <c r="N10" s="846">
        <v>6</v>
      </c>
      <c r="O10" s="846">
        <v>7</v>
      </c>
      <c r="P10" s="846">
        <v>8</v>
      </c>
      <c r="Q10" s="846">
        <v>9</v>
      </c>
      <c r="R10" s="846">
        <v>10</v>
      </c>
      <c r="S10" s="846">
        <v>11</v>
      </c>
      <c r="T10" s="846">
        <v>12</v>
      </c>
      <c r="U10" s="846">
        <v>13</v>
      </c>
      <c r="V10" s="846">
        <v>14</v>
      </c>
      <c r="W10" s="846">
        <v>15</v>
      </c>
      <c r="X10" s="846"/>
      <c r="Y10" s="846"/>
      <c r="Z10" s="846">
        <v>16</v>
      </c>
      <c r="AA10" s="846">
        <v>17</v>
      </c>
      <c r="AB10" s="846">
        <v>18</v>
      </c>
    </row>
    <row r="11" spans="1:28" s="655" customFormat="1" ht="23.25" customHeight="1">
      <c r="A11" s="846"/>
      <c r="B11" s="750" t="s">
        <v>1484</v>
      </c>
      <c r="C11" s="847"/>
      <c r="D11" s="847"/>
      <c r="E11" s="846"/>
      <c r="F11" s="846"/>
      <c r="G11" s="846"/>
      <c r="H11" s="846"/>
      <c r="I11" s="846"/>
      <c r="J11" s="846"/>
      <c r="K11" s="846"/>
      <c r="L11" s="846"/>
      <c r="M11" s="846"/>
      <c r="N11" s="846"/>
      <c r="O11" s="848">
        <f t="shared" ref="O11:W11" si="1">SUM(O12:O567)</f>
        <v>9778951.2902222238</v>
      </c>
      <c r="P11" s="848">
        <f t="shared" si="1"/>
        <v>1302127</v>
      </c>
      <c r="Q11" s="848">
        <f t="shared" si="1"/>
        <v>4828846.5902222227</v>
      </c>
      <c r="R11" s="848">
        <f t="shared" si="1"/>
        <v>3247888</v>
      </c>
      <c r="S11" s="848">
        <f t="shared" si="1"/>
        <v>101130</v>
      </c>
      <c r="T11" s="848">
        <f t="shared" si="1"/>
        <v>1412561</v>
      </c>
      <c r="U11" s="848">
        <f t="shared" si="1"/>
        <v>1643000</v>
      </c>
      <c r="V11" s="848">
        <f t="shared" si="1"/>
        <v>2037780.2998000002</v>
      </c>
      <c r="W11" s="848">
        <f t="shared" si="1"/>
        <v>488954</v>
      </c>
      <c r="X11" s="848"/>
      <c r="Y11" s="848"/>
      <c r="Z11" s="848">
        <f>SUM(Z12:Z567)</f>
        <v>361750.3</v>
      </c>
      <c r="AA11" s="848">
        <f>SUM(AA12:AA567)</f>
        <v>1186774.3998</v>
      </c>
      <c r="AB11" s="846"/>
    </row>
    <row r="12" spans="1:28" s="485" customFormat="1" ht="30">
      <c r="A12" s="476">
        <v>1</v>
      </c>
      <c r="B12" s="477" t="s">
        <v>18</v>
      </c>
      <c r="C12" s="477"/>
      <c r="D12" s="477"/>
      <c r="E12" s="478" t="s">
        <v>1116</v>
      </c>
      <c r="F12" s="479" t="s">
        <v>1140</v>
      </c>
      <c r="G12" s="478"/>
      <c r="H12" s="480" t="s">
        <v>19</v>
      </c>
      <c r="I12" s="481">
        <v>2012</v>
      </c>
      <c r="J12" s="481"/>
      <c r="K12" s="481">
        <v>2014</v>
      </c>
      <c r="L12" s="481"/>
      <c r="M12" s="481"/>
      <c r="N12" s="477" t="s">
        <v>20</v>
      </c>
      <c r="O12" s="482">
        <v>14736</v>
      </c>
      <c r="P12" s="482"/>
      <c r="Q12" s="482">
        <v>14736</v>
      </c>
      <c r="R12" s="482">
        <v>14020</v>
      </c>
      <c r="S12" s="482"/>
      <c r="T12" s="482">
        <v>14020</v>
      </c>
      <c r="U12" s="482">
        <v>195</v>
      </c>
      <c r="V12" s="482">
        <v>195</v>
      </c>
      <c r="W12" s="482">
        <v>195</v>
      </c>
      <c r="X12" s="850"/>
      <c r="Y12" s="850"/>
      <c r="Z12" s="482"/>
      <c r="AA12" s="483"/>
      <c r="AB12" s="484"/>
    </row>
    <row r="13" spans="1:28" s="485" customFormat="1" ht="51" customHeight="1">
      <c r="A13" s="476">
        <v>2</v>
      </c>
      <c r="B13" s="477" t="s">
        <v>1577</v>
      </c>
      <c r="C13" s="477" t="s">
        <v>1578</v>
      </c>
      <c r="D13" s="477">
        <v>3679</v>
      </c>
      <c r="E13" s="478" t="s">
        <v>1116</v>
      </c>
      <c r="F13" s="479" t="s">
        <v>1140</v>
      </c>
      <c r="G13" s="478"/>
      <c r="H13" s="480" t="s">
        <v>19</v>
      </c>
      <c r="I13" s="481">
        <v>2013</v>
      </c>
      <c r="J13" s="490" t="s">
        <v>1254</v>
      </c>
      <c r="K13" s="481">
        <v>2015</v>
      </c>
      <c r="L13" s="1320" t="s">
        <v>1579</v>
      </c>
      <c r="M13" s="481"/>
      <c r="N13" s="1321" t="s">
        <v>1580</v>
      </c>
      <c r="O13" s="482">
        <v>3914</v>
      </c>
      <c r="P13" s="482"/>
      <c r="Q13" s="482">
        <v>3914</v>
      </c>
      <c r="R13" s="482">
        <v>3550</v>
      </c>
      <c r="S13" s="482"/>
      <c r="T13" s="482">
        <v>3550</v>
      </c>
      <c r="U13" s="482"/>
      <c r="V13" s="482">
        <f>Z13</f>
        <v>129</v>
      </c>
      <c r="W13" s="482"/>
      <c r="X13" s="850"/>
      <c r="Y13" s="850"/>
      <c r="Z13" s="482">
        <v>129</v>
      </c>
      <c r="AA13" s="483"/>
      <c r="AB13" s="484"/>
    </row>
    <row r="14" spans="1:28" s="487" customFormat="1" ht="30">
      <c r="A14" s="476">
        <v>2</v>
      </c>
      <c r="B14" s="477" t="s">
        <v>21</v>
      </c>
      <c r="C14" s="477"/>
      <c r="D14" s="477"/>
      <c r="E14" s="478" t="s">
        <v>1116</v>
      </c>
      <c r="F14" s="479" t="s">
        <v>1247</v>
      </c>
      <c r="G14" s="478"/>
      <c r="H14" s="480" t="s">
        <v>19</v>
      </c>
      <c r="I14" s="481">
        <v>2014</v>
      </c>
      <c r="J14" s="481">
        <v>2014</v>
      </c>
      <c r="K14" s="481">
        <v>2016</v>
      </c>
      <c r="L14" s="481">
        <v>2017</v>
      </c>
      <c r="M14" s="481"/>
      <c r="N14" s="477" t="s">
        <v>22</v>
      </c>
      <c r="O14" s="482">
        <v>4605</v>
      </c>
      <c r="P14" s="482"/>
      <c r="Q14" s="482">
        <v>4605</v>
      </c>
      <c r="R14" s="482">
        <v>3212</v>
      </c>
      <c r="S14" s="482"/>
      <c r="T14" s="482">
        <v>3212</v>
      </c>
      <c r="U14" s="482"/>
      <c r="V14" s="482">
        <f>O14*0.9-R14</f>
        <v>932.5</v>
      </c>
      <c r="W14" s="482"/>
      <c r="X14" s="850">
        <v>933</v>
      </c>
      <c r="Y14" s="850"/>
      <c r="Z14" s="482">
        <f>V14</f>
        <v>932.5</v>
      </c>
      <c r="AA14" s="483"/>
      <c r="AB14" s="486" t="s">
        <v>1276</v>
      </c>
    </row>
    <row r="15" spans="1:28" s="496" customFormat="1" ht="75">
      <c r="A15" s="476">
        <v>3</v>
      </c>
      <c r="B15" s="488" t="s">
        <v>23</v>
      </c>
      <c r="C15" s="488" t="s">
        <v>1278</v>
      </c>
      <c r="D15" s="489">
        <v>11669.617</v>
      </c>
      <c r="E15" s="478" t="s">
        <v>1116</v>
      </c>
      <c r="F15" s="479" t="s">
        <v>1246</v>
      </c>
      <c r="G15" s="479"/>
      <c r="H15" s="480" t="s">
        <v>19</v>
      </c>
      <c r="I15" s="481">
        <v>2014</v>
      </c>
      <c r="J15" s="490" t="s">
        <v>1254</v>
      </c>
      <c r="K15" s="481">
        <v>2016</v>
      </c>
      <c r="L15" s="490" t="s">
        <v>1237</v>
      </c>
      <c r="M15" s="481"/>
      <c r="N15" s="491" t="s">
        <v>24</v>
      </c>
      <c r="O15" s="492">
        <v>12268</v>
      </c>
      <c r="P15" s="492"/>
      <c r="Q15" s="493">
        <v>12268</v>
      </c>
      <c r="R15" s="494">
        <v>9100</v>
      </c>
      <c r="S15" s="494"/>
      <c r="T15" s="494">
        <f>R15</f>
        <v>9100</v>
      </c>
      <c r="U15" s="494">
        <v>2800</v>
      </c>
      <c r="V15" s="494">
        <f>W15+Z15</f>
        <v>2570</v>
      </c>
      <c r="W15" s="494">
        <v>2405</v>
      </c>
      <c r="X15" s="858">
        <v>165</v>
      </c>
      <c r="Y15" s="858"/>
      <c r="Z15" s="494">
        <v>165</v>
      </c>
      <c r="AA15" s="494"/>
      <c r="AB15" s="495" t="s">
        <v>1277</v>
      </c>
    </row>
    <row r="16" spans="1:28" s="496" customFormat="1" ht="75">
      <c r="A16" s="476">
        <v>4</v>
      </c>
      <c r="B16" s="497" t="s">
        <v>25</v>
      </c>
      <c r="C16" s="497"/>
      <c r="D16" s="497"/>
      <c r="E16" s="478" t="s">
        <v>1116</v>
      </c>
      <c r="F16" s="479" t="s">
        <v>1247</v>
      </c>
      <c r="G16" s="479"/>
      <c r="H16" s="498" t="s">
        <v>26</v>
      </c>
      <c r="I16" s="481">
        <v>2014</v>
      </c>
      <c r="J16" s="481">
        <v>2014</v>
      </c>
      <c r="K16" s="481">
        <v>2016</v>
      </c>
      <c r="L16" s="481" t="s">
        <v>1319</v>
      </c>
      <c r="M16" s="481"/>
      <c r="N16" s="491" t="s">
        <v>27</v>
      </c>
      <c r="O16" s="499">
        <v>5877</v>
      </c>
      <c r="P16" s="499"/>
      <c r="Q16" s="499">
        <v>5877</v>
      </c>
      <c r="R16" s="499">
        <v>3955</v>
      </c>
      <c r="S16" s="499"/>
      <c r="T16" s="494">
        <f>R16</f>
        <v>3955</v>
      </c>
      <c r="U16" s="499">
        <v>1200</v>
      </c>
      <c r="V16" s="499">
        <v>1200</v>
      </c>
      <c r="W16" s="499">
        <v>1200</v>
      </c>
      <c r="X16" s="860"/>
      <c r="Y16" s="860"/>
      <c r="Z16" s="499"/>
      <c r="AA16" s="499"/>
      <c r="AB16" s="486" t="s">
        <v>1545</v>
      </c>
    </row>
    <row r="17" spans="1:253" s="496" customFormat="1" ht="30">
      <c r="A17" s="476">
        <v>5</v>
      </c>
      <c r="B17" s="497" t="s">
        <v>28</v>
      </c>
      <c r="C17" s="497"/>
      <c r="D17" s="497"/>
      <c r="E17" s="478" t="s">
        <v>1116</v>
      </c>
      <c r="F17" s="479" t="s">
        <v>1247</v>
      </c>
      <c r="G17" s="479"/>
      <c r="H17" s="480" t="s">
        <v>19</v>
      </c>
      <c r="I17" s="481">
        <v>2014</v>
      </c>
      <c r="J17" s="481">
        <v>2014</v>
      </c>
      <c r="K17" s="481">
        <v>2016</v>
      </c>
      <c r="L17" s="481" t="s">
        <v>1319</v>
      </c>
      <c r="M17" s="481"/>
      <c r="N17" s="491" t="s">
        <v>29</v>
      </c>
      <c r="O17" s="499">
        <v>10394</v>
      </c>
      <c r="P17" s="499"/>
      <c r="Q17" s="499">
        <v>10394</v>
      </c>
      <c r="R17" s="499">
        <v>7138</v>
      </c>
      <c r="S17" s="499"/>
      <c r="T17" s="494">
        <f>R17</f>
        <v>7138</v>
      </c>
      <c r="U17" s="499">
        <v>2600</v>
      </c>
      <c r="V17" s="499">
        <v>2600</v>
      </c>
      <c r="W17" s="499">
        <v>2600</v>
      </c>
      <c r="X17" s="860"/>
      <c r="Y17" s="860"/>
      <c r="Z17" s="499">
        <f>V17-W17</f>
        <v>0</v>
      </c>
      <c r="AA17" s="499"/>
      <c r="AB17" s="489" t="s">
        <v>1275</v>
      </c>
    </row>
    <row r="18" spans="1:253" s="496" customFormat="1" ht="60">
      <c r="A18" s="476">
        <v>6</v>
      </c>
      <c r="B18" s="497" t="s">
        <v>30</v>
      </c>
      <c r="C18" s="497"/>
      <c r="D18" s="497"/>
      <c r="E18" s="478" t="s">
        <v>1116</v>
      </c>
      <c r="F18" s="479" t="s">
        <v>1247</v>
      </c>
      <c r="G18" s="479"/>
      <c r="H18" s="480" t="s">
        <v>19</v>
      </c>
      <c r="I18" s="481">
        <v>2015</v>
      </c>
      <c r="J18" s="481">
        <v>2015</v>
      </c>
      <c r="K18" s="481">
        <v>2017</v>
      </c>
      <c r="L18" s="481" t="s">
        <v>1319</v>
      </c>
      <c r="M18" s="481"/>
      <c r="N18" s="491" t="s">
        <v>31</v>
      </c>
      <c r="O18" s="499">
        <v>9291</v>
      </c>
      <c r="P18" s="499"/>
      <c r="Q18" s="499">
        <v>9291</v>
      </c>
      <c r="R18" s="499">
        <v>1000</v>
      </c>
      <c r="S18" s="499"/>
      <c r="T18" s="494">
        <f>R18</f>
        <v>1000</v>
      </c>
      <c r="U18" s="499">
        <v>7405</v>
      </c>
      <c r="V18" s="499">
        <f>O18*0.9-R18-700</f>
        <v>6661.9</v>
      </c>
      <c r="W18" s="499">
        <v>1400</v>
      </c>
      <c r="X18" s="860">
        <f>V18-W18</f>
        <v>5261.9</v>
      </c>
      <c r="Y18" s="860"/>
      <c r="Z18" s="499">
        <f>V18-W18</f>
        <v>5261.9</v>
      </c>
      <c r="AA18" s="499"/>
      <c r="AB18" s="486" t="s">
        <v>1546</v>
      </c>
    </row>
    <row r="19" spans="1:253" s="496" customFormat="1" ht="30">
      <c r="A19" s="476">
        <v>7</v>
      </c>
      <c r="B19" s="491" t="s">
        <v>32</v>
      </c>
      <c r="C19" s="491"/>
      <c r="D19" s="491"/>
      <c r="E19" s="478" t="s">
        <v>1116</v>
      </c>
      <c r="F19" s="479" t="s">
        <v>1247</v>
      </c>
      <c r="G19" s="479"/>
      <c r="H19" s="480" t="s">
        <v>19</v>
      </c>
      <c r="I19" s="481">
        <v>2015</v>
      </c>
      <c r="J19" s="481">
        <v>2015</v>
      </c>
      <c r="K19" s="481">
        <v>2017</v>
      </c>
      <c r="L19" s="481" t="s">
        <v>1319</v>
      </c>
      <c r="M19" s="481"/>
      <c r="N19" s="500" t="s">
        <v>33</v>
      </c>
      <c r="O19" s="499">
        <v>3607</v>
      </c>
      <c r="P19" s="499"/>
      <c r="Q19" s="499">
        <v>3607</v>
      </c>
      <c r="R19" s="501">
        <v>1262</v>
      </c>
      <c r="S19" s="501"/>
      <c r="T19" s="494">
        <f>R19</f>
        <v>1262</v>
      </c>
      <c r="U19" s="501">
        <v>2000</v>
      </c>
      <c r="V19" s="501">
        <v>500</v>
      </c>
      <c r="W19" s="501">
        <v>500</v>
      </c>
      <c r="X19" s="861"/>
      <c r="Y19" s="861"/>
      <c r="Z19" s="501"/>
      <c r="AA19" s="501"/>
      <c r="AB19" s="486" t="s">
        <v>34</v>
      </c>
    </row>
    <row r="20" spans="1:253" s="496" customFormat="1" ht="45">
      <c r="A20" s="476">
        <v>8</v>
      </c>
      <c r="B20" s="488" t="s">
        <v>1575</v>
      </c>
      <c r="C20" s="488"/>
      <c r="D20" s="488"/>
      <c r="E20" s="478" t="s">
        <v>1116</v>
      </c>
      <c r="F20" s="502" t="s">
        <v>1248</v>
      </c>
      <c r="G20" s="502"/>
      <c r="H20" s="480" t="s">
        <v>1146</v>
      </c>
      <c r="I20" s="481">
        <v>2017</v>
      </c>
      <c r="J20" s="481" t="s">
        <v>1319</v>
      </c>
      <c r="K20" s="481">
        <v>2019</v>
      </c>
      <c r="L20" s="481" t="s">
        <v>1319</v>
      </c>
      <c r="M20" s="481"/>
      <c r="N20" s="503" t="s">
        <v>1576</v>
      </c>
      <c r="O20" s="499">
        <v>5930</v>
      </c>
      <c r="P20" s="499"/>
      <c r="Q20" s="499">
        <v>5930</v>
      </c>
      <c r="R20" s="494"/>
      <c r="S20" s="494"/>
      <c r="T20" s="494"/>
      <c r="U20" s="499">
        <v>2100</v>
      </c>
      <c r="V20" s="499">
        <f>O20*0.9</f>
        <v>5337</v>
      </c>
      <c r="W20" s="499"/>
      <c r="X20" s="860">
        <v>8006</v>
      </c>
      <c r="Y20" s="860"/>
      <c r="Z20" s="499">
        <v>1400</v>
      </c>
      <c r="AA20" s="501">
        <f>V20-Z20</f>
        <v>3937</v>
      </c>
      <c r="AB20" s="486" t="s">
        <v>36</v>
      </c>
      <c r="AC20" s="504"/>
      <c r="AD20" s="505"/>
      <c r="AE20" s="506"/>
      <c r="AF20" s="507"/>
      <c r="AG20" s="507"/>
      <c r="AH20" s="508"/>
      <c r="AI20" s="507"/>
      <c r="AJ20" s="507"/>
      <c r="AK20" s="509"/>
      <c r="AL20" s="510"/>
      <c r="AM20" s="510"/>
      <c r="AN20" s="510"/>
      <c r="AO20" s="510"/>
      <c r="AP20" s="510"/>
      <c r="AQ20" s="511"/>
      <c r="AR20" s="511"/>
      <c r="AS20" s="504"/>
      <c r="AT20" s="505">
        <v>1</v>
      </c>
      <c r="AU20" s="506" t="s">
        <v>37</v>
      </c>
      <c r="AV20" s="507"/>
      <c r="AW20" s="507"/>
      <c r="AX20" s="508"/>
      <c r="AY20" s="507"/>
      <c r="AZ20" s="507"/>
      <c r="BA20" s="509"/>
      <c r="BB20" s="510"/>
      <c r="BC20" s="510"/>
      <c r="BD20" s="510"/>
      <c r="BE20" s="510"/>
      <c r="BF20" s="510"/>
      <c r="BG20" s="511"/>
      <c r="BH20" s="511"/>
      <c r="BI20" s="504"/>
      <c r="BJ20" s="505">
        <v>1</v>
      </c>
      <c r="BK20" s="506" t="s">
        <v>37</v>
      </c>
      <c r="BL20" s="507"/>
      <c r="BM20" s="507"/>
      <c r="BN20" s="508"/>
      <c r="BO20" s="507"/>
      <c r="BP20" s="507"/>
      <c r="BQ20" s="509"/>
      <c r="BR20" s="510"/>
      <c r="BS20" s="510"/>
      <c r="BT20" s="510"/>
      <c r="BU20" s="510"/>
      <c r="BV20" s="510"/>
      <c r="BW20" s="511"/>
      <c r="BX20" s="511"/>
      <c r="BY20" s="504"/>
      <c r="BZ20" s="505">
        <v>1</v>
      </c>
    </row>
    <row r="21" spans="1:253" s="496" customFormat="1" ht="45">
      <c r="A21" s="476">
        <v>9</v>
      </c>
      <c r="B21" s="512" t="s">
        <v>43</v>
      </c>
      <c r="C21" s="512"/>
      <c r="D21" s="512"/>
      <c r="E21" s="478" t="s">
        <v>1116</v>
      </c>
      <c r="F21" s="502" t="s">
        <v>1248</v>
      </c>
      <c r="G21" s="502"/>
      <c r="H21" s="480" t="s">
        <v>1146</v>
      </c>
      <c r="I21" s="481">
        <v>2018</v>
      </c>
      <c r="J21" s="481" t="s">
        <v>1319</v>
      </c>
      <c r="K21" s="481">
        <v>2020</v>
      </c>
      <c r="L21" s="481" t="s">
        <v>1319</v>
      </c>
      <c r="M21" s="481"/>
      <c r="N21" s="512"/>
      <c r="O21" s="499">
        <v>3150</v>
      </c>
      <c r="P21" s="499"/>
      <c r="Q21" s="499">
        <v>3150</v>
      </c>
      <c r="R21" s="513"/>
      <c r="S21" s="513"/>
      <c r="T21" s="513"/>
      <c r="U21" s="514"/>
      <c r="V21" s="499">
        <f>Q21*0.9</f>
        <v>2835</v>
      </c>
      <c r="W21" s="479"/>
      <c r="X21" s="860">
        <v>2835</v>
      </c>
      <c r="Y21" s="860"/>
      <c r="Z21" s="515"/>
      <c r="AA21" s="499">
        <f>V21</f>
        <v>2835</v>
      </c>
      <c r="AB21" s="486" t="s">
        <v>36</v>
      </c>
    </row>
    <row r="22" spans="1:253" s="496" customFormat="1" ht="30">
      <c r="A22" s="476">
        <v>10</v>
      </c>
      <c r="B22" s="491" t="s">
        <v>38</v>
      </c>
      <c r="C22" s="491"/>
      <c r="D22" s="491"/>
      <c r="E22" s="478" t="s">
        <v>1116</v>
      </c>
      <c r="F22" s="502" t="s">
        <v>1248</v>
      </c>
      <c r="G22" s="502"/>
      <c r="H22" s="480" t="s">
        <v>19</v>
      </c>
      <c r="I22" s="481">
        <v>2018</v>
      </c>
      <c r="J22" s="481" t="s">
        <v>1319</v>
      </c>
      <c r="K22" s="481">
        <v>2020</v>
      </c>
      <c r="L22" s="481" t="s">
        <v>1319</v>
      </c>
      <c r="M22" s="481"/>
      <c r="N22" s="516" t="s">
        <v>39</v>
      </c>
      <c r="O22" s="517">
        <v>5527</v>
      </c>
      <c r="P22" s="517"/>
      <c r="Q22" s="517">
        <v>5527</v>
      </c>
      <c r="R22" s="501"/>
      <c r="S22" s="501"/>
      <c r="T22" s="501"/>
      <c r="U22" s="501">
        <v>5000</v>
      </c>
      <c r="V22" s="501">
        <f>O22*0.9</f>
        <v>4974.3</v>
      </c>
      <c r="W22" s="501"/>
      <c r="X22" s="860">
        <v>4974</v>
      </c>
      <c r="Y22" s="860"/>
      <c r="Z22" s="501">
        <v>1207</v>
      </c>
      <c r="AA22" s="501">
        <f>V22-Z22</f>
        <v>3767.3</v>
      </c>
      <c r="AB22" s="486" t="s">
        <v>36</v>
      </c>
    </row>
    <row r="23" spans="1:253" s="496" customFormat="1" ht="30">
      <c r="A23" s="476">
        <v>11</v>
      </c>
      <c r="B23" s="488" t="s">
        <v>41</v>
      </c>
      <c r="C23" s="488"/>
      <c r="D23" s="488"/>
      <c r="E23" s="478" t="s">
        <v>1116</v>
      </c>
      <c r="F23" s="502" t="s">
        <v>1248</v>
      </c>
      <c r="G23" s="502"/>
      <c r="H23" s="498" t="s">
        <v>26</v>
      </c>
      <c r="I23" s="481">
        <v>2018</v>
      </c>
      <c r="J23" s="481" t="s">
        <v>1319</v>
      </c>
      <c r="K23" s="481">
        <v>2020</v>
      </c>
      <c r="L23" s="481" t="s">
        <v>1319</v>
      </c>
      <c r="M23" s="481"/>
      <c r="N23" s="512"/>
      <c r="O23" s="499">
        <v>1750</v>
      </c>
      <c r="P23" s="499"/>
      <c r="Q23" s="499">
        <v>1750</v>
      </c>
      <c r="R23" s="494"/>
      <c r="S23" s="494"/>
      <c r="T23" s="494"/>
      <c r="U23" s="499"/>
      <c r="V23" s="499">
        <f>O23*0.9</f>
        <v>1575</v>
      </c>
      <c r="W23" s="499"/>
      <c r="X23" s="860">
        <v>1575</v>
      </c>
      <c r="Y23" s="860"/>
      <c r="Z23" s="499"/>
      <c r="AA23" s="499">
        <f>V23</f>
        <v>1575</v>
      </c>
      <c r="AB23" s="486" t="s">
        <v>36</v>
      </c>
      <c r="AC23" s="504"/>
      <c r="AD23" s="505"/>
      <c r="AE23" s="506"/>
      <c r="AF23" s="507"/>
      <c r="AG23" s="507"/>
      <c r="AH23" s="508"/>
      <c r="AI23" s="507"/>
      <c r="AJ23" s="507"/>
      <c r="AK23" s="509"/>
      <c r="AL23" s="510"/>
      <c r="AM23" s="510"/>
      <c r="AN23" s="510"/>
      <c r="AO23" s="510"/>
      <c r="AP23" s="510"/>
      <c r="AQ23" s="511"/>
      <c r="AR23" s="511"/>
      <c r="AS23" s="504"/>
      <c r="AT23" s="505">
        <v>1</v>
      </c>
      <c r="AU23" s="506" t="s">
        <v>37</v>
      </c>
      <c r="AV23" s="507"/>
      <c r="AW23" s="507"/>
      <c r="AX23" s="508"/>
      <c r="AY23" s="507"/>
      <c r="AZ23" s="507"/>
      <c r="BA23" s="509"/>
      <c r="BB23" s="510"/>
      <c r="BC23" s="510"/>
      <c r="BD23" s="510"/>
      <c r="BE23" s="510"/>
      <c r="BF23" s="510"/>
      <c r="BG23" s="511"/>
      <c r="BH23" s="511"/>
      <c r="BI23" s="504"/>
      <c r="BJ23" s="505">
        <v>1</v>
      </c>
      <c r="BK23" s="506" t="s">
        <v>37</v>
      </c>
      <c r="BL23" s="507"/>
      <c r="BM23" s="507"/>
      <c r="BN23" s="508"/>
      <c r="BO23" s="507"/>
      <c r="BP23" s="507"/>
      <c r="BQ23" s="509"/>
      <c r="BR23" s="510"/>
      <c r="BS23" s="510"/>
      <c r="BT23" s="510"/>
      <c r="BU23" s="510"/>
      <c r="BV23" s="510"/>
      <c r="BW23" s="511"/>
      <c r="BX23" s="511"/>
      <c r="BY23" s="504"/>
      <c r="BZ23" s="505">
        <v>1</v>
      </c>
    </row>
    <row r="24" spans="1:253" s="496" customFormat="1" ht="30">
      <c r="A24" s="476">
        <v>12</v>
      </c>
      <c r="B24" s="512" t="s">
        <v>42</v>
      </c>
      <c r="C24" s="512"/>
      <c r="D24" s="512"/>
      <c r="E24" s="478" t="s">
        <v>1116</v>
      </c>
      <c r="F24" s="502" t="s">
        <v>1248</v>
      </c>
      <c r="G24" s="478"/>
      <c r="H24" s="478" t="s">
        <v>19</v>
      </c>
      <c r="I24" s="478">
        <v>2018</v>
      </c>
      <c r="J24" s="478" t="s">
        <v>1319</v>
      </c>
      <c r="K24" s="478">
        <v>2020</v>
      </c>
      <c r="L24" s="478" t="s">
        <v>1319</v>
      </c>
      <c r="M24" s="478"/>
      <c r="N24" s="478"/>
      <c r="O24" s="1322">
        <v>5700</v>
      </c>
      <c r="P24" s="499"/>
      <c r="Q24" s="499">
        <v>5700</v>
      </c>
      <c r="R24" s="513"/>
      <c r="S24" s="513"/>
      <c r="T24" s="513"/>
      <c r="U24" s="499"/>
      <c r="V24" s="499">
        <f>Q24*0.9</f>
        <v>5130</v>
      </c>
      <c r="W24" s="499"/>
      <c r="X24" s="860">
        <v>5130</v>
      </c>
      <c r="Y24" s="860"/>
      <c r="Z24" s="499"/>
      <c r="AA24" s="499">
        <f>V24</f>
        <v>5130</v>
      </c>
      <c r="AB24" s="486" t="s">
        <v>36</v>
      </c>
    </row>
    <row r="25" spans="1:253" s="496" customFormat="1" ht="32.25" customHeight="1">
      <c r="A25" s="476">
        <v>13</v>
      </c>
      <c r="B25" s="512" t="s">
        <v>1581</v>
      </c>
      <c r="C25" s="512"/>
      <c r="D25" s="512"/>
      <c r="E25" s="478" t="s">
        <v>1116</v>
      </c>
      <c r="F25" s="502" t="s">
        <v>1248</v>
      </c>
      <c r="G25" s="502"/>
      <c r="H25" s="478" t="s">
        <v>19</v>
      </c>
      <c r="I25" s="478">
        <v>2018</v>
      </c>
      <c r="J25" s="478" t="s">
        <v>1319</v>
      </c>
      <c r="K25" s="478">
        <v>2020</v>
      </c>
      <c r="L25" s="478" t="s">
        <v>1319</v>
      </c>
      <c r="M25" s="481"/>
      <c r="N25" s="512"/>
      <c r="O25" s="499">
        <v>2822</v>
      </c>
      <c r="P25" s="499"/>
      <c r="Q25" s="499">
        <v>2822</v>
      </c>
      <c r="R25" s="513"/>
      <c r="S25" s="513"/>
      <c r="T25" s="513"/>
      <c r="U25" s="499"/>
      <c r="V25" s="499">
        <v>2540</v>
      </c>
      <c r="W25" s="499"/>
      <c r="X25" s="860"/>
      <c r="Y25" s="860"/>
      <c r="Z25" s="499"/>
      <c r="AA25" s="499">
        <v>2540</v>
      </c>
      <c r="AB25" s="486" t="s">
        <v>36</v>
      </c>
    </row>
    <row r="26" spans="1:253" s="496" customFormat="1" ht="30">
      <c r="A26" s="476">
        <v>14</v>
      </c>
      <c r="B26" s="512" t="s">
        <v>2162</v>
      </c>
      <c r="C26" s="512"/>
      <c r="D26" s="512"/>
      <c r="E26" s="478" t="s">
        <v>1116</v>
      </c>
      <c r="F26" s="502" t="s">
        <v>1248</v>
      </c>
      <c r="G26" s="502"/>
      <c r="H26" s="480" t="s">
        <v>1146</v>
      </c>
      <c r="I26" s="481">
        <v>2018</v>
      </c>
      <c r="J26" s="481" t="s">
        <v>1319</v>
      </c>
      <c r="K26" s="481">
        <v>2020</v>
      </c>
      <c r="L26" s="481" t="s">
        <v>1319</v>
      </c>
      <c r="M26" s="481"/>
      <c r="N26" s="512"/>
      <c r="O26" s="499">
        <f>8753+500+884/0.9</f>
        <v>10235.222222222223</v>
      </c>
      <c r="P26" s="499"/>
      <c r="Q26" s="499">
        <f>O26</f>
        <v>10235.222222222223</v>
      </c>
      <c r="R26" s="499"/>
      <c r="S26" s="499"/>
      <c r="T26" s="499"/>
      <c r="U26" s="499"/>
      <c r="V26" s="499">
        <f>O26*0.9-500</f>
        <v>8711.7000000000007</v>
      </c>
      <c r="W26" s="499"/>
      <c r="X26" s="860">
        <v>8712</v>
      </c>
      <c r="Y26" s="860"/>
      <c r="Z26" s="499"/>
      <c r="AA26" s="499">
        <f>V26</f>
        <v>8711.7000000000007</v>
      </c>
      <c r="AB26" s="486" t="s">
        <v>36</v>
      </c>
    </row>
    <row r="27" spans="1:253" s="496" customFormat="1" ht="30">
      <c r="A27" s="476">
        <v>15</v>
      </c>
      <c r="B27" s="491" t="s">
        <v>40</v>
      </c>
      <c r="C27" s="491"/>
      <c r="D27" s="491"/>
      <c r="E27" s="478" t="s">
        <v>1116</v>
      </c>
      <c r="F27" s="502" t="s">
        <v>1248</v>
      </c>
      <c r="G27" s="502"/>
      <c r="H27" s="518" t="s">
        <v>19</v>
      </c>
      <c r="I27" s="481">
        <v>2019</v>
      </c>
      <c r="J27" s="481" t="s">
        <v>1319</v>
      </c>
      <c r="K27" s="481">
        <v>2020</v>
      </c>
      <c r="L27" s="481" t="s">
        <v>1319</v>
      </c>
      <c r="M27" s="481"/>
      <c r="N27" s="516" t="s">
        <v>97</v>
      </c>
      <c r="O27" s="517">
        <v>45000</v>
      </c>
      <c r="P27" s="517"/>
      <c r="Q27" s="517">
        <v>5700</v>
      </c>
      <c r="R27" s="501"/>
      <c r="S27" s="501"/>
      <c r="T27" s="501"/>
      <c r="U27" s="501">
        <v>5700</v>
      </c>
      <c r="V27" s="501"/>
      <c r="W27" s="501"/>
      <c r="X27" s="861"/>
      <c r="Y27" s="861"/>
      <c r="Z27" s="501"/>
      <c r="AA27" s="501"/>
      <c r="AB27" s="486" t="s">
        <v>1265</v>
      </c>
    </row>
    <row r="28" spans="1:253" s="1201" customFormat="1" ht="60">
      <c r="A28" s="1185">
        <v>15</v>
      </c>
      <c r="B28" s="1186" t="s">
        <v>673</v>
      </c>
      <c r="C28" s="1186"/>
      <c r="D28" s="1186"/>
      <c r="E28" s="519" t="s">
        <v>1117</v>
      </c>
      <c r="F28" s="519" t="s">
        <v>1139</v>
      </c>
      <c r="G28" s="1187"/>
      <c r="H28" s="1188" t="s">
        <v>19</v>
      </c>
      <c r="I28" s="1189">
        <v>2010</v>
      </c>
      <c r="J28" s="1189"/>
      <c r="K28" s="1189">
        <v>2012</v>
      </c>
      <c r="L28" s="1189"/>
      <c r="M28" s="1189"/>
      <c r="N28" s="1190" t="s">
        <v>674</v>
      </c>
      <c r="O28" s="519">
        <v>5248</v>
      </c>
      <c r="P28" s="519"/>
      <c r="Q28" s="519">
        <v>5248</v>
      </c>
      <c r="R28" s="519">
        <f>T28</f>
        <v>5150</v>
      </c>
      <c r="S28" s="519"/>
      <c r="T28" s="519">
        <v>5150</v>
      </c>
      <c r="U28" s="519">
        <v>98</v>
      </c>
      <c r="V28" s="519">
        <f t="shared" ref="V28:V73" si="2">W28+Z28+AA28</f>
        <v>98</v>
      </c>
      <c r="W28" s="519">
        <v>98</v>
      </c>
      <c r="X28" s="641">
        <v>0</v>
      </c>
      <c r="Y28" s="641"/>
      <c r="Z28" s="519"/>
      <c r="AA28" s="519">
        <v>0</v>
      </c>
      <c r="AB28" s="1195" t="s">
        <v>648</v>
      </c>
    </row>
    <row r="29" spans="1:253" s="1201" customFormat="1" ht="30">
      <c r="A29" s="1185">
        <v>16</v>
      </c>
      <c r="B29" s="1186" t="s">
        <v>654</v>
      </c>
      <c r="C29" s="1186"/>
      <c r="D29" s="1186"/>
      <c r="E29" s="519" t="s">
        <v>1117</v>
      </c>
      <c r="F29" s="519" t="s">
        <v>1139</v>
      </c>
      <c r="G29" s="1187"/>
      <c r="H29" s="1187" t="s">
        <v>237</v>
      </c>
      <c r="I29" s="1189">
        <v>2011</v>
      </c>
      <c r="J29" s="1189"/>
      <c r="K29" s="1189">
        <v>2013</v>
      </c>
      <c r="L29" s="1189"/>
      <c r="M29" s="1189"/>
      <c r="N29" s="1190" t="s">
        <v>655</v>
      </c>
      <c r="O29" s="519">
        <v>868</v>
      </c>
      <c r="P29" s="519"/>
      <c r="Q29" s="519">
        <v>835</v>
      </c>
      <c r="R29" s="519">
        <f>T29</f>
        <v>773</v>
      </c>
      <c r="S29" s="519"/>
      <c r="T29" s="519">
        <v>773</v>
      </c>
      <c r="U29" s="519">
        <v>62</v>
      </c>
      <c r="V29" s="519">
        <f t="shared" si="2"/>
        <v>62</v>
      </c>
      <c r="W29" s="519">
        <v>62</v>
      </c>
      <c r="X29" s="641">
        <v>0</v>
      </c>
      <c r="Y29" s="641"/>
      <c r="Z29" s="519"/>
      <c r="AA29" s="519"/>
      <c r="AB29" s="1195" t="s">
        <v>648</v>
      </c>
    </row>
    <row r="30" spans="1:253" s="1201" customFormat="1" ht="60">
      <c r="A30" s="1185">
        <v>17</v>
      </c>
      <c r="B30" s="1191" t="s">
        <v>693</v>
      </c>
      <c r="C30" s="1191"/>
      <c r="D30" s="1191"/>
      <c r="E30" s="519" t="s">
        <v>1117</v>
      </c>
      <c r="F30" s="519" t="s">
        <v>1139</v>
      </c>
      <c r="G30" s="1187"/>
      <c r="H30" s="1188" t="s">
        <v>19</v>
      </c>
      <c r="I30" s="1189">
        <v>2011</v>
      </c>
      <c r="J30" s="1189"/>
      <c r="K30" s="1189">
        <v>2011</v>
      </c>
      <c r="L30" s="1189"/>
      <c r="M30" s="1189"/>
      <c r="N30" s="1191" t="s">
        <v>694</v>
      </c>
      <c r="O30" s="1192">
        <v>3635</v>
      </c>
      <c r="P30" s="1192"/>
      <c r="Q30" s="1192">
        <v>3635</v>
      </c>
      <c r="R30" s="519">
        <f>T30</f>
        <v>3250</v>
      </c>
      <c r="S30" s="519"/>
      <c r="T30" s="519">
        <v>3250</v>
      </c>
      <c r="U30" s="520">
        <v>385</v>
      </c>
      <c r="V30" s="519">
        <f t="shared" si="2"/>
        <v>352</v>
      </c>
      <c r="W30" s="520">
        <v>352</v>
      </c>
      <c r="X30" s="660">
        <v>0</v>
      </c>
      <c r="Y30" s="660"/>
      <c r="Z30" s="520"/>
      <c r="AA30" s="519">
        <v>0</v>
      </c>
      <c r="AB30" s="1202" t="s">
        <v>695</v>
      </c>
      <c r="AC30" s="1203"/>
      <c r="AD30" s="1203"/>
      <c r="AE30" s="1203"/>
      <c r="AF30" s="1203"/>
      <c r="AG30" s="1203"/>
      <c r="AH30" s="1203"/>
      <c r="AI30" s="1203"/>
      <c r="AJ30" s="1203"/>
      <c r="AK30" s="1203"/>
      <c r="AL30" s="1203"/>
      <c r="AM30" s="1203"/>
      <c r="AN30" s="1203"/>
      <c r="AO30" s="1203"/>
      <c r="AP30" s="1203"/>
      <c r="AQ30" s="1203"/>
      <c r="AR30" s="1203"/>
      <c r="AS30" s="1203"/>
      <c r="AT30" s="1203"/>
      <c r="AU30" s="1203"/>
      <c r="AV30" s="1203"/>
      <c r="AW30" s="1203"/>
      <c r="AX30" s="1203"/>
      <c r="AY30" s="1203"/>
      <c r="AZ30" s="1203"/>
      <c r="BA30" s="1203"/>
      <c r="BB30" s="1203"/>
      <c r="BC30" s="1203"/>
      <c r="BD30" s="1203"/>
      <c r="BE30" s="1203"/>
      <c r="BF30" s="1203"/>
      <c r="BG30" s="1203"/>
      <c r="BH30" s="1203"/>
      <c r="BI30" s="1203"/>
      <c r="BJ30" s="1203"/>
      <c r="BK30" s="1203"/>
      <c r="BL30" s="1203"/>
      <c r="BM30" s="1203"/>
      <c r="BN30" s="1203"/>
      <c r="BO30" s="1203"/>
      <c r="BP30" s="1203"/>
      <c r="BQ30" s="1203"/>
      <c r="BR30" s="1203"/>
      <c r="BS30" s="1203"/>
      <c r="BT30" s="1203"/>
      <c r="BU30" s="1203"/>
      <c r="BV30" s="1203"/>
      <c r="BW30" s="1203"/>
      <c r="BX30" s="1203"/>
      <c r="BY30" s="1203"/>
      <c r="BZ30" s="1203"/>
      <c r="CA30" s="1203"/>
      <c r="CB30" s="1203"/>
      <c r="CC30" s="1203"/>
      <c r="CD30" s="1203"/>
      <c r="CE30" s="1203"/>
      <c r="CF30" s="1203"/>
      <c r="CG30" s="1203"/>
      <c r="CH30" s="1203"/>
      <c r="CI30" s="1203"/>
      <c r="CJ30" s="1203"/>
      <c r="CK30" s="1203"/>
      <c r="CL30" s="1203"/>
      <c r="CM30" s="1203"/>
      <c r="CN30" s="1203"/>
      <c r="CO30" s="1203"/>
      <c r="CP30" s="1203"/>
      <c r="CQ30" s="1203"/>
      <c r="CR30" s="1203"/>
      <c r="CS30" s="1203"/>
      <c r="CT30" s="1203"/>
      <c r="CU30" s="1203"/>
      <c r="CV30" s="1203"/>
      <c r="CW30" s="1203"/>
      <c r="CX30" s="1203"/>
      <c r="CY30" s="1203"/>
      <c r="CZ30" s="1203"/>
      <c r="DA30" s="1203"/>
      <c r="DB30" s="1203"/>
      <c r="DC30" s="1203"/>
      <c r="DD30" s="1203"/>
      <c r="DE30" s="1203"/>
      <c r="DF30" s="1203"/>
      <c r="DG30" s="1203"/>
      <c r="DH30" s="1203"/>
      <c r="DI30" s="1203"/>
      <c r="DJ30" s="1203"/>
      <c r="DK30" s="1203"/>
      <c r="DL30" s="1203"/>
      <c r="DM30" s="1203"/>
      <c r="DN30" s="1203"/>
      <c r="DO30" s="1203"/>
      <c r="DP30" s="1203"/>
      <c r="DQ30" s="1203"/>
      <c r="DR30" s="1203"/>
      <c r="DS30" s="1203"/>
      <c r="DT30" s="1203"/>
      <c r="DU30" s="1203"/>
      <c r="DV30" s="1203"/>
      <c r="DW30" s="1203"/>
      <c r="DX30" s="1203"/>
      <c r="DY30" s="1203"/>
      <c r="DZ30" s="1203"/>
      <c r="EA30" s="1203"/>
      <c r="EB30" s="1203"/>
      <c r="EC30" s="1203"/>
      <c r="ED30" s="1203"/>
      <c r="EE30" s="1203"/>
      <c r="EF30" s="1203"/>
      <c r="EG30" s="1203"/>
      <c r="EH30" s="1203"/>
      <c r="EI30" s="1203"/>
      <c r="EJ30" s="1203"/>
      <c r="EK30" s="1203"/>
      <c r="EL30" s="1203"/>
      <c r="EM30" s="1203"/>
      <c r="EN30" s="1203"/>
      <c r="EO30" s="1203"/>
      <c r="EP30" s="1203"/>
      <c r="EQ30" s="1203"/>
      <c r="ER30" s="1203"/>
      <c r="ES30" s="1203"/>
      <c r="ET30" s="1203"/>
      <c r="EU30" s="1203"/>
      <c r="EV30" s="1203"/>
      <c r="EW30" s="1203"/>
      <c r="EX30" s="1203"/>
      <c r="EY30" s="1203"/>
      <c r="EZ30" s="1203"/>
      <c r="FA30" s="1203"/>
      <c r="FB30" s="1203"/>
      <c r="FC30" s="1203"/>
      <c r="FD30" s="1203"/>
      <c r="FE30" s="1203"/>
      <c r="FF30" s="1203"/>
      <c r="FG30" s="1203"/>
      <c r="FH30" s="1203"/>
      <c r="FI30" s="1203"/>
      <c r="FJ30" s="1203"/>
      <c r="FK30" s="1203"/>
      <c r="FL30" s="1203"/>
      <c r="FM30" s="1203"/>
      <c r="FN30" s="1203"/>
      <c r="FO30" s="1203"/>
      <c r="FP30" s="1203"/>
      <c r="FQ30" s="1203"/>
      <c r="FR30" s="1203"/>
      <c r="FS30" s="1203"/>
      <c r="FT30" s="1203"/>
      <c r="FU30" s="1203"/>
      <c r="FV30" s="1203"/>
      <c r="FW30" s="1203"/>
      <c r="FX30" s="1203"/>
      <c r="FY30" s="1203"/>
      <c r="FZ30" s="1203"/>
      <c r="GA30" s="1203"/>
      <c r="GB30" s="1203"/>
      <c r="GC30" s="1203"/>
      <c r="GD30" s="1203"/>
      <c r="GE30" s="1203"/>
      <c r="GF30" s="1203"/>
      <c r="GG30" s="1203"/>
      <c r="GH30" s="1203"/>
      <c r="GI30" s="1203"/>
      <c r="GJ30" s="1203"/>
      <c r="GK30" s="1203"/>
      <c r="GL30" s="1203"/>
      <c r="GM30" s="1203"/>
      <c r="GN30" s="1203"/>
      <c r="GO30" s="1203"/>
      <c r="GP30" s="1203"/>
      <c r="GQ30" s="1203"/>
      <c r="GR30" s="1203"/>
      <c r="GS30" s="1203"/>
      <c r="GT30" s="1203"/>
      <c r="GU30" s="1203"/>
      <c r="GV30" s="1203"/>
      <c r="GW30" s="1203"/>
      <c r="GX30" s="1203"/>
      <c r="GY30" s="1203"/>
      <c r="GZ30" s="1203"/>
      <c r="HA30" s="1203"/>
      <c r="HB30" s="1203"/>
      <c r="HC30" s="1203"/>
      <c r="HD30" s="1203"/>
      <c r="HE30" s="1203"/>
      <c r="HF30" s="1203"/>
      <c r="HG30" s="1203"/>
      <c r="HH30" s="1203"/>
      <c r="HI30" s="1203"/>
      <c r="HJ30" s="1203"/>
      <c r="HK30" s="1203"/>
      <c r="HL30" s="1203"/>
      <c r="HM30" s="1203"/>
      <c r="HN30" s="1203"/>
      <c r="HO30" s="1203"/>
      <c r="HP30" s="1203"/>
      <c r="HQ30" s="1203"/>
      <c r="HR30" s="1203"/>
      <c r="HS30" s="1203"/>
      <c r="HT30" s="1203"/>
      <c r="HU30" s="1203"/>
      <c r="HV30" s="1203"/>
      <c r="HW30" s="1203"/>
      <c r="HX30" s="1203"/>
      <c r="HY30" s="1203"/>
      <c r="HZ30" s="1203"/>
      <c r="IA30" s="1203"/>
      <c r="IB30" s="1203"/>
      <c r="IC30" s="1203"/>
      <c r="ID30" s="1203"/>
      <c r="IE30" s="1203"/>
      <c r="IF30" s="1203"/>
      <c r="IG30" s="1203"/>
      <c r="IH30" s="1203"/>
      <c r="II30" s="1203"/>
      <c r="IJ30" s="1203"/>
      <c r="IK30" s="1203"/>
      <c r="IL30" s="1203"/>
      <c r="IM30" s="1203"/>
      <c r="IN30" s="1203"/>
      <c r="IO30" s="1203"/>
      <c r="IP30" s="1203"/>
      <c r="IQ30" s="1203"/>
      <c r="IR30" s="1203"/>
      <c r="IS30" s="1203"/>
    </row>
    <row r="31" spans="1:253" s="1201" customFormat="1" ht="60">
      <c r="A31" s="1185">
        <v>18</v>
      </c>
      <c r="B31" s="1191" t="s">
        <v>719</v>
      </c>
      <c r="C31" s="1191"/>
      <c r="D31" s="1191"/>
      <c r="E31" s="519" t="s">
        <v>1117</v>
      </c>
      <c r="F31" s="519" t="s">
        <v>1139</v>
      </c>
      <c r="G31" s="1187"/>
      <c r="H31" s="1188" t="s">
        <v>132</v>
      </c>
      <c r="I31" s="1189">
        <v>2011</v>
      </c>
      <c r="J31" s="1189"/>
      <c r="K31" s="1189">
        <v>2013</v>
      </c>
      <c r="L31" s="1189"/>
      <c r="M31" s="1189"/>
      <c r="N31" s="1191" t="s">
        <v>1128</v>
      </c>
      <c r="O31" s="520">
        <v>3140</v>
      </c>
      <c r="P31" s="520"/>
      <c r="Q31" s="520">
        <f>V31</f>
        <v>97</v>
      </c>
      <c r="R31" s="520">
        <v>2929</v>
      </c>
      <c r="S31" s="520"/>
      <c r="T31" s="519"/>
      <c r="U31" s="520"/>
      <c r="V31" s="519">
        <f t="shared" si="2"/>
        <v>97</v>
      </c>
      <c r="W31" s="519">
        <v>97</v>
      </c>
      <c r="X31" s="641">
        <v>0</v>
      </c>
      <c r="Y31" s="641"/>
      <c r="Z31" s="519"/>
      <c r="AA31" s="519">
        <v>0</v>
      </c>
      <c r="AB31" s="1202" t="s">
        <v>134</v>
      </c>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c r="EK31" s="1203"/>
      <c r="EL31" s="1203"/>
      <c r="EM31" s="1203"/>
      <c r="EN31" s="1203"/>
      <c r="EO31" s="1203"/>
      <c r="EP31" s="1203"/>
      <c r="EQ31" s="1203"/>
      <c r="ER31" s="1203"/>
      <c r="ES31" s="1203"/>
      <c r="ET31" s="1203"/>
      <c r="EU31" s="1203"/>
      <c r="EV31" s="1203"/>
      <c r="EW31" s="1203"/>
      <c r="EX31" s="1203"/>
      <c r="EY31" s="1203"/>
      <c r="EZ31" s="1203"/>
      <c r="FA31" s="1203"/>
      <c r="FB31" s="1203"/>
      <c r="FC31" s="1203"/>
      <c r="FD31" s="1203"/>
      <c r="FE31" s="1203"/>
      <c r="FF31" s="1203"/>
      <c r="FG31" s="1203"/>
      <c r="FH31" s="1203"/>
      <c r="FI31" s="1203"/>
      <c r="FJ31" s="1203"/>
      <c r="FK31" s="1203"/>
      <c r="FL31" s="1203"/>
      <c r="FM31" s="1203"/>
      <c r="FN31" s="1203"/>
      <c r="FO31" s="1203"/>
      <c r="FP31" s="1203"/>
      <c r="FQ31" s="1203"/>
      <c r="FR31" s="1203"/>
      <c r="FS31" s="1203"/>
      <c r="FT31" s="1203"/>
      <c r="FU31" s="1203"/>
      <c r="FV31" s="1203"/>
      <c r="FW31" s="1203"/>
      <c r="FX31" s="1203"/>
      <c r="FY31" s="1203"/>
      <c r="FZ31" s="1203"/>
      <c r="GA31" s="1203"/>
      <c r="GB31" s="1203"/>
      <c r="GC31" s="1203"/>
      <c r="GD31" s="1203"/>
      <c r="GE31" s="1203"/>
      <c r="GF31" s="1203"/>
      <c r="GG31" s="1203"/>
      <c r="GH31" s="1203"/>
      <c r="GI31" s="1203"/>
      <c r="GJ31" s="1203"/>
      <c r="GK31" s="1203"/>
      <c r="GL31" s="1203"/>
      <c r="GM31" s="1203"/>
      <c r="GN31" s="1203"/>
      <c r="GO31" s="1203"/>
      <c r="GP31" s="1203"/>
      <c r="GQ31" s="1203"/>
      <c r="GR31" s="1203"/>
      <c r="GS31" s="1203"/>
      <c r="GT31" s="1203"/>
      <c r="GU31" s="1203"/>
      <c r="GV31" s="1203"/>
      <c r="GW31" s="1203"/>
      <c r="GX31" s="1203"/>
      <c r="GY31" s="1203"/>
      <c r="GZ31" s="1203"/>
      <c r="HA31" s="1203"/>
      <c r="HB31" s="1203"/>
      <c r="HC31" s="1203"/>
      <c r="HD31" s="1203"/>
      <c r="HE31" s="1203"/>
      <c r="HF31" s="1203"/>
      <c r="HG31" s="1203"/>
      <c r="HH31" s="1203"/>
      <c r="HI31" s="1203"/>
      <c r="HJ31" s="1203"/>
      <c r="HK31" s="1203"/>
      <c r="HL31" s="1203"/>
      <c r="HM31" s="1203"/>
      <c r="HN31" s="1203"/>
      <c r="HO31" s="1203"/>
      <c r="HP31" s="1203"/>
      <c r="HQ31" s="1203"/>
      <c r="HR31" s="1203"/>
      <c r="HS31" s="1203"/>
      <c r="HT31" s="1203"/>
      <c r="HU31" s="1203"/>
      <c r="HV31" s="1203"/>
      <c r="HW31" s="1203"/>
      <c r="HX31" s="1203"/>
      <c r="HY31" s="1203"/>
      <c r="HZ31" s="1203"/>
      <c r="IA31" s="1203"/>
      <c r="IB31" s="1203"/>
      <c r="IC31" s="1203"/>
      <c r="ID31" s="1203"/>
      <c r="IE31" s="1203"/>
      <c r="IF31" s="1203"/>
      <c r="IG31" s="1203"/>
      <c r="IH31" s="1203"/>
      <c r="II31" s="1203"/>
      <c r="IJ31" s="1203"/>
      <c r="IK31" s="1203"/>
      <c r="IL31" s="1203"/>
      <c r="IM31" s="1203"/>
      <c r="IN31" s="1203"/>
      <c r="IO31" s="1203"/>
      <c r="IP31" s="1203"/>
      <c r="IQ31" s="1203"/>
      <c r="IR31" s="1203"/>
      <c r="IS31" s="1203"/>
    </row>
    <row r="32" spans="1:253" s="1201" customFormat="1" ht="30">
      <c r="A32" s="1185">
        <v>19</v>
      </c>
      <c r="B32" s="1191" t="s">
        <v>728</v>
      </c>
      <c r="C32" s="1191"/>
      <c r="D32" s="1191"/>
      <c r="E32" s="519" t="s">
        <v>1117</v>
      </c>
      <c r="F32" s="519" t="s">
        <v>1139</v>
      </c>
      <c r="G32" s="1187"/>
      <c r="H32" s="1193" t="s">
        <v>26</v>
      </c>
      <c r="I32" s="1189">
        <v>2011</v>
      </c>
      <c r="J32" s="1189"/>
      <c r="K32" s="1189">
        <v>2013</v>
      </c>
      <c r="L32" s="1189"/>
      <c r="M32" s="1189"/>
      <c r="N32" s="1191" t="s">
        <v>729</v>
      </c>
      <c r="O32" s="520">
        <v>4343</v>
      </c>
      <c r="P32" s="520"/>
      <c r="Q32" s="520">
        <f>V32</f>
        <v>1000</v>
      </c>
      <c r="R32" s="520">
        <v>2670</v>
      </c>
      <c r="S32" s="520"/>
      <c r="T32" s="519"/>
      <c r="U32" s="520"/>
      <c r="V32" s="519">
        <f t="shared" si="2"/>
        <v>1000</v>
      </c>
      <c r="W32" s="519">
        <v>1000</v>
      </c>
      <c r="X32" s="641">
        <v>0</v>
      </c>
      <c r="Y32" s="641"/>
      <c r="Z32" s="519"/>
      <c r="AA32" s="519">
        <v>0</v>
      </c>
      <c r="AB32" s="1202" t="s">
        <v>134</v>
      </c>
      <c r="AC32" s="1203"/>
      <c r="AD32" s="1203"/>
      <c r="AE32" s="1203"/>
      <c r="AF32" s="1203"/>
      <c r="AG32" s="1203"/>
      <c r="AH32" s="1203"/>
      <c r="AI32" s="1203"/>
      <c r="AJ32" s="1203"/>
      <c r="AK32" s="1203"/>
      <c r="AL32" s="1203"/>
      <c r="AM32" s="1203"/>
      <c r="AN32" s="1203"/>
      <c r="AO32" s="1203"/>
      <c r="AP32" s="1203"/>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3"/>
      <c r="CD32" s="1203"/>
      <c r="CE32" s="1203"/>
      <c r="CF32" s="1203"/>
      <c r="CG32" s="1203"/>
      <c r="CH32" s="1203"/>
      <c r="CI32" s="1203"/>
      <c r="CJ32" s="1203"/>
      <c r="CK32" s="1203"/>
      <c r="CL32" s="1203"/>
      <c r="CM32" s="1203"/>
      <c r="CN32" s="1203"/>
      <c r="CO32" s="1203"/>
      <c r="CP32" s="1203"/>
      <c r="CQ32" s="1203"/>
      <c r="CR32" s="1203"/>
      <c r="CS32" s="1203"/>
      <c r="CT32" s="1203"/>
      <c r="CU32" s="1203"/>
      <c r="CV32" s="1203"/>
      <c r="CW32" s="1203"/>
      <c r="CX32" s="1203"/>
      <c r="CY32" s="1203"/>
      <c r="CZ32" s="1203"/>
      <c r="DA32" s="1203"/>
      <c r="DB32" s="1203"/>
      <c r="DC32" s="1203"/>
      <c r="DD32" s="1203"/>
      <c r="DE32" s="1203"/>
      <c r="DF32" s="1203"/>
      <c r="DG32" s="1203"/>
      <c r="DH32" s="1203"/>
      <c r="DI32" s="1203"/>
      <c r="DJ32" s="1203"/>
      <c r="DK32" s="1203"/>
      <c r="DL32" s="1203"/>
      <c r="DM32" s="1203"/>
      <c r="DN32" s="1203"/>
      <c r="DO32" s="1203"/>
      <c r="DP32" s="1203"/>
      <c r="DQ32" s="1203"/>
      <c r="DR32" s="1203"/>
      <c r="DS32" s="1203"/>
      <c r="DT32" s="1203"/>
      <c r="DU32" s="1203"/>
      <c r="DV32" s="1203"/>
      <c r="DW32" s="1203"/>
      <c r="DX32" s="1203"/>
      <c r="DY32" s="1203"/>
      <c r="DZ32" s="1203"/>
      <c r="EA32" s="1203"/>
      <c r="EB32" s="1203"/>
      <c r="EC32" s="1203"/>
      <c r="ED32" s="1203"/>
      <c r="EE32" s="1203"/>
      <c r="EF32" s="1203"/>
      <c r="EG32" s="1203"/>
      <c r="EH32" s="1203"/>
      <c r="EI32" s="1203"/>
      <c r="EJ32" s="1203"/>
      <c r="EK32" s="1203"/>
      <c r="EL32" s="1203"/>
      <c r="EM32" s="1203"/>
      <c r="EN32" s="1203"/>
      <c r="EO32" s="1203"/>
      <c r="EP32" s="1203"/>
      <c r="EQ32" s="1203"/>
      <c r="ER32" s="1203"/>
      <c r="ES32" s="1203"/>
      <c r="ET32" s="1203"/>
      <c r="EU32" s="1203"/>
      <c r="EV32" s="1203"/>
      <c r="EW32" s="1203"/>
      <c r="EX32" s="1203"/>
      <c r="EY32" s="1203"/>
      <c r="EZ32" s="1203"/>
      <c r="FA32" s="1203"/>
      <c r="FB32" s="1203"/>
      <c r="FC32" s="1203"/>
      <c r="FD32" s="1203"/>
      <c r="FE32" s="1203"/>
      <c r="FF32" s="1203"/>
      <c r="FG32" s="1203"/>
      <c r="FH32" s="1203"/>
      <c r="FI32" s="1203"/>
      <c r="FJ32" s="1203"/>
      <c r="FK32" s="1203"/>
      <c r="FL32" s="1203"/>
      <c r="FM32" s="1203"/>
      <c r="FN32" s="1203"/>
      <c r="FO32" s="1203"/>
      <c r="FP32" s="1203"/>
      <c r="FQ32" s="1203"/>
      <c r="FR32" s="1203"/>
      <c r="FS32" s="1203"/>
      <c r="FT32" s="1203"/>
      <c r="FU32" s="1203"/>
      <c r="FV32" s="1203"/>
      <c r="FW32" s="1203"/>
      <c r="FX32" s="1203"/>
      <c r="FY32" s="1203"/>
      <c r="FZ32" s="1203"/>
      <c r="GA32" s="1203"/>
      <c r="GB32" s="1203"/>
      <c r="GC32" s="1203"/>
      <c r="GD32" s="1203"/>
      <c r="GE32" s="1203"/>
      <c r="GF32" s="1203"/>
      <c r="GG32" s="1203"/>
      <c r="GH32" s="1203"/>
      <c r="GI32" s="1203"/>
      <c r="GJ32" s="1203"/>
      <c r="GK32" s="1203"/>
      <c r="GL32" s="1203"/>
      <c r="GM32" s="1203"/>
      <c r="GN32" s="1203"/>
      <c r="GO32" s="1203"/>
      <c r="GP32" s="1203"/>
      <c r="GQ32" s="1203"/>
      <c r="GR32" s="1203"/>
      <c r="GS32" s="1203"/>
      <c r="GT32" s="1203"/>
      <c r="GU32" s="1203"/>
      <c r="GV32" s="1203"/>
      <c r="GW32" s="1203"/>
      <c r="GX32" s="1203"/>
      <c r="GY32" s="1203"/>
      <c r="GZ32" s="1203"/>
      <c r="HA32" s="1203"/>
      <c r="HB32" s="1203"/>
      <c r="HC32" s="1203"/>
      <c r="HD32" s="1203"/>
      <c r="HE32" s="1203"/>
      <c r="HF32" s="1203"/>
      <c r="HG32" s="1203"/>
      <c r="HH32" s="1203"/>
      <c r="HI32" s="1203"/>
      <c r="HJ32" s="1203"/>
      <c r="HK32" s="1203"/>
      <c r="HL32" s="1203"/>
      <c r="HM32" s="1203"/>
      <c r="HN32" s="1203"/>
      <c r="HO32" s="1203"/>
      <c r="HP32" s="1203"/>
      <c r="HQ32" s="1203"/>
      <c r="HR32" s="1203"/>
      <c r="HS32" s="1203"/>
      <c r="HT32" s="1203"/>
      <c r="HU32" s="1203"/>
      <c r="HV32" s="1203"/>
      <c r="HW32" s="1203"/>
      <c r="HX32" s="1203"/>
      <c r="HY32" s="1203"/>
      <c r="HZ32" s="1203"/>
      <c r="IA32" s="1203"/>
      <c r="IB32" s="1203"/>
      <c r="IC32" s="1203"/>
      <c r="ID32" s="1203"/>
      <c r="IE32" s="1203"/>
      <c r="IF32" s="1203"/>
      <c r="IG32" s="1203"/>
      <c r="IH32" s="1203"/>
      <c r="II32" s="1203"/>
      <c r="IJ32" s="1203"/>
      <c r="IK32" s="1203"/>
      <c r="IL32" s="1203"/>
      <c r="IM32" s="1203"/>
      <c r="IN32" s="1203"/>
      <c r="IO32" s="1203"/>
      <c r="IP32" s="1203"/>
      <c r="IQ32" s="1203"/>
      <c r="IR32" s="1203"/>
      <c r="IS32" s="1203"/>
    </row>
    <row r="33" spans="1:253" s="1201" customFormat="1" ht="60">
      <c r="A33" s="1185">
        <v>20</v>
      </c>
      <c r="B33" s="1191" t="s">
        <v>736</v>
      </c>
      <c r="C33" s="1191"/>
      <c r="D33" s="1191"/>
      <c r="E33" s="519" t="s">
        <v>1117</v>
      </c>
      <c r="F33" s="519" t="s">
        <v>1139</v>
      </c>
      <c r="G33" s="1187"/>
      <c r="H33" s="1193" t="s">
        <v>237</v>
      </c>
      <c r="I33" s="1189">
        <v>2011</v>
      </c>
      <c r="J33" s="1189"/>
      <c r="K33" s="1189">
        <v>2013</v>
      </c>
      <c r="L33" s="1189"/>
      <c r="M33" s="1189"/>
      <c r="N33" s="1191" t="s">
        <v>737</v>
      </c>
      <c r="O33" s="520">
        <v>2364</v>
      </c>
      <c r="P33" s="520"/>
      <c r="Q33" s="520">
        <f>V33</f>
        <v>649</v>
      </c>
      <c r="R33" s="520">
        <v>1715</v>
      </c>
      <c r="S33" s="520"/>
      <c r="T33" s="519"/>
      <c r="U33" s="520"/>
      <c r="V33" s="519">
        <f t="shared" si="2"/>
        <v>649</v>
      </c>
      <c r="W33" s="519">
        <v>649</v>
      </c>
      <c r="X33" s="641">
        <v>0</v>
      </c>
      <c r="Y33" s="641"/>
      <c r="Z33" s="519"/>
      <c r="AA33" s="519">
        <v>0</v>
      </c>
      <c r="AB33" s="1202" t="s">
        <v>134</v>
      </c>
      <c r="AC33" s="1203"/>
      <c r="AD33" s="1203"/>
      <c r="AE33" s="1203"/>
      <c r="AF33" s="1203"/>
      <c r="AG33" s="1203"/>
      <c r="AH33" s="1203"/>
      <c r="AI33" s="1203"/>
      <c r="AJ33" s="1203"/>
      <c r="AK33" s="1203"/>
      <c r="AL33" s="1203"/>
      <c r="AM33" s="1203"/>
      <c r="AN33" s="1203"/>
      <c r="AO33" s="1203"/>
      <c r="AP33" s="1203"/>
      <c r="AQ33" s="1203"/>
      <c r="AR33" s="1203"/>
      <c r="AS33" s="1203"/>
      <c r="AT33" s="1203"/>
      <c r="AU33" s="1203"/>
      <c r="AV33" s="1203"/>
      <c r="AW33" s="1203"/>
      <c r="AX33" s="1203"/>
      <c r="AY33" s="1203"/>
      <c r="AZ33" s="1203"/>
      <c r="BA33" s="1203"/>
      <c r="BB33" s="1203"/>
      <c r="BC33" s="1203"/>
      <c r="BD33" s="1203"/>
      <c r="BE33" s="1203"/>
      <c r="BF33" s="1203"/>
      <c r="BG33" s="1203"/>
      <c r="BH33" s="1203"/>
      <c r="BI33" s="1203"/>
      <c r="BJ33" s="1203"/>
      <c r="BK33" s="1203"/>
      <c r="BL33" s="1203"/>
      <c r="BM33" s="1203"/>
      <c r="BN33" s="1203"/>
      <c r="BO33" s="1203"/>
      <c r="BP33" s="1203"/>
      <c r="BQ33" s="1203"/>
      <c r="BR33" s="1203"/>
      <c r="BS33" s="1203"/>
      <c r="BT33" s="1203"/>
      <c r="BU33" s="1203"/>
      <c r="BV33" s="1203"/>
      <c r="BW33" s="1203"/>
      <c r="BX33" s="1203"/>
      <c r="BY33" s="1203"/>
      <c r="BZ33" s="1203"/>
      <c r="CA33" s="1203"/>
      <c r="CB33" s="1203"/>
      <c r="CC33" s="1203"/>
      <c r="CD33" s="1203"/>
      <c r="CE33" s="1203"/>
      <c r="CF33" s="1203"/>
      <c r="CG33" s="1203"/>
      <c r="CH33" s="1203"/>
      <c r="CI33" s="1203"/>
      <c r="CJ33" s="1203"/>
      <c r="CK33" s="1203"/>
      <c r="CL33" s="1203"/>
      <c r="CM33" s="1203"/>
      <c r="CN33" s="1203"/>
      <c r="CO33" s="1203"/>
      <c r="CP33" s="1203"/>
      <c r="CQ33" s="1203"/>
      <c r="CR33" s="1203"/>
      <c r="CS33" s="1203"/>
      <c r="CT33" s="1203"/>
      <c r="CU33" s="1203"/>
      <c r="CV33" s="1203"/>
      <c r="CW33" s="1203"/>
      <c r="CX33" s="1203"/>
      <c r="CY33" s="1203"/>
      <c r="CZ33" s="1203"/>
      <c r="DA33" s="1203"/>
      <c r="DB33" s="1203"/>
      <c r="DC33" s="1203"/>
      <c r="DD33" s="1203"/>
      <c r="DE33" s="1203"/>
      <c r="DF33" s="1203"/>
      <c r="DG33" s="1203"/>
      <c r="DH33" s="1203"/>
      <c r="DI33" s="1203"/>
      <c r="DJ33" s="1203"/>
      <c r="DK33" s="1203"/>
      <c r="DL33" s="1203"/>
      <c r="DM33" s="1203"/>
      <c r="DN33" s="1203"/>
      <c r="DO33" s="1203"/>
      <c r="DP33" s="1203"/>
      <c r="DQ33" s="1203"/>
      <c r="DR33" s="1203"/>
      <c r="DS33" s="1203"/>
      <c r="DT33" s="1203"/>
      <c r="DU33" s="1203"/>
      <c r="DV33" s="1203"/>
      <c r="DW33" s="1203"/>
      <c r="DX33" s="1203"/>
      <c r="DY33" s="1203"/>
      <c r="DZ33" s="1203"/>
      <c r="EA33" s="1203"/>
      <c r="EB33" s="1203"/>
      <c r="EC33" s="1203"/>
      <c r="ED33" s="1203"/>
      <c r="EE33" s="1203"/>
      <c r="EF33" s="1203"/>
      <c r="EG33" s="1203"/>
      <c r="EH33" s="1203"/>
      <c r="EI33" s="1203"/>
      <c r="EJ33" s="1203"/>
      <c r="EK33" s="1203"/>
      <c r="EL33" s="1203"/>
      <c r="EM33" s="1203"/>
      <c r="EN33" s="1203"/>
      <c r="EO33" s="1203"/>
      <c r="EP33" s="1203"/>
      <c r="EQ33" s="1203"/>
      <c r="ER33" s="1203"/>
      <c r="ES33" s="1203"/>
      <c r="ET33" s="1203"/>
      <c r="EU33" s="1203"/>
      <c r="EV33" s="1203"/>
      <c r="EW33" s="1203"/>
      <c r="EX33" s="1203"/>
      <c r="EY33" s="1203"/>
      <c r="EZ33" s="1203"/>
      <c r="FA33" s="1203"/>
      <c r="FB33" s="1203"/>
      <c r="FC33" s="1203"/>
      <c r="FD33" s="1203"/>
      <c r="FE33" s="1203"/>
      <c r="FF33" s="1203"/>
      <c r="FG33" s="1203"/>
      <c r="FH33" s="1203"/>
      <c r="FI33" s="1203"/>
      <c r="FJ33" s="1203"/>
      <c r="FK33" s="1203"/>
      <c r="FL33" s="1203"/>
      <c r="FM33" s="1203"/>
      <c r="FN33" s="1203"/>
      <c r="FO33" s="1203"/>
      <c r="FP33" s="1203"/>
      <c r="FQ33" s="1203"/>
      <c r="FR33" s="1203"/>
      <c r="FS33" s="1203"/>
      <c r="FT33" s="1203"/>
      <c r="FU33" s="1203"/>
      <c r="FV33" s="1203"/>
      <c r="FW33" s="1203"/>
      <c r="FX33" s="1203"/>
      <c r="FY33" s="1203"/>
      <c r="FZ33" s="1203"/>
      <c r="GA33" s="1203"/>
      <c r="GB33" s="1203"/>
      <c r="GC33" s="1203"/>
      <c r="GD33" s="1203"/>
      <c r="GE33" s="1203"/>
      <c r="GF33" s="1203"/>
      <c r="GG33" s="1203"/>
      <c r="GH33" s="1203"/>
      <c r="GI33" s="1203"/>
      <c r="GJ33" s="1203"/>
      <c r="GK33" s="1203"/>
      <c r="GL33" s="1203"/>
      <c r="GM33" s="1203"/>
      <c r="GN33" s="1203"/>
      <c r="GO33" s="1203"/>
      <c r="GP33" s="1203"/>
      <c r="GQ33" s="1203"/>
      <c r="GR33" s="1203"/>
      <c r="GS33" s="1203"/>
      <c r="GT33" s="1203"/>
      <c r="GU33" s="1203"/>
      <c r="GV33" s="1203"/>
      <c r="GW33" s="1203"/>
      <c r="GX33" s="1203"/>
      <c r="GY33" s="1203"/>
      <c r="GZ33" s="1203"/>
      <c r="HA33" s="1203"/>
      <c r="HB33" s="1203"/>
      <c r="HC33" s="1203"/>
      <c r="HD33" s="1203"/>
      <c r="HE33" s="1203"/>
      <c r="HF33" s="1203"/>
      <c r="HG33" s="1203"/>
      <c r="HH33" s="1203"/>
      <c r="HI33" s="1203"/>
      <c r="HJ33" s="1203"/>
      <c r="HK33" s="1203"/>
      <c r="HL33" s="1203"/>
      <c r="HM33" s="1203"/>
      <c r="HN33" s="1203"/>
      <c r="HO33" s="1203"/>
      <c r="HP33" s="1203"/>
      <c r="HQ33" s="1203"/>
      <c r="HR33" s="1203"/>
      <c r="HS33" s="1203"/>
      <c r="HT33" s="1203"/>
      <c r="HU33" s="1203"/>
      <c r="HV33" s="1203"/>
      <c r="HW33" s="1203"/>
      <c r="HX33" s="1203"/>
      <c r="HY33" s="1203"/>
      <c r="HZ33" s="1203"/>
      <c r="IA33" s="1203"/>
      <c r="IB33" s="1203"/>
      <c r="IC33" s="1203"/>
      <c r="ID33" s="1203"/>
      <c r="IE33" s="1203"/>
      <c r="IF33" s="1203"/>
      <c r="IG33" s="1203"/>
      <c r="IH33" s="1203"/>
      <c r="II33" s="1203"/>
      <c r="IJ33" s="1203"/>
      <c r="IK33" s="1203"/>
      <c r="IL33" s="1203"/>
      <c r="IM33" s="1203"/>
      <c r="IN33" s="1203"/>
      <c r="IO33" s="1203"/>
      <c r="IP33" s="1203"/>
      <c r="IQ33" s="1203"/>
      <c r="IR33" s="1203"/>
      <c r="IS33" s="1203"/>
    </row>
    <row r="34" spans="1:253" s="1201" customFormat="1" ht="60">
      <c r="A34" s="1185">
        <v>21</v>
      </c>
      <c r="B34" s="1186" t="s">
        <v>646</v>
      </c>
      <c r="C34" s="1186"/>
      <c r="D34" s="1186"/>
      <c r="E34" s="519" t="s">
        <v>1117</v>
      </c>
      <c r="F34" s="519" t="s">
        <v>1139</v>
      </c>
      <c r="G34" s="1187"/>
      <c r="H34" s="1194" t="s">
        <v>51</v>
      </c>
      <c r="I34" s="1189">
        <v>2012</v>
      </c>
      <c r="J34" s="1189"/>
      <c r="K34" s="1189">
        <v>2014</v>
      </c>
      <c r="L34" s="1189"/>
      <c r="M34" s="1189"/>
      <c r="N34" s="1190" t="s">
        <v>647</v>
      </c>
      <c r="O34" s="519">
        <v>3390</v>
      </c>
      <c r="P34" s="519"/>
      <c r="Q34" s="519">
        <v>3343</v>
      </c>
      <c r="R34" s="519">
        <f t="shared" ref="R34:R42" si="3">T34</f>
        <v>3215</v>
      </c>
      <c r="S34" s="519"/>
      <c r="T34" s="519">
        <v>3215</v>
      </c>
      <c r="U34" s="519">
        <v>128</v>
      </c>
      <c r="V34" s="519">
        <f t="shared" si="2"/>
        <v>128</v>
      </c>
      <c r="W34" s="519">
        <v>128</v>
      </c>
      <c r="X34" s="641">
        <v>0</v>
      </c>
      <c r="Y34" s="641"/>
      <c r="Z34" s="519"/>
      <c r="AA34" s="519"/>
      <c r="AB34" s="1195" t="s">
        <v>648</v>
      </c>
    </row>
    <row r="35" spans="1:253" s="1201" customFormat="1" ht="30">
      <c r="A35" s="1185">
        <v>22</v>
      </c>
      <c r="B35" s="1186" t="s">
        <v>650</v>
      </c>
      <c r="C35" s="1186"/>
      <c r="D35" s="1186"/>
      <c r="E35" s="519" t="s">
        <v>1117</v>
      </c>
      <c r="F35" s="519" t="s">
        <v>1139</v>
      </c>
      <c r="G35" s="1187"/>
      <c r="H35" s="1188" t="s">
        <v>19</v>
      </c>
      <c r="I35" s="1189">
        <v>2012</v>
      </c>
      <c r="J35" s="1189"/>
      <c r="K35" s="1189">
        <v>2014</v>
      </c>
      <c r="L35" s="1189"/>
      <c r="M35" s="1189"/>
      <c r="N35" s="1190" t="s">
        <v>651</v>
      </c>
      <c r="O35" s="519">
        <v>5914</v>
      </c>
      <c r="P35" s="519"/>
      <c r="Q35" s="519">
        <v>5865</v>
      </c>
      <c r="R35" s="519">
        <f t="shared" si="3"/>
        <v>5799</v>
      </c>
      <c r="S35" s="519"/>
      <c r="T35" s="519">
        <v>5799</v>
      </c>
      <c r="U35" s="519">
        <v>66</v>
      </c>
      <c r="V35" s="519">
        <f t="shared" si="2"/>
        <v>66</v>
      </c>
      <c r="W35" s="519">
        <v>66</v>
      </c>
      <c r="X35" s="641">
        <v>0</v>
      </c>
      <c r="Y35" s="641"/>
      <c r="Z35" s="519"/>
      <c r="AA35" s="519"/>
      <c r="AB35" s="1195" t="s">
        <v>648</v>
      </c>
    </row>
    <row r="36" spans="1:253" s="1201" customFormat="1" ht="30">
      <c r="A36" s="1185">
        <v>23</v>
      </c>
      <c r="B36" s="1186" t="s">
        <v>652</v>
      </c>
      <c r="C36" s="1186"/>
      <c r="D36" s="1186"/>
      <c r="E36" s="519" t="s">
        <v>1117</v>
      </c>
      <c r="F36" s="519" t="s">
        <v>1139</v>
      </c>
      <c r="G36" s="1187"/>
      <c r="H36" s="1194" t="s">
        <v>51</v>
      </c>
      <c r="I36" s="1189">
        <v>2012</v>
      </c>
      <c r="J36" s="1189"/>
      <c r="K36" s="1189">
        <v>2014</v>
      </c>
      <c r="L36" s="1189"/>
      <c r="M36" s="1189"/>
      <c r="N36" s="1190" t="s">
        <v>653</v>
      </c>
      <c r="O36" s="519">
        <v>2419</v>
      </c>
      <c r="P36" s="519"/>
      <c r="Q36" s="519">
        <v>2399</v>
      </c>
      <c r="R36" s="519">
        <f t="shared" si="3"/>
        <v>2300</v>
      </c>
      <c r="S36" s="519"/>
      <c r="T36" s="519">
        <v>2300</v>
      </c>
      <c r="U36" s="519">
        <v>99</v>
      </c>
      <c r="V36" s="519">
        <f t="shared" si="2"/>
        <v>99</v>
      </c>
      <c r="W36" s="519">
        <v>99</v>
      </c>
      <c r="X36" s="641">
        <v>0</v>
      </c>
      <c r="Y36" s="641"/>
      <c r="Z36" s="519"/>
      <c r="AA36" s="519"/>
      <c r="AB36" s="1195" t="s">
        <v>648</v>
      </c>
    </row>
    <row r="37" spans="1:253" s="1201" customFormat="1" ht="60">
      <c r="A37" s="1185">
        <v>24</v>
      </c>
      <c r="B37" s="1186" t="s">
        <v>656</v>
      </c>
      <c r="C37" s="1186"/>
      <c r="D37" s="1186"/>
      <c r="E37" s="519" t="s">
        <v>1117</v>
      </c>
      <c r="F37" s="519" t="s">
        <v>1139</v>
      </c>
      <c r="G37" s="1187"/>
      <c r="H37" s="1188" t="s">
        <v>132</v>
      </c>
      <c r="I37" s="1189">
        <v>2012</v>
      </c>
      <c r="J37" s="1189"/>
      <c r="K37" s="1189">
        <v>2014</v>
      </c>
      <c r="L37" s="1189"/>
      <c r="M37" s="1189"/>
      <c r="N37" s="1190" t="s">
        <v>657</v>
      </c>
      <c r="O37" s="519">
        <v>1986</v>
      </c>
      <c r="P37" s="519"/>
      <c r="Q37" s="519">
        <v>1954</v>
      </c>
      <c r="R37" s="519">
        <f t="shared" si="3"/>
        <v>1905</v>
      </c>
      <c r="S37" s="519"/>
      <c r="T37" s="519">
        <v>1905</v>
      </c>
      <c r="U37" s="519">
        <v>49</v>
      </c>
      <c r="V37" s="519">
        <f t="shared" si="2"/>
        <v>49</v>
      </c>
      <c r="W37" s="519">
        <v>49</v>
      </c>
      <c r="X37" s="641">
        <v>0</v>
      </c>
      <c r="Y37" s="641"/>
      <c r="Z37" s="519"/>
      <c r="AA37" s="519"/>
      <c r="AB37" s="1195" t="s">
        <v>648</v>
      </c>
    </row>
    <row r="38" spans="1:253" s="1201" customFormat="1" ht="60">
      <c r="A38" s="1185">
        <v>25</v>
      </c>
      <c r="B38" s="1186" t="s">
        <v>658</v>
      </c>
      <c r="C38" s="1186"/>
      <c r="D38" s="1186"/>
      <c r="E38" s="519" t="s">
        <v>1117</v>
      </c>
      <c r="F38" s="519" t="s">
        <v>1139</v>
      </c>
      <c r="G38" s="1187"/>
      <c r="H38" s="1187" t="s">
        <v>189</v>
      </c>
      <c r="I38" s="1189">
        <v>2012</v>
      </c>
      <c r="J38" s="1189"/>
      <c r="K38" s="1189">
        <v>2014</v>
      </c>
      <c r="L38" s="1189"/>
      <c r="M38" s="1189"/>
      <c r="N38" s="1190" t="s">
        <v>659</v>
      </c>
      <c r="O38" s="519">
        <v>2348</v>
      </c>
      <c r="P38" s="519"/>
      <c r="Q38" s="519">
        <v>2342</v>
      </c>
      <c r="R38" s="519">
        <f t="shared" si="3"/>
        <v>2300</v>
      </c>
      <c r="S38" s="519"/>
      <c r="T38" s="519">
        <v>2300</v>
      </c>
      <c r="U38" s="519">
        <v>42</v>
      </c>
      <c r="V38" s="519">
        <f t="shared" si="2"/>
        <v>42</v>
      </c>
      <c r="W38" s="519">
        <v>42</v>
      </c>
      <c r="X38" s="641">
        <v>0</v>
      </c>
      <c r="Y38" s="641"/>
      <c r="Z38" s="519"/>
      <c r="AA38" s="519"/>
      <c r="AB38" s="1195" t="s">
        <v>648</v>
      </c>
    </row>
    <row r="39" spans="1:253" s="1201" customFormat="1" ht="60">
      <c r="A39" s="1185">
        <v>26</v>
      </c>
      <c r="B39" s="1186" t="s">
        <v>660</v>
      </c>
      <c r="C39" s="1186"/>
      <c r="D39" s="1186"/>
      <c r="E39" s="519" t="s">
        <v>1117</v>
      </c>
      <c r="F39" s="519" t="s">
        <v>1139</v>
      </c>
      <c r="G39" s="1187"/>
      <c r="H39" s="1194" t="s">
        <v>51</v>
      </c>
      <c r="I39" s="1189">
        <v>2012</v>
      </c>
      <c r="J39" s="1189"/>
      <c r="K39" s="1189">
        <v>2014</v>
      </c>
      <c r="L39" s="1189"/>
      <c r="M39" s="1189"/>
      <c r="N39" s="1190" t="s">
        <v>661</v>
      </c>
      <c r="O39" s="519">
        <v>3956</v>
      </c>
      <c r="P39" s="519"/>
      <c r="Q39" s="519">
        <v>3943</v>
      </c>
      <c r="R39" s="519">
        <f t="shared" si="3"/>
        <v>3895</v>
      </c>
      <c r="S39" s="519"/>
      <c r="T39" s="519">
        <v>3895</v>
      </c>
      <c r="U39" s="519">
        <v>48</v>
      </c>
      <c r="V39" s="519">
        <f t="shared" si="2"/>
        <v>48</v>
      </c>
      <c r="W39" s="519">
        <v>48</v>
      </c>
      <c r="X39" s="641">
        <v>0</v>
      </c>
      <c r="Y39" s="641"/>
      <c r="Z39" s="519"/>
      <c r="AA39" s="519"/>
      <c r="AB39" s="1195" t="s">
        <v>648</v>
      </c>
    </row>
    <row r="40" spans="1:253" s="1201" customFormat="1" ht="30">
      <c r="A40" s="1185">
        <v>27</v>
      </c>
      <c r="B40" s="1186" t="s">
        <v>662</v>
      </c>
      <c r="C40" s="1186"/>
      <c r="D40" s="1186"/>
      <c r="E40" s="519" t="s">
        <v>1117</v>
      </c>
      <c r="F40" s="519" t="s">
        <v>1139</v>
      </c>
      <c r="G40" s="1187"/>
      <c r="H40" s="1193" t="s">
        <v>26</v>
      </c>
      <c r="I40" s="1189">
        <v>2012</v>
      </c>
      <c r="J40" s="1189"/>
      <c r="K40" s="1189">
        <v>2014</v>
      </c>
      <c r="L40" s="1189"/>
      <c r="M40" s="1189"/>
      <c r="N40" s="1190" t="s">
        <v>663</v>
      </c>
      <c r="O40" s="519">
        <v>3633</v>
      </c>
      <c r="P40" s="519"/>
      <c r="Q40" s="519">
        <v>3585</v>
      </c>
      <c r="R40" s="519">
        <f t="shared" si="3"/>
        <v>3411</v>
      </c>
      <c r="S40" s="519"/>
      <c r="T40" s="519">
        <v>3411</v>
      </c>
      <c r="U40" s="519">
        <v>174</v>
      </c>
      <c r="V40" s="519">
        <f t="shared" si="2"/>
        <v>174</v>
      </c>
      <c r="W40" s="519">
        <v>174</v>
      </c>
      <c r="X40" s="641">
        <v>0</v>
      </c>
      <c r="Y40" s="641"/>
      <c r="Z40" s="519"/>
      <c r="AA40" s="519"/>
      <c r="AB40" s="1195" t="s">
        <v>648</v>
      </c>
    </row>
    <row r="41" spans="1:253" s="1201" customFormat="1" ht="105">
      <c r="A41" s="1185">
        <v>28</v>
      </c>
      <c r="B41" s="1186" t="s">
        <v>664</v>
      </c>
      <c r="C41" s="1191" t="s">
        <v>1373</v>
      </c>
      <c r="D41" s="1195">
        <v>6282</v>
      </c>
      <c r="E41" s="519" t="s">
        <v>1117</v>
      </c>
      <c r="F41" s="519" t="s">
        <v>1139</v>
      </c>
      <c r="G41" s="1187"/>
      <c r="H41" s="1188" t="s">
        <v>19</v>
      </c>
      <c r="I41" s="1189">
        <v>2012</v>
      </c>
      <c r="J41" s="1196" t="s">
        <v>1226</v>
      </c>
      <c r="K41" s="1189">
        <v>2014</v>
      </c>
      <c r="L41" s="1196" t="s">
        <v>1168</v>
      </c>
      <c r="M41" s="1189"/>
      <c r="N41" s="1190" t="s">
        <v>665</v>
      </c>
      <c r="O41" s="519">
        <v>6300</v>
      </c>
      <c r="P41" s="519"/>
      <c r="Q41" s="519">
        <v>6282</v>
      </c>
      <c r="R41" s="519">
        <f t="shared" si="3"/>
        <v>6000</v>
      </c>
      <c r="S41" s="519"/>
      <c r="T41" s="519">
        <v>6000</v>
      </c>
      <c r="U41" s="519">
        <v>282</v>
      </c>
      <c r="V41" s="519">
        <f t="shared" si="2"/>
        <v>282</v>
      </c>
      <c r="W41" s="519">
        <v>282</v>
      </c>
      <c r="X41" s="641">
        <v>0</v>
      </c>
      <c r="Y41" s="641"/>
      <c r="Z41" s="519"/>
      <c r="AA41" s="519"/>
      <c r="AB41" s="1195" t="s">
        <v>648</v>
      </c>
    </row>
    <row r="42" spans="1:253" s="1201" customFormat="1" ht="105">
      <c r="A42" s="1185">
        <v>29</v>
      </c>
      <c r="B42" s="1191" t="s">
        <v>690</v>
      </c>
      <c r="C42" s="1191" t="s">
        <v>1367</v>
      </c>
      <c r="D42" s="1195">
        <v>3149</v>
      </c>
      <c r="E42" s="519" t="s">
        <v>1117</v>
      </c>
      <c r="F42" s="519" t="s">
        <v>1139</v>
      </c>
      <c r="G42" s="1187"/>
      <c r="H42" s="1188" t="s">
        <v>19</v>
      </c>
      <c r="I42" s="1189">
        <v>2012</v>
      </c>
      <c r="J42" s="1196" t="s">
        <v>1211</v>
      </c>
      <c r="K42" s="1189">
        <v>2013</v>
      </c>
      <c r="L42" s="1196" t="s">
        <v>1173</v>
      </c>
      <c r="M42" s="1189"/>
      <c r="N42" s="1191" t="s">
        <v>691</v>
      </c>
      <c r="O42" s="1192">
        <v>3183</v>
      </c>
      <c r="P42" s="1192"/>
      <c r="Q42" s="1192">
        <v>3183</v>
      </c>
      <c r="R42" s="519">
        <f t="shared" si="3"/>
        <v>2740</v>
      </c>
      <c r="S42" s="519"/>
      <c r="T42" s="519">
        <v>2740</v>
      </c>
      <c r="U42" s="520">
        <v>443</v>
      </c>
      <c r="V42" s="519">
        <f t="shared" si="2"/>
        <v>409</v>
      </c>
      <c r="W42" s="520">
        <v>409</v>
      </c>
      <c r="X42" s="660">
        <v>0</v>
      </c>
      <c r="Y42" s="660"/>
      <c r="Z42" s="520"/>
      <c r="AA42" s="519">
        <v>0</v>
      </c>
      <c r="AB42" s="1202" t="s">
        <v>692</v>
      </c>
      <c r="AC42" s="1203"/>
      <c r="AD42" s="1203"/>
      <c r="AE42" s="1203"/>
      <c r="AF42" s="1203"/>
      <c r="AG42" s="1203"/>
      <c r="AH42" s="1203"/>
      <c r="AI42" s="1203"/>
      <c r="AJ42" s="1203"/>
      <c r="AK42" s="1203"/>
      <c r="AL42" s="1203"/>
      <c r="AM42" s="1203"/>
      <c r="AN42" s="1203"/>
      <c r="AO42" s="1203"/>
      <c r="AP42" s="1203"/>
      <c r="AQ42" s="1203"/>
      <c r="AR42" s="1203"/>
      <c r="AS42" s="1203"/>
      <c r="AT42" s="1203"/>
      <c r="AU42" s="1203"/>
      <c r="AV42" s="1203"/>
      <c r="AW42" s="1203"/>
      <c r="AX42" s="1203"/>
      <c r="AY42" s="1203"/>
      <c r="AZ42" s="1203"/>
      <c r="BA42" s="1203"/>
      <c r="BB42" s="1203"/>
      <c r="BC42" s="1203"/>
      <c r="BD42" s="1203"/>
      <c r="BE42" s="1203"/>
      <c r="BF42" s="1203"/>
      <c r="BG42" s="1203"/>
      <c r="BH42" s="1203"/>
      <c r="BI42" s="1203"/>
      <c r="BJ42" s="1203"/>
      <c r="BK42" s="1203"/>
      <c r="BL42" s="1203"/>
      <c r="BM42" s="1203"/>
      <c r="BN42" s="1203"/>
      <c r="BO42" s="1203"/>
      <c r="BP42" s="1203"/>
      <c r="BQ42" s="1203"/>
      <c r="BR42" s="1203"/>
      <c r="BS42" s="1203"/>
      <c r="BT42" s="1203"/>
      <c r="BU42" s="1203"/>
      <c r="BV42" s="1203"/>
      <c r="BW42" s="1203"/>
      <c r="BX42" s="1203"/>
      <c r="BY42" s="1203"/>
      <c r="BZ42" s="1203"/>
      <c r="CA42" s="1203"/>
      <c r="CB42" s="1203"/>
      <c r="CC42" s="1203"/>
      <c r="CD42" s="1203"/>
      <c r="CE42" s="1203"/>
      <c r="CF42" s="1203"/>
      <c r="CG42" s="1203"/>
      <c r="CH42" s="1203"/>
      <c r="CI42" s="1203"/>
      <c r="CJ42" s="1203"/>
      <c r="CK42" s="1203"/>
      <c r="CL42" s="1203"/>
      <c r="CM42" s="1203"/>
      <c r="CN42" s="1203"/>
      <c r="CO42" s="1203"/>
      <c r="CP42" s="1203"/>
      <c r="CQ42" s="1203"/>
      <c r="CR42" s="1203"/>
      <c r="CS42" s="1203"/>
      <c r="CT42" s="1203"/>
      <c r="CU42" s="1203"/>
      <c r="CV42" s="1203"/>
      <c r="CW42" s="1203"/>
      <c r="CX42" s="1203"/>
      <c r="CY42" s="1203"/>
      <c r="CZ42" s="1203"/>
      <c r="DA42" s="1203"/>
      <c r="DB42" s="1203"/>
      <c r="DC42" s="1203"/>
      <c r="DD42" s="1203"/>
      <c r="DE42" s="1203"/>
      <c r="DF42" s="1203"/>
      <c r="DG42" s="1203"/>
      <c r="DH42" s="1203"/>
      <c r="DI42" s="1203"/>
      <c r="DJ42" s="1203"/>
      <c r="DK42" s="1203"/>
      <c r="DL42" s="1203"/>
      <c r="DM42" s="1203"/>
      <c r="DN42" s="1203"/>
      <c r="DO42" s="1203"/>
      <c r="DP42" s="1203"/>
      <c r="DQ42" s="1203"/>
      <c r="DR42" s="1203"/>
      <c r="DS42" s="1203"/>
      <c r="DT42" s="1203"/>
      <c r="DU42" s="1203"/>
      <c r="DV42" s="1203"/>
      <c r="DW42" s="1203"/>
      <c r="DX42" s="1203"/>
      <c r="DY42" s="1203"/>
      <c r="DZ42" s="1203"/>
      <c r="EA42" s="1203"/>
      <c r="EB42" s="1203"/>
      <c r="EC42" s="1203"/>
      <c r="ED42" s="1203"/>
      <c r="EE42" s="1203"/>
      <c r="EF42" s="1203"/>
      <c r="EG42" s="1203"/>
      <c r="EH42" s="1203"/>
      <c r="EI42" s="1203"/>
      <c r="EJ42" s="1203"/>
      <c r="EK42" s="1203"/>
      <c r="EL42" s="1203"/>
      <c r="EM42" s="1203"/>
      <c r="EN42" s="1203"/>
      <c r="EO42" s="1203"/>
      <c r="EP42" s="1203"/>
      <c r="EQ42" s="1203"/>
      <c r="ER42" s="1203"/>
      <c r="ES42" s="1203"/>
      <c r="ET42" s="1203"/>
      <c r="EU42" s="1203"/>
      <c r="EV42" s="1203"/>
      <c r="EW42" s="1203"/>
      <c r="EX42" s="1203"/>
      <c r="EY42" s="1203"/>
      <c r="EZ42" s="1203"/>
      <c r="FA42" s="1203"/>
      <c r="FB42" s="1203"/>
      <c r="FC42" s="1203"/>
      <c r="FD42" s="1203"/>
      <c r="FE42" s="1203"/>
      <c r="FF42" s="1203"/>
      <c r="FG42" s="1203"/>
      <c r="FH42" s="1203"/>
      <c r="FI42" s="1203"/>
      <c r="FJ42" s="1203"/>
      <c r="FK42" s="1203"/>
      <c r="FL42" s="1203"/>
      <c r="FM42" s="1203"/>
      <c r="FN42" s="1203"/>
      <c r="FO42" s="1203"/>
      <c r="FP42" s="1203"/>
      <c r="FQ42" s="1203"/>
      <c r="FR42" s="1203"/>
      <c r="FS42" s="1203"/>
      <c r="FT42" s="1203"/>
      <c r="FU42" s="1203"/>
      <c r="FV42" s="1203"/>
      <c r="FW42" s="1203"/>
      <c r="FX42" s="1203"/>
      <c r="FY42" s="1203"/>
      <c r="FZ42" s="1203"/>
      <c r="GA42" s="1203"/>
      <c r="GB42" s="1203"/>
      <c r="GC42" s="1203"/>
      <c r="GD42" s="1203"/>
      <c r="GE42" s="1203"/>
      <c r="GF42" s="1203"/>
      <c r="GG42" s="1203"/>
      <c r="GH42" s="1203"/>
      <c r="GI42" s="1203"/>
      <c r="GJ42" s="1203"/>
      <c r="GK42" s="1203"/>
      <c r="GL42" s="1203"/>
      <c r="GM42" s="1203"/>
      <c r="GN42" s="1203"/>
      <c r="GO42" s="1203"/>
      <c r="GP42" s="1203"/>
      <c r="GQ42" s="1203"/>
      <c r="GR42" s="1203"/>
      <c r="GS42" s="1203"/>
      <c r="GT42" s="1203"/>
      <c r="GU42" s="1203"/>
      <c r="GV42" s="1203"/>
      <c r="GW42" s="1203"/>
      <c r="GX42" s="1203"/>
      <c r="GY42" s="1203"/>
      <c r="GZ42" s="1203"/>
      <c r="HA42" s="1203"/>
      <c r="HB42" s="1203"/>
      <c r="HC42" s="1203"/>
      <c r="HD42" s="1203"/>
      <c r="HE42" s="1203"/>
      <c r="HF42" s="1203"/>
      <c r="HG42" s="1203"/>
      <c r="HH42" s="1203"/>
      <c r="HI42" s="1203"/>
      <c r="HJ42" s="1203"/>
      <c r="HK42" s="1203"/>
      <c r="HL42" s="1203"/>
      <c r="HM42" s="1203"/>
      <c r="HN42" s="1203"/>
      <c r="HO42" s="1203"/>
      <c r="HP42" s="1203"/>
      <c r="HQ42" s="1203"/>
      <c r="HR42" s="1203"/>
      <c r="HS42" s="1203"/>
      <c r="HT42" s="1203"/>
      <c r="HU42" s="1203"/>
      <c r="HV42" s="1203"/>
      <c r="HW42" s="1203"/>
      <c r="HX42" s="1203"/>
      <c r="HY42" s="1203"/>
      <c r="HZ42" s="1203"/>
      <c r="IA42" s="1203"/>
      <c r="IB42" s="1203"/>
      <c r="IC42" s="1203"/>
      <c r="ID42" s="1203"/>
      <c r="IE42" s="1203"/>
      <c r="IF42" s="1203"/>
      <c r="IG42" s="1203"/>
      <c r="IH42" s="1203"/>
      <c r="II42" s="1203"/>
      <c r="IJ42" s="1203"/>
      <c r="IK42" s="1203"/>
      <c r="IL42" s="1203"/>
      <c r="IM42" s="1203"/>
      <c r="IN42" s="1203"/>
      <c r="IO42" s="1203"/>
      <c r="IP42" s="1203"/>
      <c r="IQ42" s="1203"/>
      <c r="IR42" s="1203"/>
      <c r="IS42" s="1203"/>
    </row>
    <row r="43" spans="1:253" s="1201" customFormat="1" ht="60">
      <c r="A43" s="1185">
        <v>30</v>
      </c>
      <c r="B43" s="1191" t="s">
        <v>698</v>
      </c>
      <c r="C43" s="1191"/>
      <c r="D43" s="1191"/>
      <c r="E43" s="519" t="s">
        <v>1117</v>
      </c>
      <c r="F43" s="519" t="s">
        <v>1139</v>
      </c>
      <c r="G43" s="1187"/>
      <c r="H43" s="1188" t="s">
        <v>132</v>
      </c>
      <c r="I43" s="1189">
        <v>2012</v>
      </c>
      <c r="J43" s="1189"/>
      <c r="K43" s="1189">
        <v>2014</v>
      </c>
      <c r="L43" s="1189"/>
      <c r="M43" s="1189"/>
      <c r="N43" s="1191" t="s">
        <v>699</v>
      </c>
      <c r="O43" s="520">
        <v>2408</v>
      </c>
      <c r="P43" s="520"/>
      <c r="Q43" s="520">
        <f t="shared" ref="Q43:Q50" si="4">V43</f>
        <v>459</v>
      </c>
      <c r="R43" s="520">
        <v>1700</v>
      </c>
      <c r="S43" s="520"/>
      <c r="T43" s="519"/>
      <c r="U43" s="520"/>
      <c r="V43" s="519">
        <f t="shared" si="2"/>
        <v>459</v>
      </c>
      <c r="W43" s="519">
        <v>459</v>
      </c>
      <c r="X43" s="641">
        <v>0</v>
      </c>
      <c r="Y43" s="641"/>
      <c r="Z43" s="519"/>
      <c r="AA43" s="519">
        <v>0</v>
      </c>
      <c r="AB43" s="1202" t="s">
        <v>134</v>
      </c>
      <c r="AC43" s="1203"/>
      <c r="AD43" s="1203"/>
      <c r="AE43" s="1203"/>
      <c r="AF43" s="1203"/>
      <c r="AG43" s="1203"/>
      <c r="AH43" s="1203"/>
      <c r="AI43" s="1203"/>
      <c r="AJ43" s="1203"/>
      <c r="AK43" s="1203"/>
      <c r="AL43" s="1203"/>
      <c r="AM43" s="1203"/>
      <c r="AN43" s="1203"/>
      <c r="AO43" s="1203"/>
      <c r="AP43" s="1203"/>
      <c r="AQ43" s="1203"/>
      <c r="AR43" s="1203"/>
      <c r="AS43" s="1203"/>
      <c r="AT43" s="1203"/>
      <c r="AU43" s="1203"/>
      <c r="AV43" s="1203"/>
      <c r="AW43" s="1203"/>
      <c r="AX43" s="1203"/>
      <c r="AY43" s="1203"/>
      <c r="AZ43" s="1203"/>
      <c r="BA43" s="1203"/>
      <c r="BB43" s="1203"/>
      <c r="BC43" s="1203"/>
      <c r="BD43" s="1203"/>
      <c r="BE43" s="1203"/>
      <c r="BF43" s="1203"/>
      <c r="BG43" s="1203"/>
      <c r="BH43" s="1203"/>
      <c r="BI43" s="1203"/>
      <c r="BJ43" s="1203"/>
      <c r="BK43" s="1203"/>
      <c r="BL43" s="1203"/>
      <c r="BM43" s="1203"/>
      <c r="BN43" s="1203"/>
      <c r="BO43" s="1203"/>
      <c r="BP43" s="1203"/>
      <c r="BQ43" s="1203"/>
      <c r="BR43" s="1203"/>
      <c r="BS43" s="1203"/>
      <c r="BT43" s="1203"/>
      <c r="BU43" s="1203"/>
      <c r="BV43" s="1203"/>
      <c r="BW43" s="1203"/>
      <c r="BX43" s="1203"/>
      <c r="BY43" s="1203"/>
      <c r="BZ43" s="1203"/>
      <c r="CA43" s="1203"/>
      <c r="CB43" s="1203"/>
      <c r="CC43" s="1203"/>
      <c r="CD43" s="1203"/>
      <c r="CE43" s="1203"/>
      <c r="CF43" s="1203"/>
      <c r="CG43" s="1203"/>
      <c r="CH43" s="1203"/>
      <c r="CI43" s="1203"/>
      <c r="CJ43" s="1203"/>
      <c r="CK43" s="1203"/>
      <c r="CL43" s="1203"/>
      <c r="CM43" s="1203"/>
      <c r="CN43" s="1203"/>
      <c r="CO43" s="1203"/>
      <c r="CP43" s="1203"/>
      <c r="CQ43" s="1203"/>
      <c r="CR43" s="1203"/>
      <c r="CS43" s="1203"/>
      <c r="CT43" s="1203"/>
      <c r="CU43" s="1203"/>
      <c r="CV43" s="1203"/>
      <c r="CW43" s="1203"/>
      <c r="CX43" s="1203"/>
      <c r="CY43" s="1203"/>
      <c r="CZ43" s="1203"/>
      <c r="DA43" s="1203"/>
      <c r="DB43" s="1203"/>
      <c r="DC43" s="1203"/>
      <c r="DD43" s="1203"/>
      <c r="DE43" s="1203"/>
      <c r="DF43" s="1203"/>
      <c r="DG43" s="1203"/>
      <c r="DH43" s="1203"/>
      <c r="DI43" s="1203"/>
      <c r="DJ43" s="1203"/>
      <c r="DK43" s="1203"/>
      <c r="DL43" s="1203"/>
      <c r="DM43" s="1203"/>
      <c r="DN43" s="1203"/>
      <c r="DO43" s="1203"/>
      <c r="DP43" s="1203"/>
      <c r="DQ43" s="1203"/>
      <c r="DR43" s="1203"/>
      <c r="DS43" s="1203"/>
      <c r="DT43" s="1203"/>
      <c r="DU43" s="1203"/>
      <c r="DV43" s="1203"/>
      <c r="DW43" s="1203"/>
      <c r="DX43" s="1203"/>
      <c r="DY43" s="1203"/>
      <c r="DZ43" s="1203"/>
      <c r="EA43" s="1203"/>
      <c r="EB43" s="1203"/>
      <c r="EC43" s="1203"/>
      <c r="ED43" s="1203"/>
      <c r="EE43" s="1203"/>
      <c r="EF43" s="1203"/>
      <c r="EG43" s="1203"/>
      <c r="EH43" s="1203"/>
      <c r="EI43" s="1203"/>
      <c r="EJ43" s="1203"/>
      <c r="EK43" s="1203"/>
      <c r="EL43" s="1203"/>
      <c r="EM43" s="1203"/>
      <c r="EN43" s="1203"/>
      <c r="EO43" s="1203"/>
      <c r="EP43" s="1203"/>
      <c r="EQ43" s="1203"/>
      <c r="ER43" s="1203"/>
      <c r="ES43" s="1203"/>
      <c r="ET43" s="1203"/>
      <c r="EU43" s="1203"/>
      <c r="EV43" s="1203"/>
      <c r="EW43" s="1203"/>
      <c r="EX43" s="1203"/>
      <c r="EY43" s="1203"/>
      <c r="EZ43" s="1203"/>
      <c r="FA43" s="1203"/>
      <c r="FB43" s="1203"/>
      <c r="FC43" s="1203"/>
      <c r="FD43" s="1203"/>
      <c r="FE43" s="1203"/>
      <c r="FF43" s="1203"/>
      <c r="FG43" s="1203"/>
      <c r="FH43" s="1203"/>
      <c r="FI43" s="1203"/>
      <c r="FJ43" s="1203"/>
      <c r="FK43" s="1203"/>
      <c r="FL43" s="1203"/>
      <c r="FM43" s="1203"/>
      <c r="FN43" s="1203"/>
      <c r="FO43" s="1203"/>
      <c r="FP43" s="1203"/>
      <c r="FQ43" s="1203"/>
      <c r="FR43" s="1203"/>
      <c r="FS43" s="1203"/>
      <c r="FT43" s="1203"/>
      <c r="FU43" s="1203"/>
      <c r="FV43" s="1203"/>
      <c r="FW43" s="1203"/>
      <c r="FX43" s="1203"/>
      <c r="FY43" s="1203"/>
      <c r="FZ43" s="1203"/>
      <c r="GA43" s="1203"/>
      <c r="GB43" s="1203"/>
      <c r="GC43" s="1203"/>
      <c r="GD43" s="1203"/>
      <c r="GE43" s="1203"/>
      <c r="GF43" s="1203"/>
      <c r="GG43" s="1203"/>
      <c r="GH43" s="1203"/>
      <c r="GI43" s="1203"/>
      <c r="GJ43" s="1203"/>
      <c r="GK43" s="1203"/>
      <c r="GL43" s="1203"/>
      <c r="GM43" s="1203"/>
      <c r="GN43" s="1203"/>
      <c r="GO43" s="1203"/>
      <c r="GP43" s="1203"/>
      <c r="GQ43" s="1203"/>
      <c r="GR43" s="1203"/>
      <c r="GS43" s="1203"/>
      <c r="GT43" s="1203"/>
      <c r="GU43" s="1203"/>
      <c r="GV43" s="1203"/>
      <c r="GW43" s="1203"/>
      <c r="GX43" s="1203"/>
      <c r="GY43" s="1203"/>
      <c r="GZ43" s="1203"/>
      <c r="HA43" s="1203"/>
      <c r="HB43" s="1203"/>
      <c r="HC43" s="1203"/>
      <c r="HD43" s="1203"/>
      <c r="HE43" s="1203"/>
      <c r="HF43" s="1203"/>
      <c r="HG43" s="1203"/>
      <c r="HH43" s="1203"/>
      <c r="HI43" s="1203"/>
      <c r="HJ43" s="1203"/>
      <c r="HK43" s="1203"/>
      <c r="HL43" s="1203"/>
      <c r="HM43" s="1203"/>
      <c r="HN43" s="1203"/>
      <c r="HO43" s="1203"/>
      <c r="HP43" s="1203"/>
      <c r="HQ43" s="1203"/>
      <c r="HR43" s="1203"/>
      <c r="HS43" s="1203"/>
      <c r="HT43" s="1203"/>
      <c r="HU43" s="1203"/>
      <c r="HV43" s="1203"/>
      <c r="HW43" s="1203"/>
      <c r="HX43" s="1203"/>
      <c r="HY43" s="1203"/>
      <c r="HZ43" s="1203"/>
      <c r="IA43" s="1203"/>
      <c r="IB43" s="1203"/>
      <c r="IC43" s="1203"/>
      <c r="ID43" s="1203"/>
      <c r="IE43" s="1203"/>
      <c r="IF43" s="1203"/>
      <c r="IG43" s="1203"/>
      <c r="IH43" s="1203"/>
      <c r="II43" s="1203"/>
      <c r="IJ43" s="1203"/>
      <c r="IK43" s="1203"/>
      <c r="IL43" s="1203"/>
      <c r="IM43" s="1203"/>
      <c r="IN43" s="1203"/>
      <c r="IO43" s="1203"/>
      <c r="IP43" s="1203"/>
      <c r="IQ43" s="1203"/>
      <c r="IR43" s="1203"/>
      <c r="IS43" s="1203"/>
    </row>
    <row r="44" spans="1:253" s="1201" customFormat="1" ht="60">
      <c r="A44" s="1185">
        <v>31</v>
      </c>
      <c r="B44" s="1191" t="s">
        <v>710</v>
      </c>
      <c r="C44" s="1191"/>
      <c r="D44" s="1191"/>
      <c r="E44" s="519" t="s">
        <v>1117</v>
      </c>
      <c r="F44" s="519" t="s">
        <v>1139</v>
      </c>
      <c r="G44" s="1187"/>
      <c r="H44" s="1193" t="s">
        <v>189</v>
      </c>
      <c r="I44" s="1189">
        <v>2012</v>
      </c>
      <c r="J44" s="1189"/>
      <c r="K44" s="1189">
        <v>2014</v>
      </c>
      <c r="L44" s="1189"/>
      <c r="M44" s="1189"/>
      <c r="N44" s="1191" t="s">
        <v>1124</v>
      </c>
      <c r="O44" s="520">
        <v>3141</v>
      </c>
      <c r="P44" s="520"/>
      <c r="Q44" s="520">
        <f t="shared" si="4"/>
        <v>294</v>
      </c>
      <c r="R44" s="520">
        <v>2700</v>
      </c>
      <c r="S44" s="520"/>
      <c r="T44" s="519"/>
      <c r="U44" s="520"/>
      <c r="V44" s="519">
        <f t="shared" si="2"/>
        <v>294</v>
      </c>
      <c r="W44" s="519">
        <v>294</v>
      </c>
      <c r="X44" s="641">
        <v>0</v>
      </c>
      <c r="Y44" s="641"/>
      <c r="Z44" s="519"/>
      <c r="AA44" s="519">
        <v>0</v>
      </c>
      <c r="AB44" s="1202" t="s">
        <v>134</v>
      </c>
      <c r="AC44" s="1203"/>
      <c r="AD44" s="1203"/>
      <c r="AE44" s="1203"/>
      <c r="AF44" s="1203"/>
      <c r="AG44" s="1203"/>
      <c r="AH44" s="1203"/>
      <c r="AI44" s="1203"/>
      <c r="AJ44" s="1203"/>
      <c r="AK44" s="1203"/>
      <c r="AL44" s="1203"/>
      <c r="AM44" s="1203"/>
      <c r="AN44" s="1203"/>
      <c r="AO44" s="1203"/>
      <c r="AP44" s="1203"/>
      <c r="AQ44" s="1203"/>
      <c r="AR44" s="1203"/>
      <c r="AS44" s="1203"/>
      <c r="AT44" s="1203"/>
      <c r="AU44" s="1203"/>
      <c r="AV44" s="1203"/>
      <c r="AW44" s="1203"/>
      <c r="AX44" s="1203"/>
      <c r="AY44" s="1203"/>
      <c r="AZ44" s="1203"/>
      <c r="BA44" s="1203"/>
      <c r="BB44" s="1203"/>
      <c r="BC44" s="1203"/>
      <c r="BD44" s="1203"/>
      <c r="BE44" s="1203"/>
      <c r="BF44" s="1203"/>
      <c r="BG44" s="1203"/>
      <c r="BH44" s="1203"/>
      <c r="BI44" s="1203"/>
      <c r="BJ44" s="1203"/>
      <c r="BK44" s="1203"/>
      <c r="BL44" s="1203"/>
      <c r="BM44" s="1203"/>
      <c r="BN44" s="1203"/>
      <c r="BO44" s="1203"/>
      <c r="BP44" s="1203"/>
      <c r="BQ44" s="1203"/>
      <c r="BR44" s="1203"/>
      <c r="BS44" s="1203"/>
      <c r="BT44" s="1203"/>
      <c r="BU44" s="1203"/>
      <c r="BV44" s="1203"/>
      <c r="BW44" s="1203"/>
      <c r="BX44" s="1203"/>
      <c r="BY44" s="1203"/>
      <c r="BZ44" s="1203"/>
      <c r="CA44" s="1203"/>
      <c r="CB44" s="1203"/>
      <c r="CC44" s="1203"/>
      <c r="CD44" s="1203"/>
      <c r="CE44" s="1203"/>
      <c r="CF44" s="1203"/>
      <c r="CG44" s="1203"/>
      <c r="CH44" s="1203"/>
      <c r="CI44" s="1203"/>
      <c r="CJ44" s="1203"/>
      <c r="CK44" s="1203"/>
      <c r="CL44" s="1203"/>
      <c r="CM44" s="1203"/>
      <c r="CN44" s="1203"/>
      <c r="CO44" s="1203"/>
      <c r="CP44" s="1203"/>
      <c r="CQ44" s="1203"/>
      <c r="CR44" s="1203"/>
      <c r="CS44" s="1203"/>
      <c r="CT44" s="1203"/>
      <c r="CU44" s="1203"/>
      <c r="CV44" s="1203"/>
      <c r="CW44" s="1203"/>
      <c r="CX44" s="1203"/>
      <c r="CY44" s="1203"/>
      <c r="CZ44" s="1203"/>
      <c r="DA44" s="1203"/>
      <c r="DB44" s="1203"/>
      <c r="DC44" s="1203"/>
      <c r="DD44" s="1203"/>
      <c r="DE44" s="1203"/>
      <c r="DF44" s="1203"/>
      <c r="DG44" s="1203"/>
      <c r="DH44" s="1203"/>
      <c r="DI44" s="1203"/>
      <c r="DJ44" s="1203"/>
      <c r="DK44" s="1203"/>
      <c r="DL44" s="1203"/>
      <c r="DM44" s="1203"/>
      <c r="DN44" s="1203"/>
      <c r="DO44" s="1203"/>
      <c r="DP44" s="1203"/>
      <c r="DQ44" s="1203"/>
      <c r="DR44" s="1203"/>
      <c r="DS44" s="1203"/>
      <c r="DT44" s="1203"/>
      <c r="DU44" s="1203"/>
      <c r="DV44" s="1203"/>
      <c r="DW44" s="1203"/>
      <c r="DX44" s="1203"/>
      <c r="DY44" s="1203"/>
      <c r="DZ44" s="1203"/>
      <c r="EA44" s="1203"/>
      <c r="EB44" s="1203"/>
      <c r="EC44" s="1203"/>
      <c r="ED44" s="1203"/>
      <c r="EE44" s="1203"/>
      <c r="EF44" s="1203"/>
      <c r="EG44" s="1203"/>
      <c r="EH44" s="1203"/>
      <c r="EI44" s="1203"/>
      <c r="EJ44" s="1203"/>
      <c r="EK44" s="1203"/>
      <c r="EL44" s="1203"/>
      <c r="EM44" s="1203"/>
      <c r="EN44" s="1203"/>
      <c r="EO44" s="1203"/>
      <c r="EP44" s="1203"/>
      <c r="EQ44" s="1203"/>
      <c r="ER44" s="1203"/>
      <c r="ES44" s="1203"/>
      <c r="ET44" s="1203"/>
      <c r="EU44" s="1203"/>
      <c r="EV44" s="1203"/>
      <c r="EW44" s="1203"/>
      <c r="EX44" s="1203"/>
      <c r="EY44" s="1203"/>
      <c r="EZ44" s="1203"/>
      <c r="FA44" s="1203"/>
      <c r="FB44" s="1203"/>
      <c r="FC44" s="1203"/>
      <c r="FD44" s="1203"/>
      <c r="FE44" s="1203"/>
      <c r="FF44" s="1203"/>
      <c r="FG44" s="1203"/>
      <c r="FH44" s="1203"/>
      <c r="FI44" s="1203"/>
      <c r="FJ44" s="1203"/>
      <c r="FK44" s="1203"/>
      <c r="FL44" s="1203"/>
      <c r="FM44" s="1203"/>
      <c r="FN44" s="1203"/>
      <c r="FO44" s="1203"/>
      <c r="FP44" s="1203"/>
      <c r="FQ44" s="1203"/>
      <c r="FR44" s="1203"/>
      <c r="FS44" s="1203"/>
      <c r="FT44" s="1203"/>
      <c r="FU44" s="1203"/>
      <c r="FV44" s="1203"/>
      <c r="FW44" s="1203"/>
      <c r="FX44" s="1203"/>
      <c r="FY44" s="1203"/>
      <c r="FZ44" s="1203"/>
      <c r="GA44" s="1203"/>
      <c r="GB44" s="1203"/>
      <c r="GC44" s="1203"/>
      <c r="GD44" s="1203"/>
      <c r="GE44" s="1203"/>
      <c r="GF44" s="1203"/>
      <c r="GG44" s="1203"/>
      <c r="GH44" s="1203"/>
      <c r="GI44" s="1203"/>
      <c r="GJ44" s="1203"/>
      <c r="GK44" s="1203"/>
      <c r="GL44" s="1203"/>
      <c r="GM44" s="1203"/>
      <c r="GN44" s="1203"/>
      <c r="GO44" s="1203"/>
      <c r="GP44" s="1203"/>
      <c r="GQ44" s="1203"/>
      <c r="GR44" s="1203"/>
      <c r="GS44" s="1203"/>
      <c r="GT44" s="1203"/>
      <c r="GU44" s="1203"/>
      <c r="GV44" s="1203"/>
      <c r="GW44" s="1203"/>
      <c r="GX44" s="1203"/>
      <c r="GY44" s="1203"/>
      <c r="GZ44" s="1203"/>
      <c r="HA44" s="1203"/>
      <c r="HB44" s="1203"/>
      <c r="HC44" s="1203"/>
      <c r="HD44" s="1203"/>
      <c r="HE44" s="1203"/>
      <c r="HF44" s="1203"/>
      <c r="HG44" s="1203"/>
      <c r="HH44" s="1203"/>
      <c r="HI44" s="1203"/>
      <c r="HJ44" s="1203"/>
      <c r="HK44" s="1203"/>
      <c r="HL44" s="1203"/>
      <c r="HM44" s="1203"/>
      <c r="HN44" s="1203"/>
      <c r="HO44" s="1203"/>
      <c r="HP44" s="1203"/>
      <c r="HQ44" s="1203"/>
      <c r="HR44" s="1203"/>
      <c r="HS44" s="1203"/>
      <c r="HT44" s="1203"/>
      <c r="HU44" s="1203"/>
      <c r="HV44" s="1203"/>
      <c r="HW44" s="1203"/>
      <c r="HX44" s="1203"/>
      <c r="HY44" s="1203"/>
      <c r="HZ44" s="1203"/>
      <c r="IA44" s="1203"/>
      <c r="IB44" s="1203"/>
      <c r="IC44" s="1203"/>
      <c r="ID44" s="1203"/>
      <c r="IE44" s="1203"/>
      <c r="IF44" s="1203"/>
      <c r="IG44" s="1203"/>
      <c r="IH44" s="1203"/>
      <c r="II44" s="1203"/>
      <c r="IJ44" s="1203"/>
      <c r="IK44" s="1203"/>
      <c r="IL44" s="1203"/>
      <c r="IM44" s="1203"/>
      <c r="IN44" s="1203"/>
      <c r="IO44" s="1203"/>
      <c r="IP44" s="1203"/>
      <c r="IQ44" s="1203"/>
      <c r="IR44" s="1203"/>
      <c r="IS44" s="1203"/>
    </row>
    <row r="45" spans="1:253" s="1201" customFormat="1" ht="60">
      <c r="A45" s="1185">
        <v>32</v>
      </c>
      <c r="B45" s="1191" t="s">
        <v>717</v>
      </c>
      <c r="C45" s="1191"/>
      <c r="D45" s="1191"/>
      <c r="E45" s="519" t="s">
        <v>1117</v>
      </c>
      <c r="F45" s="519" t="s">
        <v>1139</v>
      </c>
      <c r="G45" s="1187"/>
      <c r="H45" s="1193" t="s">
        <v>26</v>
      </c>
      <c r="I45" s="1189">
        <v>2012</v>
      </c>
      <c r="J45" s="1189"/>
      <c r="K45" s="1189">
        <v>2014</v>
      </c>
      <c r="L45" s="1189"/>
      <c r="M45" s="1189"/>
      <c r="N45" s="1191" t="s">
        <v>718</v>
      </c>
      <c r="O45" s="520">
        <v>3473</v>
      </c>
      <c r="P45" s="520"/>
      <c r="Q45" s="520">
        <f t="shared" si="4"/>
        <v>273</v>
      </c>
      <c r="R45" s="520">
        <v>3200</v>
      </c>
      <c r="S45" s="520"/>
      <c r="T45" s="519"/>
      <c r="U45" s="520"/>
      <c r="V45" s="519">
        <f t="shared" si="2"/>
        <v>273</v>
      </c>
      <c r="W45" s="519">
        <v>273</v>
      </c>
      <c r="X45" s="641">
        <v>0</v>
      </c>
      <c r="Y45" s="641"/>
      <c r="Z45" s="519"/>
      <c r="AA45" s="519">
        <v>0</v>
      </c>
      <c r="AB45" s="1202" t="s">
        <v>134</v>
      </c>
      <c r="AC45" s="1203"/>
      <c r="AD45" s="1203"/>
      <c r="AE45" s="1203"/>
      <c r="AF45" s="1203"/>
      <c r="AG45" s="1203"/>
      <c r="AH45" s="1203"/>
      <c r="AI45" s="1203"/>
      <c r="AJ45" s="1203"/>
      <c r="AK45" s="1203"/>
      <c r="AL45" s="1203"/>
      <c r="AM45" s="1203"/>
      <c r="AN45" s="1203"/>
      <c r="AO45" s="1203"/>
      <c r="AP45" s="1203"/>
      <c r="AQ45" s="1203"/>
      <c r="AR45" s="1203"/>
      <c r="AS45" s="1203"/>
      <c r="AT45" s="1203"/>
      <c r="AU45" s="1203"/>
      <c r="AV45" s="1203"/>
      <c r="AW45" s="1203"/>
      <c r="AX45" s="1203"/>
      <c r="AY45" s="1203"/>
      <c r="AZ45" s="1203"/>
      <c r="BA45" s="1203"/>
      <c r="BB45" s="1203"/>
      <c r="BC45" s="1203"/>
      <c r="BD45" s="1203"/>
      <c r="BE45" s="1203"/>
      <c r="BF45" s="1203"/>
      <c r="BG45" s="1203"/>
      <c r="BH45" s="1203"/>
      <c r="BI45" s="1203"/>
      <c r="BJ45" s="1203"/>
      <c r="BK45" s="1203"/>
      <c r="BL45" s="1203"/>
      <c r="BM45" s="1203"/>
      <c r="BN45" s="1203"/>
      <c r="BO45" s="1203"/>
      <c r="BP45" s="1203"/>
      <c r="BQ45" s="1203"/>
      <c r="BR45" s="1203"/>
      <c r="BS45" s="1203"/>
      <c r="BT45" s="1203"/>
      <c r="BU45" s="1203"/>
      <c r="BV45" s="1203"/>
      <c r="BW45" s="1203"/>
      <c r="BX45" s="1203"/>
      <c r="BY45" s="1203"/>
      <c r="BZ45" s="1203"/>
      <c r="CA45" s="1203"/>
      <c r="CB45" s="1203"/>
      <c r="CC45" s="1203"/>
      <c r="CD45" s="1203"/>
      <c r="CE45" s="1203"/>
      <c r="CF45" s="1203"/>
      <c r="CG45" s="1203"/>
      <c r="CH45" s="1203"/>
      <c r="CI45" s="1203"/>
      <c r="CJ45" s="1203"/>
      <c r="CK45" s="1203"/>
      <c r="CL45" s="1203"/>
      <c r="CM45" s="1203"/>
      <c r="CN45" s="1203"/>
      <c r="CO45" s="1203"/>
      <c r="CP45" s="1203"/>
      <c r="CQ45" s="1203"/>
      <c r="CR45" s="1203"/>
      <c r="CS45" s="1203"/>
      <c r="CT45" s="1203"/>
      <c r="CU45" s="1203"/>
      <c r="CV45" s="1203"/>
      <c r="CW45" s="1203"/>
      <c r="CX45" s="1203"/>
      <c r="CY45" s="1203"/>
      <c r="CZ45" s="1203"/>
      <c r="DA45" s="1203"/>
      <c r="DB45" s="1203"/>
      <c r="DC45" s="1203"/>
      <c r="DD45" s="1203"/>
      <c r="DE45" s="1203"/>
      <c r="DF45" s="1203"/>
      <c r="DG45" s="1203"/>
      <c r="DH45" s="1203"/>
      <c r="DI45" s="1203"/>
      <c r="DJ45" s="1203"/>
      <c r="DK45" s="1203"/>
      <c r="DL45" s="1203"/>
      <c r="DM45" s="1203"/>
      <c r="DN45" s="1203"/>
      <c r="DO45" s="1203"/>
      <c r="DP45" s="1203"/>
      <c r="DQ45" s="1203"/>
      <c r="DR45" s="1203"/>
      <c r="DS45" s="1203"/>
      <c r="DT45" s="1203"/>
      <c r="DU45" s="1203"/>
      <c r="DV45" s="1203"/>
      <c r="DW45" s="1203"/>
      <c r="DX45" s="1203"/>
      <c r="DY45" s="1203"/>
      <c r="DZ45" s="1203"/>
      <c r="EA45" s="1203"/>
      <c r="EB45" s="1203"/>
      <c r="EC45" s="1203"/>
      <c r="ED45" s="1203"/>
      <c r="EE45" s="1203"/>
      <c r="EF45" s="1203"/>
      <c r="EG45" s="1203"/>
      <c r="EH45" s="1203"/>
      <c r="EI45" s="1203"/>
      <c r="EJ45" s="1203"/>
      <c r="EK45" s="1203"/>
      <c r="EL45" s="1203"/>
      <c r="EM45" s="1203"/>
      <c r="EN45" s="1203"/>
      <c r="EO45" s="1203"/>
      <c r="EP45" s="1203"/>
      <c r="EQ45" s="1203"/>
      <c r="ER45" s="1203"/>
      <c r="ES45" s="1203"/>
      <c r="ET45" s="1203"/>
      <c r="EU45" s="1203"/>
      <c r="EV45" s="1203"/>
      <c r="EW45" s="1203"/>
      <c r="EX45" s="1203"/>
      <c r="EY45" s="1203"/>
      <c r="EZ45" s="1203"/>
      <c r="FA45" s="1203"/>
      <c r="FB45" s="1203"/>
      <c r="FC45" s="1203"/>
      <c r="FD45" s="1203"/>
      <c r="FE45" s="1203"/>
      <c r="FF45" s="1203"/>
      <c r="FG45" s="1203"/>
      <c r="FH45" s="1203"/>
      <c r="FI45" s="1203"/>
      <c r="FJ45" s="1203"/>
      <c r="FK45" s="1203"/>
      <c r="FL45" s="1203"/>
      <c r="FM45" s="1203"/>
      <c r="FN45" s="1203"/>
      <c r="FO45" s="1203"/>
      <c r="FP45" s="1203"/>
      <c r="FQ45" s="1203"/>
      <c r="FR45" s="1203"/>
      <c r="FS45" s="1203"/>
      <c r="FT45" s="1203"/>
      <c r="FU45" s="1203"/>
      <c r="FV45" s="1203"/>
      <c r="FW45" s="1203"/>
      <c r="FX45" s="1203"/>
      <c r="FY45" s="1203"/>
      <c r="FZ45" s="1203"/>
      <c r="GA45" s="1203"/>
      <c r="GB45" s="1203"/>
      <c r="GC45" s="1203"/>
      <c r="GD45" s="1203"/>
      <c r="GE45" s="1203"/>
      <c r="GF45" s="1203"/>
      <c r="GG45" s="1203"/>
      <c r="GH45" s="1203"/>
      <c r="GI45" s="1203"/>
      <c r="GJ45" s="1203"/>
      <c r="GK45" s="1203"/>
      <c r="GL45" s="1203"/>
      <c r="GM45" s="1203"/>
      <c r="GN45" s="1203"/>
      <c r="GO45" s="1203"/>
      <c r="GP45" s="1203"/>
      <c r="GQ45" s="1203"/>
      <c r="GR45" s="1203"/>
      <c r="GS45" s="1203"/>
      <c r="GT45" s="1203"/>
      <c r="GU45" s="1203"/>
      <c r="GV45" s="1203"/>
      <c r="GW45" s="1203"/>
      <c r="GX45" s="1203"/>
      <c r="GY45" s="1203"/>
      <c r="GZ45" s="1203"/>
      <c r="HA45" s="1203"/>
      <c r="HB45" s="1203"/>
      <c r="HC45" s="1203"/>
      <c r="HD45" s="1203"/>
      <c r="HE45" s="1203"/>
      <c r="HF45" s="1203"/>
      <c r="HG45" s="1203"/>
      <c r="HH45" s="1203"/>
      <c r="HI45" s="1203"/>
      <c r="HJ45" s="1203"/>
      <c r="HK45" s="1203"/>
      <c r="HL45" s="1203"/>
      <c r="HM45" s="1203"/>
      <c r="HN45" s="1203"/>
      <c r="HO45" s="1203"/>
      <c r="HP45" s="1203"/>
      <c r="HQ45" s="1203"/>
      <c r="HR45" s="1203"/>
      <c r="HS45" s="1203"/>
      <c r="HT45" s="1203"/>
      <c r="HU45" s="1203"/>
      <c r="HV45" s="1203"/>
      <c r="HW45" s="1203"/>
      <c r="HX45" s="1203"/>
      <c r="HY45" s="1203"/>
      <c r="HZ45" s="1203"/>
      <c r="IA45" s="1203"/>
      <c r="IB45" s="1203"/>
      <c r="IC45" s="1203"/>
      <c r="ID45" s="1203"/>
      <c r="IE45" s="1203"/>
      <c r="IF45" s="1203"/>
      <c r="IG45" s="1203"/>
      <c r="IH45" s="1203"/>
      <c r="II45" s="1203"/>
      <c r="IJ45" s="1203"/>
      <c r="IK45" s="1203"/>
      <c r="IL45" s="1203"/>
      <c r="IM45" s="1203"/>
      <c r="IN45" s="1203"/>
      <c r="IO45" s="1203"/>
      <c r="IP45" s="1203"/>
      <c r="IQ45" s="1203"/>
      <c r="IR45" s="1203"/>
      <c r="IS45" s="1203"/>
    </row>
    <row r="46" spans="1:253" s="1201" customFormat="1" ht="30">
      <c r="A46" s="1185">
        <v>33</v>
      </c>
      <c r="B46" s="1191" t="s">
        <v>720</v>
      </c>
      <c r="C46" s="1191"/>
      <c r="D46" s="1191"/>
      <c r="E46" s="519" t="s">
        <v>1117</v>
      </c>
      <c r="F46" s="519" t="s">
        <v>1139</v>
      </c>
      <c r="G46" s="1187"/>
      <c r="H46" s="1193" t="s">
        <v>106</v>
      </c>
      <c r="I46" s="1189">
        <v>2012</v>
      </c>
      <c r="J46" s="1189"/>
      <c r="K46" s="1189">
        <v>2014</v>
      </c>
      <c r="L46" s="1189"/>
      <c r="M46" s="1189"/>
      <c r="N46" s="1191" t="s">
        <v>1129</v>
      </c>
      <c r="O46" s="520">
        <v>901</v>
      </c>
      <c r="P46" s="520"/>
      <c r="Q46" s="520">
        <f t="shared" si="4"/>
        <v>101</v>
      </c>
      <c r="R46" s="520">
        <v>800</v>
      </c>
      <c r="S46" s="520"/>
      <c r="T46" s="519"/>
      <c r="U46" s="520"/>
      <c r="V46" s="519">
        <f t="shared" si="2"/>
        <v>101</v>
      </c>
      <c r="W46" s="519">
        <v>101</v>
      </c>
      <c r="X46" s="641">
        <v>0</v>
      </c>
      <c r="Y46" s="641"/>
      <c r="Z46" s="519"/>
      <c r="AA46" s="519">
        <v>0</v>
      </c>
      <c r="AB46" s="1202" t="s">
        <v>134</v>
      </c>
      <c r="AC46" s="1203"/>
      <c r="AD46" s="1203"/>
      <c r="AE46" s="1203"/>
      <c r="AF46" s="1203"/>
      <c r="AG46" s="1203"/>
      <c r="AH46" s="1203"/>
      <c r="AI46" s="1203"/>
      <c r="AJ46" s="1203"/>
      <c r="AK46" s="1203"/>
      <c r="AL46" s="1203"/>
      <c r="AM46" s="1203"/>
      <c r="AN46" s="1203"/>
      <c r="AO46" s="1203"/>
      <c r="AP46" s="1203"/>
      <c r="AQ46" s="1203"/>
      <c r="AR46" s="1203"/>
      <c r="AS46" s="1203"/>
      <c r="AT46" s="1203"/>
      <c r="AU46" s="1203"/>
      <c r="AV46" s="1203"/>
      <c r="AW46" s="1203"/>
      <c r="AX46" s="1203"/>
      <c r="AY46" s="1203"/>
      <c r="AZ46" s="1203"/>
      <c r="BA46" s="1203"/>
      <c r="BB46" s="1203"/>
      <c r="BC46" s="1203"/>
      <c r="BD46" s="1203"/>
      <c r="BE46" s="1203"/>
      <c r="BF46" s="1203"/>
      <c r="BG46" s="1203"/>
      <c r="BH46" s="1203"/>
      <c r="BI46" s="1203"/>
      <c r="BJ46" s="1203"/>
      <c r="BK46" s="1203"/>
      <c r="BL46" s="1203"/>
      <c r="BM46" s="1203"/>
      <c r="BN46" s="1203"/>
      <c r="BO46" s="1203"/>
      <c r="BP46" s="1203"/>
      <c r="BQ46" s="1203"/>
      <c r="BR46" s="1203"/>
      <c r="BS46" s="1203"/>
      <c r="BT46" s="1203"/>
      <c r="BU46" s="1203"/>
      <c r="BV46" s="1203"/>
      <c r="BW46" s="1203"/>
      <c r="BX46" s="1203"/>
      <c r="BY46" s="1203"/>
      <c r="BZ46" s="1203"/>
      <c r="CA46" s="1203"/>
      <c r="CB46" s="1203"/>
      <c r="CC46" s="1203"/>
      <c r="CD46" s="1203"/>
      <c r="CE46" s="1203"/>
      <c r="CF46" s="1203"/>
      <c r="CG46" s="1203"/>
      <c r="CH46" s="1203"/>
      <c r="CI46" s="1203"/>
      <c r="CJ46" s="1203"/>
      <c r="CK46" s="1203"/>
      <c r="CL46" s="1203"/>
      <c r="CM46" s="1203"/>
      <c r="CN46" s="1203"/>
      <c r="CO46" s="1203"/>
      <c r="CP46" s="1203"/>
      <c r="CQ46" s="1203"/>
      <c r="CR46" s="1203"/>
      <c r="CS46" s="1203"/>
      <c r="CT46" s="1203"/>
      <c r="CU46" s="1203"/>
      <c r="CV46" s="1203"/>
      <c r="CW46" s="1203"/>
      <c r="CX46" s="1203"/>
      <c r="CY46" s="1203"/>
      <c r="CZ46" s="1203"/>
      <c r="DA46" s="1203"/>
      <c r="DB46" s="1203"/>
      <c r="DC46" s="1203"/>
      <c r="DD46" s="1203"/>
      <c r="DE46" s="1203"/>
      <c r="DF46" s="1203"/>
      <c r="DG46" s="1203"/>
      <c r="DH46" s="1203"/>
      <c r="DI46" s="1203"/>
      <c r="DJ46" s="1203"/>
      <c r="DK46" s="1203"/>
      <c r="DL46" s="1203"/>
      <c r="DM46" s="1203"/>
      <c r="DN46" s="1203"/>
      <c r="DO46" s="1203"/>
      <c r="DP46" s="1203"/>
      <c r="DQ46" s="1203"/>
      <c r="DR46" s="1203"/>
      <c r="DS46" s="1203"/>
      <c r="DT46" s="1203"/>
      <c r="DU46" s="1203"/>
      <c r="DV46" s="1203"/>
      <c r="DW46" s="1203"/>
      <c r="DX46" s="1203"/>
      <c r="DY46" s="1203"/>
      <c r="DZ46" s="1203"/>
      <c r="EA46" s="1203"/>
      <c r="EB46" s="1203"/>
      <c r="EC46" s="1203"/>
      <c r="ED46" s="1203"/>
      <c r="EE46" s="1203"/>
      <c r="EF46" s="1203"/>
      <c r="EG46" s="1203"/>
      <c r="EH46" s="1203"/>
      <c r="EI46" s="1203"/>
      <c r="EJ46" s="1203"/>
      <c r="EK46" s="1203"/>
      <c r="EL46" s="1203"/>
      <c r="EM46" s="1203"/>
      <c r="EN46" s="1203"/>
      <c r="EO46" s="1203"/>
      <c r="EP46" s="1203"/>
      <c r="EQ46" s="1203"/>
      <c r="ER46" s="1203"/>
      <c r="ES46" s="1203"/>
      <c r="ET46" s="1203"/>
      <c r="EU46" s="1203"/>
      <c r="EV46" s="1203"/>
      <c r="EW46" s="1203"/>
      <c r="EX46" s="1203"/>
      <c r="EY46" s="1203"/>
      <c r="EZ46" s="1203"/>
      <c r="FA46" s="1203"/>
      <c r="FB46" s="1203"/>
      <c r="FC46" s="1203"/>
      <c r="FD46" s="1203"/>
      <c r="FE46" s="1203"/>
      <c r="FF46" s="1203"/>
      <c r="FG46" s="1203"/>
      <c r="FH46" s="1203"/>
      <c r="FI46" s="1203"/>
      <c r="FJ46" s="1203"/>
      <c r="FK46" s="1203"/>
      <c r="FL46" s="1203"/>
      <c r="FM46" s="1203"/>
      <c r="FN46" s="1203"/>
      <c r="FO46" s="1203"/>
      <c r="FP46" s="1203"/>
      <c r="FQ46" s="1203"/>
      <c r="FR46" s="1203"/>
      <c r="FS46" s="1203"/>
      <c r="FT46" s="1203"/>
      <c r="FU46" s="1203"/>
      <c r="FV46" s="1203"/>
      <c r="FW46" s="1203"/>
      <c r="FX46" s="1203"/>
      <c r="FY46" s="1203"/>
      <c r="FZ46" s="1203"/>
      <c r="GA46" s="1203"/>
      <c r="GB46" s="1203"/>
      <c r="GC46" s="1203"/>
      <c r="GD46" s="1203"/>
      <c r="GE46" s="1203"/>
      <c r="GF46" s="1203"/>
      <c r="GG46" s="1203"/>
      <c r="GH46" s="1203"/>
      <c r="GI46" s="1203"/>
      <c r="GJ46" s="1203"/>
      <c r="GK46" s="1203"/>
      <c r="GL46" s="1203"/>
      <c r="GM46" s="1203"/>
      <c r="GN46" s="1203"/>
      <c r="GO46" s="1203"/>
      <c r="GP46" s="1203"/>
      <c r="GQ46" s="1203"/>
      <c r="GR46" s="1203"/>
      <c r="GS46" s="1203"/>
      <c r="GT46" s="1203"/>
      <c r="GU46" s="1203"/>
      <c r="GV46" s="1203"/>
      <c r="GW46" s="1203"/>
      <c r="GX46" s="1203"/>
      <c r="GY46" s="1203"/>
      <c r="GZ46" s="1203"/>
      <c r="HA46" s="1203"/>
      <c r="HB46" s="1203"/>
      <c r="HC46" s="1203"/>
      <c r="HD46" s="1203"/>
      <c r="HE46" s="1203"/>
      <c r="HF46" s="1203"/>
      <c r="HG46" s="1203"/>
      <c r="HH46" s="1203"/>
      <c r="HI46" s="1203"/>
      <c r="HJ46" s="1203"/>
      <c r="HK46" s="1203"/>
      <c r="HL46" s="1203"/>
      <c r="HM46" s="1203"/>
      <c r="HN46" s="1203"/>
      <c r="HO46" s="1203"/>
      <c r="HP46" s="1203"/>
      <c r="HQ46" s="1203"/>
      <c r="HR46" s="1203"/>
      <c r="HS46" s="1203"/>
      <c r="HT46" s="1203"/>
      <c r="HU46" s="1203"/>
      <c r="HV46" s="1203"/>
      <c r="HW46" s="1203"/>
      <c r="HX46" s="1203"/>
      <c r="HY46" s="1203"/>
      <c r="HZ46" s="1203"/>
      <c r="IA46" s="1203"/>
      <c r="IB46" s="1203"/>
      <c r="IC46" s="1203"/>
      <c r="ID46" s="1203"/>
      <c r="IE46" s="1203"/>
      <c r="IF46" s="1203"/>
      <c r="IG46" s="1203"/>
      <c r="IH46" s="1203"/>
      <c r="II46" s="1203"/>
      <c r="IJ46" s="1203"/>
      <c r="IK46" s="1203"/>
      <c r="IL46" s="1203"/>
      <c r="IM46" s="1203"/>
      <c r="IN46" s="1203"/>
      <c r="IO46" s="1203"/>
      <c r="IP46" s="1203"/>
      <c r="IQ46" s="1203"/>
      <c r="IR46" s="1203"/>
      <c r="IS46" s="1203"/>
    </row>
    <row r="47" spans="1:253" s="1203" customFormat="1" ht="120">
      <c r="A47" s="1185">
        <v>34</v>
      </c>
      <c r="B47" s="1191" t="s">
        <v>721</v>
      </c>
      <c r="C47" s="1191" t="s">
        <v>1361</v>
      </c>
      <c r="D47" s="1191">
        <v>2773</v>
      </c>
      <c r="E47" s="519" t="s">
        <v>1117</v>
      </c>
      <c r="F47" s="519" t="s">
        <v>1139</v>
      </c>
      <c r="G47" s="1187"/>
      <c r="H47" s="1188" t="s">
        <v>132</v>
      </c>
      <c r="I47" s="1189">
        <v>2012</v>
      </c>
      <c r="J47" s="1196" t="s">
        <v>1362</v>
      </c>
      <c r="K47" s="1189">
        <v>2014</v>
      </c>
      <c r="L47" s="1196" t="s">
        <v>1188</v>
      </c>
      <c r="M47" s="1189"/>
      <c r="N47" s="1191" t="s">
        <v>722</v>
      </c>
      <c r="O47" s="520">
        <v>2820</v>
      </c>
      <c r="P47" s="520"/>
      <c r="Q47" s="520">
        <f t="shared" si="4"/>
        <v>273</v>
      </c>
      <c r="R47" s="520">
        <v>2500</v>
      </c>
      <c r="S47" s="520"/>
      <c r="T47" s="519"/>
      <c r="U47" s="520"/>
      <c r="V47" s="519">
        <f t="shared" si="2"/>
        <v>273</v>
      </c>
      <c r="W47" s="519">
        <v>273</v>
      </c>
      <c r="X47" s="641">
        <v>0</v>
      </c>
      <c r="Y47" s="641"/>
      <c r="Z47" s="519"/>
      <c r="AA47" s="519">
        <v>0</v>
      </c>
      <c r="AB47" s="1202" t="s">
        <v>134</v>
      </c>
    </row>
    <row r="48" spans="1:253" s="1203" customFormat="1" ht="105">
      <c r="A48" s="1185">
        <v>35</v>
      </c>
      <c r="B48" s="1191" t="s">
        <v>730</v>
      </c>
      <c r="C48" s="1191" t="s">
        <v>1356</v>
      </c>
      <c r="D48" s="1195">
        <v>2994</v>
      </c>
      <c r="E48" s="519" t="s">
        <v>1117</v>
      </c>
      <c r="F48" s="519" t="s">
        <v>1139</v>
      </c>
      <c r="G48" s="1187"/>
      <c r="H48" s="1193" t="s">
        <v>189</v>
      </c>
      <c r="I48" s="1189">
        <v>2012</v>
      </c>
      <c r="J48" s="1196" t="s">
        <v>1211</v>
      </c>
      <c r="K48" s="1189">
        <v>2014</v>
      </c>
      <c r="L48" s="1196" t="s">
        <v>1244</v>
      </c>
      <c r="M48" s="1189"/>
      <c r="N48" s="1191" t="s">
        <v>731</v>
      </c>
      <c r="O48" s="520">
        <v>3102</v>
      </c>
      <c r="P48" s="520"/>
      <c r="Q48" s="520">
        <f t="shared" si="4"/>
        <v>371</v>
      </c>
      <c r="R48" s="520">
        <v>2650</v>
      </c>
      <c r="S48" s="520"/>
      <c r="T48" s="519"/>
      <c r="U48" s="520"/>
      <c r="V48" s="519">
        <f t="shared" si="2"/>
        <v>371</v>
      </c>
      <c r="W48" s="519">
        <v>371</v>
      </c>
      <c r="X48" s="641">
        <v>0</v>
      </c>
      <c r="Y48" s="641"/>
      <c r="Z48" s="519"/>
      <c r="AA48" s="519">
        <v>0</v>
      </c>
      <c r="AB48" s="1202" t="s">
        <v>134</v>
      </c>
    </row>
    <row r="49" spans="1:253" s="1203" customFormat="1" ht="30">
      <c r="A49" s="1185">
        <v>36</v>
      </c>
      <c r="B49" s="1191" t="s">
        <v>732</v>
      </c>
      <c r="C49" s="1191"/>
      <c r="D49" s="1191"/>
      <c r="E49" s="519" t="s">
        <v>1117</v>
      </c>
      <c r="F49" s="519" t="s">
        <v>1139</v>
      </c>
      <c r="G49" s="1187"/>
      <c r="H49" s="1193" t="s">
        <v>26</v>
      </c>
      <c r="I49" s="1189">
        <v>2012</v>
      </c>
      <c r="J49" s="1189"/>
      <c r="K49" s="1189">
        <v>2014</v>
      </c>
      <c r="L49" s="1189"/>
      <c r="M49" s="1189"/>
      <c r="N49" s="1191" t="s">
        <v>733</v>
      </c>
      <c r="O49" s="520">
        <v>4321</v>
      </c>
      <c r="P49" s="520"/>
      <c r="Q49" s="520">
        <f t="shared" si="4"/>
        <v>328</v>
      </c>
      <c r="R49" s="520">
        <v>3930</v>
      </c>
      <c r="S49" s="520"/>
      <c r="T49" s="519"/>
      <c r="U49" s="520"/>
      <c r="V49" s="519">
        <f t="shared" si="2"/>
        <v>328</v>
      </c>
      <c r="W49" s="519">
        <v>328</v>
      </c>
      <c r="X49" s="641">
        <v>0</v>
      </c>
      <c r="Y49" s="641"/>
      <c r="Z49" s="519"/>
      <c r="AA49" s="519">
        <v>0</v>
      </c>
      <c r="AB49" s="1202" t="s">
        <v>134</v>
      </c>
    </row>
    <row r="50" spans="1:253" s="1203" customFormat="1" ht="75">
      <c r="A50" s="1185">
        <v>37</v>
      </c>
      <c r="B50" s="1191" t="s">
        <v>734</v>
      </c>
      <c r="C50" s="1191" t="s">
        <v>1370</v>
      </c>
      <c r="D50" s="1195">
        <v>3882</v>
      </c>
      <c r="E50" s="519" t="s">
        <v>1117</v>
      </c>
      <c r="F50" s="519" t="s">
        <v>1139</v>
      </c>
      <c r="G50" s="1187"/>
      <c r="H50" s="1193" t="s">
        <v>106</v>
      </c>
      <c r="I50" s="1189">
        <v>2012</v>
      </c>
      <c r="J50" s="1196" t="s">
        <v>1210</v>
      </c>
      <c r="K50" s="1189">
        <v>2014</v>
      </c>
      <c r="L50" s="1196" t="s">
        <v>1218</v>
      </c>
      <c r="M50" s="1189"/>
      <c r="N50" s="1191" t="s">
        <v>735</v>
      </c>
      <c r="O50" s="520">
        <v>4084</v>
      </c>
      <c r="P50" s="520"/>
      <c r="Q50" s="520">
        <f t="shared" si="4"/>
        <v>441</v>
      </c>
      <c r="R50" s="520">
        <v>3441</v>
      </c>
      <c r="S50" s="520"/>
      <c r="T50" s="519"/>
      <c r="U50" s="520"/>
      <c r="V50" s="519">
        <f t="shared" si="2"/>
        <v>441</v>
      </c>
      <c r="W50" s="519">
        <v>441</v>
      </c>
      <c r="X50" s="641">
        <v>0</v>
      </c>
      <c r="Y50" s="641"/>
      <c r="Z50" s="519"/>
      <c r="AA50" s="519">
        <v>0</v>
      </c>
      <c r="AB50" s="1202" t="s">
        <v>134</v>
      </c>
    </row>
    <row r="51" spans="1:253" s="1203" customFormat="1" ht="135">
      <c r="A51" s="1185">
        <v>38</v>
      </c>
      <c r="B51" s="1186" t="s">
        <v>666</v>
      </c>
      <c r="C51" s="1191" t="s">
        <v>1372</v>
      </c>
      <c r="D51" s="1191">
        <v>2939</v>
      </c>
      <c r="E51" s="519" t="s">
        <v>1117</v>
      </c>
      <c r="F51" s="519" t="s">
        <v>1139</v>
      </c>
      <c r="G51" s="1187"/>
      <c r="H51" s="1193" t="s">
        <v>26</v>
      </c>
      <c r="I51" s="1189">
        <v>2013</v>
      </c>
      <c r="J51" s="1196" t="s">
        <v>1173</v>
      </c>
      <c r="K51" s="1189">
        <v>2014</v>
      </c>
      <c r="L51" s="1196" t="s">
        <v>1183</v>
      </c>
      <c r="M51" s="1189"/>
      <c r="N51" s="1190" t="s">
        <v>667</v>
      </c>
      <c r="O51" s="519">
        <v>3098</v>
      </c>
      <c r="P51" s="519"/>
      <c r="Q51" s="519">
        <v>2938</v>
      </c>
      <c r="R51" s="519">
        <f t="shared" ref="R51:R59" si="5">T51</f>
        <v>2250</v>
      </c>
      <c r="S51" s="519"/>
      <c r="T51" s="519">
        <v>2250</v>
      </c>
      <c r="U51" s="519">
        <v>688</v>
      </c>
      <c r="V51" s="519">
        <f t="shared" si="2"/>
        <v>688</v>
      </c>
      <c r="W51" s="519">
        <v>688</v>
      </c>
      <c r="X51" s="641">
        <v>0</v>
      </c>
      <c r="Y51" s="641"/>
      <c r="Z51" s="519"/>
      <c r="AA51" s="519"/>
      <c r="AB51" s="1195" t="s">
        <v>648</v>
      </c>
      <c r="AC51" s="1201"/>
      <c r="AD51" s="1201"/>
      <c r="AE51" s="1201"/>
      <c r="AF51" s="1201"/>
      <c r="AG51" s="1201"/>
      <c r="AH51" s="1201"/>
      <c r="AI51" s="1201"/>
      <c r="AJ51" s="1201"/>
      <c r="AK51" s="1201"/>
      <c r="AL51" s="1201"/>
      <c r="AM51" s="1201"/>
      <c r="AN51" s="1201"/>
      <c r="AO51" s="1201"/>
      <c r="AP51" s="1201"/>
      <c r="AQ51" s="1201"/>
      <c r="AR51" s="1201"/>
      <c r="AS51" s="1201"/>
      <c r="AT51" s="1201"/>
      <c r="AU51" s="1201"/>
      <c r="AV51" s="1201"/>
      <c r="AW51" s="1201"/>
      <c r="AX51" s="1201"/>
      <c r="AY51" s="1201"/>
      <c r="AZ51" s="1201"/>
      <c r="BA51" s="1201"/>
      <c r="BB51" s="1201"/>
      <c r="BC51" s="1201"/>
      <c r="BD51" s="1201"/>
      <c r="BE51" s="1201"/>
      <c r="BF51" s="1201"/>
      <c r="BG51" s="1201"/>
      <c r="BH51" s="1201"/>
      <c r="BI51" s="1201"/>
      <c r="BJ51" s="1201"/>
      <c r="BK51" s="1201"/>
      <c r="BL51" s="1201"/>
      <c r="BM51" s="1201"/>
      <c r="BN51" s="1201"/>
      <c r="BO51" s="1201"/>
      <c r="BP51" s="1201"/>
      <c r="BQ51" s="1201"/>
      <c r="BR51" s="1201"/>
      <c r="BS51" s="1201"/>
      <c r="BT51" s="1201"/>
      <c r="BU51" s="1201"/>
      <c r="BV51" s="1201"/>
      <c r="BW51" s="1201"/>
      <c r="BX51" s="1201"/>
      <c r="BY51" s="1201"/>
      <c r="BZ51" s="1201"/>
      <c r="CA51" s="1201"/>
      <c r="CB51" s="1201"/>
      <c r="CC51" s="1201"/>
      <c r="CD51" s="1201"/>
      <c r="CE51" s="1201"/>
      <c r="CF51" s="1201"/>
      <c r="CG51" s="1201"/>
      <c r="CH51" s="1201"/>
      <c r="CI51" s="1201"/>
      <c r="CJ51" s="1201"/>
      <c r="CK51" s="1201"/>
      <c r="CL51" s="1201"/>
      <c r="CM51" s="1201"/>
      <c r="CN51" s="1201"/>
      <c r="CO51" s="1201"/>
      <c r="CP51" s="1201"/>
      <c r="CQ51" s="1201"/>
      <c r="CR51" s="1201"/>
      <c r="CS51" s="1201"/>
      <c r="CT51" s="1201"/>
      <c r="CU51" s="1201"/>
      <c r="CV51" s="1201"/>
      <c r="CW51" s="1201"/>
      <c r="CX51" s="1201"/>
      <c r="CY51" s="1201"/>
      <c r="CZ51" s="1201"/>
      <c r="DA51" s="1201"/>
      <c r="DB51" s="1201"/>
      <c r="DC51" s="1201"/>
      <c r="DD51" s="1201"/>
      <c r="DE51" s="1201"/>
      <c r="DF51" s="1201"/>
      <c r="DG51" s="1201"/>
      <c r="DH51" s="1201"/>
      <c r="DI51" s="1201"/>
      <c r="DJ51" s="1201"/>
      <c r="DK51" s="1201"/>
      <c r="DL51" s="1201"/>
      <c r="DM51" s="1201"/>
      <c r="DN51" s="1201"/>
      <c r="DO51" s="1201"/>
      <c r="DP51" s="1201"/>
      <c r="DQ51" s="1201"/>
      <c r="DR51" s="1201"/>
      <c r="DS51" s="1201"/>
      <c r="DT51" s="1201"/>
      <c r="DU51" s="1201"/>
      <c r="DV51" s="1201"/>
      <c r="DW51" s="1201"/>
      <c r="DX51" s="1201"/>
      <c r="DY51" s="1201"/>
      <c r="DZ51" s="1201"/>
      <c r="EA51" s="1201"/>
      <c r="EB51" s="1201"/>
      <c r="EC51" s="1201"/>
      <c r="ED51" s="1201"/>
      <c r="EE51" s="1201"/>
      <c r="EF51" s="1201"/>
      <c r="EG51" s="1201"/>
      <c r="EH51" s="1201"/>
      <c r="EI51" s="1201"/>
      <c r="EJ51" s="1201"/>
      <c r="EK51" s="1201"/>
      <c r="EL51" s="1201"/>
      <c r="EM51" s="1201"/>
      <c r="EN51" s="1201"/>
      <c r="EO51" s="1201"/>
      <c r="EP51" s="1201"/>
      <c r="EQ51" s="1201"/>
      <c r="ER51" s="1201"/>
      <c r="ES51" s="1201"/>
      <c r="ET51" s="1201"/>
      <c r="EU51" s="1201"/>
      <c r="EV51" s="1201"/>
      <c r="EW51" s="1201"/>
      <c r="EX51" s="1201"/>
      <c r="EY51" s="1201"/>
      <c r="EZ51" s="1201"/>
      <c r="FA51" s="1201"/>
      <c r="FB51" s="1201"/>
      <c r="FC51" s="1201"/>
      <c r="FD51" s="1201"/>
      <c r="FE51" s="1201"/>
      <c r="FF51" s="1201"/>
      <c r="FG51" s="1201"/>
      <c r="FH51" s="1201"/>
      <c r="FI51" s="1201"/>
      <c r="FJ51" s="1201"/>
      <c r="FK51" s="1201"/>
      <c r="FL51" s="1201"/>
      <c r="FM51" s="1201"/>
      <c r="FN51" s="1201"/>
      <c r="FO51" s="1201"/>
      <c r="FP51" s="1201"/>
      <c r="FQ51" s="1201"/>
      <c r="FR51" s="1201"/>
      <c r="FS51" s="1201"/>
      <c r="FT51" s="1201"/>
      <c r="FU51" s="1201"/>
      <c r="FV51" s="1201"/>
      <c r="FW51" s="1201"/>
      <c r="FX51" s="1201"/>
      <c r="FY51" s="1201"/>
      <c r="FZ51" s="1201"/>
      <c r="GA51" s="1201"/>
      <c r="GB51" s="1201"/>
      <c r="GC51" s="1201"/>
      <c r="GD51" s="1201"/>
      <c r="GE51" s="1201"/>
      <c r="GF51" s="1201"/>
      <c r="GG51" s="1201"/>
      <c r="GH51" s="1201"/>
      <c r="GI51" s="1201"/>
      <c r="GJ51" s="1201"/>
      <c r="GK51" s="1201"/>
      <c r="GL51" s="1201"/>
      <c r="GM51" s="1201"/>
      <c r="GN51" s="1201"/>
      <c r="GO51" s="1201"/>
      <c r="GP51" s="1201"/>
      <c r="GQ51" s="1201"/>
      <c r="GR51" s="1201"/>
      <c r="GS51" s="1201"/>
      <c r="GT51" s="1201"/>
      <c r="GU51" s="1201"/>
      <c r="GV51" s="1201"/>
      <c r="GW51" s="1201"/>
      <c r="GX51" s="1201"/>
      <c r="GY51" s="1201"/>
      <c r="GZ51" s="1201"/>
      <c r="HA51" s="1201"/>
      <c r="HB51" s="1201"/>
      <c r="HC51" s="1201"/>
      <c r="HD51" s="1201"/>
      <c r="HE51" s="1201"/>
      <c r="HF51" s="1201"/>
      <c r="HG51" s="1201"/>
      <c r="HH51" s="1201"/>
      <c r="HI51" s="1201"/>
      <c r="HJ51" s="1201"/>
      <c r="HK51" s="1201"/>
      <c r="HL51" s="1201"/>
      <c r="HM51" s="1201"/>
      <c r="HN51" s="1201"/>
      <c r="HO51" s="1201"/>
      <c r="HP51" s="1201"/>
      <c r="HQ51" s="1201"/>
      <c r="HR51" s="1201"/>
      <c r="HS51" s="1201"/>
      <c r="HT51" s="1201"/>
      <c r="HU51" s="1201"/>
      <c r="HV51" s="1201"/>
      <c r="HW51" s="1201"/>
      <c r="HX51" s="1201"/>
      <c r="HY51" s="1201"/>
      <c r="HZ51" s="1201"/>
      <c r="IA51" s="1201"/>
      <c r="IB51" s="1201"/>
      <c r="IC51" s="1201"/>
      <c r="ID51" s="1201"/>
      <c r="IE51" s="1201"/>
      <c r="IF51" s="1201"/>
      <c r="IG51" s="1201"/>
      <c r="IH51" s="1201"/>
      <c r="II51" s="1201"/>
      <c r="IJ51" s="1201"/>
      <c r="IK51" s="1201"/>
      <c r="IL51" s="1201"/>
      <c r="IM51" s="1201"/>
      <c r="IN51" s="1201"/>
      <c r="IO51" s="1201"/>
      <c r="IP51" s="1201"/>
      <c r="IQ51" s="1201"/>
      <c r="IR51" s="1201"/>
      <c r="IS51" s="1201"/>
    </row>
    <row r="52" spans="1:253" s="1203" customFormat="1" ht="105">
      <c r="A52" s="1185">
        <v>39</v>
      </c>
      <c r="B52" s="1186" t="s">
        <v>668</v>
      </c>
      <c r="C52" s="1191" t="s">
        <v>1371</v>
      </c>
      <c r="D52" s="1195">
        <v>3029</v>
      </c>
      <c r="E52" s="519" t="s">
        <v>1117</v>
      </c>
      <c r="F52" s="519" t="s">
        <v>1139</v>
      </c>
      <c r="G52" s="1187"/>
      <c r="H52" s="1187" t="s">
        <v>106</v>
      </c>
      <c r="I52" s="1189">
        <v>2013</v>
      </c>
      <c r="J52" s="1196" t="s">
        <v>1173</v>
      </c>
      <c r="K52" s="1189">
        <v>2014</v>
      </c>
      <c r="L52" s="1196" t="s">
        <v>1174</v>
      </c>
      <c r="M52" s="1189"/>
      <c r="N52" s="1190" t="s">
        <v>669</v>
      </c>
      <c r="O52" s="519">
        <v>3163</v>
      </c>
      <c r="P52" s="519"/>
      <c r="Q52" s="519">
        <v>3028</v>
      </c>
      <c r="R52" s="519">
        <f t="shared" si="5"/>
        <v>2600</v>
      </c>
      <c r="S52" s="519"/>
      <c r="T52" s="519">
        <v>2600</v>
      </c>
      <c r="U52" s="519">
        <v>428</v>
      </c>
      <c r="V52" s="519">
        <f t="shared" si="2"/>
        <v>428</v>
      </c>
      <c r="W52" s="519">
        <v>428</v>
      </c>
      <c r="X52" s="641">
        <v>0</v>
      </c>
      <c r="Y52" s="641"/>
      <c r="Z52" s="519"/>
      <c r="AA52" s="519"/>
      <c r="AB52" s="1195" t="s">
        <v>648</v>
      </c>
      <c r="AC52" s="1201"/>
      <c r="AD52" s="1201"/>
      <c r="AE52" s="1201"/>
      <c r="AF52" s="1201"/>
      <c r="AG52" s="1201"/>
      <c r="AH52" s="1201"/>
      <c r="AI52" s="1201"/>
      <c r="AJ52" s="1201"/>
      <c r="AK52" s="1201"/>
      <c r="AL52" s="1201"/>
      <c r="AM52" s="1201"/>
      <c r="AN52" s="1201"/>
      <c r="AO52" s="1201"/>
      <c r="AP52" s="1201"/>
      <c r="AQ52" s="1201"/>
      <c r="AR52" s="1201"/>
      <c r="AS52" s="1201"/>
      <c r="AT52" s="1201"/>
      <c r="AU52" s="1201"/>
      <c r="AV52" s="1201"/>
      <c r="AW52" s="1201"/>
      <c r="AX52" s="1201"/>
      <c r="AY52" s="1201"/>
      <c r="AZ52" s="1201"/>
      <c r="BA52" s="1201"/>
      <c r="BB52" s="1201"/>
      <c r="BC52" s="1201"/>
      <c r="BD52" s="1201"/>
      <c r="BE52" s="1201"/>
      <c r="BF52" s="1201"/>
      <c r="BG52" s="1201"/>
      <c r="BH52" s="1201"/>
      <c r="BI52" s="1201"/>
      <c r="BJ52" s="1201"/>
      <c r="BK52" s="1201"/>
      <c r="BL52" s="1201"/>
      <c r="BM52" s="1201"/>
      <c r="BN52" s="1201"/>
      <c r="BO52" s="1201"/>
      <c r="BP52" s="1201"/>
      <c r="BQ52" s="1201"/>
      <c r="BR52" s="1201"/>
      <c r="BS52" s="1201"/>
      <c r="BT52" s="1201"/>
      <c r="BU52" s="1201"/>
      <c r="BV52" s="1201"/>
      <c r="BW52" s="1201"/>
      <c r="BX52" s="1201"/>
      <c r="BY52" s="1201"/>
      <c r="BZ52" s="1201"/>
      <c r="CA52" s="1201"/>
      <c r="CB52" s="1201"/>
      <c r="CC52" s="1201"/>
      <c r="CD52" s="1201"/>
      <c r="CE52" s="1201"/>
      <c r="CF52" s="1201"/>
      <c r="CG52" s="1201"/>
      <c r="CH52" s="1201"/>
      <c r="CI52" s="1201"/>
      <c r="CJ52" s="1201"/>
      <c r="CK52" s="1201"/>
      <c r="CL52" s="1201"/>
      <c r="CM52" s="1201"/>
      <c r="CN52" s="1201"/>
      <c r="CO52" s="1201"/>
      <c r="CP52" s="1201"/>
      <c r="CQ52" s="1201"/>
      <c r="CR52" s="1201"/>
      <c r="CS52" s="1201"/>
      <c r="CT52" s="1201"/>
      <c r="CU52" s="1201"/>
      <c r="CV52" s="1201"/>
      <c r="CW52" s="1201"/>
      <c r="CX52" s="1201"/>
      <c r="CY52" s="1201"/>
      <c r="CZ52" s="1201"/>
      <c r="DA52" s="1201"/>
      <c r="DB52" s="1201"/>
      <c r="DC52" s="1201"/>
      <c r="DD52" s="1201"/>
      <c r="DE52" s="1201"/>
      <c r="DF52" s="1201"/>
      <c r="DG52" s="1201"/>
      <c r="DH52" s="1201"/>
      <c r="DI52" s="1201"/>
      <c r="DJ52" s="1201"/>
      <c r="DK52" s="1201"/>
      <c r="DL52" s="1201"/>
      <c r="DM52" s="1201"/>
      <c r="DN52" s="1201"/>
      <c r="DO52" s="1201"/>
      <c r="DP52" s="1201"/>
      <c r="DQ52" s="1201"/>
      <c r="DR52" s="1201"/>
      <c r="DS52" s="1201"/>
      <c r="DT52" s="1201"/>
      <c r="DU52" s="1201"/>
      <c r="DV52" s="1201"/>
      <c r="DW52" s="1201"/>
      <c r="DX52" s="1201"/>
      <c r="DY52" s="1201"/>
      <c r="DZ52" s="1201"/>
      <c r="EA52" s="1201"/>
      <c r="EB52" s="1201"/>
      <c r="EC52" s="1201"/>
      <c r="ED52" s="1201"/>
      <c r="EE52" s="1201"/>
      <c r="EF52" s="1201"/>
      <c r="EG52" s="1201"/>
      <c r="EH52" s="1201"/>
      <c r="EI52" s="1201"/>
      <c r="EJ52" s="1201"/>
      <c r="EK52" s="1201"/>
      <c r="EL52" s="1201"/>
      <c r="EM52" s="1201"/>
      <c r="EN52" s="1201"/>
      <c r="EO52" s="1201"/>
      <c r="EP52" s="1201"/>
      <c r="EQ52" s="1201"/>
      <c r="ER52" s="1201"/>
      <c r="ES52" s="1201"/>
      <c r="ET52" s="1201"/>
      <c r="EU52" s="1201"/>
      <c r="EV52" s="1201"/>
      <c r="EW52" s="1201"/>
      <c r="EX52" s="1201"/>
      <c r="EY52" s="1201"/>
      <c r="EZ52" s="1201"/>
      <c r="FA52" s="1201"/>
      <c r="FB52" s="1201"/>
      <c r="FC52" s="1201"/>
      <c r="FD52" s="1201"/>
      <c r="FE52" s="1201"/>
      <c r="FF52" s="1201"/>
      <c r="FG52" s="1201"/>
      <c r="FH52" s="1201"/>
      <c r="FI52" s="1201"/>
      <c r="FJ52" s="1201"/>
      <c r="FK52" s="1201"/>
      <c r="FL52" s="1201"/>
      <c r="FM52" s="1201"/>
      <c r="FN52" s="1201"/>
      <c r="FO52" s="1201"/>
      <c r="FP52" s="1201"/>
      <c r="FQ52" s="1201"/>
      <c r="FR52" s="1201"/>
      <c r="FS52" s="1201"/>
      <c r="FT52" s="1201"/>
      <c r="FU52" s="1201"/>
      <c r="FV52" s="1201"/>
      <c r="FW52" s="1201"/>
      <c r="FX52" s="1201"/>
      <c r="FY52" s="1201"/>
      <c r="FZ52" s="1201"/>
      <c r="GA52" s="1201"/>
      <c r="GB52" s="1201"/>
      <c r="GC52" s="1201"/>
      <c r="GD52" s="1201"/>
      <c r="GE52" s="1201"/>
      <c r="GF52" s="1201"/>
      <c r="GG52" s="1201"/>
      <c r="GH52" s="1201"/>
      <c r="GI52" s="1201"/>
      <c r="GJ52" s="1201"/>
      <c r="GK52" s="1201"/>
      <c r="GL52" s="1201"/>
      <c r="GM52" s="1201"/>
      <c r="GN52" s="1201"/>
      <c r="GO52" s="1201"/>
      <c r="GP52" s="1201"/>
      <c r="GQ52" s="1201"/>
      <c r="GR52" s="1201"/>
      <c r="GS52" s="1201"/>
      <c r="GT52" s="1201"/>
      <c r="GU52" s="1201"/>
      <c r="GV52" s="1201"/>
      <c r="GW52" s="1201"/>
      <c r="GX52" s="1201"/>
      <c r="GY52" s="1201"/>
      <c r="GZ52" s="1201"/>
      <c r="HA52" s="1201"/>
      <c r="HB52" s="1201"/>
      <c r="HC52" s="1201"/>
      <c r="HD52" s="1201"/>
      <c r="HE52" s="1201"/>
      <c r="HF52" s="1201"/>
      <c r="HG52" s="1201"/>
      <c r="HH52" s="1201"/>
      <c r="HI52" s="1201"/>
      <c r="HJ52" s="1201"/>
      <c r="HK52" s="1201"/>
      <c r="HL52" s="1201"/>
      <c r="HM52" s="1201"/>
      <c r="HN52" s="1201"/>
      <c r="HO52" s="1201"/>
      <c r="HP52" s="1201"/>
      <c r="HQ52" s="1201"/>
      <c r="HR52" s="1201"/>
      <c r="HS52" s="1201"/>
      <c r="HT52" s="1201"/>
      <c r="HU52" s="1201"/>
      <c r="HV52" s="1201"/>
      <c r="HW52" s="1201"/>
      <c r="HX52" s="1201"/>
      <c r="HY52" s="1201"/>
      <c r="HZ52" s="1201"/>
      <c r="IA52" s="1201"/>
      <c r="IB52" s="1201"/>
      <c r="IC52" s="1201"/>
      <c r="ID52" s="1201"/>
      <c r="IE52" s="1201"/>
      <c r="IF52" s="1201"/>
      <c r="IG52" s="1201"/>
      <c r="IH52" s="1201"/>
      <c r="II52" s="1201"/>
      <c r="IJ52" s="1201"/>
      <c r="IK52" s="1201"/>
      <c r="IL52" s="1201"/>
      <c r="IM52" s="1201"/>
      <c r="IN52" s="1201"/>
      <c r="IO52" s="1201"/>
      <c r="IP52" s="1201"/>
      <c r="IQ52" s="1201"/>
      <c r="IR52" s="1201"/>
      <c r="IS52" s="1201"/>
    </row>
    <row r="53" spans="1:253" s="1203" customFormat="1" ht="105">
      <c r="A53" s="1185">
        <v>40</v>
      </c>
      <c r="B53" s="1186" t="s">
        <v>670</v>
      </c>
      <c r="C53" s="1191" t="s">
        <v>1369</v>
      </c>
      <c r="D53" s="1195">
        <v>3775</v>
      </c>
      <c r="E53" s="519" t="s">
        <v>1117</v>
      </c>
      <c r="F53" s="519" t="s">
        <v>1139</v>
      </c>
      <c r="G53" s="1187"/>
      <c r="H53" s="1194" t="s">
        <v>51</v>
      </c>
      <c r="I53" s="1189">
        <v>2013</v>
      </c>
      <c r="J53" s="1196" t="s">
        <v>1244</v>
      </c>
      <c r="K53" s="1189">
        <v>2015</v>
      </c>
      <c r="L53" s="1196" t="s">
        <v>1299</v>
      </c>
      <c r="M53" s="1189"/>
      <c r="N53" s="1190" t="s">
        <v>671</v>
      </c>
      <c r="O53" s="519">
        <v>3824</v>
      </c>
      <c r="P53" s="519"/>
      <c r="Q53" s="519">
        <v>3824</v>
      </c>
      <c r="R53" s="519">
        <f t="shared" si="5"/>
        <v>3230</v>
      </c>
      <c r="S53" s="519"/>
      <c r="T53" s="519">
        <v>3230</v>
      </c>
      <c r="U53" s="519">
        <v>394</v>
      </c>
      <c r="V53" s="519">
        <f t="shared" si="2"/>
        <v>545</v>
      </c>
      <c r="W53" s="519">
        <v>394</v>
      </c>
      <c r="X53" s="641">
        <v>151</v>
      </c>
      <c r="Y53" s="641"/>
      <c r="Z53" s="519">
        <v>151</v>
      </c>
      <c r="AA53" s="519">
        <v>0</v>
      </c>
      <c r="AB53" s="1202" t="s">
        <v>672</v>
      </c>
      <c r="AC53" s="1201"/>
      <c r="AD53" s="1201"/>
      <c r="AE53" s="1201"/>
      <c r="AF53" s="1201"/>
      <c r="AG53" s="1201"/>
      <c r="AH53" s="1201"/>
      <c r="AI53" s="1201"/>
      <c r="AJ53" s="1201"/>
      <c r="AK53" s="1201"/>
      <c r="AL53" s="1201"/>
      <c r="AM53" s="1201"/>
      <c r="AN53" s="1201"/>
      <c r="AO53" s="1201"/>
      <c r="AP53" s="1201"/>
      <c r="AQ53" s="1201"/>
      <c r="AR53" s="1201"/>
      <c r="AS53" s="1201"/>
      <c r="AT53" s="1201"/>
      <c r="AU53" s="1201"/>
      <c r="AV53" s="1201"/>
      <c r="AW53" s="1201"/>
      <c r="AX53" s="1201"/>
      <c r="AY53" s="1201"/>
      <c r="AZ53" s="1201"/>
      <c r="BA53" s="1201"/>
      <c r="BB53" s="1201"/>
      <c r="BC53" s="1201"/>
      <c r="BD53" s="1201"/>
      <c r="BE53" s="1201"/>
      <c r="BF53" s="1201"/>
      <c r="BG53" s="1201"/>
      <c r="BH53" s="1201"/>
      <c r="BI53" s="1201"/>
      <c r="BJ53" s="1201"/>
      <c r="BK53" s="1201"/>
      <c r="BL53" s="1201"/>
      <c r="BM53" s="1201"/>
      <c r="BN53" s="1201"/>
      <c r="BO53" s="1201"/>
      <c r="BP53" s="1201"/>
      <c r="BQ53" s="1201"/>
      <c r="BR53" s="1201"/>
      <c r="BS53" s="1201"/>
      <c r="BT53" s="1201"/>
      <c r="BU53" s="1201"/>
      <c r="BV53" s="1201"/>
      <c r="BW53" s="1201"/>
      <c r="BX53" s="1201"/>
      <c r="BY53" s="1201"/>
      <c r="BZ53" s="1201"/>
      <c r="CA53" s="1201"/>
      <c r="CB53" s="1201"/>
      <c r="CC53" s="1201"/>
      <c r="CD53" s="1201"/>
      <c r="CE53" s="1201"/>
      <c r="CF53" s="1201"/>
      <c r="CG53" s="1201"/>
      <c r="CH53" s="1201"/>
      <c r="CI53" s="1201"/>
      <c r="CJ53" s="1201"/>
      <c r="CK53" s="1201"/>
      <c r="CL53" s="1201"/>
      <c r="CM53" s="1201"/>
      <c r="CN53" s="1201"/>
      <c r="CO53" s="1201"/>
      <c r="CP53" s="1201"/>
      <c r="CQ53" s="1201"/>
      <c r="CR53" s="1201"/>
      <c r="CS53" s="1201"/>
      <c r="CT53" s="1201"/>
      <c r="CU53" s="1201"/>
      <c r="CV53" s="1201"/>
      <c r="CW53" s="1201"/>
      <c r="CX53" s="1201"/>
      <c r="CY53" s="1201"/>
      <c r="CZ53" s="1201"/>
      <c r="DA53" s="1201"/>
      <c r="DB53" s="1201"/>
      <c r="DC53" s="1201"/>
      <c r="DD53" s="1201"/>
      <c r="DE53" s="1201"/>
      <c r="DF53" s="1201"/>
      <c r="DG53" s="1201"/>
      <c r="DH53" s="1201"/>
      <c r="DI53" s="1201"/>
      <c r="DJ53" s="1201"/>
      <c r="DK53" s="1201"/>
      <c r="DL53" s="1201"/>
      <c r="DM53" s="1201"/>
      <c r="DN53" s="1201"/>
      <c r="DO53" s="1201"/>
      <c r="DP53" s="1201"/>
      <c r="DQ53" s="1201"/>
      <c r="DR53" s="1201"/>
      <c r="DS53" s="1201"/>
      <c r="DT53" s="1201"/>
      <c r="DU53" s="1201"/>
      <c r="DV53" s="1201"/>
      <c r="DW53" s="1201"/>
      <c r="DX53" s="1201"/>
      <c r="DY53" s="1201"/>
      <c r="DZ53" s="1201"/>
      <c r="EA53" s="1201"/>
      <c r="EB53" s="1201"/>
      <c r="EC53" s="1201"/>
      <c r="ED53" s="1201"/>
      <c r="EE53" s="1201"/>
      <c r="EF53" s="1201"/>
      <c r="EG53" s="1201"/>
      <c r="EH53" s="1201"/>
      <c r="EI53" s="1201"/>
      <c r="EJ53" s="1201"/>
      <c r="EK53" s="1201"/>
      <c r="EL53" s="1201"/>
      <c r="EM53" s="1201"/>
      <c r="EN53" s="1201"/>
      <c r="EO53" s="1201"/>
      <c r="EP53" s="1201"/>
      <c r="EQ53" s="1201"/>
      <c r="ER53" s="1201"/>
      <c r="ES53" s="1201"/>
      <c r="ET53" s="1201"/>
      <c r="EU53" s="1201"/>
      <c r="EV53" s="1201"/>
      <c r="EW53" s="1201"/>
      <c r="EX53" s="1201"/>
      <c r="EY53" s="1201"/>
      <c r="EZ53" s="1201"/>
      <c r="FA53" s="1201"/>
      <c r="FB53" s="1201"/>
      <c r="FC53" s="1201"/>
      <c r="FD53" s="1201"/>
      <c r="FE53" s="1201"/>
      <c r="FF53" s="1201"/>
      <c r="FG53" s="1201"/>
      <c r="FH53" s="1201"/>
      <c r="FI53" s="1201"/>
      <c r="FJ53" s="1201"/>
      <c r="FK53" s="1201"/>
      <c r="FL53" s="1201"/>
      <c r="FM53" s="1201"/>
      <c r="FN53" s="1201"/>
      <c r="FO53" s="1201"/>
      <c r="FP53" s="1201"/>
      <c r="FQ53" s="1201"/>
      <c r="FR53" s="1201"/>
      <c r="FS53" s="1201"/>
      <c r="FT53" s="1201"/>
      <c r="FU53" s="1201"/>
      <c r="FV53" s="1201"/>
      <c r="FW53" s="1201"/>
      <c r="FX53" s="1201"/>
      <c r="FY53" s="1201"/>
      <c r="FZ53" s="1201"/>
      <c r="GA53" s="1201"/>
      <c r="GB53" s="1201"/>
      <c r="GC53" s="1201"/>
      <c r="GD53" s="1201"/>
      <c r="GE53" s="1201"/>
      <c r="GF53" s="1201"/>
      <c r="GG53" s="1201"/>
      <c r="GH53" s="1201"/>
      <c r="GI53" s="1201"/>
      <c r="GJ53" s="1201"/>
      <c r="GK53" s="1201"/>
      <c r="GL53" s="1201"/>
      <c r="GM53" s="1201"/>
      <c r="GN53" s="1201"/>
      <c r="GO53" s="1201"/>
      <c r="GP53" s="1201"/>
      <c r="GQ53" s="1201"/>
      <c r="GR53" s="1201"/>
      <c r="GS53" s="1201"/>
      <c r="GT53" s="1201"/>
      <c r="GU53" s="1201"/>
      <c r="GV53" s="1201"/>
      <c r="GW53" s="1201"/>
      <c r="GX53" s="1201"/>
      <c r="GY53" s="1201"/>
      <c r="GZ53" s="1201"/>
      <c r="HA53" s="1201"/>
      <c r="HB53" s="1201"/>
      <c r="HC53" s="1201"/>
      <c r="HD53" s="1201"/>
      <c r="HE53" s="1201"/>
      <c r="HF53" s="1201"/>
      <c r="HG53" s="1201"/>
      <c r="HH53" s="1201"/>
      <c r="HI53" s="1201"/>
      <c r="HJ53" s="1201"/>
      <c r="HK53" s="1201"/>
      <c r="HL53" s="1201"/>
      <c r="HM53" s="1201"/>
      <c r="HN53" s="1201"/>
      <c r="HO53" s="1201"/>
      <c r="HP53" s="1201"/>
      <c r="HQ53" s="1201"/>
      <c r="HR53" s="1201"/>
      <c r="HS53" s="1201"/>
      <c r="HT53" s="1201"/>
      <c r="HU53" s="1201"/>
      <c r="HV53" s="1201"/>
      <c r="HW53" s="1201"/>
      <c r="HX53" s="1201"/>
      <c r="HY53" s="1201"/>
      <c r="HZ53" s="1201"/>
      <c r="IA53" s="1201"/>
      <c r="IB53" s="1201"/>
      <c r="IC53" s="1201"/>
      <c r="ID53" s="1201"/>
      <c r="IE53" s="1201"/>
      <c r="IF53" s="1201"/>
      <c r="IG53" s="1201"/>
      <c r="IH53" s="1201"/>
      <c r="II53" s="1201"/>
      <c r="IJ53" s="1201"/>
      <c r="IK53" s="1201"/>
      <c r="IL53" s="1201"/>
      <c r="IM53" s="1201"/>
      <c r="IN53" s="1201"/>
      <c r="IO53" s="1201"/>
      <c r="IP53" s="1201"/>
      <c r="IQ53" s="1201"/>
      <c r="IR53" s="1201"/>
      <c r="IS53" s="1201"/>
    </row>
    <row r="54" spans="1:253" s="1203" customFormat="1" ht="60">
      <c r="A54" s="1185">
        <v>41</v>
      </c>
      <c r="B54" s="1191" t="s">
        <v>675</v>
      </c>
      <c r="C54" s="1191"/>
      <c r="D54" s="1191"/>
      <c r="E54" s="519" t="s">
        <v>1117</v>
      </c>
      <c r="F54" s="519" t="s">
        <v>1139</v>
      </c>
      <c r="G54" s="1187"/>
      <c r="H54" s="1194" t="s">
        <v>51</v>
      </c>
      <c r="I54" s="1189">
        <v>2013</v>
      </c>
      <c r="J54" s="1189"/>
      <c r="K54" s="1189">
        <v>2015</v>
      </c>
      <c r="L54" s="1189"/>
      <c r="M54" s="1189"/>
      <c r="N54" s="1197" t="s">
        <v>676</v>
      </c>
      <c r="O54" s="519">
        <v>3891.5</v>
      </c>
      <c r="P54" s="519"/>
      <c r="Q54" s="519">
        <f t="shared" ref="Q54:Q59" si="6">O54</f>
        <v>3891.5</v>
      </c>
      <c r="R54" s="519">
        <f t="shared" si="5"/>
        <v>3120</v>
      </c>
      <c r="S54" s="519"/>
      <c r="T54" s="519">
        <v>3120</v>
      </c>
      <c r="U54" s="519">
        <v>700</v>
      </c>
      <c r="V54" s="519">
        <f t="shared" si="2"/>
        <v>709</v>
      </c>
      <c r="W54" s="519">
        <v>709</v>
      </c>
      <c r="X54" s="641">
        <v>0</v>
      </c>
      <c r="Y54" s="641"/>
      <c r="Z54" s="519"/>
      <c r="AA54" s="519">
        <v>0</v>
      </c>
      <c r="AB54" s="1202" t="s">
        <v>677</v>
      </c>
      <c r="AC54" s="1201"/>
      <c r="AD54" s="1201"/>
      <c r="AE54" s="1201"/>
      <c r="AF54" s="1201"/>
      <c r="AG54" s="1201"/>
      <c r="AH54" s="1201"/>
      <c r="AI54" s="1201"/>
      <c r="AJ54" s="1201"/>
      <c r="AK54" s="1201"/>
      <c r="AL54" s="1201"/>
      <c r="AM54" s="1201"/>
      <c r="AN54" s="1201"/>
      <c r="AO54" s="1201"/>
      <c r="AP54" s="1201"/>
      <c r="AQ54" s="1201"/>
      <c r="AR54" s="1201"/>
      <c r="AS54" s="1201"/>
      <c r="AT54" s="1201"/>
      <c r="AU54" s="1201"/>
      <c r="AV54" s="1201"/>
      <c r="AW54" s="1201"/>
      <c r="AX54" s="1201"/>
      <c r="AY54" s="1201"/>
      <c r="AZ54" s="1201"/>
      <c r="BA54" s="1201"/>
      <c r="BB54" s="1201"/>
      <c r="BC54" s="1201"/>
      <c r="BD54" s="1201"/>
      <c r="BE54" s="1201"/>
      <c r="BF54" s="1201"/>
      <c r="BG54" s="1201"/>
      <c r="BH54" s="1201"/>
      <c r="BI54" s="1201"/>
      <c r="BJ54" s="1201"/>
      <c r="BK54" s="1201"/>
      <c r="BL54" s="1201"/>
      <c r="BM54" s="1201"/>
      <c r="BN54" s="1201"/>
      <c r="BO54" s="1201"/>
      <c r="BP54" s="1201"/>
      <c r="BQ54" s="1201"/>
      <c r="BR54" s="1201"/>
      <c r="BS54" s="1201"/>
      <c r="BT54" s="1201"/>
      <c r="BU54" s="1201"/>
      <c r="BV54" s="1201"/>
      <c r="BW54" s="1201"/>
      <c r="BX54" s="1201"/>
      <c r="BY54" s="1201"/>
      <c r="BZ54" s="1201"/>
      <c r="CA54" s="1201"/>
      <c r="CB54" s="1201"/>
      <c r="CC54" s="1201"/>
      <c r="CD54" s="1201"/>
      <c r="CE54" s="1201"/>
      <c r="CF54" s="1201"/>
      <c r="CG54" s="1201"/>
      <c r="CH54" s="1201"/>
      <c r="CI54" s="1201"/>
      <c r="CJ54" s="1201"/>
      <c r="CK54" s="1201"/>
      <c r="CL54" s="1201"/>
      <c r="CM54" s="1201"/>
      <c r="CN54" s="1201"/>
      <c r="CO54" s="1201"/>
      <c r="CP54" s="1201"/>
      <c r="CQ54" s="1201"/>
      <c r="CR54" s="1201"/>
      <c r="CS54" s="1201"/>
      <c r="CT54" s="1201"/>
      <c r="CU54" s="1201"/>
      <c r="CV54" s="1201"/>
      <c r="CW54" s="1201"/>
      <c r="CX54" s="1201"/>
      <c r="CY54" s="1201"/>
      <c r="CZ54" s="1201"/>
      <c r="DA54" s="1201"/>
      <c r="DB54" s="1201"/>
      <c r="DC54" s="1201"/>
      <c r="DD54" s="1201"/>
      <c r="DE54" s="1201"/>
      <c r="DF54" s="1201"/>
      <c r="DG54" s="1201"/>
      <c r="DH54" s="1201"/>
      <c r="DI54" s="1201"/>
      <c r="DJ54" s="1201"/>
      <c r="DK54" s="1201"/>
      <c r="DL54" s="1201"/>
      <c r="DM54" s="1201"/>
      <c r="DN54" s="1201"/>
      <c r="DO54" s="1201"/>
      <c r="DP54" s="1201"/>
      <c r="DQ54" s="1201"/>
      <c r="DR54" s="1201"/>
      <c r="DS54" s="1201"/>
      <c r="DT54" s="1201"/>
      <c r="DU54" s="1201"/>
      <c r="DV54" s="1201"/>
      <c r="DW54" s="1201"/>
      <c r="DX54" s="1201"/>
      <c r="DY54" s="1201"/>
      <c r="DZ54" s="1201"/>
      <c r="EA54" s="1201"/>
      <c r="EB54" s="1201"/>
      <c r="EC54" s="1201"/>
      <c r="ED54" s="1201"/>
      <c r="EE54" s="1201"/>
      <c r="EF54" s="1201"/>
      <c r="EG54" s="1201"/>
      <c r="EH54" s="1201"/>
      <c r="EI54" s="1201"/>
      <c r="EJ54" s="1201"/>
      <c r="EK54" s="1201"/>
      <c r="EL54" s="1201"/>
      <c r="EM54" s="1201"/>
      <c r="EN54" s="1201"/>
      <c r="EO54" s="1201"/>
      <c r="EP54" s="1201"/>
      <c r="EQ54" s="1201"/>
      <c r="ER54" s="1201"/>
      <c r="ES54" s="1201"/>
      <c r="ET54" s="1201"/>
      <c r="EU54" s="1201"/>
      <c r="EV54" s="1201"/>
      <c r="EW54" s="1201"/>
      <c r="EX54" s="1201"/>
      <c r="EY54" s="1201"/>
      <c r="EZ54" s="1201"/>
      <c r="FA54" s="1201"/>
      <c r="FB54" s="1201"/>
      <c r="FC54" s="1201"/>
      <c r="FD54" s="1201"/>
      <c r="FE54" s="1201"/>
      <c r="FF54" s="1201"/>
      <c r="FG54" s="1201"/>
      <c r="FH54" s="1201"/>
      <c r="FI54" s="1201"/>
      <c r="FJ54" s="1201"/>
      <c r="FK54" s="1201"/>
      <c r="FL54" s="1201"/>
      <c r="FM54" s="1201"/>
      <c r="FN54" s="1201"/>
      <c r="FO54" s="1201"/>
      <c r="FP54" s="1201"/>
      <c r="FQ54" s="1201"/>
      <c r="FR54" s="1201"/>
      <c r="FS54" s="1201"/>
      <c r="FT54" s="1201"/>
      <c r="FU54" s="1201"/>
      <c r="FV54" s="1201"/>
      <c r="FW54" s="1201"/>
      <c r="FX54" s="1201"/>
      <c r="FY54" s="1201"/>
      <c r="FZ54" s="1201"/>
      <c r="GA54" s="1201"/>
      <c r="GB54" s="1201"/>
      <c r="GC54" s="1201"/>
      <c r="GD54" s="1201"/>
      <c r="GE54" s="1201"/>
      <c r="GF54" s="1201"/>
      <c r="GG54" s="1201"/>
      <c r="GH54" s="1201"/>
      <c r="GI54" s="1201"/>
      <c r="GJ54" s="1201"/>
      <c r="GK54" s="1201"/>
      <c r="GL54" s="1201"/>
      <c r="GM54" s="1201"/>
      <c r="GN54" s="1201"/>
      <c r="GO54" s="1201"/>
      <c r="GP54" s="1201"/>
      <c r="GQ54" s="1201"/>
      <c r="GR54" s="1201"/>
      <c r="GS54" s="1201"/>
      <c r="GT54" s="1201"/>
      <c r="GU54" s="1201"/>
      <c r="GV54" s="1201"/>
      <c r="GW54" s="1201"/>
      <c r="GX54" s="1201"/>
      <c r="GY54" s="1201"/>
      <c r="GZ54" s="1201"/>
      <c r="HA54" s="1201"/>
      <c r="HB54" s="1201"/>
      <c r="HC54" s="1201"/>
      <c r="HD54" s="1201"/>
      <c r="HE54" s="1201"/>
      <c r="HF54" s="1201"/>
      <c r="HG54" s="1201"/>
      <c r="HH54" s="1201"/>
      <c r="HI54" s="1201"/>
      <c r="HJ54" s="1201"/>
      <c r="HK54" s="1201"/>
      <c r="HL54" s="1201"/>
      <c r="HM54" s="1201"/>
      <c r="HN54" s="1201"/>
      <c r="HO54" s="1201"/>
      <c r="HP54" s="1201"/>
      <c r="HQ54" s="1201"/>
      <c r="HR54" s="1201"/>
      <c r="HS54" s="1201"/>
      <c r="HT54" s="1201"/>
      <c r="HU54" s="1201"/>
      <c r="HV54" s="1201"/>
      <c r="HW54" s="1201"/>
      <c r="HX54" s="1201"/>
      <c r="HY54" s="1201"/>
      <c r="HZ54" s="1201"/>
      <c r="IA54" s="1201"/>
      <c r="IB54" s="1201"/>
      <c r="IC54" s="1201"/>
      <c r="ID54" s="1201"/>
      <c r="IE54" s="1201"/>
      <c r="IF54" s="1201"/>
      <c r="IG54" s="1201"/>
      <c r="IH54" s="1201"/>
      <c r="II54" s="1201"/>
      <c r="IJ54" s="1201"/>
      <c r="IK54" s="1201"/>
      <c r="IL54" s="1201"/>
      <c r="IM54" s="1201"/>
      <c r="IN54" s="1201"/>
      <c r="IO54" s="1201"/>
      <c r="IP54" s="1201"/>
      <c r="IQ54" s="1201"/>
      <c r="IR54" s="1201"/>
      <c r="IS54" s="1201"/>
    </row>
    <row r="55" spans="1:253" s="1203" customFormat="1" ht="60">
      <c r="A55" s="1185">
        <v>42</v>
      </c>
      <c r="B55" s="1191" t="s">
        <v>678</v>
      </c>
      <c r="C55" s="1191"/>
      <c r="D55" s="1191"/>
      <c r="E55" s="519" t="s">
        <v>1117</v>
      </c>
      <c r="F55" s="519" t="s">
        <v>1139</v>
      </c>
      <c r="G55" s="1187"/>
      <c r="H55" s="1198" t="s">
        <v>211</v>
      </c>
      <c r="I55" s="1189">
        <v>2013</v>
      </c>
      <c r="J55" s="1189"/>
      <c r="K55" s="1189">
        <v>2015</v>
      </c>
      <c r="L55" s="1189"/>
      <c r="M55" s="1189"/>
      <c r="N55" s="1191" t="s">
        <v>679</v>
      </c>
      <c r="O55" s="519">
        <v>4971</v>
      </c>
      <c r="P55" s="519"/>
      <c r="Q55" s="519">
        <f t="shared" si="6"/>
        <v>4971</v>
      </c>
      <c r="R55" s="519">
        <f t="shared" si="5"/>
        <v>4450</v>
      </c>
      <c r="S55" s="519"/>
      <c r="T55" s="519">
        <v>4450</v>
      </c>
      <c r="U55" s="519">
        <v>507</v>
      </c>
      <c r="V55" s="519">
        <f t="shared" si="2"/>
        <v>400</v>
      </c>
      <c r="W55" s="519">
        <v>400</v>
      </c>
      <c r="X55" s="641">
        <v>0</v>
      </c>
      <c r="Y55" s="641"/>
      <c r="Z55" s="519"/>
      <c r="AA55" s="519">
        <v>0</v>
      </c>
      <c r="AB55" s="1202" t="s">
        <v>680</v>
      </c>
      <c r="AC55" s="1204" t="e">
        <f>#REF!-556506</f>
        <v>#REF!</v>
      </c>
      <c r="AD55" s="1201"/>
      <c r="AE55" s="1201"/>
      <c r="AF55" s="1201"/>
      <c r="AG55" s="1201"/>
      <c r="AH55" s="1201"/>
      <c r="AI55" s="1201"/>
      <c r="AJ55" s="1201"/>
      <c r="AK55" s="1201"/>
      <c r="AL55" s="1201"/>
      <c r="AM55" s="1201"/>
      <c r="AN55" s="1201"/>
      <c r="AO55" s="1201"/>
      <c r="AP55" s="1201"/>
      <c r="AQ55" s="1201"/>
      <c r="AR55" s="1201"/>
      <c r="AS55" s="1201"/>
      <c r="AT55" s="1201"/>
      <c r="AU55" s="1201"/>
      <c r="AV55" s="1201"/>
      <c r="AW55" s="1201"/>
      <c r="AX55" s="1201"/>
      <c r="AY55" s="1201"/>
      <c r="AZ55" s="1201"/>
      <c r="BA55" s="1201"/>
      <c r="BB55" s="1201"/>
      <c r="BC55" s="1201"/>
      <c r="BD55" s="1201"/>
      <c r="BE55" s="1201"/>
      <c r="BF55" s="1201"/>
      <c r="BG55" s="1201"/>
      <c r="BH55" s="1201"/>
      <c r="BI55" s="1201"/>
      <c r="BJ55" s="1201"/>
      <c r="BK55" s="1201"/>
      <c r="BL55" s="1201"/>
      <c r="BM55" s="1201"/>
      <c r="BN55" s="1201"/>
      <c r="BO55" s="1201"/>
      <c r="BP55" s="1201"/>
      <c r="BQ55" s="1201"/>
      <c r="BR55" s="1201"/>
      <c r="BS55" s="1201"/>
      <c r="BT55" s="1201"/>
      <c r="BU55" s="1201"/>
      <c r="BV55" s="1201"/>
      <c r="BW55" s="1201"/>
      <c r="BX55" s="1201"/>
      <c r="BY55" s="1201"/>
      <c r="BZ55" s="1201"/>
      <c r="CA55" s="1201"/>
      <c r="CB55" s="1201"/>
      <c r="CC55" s="1201"/>
      <c r="CD55" s="1201"/>
      <c r="CE55" s="1201"/>
      <c r="CF55" s="1201"/>
      <c r="CG55" s="1201"/>
      <c r="CH55" s="1201"/>
      <c r="CI55" s="1201"/>
      <c r="CJ55" s="1201"/>
      <c r="CK55" s="1201"/>
      <c r="CL55" s="1201"/>
      <c r="CM55" s="1201"/>
      <c r="CN55" s="1201"/>
      <c r="CO55" s="1201"/>
      <c r="CP55" s="1201"/>
      <c r="CQ55" s="1201"/>
      <c r="CR55" s="1201"/>
      <c r="CS55" s="1201"/>
      <c r="CT55" s="1201"/>
      <c r="CU55" s="1201"/>
      <c r="CV55" s="1201"/>
      <c r="CW55" s="1201"/>
      <c r="CX55" s="1201"/>
      <c r="CY55" s="1201"/>
      <c r="CZ55" s="1201"/>
      <c r="DA55" s="1201"/>
      <c r="DB55" s="1201"/>
      <c r="DC55" s="1201"/>
      <c r="DD55" s="1201"/>
      <c r="DE55" s="1201"/>
      <c r="DF55" s="1201"/>
      <c r="DG55" s="1201"/>
      <c r="DH55" s="1201"/>
      <c r="DI55" s="1201"/>
      <c r="DJ55" s="1201"/>
      <c r="DK55" s="1201"/>
      <c r="DL55" s="1201"/>
      <c r="DM55" s="1201"/>
      <c r="DN55" s="1201"/>
      <c r="DO55" s="1201"/>
      <c r="DP55" s="1201"/>
      <c r="DQ55" s="1201"/>
      <c r="DR55" s="1201"/>
      <c r="DS55" s="1201"/>
      <c r="DT55" s="1201"/>
      <c r="DU55" s="1201"/>
      <c r="DV55" s="1201"/>
      <c r="DW55" s="1201"/>
      <c r="DX55" s="1201"/>
      <c r="DY55" s="1201"/>
      <c r="DZ55" s="1201"/>
      <c r="EA55" s="1201"/>
      <c r="EB55" s="1201"/>
      <c r="EC55" s="1201"/>
      <c r="ED55" s="1201"/>
      <c r="EE55" s="1201"/>
      <c r="EF55" s="1201"/>
      <c r="EG55" s="1201"/>
      <c r="EH55" s="1201"/>
      <c r="EI55" s="1201"/>
      <c r="EJ55" s="1201"/>
      <c r="EK55" s="1201"/>
      <c r="EL55" s="1201"/>
      <c r="EM55" s="1201"/>
      <c r="EN55" s="1201"/>
      <c r="EO55" s="1201"/>
      <c r="EP55" s="1201"/>
      <c r="EQ55" s="1201"/>
      <c r="ER55" s="1201"/>
      <c r="ES55" s="1201"/>
      <c r="ET55" s="1201"/>
      <c r="EU55" s="1201"/>
      <c r="EV55" s="1201"/>
      <c r="EW55" s="1201"/>
      <c r="EX55" s="1201"/>
      <c r="EY55" s="1201"/>
      <c r="EZ55" s="1201"/>
      <c r="FA55" s="1201"/>
      <c r="FB55" s="1201"/>
      <c r="FC55" s="1201"/>
      <c r="FD55" s="1201"/>
      <c r="FE55" s="1201"/>
      <c r="FF55" s="1201"/>
      <c r="FG55" s="1201"/>
      <c r="FH55" s="1201"/>
      <c r="FI55" s="1201"/>
      <c r="FJ55" s="1201"/>
      <c r="FK55" s="1201"/>
      <c r="FL55" s="1201"/>
      <c r="FM55" s="1201"/>
      <c r="FN55" s="1201"/>
      <c r="FO55" s="1201"/>
      <c r="FP55" s="1201"/>
      <c r="FQ55" s="1201"/>
      <c r="FR55" s="1201"/>
      <c r="FS55" s="1201"/>
      <c r="FT55" s="1201"/>
      <c r="FU55" s="1201"/>
      <c r="FV55" s="1201"/>
      <c r="FW55" s="1201"/>
      <c r="FX55" s="1201"/>
      <c r="FY55" s="1201"/>
      <c r="FZ55" s="1201"/>
      <c r="GA55" s="1201"/>
      <c r="GB55" s="1201"/>
      <c r="GC55" s="1201"/>
      <c r="GD55" s="1201"/>
      <c r="GE55" s="1201"/>
      <c r="GF55" s="1201"/>
      <c r="GG55" s="1201"/>
      <c r="GH55" s="1201"/>
      <c r="GI55" s="1201"/>
      <c r="GJ55" s="1201"/>
      <c r="GK55" s="1201"/>
      <c r="GL55" s="1201"/>
      <c r="GM55" s="1201"/>
      <c r="GN55" s="1201"/>
      <c r="GO55" s="1201"/>
      <c r="GP55" s="1201"/>
      <c r="GQ55" s="1201"/>
      <c r="GR55" s="1201"/>
      <c r="GS55" s="1201"/>
      <c r="GT55" s="1201"/>
      <c r="GU55" s="1201"/>
      <c r="GV55" s="1201"/>
      <c r="GW55" s="1201"/>
      <c r="GX55" s="1201"/>
      <c r="GY55" s="1201"/>
      <c r="GZ55" s="1201"/>
      <c r="HA55" s="1201"/>
      <c r="HB55" s="1201"/>
      <c r="HC55" s="1201"/>
      <c r="HD55" s="1201"/>
      <c r="HE55" s="1201"/>
      <c r="HF55" s="1201"/>
      <c r="HG55" s="1201"/>
      <c r="HH55" s="1201"/>
      <c r="HI55" s="1201"/>
      <c r="HJ55" s="1201"/>
      <c r="HK55" s="1201"/>
      <c r="HL55" s="1201"/>
      <c r="HM55" s="1201"/>
      <c r="HN55" s="1201"/>
      <c r="HO55" s="1201"/>
      <c r="HP55" s="1201"/>
      <c r="HQ55" s="1201"/>
      <c r="HR55" s="1201"/>
      <c r="HS55" s="1201"/>
      <c r="HT55" s="1201"/>
      <c r="HU55" s="1201"/>
      <c r="HV55" s="1201"/>
      <c r="HW55" s="1201"/>
      <c r="HX55" s="1201"/>
      <c r="HY55" s="1201"/>
      <c r="HZ55" s="1201"/>
      <c r="IA55" s="1201"/>
      <c r="IB55" s="1201"/>
      <c r="IC55" s="1201"/>
      <c r="ID55" s="1201"/>
      <c r="IE55" s="1201"/>
      <c r="IF55" s="1201"/>
      <c r="IG55" s="1201"/>
      <c r="IH55" s="1201"/>
      <c r="II55" s="1201"/>
      <c r="IJ55" s="1201"/>
      <c r="IK55" s="1201"/>
      <c r="IL55" s="1201"/>
      <c r="IM55" s="1201"/>
      <c r="IN55" s="1201"/>
      <c r="IO55" s="1201"/>
      <c r="IP55" s="1201"/>
      <c r="IQ55" s="1201"/>
      <c r="IR55" s="1201"/>
      <c r="IS55" s="1201"/>
    </row>
    <row r="56" spans="1:253" s="1203" customFormat="1" ht="60">
      <c r="A56" s="1185">
        <v>43</v>
      </c>
      <c r="B56" s="1191" t="s">
        <v>681</v>
      </c>
      <c r="C56" s="1191"/>
      <c r="D56" s="1191"/>
      <c r="E56" s="519" t="s">
        <v>1117</v>
      </c>
      <c r="F56" s="519" t="s">
        <v>1139</v>
      </c>
      <c r="G56" s="1187"/>
      <c r="H56" s="1188" t="s">
        <v>19</v>
      </c>
      <c r="I56" s="1189">
        <v>2013</v>
      </c>
      <c r="J56" s="1189"/>
      <c r="K56" s="1189">
        <v>2015</v>
      </c>
      <c r="L56" s="1189"/>
      <c r="M56" s="1189"/>
      <c r="N56" s="1191" t="s">
        <v>682</v>
      </c>
      <c r="O56" s="519">
        <v>3601</v>
      </c>
      <c r="P56" s="519"/>
      <c r="Q56" s="519">
        <f t="shared" si="6"/>
        <v>3601</v>
      </c>
      <c r="R56" s="519">
        <f t="shared" si="5"/>
        <v>3230</v>
      </c>
      <c r="S56" s="519"/>
      <c r="T56" s="519">
        <v>3230</v>
      </c>
      <c r="U56" s="519">
        <v>371</v>
      </c>
      <c r="V56" s="519">
        <f t="shared" si="2"/>
        <v>371</v>
      </c>
      <c r="W56" s="519">
        <v>371</v>
      </c>
      <c r="X56" s="641">
        <v>0</v>
      </c>
      <c r="Y56" s="641"/>
      <c r="Z56" s="519"/>
      <c r="AA56" s="519">
        <v>0</v>
      </c>
      <c r="AB56" s="1195" t="s">
        <v>648</v>
      </c>
      <c r="AC56" s="1201"/>
      <c r="AD56" s="1201"/>
      <c r="AE56" s="1201"/>
      <c r="AF56" s="1201"/>
      <c r="AG56" s="1201"/>
      <c r="AH56" s="1201"/>
      <c r="AI56" s="1201"/>
      <c r="AJ56" s="1201"/>
      <c r="AK56" s="1201"/>
      <c r="AL56" s="1201"/>
      <c r="AM56" s="1201"/>
      <c r="AN56" s="1201"/>
      <c r="AO56" s="1201"/>
      <c r="AP56" s="1201"/>
      <c r="AQ56" s="1201"/>
      <c r="AR56" s="1201"/>
      <c r="AS56" s="1201"/>
      <c r="AT56" s="1201"/>
      <c r="AU56" s="1201"/>
      <c r="AV56" s="1201"/>
      <c r="AW56" s="1201"/>
      <c r="AX56" s="1201"/>
      <c r="AY56" s="1201"/>
      <c r="AZ56" s="1201"/>
      <c r="BA56" s="1201"/>
      <c r="BB56" s="1201"/>
      <c r="BC56" s="1201"/>
      <c r="BD56" s="1201"/>
      <c r="BE56" s="1201"/>
      <c r="BF56" s="1201"/>
      <c r="BG56" s="1201"/>
      <c r="BH56" s="1201"/>
      <c r="BI56" s="1201"/>
      <c r="BJ56" s="1201"/>
      <c r="BK56" s="1201"/>
      <c r="BL56" s="1201"/>
      <c r="BM56" s="1201"/>
      <c r="BN56" s="1201"/>
      <c r="BO56" s="1201"/>
      <c r="BP56" s="1201"/>
      <c r="BQ56" s="1201"/>
      <c r="BR56" s="1201"/>
      <c r="BS56" s="1201"/>
      <c r="BT56" s="1201"/>
      <c r="BU56" s="1201"/>
      <c r="BV56" s="1201"/>
      <c r="BW56" s="1201"/>
      <c r="BX56" s="1201"/>
      <c r="BY56" s="1201"/>
      <c r="BZ56" s="1201"/>
      <c r="CA56" s="1201"/>
      <c r="CB56" s="1201"/>
      <c r="CC56" s="1201"/>
      <c r="CD56" s="1201"/>
      <c r="CE56" s="1201"/>
      <c r="CF56" s="1201"/>
      <c r="CG56" s="1201"/>
      <c r="CH56" s="1201"/>
      <c r="CI56" s="1201"/>
      <c r="CJ56" s="1201"/>
      <c r="CK56" s="1201"/>
      <c r="CL56" s="1201"/>
      <c r="CM56" s="1201"/>
      <c r="CN56" s="1201"/>
      <c r="CO56" s="1201"/>
      <c r="CP56" s="1201"/>
      <c r="CQ56" s="1201"/>
      <c r="CR56" s="1201"/>
      <c r="CS56" s="1201"/>
      <c r="CT56" s="1201"/>
      <c r="CU56" s="1201"/>
      <c r="CV56" s="1201"/>
      <c r="CW56" s="1201"/>
      <c r="CX56" s="1201"/>
      <c r="CY56" s="1201"/>
      <c r="CZ56" s="1201"/>
      <c r="DA56" s="1201"/>
      <c r="DB56" s="1201"/>
      <c r="DC56" s="1201"/>
      <c r="DD56" s="1201"/>
      <c r="DE56" s="1201"/>
      <c r="DF56" s="1201"/>
      <c r="DG56" s="1201"/>
      <c r="DH56" s="1201"/>
      <c r="DI56" s="1201"/>
      <c r="DJ56" s="1201"/>
      <c r="DK56" s="1201"/>
      <c r="DL56" s="1201"/>
      <c r="DM56" s="1201"/>
      <c r="DN56" s="1201"/>
      <c r="DO56" s="1201"/>
      <c r="DP56" s="1201"/>
      <c r="DQ56" s="1201"/>
      <c r="DR56" s="1201"/>
      <c r="DS56" s="1201"/>
      <c r="DT56" s="1201"/>
      <c r="DU56" s="1201"/>
      <c r="DV56" s="1201"/>
      <c r="DW56" s="1201"/>
      <c r="DX56" s="1201"/>
      <c r="DY56" s="1201"/>
      <c r="DZ56" s="1201"/>
      <c r="EA56" s="1201"/>
      <c r="EB56" s="1201"/>
      <c r="EC56" s="1201"/>
      <c r="ED56" s="1201"/>
      <c r="EE56" s="1201"/>
      <c r="EF56" s="1201"/>
      <c r="EG56" s="1201"/>
      <c r="EH56" s="1201"/>
      <c r="EI56" s="1201"/>
      <c r="EJ56" s="1201"/>
      <c r="EK56" s="1201"/>
      <c r="EL56" s="1201"/>
      <c r="EM56" s="1201"/>
      <c r="EN56" s="1201"/>
      <c r="EO56" s="1201"/>
      <c r="EP56" s="1201"/>
      <c r="EQ56" s="1201"/>
      <c r="ER56" s="1201"/>
      <c r="ES56" s="1201"/>
      <c r="ET56" s="1201"/>
      <c r="EU56" s="1201"/>
      <c r="EV56" s="1201"/>
      <c r="EW56" s="1201"/>
      <c r="EX56" s="1201"/>
      <c r="EY56" s="1201"/>
      <c r="EZ56" s="1201"/>
      <c r="FA56" s="1201"/>
      <c r="FB56" s="1201"/>
      <c r="FC56" s="1201"/>
      <c r="FD56" s="1201"/>
      <c r="FE56" s="1201"/>
      <c r="FF56" s="1201"/>
      <c r="FG56" s="1201"/>
      <c r="FH56" s="1201"/>
      <c r="FI56" s="1201"/>
      <c r="FJ56" s="1201"/>
      <c r="FK56" s="1201"/>
      <c r="FL56" s="1201"/>
      <c r="FM56" s="1201"/>
      <c r="FN56" s="1201"/>
      <c r="FO56" s="1201"/>
      <c r="FP56" s="1201"/>
      <c r="FQ56" s="1201"/>
      <c r="FR56" s="1201"/>
      <c r="FS56" s="1201"/>
      <c r="FT56" s="1201"/>
      <c r="FU56" s="1201"/>
      <c r="FV56" s="1201"/>
      <c r="FW56" s="1201"/>
      <c r="FX56" s="1201"/>
      <c r="FY56" s="1201"/>
      <c r="FZ56" s="1201"/>
      <c r="GA56" s="1201"/>
      <c r="GB56" s="1201"/>
      <c r="GC56" s="1201"/>
      <c r="GD56" s="1201"/>
      <c r="GE56" s="1201"/>
      <c r="GF56" s="1201"/>
      <c r="GG56" s="1201"/>
      <c r="GH56" s="1201"/>
      <c r="GI56" s="1201"/>
      <c r="GJ56" s="1201"/>
      <c r="GK56" s="1201"/>
      <c r="GL56" s="1201"/>
      <c r="GM56" s="1201"/>
      <c r="GN56" s="1201"/>
      <c r="GO56" s="1201"/>
      <c r="GP56" s="1201"/>
      <c r="GQ56" s="1201"/>
      <c r="GR56" s="1201"/>
      <c r="GS56" s="1201"/>
      <c r="GT56" s="1201"/>
      <c r="GU56" s="1201"/>
      <c r="GV56" s="1201"/>
      <c r="GW56" s="1201"/>
      <c r="GX56" s="1201"/>
      <c r="GY56" s="1201"/>
      <c r="GZ56" s="1201"/>
      <c r="HA56" s="1201"/>
      <c r="HB56" s="1201"/>
      <c r="HC56" s="1201"/>
      <c r="HD56" s="1201"/>
      <c r="HE56" s="1201"/>
      <c r="HF56" s="1201"/>
      <c r="HG56" s="1201"/>
      <c r="HH56" s="1201"/>
      <c r="HI56" s="1201"/>
      <c r="HJ56" s="1201"/>
      <c r="HK56" s="1201"/>
      <c r="HL56" s="1201"/>
      <c r="HM56" s="1201"/>
      <c r="HN56" s="1201"/>
      <c r="HO56" s="1201"/>
      <c r="HP56" s="1201"/>
      <c r="HQ56" s="1201"/>
      <c r="HR56" s="1201"/>
      <c r="HS56" s="1201"/>
      <c r="HT56" s="1201"/>
      <c r="HU56" s="1201"/>
      <c r="HV56" s="1201"/>
      <c r="HW56" s="1201"/>
      <c r="HX56" s="1201"/>
      <c r="HY56" s="1201"/>
      <c r="HZ56" s="1201"/>
      <c r="IA56" s="1201"/>
      <c r="IB56" s="1201"/>
      <c r="IC56" s="1201"/>
      <c r="ID56" s="1201"/>
      <c r="IE56" s="1201"/>
      <c r="IF56" s="1201"/>
      <c r="IG56" s="1201"/>
      <c r="IH56" s="1201"/>
      <c r="II56" s="1201"/>
      <c r="IJ56" s="1201"/>
      <c r="IK56" s="1201"/>
      <c r="IL56" s="1201"/>
      <c r="IM56" s="1201"/>
      <c r="IN56" s="1201"/>
      <c r="IO56" s="1201"/>
      <c r="IP56" s="1201"/>
      <c r="IQ56" s="1201"/>
      <c r="IR56" s="1201"/>
      <c r="IS56" s="1201"/>
    </row>
    <row r="57" spans="1:253" s="1203" customFormat="1" ht="60">
      <c r="A57" s="1185">
        <v>44</v>
      </c>
      <c r="B57" s="1191" t="s">
        <v>683</v>
      </c>
      <c r="C57" s="1191"/>
      <c r="D57" s="1191"/>
      <c r="E57" s="519" t="s">
        <v>1117</v>
      </c>
      <c r="F57" s="519" t="s">
        <v>1139</v>
      </c>
      <c r="G57" s="1187"/>
      <c r="H57" s="1193" t="s">
        <v>26</v>
      </c>
      <c r="I57" s="1189">
        <v>2013</v>
      </c>
      <c r="J57" s="1189"/>
      <c r="K57" s="1189">
        <v>2015</v>
      </c>
      <c r="L57" s="1189"/>
      <c r="M57" s="1189"/>
      <c r="N57" s="1191" t="s">
        <v>684</v>
      </c>
      <c r="O57" s="519">
        <v>5133</v>
      </c>
      <c r="P57" s="519"/>
      <c r="Q57" s="519">
        <f t="shared" si="6"/>
        <v>5133</v>
      </c>
      <c r="R57" s="519">
        <f t="shared" si="5"/>
        <v>4600</v>
      </c>
      <c r="S57" s="519"/>
      <c r="T57" s="519">
        <v>4600</v>
      </c>
      <c r="U57" s="519">
        <v>533</v>
      </c>
      <c r="V57" s="519">
        <f t="shared" si="2"/>
        <v>533</v>
      </c>
      <c r="W57" s="519">
        <v>533</v>
      </c>
      <c r="X57" s="641">
        <v>0</v>
      </c>
      <c r="Y57" s="641"/>
      <c r="Z57" s="519"/>
      <c r="AA57" s="519">
        <v>0</v>
      </c>
      <c r="AB57" s="1195" t="s">
        <v>648</v>
      </c>
      <c r="AC57" s="1201"/>
      <c r="AD57" s="1201"/>
      <c r="AE57" s="1201"/>
      <c r="AF57" s="1201"/>
      <c r="AG57" s="1201"/>
      <c r="AH57" s="1201"/>
      <c r="AI57" s="1201"/>
      <c r="AJ57" s="1201"/>
      <c r="AK57" s="1201"/>
      <c r="AL57" s="1201"/>
      <c r="AM57" s="1201"/>
      <c r="AN57" s="1201"/>
      <c r="AO57" s="1201"/>
      <c r="AP57" s="1201"/>
      <c r="AQ57" s="1201"/>
      <c r="AR57" s="1201"/>
      <c r="AS57" s="1201"/>
      <c r="AT57" s="1201"/>
      <c r="AU57" s="1201"/>
      <c r="AV57" s="1201"/>
      <c r="AW57" s="1201"/>
      <c r="AX57" s="1201"/>
      <c r="AY57" s="1201"/>
      <c r="AZ57" s="1201"/>
      <c r="BA57" s="1201"/>
      <c r="BB57" s="1201"/>
      <c r="BC57" s="1201"/>
      <c r="BD57" s="1201"/>
      <c r="BE57" s="1201"/>
      <c r="BF57" s="1201"/>
      <c r="BG57" s="1201"/>
      <c r="BH57" s="1201"/>
      <c r="BI57" s="1201"/>
      <c r="BJ57" s="1201"/>
      <c r="BK57" s="1201"/>
      <c r="BL57" s="1201"/>
      <c r="BM57" s="1201"/>
      <c r="BN57" s="1201"/>
      <c r="BO57" s="1201"/>
      <c r="BP57" s="1201"/>
      <c r="BQ57" s="1201"/>
      <c r="BR57" s="1201"/>
      <c r="BS57" s="1201"/>
      <c r="BT57" s="1201"/>
      <c r="BU57" s="1201"/>
      <c r="BV57" s="1201"/>
      <c r="BW57" s="1201"/>
      <c r="BX57" s="1201"/>
      <c r="BY57" s="1201"/>
      <c r="BZ57" s="1201"/>
      <c r="CA57" s="1201"/>
      <c r="CB57" s="1201"/>
      <c r="CC57" s="1201"/>
      <c r="CD57" s="1201"/>
      <c r="CE57" s="1201"/>
      <c r="CF57" s="1201"/>
      <c r="CG57" s="1201"/>
      <c r="CH57" s="1201"/>
      <c r="CI57" s="1201"/>
      <c r="CJ57" s="1201"/>
      <c r="CK57" s="1201"/>
      <c r="CL57" s="1201"/>
      <c r="CM57" s="1201"/>
      <c r="CN57" s="1201"/>
      <c r="CO57" s="1201"/>
      <c r="CP57" s="1201"/>
      <c r="CQ57" s="1201"/>
      <c r="CR57" s="1201"/>
      <c r="CS57" s="1201"/>
      <c r="CT57" s="1201"/>
      <c r="CU57" s="1201"/>
      <c r="CV57" s="1201"/>
      <c r="CW57" s="1201"/>
      <c r="CX57" s="1201"/>
      <c r="CY57" s="1201"/>
      <c r="CZ57" s="1201"/>
      <c r="DA57" s="1201"/>
      <c r="DB57" s="1201"/>
      <c r="DC57" s="1201"/>
      <c r="DD57" s="1201"/>
      <c r="DE57" s="1201"/>
      <c r="DF57" s="1201"/>
      <c r="DG57" s="1201"/>
      <c r="DH57" s="1201"/>
      <c r="DI57" s="1201"/>
      <c r="DJ57" s="1201"/>
      <c r="DK57" s="1201"/>
      <c r="DL57" s="1201"/>
      <c r="DM57" s="1201"/>
      <c r="DN57" s="1201"/>
      <c r="DO57" s="1201"/>
      <c r="DP57" s="1201"/>
      <c r="DQ57" s="1201"/>
      <c r="DR57" s="1201"/>
      <c r="DS57" s="1201"/>
      <c r="DT57" s="1201"/>
      <c r="DU57" s="1201"/>
      <c r="DV57" s="1201"/>
      <c r="DW57" s="1201"/>
      <c r="DX57" s="1201"/>
      <c r="DY57" s="1201"/>
      <c r="DZ57" s="1201"/>
      <c r="EA57" s="1201"/>
      <c r="EB57" s="1201"/>
      <c r="EC57" s="1201"/>
      <c r="ED57" s="1201"/>
      <c r="EE57" s="1201"/>
      <c r="EF57" s="1201"/>
      <c r="EG57" s="1201"/>
      <c r="EH57" s="1201"/>
      <c r="EI57" s="1201"/>
      <c r="EJ57" s="1201"/>
      <c r="EK57" s="1201"/>
      <c r="EL57" s="1201"/>
      <c r="EM57" s="1201"/>
      <c r="EN57" s="1201"/>
      <c r="EO57" s="1201"/>
      <c r="EP57" s="1201"/>
      <c r="EQ57" s="1201"/>
      <c r="ER57" s="1201"/>
      <c r="ES57" s="1201"/>
      <c r="ET57" s="1201"/>
      <c r="EU57" s="1201"/>
      <c r="EV57" s="1201"/>
      <c r="EW57" s="1201"/>
      <c r="EX57" s="1201"/>
      <c r="EY57" s="1201"/>
      <c r="EZ57" s="1201"/>
      <c r="FA57" s="1201"/>
      <c r="FB57" s="1201"/>
      <c r="FC57" s="1201"/>
      <c r="FD57" s="1201"/>
      <c r="FE57" s="1201"/>
      <c r="FF57" s="1201"/>
      <c r="FG57" s="1201"/>
      <c r="FH57" s="1201"/>
      <c r="FI57" s="1201"/>
      <c r="FJ57" s="1201"/>
      <c r="FK57" s="1201"/>
      <c r="FL57" s="1201"/>
      <c r="FM57" s="1201"/>
      <c r="FN57" s="1201"/>
      <c r="FO57" s="1201"/>
      <c r="FP57" s="1201"/>
      <c r="FQ57" s="1201"/>
      <c r="FR57" s="1201"/>
      <c r="FS57" s="1201"/>
      <c r="FT57" s="1201"/>
      <c r="FU57" s="1201"/>
      <c r="FV57" s="1201"/>
      <c r="FW57" s="1201"/>
      <c r="FX57" s="1201"/>
      <c r="FY57" s="1201"/>
      <c r="FZ57" s="1201"/>
      <c r="GA57" s="1201"/>
      <c r="GB57" s="1201"/>
      <c r="GC57" s="1201"/>
      <c r="GD57" s="1201"/>
      <c r="GE57" s="1201"/>
      <c r="GF57" s="1201"/>
      <c r="GG57" s="1201"/>
      <c r="GH57" s="1201"/>
      <c r="GI57" s="1201"/>
      <c r="GJ57" s="1201"/>
      <c r="GK57" s="1201"/>
      <c r="GL57" s="1201"/>
      <c r="GM57" s="1201"/>
      <c r="GN57" s="1201"/>
      <c r="GO57" s="1201"/>
      <c r="GP57" s="1201"/>
      <c r="GQ57" s="1201"/>
      <c r="GR57" s="1201"/>
      <c r="GS57" s="1201"/>
      <c r="GT57" s="1201"/>
      <c r="GU57" s="1201"/>
      <c r="GV57" s="1201"/>
      <c r="GW57" s="1201"/>
      <c r="GX57" s="1201"/>
      <c r="GY57" s="1201"/>
      <c r="GZ57" s="1201"/>
      <c r="HA57" s="1201"/>
      <c r="HB57" s="1201"/>
      <c r="HC57" s="1201"/>
      <c r="HD57" s="1201"/>
      <c r="HE57" s="1201"/>
      <c r="HF57" s="1201"/>
      <c r="HG57" s="1201"/>
      <c r="HH57" s="1201"/>
      <c r="HI57" s="1201"/>
      <c r="HJ57" s="1201"/>
      <c r="HK57" s="1201"/>
      <c r="HL57" s="1201"/>
      <c r="HM57" s="1201"/>
      <c r="HN57" s="1201"/>
      <c r="HO57" s="1201"/>
      <c r="HP57" s="1201"/>
      <c r="HQ57" s="1201"/>
      <c r="HR57" s="1201"/>
      <c r="HS57" s="1201"/>
      <c r="HT57" s="1201"/>
      <c r="HU57" s="1201"/>
      <c r="HV57" s="1201"/>
      <c r="HW57" s="1201"/>
      <c r="HX57" s="1201"/>
      <c r="HY57" s="1201"/>
      <c r="HZ57" s="1201"/>
      <c r="IA57" s="1201"/>
      <c r="IB57" s="1201"/>
      <c r="IC57" s="1201"/>
      <c r="ID57" s="1201"/>
      <c r="IE57" s="1201"/>
      <c r="IF57" s="1201"/>
      <c r="IG57" s="1201"/>
      <c r="IH57" s="1201"/>
      <c r="II57" s="1201"/>
      <c r="IJ57" s="1201"/>
      <c r="IK57" s="1201"/>
      <c r="IL57" s="1201"/>
      <c r="IM57" s="1201"/>
      <c r="IN57" s="1201"/>
      <c r="IO57" s="1201"/>
      <c r="IP57" s="1201"/>
      <c r="IQ57" s="1201"/>
      <c r="IR57" s="1201"/>
      <c r="IS57" s="1201"/>
    </row>
    <row r="58" spans="1:253" s="1203" customFormat="1" ht="60">
      <c r="A58" s="1185">
        <v>45</v>
      </c>
      <c r="B58" s="1191" t="s">
        <v>685</v>
      </c>
      <c r="C58" s="1191"/>
      <c r="D58" s="1191"/>
      <c r="E58" s="519" t="s">
        <v>1117</v>
      </c>
      <c r="F58" s="519" t="s">
        <v>1139</v>
      </c>
      <c r="G58" s="1187"/>
      <c r="H58" s="1198" t="s">
        <v>211</v>
      </c>
      <c r="I58" s="1189">
        <v>2013</v>
      </c>
      <c r="J58" s="1189"/>
      <c r="K58" s="1189">
        <v>2015</v>
      </c>
      <c r="L58" s="1189"/>
      <c r="M58" s="1189"/>
      <c r="N58" s="1191" t="s">
        <v>686</v>
      </c>
      <c r="O58" s="519">
        <v>2617</v>
      </c>
      <c r="P58" s="519"/>
      <c r="Q58" s="519">
        <f t="shared" si="6"/>
        <v>2617</v>
      </c>
      <c r="R58" s="519">
        <f t="shared" si="5"/>
        <v>2372</v>
      </c>
      <c r="S58" s="519"/>
      <c r="T58" s="519">
        <v>2372</v>
      </c>
      <c r="U58" s="519">
        <v>245</v>
      </c>
      <c r="V58" s="519">
        <f t="shared" si="2"/>
        <v>245</v>
      </c>
      <c r="W58" s="519">
        <v>245</v>
      </c>
      <c r="X58" s="641">
        <v>0</v>
      </c>
      <c r="Y58" s="641"/>
      <c r="Z58" s="519"/>
      <c r="AA58" s="519">
        <v>0</v>
      </c>
      <c r="AB58" s="1195" t="s">
        <v>648</v>
      </c>
      <c r="AC58" s="1201"/>
      <c r="AD58" s="1201"/>
      <c r="AE58" s="1201"/>
      <c r="AF58" s="1201"/>
      <c r="AG58" s="1201"/>
      <c r="AH58" s="1201"/>
      <c r="AI58" s="1201"/>
      <c r="AJ58" s="1201"/>
      <c r="AK58" s="1201"/>
      <c r="AL58" s="1201"/>
      <c r="AM58" s="1201"/>
      <c r="AN58" s="1201"/>
      <c r="AO58" s="1201"/>
      <c r="AP58" s="1201"/>
      <c r="AQ58" s="1201"/>
      <c r="AR58" s="1201"/>
      <c r="AS58" s="1201"/>
      <c r="AT58" s="1201"/>
      <c r="AU58" s="1201"/>
      <c r="AV58" s="1201"/>
      <c r="AW58" s="1201"/>
      <c r="AX58" s="1201"/>
      <c r="AY58" s="1201"/>
      <c r="AZ58" s="1201"/>
      <c r="BA58" s="1201"/>
      <c r="BB58" s="1201"/>
      <c r="BC58" s="1201"/>
      <c r="BD58" s="1201"/>
      <c r="BE58" s="1201"/>
      <c r="BF58" s="1201"/>
      <c r="BG58" s="1201"/>
      <c r="BH58" s="1201"/>
      <c r="BI58" s="1201"/>
      <c r="BJ58" s="1201"/>
      <c r="BK58" s="1201"/>
      <c r="BL58" s="1201"/>
      <c r="BM58" s="1201"/>
      <c r="BN58" s="1201"/>
      <c r="BO58" s="1201"/>
      <c r="BP58" s="1201"/>
      <c r="BQ58" s="1201"/>
      <c r="BR58" s="1201"/>
      <c r="BS58" s="1201"/>
      <c r="BT58" s="1201"/>
      <c r="BU58" s="1201"/>
      <c r="BV58" s="1201"/>
      <c r="BW58" s="1201"/>
      <c r="BX58" s="1201"/>
      <c r="BY58" s="1201"/>
      <c r="BZ58" s="1201"/>
      <c r="CA58" s="1201"/>
      <c r="CB58" s="1201"/>
      <c r="CC58" s="1201"/>
      <c r="CD58" s="1201"/>
      <c r="CE58" s="1201"/>
      <c r="CF58" s="1201"/>
      <c r="CG58" s="1201"/>
      <c r="CH58" s="1201"/>
      <c r="CI58" s="1201"/>
      <c r="CJ58" s="1201"/>
      <c r="CK58" s="1201"/>
      <c r="CL58" s="1201"/>
      <c r="CM58" s="1201"/>
      <c r="CN58" s="1201"/>
      <c r="CO58" s="1201"/>
      <c r="CP58" s="1201"/>
      <c r="CQ58" s="1201"/>
      <c r="CR58" s="1201"/>
      <c r="CS58" s="1201"/>
      <c r="CT58" s="1201"/>
      <c r="CU58" s="1201"/>
      <c r="CV58" s="1201"/>
      <c r="CW58" s="1201"/>
      <c r="CX58" s="1201"/>
      <c r="CY58" s="1201"/>
      <c r="CZ58" s="1201"/>
      <c r="DA58" s="1201"/>
      <c r="DB58" s="1201"/>
      <c r="DC58" s="1201"/>
      <c r="DD58" s="1201"/>
      <c r="DE58" s="1201"/>
      <c r="DF58" s="1201"/>
      <c r="DG58" s="1201"/>
      <c r="DH58" s="1201"/>
      <c r="DI58" s="1201"/>
      <c r="DJ58" s="1201"/>
      <c r="DK58" s="1201"/>
      <c r="DL58" s="1201"/>
      <c r="DM58" s="1201"/>
      <c r="DN58" s="1201"/>
      <c r="DO58" s="1201"/>
      <c r="DP58" s="1201"/>
      <c r="DQ58" s="1201"/>
      <c r="DR58" s="1201"/>
      <c r="DS58" s="1201"/>
      <c r="DT58" s="1201"/>
      <c r="DU58" s="1201"/>
      <c r="DV58" s="1201"/>
      <c r="DW58" s="1201"/>
      <c r="DX58" s="1201"/>
      <c r="DY58" s="1201"/>
      <c r="DZ58" s="1201"/>
      <c r="EA58" s="1201"/>
      <c r="EB58" s="1201"/>
      <c r="EC58" s="1201"/>
      <c r="ED58" s="1201"/>
      <c r="EE58" s="1201"/>
      <c r="EF58" s="1201"/>
      <c r="EG58" s="1201"/>
      <c r="EH58" s="1201"/>
      <c r="EI58" s="1201"/>
      <c r="EJ58" s="1201"/>
      <c r="EK58" s="1201"/>
      <c r="EL58" s="1201"/>
      <c r="EM58" s="1201"/>
      <c r="EN58" s="1201"/>
      <c r="EO58" s="1201"/>
      <c r="EP58" s="1201"/>
      <c r="EQ58" s="1201"/>
      <c r="ER58" s="1201"/>
      <c r="ES58" s="1201"/>
      <c r="ET58" s="1201"/>
      <c r="EU58" s="1201"/>
      <c r="EV58" s="1201"/>
      <c r="EW58" s="1201"/>
      <c r="EX58" s="1201"/>
      <c r="EY58" s="1201"/>
      <c r="EZ58" s="1201"/>
      <c r="FA58" s="1201"/>
      <c r="FB58" s="1201"/>
      <c r="FC58" s="1201"/>
      <c r="FD58" s="1201"/>
      <c r="FE58" s="1201"/>
      <c r="FF58" s="1201"/>
      <c r="FG58" s="1201"/>
      <c r="FH58" s="1201"/>
      <c r="FI58" s="1201"/>
      <c r="FJ58" s="1201"/>
      <c r="FK58" s="1201"/>
      <c r="FL58" s="1201"/>
      <c r="FM58" s="1201"/>
      <c r="FN58" s="1201"/>
      <c r="FO58" s="1201"/>
      <c r="FP58" s="1201"/>
      <c r="FQ58" s="1201"/>
      <c r="FR58" s="1201"/>
      <c r="FS58" s="1201"/>
      <c r="FT58" s="1201"/>
      <c r="FU58" s="1201"/>
      <c r="FV58" s="1201"/>
      <c r="FW58" s="1201"/>
      <c r="FX58" s="1201"/>
      <c r="FY58" s="1201"/>
      <c r="FZ58" s="1201"/>
      <c r="GA58" s="1201"/>
      <c r="GB58" s="1201"/>
      <c r="GC58" s="1201"/>
      <c r="GD58" s="1201"/>
      <c r="GE58" s="1201"/>
      <c r="GF58" s="1201"/>
      <c r="GG58" s="1201"/>
      <c r="GH58" s="1201"/>
      <c r="GI58" s="1201"/>
      <c r="GJ58" s="1201"/>
      <c r="GK58" s="1201"/>
      <c r="GL58" s="1201"/>
      <c r="GM58" s="1201"/>
      <c r="GN58" s="1201"/>
      <c r="GO58" s="1201"/>
      <c r="GP58" s="1201"/>
      <c r="GQ58" s="1201"/>
      <c r="GR58" s="1201"/>
      <c r="GS58" s="1201"/>
      <c r="GT58" s="1201"/>
      <c r="GU58" s="1201"/>
      <c r="GV58" s="1201"/>
      <c r="GW58" s="1201"/>
      <c r="GX58" s="1201"/>
      <c r="GY58" s="1201"/>
      <c r="GZ58" s="1201"/>
      <c r="HA58" s="1201"/>
      <c r="HB58" s="1201"/>
      <c r="HC58" s="1201"/>
      <c r="HD58" s="1201"/>
      <c r="HE58" s="1201"/>
      <c r="HF58" s="1201"/>
      <c r="HG58" s="1201"/>
      <c r="HH58" s="1201"/>
      <c r="HI58" s="1201"/>
      <c r="HJ58" s="1201"/>
      <c r="HK58" s="1201"/>
      <c r="HL58" s="1201"/>
      <c r="HM58" s="1201"/>
      <c r="HN58" s="1201"/>
      <c r="HO58" s="1201"/>
      <c r="HP58" s="1201"/>
      <c r="HQ58" s="1201"/>
      <c r="HR58" s="1201"/>
      <c r="HS58" s="1201"/>
      <c r="HT58" s="1201"/>
      <c r="HU58" s="1201"/>
      <c r="HV58" s="1201"/>
      <c r="HW58" s="1201"/>
      <c r="HX58" s="1201"/>
      <c r="HY58" s="1201"/>
      <c r="HZ58" s="1201"/>
      <c r="IA58" s="1201"/>
      <c r="IB58" s="1201"/>
      <c r="IC58" s="1201"/>
      <c r="ID58" s="1201"/>
      <c r="IE58" s="1201"/>
      <c r="IF58" s="1201"/>
      <c r="IG58" s="1201"/>
      <c r="IH58" s="1201"/>
      <c r="II58" s="1201"/>
      <c r="IJ58" s="1201"/>
      <c r="IK58" s="1201"/>
      <c r="IL58" s="1201"/>
      <c r="IM58" s="1201"/>
      <c r="IN58" s="1201"/>
      <c r="IO58" s="1201"/>
      <c r="IP58" s="1201"/>
      <c r="IQ58" s="1201"/>
      <c r="IR58" s="1201"/>
      <c r="IS58" s="1201"/>
    </row>
    <row r="59" spans="1:253" s="1203" customFormat="1" ht="90">
      <c r="A59" s="1185">
        <v>46</v>
      </c>
      <c r="B59" s="1191" t="s">
        <v>687</v>
      </c>
      <c r="C59" s="1191" t="s">
        <v>1368</v>
      </c>
      <c r="D59" s="1195">
        <v>4689</v>
      </c>
      <c r="E59" s="519" t="s">
        <v>1117</v>
      </c>
      <c r="F59" s="519" t="s">
        <v>1139</v>
      </c>
      <c r="G59" s="1187"/>
      <c r="H59" s="1188" t="s">
        <v>19</v>
      </c>
      <c r="I59" s="1189">
        <v>2013</v>
      </c>
      <c r="J59" s="1196" t="s">
        <v>1220</v>
      </c>
      <c r="K59" s="1189">
        <v>2015</v>
      </c>
      <c r="L59" s="1196" t="s">
        <v>1249</v>
      </c>
      <c r="M59" s="1189"/>
      <c r="N59" s="1191" t="s">
        <v>688</v>
      </c>
      <c r="O59" s="519">
        <v>4794</v>
      </c>
      <c r="P59" s="519"/>
      <c r="Q59" s="519">
        <f t="shared" si="6"/>
        <v>4794</v>
      </c>
      <c r="R59" s="519">
        <f t="shared" si="5"/>
        <v>4300</v>
      </c>
      <c r="S59" s="519"/>
      <c r="T59" s="519">
        <v>4300</v>
      </c>
      <c r="U59" s="519">
        <v>494</v>
      </c>
      <c r="V59" s="519">
        <f t="shared" si="2"/>
        <v>368</v>
      </c>
      <c r="W59" s="519">
        <v>368</v>
      </c>
      <c r="X59" s="641">
        <v>0</v>
      </c>
      <c r="Y59" s="641"/>
      <c r="Z59" s="519"/>
      <c r="AA59" s="519">
        <v>0</v>
      </c>
      <c r="AB59" s="1202" t="s">
        <v>689</v>
      </c>
      <c r="AC59" s="1201"/>
      <c r="AD59" s="1201"/>
      <c r="AE59" s="1201"/>
      <c r="AF59" s="1201"/>
      <c r="AG59" s="1201"/>
      <c r="AH59" s="1201"/>
      <c r="AI59" s="1201"/>
      <c r="AJ59" s="1201"/>
      <c r="AK59" s="1201"/>
      <c r="AL59" s="1201"/>
      <c r="AM59" s="1201"/>
      <c r="AN59" s="1201"/>
      <c r="AO59" s="1201"/>
      <c r="AP59" s="1201"/>
      <c r="AQ59" s="1201"/>
      <c r="AR59" s="1201"/>
      <c r="AS59" s="1201"/>
      <c r="AT59" s="1201"/>
      <c r="AU59" s="1201"/>
      <c r="AV59" s="1201"/>
      <c r="AW59" s="1201"/>
      <c r="AX59" s="1201"/>
      <c r="AY59" s="1201"/>
      <c r="AZ59" s="1201"/>
      <c r="BA59" s="1201"/>
      <c r="BB59" s="1201"/>
      <c r="BC59" s="1201"/>
      <c r="BD59" s="1201"/>
      <c r="BE59" s="1201"/>
      <c r="BF59" s="1201"/>
      <c r="BG59" s="1201"/>
      <c r="BH59" s="1201"/>
      <c r="BI59" s="1201"/>
      <c r="BJ59" s="1201"/>
      <c r="BK59" s="1201"/>
      <c r="BL59" s="1201"/>
      <c r="BM59" s="1201"/>
      <c r="BN59" s="1201"/>
      <c r="BO59" s="1201"/>
      <c r="BP59" s="1201"/>
      <c r="BQ59" s="1201"/>
      <c r="BR59" s="1201"/>
      <c r="BS59" s="1201"/>
      <c r="BT59" s="1201"/>
      <c r="BU59" s="1201"/>
      <c r="BV59" s="1201"/>
      <c r="BW59" s="1201"/>
      <c r="BX59" s="1201"/>
      <c r="BY59" s="1201"/>
      <c r="BZ59" s="1201"/>
      <c r="CA59" s="1201"/>
      <c r="CB59" s="1201"/>
      <c r="CC59" s="1201"/>
      <c r="CD59" s="1201"/>
      <c r="CE59" s="1201"/>
      <c r="CF59" s="1201"/>
      <c r="CG59" s="1201"/>
      <c r="CH59" s="1201"/>
      <c r="CI59" s="1201"/>
      <c r="CJ59" s="1201"/>
      <c r="CK59" s="1201"/>
      <c r="CL59" s="1201"/>
      <c r="CM59" s="1201"/>
      <c r="CN59" s="1201"/>
      <c r="CO59" s="1201"/>
      <c r="CP59" s="1201"/>
      <c r="CQ59" s="1201"/>
      <c r="CR59" s="1201"/>
      <c r="CS59" s="1201"/>
      <c r="CT59" s="1201"/>
      <c r="CU59" s="1201"/>
      <c r="CV59" s="1201"/>
      <c r="CW59" s="1201"/>
      <c r="CX59" s="1201"/>
      <c r="CY59" s="1201"/>
      <c r="CZ59" s="1201"/>
      <c r="DA59" s="1201"/>
      <c r="DB59" s="1201"/>
      <c r="DC59" s="1201"/>
      <c r="DD59" s="1201"/>
      <c r="DE59" s="1201"/>
      <c r="DF59" s="1201"/>
      <c r="DG59" s="1201"/>
      <c r="DH59" s="1201"/>
      <c r="DI59" s="1201"/>
      <c r="DJ59" s="1201"/>
      <c r="DK59" s="1201"/>
      <c r="DL59" s="1201"/>
      <c r="DM59" s="1201"/>
      <c r="DN59" s="1201"/>
      <c r="DO59" s="1201"/>
      <c r="DP59" s="1201"/>
      <c r="DQ59" s="1201"/>
      <c r="DR59" s="1201"/>
      <c r="DS59" s="1201"/>
      <c r="DT59" s="1201"/>
      <c r="DU59" s="1201"/>
      <c r="DV59" s="1201"/>
      <c r="DW59" s="1201"/>
      <c r="DX59" s="1201"/>
      <c r="DY59" s="1201"/>
      <c r="DZ59" s="1201"/>
      <c r="EA59" s="1201"/>
      <c r="EB59" s="1201"/>
      <c r="EC59" s="1201"/>
      <c r="ED59" s="1201"/>
      <c r="EE59" s="1201"/>
      <c r="EF59" s="1201"/>
      <c r="EG59" s="1201"/>
      <c r="EH59" s="1201"/>
      <c r="EI59" s="1201"/>
      <c r="EJ59" s="1201"/>
      <c r="EK59" s="1201"/>
      <c r="EL59" s="1201"/>
      <c r="EM59" s="1201"/>
      <c r="EN59" s="1201"/>
      <c r="EO59" s="1201"/>
      <c r="EP59" s="1201"/>
      <c r="EQ59" s="1201"/>
      <c r="ER59" s="1201"/>
      <c r="ES59" s="1201"/>
      <c r="ET59" s="1201"/>
      <c r="EU59" s="1201"/>
      <c r="EV59" s="1201"/>
      <c r="EW59" s="1201"/>
      <c r="EX59" s="1201"/>
      <c r="EY59" s="1201"/>
      <c r="EZ59" s="1201"/>
      <c r="FA59" s="1201"/>
      <c r="FB59" s="1201"/>
      <c r="FC59" s="1201"/>
      <c r="FD59" s="1201"/>
      <c r="FE59" s="1201"/>
      <c r="FF59" s="1201"/>
      <c r="FG59" s="1201"/>
      <c r="FH59" s="1201"/>
      <c r="FI59" s="1201"/>
      <c r="FJ59" s="1201"/>
      <c r="FK59" s="1201"/>
      <c r="FL59" s="1201"/>
      <c r="FM59" s="1201"/>
      <c r="FN59" s="1201"/>
      <c r="FO59" s="1201"/>
      <c r="FP59" s="1201"/>
      <c r="FQ59" s="1201"/>
      <c r="FR59" s="1201"/>
      <c r="FS59" s="1201"/>
      <c r="FT59" s="1201"/>
      <c r="FU59" s="1201"/>
      <c r="FV59" s="1201"/>
      <c r="FW59" s="1201"/>
      <c r="FX59" s="1201"/>
      <c r="FY59" s="1201"/>
      <c r="FZ59" s="1201"/>
      <c r="GA59" s="1201"/>
      <c r="GB59" s="1201"/>
      <c r="GC59" s="1201"/>
      <c r="GD59" s="1201"/>
      <c r="GE59" s="1201"/>
      <c r="GF59" s="1201"/>
      <c r="GG59" s="1201"/>
      <c r="GH59" s="1201"/>
      <c r="GI59" s="1201"/>
      <c r="GJ59" s="1201"/>
      <c r="GK59" s="1201"/>
      <c r="GL59" s="1201"/>
      <c r="GM59" s="1201"/>
      <c r="GN59" s="1201"/>
      <c r="GO59" s="1201"/>
      <c r="GP59" s="1201"/>
      <c r="GQ59" s="1201"/>
      <c r="GR59" s="1201"/>
      <c r="GS59" s="1201"/>
      <c r="GT59" s="1201"/>
      <c r="GU59" s="1201"/>
      <c r="GV59" s="1201"/>
      <c r="GW59" s="1201"/>
      <c r="GX59" s="1201"/>
      <c r="GY59" s="1201"/>
      <c r="GZ59" s="1201"/>
      <c r="HA59" s="1201"/>
      <c r="HB59" s="1201"/>
      <c r="HC59" s="1201"/>
      <c r="HD59" s="1201"/>
      <c r="HE59" s="1201"/>
      <c r="HF59" s="1201"/>
      <c r="HG59" s="1201"/>
      <c r="HH59" s="1201"/>
      <c r="HI59" s="1201"/>
      <c r="HJ59" s="1201"/>
      <c r="HK59" s="1201"/>
      <c r="HL59" s="1201"/>
      <c r="HM59" s="1201"/>
      <c r="HN59" s="1201"/>
      <c r="HO59" s="1201"/>
      <c r="HP59" s="1201"/>
      <c r="HQ59" s="1201"/>
      <c r="HR59" s="1201"/>
      <c r="HS59" s="1201"/>
      <c r="HT59" s="1201"/>
      <c r="HU59" s="1201"/>
      <c r="HV59" s="1201"/>
      <c r="HW59" s="1201"/>
      <c r="HX59" s="1201"/>
      <c r="HY59" s="1201"/>
      <c r="HZ59" s="1201"/>
      <c r="IA59" s="1201"/>
      <c r="IB59" s="1201"/>
      <c r="IC59" s="1201"/>
      <c r="ID59" s="1201"/>
      <c r="IE59" s="1201"/>
      <c r="IF59" s="1201"/>
      <c r="IG59" s="1201"/>
      <c r="IH59" s="1201"/>
      <c r="II59" s="1201"/>
      <c r="IJ59" s="1201"/>
      <c r="IK59" s="1201"/>
      <c r="IL59" s="1201"/>
      <c r="IM59" s="1201"/>
      <c r="IN59" s="1201"/>
      <c r="IO59" s="1201"/>
      <c r="IP59" s="1201"/>
      <c r="IQ59" s="1201"/>
      <c r="IR59" s="1201"/>
      <c r="IS59" s="1201"/>
    </row>
    <row r="60" spans="1:253" s="1203" customFormat="1" ht="60">
      <c r="A60" s="1185">
        <v>47</v>
      </c>
      <c r="B60" s="1191" t="s">
        <v>696</v>
      </c>
      <c r="C60" s="1191"/>
      <c r="D60" s="1191"/>
      <c r="E60" s="519" t="s">
        <v>1117</v>
      </c>
      <c r="F60" s="519" t="s">
        <v>1139</v>
      </c>
      <c r="G60" s="1187"/>
      <c r="H60" s="1193" t="s">
        <v>26</v>
      </c>
      <c r="I60" s="1189">
        <v>2013</v>
      </c>
      <c r="J60" s="1189"/>
      <c r="K60" s="1189">
        <v>2015</v>
      </c>
      <c r="L60" s="1189"/>
      <c r="M60" s="1189"/>
      <c r="N60" s="1191" t="s">
        <v>697</v>
      </c>
      <c r="O60" s="520">
        <v>3461</v>
      </c>
      <c r="P60" s="520"/>
      <c r="Q60" s="520">
        <v>3461</v>
      </c>
      <c r="R60" s="519">
        <v>3108</v>
      </c>
      <c r="S60" s="519"/>
      <c r="T60" s="519">
        <v>3108</v>
      </c>
      <c r="U60" s="520">
        <v>353</v>
      </c>
      <c r="V60" s="519">
        <f t="shared" si="2"/>
        <v>353</v>
      </c>
      <c r="W60" s="520">
        <v>353</v>
      </c>
      <c r="X60" s="660">
        <v>0</v>
      </c>
      <c r="Y60" s="660"/>
      <c r="Z60" s="520"/>
      <c r="AA60" s="519">
        <v>0</v>
      </c>
      <c r="AB60" s="1195" t="s">
        <v>648</v>
      </c>
    </row>
    <row r="61" spans="1:253" s="1203" customFormat="1" ht="105">
      <c r="A61" s="1185">
        <v>49</v>
      </c>
      <c r="B61" s="1191" t="s">
        <v>702</v>
      </c>
      <c r="C61" s="1191" t="s">
        <v>1366</v>
      </c>
      <c r="D61" s="1195">
        <v>2605</v>
      </c>
      <c r="E61" s="519" t="s">
        <v>1117</v>
      </c>
      <c r="F61" s="519" t="s">
        <v>1139</v>
      </c>
      <c r="G61" s="1187"/>
      <c r="H61" s="1188" t="s">
        <v>132</v>
      </c>
      <c r="I61" s="1189">
        <v>2013</v>
      </c>
      <c r="J61" s="1196" t="s">
        <v>1170</v>
      </c>
      <c r="K61" s="1189">
        <v>2015</v>
      </c>
      <c r="L61" s="1196" t="s">
        <v>1306</v>
      </c>
      <c r="M61" s="1189"/>
      <c r="N61" s="1191" t="s">
        <v>1122</v>
      </c>
      <c r="O61" s="520">
        <v>2605</v>
      </c>
      <c r="P61" s="520"/>
      <c r="Q61" s="520">
        <f t="shared" ref="Q61:Q79" si="7">V61</f>
        <v>715</v>
      </c>
      <c r="R61" s="520">
        <v>1890</v>
      </c>
      <c r="S61" s="520"/>
      <c r="T61" s="519"/>
      <c r="U61" s="520"/>
      <c r="V61" s="519">
        <f t="shared" si="2"/>
        <v>715</v>
      </c>
      <c r="W61" s="519">
        <v>715</v>
      </c>
      <c r="X61" s="641">
        <v>0</v>
      </c>
      <c r="Y61" s="641"/>
      <c r="Z61" s="519"/>
      <c r="AA61" s="519">
        <v>0</v>
      </c>
      <c r="AB61" s="1202" t="s">
        <v>134</v>
      </c>
    </row>
    <row r="62" spans="1:253" s="1203" customFormat="1" ht="60">
      <c r="A62" s="1185">
        <v>50</v>
      </c>
      <c r="B62" s="1191" t="s">
        <v>703</v>
      </c>
      <c r="C62" s="1191"/>
      <c r="D62" s="1191"/>
      <c r="E62" s="519" t="s">
        <v>1117</v>
      </c>
      <c r="F62" s="519" t="s">
        <v>1139</v>
      </c>
      <c r="G62" s="1187"/>
      <c r="H62" s="1193" t="s">
        <v>106</v>
      </c>
      <c r="I62" s="1189">
        <v>2013</v>
      </c>
      <c r="J62" s="1189"/>
      <c r="K62" s="1189">
        <v>2015</v>
      </c>
      <c r="L62" s="1189"/>
      <c r="M62" s="1189"/>
      <c r="N62" s="1191" t="s">
        <v>704</v>
      </c>
      <c r="O62" s="520">
        <v>6295</v>
      </c>
      <c r="P62" s="520"/>
      <c r="Q62" s="520">
        <f t="shared" si="7"/>
        <v>1747</v>
      </c>
      <c r="R62" s="520">
        <v>4230</v>
      </c>
      <c r="S62" s="520"/>
      <c r="T62" s="519"/>
      <c r="U62" s="520"/>
      <c r="V62" s="519">
        <f t="shared" si="2"/>
        <v>1747</v>
      </c>
      <c r="W62" s="519">
        <v>1747</v>
      </c>
      <c r="X62" s="641">
        <v>0</v>
      </c>
      <c r="Y62" s="641"/>
      <c r="Z62" s="519"/>
      <c r="AA62" s="519">
        <v>0</v>
      </c>
      <c r="AB62" s="1202" t="s">
        <v>134</v>
      </c>
    </row>
    <row r="63" spans="1:253" s="1203" customFormat="1" ht="60">
      <c r="A63" s="1185">
        <v>51</v>
      </c>
      <c r="B63" s="1191" t="s">
        <v>707</v>
      </c>
      <c r="C63" s="1191"/>
      <c r="D63" s="1191"/>
      <c r="E63" s="519" t="s">
        <v>1117</v>
      </c>
      <c r="F63" s="519" t="s">
        <v>1139</v>
      </c>
      <c r="G63" s="1187"/>
      <c r="H63" s="1194" t="s">
        <v>51</v>
      </c>
      <c r="I63" s="1189">
        <v>2013</v>
      </c>
      <c r="J63" s="1189"/>
      <c r="K63" s="1189">
        <v>2015</v>
      </c>
      <c r="L63" s="1189"/>
      <c r="M63" s="1189"/>
      <c r="N63" s="1191" t="s">
        <v>1123</v>
      </c>
      <c r="O63" s="520">
        <v>2480</v>
      </c>
      <c r="P63" s="520"/>
      <c r="Q63" s="520">
        <f t="shared" si="7"/>
        <v>670</v>
      </c>
      <c r="R63" s="520">
        <v>1810</v>
      </c>
      <c r="S63" s="520"/>
      <c r="T63" s="519"/>
      <c r="U63" s="520"/>
      <c r="V63" s="519">
        <f t="shared" si="2"/>
        <v>670</v>
      </c>
      <c r="W63" s="519">
        <v>670</v>
      </c>
      <c r="X63" s="641">
        <v>0</v>
      </c>
      <c r="Y63" s="641"/>
      <c r="Z63" s="519"/>
      <c r="AA63" s="519">
        <v>0</v>
      </c>
      <c r="AB63" s="1202" t="s">
        <v>134</v>
      </c>
    </row>
    <row r="64" spans="1:253" s="1203" customFormat="1" ht="60">
      <c r="A64" s="1185">
        <v>52</v>
      </c>
      <c r="B64" s="1191" t="s">
        <v>708</v>
      </c>
      <c r="C64" s="1191"/>
      <c r="D64" s="1191"/>
      <c r="E64" s="519" t="s">
        <v>1117</v>
      </c>
      <c r="F64" s="519" t="s">
        <v>1139</v>
      </c>
      <c r="G64" s="1187"/>
      <c r="H64" s="1198" t="s">
        <v>211</v>
      </c>
      <c r="I64" s="1189">
        <v>2013</v>
      </c>
      <c r="J64" s="1189"/>
      <c r="K64" s="1189">
        <v>2015</v>
      </c>
      <c r="L64" s="1189"/>
      <c r="M64" s="1189"/>
      <c r="N64" s="1191" t="s">
        <v>1135</v>
      </c>
      <c r="O64" s="520">
        <v>3358</v>
      </c>
      <c r="P64" s="520"/>
      <c r="Q64" s="520">
        <f t="shared" si="7"/>
        <v>695</v>
      </c>
      <c r="R64" s="520">
        <v>2663</v>
      </c>
      <c r="S64" s="520"/>
      <c r="T64" s="519"/>
      <c r="U64" s="520"/>
      <c r="V64" s="519">
        <f t="shared" si="2"/>
        <v>695</v>
      </c>
      <c r="W64" s="519">
        <v>695</v>
      </c>
      <c r="X64" s="641">
        <v>0</v>
      </c>
      <c r="Y64" s="641"/>
      <c r="Z64" s="519"/>
      <c r="AA64" s="519">
        <v>0</v>
      </c>
      <c r="AB64" s="1202" t="s">
        <v>134</v>
      </c>
    </row>
    <row r="65" spans="1:253" s="1203" customFormat="1" ht="120">
      <c r="A65" s="1185">
        <v>53</v>
      </c>
      <c r="B65" s="1191" t="s">
        <v>709</v>
      </c>
      <c r="C65" s="1191" t="s">
        <v>1365</v>
      </c>
      <c r="D65" s="1195">
        <v>3581</v>
      </c>
      <c r="E65" s="519" t="s">
        <v>1117</v>
      </c>
      <c r="F65" s="519" t="s">
        <v>1139</v>
      </c>
      <c r="G65" s="1187"/>
      <c r="H65" s="1194" t="s">
        <v>51</v>
      </c>
      <c r="I65" s="1189">
        <v>2013</v>
      </c>
      <c r="J65" s="1189">
        <v>2013</v>
      </c>
      <c r="K65" s="1189">
        <v>2015</v>
      </c>
      <c r="L65" s="1189">
        <v>2014</v>
      </c>
      <c r="M65" s="1189"/>
      <c r="N65" s="1191" t="s">
        <v>1136</v>
      </c>
      <c r="O65" s="520">
        <v>3581</v>
      </c>
      <c r="P65" s="520"/>
      <c r="Q65" s="520">
        <f t="shared" si="7"/>
        <v>880</v>
      </c>
      <c r="R65" s="520">
        <v>2700</v>
      </c>
      <c r="S65" s="520"/>
      <c r="T65" s="519"/>
      <c r="U65" s="520"/>
      <c r="V65" s="519">
        <f t="shared" si="2"/>
        <v>880</v>
      </c>
      <c r="W65" s="519">
        <v>880</v>
      </c>
      <c r="X65" s="641">
        <v>0</v>
      </c>
      <c r="Y65" s="641"/>
      <c r="Z65" s="519"/>
      <c r="AA65" s="519">
        <v>0</v>
      </c>
      <c r="AB65" s="1202" t="s">
        <v>134</v>
      </c>
    </row>
    <row r="66" spans="1:253" s="526" customFormat="1" ht="60">
      <c r="A66" s="521">
        <v>54</v>
      </c>
      <c r="B66" s="751" t="s">
        <v>713</v>
      </c>
      <c r="C66" s="751"/>
      <c r="D66" s="751"/>
      <c r="E66" s="522" t="s">
        <v>1117</v>
      </c>
      <c r="F66" s="522" t="s">
        <v>1139</v>
      </c>
      <c r="G66" s="523"/>
      <c r="H66" s="480" t="s">
        <v>132</v>
      </c>
      <c r="I66" s="524">
        <v>2013</v>
      </c>
      <c r="J66" s="524"/>
      <c r="K66" s="524">
        <v>2015</v>
      </c>
      <c r="L66" s="524"/>
      <c r="M66" s="524"/>
      <c r="N66" s="751" t="s">
        <v>1125</v>
      </c>
      <c r="O66" s="525">
        <v>6989</v>
      </c>
      <c r="P66" s="525"/>
      <c r="Q66" s="525">
        <f t="shared" si="7"/>
        <v>1500</v>
      </c>
      <c r="R66" s="525">
        <v>5106</v>
      </c>
      <c r="S66" s="525"/>
      <c r="T66" s="522"/>
      <c r="U66" s="525"/>
      <c r="V66" s="522">
        <f t="shared" si="2"/>
        <v>1500</v>
      </c>
      <c r="W66" s="522">
        <v>1500</v>
      </c>
      <c r="X66" s="663">
        <v>0</v>
      </c>
      <c r="Y66" s="663"/>
      <c r="Z66" s="522"/>
      <c r="AA66" s="522">
        <v>0</v>
      </c>
      <c r="AB66" s="1205" t="s">
        <v>134</v>
      </c>
    </row>
    <row r="67" spans="1:253" s="1203" customFormat="1" ht="75">
      <c r="A67" s="1185">
        <v>55</v>
      </c>
      <c r="B67" s="1191" t="s">
        <v>714</v>
      </c>
      <c r="C67" s="1191" t="s">
        <v>1478</v>
      </c>
      <c r="D67" s="1195">
        <v>3214</v>
      </c>
      <c r="E67" s="519" t="s">
        <v>1117</v>
      </c>
      <c r="F67" s="519" t="s">
        <v>1139</v>
      </c>
      <c r="G67" s="1187"/>
      <c r="H67" s="1198" t="s">
        <v>211</v>
      </c>
      <c r="I67" s="1189">
        <v>2013</v>
      </c>
      <c r="J67" s="1189"/>
      <c r="K67" s="1189">
        <v>2015</v>
      </c>
      <c r="L67" s="1189"/>
      <c r="M67" s="1189"/>
      <c r="N67" s="1191" t="s">
        <v>1126</v>
      </c>
      <c r="O67" s="520">
        <v>3215</v>
      </c>
      <c r="P67" s="520"/>
      <c r="Q67" s="520">
        <f t="shared" si="7"/>
        <v>1326</v>
      </c>
      <c r="R67" s="520">
        <v>1888</v>
      </c>
      <c r="S67" s="520"/>
      <c r="T67" s="519"/>
      <c r="U67" s="520"/>
      <c r="V67" s="519">
        <f t="shared" si="2"/>
        <v>1326</v>
      </c>
      <c r="W67" s="519">
        <v>1241</v>
      </c>
      <c r="X67" s="641">
        <v>85</v>
      </c>
      <c r="Y67" s="641"/>
      <c r="Z67" s="519">
        <v>85</v>
      </c>
      <c r="AA67" s="519">
        <v>0</v>
      </c>
      <c r="AB67" s="1202" t="s">
        <v>134</v>
      </c>
    </row>
    <row r="68" spans="1:253" s="1203" customFormat="1" ht="135">
      <c r="A68" s="1185">
        <v>56</v>
      </c>
      <c r="B68" s="1191" t="s">
        <v>715</v>
      </c>
      <c r="C68" s="1191" t="s">
        <v>1363</v>
      </c>
      <c r="D68" s="1195">
        <v>2519</v>
      </c>
      <c r="E68" s="519" t="s">
        <v>1117</v>
      </c>
      <c r="F68" s="519" t="s">
        <v>1139</v>
      </c>
      <c r="G68" s="1187"/>
      <c r="H68" s="1198" t="s">
        <v>211</v>
      </c>
      <c r="I68" s="1189">
        <v>2013</v>
      </c>
      <c r="J68" s="1196" t="s">
        <v>1364</v>
      </c>
      <c r="K68" s="1189">
        <v>2015</v>
      </c>
      <c r="L68" s="1196" t="s">
        <v>1242</v>
      </c>
      <c r="M68" s="1189"/>
      <c r="N68" s="1191" t="s">
        <v>1127</v>
      </c>
      <c r="O68" s="520">
        <v>2542</v>
      </c>
      <c r="P68" s="520"/>
      <c r="Q68" s="520">
        <f t="shared" si="7"/>
        <v>1015</v>
      </c>
      <c r="R68" s="520">
        <f>1177+350</f>
        <v>1527</v>
      </c>
      <c r="S68" s="520"/>
      <c r="T68" s="519"/>
      <c r="U68" s="520"/>
      <c r="V68" s="519">
        <f t="shared" si="2"/>
        <v>1015</v>
      </c>
      <c r="W68" s="519">
        <v>1015</v>
      </c>
      <c r="X68" s="641">
        <v>0</v>
      </c>
      <c r="Y68" s="641"/>
      <c r="Z68" s="519"/>
      <c r="AA68" s="519">
        <v>0</v>
      </c>
      <c r="AB68" s="1202" t="s">
        <v>134</v>
      </c>
    </row>
    <row r="69" spans="1:253" s="1203" customFormat="1" ht="120">
      <c r="A69" s="1185">
        <v>57</v>
      </c>
      <c r="B69" s="1191" t="s">
        <v>723</v>
      </c>
      <c r="C69" s="1191" t="s">
        <v>1359</v>
      </c>
      <c r="D69" s="1195">
        <v>2192</v>
      </c>
      <c r="E69" s="519" t="s">
        <v>1117</v>
      </c>
      <c r="F69" s="519" t="s">
        <v>1139</v>
      </c>
      <c r="G69" s="1187"/>
      <c r="H69" s="1193" t="s">
        <v>189</v>
      </c>
      <c r="I69" s="1189">
        <v>2013</v>
      </c>
      <c r="J69" s="1196" t="s">
        <v>1360</v>
      </c>
      <c r="K69" s="1189">
        <v>2015</v>
      </c>
      <c r="L69" s="1196" t="s">
        <v>1183</v>
      </c>
      <c r="M69" s="1189"/>
      <c r="N69" s="1191" t="s">
        <v>1130</v>
      </c>
      <c r="O69" s="520">
        <v>2192</v>
      </c>
      <c r="P69" s="520"/>
      <c r="Q69" s="520">
        <f t="shared" si="7"/>
        <v>25</v>
      </c>
      <c r="R69" s="520">
        <v>2167</v>
      </c>
      <c r="S69" s="520"/>
      <c r="T69" s="519"/>
      <c r="U69" s="520"/>
      <c r="V69" s="519">
        <f t="shared" si="2"/>
        <v>25</v>
      </c>
      <c r="W69" s="519">
        <v>25</v>
      </c>
      <c r="X69" s="641">
        <v>0</v>
      </c>
      <c r="Y69" s="641"/>
      <c r="Z69" s="519"/>
      <c r="AA69" s="519">
        <v>0</v>
      </c>
      <c r="AB69" s="1202" t="s">
        <v>134</v>
      </c>
    </row>
    <row r="70" spans="1:253" s="1203" customFormat="1" ht="105">
      <c r="A70" s="1185">
        <v>58</v>
      </c>
      <c r="B70" s="1191" t="s">
        <v>724</v>
      </c>
      <c r="C70" s="1191" t="s">
        <v>1358</v>
      </c>
      <c r="D70" s="1195">
        <v>3182</v>
      </c>
      <c r="E70" s="519" t="s">
        <v>1117</v>
      </c>
      <c r="F70" s="519" t="s">
        <v>1139</v>
      </c>
      <c r="G70" s="1187"/>
      <c r="H70" s="1188" t="s">
        <v>19</v>
      </c>
      <c r="I70" s="1189">
        <v>2013</v>
      </c>
      <c r="J70" s="1196" t="s">
        <v>1257</v>
      </c>
      <c r="K70" s="1189">
        <v>2015</v>
      </c>
      <c r="L70" s="1196" t="s">
        <v>1297</v>
      </c>
      <c r="M70" s="1189"/>
      <c r="N70" s="1191" t="s">
        <v>725</v>
      </c>
      <c r="O70" s="520">
        <v>3182</v>
      </c>
      <c r="P70" s="520"/>
      <c r="Q70" s="520">
        <f t="shared" si="7"/>
        <v>307</v>
      </c>
      <c r="R70" s="520">
        <v>2880</v>
      </c>
      <c r="S70" s="520"/>
      <c r="T70" s="519"/>
      <c r="U70" s="520"/>
      <c r="V70" s="519">
        <f t="shared" si="2"/>
        <v>307</v>
      </c>
      <c r="W70" s="519">
        <v>307</v>
      </c>
      <c r="X70" s="641">
        <v>0</v>
      </c>
      <c r="Y70" s="641"/>
      <c r="Z70" s="519"/>
      <c r="AA70" s="519">
        <v>0</v>
      </c>
      <c r="AB70" s="1202" t="s">
        <v>134</v>
      </c>
    </row>
    <row r="71" spans="1:253" s="1203" customFormat="1" ht="105">
      <c r="A71" s="1185">
        <v>59</v>
      </c>
      <c r="B71" s="1191" t="s">
        <v>726</v>
      </c>
      <c r="C71" s="1191" t="s">
        <v>1357</v>
      </c>
      <c r="D71" s="1195">
        <v>2182</v>
      </c>
      <c r="E71" s="519" t="s">
        <v>1117</v>
      </c>
      <c r="F71" s="519" t="s">
        <v>1139</v>
      </c>
      <c r="G71" s="1187"/>
      <c r="H71" s="1198" t="s">
        <v>211</v>
      </c>
      <c r="I71" s="1189">
        <v>2013</v>
      </c>
      <c r="J71" s="1196" t="s">
        <v>1218</v>
      </c>
      <c r="K71" s="1189">
        <v>2015</v>
      </c>
      <c r="L71" s="1196" t="s">
        <v>1254</v>
      </c>
      <c r="M71" s="1189"/>
      <c r="N71" s="1191" t="s">
        <v>727</v>
      </c>
      <c r="O71" s="520">
        <v>2182</v>
      </c>
      <c r="P71" s="520"/>
      <c r="Q71" s="520">
        <f t="shared" si="7"/>
        <v>353</v>
      </c>
      <c r="R71" s="520">
        <v>1829</v>
      </c>
      <c r="S71" s="520"/>
      <c r="T71" s="519"/>
      <c r="U71" s="520"/>
      <c r="V71" s="519">
        <f t="shared" si="2"/>
        <v>353</v>
      </c>
      <c r="W71" s="519">
        <v>353</v>
      </c>
      <c r="X71" s="641">
        <v>0</v>
      </c>
      <c r="Y71" s="641"/>
      <c r="Z71" s="519"/>
      <c r="AA71" s="519">
        <v>0</v>
      </c>
      <c r="AB71" s="1202" t="s">
        <v>134</v>
      </c>
    </row>
    <row r="72" spans="1:253" s="1203" customFormat="1" ht="30">
      <c r="A72" s="1185">
        <v>60</v>
      </c>
      <c r="B72" s="1191" t="s">
        <v>705</v>
      </c>
      <c r="C72" s="1191"/>
      <c r="D72" s="1191"/>
      <c r="E72" s="519" t="s">
        <v>1117</v>
      </c>
      <c r="F72" s="519" t="s">
        <v>1139</v>
      </c>
      <c r="G72" s="1187"/>
      <c r="H72" s="1188" t="s">
        <v>132</v>
      </c>
      <c r="I72" s="1189">
        <v>2014</v>
      </c>
      <c r="J72" s="1189"/>
      <c r="K72" s="1189">
        <v>2015</v>
      </c>
      <c r="L72" s="1189"/>
      <c r="M72" s="1189"/>
      <c r="N72" s="1191" t="s">
        <v>706</v>
      </c>
      <c r="O72" s="520">
        <v>6215.5</v>
      </c>
      <c r="P72" s="520"/>
      <c r="Q72" s="520">
        <f t="shared" si="7"/>
        <v>1219</v>
      </c>
      <c r="R72" s="520">
        <v>4235</v>
      </c>
      <c r="S72" s="520"/>
      <c r="T72" s="519"/>
      <c r="U72" s="520"/>
      <c r="V72" s="519">
        <f t="shared" si="2"/>
        <v>1219</v>
      </c>
      <c r="W72" s="519">
        <v>1219</v>
      </c>
      <c r="X72" s="641">
        <v>0</v>
      </c>
      <c r="Y72" s="641"/>
      <c r="Z72" s="519"/>
      <c r="AA72" s="519">
        <v>0</v>
      </c>
      <c r="AB72" s="1202" t="s">
        <v>134</v>
      </c>
    </row>
    <row r="73" spans="1:253" s="1203" customFormat="1" ht="45">
      <c r="A73" s="1185">
        <v>61</v>
      </c>
      <c r="B73" s="1191" t="s">
        <v>716</v>
      </c>
      <c r="C73" s="1191"/>
      <c r="D73" s="1191"/>
      <c r="E73" s="519" t="s">
        <v>1117</v>
      </c>
      <c r="F73" s="519" t="s">
        <v>1139</v>
      </c>
      <c r="G73" s="1187"/>
      <c r="H73" s="1193" t="s">
        <v>26</v>
      </c>
      <c r="I73" s="1189">
        <v>2014</v>
      </c>
      <c r="J73" s="1189"/>
      <c r="K73" s="1189">
        <v>2016</v>
      </c>
      <c r="L73" s="1189"/>
      <c r="M73" s="1189"/>
      <c r="N73" s="1191" t="s">
        <v>1137</v>
      </c>
      <c r="O73" s="520">
        <v>1500</v>
      </c>
      <c r="P73" s="520"/>
      <c r="Q73" s="520">
        <f t="shared" si="7"/>
        <v>900</v>
      </c>
      <c r="R73" s="520">
        <v>600</v>
      </c>
      <c r="S73" s="520"/>
      <c r="T73" s="519"/>
      <c r="U73" s="520"/>
      <c r="V73" s="519">
        <f t="shared" si="2"/>
        <v>900</v>
      </c>
      <c r="W73" s="519">
        <v>900</v>
      </c>
      <c r="X73" s="641">
        <v>0</v>
      </c>
      <c r="Y73" s="641"/>
      <c r="Z73" s="519"/>
      <c r="AA73" s="519">
        <v>0</v>
      </c>
      <c r="AB73" s="1202" t="s">
        <v>134</v>
      </c>
    </row>
    <row r="74" spans="1:253" s="526" customFormat="1" ht="75">
      <c r="A74" s="521">
        <v>62</v>
      </c>
      <c r="B74" s="751" t="s">
        <v>739</v>
      </c>
      <c r="C74" s="751" t="s">
        <v>1354</v>
      </c>
      <c r="D74" s="1199">
        <v>1716</v>
      </c>
      <c r="E74" s="522" t="s">
        <v>1117</v>
      </c>
      <c r="F74" s="522" t="s">
        <v>1139</v>
      </c>
      <c r="G74" s="523"/>
      <c r="H74" s="527" t="s">
        <v>51</v>
      </c>
      <c r="I74" s="524">
        <v>2011</v>
      </c>
      <c r="J74" s="528" t="s">
        <v>1355</v>
      </c>
      <c r="K74" s="524">
        <v>2013</v>
      </c>
      <c r="L74" s="528" t="s">
        <v>1226</v>
      </c>
      <c r="M74" s="524"/>
      <c r="N74" s="1200" t="s">
        <v>740</v>
      </c>
      <c r="O74" s="525">
        <v>1725</v>
      </c>
      <c r="P74" s="525"/>
      <c r="Q74" s="525">
        <f t="shared" si="7"/>
        <v>347</v>
      </c>
      <c r="R74" s="525">
        <v>1369</v>
      </c>
      <c r="S74" s="525"/>
      <c r="T74" s="522"/>
      <c r="U74" s="525"/>
      <c r="V74" s="522">
        <v>347</v>
      </c>
      <c r="W74" s="522"/>
      <c r="X74" s="663">
        <v>347</v>
      </c>
      <c r="Y74" s="663"/>
      <c r="Z74" s="522">
        <v>347</v>
      </c>
      <c r="AA74" s="522">
        <v>0</v>
      </c>
      <c r="AB74" s="1199" t="s">
        <v>1485</v>
      </c>
    </row>
    <row r="75" spans="1:253" s="526" customFormat="1" ht="32.25" customHeight="1">
      <c r="A75" s="521"/>
      <c r="B75" s="751" t="s">
        <v>1486</v>
      </c>
      <c r="C75" s="751"/>
      <c r="D75" s="1199"/>
      <c r="E75" s="519" t="s">
        <v>1117</v>
      </c>
      <c r="F75" s="519" t="s">
        <v>1139</v>
      </c>
      <c r="G75" s="523"/>
      <c r="H75" s="527" t="s">
        <v>19</v>
      </c>
      <c r="I75" s="524">
        <v>2011</v>
      </c>
      <c r="J75" s="528"/>
      <c r="K75" s="524">
        <v>2013</v>
      </c>
      <c r="L75" s="528"/>
      <c r="M75" s="524"/>
      <c r="N75" s="1200" t="s">
        <v>1487</v>
      </c>
      <c r="O75" s="525">
        <v>3980</v>
      </c>
      <c r="P75" s="525"/>
      <c r="Q75" s="525">
        <v>1675</v>
      </c>
      <c r="R75" s="525">
        <v>3596</v>
      </c>
      <c r="S75" s="525"/>
      <c r="T75" s="522">
        <v>1335</v>
      </c>
      <c r="U75" s="525"/>
      <c r="V75" s="522">
        <v>340</v>
      </c>
      <c r="W75" s="522"/>
      <c r="X75" s="663">
        <v>340</v>
      </c>
      <c r="Y75" s="663"/>
      <c r="Z75" s="522">
        <v>340</v>
      </c>
      <c r="AA75" s="522"/>
      <c r="AB75" s="1199" t="s">
        <v>1485</v>
      </c>
    </row>
    <row r="76" spans="1:253" s="526" customFormat="1" ht="32.25" customHeight="1">
      <c r="A76" s="521"/>
      <c r="B76" s="751" t="s">
        <v>1488</v>
      </c>
      <c r="C76" s="751"/>
      <c r="D76" s="1199"/>
      <c r="E76" s="519" t="s">
        <v>1117</v>
      </c>
      <c r="F76" s="519" t="s">
        <v>1139</v>
      </c>
      <c r="G76" s="523"/>
      <c r="H76" s="527" t="s">
        <v>26</v>
      </c>
      <c r="I76" s="524">
        <v>2011</v>
      </c>
      <c r="J76" s="528"/>
      <c r="K76" s="524">
        <v>2013</v>
      </c>
      <c r="L76" s="528"/>
      <c r="M76" s="524"/>
      <c r="N76" s="751" t="s">
        <v>1489</v>
      </c>
      <c r="O76" s="525">
        <v>2968</v>
      </c>
      <c r="P76" s="525"/>
      <c r="Q76" s="525">
        <v>2968</v>
      </c>
      <c r="R76" s="525">
        <v>2433</v>
      </c>
      <c r="S76" s="525"/>
      <c r="T76" s="522">
        <v>2433</v>
      </c>
      <c r="U76" s="525"/>
      <c r="V76" s="522">
        <v>352</v>
      </c>
      <c r="W76" s="522"/>
      <c r="X76" s="663">
        <v>352</v>
      </c>
      <c r="Y76" s="663"/>
      <c r="Z76" s="522">
        <v>352</v>
      </c>
      <c r="AA76" s="522"/>
      <c r="AB76" s="1199" t="s">
        <v>1485</v>
      </c>
    </row>
    <row r="77" spans="1:253" s="526" customFormat="1" ht="32.25" customHeight="1">
      <c r="A77" s="521"/>
      <c r="B77" s="751" t="s">
        <v>1490</v>
      </c>
      <c r="C77" s="751"/>
      <c r="D77" s="1199"/>
      <c r="E77" s="519" t="s">
        <v>1117</v>
      </c>
      <c r="F77" s="519" t="s">
        <v>1139</v>
      </c>
      <c r="G77" s="523"/>
      <c r="H77" s="527" t="s">
        <v>189</v>
      </c>
      <c r="I77" s="524">
        <v>2011</v>
      </c>
      <c r="J77" s="528"/>
      <c r="K77" s="524">
        <v>2013</v>
      </c>
      <c r="L77" s="528"/>
      <c r="M77" s="524"/>
      <c r="N77" s="751" t="s">
        <v>1491</v>
      </c>
      <c r="O77" s="525">
        <v>2079</v>
      </c>
      <c r="P77" s="525"/>
      <c r="Q77" s="525">
        <v>1767</v>
      </c>
      <c r="R77" s="525">
        <v>1794</v>
      </c>
      <c r="S77" s="525"/>
      <c r="T77" s="522">
        <v>1482</v>
      </c>
      <c r="U77" s="525"/>
      <c r="V77" s="522">
        <v>285</v>
      </c>
      <c r="W77" s="522"/>
      <c r="X77" s="663">
        <v>285</v>
      </c>
      <c r="Y77" s="663"/>
      <c r="Z77" s="522">
        <v>285</v>
      </c>
      <c r="AA77" s="522"/>
      <c r="AB77" s="1199" t="s">
        <v>1485</v>
      </c>
    </row>
    <row r="78" spans="1:253" s="526" customFormat="1" ht="45.75" customHeight="1">
      <c r="A78" s="521"/>
      <c r="B78" s="751" t="s">
        <v>1492</v>
      </c>
      <c r="C78" s="751"/>
      <c r="D78" s="1199"/>
      <c r="E78" s="519" t="s">
        <v>1117</v>
      </c>
      <c r="F78" s="519" t="s">
        <v>1175</v>
      </c>
      <c r="G78" s="523"/>
      <c r="H78" s="527" t="s">
        <v>51</v>
      </c>
      <c r="I78" s="524">
        <v>2013</v>
      </c>
      <c r="J78" s="528"/>
      <c r="K78" s="524">
        <v>2014</v>
      </c>
      <c r="L78" s="528"/>
      <c r="M78" s="524"/>
      <c r="N78" s="1200" t="s">
        <v>1493</v>
      </c>
      <c r="O78" s="525">
        <v>3275</v>
      </c>
      <c r="P78" s="525"/>
      <c r="Q78" s="525"/>
      <c r="R78" s="525">
        <v>1810</v>
      </c>
      <c r="S78" s="525"/>
      <c r="T78" s="522"/>
      <c r="U78" s="525"/>
      <c r="V78" s="522">
        <v>500</v>
      </c>
      <c r="W78" s="522"/>
      <c r="X78" s="663">
        <v>500</v>
      </c>
      <c r="Y78" s="663"/>
      <c r="Z78" s="522">
        <v>500</v>
      </c>
      <c r="AA78" s="522"/>
      <c r="AB78" s="1199" t="s">
        <v>1494</v>
      </c>
    </row>
    <row r="79" spans="1:253" s="1203" customFormat="1" ht="34.5" customHeight="1">
      <c r="A79" s="1185">
        <v>63</v>
      </c>
      <c r="B79" s="1191" t="s">
        <v>711</v>
      </c>
      <c r="C79" s="1191"/>
      <c r="D79" s="1191"/>
      <c r="E79" s="519" t="s">
        <v>1117</v>
      </c>
      <c r="F79" s="519" t="s">
        <v>1139</v>
      </c>
      <c r="G79" s="1187"/>
      <c r="H79" s="1188" t="s">
        <v>19</v>
      </c>
      <c r="I79" s="1189">
        <v>2015</v>
      </c>
      <c r="J79" s="1189"/>
      <c r="K79" s="1189">
        <v>2017</v>
      </c>
      <c r="L79" s="1189"/>
      <c r="M79" s="1189"/>
      <c r="N79" s="1191" t="s">
        <v>712</v>
      </c>
      <c r="O79" s="520">
        <v>799.5</v>
      </c>
      <c r="P79" s="520"/>
      <c r="Q79" s="520">
        <f t="shared" si="7"/>
        <v>599</v>
      </c>
      <c r="R79" s="520">
        <v>200</v>
      </c>
      <c r="S79" s="520"/>
      <c r="T79" s="519"/>
      <c r="U79" s="520"/>
      <c r="V79" s="519">
        <f>W79+Z79+AA79</f>
        <v>599</v>
      </c>
      <c r="W79" s="519">
        <v>599</v>
      </c>
      <c r="X79" s="641">
        <v>0</v>
      </c>
      <c r="Y79" s="641"/>
      <c r="Z79" s="519"/>
      <c r="AA79" s="519">
        <v>0</v>
      </c>
      <c r="AB79" s="1202" t="s">
        <v>134</v>
      </c>
    </row>
    <row r="80" spans="1:253" s="661" customFormat="1" ht="54.75" customHeight="1">
      <c r="A80" s="657">
        <v>64</v>
      </c>
      <c r="B80" s="671" t="s">
        <v>472</v>
      </c>
      <c r="C80" s="671"/>
      <c r="D80" s="671"/>
      <c r="E80" s="641" t="s">
        <v>1117</v>
      </c>
      <c r="F80" s="672" t="s">
        <v>1247</v>
      </c>
      <c r="G80" s="673" t="s">
        <v>484</v>
      </c>
      <c r="H80" s="658" t="s">
        <v>132</v>
      </c>
      <c r="I80" s="659">
        <v>2011</v>
      </c>
      <c r="J80" s="659"/>
      <c r="K80" s="659">
        <v>2013</v>
      </c>
      <c r="L80" s="659"/>
      <c r="M80" s="659"/>
      <c r="N80" s="674" t="s">
        <v>473</v>
      </c>
      <c r="O80" s="675">
        <v>6989</v>
      </c>
      <c r="P80" s="675"/>
      <c r="Q80" s="676">
        <v>500</v>
      </c>
      <c r="R80" s="677">
        <f>3600+500+1006</f>
        <v>5106</v>
      </c>
      <c r="S80" s="677"/>
      <c r="T80" s="678"/>
      <c r="U80" s="678"/>
      <c r="V80" s="679">
        <v>500</v>
      </c>
      <c r="W80" s="676">
        <v>500</v>
      </c>
      <c r="X80" s="676">
        <v>1176</v>
      </c>
      <c r="Y80" s="676"/>
      <c r="Z80" s="680"/>
      <c r="AA80" s="681"/>
      <c r="AB80" s="682"/>
      <c r="AC80" s="683"/>
      <c r="AD80" s="684"/>
      <c r="AE80" s="683"/>
      <c r="AF80" s="683"/>
      <c r="AG80" s="683"/>
      <c r="AH80" s="683"/>
      <c r="AI80" s="683"/>
      <c r="AJ80" s="683"/>
      <c r="AK80" s="683"/>
      <c r="AL80" s="683"/>
      <c r="AM80" s="683"/>
      <c r="AN80" s="683"/>
      <c r="AO80" s="683"/>
      <c r="AP80" s="683"/>
      <c r="AQ80" s="683"/>
      <c r="AR80" s="683"/>
      <c r="AS80" s="683"/>
      <c r="AT80" s="683"/>
      <c r="AU80" s="683"/>
      <c r="AV80" s="683"/>
      <c r="AW80" s="683"/>
      <c r="AX80" s="683"/>
      <c r="AY80" s="683"/>
      <c r="AZ80" s="683"/>
      <c r="BA80" s="683"/>
      <c r="BB80" s="683"/>
      <c r="BC80" s="683"/>
      <c r="BD80" s="683"/>
      <c r="BE80" s="683"/>
      <c r="BF80" s="683"/>
      <c r="BG80" s="683"/>
      <c r="BH80" s="683"/>
      <c r="BI80" s="683"/>
      <c r="BJ80" s="683"/>
      <c r="BK80" s="683"/>
      <c r="BL80" s="683"/>
      <c r="BM80" s="683"/>
      <c r="BN80" s="683"/>
      <c r="BO80" s="683"/>
      <c r="BP80" s="683"/>
      <c r="BQ80" s="683"/>
      <c r="BR80" s="683"/>
      <c r="BS80" s="683"/>
      <c r="BT80" s="683"/>
      <c r="BU80" s="683"/>
      <c r="BV80" s="683"/>
      <c r="BW80" s="683"/>
      <c r="BX80" s="683"/>
      <c r="BY80" s="683"/>
      <c r="BZ80" s="683"/>
      <c r="CA80" s="683"/>
      <c r="CB80" s="683"/>
      <c r="CC80" s="683"/>
      <c r="CD80" s="683"/>
      <c r="CE80" s="683"/>
      <c r="CF80" s="683"/>
      <c r="CG80" s="683"/>
      <c r="CH80" s="683"/>
      <c r="CI80" s="683"/>
      <c r="CJ80" s="683"/>
      <c r="CK80" s="683"/>
      <c r="CL80" s="683"/>
      <c r="CM80" s="683"/>
      <c r="CN80" s="683"/>
      <c r="CO80" s="683"/>
      <c r="CP80" s="683"/>
      <c r="CQ80" s="683"/>
      <c r="CR80" s="683"/>
      <c r="CS80" s="683"/>
      <c r="CT80" s="683"/>
      <c r="CU80" s="683"/>
      <c r="CV80" s="683"/>
      <c r="CW80" s="683"/>
      <c r="CX80" s="683"/>
      <c r="CY80" s="683"/>
      <c r="CZ80" s="683"/>
      <c r="DA80" s="683"/>
      <c r="DB80" s="683"/>
      <c r="DC80" s="683"/>
      <c r="DD80" s="683"/>
      <c r="DE80" s="683"/>
      <c r="DF80" s="683"/>
      <c r="DG80" s="683"/>
      <c r="DH80" s="683"/>
      <c r="DI80" s="683"/>
      <c r="DJ80" s="683"/>
      <c r="DK80" s="683"/>
      <c r="DL80" s="683"/>
      <c r="DM80" s="683"/>
      <c r="DN80" s="683"/>
      <c r="DO80" s="683"/>
      <c r="DP80" s="683"/>
      <c r="DQ80" s="683"/>
      <c r="DR80" s="683"/>
      <c r="DS80" s="683"/>
      <c r="DT80" s="683"/>
      <c r="DU80" s="683"/>
      <c r="DV80" s="683"/>
      <c r="DW80" s="683"/>
      <c r="DX80" s="683"/>
      <c r="DY80" s="683"/>
      <c r="DZ80" s="683"/>
      <c r="EA80" s="683"/>
      <c r="EB80" s="683"/>
      <c r="EC80" s="683"/>
      <c r="ED80" s="683"/>
      <c r="EE80" s="683"/>
      <c r="EF80" s="683"/>
      <c r="EG80" s="683"/>
      <c r="EH80" s="683"/>
      <c r="EI80" s="683"/>
      <c r="EJ80" s="683"/>
      <c r="EK80" s="683"/>
      <c r="EL80" s="683"/>
      <c r="EM80" s="683"/>
      <c r="EN80" s="683"/>
      <c r="EO80" s="683"/>
      <c r="EP80" s="683"/>
      <c r="EQ80" s="683"/>
      <c r="ER80" s="683"/>
      <c r="ES80" s="683"/>
      <c r="ET80" s="683"/>
      <c r="EU80" s="683"/>
      <c r="EV80" s="683"/>
      <c r="EW80" s="683"/>
      <c r="EX80" s="683"/>
      <c r="EY80" s="683"/>
      <c r="EZ80" s="683"/>
      <c r="FA80" s="683"/>
      <c r="FB80" s="683"/>
      <c r="FC80" s="683"/>
      <c r="FD80" s="683"/>
      <c r="FE80" s="683"/>
      <c r="FF80" s="683"/>
      <c r="FG80" s="683"/>
      <c r="FH80" s="683"/>
      <c r="FI80" s="683"/>
      <c r="FJ80" s="683"/>
      <c r="FK80" s="683"/>
      <c r="FL80" s="683"/>
      <c r="FM80" s="683"/>
      <c r="FN80" s="683"/>
      <c r="FO80" s="683"/>
      <c r="FP80" s="683"/>
      <c r="FQ80" s="683"/>
      <c r="FR80" s="683"/>
      <c r="FS80" s="683"/>
      <c r="FT80" s="683"/>
      <c r="FU80" s="683"/>
      <c r="FV80" s="683"/>
      <c r="FW80" s="683"/>
      <c r="FX80" s="683"/>
      <c r="FY80" s="683"/>
      <c r="FZ80" s="683"/>
      <c r="GA80" s="683"/>
      <c r="GB80" s="683"/>
      <c r="GC80" s="683"/>
      <c r="GD80" s="683"/>
      <c r="GE80" s="683"/>
      <c r="GF80" s="683"/>
      <c r="GG80" s="683"/>
      <c r="GH80" s="683"/>
      <c r="GI80" s="683"/>
      <c r="GJ80" s="683"/>
      <c r="GK80" s="683"/>
      <c r="GL80" s="683"/>
      <c r="GM80" s="683"/>
      <c r="GN80" s="683"/>
      <c r="GO80" s="683"/>
      <c r="GP80" s="683"/>
      <c r="GQ80" s="683"/>
      <c r="GR80" s="683"/>
      <c r="GS80" s="683"/>
      <c r="GT80" s="683"/>
      <c r="GU80" s="683"/>
      <c r="GV80" s="683"/>
      <c r="GW80" s="683"/>
      <c r="GX80" s="683"/>
      <c r="GY80" s="683"/>
      <c r="GZ80" s="683"/>
      <c r="HA80" s="683"/>
      <c r="HB80" s="683"/>
      <c r="HC80" s="683"/>
      <c r="HD80" s="683"/>
      <c r="HE80" s="683"/>
      <c r="HF80" s="683"/>
      <c r="HG80" s="683"/>
      <c r="HH80" s="683"/>
      <c r="HI80" s="683"/>
      <c r="HJ80" s="683"/>
      <c r="HK80" s="683"/>
      <c r="HL80" s="683"/>
      <c r="HM80" s="683"/>
      <c r="HN80" s="683"/>
      <c r="HO80" s="683"/>
      <c r="HP80" s="683"/>
      <c r="HQ80" s="683"/>
      <c r="HR80" s="683"/>
      <c r="HS80" s="683"/>
      <c r="HT80" s="683"/>
      <c r="HU80" s="683"/>
      <c r="HV80" s="683"/>
      <c r="HW80" s="683"/>
      <c r="HX80" s="683"/>
      <c r="HY80" s="683"/>
      <c r="HZ80" s="683"/>
      <c r="IA80" s="683"/>
      <c r="IB80" s="683"/>
      <c r="IC80" s="683"/>
      <c r="ID80" s="683"/>
      <c r="IE80" s="683"/>
      <c r="IF80" s="683"/>
      <c r="IG80" s="683"/>
      <c r="IH80" s="685"/>
      <c r="II80" s="685"/>
      <c r="IJ80" s="685"/>
      <c r="IK80" s="685"/>
      <c r="IL80" s="685"/>
      <c r="IM80" s="685"/>
      <c r="IN80" s="685"/>
      <c r="IO80" s="685"/>
      <c r="IP80" s="685"/>
      <c r="IQ80" s="685"/>
      <c r="IR80" s="685"/>
      <c r="IS80" s="685"/>
    </row>
    <row r="81" spans="1:253" s="883" customFormat="1" ht="30.75" customHeight="1">
      <c r="A81" s="662">
        <v>65</v>
      </c>
      <c r="B81" s="868" t="s">
        <v>476</v>
      </c>
      <c r="C81" s="868"/>
      <c r="D81" s="868"/>
      <c r="E81" s="663" t="s">
        <v>1117</v>
      </c>
      <c r="F81" s="732" t="s">
        <v>1247</v>
      </c>
      <c r="G81" s="869" t="s">
        <v>484</v>
      </c>
      <c r="H81" s="870" t="s">
        <v>211</v>
      </c>
      <c r="I81" s="666">
        <v>2013</v>
      </c>
      <c r="J81" s="666"/>
      <c r="K81" s="666">
        <v>2015</v>
      </c>
      <c r="L81" s="666"/>
      <c r="M81" s="666"/>
      <c r="N81" s="871" t="s">
        <v>477</v>
      </c>
      <c r="O81" s="872">
        <v>4454</v>
      </c>
      <c r="P81" s="872"/>
      <c r="Q81" s="873">
        <v>500</v>
      </c>
      <c r="R81" s="874">
        <v>20</v>
      </c>
      <c r="S81" s="874"/>
      <c r="T81" s="875"/>
      <c r="U81" s="875"/>
      <c r="V81" s="876">
        <f>W81</f>
        <v>500</v>
      </c>
      <c r="W81" s="873">
        <v>500</v>
      </c>
      <c r="X81" s="873">
        <v>91</v>
      </c>
      <c r="Y81" s="873"/>
      <c r="Z81" s="877"/>
      <c r="AA81" s="878"/>
      <c r="AB81" s="879"/>
      <c r="AC81" s="880"/>
      <c r="AD81" s="881"/>
      <c r="AE81" s="880"/>
      <c r="AF81" s="880"/>
      <c r="AG81" s="880"/>
      <c r="AH81" s="880"/>
      <c r="AI81" s="880"/>
      <c r="AJ81" s="880"/>
      <c r="AK81" s="880"/>
      <c r="AL81" s="880"/>
      <c r="AM81" s="880"/>
      <c r="AN81" s="880"/>
      <c r="AO81" s="880"/>
      <c r="AP81" s="880"/>
      <c r="AQ81" s="880"/>
      <c r="AR81" s="880"/>
      <c r="AS81" s="880"/>
      <c r="AT81" s="880"/>
      <c r="AU81" s="880"/>
      <c r="AV81" s="880"/>
      <c r="AW81" s="880"/>
      <c r="AX81" s="880"/>
      <c r="AY81" s="880"/>
      <c r="AZ81" s="880"/>
      <c r="BA81" s="880"/>
      <c r="BB81" s="880"/>
      <c r="BC81" s="880"/>
      <c r="BD81" s="880"/>
      <c r="BE81" s="880"/>
      <c r="BF81" s="880"/>
      <c r="BG81" s="880"/>
      <c r="BH81" s="880"/>
      <c r="BI81" s="880"/>
      <c r="BJ81" s="880"/>
      <c r="BK81" s="880"/>
      <c r="BL81" s="880"/>
      <c r="BM81" s="880"/>
      <c r="BN81" s="880"/>
      <c r="BO81" s="880"/>
      <c r="BP81" s="880"/>
      <c r="BQ81" s="880"/>
      <c r="BR81" s="880"/>
      <c r="BS81" s="880"/>
      <c r="BT81" s="880"/>
      <c r="BU81" s="880"/>
      <c r="BV81" s="880"/>
      <c r="BW81" s="880"/>
      <c r="BX81" s="880"/>
      <c r="BY81" s="880"/>
      <c r="BZ81" s="880"/>
      <c r="CA81" s="880"/>
      <c r="CB81" s="880"/>
      <c r="CC81" s="880"/>
      <c r="CD81" s="880"/>
      <c r="CE81" s="880"/>
      <c r="CF81" s="880"/>
      <c r="CG81" s="880"/>
      <c r="CH81" s="880"/>
      <c r="CI81" s="880"/>
      <c r="CJ81" s="880"/>
      <c r="CK81" s="880"/>
      <c r="CL81" s="880"/>
      <c r="CM81" s="880"/>
      <c r="CN81" s="880"/>
      <c r="CO81" s="880"/>
      <c r="CP81" s="880"/>
      <c r="CQ81" s="880"/>
      <c r="CR81" s="880"/>
      <c r="CS81" s="880"/>
      <c r="CT81" s="880"/>
      <c r="CU81" s="880"/>
      <c r="CV81" s="880"/>
      <c r="CW81" s="880"/>
      <c r="CX81" s="880"/>
      <c r="CY81" s="880"/>
      <c r="CZ81" s="880"/>
      <c r="DA81" s="880"/>
      <c r="DB81" s="880"/>
      <c r="DC81" s="880"/>
      <c r="DD81" s="880"/>
      <c r="DE81" s="880"/>
      <c r="DF81" s="880"/>
      <c r="DG81" s="880"/>
      <c r="DH81" s="880"/>
      <c r="DI81" s="880"/>
      <c r="DJ81" s="880"/>
      <c r="DK81" s="880"/>
      <c r="DL81" s="880"/>
      <c r="DM81" s="880"/>
      <c r="DN81" s="880"/>
      <c r="DO81" s="880"/>
      <c r="DP81" s="880"/>
      <c r="DQ81" s="880"/>
      <c r="DR81" s="880"/>
      <c r="DS81" s="880"/>
      <c r="DT81" s="880"/>
      <c r="DU81" s="880"/>
      <c r="DV81" s="880"/>
      <c r="DW81" s="880"/>
      <c r="DX81" s="880"/>
      <c r="DY81" s="880"/>
      <c r="DZ81" s="880"/>
      <c r="EA81" s="880"/>
      <c r="EB81" s="880"/>
      <c r="EC81" s="880"/>
      <c r="ED81" s="880"/>
      <c r="EE81" s="880"/>
      <c r="EF81" s="880"/>
      <c r="EG81" s="880"/>
      <c r="EH81" s="880"/>
      <c r="EI81" s="880"/>
      <c r="EJ81" s="880"/>
      <c r="EK81" s="880"/>
      <c r="EL81" s="880"/>
      <c r="EM81" s="880"/>
      <c r="EN81" s="880"/>
      <c r="EO81" s="880"/>
      <c r="EP81" s="880"/>
      <c r="EQ81" s="880"/>
      <c r="ER81" s="880"/>
      <c r="ES81" s="880"/>
      <c r="ET81" s="880"/>
      <c r="EU81" s="880"/>
      <c r="EV81" s="880"/>
      <c r="EW81" s="880"/>
      <c r="EX81" s="880"/>
      <c r="EY81" s="880"/>
      <c r="EZ81" s="880"/>
      <c r="FA81" s="880"/>
      <c r="FB81" s="880"/>
      <c r="FC81" s="880"/>
      <c r="FD81" s="880"/>
      <c r="FE81" s="880"/>
      <c r="FF81" s="880"/>
      <c r="FG81" s="880"/>
      <c r="FH81" s="880"/>
      <c r="FI81" s="880"/>
      <c r="FJ81" s="880"/>
      <c r="FK81" s="880"/>
      <c r="FL81" s="880"/>
      <c r="FM81" s="880"/>
      <c r="FN81" s="880"/>
      <c r="FO81" s="880"/>
      <c r="FP81" s="880"/>
      <c r="FQ81" s="880"/>
      <c r="FR81" s="880"/>
      <c r="FS81" s="880"/>
      <c r="FT81" s="880"/>
      <c r="FU81" s="880"/>
      <c r="FV81" s="880"/>
      <c r="FW81" s="880"/>
      <c r="FX81" s="880"/>
      <c r="FY81" s="880"/>
      <c r="FZ81" s="880"/>
      <c r="GA81" s="880"/>
      <c r="GB81" s="880"/>
      <c r="GC81" s="880"/>
      <c r="GD81" s="880"/>
      <c r="GE81" s="880"/>
      <c r="GF81" s="880"/>
      <c r="GG81" s="880"/>
      <c r="GH81" s="880"/>
      <c r="GI81" s="880"/>
      <c r="GJ81" s="880"/>
      <c r="GK81" s="880"/>
      <c r="GL81" s="880"/>
      <c r="GM81" s="880"/>
      <c r="GN81" s="880"/>
      <c r="GO81" s="880"/>
      <c r="GP81" s="880"/>
      <c r="GQ81" s="880"/>
      <c r="GR81" s="880"/>
      <c r="GS81" s="880"/>
      <c r="GT81" s="880"/>
      <c r="GU81" s="880"/>
      <c r="GV81" s="880"/>
      <c r="GW81" s="880"/>
      <c r="GX81" s="880"/>
      <c r="GY81" s="880"/>
      <c r="GZ81" s="880"/>
      <c r="HA81" s="880"/>
      <c r="HB81" s="880"/>
      <c r="HC81" s="880"/>
      <c r="HD81" s="880"/>
      <c r="HE81" s="880"/>
      <c r="HF81" s="880"/>
      <c r="HG81" s="880"/>
      <c r="HH81" s="880"/>
      <c r="HI81" s="880"/>
      <c r="HJ81" s="880"/>
      <c r="HK81" s="880"/>
      <c r="HL81" s="880"/>
      <c r="HM81" s="880"/>
      <c r="HN81" s="880"/>
      <c r="HO81" s="880"/>
      <c r="HP81" s="880"/>
      <c r="HQ81" s="880"/>
      <c r="HR81" s="880"/>
      <c r="HS81" s="880"/>
      <c r="HT81" s="880"/>
      <c r="HU81" s="880"/>
      <c r="HV81" s="880"/>
      <c r="HW81" s="880"/>
      <c r="HX81" s="880"/>
      <c r="HY81" s="880"/>
      <c r="HZ81" s="880"/>
      <c r="IA81" s="880"/>
      <c r="IB81" s="880"/>
      <c r="IC81" s="880"/>
      <c r="ID81" s="880"/>
      <c r="IE81" s="880"/>
      <c r="IF81" s="880"/>
      <c r="IG81" s="880"/>
      <c r="IH81" s="882"/>
      <c r="II81" s="882"/>
      <c r="IJ81" s="882"/>
      <c r="IK81" s="882"/>
      <c r="IL81" s="882"/>
      <c r="IM81" s="882"/>
      <c r="IN81" s="882"/>
      <c r="IO81" s="882"/>
      <c r="IP81" s="882"/>
      <c r="IQ81" s="882"/>
      <c r="IR81" s="882"/>
      <c r="IS81" s="882"/>
    </row>
    <row r="82" spans="1:253" s="1201" customFormat="1" ht="30">
      <c r="A82" s="1185">
        <v>66</v>
      </c>
      <c r="B82" s="1191" t="s">
        <v>738</v>
      </c>
      <c r="C82" s="1191"/>
      <c r="D82" s="1191"/>
      <c r="E82" s="519" t="s">
        <v>1117</v>
      </c>
      <c r="F82" s="1206" t="s">
        <v>1247</v>
      </c>
      <c r="G82" s="1187"/>
      <c r="H82" s="1193" t="s">
        <v>189</v>
      </c>
      <c r="I82" s="1189">
        <v>2014</v>
      </c>
      <c r="J82" s="1189"/>
      <c r="K82" s="1189">
        <v>2016</v>
      </c>
      <c r="L82" s="1189"/>
      <c r="M82" s="1189"/>
      <c r="N82" s="1191" t="s">
        <v>1118</v>
      </c>
      <c r="O82" s="520">
        <v>5056</v>
      </c>
      <c r="P82" s="520"/>
      <c r="Q82" s="520">
        <f>V82</f>
        <v>2676</v>
      </c>
      <c r="R82" s="520">
        <v>1874</v>
      </c>
      <c r="S82" s="520"/>
      <c r="T82" s="519"/>
      <c r="U82" s="520"/>
      <c r="V82" s="519">
        <f>W82+Z82+AA82</f>
        <v>2676</v>
      </c>
      <c r="W82" s="519">
        <v>1500</v>
      </c>
      <c r="X82" s="641">
        <v>1176</v>
      </c>
      <c r="Y82" s="641"/>
      <c r="Z82" s="519">
        <v>1176</v>
      </c>
      <c r="AA82" s="519">
        <v>0</v>
      </c>
      <c r="AB82" s="1202" t="s">
        <v>1495</v>
      </c>
      <c r="AC82" s="1203"/>
      <c r="AD82" s="1203"/>
      <c r="AE82" s="1203"/>
      <c r="AF82" s="1203"/>
      <c r="AG82" s="1203"/>
      <c r="AH82" s="1203"/>
      <c r="AI82" s="1203"/>
      <c r="AJ82" s="1203"/>
      <c r="AK82" s="1203"/>
      <c r="AL82" s="1203"/>
      <c r="AM82" s="1203"/>
      <c r="AN82" s="1203"/>
      <c r="AO82" s="1203"/>
      <c r="AP82" s="1203"/>
      <c r="AQ82" s="1203"/>
      <c r="AR82" s="1203"/>
      <c r="AS82" s="1203"/>
      <c r="AT82" s="1203"/>
      <c r="AU82" s="1203"/>
      <c r="AV82" s="1203"/>
      <c r="AW82" s="1203"/>
      <c r="AX82" s="1203"/>
      <c r="AY82" s="1203"/>
      <c r="AZ82" s="1203"/>
      <c r="BA82" s="1203"/>
      <c r="BB82" s="1203"/>
      <c r="BC82" s="1203"/>
      <c r="BD82" s="1203"/>
      <c r="BE82" s="1203"/>
      <c r="BF82" s="1203"/>
      <c r="BG82" s="1203"/>
      <c r="BH82" s="1203"/>
      <c r="BI82" s="1203"/>
      <c r="BJ82" s="1203"/>
      <c r="BK82" s="1203"/>
      <c r="BL82" s="1203"/>
      <c r="BM82" s="1203"/>
      <c r="BN82" s="1203"/>
      <c r="BO82" s="1203"/>
      <c r="BP82" s="1203"/>
      <c r="BQ82" s="1203"/>
      <c r="BR82" s="1203"/>
      <c r="BS82" s="1203"/>
      <c r="BT82" s="1203"/>
      <c r="BU82" s="1203"/>
      <c r="BV82" s="1203"/>
      <c r="BW82" s="1203"/>
      <c r="BX82" s="1203"/>
      <c r="BY82" s="1203"/>
      <c r="BZ82" s="1203"/>
      <c r="CA82" s="1203"/>
      <c r="CB82" s="1203"/>
      <c r="CC82" s="1203"/>
      <c r="CD82" s="1203"/>
      <c r="CE82" s="1203"/>
      <c r="CF82" s="1203"/>
      <c r="CG82" s="1203"/>
      <c r="CH82" s="1203"/>
      <c r="CI82" s="1203"/>
      <c r="CJ82" s="1203"/>
      <c r="CK82" s="1203"/>
      <c r="CL82" s="1203"/>
      <c r="CM82" s="1203"/>
      <c r="CN82" s="1203"/>
      <c r="CO82" s="1203"/>
      <c r="CP82" s="1203"/>
      <c r="CQ82" s="1203"/>
      <c r="CR82" s="1203"/>
      <c r="CS82" s="1203"/>
      <c r="CT82" s="1203"/>
      <c r="CU82" s="1203"/>
      <c r="CV82" s="1203"/>
      <c r="CW82" s="1203"/>
      <c r="CX82" s="1203"/>
      <c r="CY82" s="1203"/>
      <c r="CZ82" s="1203"/>
      <c r="DA82" s="1203"/>
      <c r="DB82" s="1203"/>
      <c r="DC82" s="1203"/>
      <c r="DD82" s="1203"/>
      <c r="DE82" s="1203"/>
      <c r="DF82" s="1203"/>
      <c r="DG82" s="1203"/>
      <c r="DH82" s="1203"/>
      <c r="DI82" s="1203"/>
      <c r="DJ82" s="1203"/>
      <c r="DK82" s="1203"/>
      <c r="DL82" s="1203"/>
      <c r="DM82" s="1203"/>
      <c r="DN82" s="1203"/>
      <c r="DO82" s="1203"/>
      <c r="DP82" s="1203"/>
      <c r="DQ82" s="1203"/>
      <c r="DR82" s="1203"/>
      <c r="DS82" s="1203"/>
      <c r="DT82" s="1203"/>
      <c r="DU82" s="1203"/>
      <c r="DV82" s="1203"/>
      <c r="DW82" s="1203"/>
      <c r="DX82" s="1203"/>
      <c r="DY82" s="1203"/>
      <c r="DZ82" s="1203"/>
      <c r="EA82" s="1203"/>
      <c r="EB82" s="1203"/>
      <c r="EC82" s="1203"/>
      <c r="ED82" s="1203"/>
      <c r="EE82" s="1203"/>
      <c r="EF82" s="1203"/>
      <c r="EG82" s="1203"/>
      <c r="EH82" s="1203"/>
      <c r="EI82" s="1203"/>
      <c r="EJ82" s="1203"/>
      <c r="EK82" s="1203"/>
      <c r="EL82" s="1203"/>
      <c r="EM82" s="1203"/>
      <c r="EN82" s="1203"/>
      <c r="EO82" s="1203"/>
      <c r="EP82" s="1203"/>
      <c r="EQ82" s="1203"/>
      <c r="ER82" s="1203"/>
      <c r="ES82" s="1203"/>
      <c r="ET82" s="1203"/>
      <c r="EU82" s="1203"/>
      <c r="EV82" s="1203"/>
      <c r="EW82" s="1203"/>
      <c r="EX82" s="1203"/>
      <c r="EY82" s="1203"/>
      <c r="EZ82" s="1203"/>
      <c r="FA82" s="1203"/>
      <c r="FB82" s="1203"/>
      <c r="FC82" s="1203"/>
      <c r="FD82" s="1203"/>
      <c r="FE82" s="1203"/>
      <c r="FF82" s="1203"/>
      <c r="FG82" s="1203"/>
      <c r="FH82" s="1203"/>
      <c r="FI82" s="1203"/>
      <c r="FJ82" s="1203"/>
      <c r="FK82" s="1203"/>
      <c r="FL82" s="1203"/>
      <c r="FM82" s="1203"/>
      <c r="FN82" s="1203"/>
      <c r="FO82" s="1203"/>
      <c r="FP82" s="1203"/>
      <c r="FQ82" s="1203"/>
      <c r="FR82" s="1203"/>
      <c r="FS82" s="1203"/>
      <c r="FT82" s="1203"/>
      <c r="FU82" s="1203"/>
      <c r="FV82" s="1203"/>
      <c r="FW82" s="1203"/>
      <c r="FX82" s="1203"/>
      <c r="FY82" s="1203"/>
      <c r="FZ82" s="1203"/>
      <c r="GA82" s="1203"/>
      <c r="GB82" s="1203"/>
      <c r="GC82" s="1203"/>
      <c r="GD82" s="1203"/>
      <c r="GE82" s="1203"/>
      <c r="GF82" s="1203"/>
      <c r="GG82" s="1203"/>
      <c r="GH82" s="1203"/>
      <c r="GI82" s="1203"/>
      <c r="GJ82" s="1203"/>
      <c r="GK82" s="1203"/>
      <c r="GL82" s="1203"/>
      <c r="GM82" s="1203"/>
      <c r="GN82" s="1203"/>
      <c r="GO82" s="1203"/>
      <c r="GP82" s="1203"/>
      <c r="GQ82" s="1203"/>
      <c r="GR82" s="1203"/>
      <c r="GS82" s="1203"/>
      <c r="GT82" s="1203"/>
      <c r="GU82" s="1203"/>
      <c r="GV82" s="1203"/>
      <c r="GW82" s="1203"/>
      <c r="GX82" s="1203"/>
      <c r="GY82" s="1203"/>
      <c r="GZ82" s="1203"/>
      <c r="HA82" s="1203"/>
      <c r="HB82" s="1203"/>
      <c r="HC82" s="1203"/>
      <c r="HD82" s="1203"/>
      <c r="HE82" s="1203"/>
      <c r="HF82" s="1203"/>
      <c r="HG82" s="1203"/>
      <c r="HH82" s="1203"/>
      <c r="HI82" s="1203"/>
      <c r="HJ82" s="1203"/>
      <c r="HK82" s="1203"/>
      <c r="HL82" s="1203"/>
      <c r="HM82" s="1203"/>
      <c r="HN82" s="1203"/>
      <c r="HO82" s="1203"/>
      <c r="HP82" s="1203"/>
      <c r="HQ82" s="1203"/>
      <c r="HR82" s="1203"/>
      <c r="HS82" s="1203"/>
      <c r="HT82" s="1203"/>
      <c r="HU82" s="1203"/>
      <c r="HV82" s="1203"/>
      <c r="HW82" s="1203"/>
      <c r="HX82" s="1203"/>
      <c r="HY82" s="1203"/>
      <c r="HZ82" s="1203"/>
      <c r="IA82" s="1203"/>
      <c r="IB82" s="1203"/>
      <c r="IC82" s="1203"/>
      <c r="ID82" s="1203"/>
      <c r="IE82" s="1203"/>
      <c r="IF82" s="1203"/>
      <c r="IG82" s="1203"/>
      <c r="IH82" s="1203"/>
      <c r="II82" s="1203"/>
      <c r="IJ82" s="1203"/>
      <c r="IK82" s="1203"/>
      <c r="IL82" s="1203"/>
      <c r="IM82" s="1203"/>
      <c r="IN82" s="1203"/>
      <c r="IO82" s="1203"/>
      <c r="IP82" s="1203"/>
      <c r="IQ82" s="1203"/>
      <c r="IR82" s="1203"/>
      <c r="IS82" s="1203"/>
    </row>
    <row r="83" spans="1:253" s="1201" customFormat="1" ht="75">
      <c r="A83" s="1185">
        <v>67</v>
      </c>
      <c r="B83" s="1191" t="s">
        <v>741</v>
      </c>
      <c r="C83" s="1191" t="s">
        <v>1331</v>
      </c>
      <c r="D83" s="1195">
        <v>2505.7179999999998</v>
      </c>
      <c r="E83" s="519" t="s">
        <v>1117</v>
      </c>
      <c r="F83" s="1206" t="s">
        <v>1246</v>
      </c>
      <c r="G83" s="1187"/>
      <c r="H83" s="1198" t="s">
        <v>189</v>
      </c>
      <c r="I83" s="1189">
        <v>2014</v>
      </c>
      <c r="J83" s="1196" t="s">
        <v>1297</v>
      </c>
      <c r="K83" s="1189">
        <v>2016</v>
      </c>
      <c r="L83" s="1196" t="s">
        <v>1261</v>
      </c>
      <c r="M83" s="1189"/>
      <c r="N83" s="1191" t="s">
        <v>742</v>
      </c>
      <c r="O83" s="520">
        <v>2603</v>
      </c>
      <c r="P83" s="520"/>
      <c r="Q83" s="1192">
        <v>2603</v>
      </c>
      <c r="R83" s="1192">
        <f t="shared" ref="R83:R96" si="8">T83</f>
        <v>1611</v>
      </c>
      <c r="S83" s="1192"/>
      <c r="T83" s="1192">
        <v>1611</v>
      </c>
      <c r="U83" s="520">
        <v>732</v>
      </c>
      <c r="V83" s="520">
        <f>W83+Z83+AA83</f>
        <v>936</v>
      </c>
      <c r="W83" s="520">
        <v>845</v>
      </c>
      <c r="X83" s="660">
        <v>91</v>
      </c>
      <c r="Y83" s="660"/>
      <c r="Z83" s="519">
        <v>91</v>
      </c>
      <c r="AA83" s="519">
        <v>0</v>
      </c>
      <c r="AB83" s="1195" t="s">
        <v>1332</v>
      </c>
    </row>
    <row r="84" spans="1:253" s="1201" customFormat="1" ht="90">
      <c r="A84" s="1185">
        <v>68</v>
      </c>
      <c r="B84" s="1191" t="s">
        <v>743</v>
      </c>
      <c r="C84" s="1191" t="s">
        <v>1333</v>
      </c>
      <c r="D84" s="1195">
        <v>5318.1350000000002</v>
      </c>
      <c r="E84" s="519" t="s">
        <v>1117</v>
      </c>
      <c r="F84" s="1206" t="s">
        <v>1247</v>
      </c>
      <c r="G84" s="1187"/>
      <c r="H84" s="1198" t="s">
        <v>211</v>
      </c>
      <c r="I84" s="1189">
        <v>2014</v>
      </c>
      <c r="J84" s="1196" t="s">
        <v>1297</v>
      </c>
      <c r="K84" s="1189">
        <v>2016</v>
      </c>
      <c r="L84" s="1196" t="s">
        <v>1250</v>
      </c>
      <c r="M84" s="1189"/>
      <c r="N84" s="1207" t="s">
        <v>1119</v>
      </c>
      <c r="O84" s="1192">
        <v>5284</v>
      </c>
      <c r="P84" s="1192"/>
      <c r="Q84" s="1192">
        <v>5284</v>
      </c>
      <c r="R84" s="1192">
        <f t="shared" si="8"/>
        <v>3280</v>
      </c>
      <c r="S84" s="1192"/>
      <c r="T84" s="1192">
        <v>3280</v>
      </c>
      <c r="U84" s="520">
        <v>1470</v>
      </c>
      <c r="V84" s="520">
        <f>W84+Z84+AA84</f>
        <v>2281</v>
      </c>
      <c r="W84" s="520">
        <v>1800</v>
      </c>
      <c r="X84" s="660">
        <v>481</v>
      </c>
      <c r="Y84" s="660"/>
      <c r="Z84" s="519">
        <v>481</v>
      </c>
      <c r="AA84" s="519">
        <v>0</v>
      </c>
      <c r="AB84" s="1195" t="s">
        <v>1334</v>
      </c>
    </row>
    <row r="85" spans="1:253" s="1201" customFormat="1" ht="45">
      <c r="A85" s="1185">
        <v>69</v>
      </c>
      <c r="B85" s="1191" t="s">
        <v>744</v>
      </c>
      <c r="C85" s="1191"/>
      <c r="D85" s="1191"/>
      <c r="E85" s="519" t="s">
        <v>1117</v>
      </c>
      <c r="F85" s="1206" t="s">
        <v>1247</v>
      </c>
      <c r="G85" s="1187"/>
      <c r="H85" s="1188" t="s">
        <v>132</v>
      </c>
      <c r="I85" s="1189">
        <v>2014</v>
      </c>
      <c r="J85" s="1189"/>
      <c r="K85" s="1189">
        <v>2016</v>
      </c>
      <c r="L85" s="1189"/>
      <c r="M85" s="1189"/>
      <c r="N85" s="1208" t="s">
        <v>1131</v>
      </c>
      <c r="O85" s="520">
        <v>3813</v>
      </c>
      <c r="P85" s="520"/>
      <c r="Q85" s="1192">
        <v>3813</v>
      </c>
      <c r="R85" s="1192">
        <f t="shared" si="8"/>
        <v>2450</v>
      </c>
      <c r="S85" s="1192"/>
      <c r="T85" s="1192">
        <v>2450</v>
      </c>
      <c r="U85" s="520">
        <v>983</v>
      </c>
      <c r="V85" s="520">
        <f>W85+Z85</f>
        <v>1200</v>
      </c>
      <c r="W85" s="520">
        <v>1200</v>
      </c>
      <c r="X85" s="660">
        <v>0</v>
      </c>
      <c r="Y85" s="660"/>
      <c r="Z85" s="519"/>
      <c r="AA85" s="1214"/>
      <c r="AB85" s="1195"/>
    </row>
    <row r="86" spans="1:253" s="1201" customFormat="1" ht="45">
      <c r="A86" s="1185">
        <v>70</v>
      </c>
      <c r="B86" s="1209" t="s">
        <v>745</v>
      </c>
      <c r="C86" s="1209"/>
      <c r="D86" s="1209"/>
      <c r="E86" s="519" t="s">
        <v>1117</v>
      </c>
      <c r="F86" s="1206" t="s">
        <v>1247</v>
      </c>
      <c r="G86" s="1187"/>
      <c r="H86" s="1198" t="s">
        <v>211</v>
      </c>
      <c r="I86" s="1189">
        <v>2014</v>
      </c>
      <c r="J86" s="1189"/>
      <c r="K86" s="1189">
        <v>2016</v>
      </c>
      <c r="L86" s="1189"/>
      <c r="M86" s="1189"/>
      <c r="N86" s="1208" t="s">
        <v>746</v>
      </c>
      <c r="O86" s="520">
        <v>4053</v>
      </c>
      <c r="P86" s="520"/>
      <c r="Q86" s="1192">
        <v>4053</v>
      </c>
      <c r="R86" s="1192">
        <f t="shared" si="8"/>
        <v>2519</v>
      </c>
      <c r="S86" s="1192"/>
      <c r="T86" s="1192">
        <v>2519</v>
      </c>
      <c r="U86" s="520">
        <v>1128</v>
      </c>
      <c r="V86" s="520">
        <f>W86+Z86</f>
        <v>1300</v>
      </c>
      <c r="W86" s="520">
        <v>1300</v>
      </c>
      <c r="X86" s="660">
        <v>0</v>
      </c>
      <c r="Y86" s="660"/>
      <c r="Z86" s="519"/>
      <c r="AA86" s="519">
        <v>0</v>
      </c>
      <c r="AB86" s="1195"/>
    </row>
    <row r="87" spans="1:253" s="1201" customFormat="1" ht="45">
      <c r="A87" s="1185">
        <v>71</v>
      </c>
      <c r="B87" s="1209" t="s">
        <v>747</v>
      </c>
      <c r="C87" s="1209"/>
      <c r="D87" s="1209"/>
      <c r="E87" s="519" t="s">
        <v>1117</v>
      </c>
      <c r="F87" s="1206" t="s">
        <v>1247</v>
      </c>
      <c r="G87" s="1187"/>
      <c r="H87" s="1188" t="s">
        <v>19</v>
      </c>
      <c r="I87" s="1189">
        <v>2014</v>
      </c>
      <c r="J87" s="1189"/>
      <c r="K87" s="1189">
        <v>2016</v>
      </c>
      <c r="L87" s="1189"/>
      <c r="M87" s="1189"/>
      <c r="N87" s="1208" t="s">
        <v>748</v>
      </c>
      <c r="O87" s="520">
        <v>1497</v>
      </c>
      <c r="P87" s="520"/>
      <c r="Q87" s="1192">
        <v>1497</v>
      </c>
      <c r="R87" s="1192">
        <f t="shared" si="8"/>
        <v>950</v>
      </c>
      <c r="S87" s="1192"/>
      <c r="T87" s="1192">
        <v>950</v>
      </c>
      <c r="U87" s="520">
        <f>398+36</f>
        <v>434</v>
      </c>
      <c r="V87" s="520">
        <f t="shared" ref="V87:V97" si="9">W87+Z87+AA87</f>
        <v>282</v>
      </c>
      <c r="W87" s="520">
        <v>282</v>
      </c>
      <c r="X87" s="660">
        <v>0</v>
      </c>
      <c r="Y87" s="660"/>
      <c r="Z87" s="519"/>
      <c r="AA87" s="519">
        <v>0</v>
      </c>
      <c r="AB87" s="1195" t="s">
        <v>749</v>
      </c>
    </row>
    <row r="88" spans="1:253" s="1201" customFormat="1" ht="90">
      <c r="A88" s="1185">
        <v>72</v>
      </c>
      <c r="B88" s="1209" t="s">
        <v>750</v>
      </c>
      <c r="C88" s="1194" t="s">
        <v>1353</v>
      </c>
      <c r="D88" s="1210">
        <v>2072</v>
      </c>
      <c r="E88" s="519" t="s">
        <v>1117</v>
      </c>
      <c r="F88" s="1206" t="s">
        <v>1247</v>
      </c>
      <c r="G88" s="1187"/>
      <c r="H88" s="1198" t="s">
        <v>237</v>
      </c>
      <c r="I88" s="1189">
        <v>2014</v>
      </c>
      <c r="J88" s="1196" t="s">
        <v>1205</v>
      </c>
      <c r="K88" s="1189">
        <v>2016</v>
      </c>
      <c r="L88" s="1196" t="s">
        <v>1242</v>
      </c>
      <c r="M88" s="1189"/>
      <c r="N88" s="1208" t="s">
        <v>751</v>
      </c>
      <c r="O88" s="520">
        <v>2133</v>
      </c>
      <c r="P88" s="520"/>
      <c r="Q88" s="1192">
        <v>2072</v>
      </c>
      <c r="R88" s="1192">
        <f t="shared" si="8"/>
        <v>1754</v>
      </c>
      <c r="S88" s="1192"/>
      <c r="T88" s="1192">
        <v>1754</v>
      </c>
      <c r="U88" s="520">
        <v>318</v>
      </c>
      <c r="V88" s="520">
        <f t="shared" si="9"/>
        <v>318</v>
      </c>
      <c r="W88" s="520">
        <v>318</v>
      </c>
      <c r="X88" s="660">
        <v>0</v>
      </c>
      <c r="Y88" s="660"/>
      <c r="Z88" s="519"/>
      <c r="AA88" s="519">
        <v>0</v>
      </c>
      <c r="AB88" s="1195" t="s">
        <v>749</v>
      </c>
    </row>
    <row r="89" spans="1:253" s="1201" customFormat="1" ht="120">
      <c r="A89" s="1185">
        <v>73</v>
      </c>
      <c r="B89" s="1209" t="s">
        <v>770</v>
      </c>
      <c r="C89" s="1194" t="s">
        <v>1348</v>
      </c>
      <c r="D89" s="1210">
        <v>3619</v>
      </c>
      <c r="E89" s="519" t="s">
        <v>1117</v>
      </c>
      <c r="F89" s="1206" t="s">
        <v>1247</v>
      </c>
      <c r="G89" s="1187"/>
      <c r="H89" s="1194" t="s">
        <v>51</v>
      </c>
      <c r="I89" s="1189">
        <v>2014</v>
      </c>
      <c r="J89" s="1196" t="s">
        <v>1347</v>
      </c>
      <c r="K89" s="1189">
        <v>2016</v>
      </c>
      <c r="L89" s="1211" t="s">
        <v>1242</v>
      </c>
      <c r="M89" s="1189"/>
      <c r="N89" s="1208" t="s">
        <v>771</v>
      </c>
      <c r="O89" s="1192">
        <v>3850</v>
      </c>
      <c r="P89" s="1192"/>
      <c r="Q89" s="1192">
        <v>3850</v>
      </c>
      <c r="R89" s="1192">
        <f t="shared" si="8"/>
        <v>2478</v>
      </c>
      <c r="S89" s="1192"/>
      <c r="T89" s="1192">
        <v>2478</v>
      </c>
      <c r="U89" s="520">
        <v>990</v>
      </c>
      <c r="V89" s="520">
        <f t="shared" si="9"/>
        <v>1141</v>
      </c>
      <c r="W89" s="1212">
        <v>1141</v>
      </c>
      <c r="X89" s="686">
        <v>0</v>
      </c>
      <c r="Y89" s="686"/>
      <c r="Z89" s="1215"/>
      <c r="AA89" s="519">
        <v>0</v>
      </c>
      <c r="AB89" s="1195" t="s">
        <v>772</v>
      </c>
      <c r="AC89" s="1203"/>
      <c r="AD89" s="1203"/>
      <c r="AE89" s="1203"/>
      <c r="AF89" s="1203"/>
      <c r="AG89" s="1203"/>
      <c r="AH89" s="1203"/>
      <c r="AI89" s="1203"/>
      <c r="AJ89" s="1203"/>
      <c r="AK89" s="1203"/>
      <c r="AL89" s="1203"/>
      <c r="AM89" s="1203"/>
      <c r="AN89" s="1203"/>
      <c r="AO89" s="1203"/>
      <c r="AP89" s="1203"/>
      <c r="AQ89" s="1203"/>
      <c r="AR89" s="1203"/>
      <c r="AS89" s="1203"/>
      <c r="AT89" s="1203"/>
      <c r="AU89" s="1203"/>
      <c r="AV89" s="1203"/>
      <c r="AW89" s="1203"/>
      <c r="AX89" s="1203"/>
      <c r="AY89" s="1203"/>
      <c r="AZ89" s="1203"/>
      <c r="BA89" s="1203"/>
      <c r="BB89" s="1203"/>
      <c r="BC89" s="1203"/>
      <c r="BD89" s="1203"/>
      <c r="BE89" s="1203"/>
      <c r="BF89" s="1203"/>
      <c r="BG89" s="1203"/>
      <c r="BH89" s="1203"/>
      <c r="BI89" s="1203"/>
      <c r="BJ89" s="1203"/>
      <c r="BK89" s="1203"/>
      <c r="BL89" s="1203"/>
      <c r="BM89" s="1203"/>
      <c r="BN89" s="1203"/>
      <c r="BO89" s="1203"/>
      <c r="BP89" s="1203"/>
      <c r="BQ89" s="1203"/>
      <c r="BR89" s="1203"/>
      <c r="BS89" s="1203"/>
      <c r="BT89" s="1203"/>
      <c r="BU89" s="1203"/>
      <c r="BV89" s="1203"/>
      <c r="BW89" s="1203"/>
      <c r="BX89" s="1203"/>
      <c r="BY89" s="1203"/>
      <c r="BZ89" s="1203"/>
      <c r="CA89" s="1203"/>
      <c r="CB89" s="1203"/>
      <c r="CC89" s="1203"/>
      <c r="CD89" s="1203"/>
      <c r="CE89" s="1203"/>
      <c r="CF89" s="1203"/>
      <c r="CG89" s="1203"/>
      <c r="CH89" s="1203"/>
      <c r="CI89" s="1203"/>
      <c r="CJ89" s="1203"/>
      <c r="CK89" s="1203"/>
      <c r="CL89" s="1203"/>
      <c r="CM89" s="1203"/>
      <c r="CN89" s="1203"/>
      <c r="CO89" s="1203"/>
      <c r="CP89" s="1203"/>
      <c r="CQ89" s="1203"/>
      <c r="CR89" s="1203"/>
      <c r="CS89" s="1203"/>
      <c r="CT89" s="1203"/>
      <c r="CU89" s="1203"/>
      <c r="CV89" s="1203"/>
      <c r="CW89" s="1203"/>
      <c r="CX89" s="1203"/>
      <c r="CY89" s="1203"/>
      <c r="CZ89" s="1203"/>
      <c r="DA89" s="1203"/>
      <c r="DB89" s="1203"/>
      <c r="DC89" s="1203"/>
      <c r="DD89" s="1203"/>
      <c r="DE89" s="1203"/>
      <c r="DF89" s="1203"/>
      <c r="DG89" s="1203"/>
      <c r="DH89" s="1203"/>
      <c r="DI89" s="1203"/>
      <c r="DJ89" s="1203"/>
      <c r="DK89" s="1203"/>
      <c r="DL89" s="1203"/>
      <c r="DM89" s="1203"/>
      <c r="DN89" s="1203"/>
      <c r="DO89" s="1203"/>
      <c r="DP89" s="1203"/>
      <c r="DQ89" s="1203"/>
      <c r="DR89" s="1203"/>
      <c r="DS89" s="1203"/>
      <c r="DT89" s="1203"/>
      <c r="DU89" s="1203"/>
      <c r="DV89" s="1203"/>
      <c r="DW89" s="1203"/>
      <c r="DX89" s="1203"/>
      <c r="DY89" s="1203"/>
      <c r="DZ89" s="1203"/>
      <c r="EA89" s="1203"/>
      <c r="EB89" s="1203"/>
      <c r="EC89" s="1203"/>
      <c r="ED89" s="1203"/>
      <c r="EE89" s="1203"/>
      <c r="EF89" s="1203"/>
      <c r="EG89" s="1203"/>
      <c r="EH89" s="1203"/>
      <c r="EI89" s="1203"/>
      <c r="EJ89" s="1203"/>
      <c r="EK89" s="1203"/>
      <c r="EL89" s="1203"/>
      <c r="EM89" s="1203"/>
      <c r="EN89" s="1203"/>
      <c r="EO89" s="1203"/>
      <c r="EP89" s="1203"/>
      <c r="EQ89" s="1203"/>
      <c r="ER89" s="1203"/>
      <c r="ES89" s="1203"/>
      <c r="ET89" s="1203"/>
      <c r="EU89" s="1203"/>
      <c r="EV89" s="1203"/>
      <c r="EW89" s="1203"/>
      <c r="EX89" s="1203"/>
      <c r="EY89" s="1203"/>
      <c r="EZ89" s="1203"/>
      <c r="FA89" s="1203"/>
      <c r="FB89" s="1203"/>
      <c r="FC89" s="1203"/>
      <c r="FD89" s="1203"/>
      <c r="FE89" s="1203"/>
      <c r="FF89" s="1203"/>
      <c r="FG89" s="1203"/>
      <c r="FH89" s="1203"/>
      <c r="FI89" s="1203"/>
      <c r="FJ89" s="1203"/>
      <c r="FK89" s="1203"/>
      <c r="FL89" s="1203"/>
      <c r="FM89" s="1203"/>
      <c r="FN89" s="1203"/>
      <c r="FO89" s="1203"/>
      <c r="FP89" s="1203"/>
      <c r="FQ89" s="1203"/>
      <c r="FR89" s="1203"/>
      <c r="FS89" s="1203"/>
      <c r="FT89" s="1203"/>
      <c r="FU89" s="1203"/>
      <c r="FV89" s="1203"/>
      <c r="FW89" s="1203"/>
      <c r="FX89" s="1203"/>
      <c r="FY89" s="1203"/>
      <c r="FZ89" s="1203"/>
      <c r="GA89" s="1203"/>
      <c r="GB89" s="1203"/>
      <c r="GC89" s="1203"/>
      <c r="GD89" s="1203"/>
      <c r="GE89" s="1203"/>
      <c r="GF89" s="1203"/>
      <c r="GG89" s="1203"/>
      <c r="GH89" s="1203"/>
      <c r="GI89" s="1203"/>
      <c r="GJ89" s="1203"/>
      <c r="GK89" s="1203"/>
      <c r="GL89" s="1203"/>
      <c r="GM89" s="1203"/>
      <c r="GN89" s="1203"/>
      <c r="GO89" s="1203"/>
      <c r="GP89" s="1203"/>
      <c r="GQ89" s="1203"/>
      <c r="GR89" s="1203"/>
      <c r="GS89" s="1203"/>
      <c r="GT89" s="1203"/>
      <c r="GU89" s="1203"/>
      <c r="GV89" s="1203"/>
      <c r="GW89" s="1203"/>
      <c r="GX89" s="1203"/>
      <c r="GY89" s="1203"/>
      <c r="GZ89" s="1203"/>
      <c r="HA89" s="1203"/>
      <c r="HB89" s="1203"/>
      <c r="HC89" s="1203"/>
      <c r="HD89" s="1203"/>
      <c r="HE89" s="1203"/>
      <c r="HF89" s="1203"/>
      <c r="HG89" s="1203"/>
      <c r="HH89" s="1203"/>
      <c r="HI89" s="1203"/>
      <c r="HJ89" s="1203"/>
      <c r="HK89" s="1203"/>
      <c r="HL89" s="1203"/>
      <c r="HM89" s="1203"/>
      <c r="HN89" s="1203"/>
      <c r="HO89" s="1203"/>
      <c r="HP89" s="1203"/>
      <c r="HQ89" s="1203"/>
      <c r="HR89" s="1203"/>
      <c r="HS89" s="1203"/>
      <c r="HT89" s="1203"/>
      <c r="HU89" s="1203"/>
      <c r="HV89" s="1203"/>
      <c r="HW89" s="1203"/>
      <c r="HX89" s="1203"/>
      <c r="HY89" s="1203"/>
      <c r="HZ89" s="1203"/>
      <c r="IA89" s="1203"/>
      <c r="IB89" s="1203"/>
      <c r="IC89" s="1203"/>
      <c r="ID89" s="1203"/>
      <c r="IE89" s="1203"/>
      <c r="IF89" s="1203"/>
      <c r="IG89" s="1203"/>
      <c r="IH89" s="1203"/>
      <c r="II89" s="1203"/>
      <c r="IJ89" s="1203"/>
      <c r="IK89" s="1203"/>
      <c r="IL89" s="1203"/>
      <c r="IM89" s="1203"/>
      <c r="IN89" s="1203"/>
      <c r="IO89" s="1203"/>
      <c r="IP89" s="1203"/>
      <c r="IQ89" s="1203"/>
      <c r="IR89" s="1203"/>
      <c r="IS89" s="1203"/>
    </row>
    <row r="90" spans="1:253" s="1201" customFormat="1" ht="120">
      <c r="A90" s="1185">
        <v>74</v>
      </c>
      <c r="B90" s="1209" t="s">
        <v>773</v>
      </c>
      <c r="C90" s="1194" t="s">
        <v>1348</v>
      </c>
      <c r="D90" s="1210">
        <v>3105</v>
      </c>
      <c r="E90" s="519" t="s">
        <v>1117</v>
      </c>
      <c r="F90" s="1206" t="s">
        <v>1247</v>
      </c>
      <c r="G90" s="1187"/>
      <c r="H90" s="1188" t="s">
        <v>19</v>
      </c>
      <c r="I90" s="1189">
        <v>2014</v>
      </c>
      <c r="J90" s="1196" t="s">
        <v>1174</v>
      </c>
      <c r="K90" s="1189">
        <v>2016</v>
      </c>
      <c r="L90" s="1196" t="s">
        <v>1237</v>
      </c>
      <c r="M90" s="1189"/>
      <c r="N90" s="1208" t="s">
        <v>774</v>
      </c>
      <c r="O90" s="1192">
        <v>3237</v>
      </c>
      <c r="P90" s="1192"/>
      <c r="Q90" s="1192">
        <v>3237</v>
      </c>
      <c r="R90" s="1192">
        <f t="shared" si="8"/>
        <v>2083</v>
      </c>
      <c r="S90" s="1192"/>
      <c r="T90" s="1192">
        <v>2083</v>
      </c>
      <c r="U90" s="520">
        <v>830</v>
      </c>
      <c r="V90" s="520">
        <f t="shared" si="9"/>
        <v>1035</v>
      </c>
      <c r="W90" s="1212">
        <v>830</v>
      </c>
      <c r="X90" s="686">
        <v>205</v>
      </c>
      <c r="Y90" s="686"/>
      <c r="Z90" s="520">
        <v>205</v>
      </c>
      <c r="AA90" s="519">
        <v>0</v>
      </c>
      <c r="AB90" s="1202"/>
      <c r="AC90" s="1203"/>
      <c r="AD90" s="1203"/>
      <c r="AE90" s="1203"/>
      <c r="AF90" s="1203"/>
      <c r="AG90" s="1203"/>
      <c r="AH90" s="1203"/>
      <c r="AI90" s="1203"/>
      <c r="AJ90" s="1203"/>
      <c r="AK90" s="1203"/>
      <c r="AL90" s="1203"/>
      <c r="AM90" s="1203"/>
      <c r="AN90" s="1203"/>
      <c r="AO90" s="1203"/>
      <c r="AP90" s="1203"/>
      <c r="AQ90" s="1203"/>
      <c r="AR90" s="1203"/>
      <c r="AS90" s="1203"/>
      <c r="AT90" s="1203"/>
      <c r="AU90" s="1203"/>
      <c r="AV90" s="1203"/>
      <c r="AW90" s="1203"/>
      <c r="AX90" s="1203"/>
      <c r="AY90" s="1203"/>
      <c r="AZ90" s="1203"/>
      <c r="BA90" s="1203"/>
      <c r="BB90" s="1203"/>
      <c r="BC90" s="1203"/>
      <c r="BD90" s="1203"/>
      <c r="BE90" s="1203"/>
      <c r="BF90" s="1203"/>
      <c r="BG90" s="1203"/>
      <c r="BH90" s="1203"/>
      <c r="BI90" s="1203"/>
      <c r="BJ90" s="1203"/>
      <c r="BK90" s="1203"/>
      <c r="BL90" s="1203"/>
      <c r="BM90" s="1203"/>
      <c r="BN90" s="1203"/>
      <c r="BO90" s="1203"/>
      <c r="BP90" s="1203"/>
      <c r="BQ90" s="1203"/>
      <c r="BR90" s="1203"/>
      <c r="BS90" s="1203"/>
      <c r="BT90" s="1203"/>
      <c r="BU90" s="1203"/>
      <c r="BV90" s="1203"/>
      <c r="BW90" s="1203"/>
      <c r="BX90" s="1203"/>
      <c r="BY90" s="1203"/>
      <c r="BZ90" s="1203"/>
      <c r="CA90" s="1203"/>
      <c r="CB90" s="1203"/>
      <c r="CC90" s="1203"/>
      <c r="CD90" s="1203"/>
      <c r="CE90" s="1203"/>
      <c r="CF90" s="1203"/>
      <c r="CG90" s="1203"/>
      <c r="CH90" s="1203"/>
      <c r="CI90" s="1203"/>
      <c r="CJ90" s="1203"/>
      <c r="CK90" s="1203"/>
      <c r="CL90" s="1203"/>
      <c r="CM90" s="1203"/>
      <c r="CN90" s="1203"/>
      <c r="CO90" s="1203"/>
      <c r="CP90" s="1203"/>
      <c r="CQ90" s="1203"/>
      <c r="CR90" s="1203"/>
      <c r="CS90" s="1203"/>
      <c r="CT90" s="1203"/>
      <c r="CU90" s="1203"/>
      <c r="CV90" s="1203"/>
      <c r="CW90" s="1203"/>
      <c r="CX90" s="1203"/>
      <c r="CY90" s="1203"/>
      <c r="CZ90" s="1203"/>
      <c r="DA90" s="1203"/>
      <c r="DB90" s="1203"/>
      <c r="DC90" s="1203"/>
      <c r="DD90" s="1203"/>
      <c r="DE90" s="1203"/>
      <c r="DF90" s="1203"/>
      <c r="DG90" s="1203"/>
      <c r="DH90" s="1203"/>
      <c r="DI90" s="1203"/>
      <c r="DJ90" s="1203"/>
      <c r="DK90" s="1203"/>
      <c r="DL90" s="1203"/>
      <c r="DM90" s="1203"/>
      <c r="DN90" s="1203"/>
      <c r="DO90" s="1203"/>
      <c r="DP90" s="1203"/>
      <c r="DQ90" s="1203"/>
      <c r="DR90" s="1203"/>
      <c r="DS90" s="1203"/>
      <c r="DT90" s="1203"/>
      <c r="DU90" s="1203"/>
      <c r="DV90" s="1203"/>
      <c r="DW90" s="1203"/>
      <c r="DX90" s="1203"/>
      <c r="DY90" s="1203"/>
      <c r="DZ90" s="1203"/>
      <c r="EA90" s="1203"/>
      <c r="EB90" s="1203"/>
      <c r="EC90" s="1203"/>
      <c r="ED90" s="1203"/>
      <c r="EE90" s="1203"/>
      <c r="EF90" s="1203"/>
      <c r="EG90" s="1203"/>
      <c r="EH90" s="1203"/>
      <c r="EI90" s="1203"/>
      <c r="EJ90" s="1203"/>
      <c r="EK90" s="1203"/>
      <c r="EL90" s="1203"/>
      <c r="EM90" s="1203"/>
      <c r="EN90" s="1203"/>
      <c r="EO90" s="1203"/>
      <c r="EP90" s="1203"/>
      <c r="EQ90" s="1203"/>
      <c r="ER90" s="1203"/>
      <c r="ES90" s="1203"/>
      <c r="ET90" s="1203"/>
      <c r="EU90" s="1203"/>
      <c r="EV90" s="1203"/>
      <c r="EW90" s="1203"/>
      <c r="EX90" s="1203"/>
      <c r="EY90" s="1203"/>
      <c r="EZ90" s="1203"/>
      <c r="FA90" s="1203"/>
      <c r="FB90" s="1203"/>
      <c r="FC90" s="1203"/>
      <c r="FD90" s="1203"/>
      <c r="FE90" s="1203"/>
      <c r="FF90" s="1203"/>
      <c r="FG90" s="1203"/>
      <c r="FH90" s="1203"/>
      <c r="FI90" s="1203"/>
      <c r="FJ90" s="1203"/>
      <c r="FK90" s="1203"/>
      <c r="FL90" s="1203"/>
      <c r="FM90" s="1203"/>
      <c r="FN90" s="1203"/>
      <c r="FO90" s="1203"/>
      <c r="FP90" s="1203"/>
      <c r="FQ90" s="1203"/>
      <c r="FR90" s="1203"/>
      <c r="FS90" s="1203"/>
      <c r="FT90" s="1203"/>
      <c r="FU90" s="1203"/>
      <c r="FV90" s="1203"/>
      <c r="FW90" s="1203"/>
      <c r="FX90" s="1203"/>
      <c r="FY90" s="1203"/>
      <c r="FZ90" s="1203"/>
      <c r="GA90" s="1203"/>
      <c r="GB90" s="1203"/>
      <c r="GC90" s="1203"/>
      <c r="GD90" s="1203"/>
      <c r="GE90" s="1203"/>
      <c r="GF90" s="1203"/>
      <c r="GG90" s="1203"/>
      <c r="GH90" s="1203"/>
      <c r="GI90" s="1203"/>
      <c r="GJ90" s="1203"/>
      <c r="GK90" s="1203"/>
      <c r="GL90" s="1203"/>
      <c r="GM90" s="1203"/>
      <c r="GN90" s="1203"/>
      <c r="GO90" s="1203"/>
      <c r="GP90" s="1203"/>
      <c r="GQ90" s="1203"/>
      <c r="GR90" s="1203"/>
      <c r="GS90" s="1203"/>
      <c r="GT90" s="1203"/>
      <c r="GU90" s="1203"/>
      <c r="GV90" s="1203"/>
      <c r="GW90" s="1203"/>
      <c r="GX90" s="1203"/>
      <c r="GY90" s="1203"/>
      <c r="GZ90" s="1203"/>
      <c r="HA90" s="1203"/>
      <c r="HB90" s="1203"/>
      <c r="HC90" s="1203"/>
      <c r="HD90" s="1203"/>
      <c r="HE90" s="1203"/>
      <c r="HF90" s="1203"/>
      <c r="HG90" s="1203"/>
      <c r="HH90" s="1203"/>
      <c r="HI90" s="1203"/>
      <c r="HJ90" s="1203"/>
      <c r="HK90" s="1203"/>
      <c r="HL90" s="1203"/>
      <c r="HM90" s="1203"/>
      <c r="HN90" s="1203"/>
      <c r="HO90" s="1203"/>
      <c r="HP90" s="1203"/>
      <c r="HQ90" s="1203"/>
      <c r="HR90" s="1203"/>
      <c r="HS90" s="1203"/>
      <c r="HT90" s="1203"/>
      <c r="HU90" s="1203"/>
      <c r="HV90" s="1203"/>
      <c r="HW90" s="1203"/>
      <c r="HX90" s="1203"/>
      <c r="HY90" s="1203"/>
      <c r="HZ90" s="1203"/>
      <c r="IA90" s="1203"/>
      <c r="IB90" s="1203"/>
      <c r="IC90" s="1203"/>
      <c r="ID90" s="1203"/>
      <c r="IE90" s="1203"/>
      <c r="IF90" s="1203"/>
      <c r="IG90" s="1203"/>
      <c r="IH90" s="1203"/>
      <c r="II90" s="1203"/>
      <c r="IJ90" s="1203"/>
      <c r="IK90" s="1203"/>
      <c r="IL90" s="1203"/>
      <c r="IM90" s="1203"/>
      <c r="IN90" s="1203"/>
      <c r="IO90" s="1203"/>
      <c r="IP90" s="1203"/>
      <c r="IQ90" s="1203"/>
      <c r="IR90" s="1203"/>
      <c r="IS90" s="1203"/>
    </row>
    <row r="91" spans="1:253" s="1201" customFormat="1" ht="120">
      <c r="A91" s="1185">
        <v>75</v>
      </c>
      <c r="B91" s="1209" t="s">
        <v>775</v>
      </c>
      <c r="C91" s="1194" t="s">
        <v>1349</v>
      </c>
      <c r="D91" s="1210">
        <v>2908</v>
      </c>
      <c r="E91" s="519" t="s">
        <v>1117</v>
      </c>
      <c r="F91" s="1206" t="s">
        <v>1247</v>
      </c>
      <c r="G91" s="1187"/>
      <c r="H91" s="1194" t="s">
        <v>51</v>
      </c>
      <c r="I91" s="1189">
        <v>2014</v>
      </c>
      <c r="J91" s="1196" t="s">
        <v>1205</v>
      </c>
      <c r="K91" s="1189">
        <v>2016</v>
      </c>
      <c r="L91" s="1196" t="s">
        <v>1192</v>
      </c>
      <c r="M91" s="1189"/>
      <c r="N91" s="1208" t="s">
        <v>776</v>
      </c>
      <c r="O91" s="1192">
        <v>2955</v>
      </c>
      <c r="P91" s="1192"/>
      <c r="Q91" s="1192">
        <v>2955</v>
      </c>
      <c r="R91" s="1192">
        <f t="shared" si="8"/>
        <v>1834</v>
      </c>
      <c r="S91" s="1192"/>
      <c r="T91" s="1192">
        <v>1834</v>
      </c>
      <c r="U91" s="520">
        <v>830</v>
      </c>
      <c r="V91" s="520">
        <f t="shared" si="9"/>
        <v>1074</v>
      </c>
      <c r="W91" s="1212">
        <v>830</v>
      </c>
      <c r="X91" s="686">
        <v>244</v>
      </c>
      <c r="Y91" s="686"/>
      <c r="Z91" s="520">
        <v>244</v>
      </c>
      <c r="AA91" s="519">
        <v>0</v>
      </c>
      <c r="AB91" s="1202"/>
      <c r="AC91" s="1203"/>
      <c r="AD91" s="1203"/>
      <c r="AE91" s="1203"/>
      <c r="AF91" s="1203"/>
      <c r="AG91" s="1203"/>
      <c r="AH91" s="1203"/>
      <c r="AI91" s="1203"/>
      <c r="AJ91" s="1203"/>
      <c r="AK91" s="1203"/>
      <c r="AL91" s="1203"/>
      <c r="AM91" s="1203"/>
      <c r="AN91" s="1203"/>
      <c r="AO91" s="1203"/>
      <c r="AP91" s="1203"/>
      <c r="AQ91" s="1203"/>
      <c r="AR91" s="1203"/>
      <c r="AS91" s="1203"/>
      <c r="AT91" s="1203"/>
      <c r="AU91" s="1203"/>
      <c r="AV91" s="1203"/>
      <c r="AW91" s="1203"/>
      <c r="AX91" s="1203"/>
      <c r="AY91" s="1203"/>
      <c r="AZ91" s="1203"/>
      <c r="BA91" s="1203"/>
      <c r="BB91" s="1203"/>
      <c r="BC91" s="1203"/>
      <c r="BD91" s="1203"/>
      <c r="BE91" s="1203"/>
      <c r="BF91" s="1203"/>
      <c r="BG91" s="1203"/>
      <c r="BH91" s="1203"/>
      <c r="BI91" s="1203"/>
      <c r="BJ91" s="1203"/>
      <c r="BK91" s="1203"/>
      <c r="BL91" s="1203"/>
      <c r="BM91" s="1203"/>
      <c r="BN91" s="1203"/>
      <c r="BO91" s="1203"/>
      <c r="BP91" s="1203"/>
      <c r="BQ91" s="1203"/>
      <c r="BR91" s="1203"/>
      <c r="BS91" s="1203"/>
      <c r="BT91" s="1203"/>
      <c r="BU91" s="1203"/>
      <c r="BV91" s="1203"/>
      <c r="BW91" s="1203"/>
      <c r="BX91" s="1203"/>
      <c r="BY91" s="1203"/>
      <c r="BZ91" s="1203"/>
      <c r="CA91" s="1203"/>
      <c r="CB91" s="1203"/>
      <c r="CC91" s="1203"/>
      <c r="CD91" s="1203"/>
      <c r="CE91" s="1203"/>
      <c r="CF91" s="1203"/>
      <c r="CG91" s="1203"/>
      <c r="CH91" s="1203"/>
      <c r="CI91" s="1203"/>
      <c r="CJ91" s="1203"/>
      <c r="CK91" s="1203"/>
      <c r="CL91" s="1203"/>
      <c r="CM91" s="1203"/>
      <c r="CN91" s="1203"/>
      <c r="CO91" s="1203"/>
      <c r="CP91" s="1203"/>
      <c r="CQ91" s="1203"/>
      <c r="CR91" s="1203"/>
      <c r="CS91" s="1203"/>
      <c r="CT91" s="1203"/>
      <c r="CU91" s="1203"/>
      <c r="CV91" s="1203"/>
      <c r="CW91" s="1203"/>
      <c r="CX91" s="1203"/>
      <c r="CY91" s="1203"/>
      <c r="CZ91" s="1203"/>
      <c r="DA91" s="1203"/>
      <c r="DB91" s="1203"/>
      <c r="DC91" s="1203"/>
      <c r="DD91" s="1203"/>
      <c r="DE91" s="1203"/>
      <c r="DF91" s="1203"/>
      <c r="DG91" s="1203"/>
      <c r="DH91" s="1203"/>
      <c r="DI91" s="1203"/>
      <c r="DJ91" s="1203"/>
      <c r="DK91" s="1203"/>
      <c r="DL91" s="1203"/>
      <c r="DM91" s="1203"/>
      <c r="DN91" s="1203"/>
      <c r="DO91" s="1203"/>
      <c r="DP91" s="1203"/>
      <c r="DQ91" s="1203"/>
      <c r="DR91" s="1203"/>
      <c r="DS91" s="1203"/>
      <c r="DT91" s="1203"/>
      <c r="DU91" s="1203"/>
      <c r="DV91" s="1203"/>
      <c r="DW91" s="1203"/>
      <c r="DX91" s="1203"/>
      <c r="DY91" s="1203"/>
      <c r="DZ91" s="1203"/>
      <c r="EA91" s="1203"/>
      <c r="EB91" s="1203"/>
      <c r="EC91" s="1203"/>
      <c r="ED91" s="1203"/>
      <c r="EE91" s="1203"/>
      <c r="EF91" s="1203"/>
      <c r="EG91" s="1203"/>
      <c r="EH91" s="1203"/>
      <c r="EI91" s="1203"/>
      <c r="EJ91" s="1203"/>
      <c r="EK91" s="1203"/>
      <c r="EL91" s="1203"/>
      <c r="EM91" s="1203"/>
      <c r="EN91" s="1203"/>
      <c r="EO91" s="1203"/>
      <c r="EP91" s="1203"/>
      <c r="EQ91" s="1203"/>
      <c r="ER91" s="1203"/>
      <c r="ES91" s="1203"/>
      <c r="ET91" s="1203"/>
      <c r="EU91" s="1203"/>
      <c r="EV91" s="1203"/>
      <c r="EW91" s="1203"/>
      <c r="EX91" s="1203"/>
      <c r="EY91" s="1203"/>
      <c r="EZ91" s="1203"/>
      <c r="FA91" s="1203"/>
      <c r="FB91" s="1203"/>
      <c r="FC91" s="1203"/>
      <c r="FD91" s="1203"/>
      <c r="FE91" s="1203"/>
      <c r="FF91" s="1203"/>
      <c r="FG91" s="1203"/>
      <c r="FH91" s="1203"/>
      <c r="FI91" s="1203"/>
      <c r="FJ91" s="1203"/>
      <c r="FK91" s="1203"/>
      <c r="FL91" s="1203"/>
      <c r="FM91" s="1203"/>
      <c r="FN91" s="1203"/>
      <c r="FO91" s="1203"/>
      <c r="FP91" s="1203"/>
      <c r="FQ91" s="1203"/>
      <c r="FR91" s="1203"/>
      <c r="FS91" s="1203"/>
      <c r="FT91" s="1203"/>
      <c r="FU91" s="1203"/>
      <c r="FV91" s="1203"/>
      <c r="FW91" s="1203"/>
      <c r="FX91" s="1203"/>
      <c r="FY91" s="1203"/>
      <c r="FZ91" s="1203"/>
      <c r="GA91" s="1203"/>
      <c r="GB91" s="1203"/>
      <c r="GC91" s="1203"/>
      <c r="GD91" s="1203"/>
      <c r="GE91" s="1203"/>
      <c r="GF91" s="1203"/>
      <c r="GG91" s="1203"/>
      <c r="GH91" s="1203"/>
      <c r="GI91" s="1203"/>
      <c r="GJ91" s="1203"/>
      <c r="GK91" s="1203"/>
      <c r="GL91" s="1203"/>
      <c r="GM91" s="1203"/>
      <c r="GN91" s="1203"/>
      <c r="GO91" s="1203"/>
      <c r="GP91" s="1203"/>
      <c r="GQ91" s="1203"/>
      <c r="GR91" s="1203"/>
      <c r="GS91" s="1203"/>
      <c r="GT91" s="1203"/>
      <c r="GU91" s="1203"/>
      <c r="GV91" s="1203"/>
      <c r="GW91" s="1203"/>
      <c r="GX91" s="1203"/>
      <c r="GY91" s="1203"/>
      <c r="GZ91" s="1203"/>
      <c r="HA91" s="1203"/>
      <c r="HB91" s="1203"/>
      <c r="HC91" s="1203"/>
      <c r="HD91" s="1203"/>
      <c r="HE91" s="1203"/>
      <c r="HF91" s="1203"/>
      <c r="HG91" s="1203"/>
      <c r="HH91" s="1203"/>
      <c r="HI91" s="1203"/>
      <c r="HJ91" s="1203"/>
      <c r="HK91" s="1203"/>
      <c r="HL91" s="1203"/>
      <c r="HM91" s="1203"/>
      <c r="HN91" s="1203"/>
      <c r="HO91" s="1203"/>
      <c r="HP91" s="1203"/>
      <c r="HQ91" s="1203"/>
      <c r="HR91" s="1203"/>
      <c r="HS91" s="1203"/>
      <c r="HT91" s="1203"/>
      <c r="HU91" s="1203"/>
      <c r="HV91" s="1203"/>
      <c r="HW91" s="1203"/>
      <c r="HX91" s="1203"/>
      <c r="HY91" s="1203"/>
      <c r="HZ91" s="1203"/>
      <c r="IA91" s="1203"/>
      <c r="IB91" s="1203"/>
      <c r="IC91" s="1203"/>
      <c r="ID91" s="1203"/>
      <c r="IE91" s="1203"/>
      <c r="IF91" s="1203"/>
      <c r="IG91" s="1203"/>
      <c r="IH91" s="1203"/>
      <c r="II91" s="1203"/>
      <c r="IJ91" s="1203"/>
      <c r="IK91" s="1203"/>
      <c r="IL91" s="1203"/>
      <c r="IM91" s="1203"/>
      <c r="IN91" s="1203"/>
      <c r="IO91" s="1203"/>
      <c r="IP91" s="1203"/>
      <c r="IQ91" s="1203"/>
      <c r="IR91" s="1203"/>
      <c r="IS91" s="1203"/>
    </row>
    <row r="92" spans="1:253" s="1201" customFormat="1" ht="120">
      <c r="A92" s="1185">
        <v>76</v>
      </c>
      <c r="B92" s="1213" t="s">
        <v>777</v>
      </c>
      <c r="C92" s="1194" t="s">
        <v>1348</v>
      </c>
      <c r="D92" s="1210">
        <v>3304</v>
      </c>
      <c r="E92" s="519" t="s">
        <v>1117</v>
      </c>
      <c r="F92" s="1206" t="s">
        <v>1247</v>
      </c>
      <c r="G92" s="1187"/>
      <c r="H92" s="1198" t="s">
        <v>211</v>
      </c>
      <c r="I92" s="1189">
        <v>2014</v>
      </c>
      <c r="J92" s="1196" t="s">
        <v>1205</v>
      </c>
      <c r="K92" s="1189">
        <v>2016</v>
      </c>
      <c r="L92" s="1196" t="s">
        <v>1245</v>
      </c>
      <c r="M92" s="1189"/>
      <c r="N92" s="1207" t="s">
        <v>1133</v>
      </c>
      <c r="O92" s="1192">
        <v>3338</v>
      </c>
      <c r="P92" s="1192"/>
      <c r="Q92" s="1192">
        <v>3338</v>
      </c>
      <c r="R92" s="1192">
        <f t="shared" si="8"/>
        <v>2118</v>
      </c>
      <c r="S92" s="1192"/>
      <c r="T92" s="1192">
        <v>2118</v>
      </c>
      <c r="U92" s="520">
        <v>880</v>
      </c>
      <c r="V92" s="520">
        <f t="shared" si="9"/>
        <v>1224</v>
      </c>
      <c r="W92" s="1212">
        <v>880</v>
      </c>
      <c r="X92" s="686">
        <v>344</v>
      </c>
      <c r="Y92" s="686"/>
      <c r="Z92" s="520">
        <v>344</v>
      </c>
      <c r="AA92" s="519">
        <v>0</v>
      </c>
      <c r="AB92" s="1202"/>
      <c r="AC92" s="1203"/>
      <c r="AD92" s="1203"/>
      <c r="AE92" s="1203"/>
      <c r="AF92" s="1203"/>
      <c r="AG92" s="1203"/>
      <c r="AH92" s="1203"/>
      <c r="AI92" s="1203"/>
      <c r="AJ92" s="1203"/>
      <c r="AK92" s="1203"/>
      <c r="AL92" s="1203"/>
      <c r="AM92" s="1203"/>
      <c r="AN92" s="1203"/>
      <c r="AO92" s="1203"/>
      <c r="AP92" s="1203"/>
      <c r="AQ92" s="1203"/>
      <c r="AR92" s="1203"/>
      <c r="AS92" s="1203"/>
      <c r="AT92" s="1203"/>
      <c r="AU92" s="1203"/>
      <c r="AV92" s="1203"/>
      <c r="AW92" s="1203"/>
      <c r="AX92" s="1203"/>
      <c r="AY92" s="1203"/>
      <c r="AZ92" s="1203"/>
      <c r="BA92" s="1203"/>
      <c r="BB92" s="1203"/>
      <c r="BC92" s="1203"/>
      <c r="BD92" s="1203"/>
      <c r="BE92" s="1203"/>
      <c r="BF92" s="1203"/>
      <c r="BG92" s="1203"/>
      <c r="BH92" s="1203"/>
      <c r="BI92" s="1203"/>
      <c r="BJ92" s="1203"/>
      <c r="BK92" s="1203"/>
      <c r="BL92" s="1203"/>
      <c r="BM92" s="1203"/>
      <c r="BN92" s="1203"/>
      <c r="BO92" s="1203"/>
      <c r="BP92" s="1203"/>
      <c r="BQ92" s="1203"/>
      <c r="BR92" s="1203"/>
      <c r="BS92" s="1203"/>
      <c r="BT92" s="1203"/>
      <c r="BU92" s="1203"/>
      <c r="BV92" s="1203"/>
      <c r="BW92" s="1203"/>
      <c r="BX92" s="1203"/>
      <c r="BY92" s="1203"/>
      <c r="BZ92" s="1203"/>
      <c r="CA92" s="1203"/>
      <c r="CB92" s="1203"/>
      <c r="CC92" s="1203"/>
      <c r="CD92" s="1203"/>
      <c r="CE92" s="1203"/>
      <c r="CF92" s="1203"/>
      <c r="CG92" s="1203"/>
      <c r="CH92" s="1203"/>
      <c r="CI92" s="1203"/>
      <c r="CJ92" s="1203"/>
      <c r="CK92" s="1203"/>
      <c r="CL92" s="1203"/>
      <c r="CM92" s="1203"/>
      <c r="CN92" s="1203"/>
      <c r="CO92" s="1203"/>
      <c r="CP92" s="1203"/>
      <c r="CQ92" s="1203"/>
      <c r="CR92" s="1203"/>
      <c r="CS92" s="1203"/>
      <c r="CT92" s="1203"/>
      <c r="CU92" s="1203"/>
      <c r="CV92" s="1203"/>
      <c r="CW92" s="1203"/>
      <c r="CX92" s="1203"/>
      <c r="CY92" s="1203"/>
      <c r="CZ92" s="1203"/>
      <c r="DA92" s="1203"/>
      <c r="DB92" s="1203"/>
      <c r="DC92" s="1203"/>
      <c r="DD92" s="1203"/>
      <c r="DE92" s="1203"/>
      <c r="DF92" s="1203"/>
      <c r="DG92" s="1203"/>
      <c r="DH92" s="1203"/>
      <c r="DI92" s="1203"/>
      <c r="DJ92" s="1203"/>
      <c r="DK92" s="1203"/>
      <c r="DL92" s="1203"/>
      <c r="DM92" s="1203"/>
      <c r="DN92" s="1203"/>
      <c r="DO92" s="1203"/>
      <c r="DP92" s="1203"/>
      <c r="DQ92" s="1203"/>
      <c r="DR92" s="1203"/>
      <c r="DS92" s="1203"/>
      <c r="DT92" s="1203"/>
      <c r="DU92" s="1203"/>
      <c r="DV92" s="1203"/>
      <c r="DW92" s="1203"/>
      <c r="DX92" s="1203"/>
      <c r="DY92" s="1203"/>
      <c r="DZ92" s="1203"/>
      <c r="EA92" s="1203"/>
      <c r="EB92" s="1203"/>
      <c r="EC92" s="1203"/>
      <c r="ED92" s="1203"/>
      <c r="EE92" s="1203"/>
      <c r="EF92" s="1203"/>
      <c r="EG92" s="1203"/>
      <c r="EH92" s="1203"/>
      <c r="EI92" s="1203"/>
      <c r="EJ92" s="1203"/>
      <c r="EK92" s="1203"/>
      <c r="EL92" s="1203"/>
      <c r="EM92" s="1203"/>
      <c r="EN92" s="1203"/>
      <c r="EO92" s="1203"/>
      <c r="EP92" s="1203"/>
      <c r="EQ92" s="1203"/>
      <c r="ER92" s="1203"/>
      <c r="ES92" s="1203"/>
      <c r="ET92" s="1203"/>
      <c r="EU92" s="1203"/>
      <c r="EV92" s="1203"/>
      <c r="EW92" s="1203"/>
      <c r="EX92" s="1203"/>
      <c r="EY92" s="1203"/>
      <c r="EZ92" s="1203"/>
      <c r="FA92" s="1203"/>
      <c r="FB92" s="1203"/>
      <c r="FC92" s="1203"/>
      <c r="FD92" s="1203"/>
      <c r="FE92" s="1203"/>
      <c r="FF92" s="1203"/>
      <c r="FG92" s="1203"/>
      <c r="FH92" s="1203"/>
      <c r="FI92" s="1203"/>
      <c r="FJ92" s="1203"/>
      <c r="FK92" s="1203"/>
      <c r="FL92" s="1203"/>
      <c r="FM92" s="1203"/>
      <c r="FN92" s="1203"/>
      <c r="FO92" s="1203"/>
      <c r="FP92" s="1203"/>
      <c r="FQ92" s="1203"/>
      <c r="FR92" s="1203"/>
      <c r="FS92" s="1203"/>
      <c r="FT92" s="1203"/>
      <c r="FU92" s="1203"/>
      <c r="FV92" s="1203"/>
      <c r="FW92" s="1203"/>
      <c r="FX92" s="1203"/>
      <c r="FY92" s="1203"/>
      <c r="FZ92" s="1203"/>
      <c r="GA92" s="1203"/>
      <c r="GB92" s="1203"/>
      <c r="GC92" s="1203"/>
      <c r="GD92" s="1203"/>
      <c r="GE92" s="1203"/>
      <c r="GF92" s="1203"/>
      <c r="GG92" s="1203"/>
      <c r="GH92" s="1203"/>
      <c r="GI92" s="1203"/>
      <c r="GJ92" s="1203"/>
      <c r="GK92" s="1203"/>
      <c r="GL92" s="1203"/>
      <c r="GM92" s="1203"/>
      <c r="GN92" s="1203"/>
      <c r="GO92" s="1203"/>
      <c r="GP92" s="1203"/>
      <c r="GQ92" s="1203"/>
      <c r="GR92" s="1203"/>
      <c r="GS92" s="1203"/>
      <c r="GT92" s="1203"/>
      <c r="GU92" s="1203"/>
      <c r="GV92" s="1203"/>
      <c r="GW92" s="1203"/>
      <c r="GX92" s="1203"/>
      <c r="GY92" s="1203"/>
      <c r="GZ92" s="1203"/>
      <c r="HA92" s="1203"/>
      <c r="HB92" s="1203"/>
      <c r="HC92" s="1203"/>
      <c r="HD92" s="1203"/>
      <c r="HE92" s="1203"/>
      <c r="HF92" s="1203"/>
      <c r="HG92" s="1203"/>
      <c r="HH92" s="1203"/>
      <c r="HI92" s="1203"/>
      <c r="HJ92" s="1203"/>
      <c r="HK92" s="1203"/>
      <c r="HL92" s="1203"/>
      <c r="HM92" s="1203"/>
      <c r="HN92" s="1203"/>
      <c r="HO92" s="1203"/>
      <c r="HP92" s="1203"/>
      <c r="HQ92" s="1203"/>
      <c r="HR92" s="1203"/>
      <c r="HS92" s="1203"/>
      <c r="HT92" s="1203"/>
      <c r="HU92" s="1203"/>
      <c r="HV92" s="1203"/>
      <c r="HW92" s="1203"/>
      <c r="HX92" s="1203"/>
      <c r="HY92" s="1203"/>
      <c r="HZ92" s="1203"/>
      <c r="IA92" s="1203"/>
      <c r="IB92" s="1203"/>
      <c r="IC92" s="1203"/>
      <c r="ID92" s="1203"/>
      <c r="IE92" s="1203"/>
      <c r="IF92" s="1203"/>
      <c r="IG92" s="1203"/>
      <c r="IH92" s="1203"/>
      <c r="II92" s="1203"/>
      <c r="IJ92" s="1203"/>
      <c r="IK92" s="1203"/>
      <c r="IL92" s="1203"/>
      <c r="IM92" s="1203"/>
      <c r="IN92" s="1203"/>
      <c r="IO92" s="1203"/>
      <c r="IP92" s="1203"/>
      <c r="IQ92" s="1203"/>
      <c r="IR92" s="1203"/>
      <c r="IS92" s="1203"/>
    </row>
    <row r="93" spans="1:253" s="1201" customFormat="1" ht="45">
      <c r="A93" s="1185">
        <v>77</v>
      </c>
      <c r="B93" s="1209" t="s">
        <v>778</v>
      </c>
      <c r="C93" s="1209"/>
      <c r="D93" s="1209"/>
      <c r="E93" s="519" t="s">
        <v>1117</v>
      </c>
      <c r="F93" s="1206" t="s">
        <v>1247</v>
      </c>
      <c r="G93" s="1187"/>
      <c r="H93" s="1194" t="s">
        <v>51</v>
      </c>
      <c r="I93" s="1189">
        <v>2014</v>
      </c>
      <c r="J93" s="1189"/>
      <c r="K93" s="1189">
        <v>2016</v>
      </c>
      <c r="L93" s="1189"/>
      <c r="M93" s="1189"/>
      <c r="N93" s="1208" t="s">
        <v>779</v>
      </c>
      <c r="O93" s="1192">
        <v>3108</v>
      </c>
      <c r="P93" s="1192"/>
      <c r="Q93" s="1192">
        <v>3108</v>
      </c>
      <c r="R93" s="1192">
        <f t="shared" si="8"/>
        <v>1988</v>
      </c>
      <c r="S93" s="1192"/>
      <c r="T93" s="1192">
        <v>1988</v>
      </c>
      <c r="U93" s="520">
        <v>810</v>
      </c>
      <c r="V93" s="520">
        <f t="shared" si="9"/>
        <v>896</v>
      </c>
      <c r="W93" s="1212">
        <v>810</v>
      </c>
      <c r="X93" s="686">
        <v>86</v>
      </c>
      <c r="Y93" s="686"/>
      <c r="Z93" s="520">
        <v>86</v>
      </c>
      <c r="AA93" s="519">
        <v>0</v>
      </c>
      <c r="AB93" s="1195" t="s">
        <v>1496</v>
      </c>
      <c r="AC93" s="1203"/>
      <c r="AD93" s="1203"/>
      <c r="AE93" s="1203"/>
      <c r="AF93" s="1203"/>
      <c r="AG93" s="1203"/>
      <c r="AH93" s="1203"/>
      <c r="AI93" s="1203"/>
      <c r="AJ93" s="1203"/>
      <c r="AK93" s="1203"/>
      <c r="AL93" s="1203"/>
      <c r="AM93" s="1203"/>
      <c r="AN93" s="1203"/>
      <c r="AO93" s="1203"/>
      <c r="AP93" s="1203"/>
      <c r="AQ93" s="1203"/>
      <c r="AR93" s="1203"/>
      <c r="AS93" s="1203"/>
      <c r="AT93" s="1203"/>
      <c r="AU93" s="1203"/>
      <c r="AV93" s="1203"/>
      <c r="AW93" s="1203"/>
      <c r="AX93" s="1203"/>
      <c r="AY93" s="1203"/>
      <c r="AZ93" s="1203"/>
      <c r="BA93" s="1203"/>
      <c r="BB93" s="1203"/>
      <c r="BC93" s="1203"/>
      <c r="BD93" s="1203"/>
      <c r="BE93" s="1203"/>
      <c r="BF93" s="1203"/>
      <c r="BG93" s="1203"/>
      <c r="BH93" s="1203"/>
      <c r="BI93" s="1203"/>
      <c r="BJ93" s="1203"/>
      <c r="BK93" s="1203"/>
      <c r="BL93" s="1203"/>
      <c r="BM93" s="1203"/>
      <c r="BN93" s="1203"/>
      <c r="BO93" s="1203"/>
      <c r="BP93" s="1203"/>
      <c r="BQ93" s="1203"/>
      <c r="BR93" s="1203"/>
      <c r="BS93" s="1203"/>
      <c r="BT93" s="1203"/>
      <c r="BU93" s="1203"/>
      <c r="BV93" s="1203"/>
      <c r="BW93" s="1203"/>
      <c r="BX93" s="1203"/>
      <c r="BY93" s="1203"/>
      <c r="BZ93" s="1203"/>
      <c r="CA93" s="1203"/>
      <c r="CB93" s="1203"/>
      <c r="CC93" s="1203"/>
      <c r="CD93" s="1203"/>
      <c r="CE93" s="1203"/>
      <c r="CF93" s="1203"/>
      <c r="CG93" s="1203"/>
      <c r="CH93" s="1203"/>
      <c r="CI93" s="1203"/>
      <c r="CJ93" s="1203"/>
      <c r="CK93" s="1203"/>
      <c r="CL93" s="1203"/>
      <c r="CM93" s="1203"/>
      <c r="CN93" s="1203"/>
      <c r="CO93" s="1203"/>
      <c r="CP93" s="1203"/>
      <c r="CQ93" s="1203"/>
      <c r="CR93" s="1203"/>
      <c r="CS93" s="1203"/>
      <c r="CT93" s="1203"/>
      <c r="CU93" s="1203"/>
      <c r="CV93" s="1203"/>
      <c r="CW93" s="1203"/>
      <c r="CX93" s="1203"/>
      <c r="CY93" s="1203"/>
      <c r="CZ93" s="1203"/>
      <c r="DA93" s="1203"/>
      <c r="DB93" s="1203"/>
      <c r="DC93" s="1203"/>
      <c r="DD93" s="1203"/>
      <c r="DE93" s="1203"/>
      <c r="DF93" s="1203"/>
      <c r="DG93" s="1203"/>
      <c r="DH93" s="1203"/>
      <c r="DI93" s="1203"/>
      <c r="DJ93" s="1203"/>
      <c r="DK93" s="1203"/>
      <c r="DL93" s="1203"/>
      <c r="DM93" s="1203"/>
      <c r="DN93" s="1203"/>
      <c r="DO93" s="1203"/>
      <c r="DP93" s="1203"/>
      <c r="DQ93" s="1203"/>
      <c r="DR93" s="1203"/>
      <c r="DS93" s="1203"/>
      <c r="DT93" s="1203"/>
      <c r="DU93" s="1203"/>
      <c r="DV93" s="1203"/>
      <c r="DW93" s="1203"/>
      <c r="DX93" s="1203"/>
      <c r="DY93" s="1203"/>
      <c r="DZ93" s="1203"/>
      <c r="EA93" s="1203"/>
      <c r="EB93" s="1203"/>
      <c r="EC93" s="1203"/>
      <c r="ED93" s="1203"/>
      <c r="EE93" s="1203"/>
      <c r="EF93" s="1203"/>
      <c r="EG93" s="1203"/>
      <c r="EH93" s="1203"/>
      <c r="EI93" s="1203"/>
      <c r="EJ93" s="1203"/>
      <c r="EK93" s="1203"/>
      <c r="EL93" s="1203"/>
      <c r="EM93" s="1203"/>
      <c r="EN93" s="1203"/>
      <c r="EO93" s="1203"/>
      <c r="EP93" s="1203"/>
      <c r="EQ93" s="1203"/>
      <c r="ER93" s="1203"/>
      <c r="ES93" s="1203"/>
      <c r="ET93" s="1203"/>
      <c r="EU93" s="1203"/>
      <c r="EV93" s="1203"/>
      <c r="EW93" s="1203"/>
      <c r="EX93" s="1203"/>
      <c r="EY93" s="1203"/>
      <c r="EZ93" s="1203"/>
      <c r="FA93" s="1203"/>
      <c r="FB93" s="1203"/>
      <c r="FC93" s="1203"/>
      <c r="FD93" s="1203"/>
      <c r="FE93" s="1203"/>
      <c r="FF93" s="1203"/>
      <c r="FG93" s="1203"/>
      <c r="FH93" s="1203"/>
      <c r="FI93" s="1203"/>
      <c r="FJ93" s="1203"/>
      <c r="FK93" s="1203"/>
      <c r="FL93" s="1203"/>
      <c r="FM93" s="1203"/>
      <c r="FN93" s="1203"/>
      <c r="FO93" s="1203"/>
      <c r="FP93" s="1203"/>
      <c r="FQ93" s="1203"/>
      <c r="FR93" s="1203"/>
      <c r="FS93" s="1203"/>
      <c r="FT93" s="1203"/>
      <c r="FU93" s="1203"/>
      <c r="FV93" s="1203"/>
      <c r="FW93" s="1203"/>
      <c r="FX93" s="1203"/>
      <c r="FY93" s="1203"/>
      <c r="FZ93" s="1203"/>
      <c r="GA93" s="1203"/>
      <c r="GB93" s="1203"/>
      <c r="GC93" s="1203"/>
      <c r="GD93" s="1203"/>
      <c r="GE93" s="1203"/>
      <c r="GF93" s="1203"/>
      <c r="GG93" s="1203"/>
      <c r="GH93" s="1203"/>
      <c r="GI93" s="1203"/>
      <c r="GJ93" s="1203"/>
      <c r="GK93" s="1203"/>
      <c r="GL93" s="1203"/>
      <c r="GM93" s="1203"/>
      <c r="GN93" s="1203"/>
      <c r="GO93" s="1203"/>
      <c r="GP93" s="1203"/>
      <c r="GQ93" s="1203"/>
      <c r="GR93" s="1203"/>
      <c r="GS93" s="1203"/>
      <c r="GT93" s="1203"/>
      <c r="GU93" s="1203"/>
      <c r="GV93" s="1203"/>
      <c r="GW93" s="1203"/>
      <c r="GX93" s="1203"/>
      <c r="GY93" s="1203"/>
      <c r="GZ93" s="1203"/>
      <c r="HA93" s="1203"/>
      <c r="HB93" s="1203"/>
      <c r="HC93" s="1203"/>
      <c r="HD93" s="1203"/>
      <c r="HE93" s="1203"/>
      <c r="HF93" s="1203"/>
      <c r="HG93" s="1203"/>
      <c r="HH93" s="1203"/>
      <c r="HI93" s="1203"/>
      <c r="HJ93" s="1203"/>
      <c r="HK93" s="1203"/>
      <c r="HL93" s="1203"/>
      <c r="HM93" s="1203"/>
      <c r="HN93" s="1203"/>
      <c r="HO93" s="1203"/>
      <c r="HP93" s="1203"/>
      <c r="HQ93" s="1203"/>
      <c r="HR93" s="1203"/>
      <c r="HS93" s="1203"/>
      <c r="HT93" s="1203"/>
      <c r="HU93" s="1203"/>
      <c r="HV93" s="1203"/>
      <c r="HW93" s="1203"/>
      <c r="HX93" s="1203"/>
      <c r="HY93" s="1203"/>
      <c r="HZ93" s="1203"/>
      <c r="IA93" s="1203"/>
      <c r="IB93" s="1203"/>
      <c r="IC93" s="1203"/>
      <c r="ID93" s="1203"/>
      <c r="IE93" s="1203"/>
      <c r="IF93" s="1203"/>
      <c r="IG93" s="1203"/>
      <c r="IH93" s="1203"/>
      <c r="II93" s="1203"/>
      <c r="IJ93" s="1203"/>
      <c r="IK93" s="1203"/>
      <c r="IL93" s="1203"/>
      <c r="IM93" s="1203"/>
      <c r="IN93" s="1203"/>
      <c r="IO93" s="1203"/>
      <c r="IP93" s="1203"/>
      <c r="IQ93" s="1203"/>
      <c r="IR93" s="1203"/>
      <c r="IS93" s="1203"/>
    </row>
    <row r="94" spans="1:253" s="1201" customFormat="1" ht="45">
      <c r="A94" s="1185">
        <v>78</v>
      </c>
      <c r="B94" s="1209" t="s">
        <v>780</v>
      </c>
      <c r="C94" s="1209"/>
      <c r="D94" s="1209"/>
      <c r="E94" s="519" t="s">
        <v>1117</v>
      </c>
      <c r="F94" s="1206" t="s">
        <v>1247</v>
      </c>
      <c r="G94" s="1187"/>
      <c r="H94" s="1198" t="s">
        <v>211</v>
      </c>
      <c r="I94" s="1189">
        <v>2014</v>
      </c>
      <c r="J94" s="1189"/>
      <c r="K94" s="1189">
        <v>2016</v>
      </c>
      <c r="L94" s="1189"/>
      <c r="M94" s="1189"/>
      <c r="N94" s="1208" t="s">
        <v>781</v>
      </c>
      <c r="O94" s="1192">
        <v>5515</v>
      </c>
      <c r="P94" s="1192"/>
      <c r="Q94" s="1192">
        <v>5515</v>
      </c>
      <c r="R94" s="1192">
        <f t="shared" si="8"/>
        <v>3522</v>
      </c>
      <c r="S94" s="1192"/>
      <c r="T94" s="1192">
        <v>3522</v>
      </c>
      <c r="U94" s="520">
        <v>1440</v>
      </c>
      <c r="V94" s="520">
        <f t="shared" si="9"/>
        <v>1929</v>
      </c>
      <c r="W94" s="1212">
        <v>1440</v>
      </c>
      <c r="X94" s="686">
        <v>489</v>
      </c>
      <c r="Y94" s="686"/>
      <c r="Z94" s="520">
        <v>489</v>
      </c>
      <c r="AA94" s="519">
        <v>0</v>
      </c>
      <c r="AB94" s="1202"/>
      <c r="AC94" s="1203"/>
      <c r="AD94" s="1203"/>
      <c r="AE94" s="1203"/>
      <c r="AF94" s="1203"/>
      <c r="AG94" s="1203"/>
      <c r="AH94" s="1203"/>
      <c r="AI94" s="1203"/>
      <c r="AJ94" s="1203"/>
      <c r="AK94" s="1203"/>
      <c r="AL94" s="1203"/>
      <c r="AM94" s="1203"/>
      <c r="AN94" s="1203"/>
      <c r="AO94" s="1203"/>
      <c r="AP94" s="1203"/>
      <c r="AQ94" s="1203"/>
      <c r="AR94" s="1203"/>
      <c r="AS94" s="1203"/>
      <c r="AT94" s="1203"/>
      <c r="AU94" s="1203"/>
      <c r="AV94" s="1203"/>
      <c r="AW94" s="1203"/>
      <c r="AX94" s="1203"/>
      <c r="AY94" s="1203"/>
      <c r="AZ94" s="1203"/>
      <c r="BA94" s="1203"/>
      <c r="BB94" s="1203"/>
      <c r="BC94" s="1203"/>
      <c r="BD94" s="1203"/>
      <c r="BE94" s="1203"/>
      <c r="BF94" s="1203"/>
      <c r="BG94" s="1203"/>
      <c r="BH94" s="1203"/>
      <c r="BI94" s="1203"/>
      <c r="BJ94" s="1203"/>
      <c r="BK94" s="1203"/>
      <c r="BL94" s="1203"/>
      <c r="BM94" s="1203"/>
      <c r="BN94" s="1203"/>
      <c r="BO94" s="1203"/>
      <c r="BP94" s="1203"/>
      <c r="BQ94" s="1203"/>
      <c r="BR94" s="1203"/>
      <c r="BS94" s="1203"/>
      <c r="BT94" s="1203"/>
      <c r="BU94" s="1203"/>
      <c r="BV94" s="1203"/>
      <c r="BW94" s="1203"/>
      <c r="BX94" s="1203"/>
      <c r="BY94" s="1203"/>
      <c r="BZ94" s="1203"/>
      <c r="CA94" s="1203"/>
      <c r="CB94" s="1203"/>
      <c r="CC94" s="1203"/>
      <c r="CD94" s="1203"/>
      <c r="CE94" s="1203"/>
      <c r="CF94" s="1203"/>
      <c r="CG94" s="1203"/>
      <c r="CH94" s="1203"/>
      <c r="CI94" s="1203"/>
      <c r="CJ94" s="1203"/>
      <c r="CK94" s="1203"/>
      <c r="CL94" s="1203"/>
      <c r="CM94" s="1203"/>
      <c r="CN94" s="1203"/>
      <c r="CO94" s="1203"/>
      <c r="CP94" s="1203"/>
      <c r="CQ94" s="1203"/>
      <c r="CR94" s="1203"/>
      <c r="CS94" s="1203"/>
      <c r="CT94" s="1203"/>
      <c r="CU94" s="1203"/>
      <c r="CV94" s="1203"/>
      <c r="CW94" s="1203"/>
      <c r="CX94" s="1203"/>
      <c r="CY94" s="1203"/>
      <c r="CZ94" s="1203"/>
      <c r="DA94" s="1203"/>
      <c r="DB94" s="1203"/>
      <c r="DC94" s="1203"/>
      <c r="DD94" s="1203"/>
      <c r="DE94" s="1203"/>
      <c r="DF94" s="1203"/>
      <c r="DG94" s="1203"/>
      <c r="DH94" s="1203"/>
      <c r="DI94" s="1203"/>
      <c r="DJ94" s="1203"/>
      <c r="DK94" s="1203"/>
      <c r="DL94" s="1203"/>
      <c r="DM94" s="1203"/>
      <c r="DN94" s="1203"/>
      <c r="DO94" s="1203"/>
      <c r="DP94" s="1203"/>
      <c r="DQ94" s="1203"/>
      <c r="DR94" s="1203"/>
      <c r="DS94" s="1203"/>
      <c r="DT94" s="1203"/>
      <c r="DU94" s="1203"/>
      <c r="DV94" s="1203"/>
      <c r="DW94" s="1203"/>
      <c r="DX94" s="1203"/>
      <c r="DY94" s="1203"/>
      <c r="DZ94" s="1203"/>
      <c r="EA94" s="1203"/>
      <c r="EB94" s="1203"/>
      <c r="EC94" s="1203"/>
      <c r="ED94" s="1203"/>
      <c r="EE94" s="1203"/>
      <c r="EF94" s="1203"/>
      <c r="EG94" s="1203"/>
      <c r="EH94" s="1203"/>
      <c r="EI94" s="1203"/>
      <c r="EJ94" s="1203"/>
      <c r="EK94" s="1203"/>
      <c r="EL94" s="1203"/>
      <c r="EM94" s="1203"/>
      <c r="EN94" s="1203"/>
      <c r="EO94" s="1203"/>
      <c r="EP94" s="1203"/>
      <c r="EQ94" s="1203"/>
      <c r="ER94" s="1203"/>
      <c r="ES94" s="1203"/>
      <c r="ET94" s="1203"/>
      <c r="EU94" s="1203"/>
      <c r="EV94" s="1203"/>
      <c r="EW94" s="1203"/>
      <c r="EX94" s="1203"/>
      <c r="EY94" s="1203"/>
      <c r="EZ94" s="1203"/>
      <c r="FA94" s="1203"/>
      <c r="FB94" s="1203"/>
      <c r="FC94" s="1203"/>
      <c r="FD94" s="1203"/>
      <c r="FE94" s="1203"/>
      <c r="FF94" s="1203"/>
      <c r="FG94" s="1203"/>
      <c r="FH94" s="1203"/>
      <c r="FI94" s="1203"/>
      <c r="FJ94" s="1203"/>
      <c r="FK94" s="1203"/>
      <c r="FL94" s="1203"/>
      <c r="FM94" s="1203"/>
      <c r="FN94" s="1203"/>
      <c r="FO94" s="1203"/>
      <c r="FP94" s="1203"/>
      <c r="FQ94" s="1203"/>
      <c r="FR94" s="1203"/>
      <c r="FS94" s="1203"/>
      <c r="FT94" s="1203"/>
      <c r="FU94" s="1203"/>
      <c r="FV94" s="1203"/>
      <c r="FW94" s="1203"/>
      <c r="FX94" s="1203"/>
      <c r="FY94" s="1203"/>
      <c r="FZ94" s="1203"/>
      <c r="GA94" s="1203"/>
      <c r="GB94" s="1203"/>
      <c r="GC94" s="1203"/>
      <c r="GD94" s="1203"/>
      <c r="GE94" s="1203"/>
      <c r="GF94" s="1203"/>
      <c r="GG94" s="1203"/>
      <c r="GH94" s="1203"/>
      <c r="GI94" s="1203"/>
      <c r="GJ94" s="1203"/>
      <c r="GK94" s="1203"/>
      <c r="GL94" s="1203"/>
      <c r="GM94" s="1203"/>
      <c r="GN94" s="1203"/>
      <c r="GO94" s="1203"/>
      <c r="GP94" s="1203"/>
      <c r="GQ94" s="1203"/>
      <c r="GR94" s="1203"/>
      <c r="GS94" s="1203"/>
      <c r="GT94" s="1203"/>
      <c r="GU94" s="1203"/>
      <c r="GV94" s="1203"/>
      <c r="GW94" s="1203"/>
      <c r="GX94" s="1203"/>
      <c r="GY94" s="1203"/>
      <c r="GZ94" s="1203"/>
      <c r="HA94" s="1203"/>
      <c r="HB94" s="1203"/>
      <c r="HC94" s="1203"/>
      <c r="HD94" s="1203"/>
      <c r="HE94" s="1203"/>
      <c r="HF94" s="1203"/>
      <c r="HG94" s="1203"/>
      <c r="HH94" s="1203"/>
      <c r="HI94" s="1203"/>
      <c r="HJ94" s="1203"/>
      <c r="HK94" s="1203"/>
      <c r="HL94" s="1203"/>
      <c r="HM94" s="1203"/>
      <c r="HN94" s="1203"/>
      <c r="HO94" s="1203"/>
      <c r="HP94" s="1203"/>
      <c r="HQ94" s="1203"/>
      <c r="HR94" s="1203"/>
      <c r="HS94" s="1203"/>
      <c r="HT94" s="1203"/>
      <c r="HU94" s="1203"/>
      <c r="HV94" s="1203"/>
      <c r="HW94" s="1203"/>
      <c r="HX94" s="1203"/>
      <c r="HY94" s="1203"/>
      <c r="HZ94" s="1203"/>
      <c r="IA94" s="1203"/>
      <c r="IB94" s="1203"/>
      <c r="IC94" s="1203"/>
      <c r="ID94" s="1203"/>
      <c r="IE94" s="1203"/>
      <c r="IF94" s="1203"/>
      <c r="IG94" s="1203"/>
      <c r="IH94" s="1203"/>
      <c r="II94" s="1203"/>
      <c r="IJ94" s="1203"/>
      <c r="IK94" s="1203"/>
      <c r="IL94" s="1203"/>
      <c r="IM94" s="1203"/>
      <c r="IN94" s="1203"/>
      <c r="IO94" s="1203"/>
      <c r="IP94" s="1203"/>
      <c r="IQ94" s="1203"/>
      <c r="IR94" s="1203"/>
      <c r="IS94" s="1203"/>
    </row>
    <row r="95" spans="1:253" s="1201" customFormat="1" ht="45">
      <c r="A95" s="1185">
        <v>79</v>
      </c>
      <c r="B95" s="1209" t="s">
        <v>782</v>
      </c>
      <c r="C95" s="1209"/>
      <c r="D95" s="1209"/>
      <c r="E95" s="519" t="s">
        <v>1117</v>
      </c>
      <c r="F95" s="1206" t="s">
        <v>1247</v>
      </c>
      <c r="G95" s="1187"/>
      <c r="H95" s="1198" t="s">
        <v>211</v>
      </c>
      <c r="I95" s="1189">
        <v>2014</v>
      </c>
      <c r="J95" s="1189"/>
      <c r="K95" s="1189">
        <v>2016</v>
      </c>
      <c r="L95" s="1189"/>
      <c r="M95" s="1189"/>
      <c r="N95" s="1208" t="s">
        <v>783</v>
      </c>
      <c r="O95" s="1192">
        <v>2203</v>
      </c>
      <c r="P95" s="1192"/>
      <c r="Q95" s="1192">
        <v>2203</v>
      </c>
      <c r="R95" s="1192">
        <f t="shared" si="8"/>
        <v>1369</v>
      </c>
      <c r="S95" s="1192"/>
      <c r="T95" s="1192">
        <v>1369</v>
      </c>
      <c r="U95" s="520">
        <v>610</v>
      </c>
      <c r="V95" s="520">
        <f t="shared" si="9"/>
        <v>815</v>
      </c>
      <c r="W95" s="1212">
        <v>815</v>
      </c>
      <c r="X95" s="686">
        <v>0</v>
      </c>
      <c r="Y95" s="686"/>
      <c r="Z95" s="1215"/>
      <c r="AA95" s="519">
        <v>0</v>
      </c>
      <c r="AB95" s="1195" t="s">
        <v>772</v>
      </c>
      <c r="AC95" s="1203"/>
      <c r="AD95" s="1203"/>
      <c r="AE95" s="1203"/>
      <c r="AF95" s="1203"/>
      <c r="AG95" s="1203"/>
      <c r="AH95" s="1203"/>
      <c r="AI95" s="1203"/>
      <c r="AJ95" s="1203"/>
      <c r="AK95" s="1203"/>
      <c r="AL95" s="1203"/>
      <c r="AM95" s="1203"/>
      <c r="AN95" s="1203"/>
      <c r="AO95" s="1203"/>
      <c r="AP95" s="1203"/>
      <c r="AQ95" s="1203"/>
      <c r="AR95" s="1203"/>
      <c r="AS95" s="1203"/>
      <c r="AT95" s="1203"/>
      <c r="AU95" s="1203"/>
      <c r="AV95" s="1203"/>
      <c r="AW95" s="1203"/>
      <c r="AX95" s="1203"/>
      <c r="AY95" s="1203"/>
      <c r="AZ95" s="1203"/>
      <c r="BA95" s="1203"/>
      <c r="BB95" s="1203"/>
      <c r="BC95" s="1203"/>
      <c r="BD95" s="1203"/>
      <c r="BE95" s="1203"/>
      <c r="BF95" s="1203"/>
      <c r="BG95" s="1203"/>
      <c r="BH95" s="1203"/>
      <c r="BI95" s="1203"/>
      <c r="BJ95" s="1203"/>
      <c r="BK95" s="1203"/>
      <c r="BL95" s="1203"/>
      <c r="BM95" s="1203"/>
      <c r="BN95" s="1203"/>
      <c r="BO95" s="1203"/>
      <c r="BP95" s="1203"/>
      <c r="BQ95" s="1203"/>
      <c r="BR95" s="1203"/>
      <c r="BS95" s="1203"/>
      <c r="BT95" s="1203"/>
      <c r="BU95" s="1203"/>
      <c r="BV95" s="1203"/>
      <c r="BW95" s="1203"/>
      <c r="BX95" s="1203"/>
      <c r="BY95" s="1203"/>
      <c r="BZ95" s="1203"/>
      <c r="CA95" s="1203"/>
      <c r="CB95" s="1203"/>
      <c r="CC95" s="1203"/>
      <c r="CD95" s="1203"/>
      <c r="CE95" s="1203"/>
      <c r="CF95" s="1203"/>
      <c r="CG95" s="1203"/>
      <c r="CH95" s="1203"/>
      <c r="CI95" s="1203"/>
      <c r="CJ95" s="1203"/>
      <c r="CK95" s="1203"/>
      <c r="CL95" s="1203"/>
      <c r="CM95" s="1203"/>
      <c r="CN95" s="1203"/>
      <c r="CO95" s="1203"/>
      <c r="CP95" s="1203"/>
      <c r="CQ95" s="1203"/>
      <c r="CR95" s="1203"/>
      <c r="CS95" s="1203"/>
      <c r="CT95" s="1203"/>
      <c r="CU95" s="1203"/>
      <c r="CV95" s="1203"/>
      <c r="CW95" s="1203"/>
      <c r="CX95" s="1203"/>
      <c r="CY95" s="1203"/>
      <c r="CZ95" s="1203"/>
      <c r="DA95" s="1203"/>
      <c r="DB95" s="1203"/>
      <c r="DC95" s="1203"/>
      <c r="DD95" s="1203"/>
      <c r="DE95" s="1203"/>
      <c r="DF95" s="1203"/>
      <c r="DG95" s="1203"/>
      <c r="DH95" s="1203"/>
      <c r="DI95" s="1203"/>
      <c r="DJ95" s="1203"/>
      <c r="DK95" s="1203"/>
      <c r="DL95" s="1203"/>
      <c r="DM95" s="1203"/>
      <c r="DN95" s="1203"/>
      <c r="DO95" s="1203"/>
      <c r="DP95" s="1203"/>
      <c r="DQ95" s="1203"/>
      <c r="DR95" s="1203"/>
      <c r="DS95" s="1203"/>
      <c r="DT95" s="1203"/>
      <c r="DU95" s="1203"/>
      <c r="DV95" s="1203"/>
      <c r="DW95" s="1203"/>
      <c r="DX95" s="1203"/>
      <c r="DY95" s="1203"/>
      <c r="DZ95" s="1203"/>
      <c r="EA95" s="1203"/>
      <c r="EB95" s="1203"/>
      <c r="EC95" s="1203"/>
      <c r="ED95" s="1203"/>
      <c r="EE95" s="1203"/>
      <c r="EF95" s="1203"/>
      <c r="EG95" s="1203"/>
      <c r="EH95" s="1203"/>
      <c r="EI95" s="1203"/>
      <c r="EJ95" s="1203"/>
      <c r="EK95" s="1203"/>
      <c r="EL95" s="1203"/>
      <c r="EM95" s="1203"/>
      <c r="EN95" s="1203"/>
      <c r="EO95" s="1203"/>
      <c r="EP95" s="1203"/>
      <c r="EQ95" s="1203"/>
      <c r="ER95" s="1203"/>
      <c r="ES95" s="1203"/>
      <c r="ET95" s="1203"/>
      <c r="EU95" s="1203"/>
      <c r="EV95" s="1203"/>
      <c r="EW95" s="1203"/>
      <c r="EX95" s="1203"/>
      <c r="EY95" s="1203"/>
      <c r="EZ95" s="1203"/>
      <c r="FA95" s="1203"/>
      <c r="FB95" s="1203"/>
      <c r="FC95" s="1203"/>
      <c r="FD95" s="1203"/>
      <c r="FE95" s="1203"/>
      <c r="FF95" s="1203"/>
      <c r="FG95" s="1203"/>
      <c r="FH95" s="1203"/>
      <c r="FI95" s="1203"/>
      <c r="FJ95" s="1203"/>
      <c r="FK95" s="1203"/>
      <c r="FL95" s="1203"/>
      <c r="FM95" s="1203"/>
      <c r="FN95" s="1203"/>
      <c r="FO95" s="1203"/>
      <c r="FP95" s="1203"/>
      <c r="FQ95" s="1203"/>
      <c r="FR95" s="1203"/>
      <c r="FS95" s="1203"/>
      <c r="FT95" s="1203"/>
      <c r="FU95" s="1203"/>
      <c r="FV95" s="1203"/>
      <c r="FW95" s="1203"/>
      <c r="FX95" s="1203"/>
      <c r="FY95" s="1203"/>
      <c r="FZ95" s="1203"/>
      <c r="GA95" s="1203"/>
      <c r="GB95" s="1203"/>
      <c r="GC95" s="1203"/>
      <c r="GD95" s="1203"/>
      <c r="GE95" s="1203"/>
      <c r="GF95" s="1203"/>
      <c r="GG95" s="1203"/>
      <c r="GH95" s="1203"/>
      <c r="GI95" s="1203"/>
      <c r="GJ95" s="1203"/>
      <c r="GK95" s="1203"/>
      <c r="GL95" s="1203"/>
      <c r="GM95" s="1203"/>
      <c r="GN95" s="1203"/>
      <c r="GO95" s="1203"/>
      <c r="GP95" s="1203"/>
      <c r="GQ95" s="1203"/>
      <c r="GR95" s="1203"/>
      <c r="GS95" s="1203"/>
      <c r="GT95" s="1203"/>
      <c r="GU95" s="1203"/>
      <c r="GV95" s="1203"/>
      <c r="GW95" s="1203"/>
      <c r="GX95" s="1203"/>
      <c r="GY95" s="1203"/>
      <c r="GZ95" s="1203"/>
      <c r="HA95" s="1203"/>
      <c r="HB95" s="1203"/>
      <c r="HC95" s="1203"/>
      <c r="HD95" s="1203"/>
      <c r="HE95" s="1203"/>
      <c r="HF95" s="1203"/>
      <c r="HG95" s="1203"/>
      <c r="HH95" s="1203"/>
      <c r="HI95" s="1203"/>
      <c r="HJ95" s="1203"/>
      <c r="HK95" s="1203"/>
      <c r="HL95" s="1203"/>
      <c r="HM95" s="1203"/>
      <c r="HN95" s="1203"/>
      <c r="HO95" s="1203"/>
      <c r="HP95" s="1203"/>
      <c r="HQ95" s="1203"/>
      <c r="HR95" s="1203"/>
      <c r="HS95" s="1203"/>
      <c r="HT95" s="1203"/>
      <c r="HU95" s="1203"/>
      <c r="HV95" s="1203"/>
      <c r="HW95" s="1203"/>
      <c r="HX95" s="1203"/>
      <c r="HY95" s="1203"/>
      <c r="HZ95" s="1203"/>
      <c r="IA95" s="1203"/>
      <c r="IB95" s="1203"/>
      <c r="IC95" s="1203"/>
      <c r="ID95" s="1203"/>
      <c r="IE95" s="1203"/>
      <c r="IF95" s="1203"/>
      <c r="IG95" s="1203"/>
      <c r="IH95" s="1203"/>
      <c r="II95" s="1203"/>
      <c r="IJ95" s="1203"/>
      <c r="IK95" s="1203"/>
      <c r="IL95" s="1203"/>
      <c r="IM95" s="1203"/>
      <c r="IN95" s="1203"/>
      <c r="IO95" s="1203"/>
      <c r="IP95" s="1203"/>
      <c r="IQ95" s="1203"/>
      <c r="IR95" s="1203"/>
      <c r="IS95" s="1203"/>
    </row>
    <row r="96" spans="1:253" s="1203" customFormat="1" ht="30">
      <c r="A96" s="1185">
        <v>80</v>
      </c>
      <c r="B96" s="1209" t="s">
        <v>784</v>
      </c>
      <c r="C96" s="1209"/>
      <c r="D96" s="1209"/>
      <c r="E96" s="519" t="s">
        <v>1117</v>
      </c>
      <c r="F96" s="1206" t="s">
        <v>1247</v>
      </c>
      <c r="G96" s="1187"/>
      <c r="H96" s="1188" t="s">
        <v>19</v>
      </c>
      <c r="I96" s="1189">
        <v>2014</v>
      </c>
      <c r="J96" s="1189"/>
      <c r="K96" s="1189">
        <v>2016</v>
      </c>
      <c r="L96" s="1189"/>
      <c r="M96" s="1189"/>
      <c r="N96" s="1208" t="s">
        <v>785</v>
      </c>
      <c r="O96" s="1192">
        <v>7589</v>
      </c>
      <c r="P96" s="1192"/>
      <c r="Q96" s="1192">
        <v>7589</v>
      </c>
      <c r="R96" s="1192">
        <f t="shared" si="8"/>
        <v>4700</v>
      </c>
      <c r="S96" s="1192"/>
      <c r="T96" s="1192">
        <v>4700</v>
      </c>
      <c r="U96" s="520">
        <v>2130</v>
      </c>
      <c r="V96" s="520">
        <f t="shared" si="9"/>
        <v>2000</v>
      </c>
      <c r="W96" s="1212">
        <v>2000</v>
      </c>
      <c r="X96" s="686">
        <v>0</v>
      </c>
      <c r="Y96" s="686"/>
      <c r="Z96" s="520"/>
      <c r="AA96" s="519">
        <v>0</v>
      </c>
      <c r="AB96" s="1195" t="s">
        <v>772</v>
      </c>
    </row>
    <row r="97" spans="1:253" s="1203" customFormat="1" ht="79.5" customHeight="1">
      <c r="A97" s="1185">
        <v>81</v>
      </c>
      <c r="B97" s="1209" t="s">
        <v>786</v>
      </c>
      <c r="C97" s="1194" t="s">
        <v>1374</v>
      </c>
      <c r="D97" s="1210">
        <v>5415</v>
      </c>
      <c r="E97" s="519" t="s">
        <v>1117</v>
      </c>
      <c r="F97" s="1206" t="s">
        <v>1247</v>
      </c>
      <c r="G97" s="1187"/>
      <c r="H97" s="1194" t="s">
        <v>51</v>
      </c>
      <c r="I97" s="1189">
        <v>2014</v>
      </c>
      <c r="J97" s="1196" t="s">
        <v>1183</v>
      </c>
      <c r="K97" s="1189">
        <v>2016</v>
      </c>
      <c r="L97" s="1196" t="s">
        <v>1375</v>
      </c>
      <c r="M97" s="1189"/>
      <c r="N97" s="1208" t="s">
        <v>1134</v>
      </c>
      <c r="O97" s="1192">
        <v>5512</v>
      </c>
      <c r="P97" s="1192"/>
      <c r="Q97" s="1192">
        <v>3920</v>
      </c>
      <c r="R97" s="1192">
        <v>2280</v>
      </c>
      <c r="S97" s="1192"/>
      <c r="T97" s="1192">
        <v>1650</v>
      </c>
      <c r="U97" s="520">
        <v>1470</v>
      </c>
      <c r="V97" s="520">
        <f t="shared" si="9"/>
        <v>2306</v>
      </c>
      <c r="W97" s="1212">
        <v>1470</v>
      </c>
      <c r="X97" s="686">
        <v>836</v>
      </c>
      <c r="Y97" s="686"/>
      <c r="Z97" s="520">
        <v>836</v>
      </c>
      <c r="AA97" s="519">
        <v>0</v>
      </c>
      <c r="AB97" s="1195" t="s">
        <v>1497</v>
      </c>
    </row>
    <row r="98" spans="1:253" s="668" customFormat="1" ht="30">
      <c r="A98" s="662">
        <v>82</v>
      </c>
      <c r="B98" s="868" t="s">
        <v>468</v>
      </c>
      <c r="C98" s="868"/>
      <c r="D98" s="868"/>
      <c r="E98" s="663" t="s">
        <v>1117</v>
      </c>
      <c r="F98" s="732" t="s">
        <v>1247</v>
      </c>
      <c r="G98" s="869" t="s">
        <v>484</v>
      </c>
      <c r="H98" s="884" t="s">
        <v>106</v>
      </c>
      <c r="I98" s="666">
        <v>2014</v>
      </c>
      <c r="J98" s="666"/>
      <c r="K98" s="666">
        <v>2016</v>
      </c>
      <c r="L98" s="666"/>
      <c r="M98" s="666"/>
      <c r="N98" s="885" t="s">
        <v>469</v>
      </c>
      <c r="O98" s="872">
        <v>4187</v>
      </c>
      <c r="P98" s="872"/>
      <c r="Q98" s="872">
        <v>2221</v>
      </c>
      <c r="R98" s="886">
        <f>1300+166+500+T98</f>
        <v>1966</v>
      </c>
      <c r="S98" s="886"/>
      <c r="T98" s="875"/>
      <c r="U98" s="875"/>
      <c r="V98" s="876">
        <f>W98+Z98</f>
        <v>1652</v>
      </c>
      <c r="W98" s="873">
        <v>500</v>
      </c>
      <c r="X98" s="873">
        <v>1075</v>
      </c>
      <c r="Y98" s="873"/>
      <c r="Z98" s="876">
        <v>1152</v>
      </c>
      <c r="AA98" s="878"/>
      <c r="AB98" s="879"/>
      <c r="AC98" s="880"/>
      <c r="AD98" s="881"/>
      <c r="AE98" s="880"/>
      <c r="AF98" s="880"/>
      <c r="AG98" s="880"/>
      <c r="AH98" s="880"/>
      <c r="AI98" s="880"/>
      <c r="AJ98" s="880"/>
      <c r="AK98" s="880"/>
      <c r="AL98" s="880"/>
      <c r="AM98" s="880"/>
      <c r="AN98" s="880"/>
      <c r="AO98" s="880"/>
      <c r="AP98" s="880"/>
      <c r="AQ98" s="880"/>
      <c r="AR98" s="880"/>
      <c r="AS98" s="880"/>
      <c r="AT98" s="880"/>
      <c r="AU98" s="880"/>
      <c r="AV98" s="880"/>
      <c r="AW98" s="880"/>
      <c r="AX98" s="880"/>
      <c r="AY98" s="880"/>
      <c r="AZ98" s="880"/>
      <c r="BA98" s="880"/>
      <c r="BB98" s="880"/>
      <c r="BC98" s="880"/>
      <c r="BD98" s="880"/>
      <c r="BE98" s="880"/>
      <c r="BF98" s="880"/>
      <c r="BG98" s="880"/>
      <c r="BH98" s="880"/>
      <c r="BI98" s="880"/>
      <c r="BJ98" s="880"/>
      <c r="BK98" s="880"/>
      <c r="BL98" s="880"/>
      <c r="BM98" s="880"/>
      <c r="BN98" s="880"/>
      <c r="BO98" s="880"/>
      <c r="BP98" s="880"/>
      <c r="BQ98" s="880"/>
      <c r="BR98" s="880"/>
      <c r="BS98" s="880"/>
      <c r="BT98" s="880"/>
      <c r="BU98" s="880"/>
      <c r="BV98" s="880"/>
      <c r="BW98" s="880"/>
      <c r="BX98" s="880"/>
      <c r="BY98" s="880"/>
      <c r="BZ98" s="880"/>
      <c r="CA98" s="880"/>
      <c r="CB98" s="880"/>
      <c r="CC98" s="880"/>
      <c r="CD98" s="880"/>
      <c r="CE98" s="880"/>
      <c r="CF98" s="880"/>
      <c r="CG98" s="880"/>
      <c r="CH98" s="880"/>
      <c r="CI98" s="880"/>
      <c r="CJ98" s="880"/>
      <c r="CK98" s="880"/>
      <c r="CL98" s="880"/>
      <c r="CM98" s="880"/>
      <c r="CN98" s="880"/>
      <c r="CO98" s="880"/>
      <c r="CP98" s="880"/>
      <c r="CQ98" s="880"/>
      <c r="CR98" s="880"/>
      <c r="CS98" s="880"/>
      <c r="CT98" s="880"/>
      <c r="CU98" s="880"/>
      <c r="CV98" s="880"/>
      <c r="CW98" s="880"/>
      <c r="CX98" s="880"/>
      <c r="CY98" s="880"/>
      <c r="CZ98" s="880"/>
      <c r="DA98" s="880"/>
      <c r="DB98" s="880"/>
      <c r="DC98" s="880"/>
      <c r="DD98" s="880"/>
      <c r="DE98" s="880"/>
      <c r="DF98" s="880"/>
      <c r="DG98" s="880"/>
      <c r="DH98" s="880"/>
      <c r="DI98" s="880"/>
      <c r="DJ98" s="880"/>
      <c r="DK98" s="880"/>
      <c r="DL98" s="880"/>
      <c r="DM98" s="880"/>
      <c r="DN98" s="880"/>
      <c r="DO98" s="880"/>
      <c r="DP98" s="880"/>
      <c r="DQ98" s="880"/>
      <c r="DR98" s="880"/>
      <c r="DS98" s="880"/>
      <c r="DT98" s="880"/>
      <c r="DU98" s="880"/>
      <c r="DV98" s="880"/>
      <c r="DW98" s="880"/>
      <c r="DX98" s="880"/>
      <c r="DY98" s="880"/>
      <c r="DZ98" s="880"/>
      <c r="EA98" s="880"/>
      <c r="EB98" s="880"/>
      <c r="EC98" s="880"/>
      <c r="ED98" s="880"/>
      <c r="EE98" s="880"/>
      <c r="EF98" s="880"/>
      <c r="EG98" s="880"/>
      <c r="EH98" s="880"/>
      <c r="EI98" s="880"/>
      <c r="EJ98" s="880"/>
      <c r="EK98" s="880"/>
      <c r="EL98" s="880"/>
      <c r="EM98" s="880"/>
      <c r="EN98" s="880"/>
      <c r="EO98" s="880"/>
      <c r="EP98" s="880"/>
      <c r="EQ98" s="880"/>
      <c r="ER98" s="880"/>
      <c r="ES98" s="880"/>
      <c r="ET98" s="880"/>
      <c r="EU98" s="880"/>
      <c r="EV98" s="880"/>
      <c r="EW98" s="880"/>
      <c r="EX98" s="880"/>
      <c r="EY98" s="880"/>
      <c r="EZ98" s="880"/>
      <c r="FA98" s="880"/>
      <c r="FB98" s="880"/>
      <c r="FC98" s="880"/>
      <c r="FD98" s="880"/>
      <c r="FE98" s="880"/>
      <c r="FF98" s="880"/>
      <c r="FG98" s="880"/>
      <c r="FH98" s="880"/>
      <c r="FI98" s="880"/>
      <c r="FJ98" s="880"/>
      <c r="FK98" s="880"/>
      <c r="FL98" s="880"/>
      <c r="FM98" s="880"/>
      <c r="FN98" s="880"/>
      <c r="FO98" s="880"/>
      <c r="FP98" s="880"/>
      <c r="FQ98" s="880"/>
      <c r="FR98" s="880"/>
      <c r="FS98" s="880"/>
      <c r="FT98" s="880"/>
      <c r="FU98" s="880"/>
      <c r="FV98" s="880"/>
      <c r="FW98" s="880"/>
      <c r="FX98" s="880"/>
      <c r="FY98" s="880"/>
      <c r="FZ98" s="880"/>
      <c r="GA98" s="880"/>
      <c r="GB98" s="880"/>
      <c r="GC98" s="880"/>
      <c r="GD98" s="880"/>
      <c r="GE98" s="880"/>
      <c r="GF98" s="880"/>
      <c r="GG98" s="880"/>
      <c r="GH98" s="880"/>
      <c r="GI98" s="880"/>
      <c r="GJ98" s="880"/>
      <c r="GK98" s="880"/>
      <c r="GL98" s="880"/>
      <c r="GM98" s="880"/>
      <c r="GN98" s="880"/>
      <c r="GO98" s="880"/>
      <c r="GP98" s="880"/>
      <c r="GQ98" s="880"/>
      <c r="GR98" s="880"/>
      <c r="GS98" s="880"/>
      <c r="GT98" s="880"/>
      <c r="GU98" s="880"/>
      <c r="GV98" s="880"/>
      <c r="GW98" s="880"/>
      <c r="GX98" s="880"/>
      <c r="GY98" s="880"/>
      <c r="GZ98" s="880"/>
      <c r="HA98" s="880"/>
      <c r="HB98" s="880"/>
      <c r="HC98" s="880"/>
      <c r="HD98" s="880"/>
      <c r="HE98" s="880"/>
      <c r="HF98" s="880"/>
      <c r="HG98" s="880"/>
      <c r="HH98" s="880"/>
      <c r="HI98" s="880"/>
      <c r="HJ98" s="880"/>
      <c r="HK98" s="880"/>
      <c r="HL98" s="880"/>
      <c r="HM98" s="880"/>
      <c r="HN98" s="880"/>
      <c r="HO98" s="880"/>
      <c r="HP98" s="880"/>
      <c r="HQ98" s="880"/>
      <c r="HR98" s="880"/>
      <c r="HS98" s="880"/>
      <c r="HT98" s="880"/>
      <c r="HU98" s="880"/>
      <c r="HV98" s="880"/>
      <c r="HW98" s="880"/>
      <c r="HX98" s="880"/>
      <c r="HY98" s="880"/>
      <c r="HZ98" s="880"/>
      <c r="IA98" s="880"/>
      <c r="IB98" s="880"/>
      <c r="IC98" s="880"/>
      <c r="ID98" s="880"/>
      <c r="IE98" s="880"/>
      <c r="IF98" s="880"/>
      <c r="IG98" s="880"/>
      <c r="IH98" s="882"/>
      <c r="II98" s="882"/>
      <c r="IJ98" s="882"/>
      <c r="IK98" s="882"/>
      <c r="IL98" s="882"/>
      <c r="IM98" s="882"/>
      <c r="IN98" s="882"/>
      <c r="IO98" s="882"/>
      <c r="IP98" s="882"/>
      <c r="IQ98" s="882"/>
      <c r="IR98" s="882"/>
      <c r="IS98" s="882"/>
    </row>
    <row r="99" spans="1:253" s="1203" customFormat="1" ht="135">
      <c r="A99" s="1185">
        <v>83</v>
      </c>
      <c r="B99" s="1209" t="s">
        <v>752</v>
      </c>
      <c r="C99" s="1194" t="s">
        <v>1351</v>
      </c>
      <c r="D99" s="1210">
        <v>3995</v>
      </c>
      <c r="E99" s="519" t="s">
        <v>1117</v>
      </c>
      <c r="F99" s="1206" t="s">
        <v>1247</v>
      </c>
      <c r="G99" s="1187"/>
      <c r="H99" s="1198" t="s">
        <v>237</v>
      </c>
      <c r="I99" s="1189">
        <v>2015</v>
      </c>
      <c r="J99" s="1196" t="s">
        <v>1222</v>
      </c>
      <c r="K99" s="1189">
        <v>2017</v>
      </c>
      <c r="L99" s="1196" t="s">
        <v>1352</v>
      </c>
      <c r="M99" s="1189"/>
      <c r="N99" s="1208" t="s">
        <v>753</v>
      </c>
      <c r="O99" s="520">
        <v>4030</v>
      </c>
      <c r="P99" s="520"/>
      <c r="Q99" s="1192">
        <v>4030</v>
      </c>
      <c r="R99" s="1192">
        <f t="shared" ref="R99:R117" si="10">T99</f>
        <v>1420</v>
      </c>
      <c r="S99" s="1192"/>
      <c r="T99" s="1192">
        <v>1420</v>
      </c>
      <c r="U99" s="520">
        <v>2210</v>
      </c>
      <c r="V99" s="520">
        <f>W99+Z99</f>
        <v>2575</v>
      </c>
      <c r="W99" s="520">
        <v>1500</v>
      </c>
      <c r="X99" s="660">
        <v>1075</v>
      </c>
      <c r="Y99" s="660"/>
      <c r="Z99" s="520">
        <v>1075</v>
      </c>
      <c r="AA99" s="519">
        <v>0</v>
      </c>
      <c r="AB99" s="1195"/>
      <c r="AC99" s="1201"/>
      <c r="AD99" s="1201"/>
      <c r="AE99" s="1201"/>
      <c r="AF99" s="1201"/>
      <c r="AG99" s="1201"/>
      <c r="AH99" s="1201"/>
      <c r="AI99" s="1201"/>
      <c r="AJ99" s="1201"/>
      <c r="AK99" s="1201"/>
      <c r="AL99" s="1201"/>
      <c r="AM99" s="1201"/>
      <c r="AN99" s="1201"/>
      <c r="AO99" s="1201"/>
      <c r="AP99" s="1201"/>
      <c r="AQ99" s="1201"/>
      <c r="AR99" s="1201"/>
      <c r="AS99" s="1201"/>
      <c r="AT99" s="1201"/>
      <c r="AU99" s="1201"/>
      <c r="AV99" s="1201"/>
      <c r="AW99" s="1201"/>
      <c r="AX99" s="1201"/>
      <c r="AY99" s="1201"/>
      <c r="AZ99" s="1201"/>
      <c r="BA99" s="1201"/>
      <c r="BB99" s="1201"/>
      <c r="BC99" s="1201"/>
      <c r="BD99" s="1201"/>
      <c r="BE99" s="1201"/>
      <c r="BF99" s="1201"/>
      <c r="BG99" s="1201"/>
      <c r="BH99" s="1201"/>
      <c r="BI99" s="1201"/>
      <c r="BJ99" s="1201"/>
      <c r="BK99" s="1201"/>
      <c r="BL99" s="1201"/>
      <c r="BM99" s="1201"/>
      <c r="BN99" s="1201"/>
      <c r="BO99" s="1201"/>
      <c r="BP99" s="1201"/>
      <c r="BQ99" s="1201"/>
      <c r="BR99" s="1201"/>
      <c r="BS99" s="1201"/>
      <c r="BT99" s="1201"/>
      <c r="BU99" s="1201"/>
      <c r="BV99" s="1201"/>
      <c r="BW99" s="1201"/>
      <c r="BX99" s="1201"/>
      <c r="BY99" s="1201"/>
      <c r="BZ99" s="1201"/>
      <c r="CA99" s="1201"/>
      <c r="CB99" s="1201"/>
      <c r="CC99" s="1201"/>
      <c r="CD99" s="1201"/>
      <c r="CE99" s="1201"/>
      <c r="CF99" s="1201"/>
      <c r="CG99" s="1201"/>
      <c r="CH99" s="1201"/>
      <c r="CI99" s="1201"/>
      <c r="CJ99" s="1201"/>
      <c r="CK99" s="1201"/>
      <c r="CL99" s="1201"/>
      <c r="CM99" s="1201"/>
      <c r="CN99" s="1201"/>
      <c r="CO99" s="1201"/>
      <c r="CP99" s="1201"/>
      <c r="CQ99" s="1201"/>
      <c r="CR99" s="1201"/>
      <c r="CS99" s="1201"/>
      <c r="CT99" s="1201"/>
      <c r="CU99" s="1201"/>
      <c r="CV99" s="1201"/>
      <c r="CW99" s="1201"/>
      <c r="CX99" s="1201"/>
      <c r="CY99" s="1201"/>
      <c r="CZ99" s="1201"/>
      <c r="DA99" s="1201"/>
      <c r="DB99" s="1201"/>
      <c r="DC99" s="1201"/>
      <c r="DD99" s="1201"/>
      <c r="DE99" s="1201"/>
      <c r="DF99" s="1201"/>
      <c r="DG99" s="1201"/>
      <c r="DH99" s="1201"/>
      <c r="DI99" s="1201"/>
      <c r="DJ99" s="1201"/>
      <c r="DK99" s="1201"/>
      <c r="DL99" s="1201"/>
      <c r="DM99" s="1201"/>
      <c r="DN99" s="1201"/>
      <c r="DO99" s="1201"/>
      <c r="DP99" s="1201"/>
      <c r="DQ99" s="1201"/>
      <c r="DR99" s="1201"/>
      <c r="DS99" s="1201"/>
      <c r="DT99" s="1201"/>
      <c r="DU99" s="1201"/>
      <c r="DV99" s="1201"/>
      <c r="DW99" s="1201"/>
      <c r="DX99" s="1201"/>
      <c r="DY99" s="1201"/>
      <c r="DZ99" s="1201"/>
      <c r="EA99" s="1201"/>
      <c r="EB99" s="1201"/>
      <c r="EC99" s="1201"/>
      <c r="ED99" s="1201"/>
      <c r="EE99" s="1201"/>
      <c r="EF99" s="1201"/>
      <c r="EG99" s="1201"/>
      <c r="EH99" s="1201"/>
      <c r="EI99" s="1201"/>
      <c r="EJ99" s="1201"/>
      <c r="EK99" s="1201"/>
      <c r="EL99" s="1201"/>
      <c r="EM99" s="1201"/>
      <c r="EN99" s="1201"/>
      <c r="EO99" s="1201"/>
      <c r="EP99" s="1201"/>
      <c r="EQ99" s="1201"/>
      <c r="ER99" s="1201"/>
      <c r="ES99" s="1201"/>
      <c r="ET99" s="1201"/>
      <c r="EU99" s="1201"/>
      <c r="EV99" s="1201"/>
      <c r="EW99" s="1201"/>
      <c r="EX99" s="1201"/>
      <c r="EY99" s="1201"/>
      <c r="EZ99" s="1201"/>
      <c r="FA99" s="1201"/>
      <c r="FB99" s="1201"/>
      <c r="FC99" s="1201"/>
      <c r="FD99" s="1201"/>
      <c r="FE99" s="1201"/>
      <c r="FF99" s="1201"/>
      <c r="FG99" s="1201"/>
      <c r="FH99" s="1201"/>
      <c r="FI99" s="1201"/>
      <c r="FJ99" s="1201"/>
      <c r="FK99" s="1201"/>
      <c r="FL99" s="1201"/>
      <c r="FM99" s="1201"/>
      <c r="FN99" s="1201"/>
      <c r="FO99" s="1201"/>
      <c r="FP99" s="1201"/>
      <c r="FQ99" s="1201"/>
      <c r="FR99" s="1201"/>
      <c r="FS99" s="1201"/>
      <c r="FT99" s="1201"/>
      <c r="FU99" s="1201"/>
      <c r="FV99" s="1201"/>
      <c r="FW99" s="1201"/>
      <c r="FX99" s="1201"/>
      <c r="FY99" s="1201"/>
      <c r="FZ99" s="1201"/>
      <c r="GA99" s="1201"/>
      <c r="GB99" s="1201"/>
      <c r="GC99" s="1201"/>
      <c r="GD99" s="1201"/>
      <c r="GE99" s="1201"/>
      <c r="GF99" s="1201"/>
      <c r="GG99" s="1201"/>
      <c r="GH99" s="1201"/>
      <c r="GI99" s="1201"/>
      <c r="GJ99" s="1201"/>
      <c r="GK99" s="1201"/>
      <c r="GL99" s="1201"/>
      <c r="GM99" s="1201"/>
      <c r="GN99" s="1201"/>
      <c r="GO99" s="1201"/>
      <c r="GP99" s="1201"/>
      <c r="GQ99" s="1201"/>
      <c r="GR99" s="1201"/>
      <c r="GS99" s="1201"/>
      <c r="GT99" s="1201"/>
      <c r="GU99" s="1201"/>
      <c r="GV99" s="1201"/>
      <c r="GW99" s="1201"/>
      <c r="GX99" s="1201"/>
      <c r="GY99" s="1201"/>
      <c r="GZ99" s="1201"/>
      <c r="HA99" s="1201"/>
      <c r="HB99" s="1201"/>
      <c r="HC99" s="1201"/>
      <c r="HD99" s="1201"/>
      <c r="HE99" s="1201"/>
      <c r="HF99" s="1201"/>
      <c r="HG99" s="1201"/>
      <c r="HH99" s="1201"/>
      <c r="HI99" s="1201"/>
      <c r="HJ99" s="1201"/>
      <c r="HK99" s="1201"/>
      <c r="HL99" s="1201"/>
      <c r="HM99" s="1201"/>
      <c r="HN99" s="1201"/>
      <c r="HO99" s="1201"/>
      <c r="HP99" s="1201"/>
      <c r="HQ99" s="1201"/>
      <c r="HR99" s="1201"/>
      <c r="HS99" s="1201"/>
      <c r="HT99" s="1201"/>
      <c r="HU99" s="1201"/>
      <c r="HV99" s="1201"/>
      <c r="HW99" s="1201"/>
      <c r="HX99" s="1201"/>
      <c r="HY99" s="1201"/>
      <c r="HZ99" s="1201"/>
      <c r="IA99" s="1201"/>
      <c r="IB99" s="1201"/>
      <c r="IC99" s="1201"/>
      <c r="ID99" s="1201"/>
      <c r="IE99" s="1201"/>
      <c r="IF99" s="1201"/>
      <c r="IG99" s="1201"/>
      <c r="IH99" s="1201"/>
      <c r="II99" s="1201"/>
      <c r="IJ99" s="1201"/>
      <c r="IK99" s="1201"/>
      <c r="IL99" s="1201"/>
      <c r="IM99" s="1201"/>
      <c r="IN99" s="1201"/>
      <c r="IO99" s="1201"/>
      <c r="IP99" s="1201"/>
      <c r="IQ99" s="1201"/>
      <c r="IR99" s="1201"/>
      <c r="IS99" s="1201"/>
    </row>
    <row r="100" spans="1:253" s="1203" customFormat="1" ht="45">
      <c r="A100" s="1185">
        <v>84</v>
      </c>
      <c r="B100" s="1208" t="s">
        <v>754</v>
      </c>
      <c r="C100" s="1208"/>
      <c r="D100" s="1208"/>
      <c r="E100" s="519" t="s">
        <v>1117</v>
      </c>
      <c r="F100" s="1206" t="s">
        <v>1247</v>
      </c>
      <c r="G100" s="1187"/>
      <c r="H100" s="1216" t="s">
        <v>189</v>
      </c>
      <c r="I100" s="1189">
        <v>2015</v>
      </c>
      <c r="J100" s="1189"/>
      <c r="K100" s="1189">
        <v>2017</v>
      </c>
      <c r="L100" s="1189"/>
      <c r="M100" s="1189"/>
      <c r="N100" s="1208" t="s">
        <v>755</v>
      </c>
      <c r="O100" s="520">
        <v>3815</v>
      </c>
      <c r="P100" s="520"/>
      <c r="Q100" s="1192">
        <v>3815</v>
      </c>
      <c r="R100" s="1192">
        <f t="shared" si="10"/>
        <v>1350</v>
      </c>
      <c r="S100" s="1192"/>
      <c r="T100" s="1192">
        <v>1350</v>
      </c>
      <c r="U100" s="520">
        <v>2085</v>
      </c>
      <c r="V100" s="520">
        <f>W100+Z100</f>
        <v>2084</v>
      </c>
      <c r="W100" s="520">
        <v>1085</v>
      </c>
      <c r="X100" s="660">
        <v>999</v>
      </c>
      <c r="Y100" s="660"/>
      <c r="Z100" s="520">
        <v>999</v>
      </c>
      <c r="AA100" s="519">
        <v>0</v>
      </c>
      <c r="AB100" s="1195" t="s">
        <v>1498</v>
      </c>
      <c r="AC100" s="1201"/>
      <c r="AD100" s="1201"/>
      <c r="AE100" s="1201"/>
      <c r="AF100" s="1201"/>
      <c r="AG100" s="1201"/>
      <c r="AH100" s="1201"/>
      <c r="AI100" s="1201"/>
      <c r="AJ100" s="1201"/>
      <c r="AK100" s="1201"/>
      <c r="AL100" s="1201"/>
      <c r="AM100" s="1201"/>
      <c r="AN100" s="1201"/>
      <c r="AO100" s="1201"/>
      <c r="AP100" s="1201"/>
      <c r="AQ100" s="1201"/>
      <c r="AR100" s="1201"/>
      <c r="AS100" s="1201"/>
      <c r="AT100" s="1201"/>
      <c r="AU100" s="1201"/>
      <c r="AV100" s="1201"/>
      <c r="AW100" s="1201"/>
      <c r="AX100" s="1201"/>
      <c r="AY100" s="1201"/>
      <c r="AZ100" s="1201"/>
      <c r="BA100" s="1201"/>
      <c r="BB100" s="1201"/>
      <c r="BC100" s="1201"/>
      <c r="BD100" s="1201"/>
      <c r="BE100" s="1201"/>
      <c r="BF100" s="1201"/>
      <c r="BG100" s="1201"/>
      <c r="BH100" s="1201"/>
      <c r="BI100" s="1201"/>
      <c r="BJ100" s="1201"/>
      <c r="BK100" s="1201"/>
      <c r="BL100" s="1201"/>
      <c r="BM100" s="1201"/>
      <c r="BN100" s="1201"/>
      <c r="BO100" s="1201"/>
      <c r="BP100" s="1201"/>
      <c r="BQ100" s="1201"/>
      <c r="BR100" s="1201"/>
      <c r="BS100" s="1201"/>
      <c r="BT100" s="1201"/>
      <c r="BU100" s="1201"/>
      <c r="BV100" s="1201"/>
      <c r="BW100" s="1201"/>
      <c r="BX100" s="1201"/>
      <c r="BY100" s="1201"/>
      <c r="BZ100" s="1201"/>
      <c r="CA100" s="1201"/>
      <c r="CB100" s="1201"/>
      <c r="CC100" s="1201"/>
      <c r="CD100" s="1201"/>
      <c r="CE100" s="1201"/>
      <c r="CF100" s="1201"/>
      <c r="CG100" s="1201"/>
      <c r="CH100" s="1201"/>
      <c r="CI100" s="1201"/>
      <c r="CJ100" s="1201"/>
      <c r="CK100" s="1201"/>
      <c r="CL100" s="1201"/>
      <c r="CM100" s="1201"/>
      <c r="CN100" s="1201"/>
      <c r="CO100" s="1201"/>
      <c r="CP100" s="1201"/>
      <c r="CQ100" s="1201"/>
      <c r="CR100" s="1201"/>
      <c r="CS100" s="1201"/>
      <c r="CT100" s="1201"/>
      <c r="CU100" s="1201"/>
      <c r="CV100" s="1201"/>
      <c r="CW100" s="1201"/>
      <c r="CX100" s="1201"/>
      <c r="CY100" s="1201"/>
      <c r="CZ100" s="1201"/>
      <c r="DA100" s="1201"/>
      <c r="DB100" s="1201"/>
      <c r="DC100" s="1201"/>
      <c r="DD100" s="1201"/>
      <c r="DE100" s="1201"/>
      <c r="DF100" s="1201"/>
      <c r="DG100" s="1201"/>
      <c r="DH100" s="1201"/>
      <c r="DI100" s="1201"/>
      <c r="DJ100" s="1201"/>
      <c r="DK100" s="1201"/>
      <c r="DL100" s="1201"/>
      <c r="DM100" s="1201"/>
      <c r="DN100" s="1201"/>
      <c r="DO100" s="1201"/>
      <c r="DP100" s="1201"/>
      <c r="DQ100" s="1201"/>
      <c r="DR100" s="1201"/>
      <c r="DS100" s="1201"/>
      <c r="DT100" s="1201"/>
      <c r="DU100" s="1201"/>
      <c r="DV100" s="1201"/>
      <c r="DW100" s="1201"/>
      <c r="DX100" s="1201"/>
      <c r="DY100" s="1201"/>
      <c r="DZ100" s="1201"/>
      <c r="EA100" s="1201"/>
      <c r="EB100" s="1201"/>
      <c r="EC100" s="1201"/>
      <c r="ED100" s="1201"/>
      <c r="EE100" s="1201"/>
      <c r="EF100" s="1201"/>
      <c r="EG100" s="1201"/>
      <c r="EH100" s="1201"/>
      <c r="EI100" s="1201"/>
      <c r="EJ100" s="1201"/>
      <c r="EK100" s="1201"/>
      <c r="EL100" s="1201"/>
      <c r="EM100" s="1201"/>
      <c r="EN100" s="1201"/>
      <c r="EO100" s="1201"/>
      <c r="EP100" s="1201"/>
      <c r="EQ100" s="1201"/>
      <c r="ER100" s="1201"/>
      <c r="ES100" s="1201"/>
      <c r="ET100" s="1201"/>
      <c r="EU100" s="1201"/>
      <c r="EV100" s="1201"/>
      <c r="EW100" s="1201"/>
      <c r="EX100" s="1201"/>
      <c r="EY100" s="1201"/>
      <c r="EZ100" s="1201"/>
      <c r="FA100" s="1201"/>
      <c r="FB100" s="1201"/>
      <c r="FC100" s="1201"/>
      <c r="FD100" s="1201"/>
      <c r="FE100" s="1201"/>
      <c r="FF100" s="1201"/>
      <c r="FG100" s="1201"/>
      <c r="FH100" s="1201"/>
      <c r="FI100" s="1201"/>
      <c r="FJ100" s="1201"/>
      <c r="FK100" s="1201"/>
      <c r="FL100" s="1201"/>
      <c r="FM100" s="1201"/>
      <c r="FN100" s="1201"/>
      <c r="FO100" s="1201"/>
      <c r="FP100" s="1201"/>
      <c r="FQ100" s="1201"/>
      <c r="FR100" s="1201"/>
      <c r="FS100" s="1201"/>
      <c r="FT100" s="1201"/>
      <c r="FU100" s="1201"/>
      <c r="FV100" s="1201"/>
      <c r="FW100" s="1201"/>
      <c r="FX100" s="1201"/>
      <c r="FY100" s="1201"/>
      <c r="FZ100" s="1201"/>
      <c r="GA100" s="1201"/>
      <c r="GB100" s="1201"/>
      <c r="GC100" s="1201"/>
      <c r="GD100" s="1201"/>
      <c r="GE100" s="1201"/>
      <c r="GF100" s="1201"/>
      <c r="GG100" s="1201"/>
      <c r="GH100" s="1201"/>
      <c r="GI100" s="1201"/>
      <c r="GJ100" s="1201"/>
      <c r="GK100" s="1201"/>
      <c r="GL100" s="1201"/>
      <c r="GM100" s="1201"/>
      <c r="GN100" s="1201"/>
      <c r="GO100" s="1201"/>
      <c r="GP100" s="1201"/>
      <c r="GQ100" s="1201"/>
      <c r="GR100" s="1201"/>
      <c r="GS100" s="1201"/>
      <c r="GT100" s="1201"/>
      <c r="GU100" s="1201"/>
      <c r="GV100" s="1201"/>
      <c r="GW100" s="1201"/>
      <c r="GX100" s="1201"/>
      <c r="GY100" s="1201"/>
      <c r="GZ100" s="1201"/>
      <c r="HA100" s="1201"/>
      <c r="HB100" s="1201"/>
      <c r="HC100" s="1201"/>
      <c r="HD100" s="1201"/>
      <c r="HE100" s="1201"/>
      <c r="HF100" s="1201"/>
      <c r="HG100" s="1201"/>
      <c r="HH100" s="1201"/>
      <c r="HI100" s="1201"/>
      <c r="HJ100" s="1201"/>
      <c r="HK100" s="1201"/>
      <c r="HL100" s="1201"/>
      <c r="HM100" s="1201"/>
      <c r="HN100" s="1201"/>
      <c r="HO100" s="1201"/>
      <c r="HP100" s="1201"/>
      <c r="HQ100" s="1201"/>
      <c r="HR100" s="1201"/>
      <c r="HS100" s="1201"/>
      <c r="HT100" s="1201"/>
      <c r="HU100" s="1201"/>
      <c r="HV100" s="1201"/>
      <c r="HW100" s="1201"/>
      <c r="HX100" s="1201"/>
      <c r="HY100" s="1201"/>
      <c r="HZ100" s="1201"/>
      <c r="IA100" s="1201"/>
      <c r="IB100" s="1201"/>
      <c r="IC100" s="1201"/>
      <c r="ID100" s="1201"/>
      <c r="IE100" s="1201"/>
      <c r="IF100" s="1201"/>
      <c r="IG100" s="1201"/>
      <c r="IH100" s="1201"/>
      <c r="II100" s="1201"/>
      <c r="IJ100" s="1201"/>
      <c r="IK100" s="1201"/>
      <c r="IL100" s="1201"/>
      <c r="IM100" s="1201"/>
      <c r="IN100" s="1201"/>
      <c r="IO100" s="1201"/>
      <c r="IP100" s="1201"/>
      <c r="IQ100" s="1201"/>
      <c r="IR100" s="1201"/>
      <c r="IS100" s="1201"/>
    </row>
    <row r="101" spans="1:253" s="1203" customFormat="1" ht="45">
      <c r="A101" s="1185">
        <v>85</v>
      </c>
      <c r="B101" s="1209" t="s">
        <v>756</v>
      </c>
      <c r="C101" s="1209"/>
      <c r="D101" s="1209"/>
      <c r="E101" s="519" t="s">
        <v>1117</v>
      </c>
      <c r="F101" s="1206" t="s">
        <v>1247</v>
      </c>
      <c r="G101" s="1187"/>
      <c r="H101" s="1193" t="s">
        <v>26</v>
      </c>
      <c r="I101" s="1189">
        <v>2015</v>
      </c>
      <c r="J101" s="1189"/>
      <c r="K101" s="1189">
        <v>2017</v>
      </c>
      <c r="L101" s="1189"/>
      <c r="M101" s="1189"/>
      <c r="N101" s="1208" t="s">
        <v>757</v>
      </c>
      <c r="O101" s="520">
        <v>3487</v>
      </c>
      <c r="P101" s="520"/>
      <c r="Q101" s="1192">
        <v>3487</v>
      </c>
      <c r="R101" s="1192">
        <f t="shared" si="10"/>
        <v>1220</v>
      </c>
      <c r="S101" s="1192"/>
      <c r="T101" s="1192">
        <v>1220</v>
      </c>
      <c r="U101" s="520">
        <v>1919</v>
      </c>
      <c r="V101" s="520">
        <v>1918</v>
      </c>
      <c r="W101" s="520">
        <v>1030</v>
      </c>
      <c r="X101" s="660">
        <v>888</v>
      </c>
      <c r="Y101" s="660"/>
      <c r="Z101" s="520">
        <v>888</v>
      </c>
      <c r="AA101" s="519">
        <v>0</v>
      </c>
      <c r="AB101" s="1195" t="s">
        <v>1498</v>
      </c>
      <c r="AC101" s="1201"/>
      <c r="AD101" s="1201"/>
      <c r="AE101" s="1201"/>
      <c r="AF101" s="1201"/>
      <c r="AG101" s="1201"/>
      <c r="AH101" s="1201"/>
      <c r="AI101" s="1201"/>
      <c r="AJ101" s="1201"/>
      <c r="AK101" s="1201"/>
      <c r="AL101" s="1201"/>
      <c r="AM101" s="1201"/>
      <c r="AN101" s="1201"/>
      <c r="AO101" s="1201"/>
      <c r="AP101" s="1201"/>
      <c r="AQ101" s="1201"/>
      <c r="AR101" s="1201"/>
      <c r="AS101" s="1201"/>
      <c r="AT101" s="1201"/>
      <c r="AU101" s="1201"/>
      <c r="AV101" s="1201"/>
      <c r="AW101" s="1201"/>
      <c r="AX101" s="1201"/>
      <c r="AY101" s="1201"/>
      <c r="AZ101" s="1201"/>
      <c r="BA101" s="1201"/>
      <c r="BB101" s="1201"/>
      <c r="BC101" s="1201"/>
      <c r="BD101" s="1201"/>
      <c r="BE101" s="1201"/>
      <c r="BF101" s="1201"/>
      <c r="BG101" s="1201"/>
      <c r="BH101" s="1201"/>
      <c r="BI101" s="1201"/>
      <c r="BJ101" s="1201"/>
      <c r="BK101" s="1201"/>
      <c r="BL101" s="1201"/>
      <c r="BM101" s="1201"/>
      <c r="BN101" s="1201"/>
      <c r="BO101" s="1201"/>
      <c r="BP101" s="1201"/>
      <c r="BQ101" s="1201"/>
      <c r="BR101" s="1201"/>
      <c r="BS101" s="1201"/>
      <c r="BT101" s="1201"/>
      <c r="BU101" s="1201"/>
      <c r="BV101" s="1201"/>
      <c r="BW101" s="1201"/>
      <c r="BX101" s="1201"/>
      <c r="BY101" s="1201"/>
      <c r="BZ101" s="1201"/>
      <c r="CA101" s="1201"/>
      <c r="CB101" s="1201"/>
      <c r="CC101" s="1201"/>
      <c r="CD101" s="1201"/>
      <c r="CE101" s="1201"/>
      <c r="CF101" s="1201"/>
      <c r="CG101" s="1201"/>
      <c r="CH101" s="1201"/>
      <c r="CI101" s="1201"/>
      <c r="CJ101" s="1201"/>
      <c r="CK101" s="1201"/>
      <c r="CL101" s="1201"/>
      <c r="CM101" s="1201"/>
      <c r="CN101" s="1201"/>
      <c r="CO101" s="1201"/>
      <c r="CP101" s="1201"/>
      <c r="CQ101" s="1201"/>
      <c r="CR101" s="1201"/>
      <c r="CS101" s="1201"/>
      <c r="CT101" s="1201"/>
      <c r="CU101" s="1201"/>
      <c r="CV101" s="1201"/>
      <c r="CW101" s="1201"/>
      <c r="CX101" s="1201"/>
      <c r="CY101" s="1201"/>
      <c r="CZ101" s="1201"/>
      <c r="DA101" s="1201"/>
      <c r="DB101" s="1201"/>
      <c r="DC101" s="1201"/>
      <c r="DD101" s="1201"/>
      <c r="DE101" s="1201"/>
      <c r="DF101" s="1201"/>
      <c r="DG101" s="1201"/>
      <c r="DH101" s="1201"/>
      <c r="DI101" s="1201"/>
      <c r="DJ101" s="1201"/>
      <c r="DK101" s="1201"/>
      <c r="DL101" s="1201"/>
      <c r="DM101" s="1201"/>
      <c r="DN101" s="1201"/>
      <c r="DO101" s="1201"/>
      <c r="DP101" s="1201"/>
      <c r="DQ101" s="1201"/>
      <c r="DR101" s="1201"/>
      <c r="DS101" s="1201"/>
      <c r="DT101" s="1201"/>
      <c r="DU101" s="1201"/>
      <c r="DV101" s="1201"/>
      <c r="DW101" s="1201"/>
      <c r="DX101" s="1201"/>
      <c r="DY101" s="1201"/>
      <c r="DZ101" s="1201"/>
      <c r="EA101" s="1201"/>
      <c r="EB101" s="1201"/>
      <c r="EC101" s="1201"/>
      <c r="ED101" s="1201"/>
      <c r="EE101" s="1201"/>
      <c r="EF101" s="1201"/>
      <c r="EG101" s="1201"/>
      <c r="EH101" s="1201"/>
      <c r="EI101" s="1201"/>
      <c r="EJ101" s="1201"/>
      <c r="EK101" s="1201"/>
      <c r="EL101" s="1201"/>
      <c r="EM101" s="1201"/>
      <c r="EN101" s="1201"/>
      <c r="EO101" s="1201"/>
      <c r="EP101" s="1201"/>
      <c r="EQ101" s="1201"/>
      <c r="ER101" s="1201"/>
      <c r="ES101" s="1201"/>
      <c r="ET101" s="1201"/>
      <c r="EU101" s="1201"/>
      <c r="EV101" s="1201"/>
      <c r="EW101" s="1201"/>
      <c r="EX101" s="1201"/>
      <c r="EY101" s="1201"/>
      <c r="EZ101" s="1201"/>
      <c r="FA101" s="1201"/>
      <c r="FB101" s="1201"/>
      <c r="FC101" s="1201"/>
      <c r="FD101" s="1201"/>
      <c r="FE101" s="1201"/>
      <c r="FF101" s="1201"/>
      <c r="FG101" s="1201"/>
      <c r="FH101" s="1201"/>
      <c r="FI101" s="1201"/>
      <c r="FJ101" s="1201"/>
      <c r="FK101" s="1201"/>
      <c r="FL101" s="1201"/>
      <c r="FM101" s="1201"/>
      <c r="FN101" s="1201"/>
      <c r="FO101" s="1201"/>
      <c r="FP101" s="1201"/>
      <c r="FQ101" s="1201"/>
      <c r="FR101" s="1201"/>
      <c r="FS101" s="1201"/>
      <c r="FT101" s="1201"/>
      <c r="FU101" s="1201"/>
      <c r="FV101" s="1201"/>
      <c r="FW101" s="1201"/>
      <c r="FX101" s="1201"/>
      <c r="FY101" s="1201"/>
      <c r="FZ101" s="1201"/>
      <c r="GA101" s="1201"/>
      <c r="GB101" s="1201"/>
      <c r="GC101" s="1201"/>
      <c r="GD101" s="1201"/>
      <c r="GE101" s="1201"/>
      <c r="GF101" s="1201"/>
      <c r="GG101" s="1201"/>
      <c r="GH101" s="1201"/>
      <c r="GI101" s="1201"/>
      <c r="GJ101" s="1201"/>
      <c r="GK101" s="1201"/>
      <c r="GL101" s="1201"/>
      <c r="GM101" s="1201"/>
      <c r="GN101" s="1201"/>
      <c r="GO101" s="1201"/>
      <c r="GP101" s="1201"/>
      <c r="GQ101" s="1201"/>
      <c r="GR101" s="1201"/>
      <c r="GS101" s="1201"/>
      <c r="GT101" s="1201"/>
      <c r="GU101" s="1201"/>
      <c r="GV101" s="1201"/>
      <c r="GW101" s="1201"/>
      <c r="GX101" s="1201"/>
      <c r="GY101" s="1201"/>
      <c r="GZ101" s="1201"/>
      <c r="HA101" s="1201"/>
      <c r="HB101" s="1201"/>
      <c r="HC101" s="1201"/>
      <c r="HD101" s="1201"/>
      <c r="HE101" s="1201"/>
      <c r="HF101" s="1201"/>
      <c r="HG101" s="1201"/>
      <c r="HH101" s="1201"/>
      <c r="HI101" s="1201"/>
      <c r="HJ101" s="1201"/>
      <c r="HK101" s="1201"/>
      <c r="HL101" s="1201"/>
      <c r="HM101" s="1201"/>
      <c r="HN101" s="1201"/>
      <c r="HO101" s="1201"/>
      <c r="HP101" s="1201"/>
      <c r="HQ101" s="1201"/>
      <c r="HR101" s="1201"/>
      <c r="HS101" s="1201"/>
      <c r="HT101" s="1201"/>
      <c r="HU101" s="1201"/>
      <c r="HV101" s="1201"/>
      <c r="HW101" s="1201"/>
      <c r="HX101" s="1201"/>
      <c r="HY101" s="1201"/>
      <c r="HZ101" s="1201"/>
      <c r="IA101" s="1201"/>
      <c r="IB101" s="1201"/>
      <c r="IC101" s="1201"/>
      <c r="ID101" s="1201"/>
      <c r="IE101" s="1201"/>
      <c r="IF101" s="1201"/>
      <c r="IG101" s="1201"/>
      <c r="IH101" s="1201"/>
      <c r="II101" s="1201"/>
      <c r="IJ101" s="1201"/>
      <c r="IK101" s="1201"/>
      <c r="IL101" s="1201"/>
      <c r="IM101" s="1201"/>
      <c r="IN101" s="1201"/>
      <c r="IO101" s="1201"/>
      <c r="IP101" s="1201"/>
      <c r="IQ101" s="1201"/>
      <c r="IR101" s="1201"/>
      <c r="IS101" s="1201"/>
    </row>
    <row r="102" spans="1:253" s="1203" customFormat="1" ht="45">
      <c r="A102" s="1185">
        <v>86</v>
      </c>
      <c r="B102" s="1209" t="s">
        <v>758</v>
      </c>
      <c r="C102" s="1194" t="s">
        <v>1350</v>
      </c>
      <c r="D102" s="1210">
        <v>4342</v>
      </c>
      <c r="E102" s="519" t="s">
        <v>1117</v>
      </c>
      <c r="F102" s="1206" t="s">
        <v>1247</v>
      </c>
      <c r="G102" s="1187"/>
      <c r="H102" s="1198" t="s">
        <v>106</v>
      </c>
      <c r="I102" s="1189">
        <v>2015</v>
      </c>
      <c r="J102" s="1189"/>
      <c r="K102" s="1189">
        <v>2017</v>
      </c>
      <c r="L102" s="1189"/>
      <c r="M102" s="1189"/>
      <c r="N102" s="1208" t="s">
        <v>759</v>
      </c>
      <c r="O102" s="520">
        <v>4895</v>
      </c>
      <c r="P102" s="520"/>
      <c r="Q102" s="1192">
        <v>4895</v>
      </c>
      <c r="R102" s="1192">
        <f t="shared" si="10"/>
        <v>1720</v>
      </c>
      <c r="S102" s="1192"/>
      <c r="T102" s="1192">
        <v>1720</v>
      </c>
      <c r="U102" s="520">
        <v>2685</v>
      </c>
      <c r="V102" s="520">
        <v>2686</v>
      </c>
      <c r="W102" s="520">
        <v>1400</v>
      </c>
      <c r="X102" s="660">
        <v>1286</v>
      </c>
      <c r="Y102" s="660"/>
      <c r="Z102" s="520">
        <v>1286</v>
      </c>
      <c r="AA102" s="519">
        <v>0</v>
      </c>
      <c r="AB102" s="1195" t="s">
        <v>1499</v>
      </c>
      <c r="AC102" s="1201"/>
      <c r="AD102" s="1201"/>
      <c r="AE102" s="1201"/>
      <c r="AF102" s="1201"/>
      <c r="AG102" s="1201"/>
      <c r="AH102" s="1201"/>
      <c r="AI102" s="1201"/>
      <c r="AJ102" s="1201"/>
      <c r="AK102" s="1201"/>
      <c r="AL102" s="1201"/>
      <c r="AM102" s="1201"/>
      <c r="AN102" s="1201"/>
      <c r="AO102" s="1201"/>
      <c r="AP102" s="1201"/>
      <c r="AQ102" s="1201"/>
      <c r="AR102" s="1201"/>
      <c r="AS102" s="1201"/>
      <c r="AT102" s="1201"/>
      <c r="AU102" s="1201"/>
      <c r="AV102" s="1201"/>
      <c r="AW102" s="1201"/>
      <c r="AX102" s="1201"/>
      <c r="AY102" s="1201"/>
      <c r="AZ102" s="1201"/>
      <c r="BA102" s="1201"/>
      <c r="BB102" s="1201"/>
      <c r="BC102" s="1201"/>
      <c r="BD102" s="1201"/>
      <c r="BE102" s="1201"/>
      <c r="BF102" s="1201"/>
      <c r="BG102" s="1201"/>
      <c r="BH102" s="1201"/>
      <c r="BI102" s="1201"/>
      <c r="BJ102" s="1201"/>
      <c r="BK102" s="1201"/>
      <c r="BL102" s="1201"/>
      <c r="BM102" s="1201"/>
      <c r="BN102" s="1201"/>
      <c r="BO102" s="1201"/>
      <c r="BP102" s="1201"/>
      <c r="BQ102" s="1201"/>
      <c r="BR102" s="1201"/>
      <c r="BS102" s="1201"/>
      <c r="BT102" s="1201"/>
      <c r="BU102" s="1201"/>
      <c r="BV102" s="1201"/>
      <c r="BW102" s="1201"/>
      <c r="BX102" s="1201"/>
      <c r="BY102" s="1201"/>
      <c r="BZ102" s="1201"/>
      <c r="CA102" s="1201"/>
      <c r="CB102" s="1201"/>
      <c r="CC102" s="1201"/>
      <c r="CD102" s="1201"/>
      <c r="CE102" s="1201"/>
      <c r="CF102" s="1201"/>
      <c r="CG102" s="1201"/>
      <c r="CH102" s="1201"/>
      <c r="CI102" s="1201"/>
      <c r="CJ102" s="1201"/>
      <c r="CK102" s="1201"/>
      <c r="CL102" s="1201"/>
      <c r="CM102" s="1201"/>
      <c r="CN102" s="1201"/>
      <c r="CO102" s="1201"/>
      <c r="CP102" s="1201"/>
      <c r="CQ102" s="1201"/>
      <c r="CR102" s="1201"/>
      <c r="CS102" s="1201"/>
      <c r="CT102" s="1201"/>
      <c r="CU102" s="1201"/>
      <c r="CV102" s="1201"/>
      <c r="CW102" s="1201"/>
      <c r="CX102" s="1201"/>
      <c r="CY102" s="1201"/>
      <c r="CZ102" s="1201"/>
      <c r="DA102" s="1201"/>
      <c r="DB102" s="1201"/>
      <c r="DC102" s="1201"/>
      <c r="DD102" s="1201"/>
      <c r="DE102" s="1201"/>
      <c r="DF102" s="1201"/>
      <c r="DG102" s="1201"/>
      <c r="DH102" s="1201"/>
      <c r="DI102" s="1201"/>
      <c r="DJ102" s="1201"/>
      <c r="DK102" s="1201"/>
      <c r="DL102" s="1201"/>
      <c r="DM102" s="1201"/>
      <c r="DN102" s="1201"/>
      <c r="DO102" s="1201"/>
      <c r="DP102" s="1201"/>
      <c r="DQ102" s="1201"/>
      <c r="DR102" s="1201"/>
      <c r="DS102" s="1201"/>
      <c r="DT102" s="1201"/>
      <c r="DU102" s="1201"/>
      <c r="DV102" s="1201"/>
      <c r="DW102" s="1201"/>
      <c r="DX102" s="1201"/>
      <c r="DY102" s="1201"/>
      <c r="DZ102" s="1201"/>
      <c r="EA102" s="1201"/>
      <c r="EB102" s="1201"/>
      <c r="EC102" s="1201"/>
      <c r="ED102" s="1201"/>
      <c r="EE102" s="1201"/>
      <c r="EF102" s="1201"/>
      <c r="EG102" s="1201"/>
      <c r="EH102" s="1201"/>
      <c r="EI102" s="1201"/>
      <c r="EJ102" s="1201"/>
      <c r="EK102" s="1201"/>
      <c r="EL102" s="1201"/>
      <c r="EM102" s="1201"/>
      <c r="EN102" s="1201"/>
      <c r="EO102" s="1201"/>
      <c r="EP102" s="1201"/>
      <c r="EQ102" s="1201"/>
      <c r="ER102" s="1201"/>
      <c r="ES102" s="1201"/>
      <c r="ET102" s="1201"/>
      <c r="EU102" s="1201"/>
      <c r="EV102" s="1201"/>
      <c r="EW102" s="1201"/>
      <c r="EX102" s="1201"/>
      <c r="EY102" s="1201"/>
      <c r="EZ102" s="1201"/>
      <c r="FA102" s="1201"/>
      <c r="FB102" s="1201"/>
      <c r="FC102" s="1201"/>
      <c r="FD102" s="1201"/>
      <c r="FE102" s="1201"/>
      <c r="FF102" s="1201"/>
      <c r="FG102" s="1201"/>
      <c r="FH102" s="1201"/>
      <c r="FI102" s="1201"/>
      <c r="FJ102" s="1201"/>
      <c r="FK102" s="1201"/>
      <c r="FL102" s="1201"/>
      <c r="FM102" s="1201"/>
      <c r="FN102" s="1201"/>
      <c r="FO102" s="1201"/>
      <c r="FP102" s="1201"/>
      <c r="FQ102" s="1201"/>
      <c r="FR102" s="1201"/>
      <c r="FS102" s="1201"/>
      <c r="FT102" s="1201"/>
      <c r="FU102" s="1201"/>
      <c r="FV102" s="1201"/>
      <c r="FW102" s="1201"/>
      <c r="FX102" s="1201"/>
      <c r="FY102" s="1201"/>
      <c r="FZ102" s="1201"/>
      <c r="GA102" s="1201"/>
      <c r="GB102" s="1201"/>
      <c r="GC102" s="1201"/>
      <c r="GD102" s="1201"/>
      <c r="GE102" s="1201"/>
      <c r="GF102" s="1201"/>
      <c r="GG102" s="1201"/>
      <c r="GH102" s="1201"/>
      <c r="GI102" s="1201"/>
      <c r="GJ102" s="1201"/>
      <c r="GK102" s="1201"/>
      <c r="GL102" s="1201"/>
      <c r="GM102" s="1201"/>
      <c r="GN102" s="1201"/>
      <c r="GO102" s="1201"/>
      <c r="GP102" s="1201"/>
      <c r="GQ102" s="1201"/>
      <c r="GR102" s="1201"/>
      <c r="GS102" s="1201"/>
      <c r="GT102" s="1201"/>
      <c r="GU102" s="1201"/>
      <c r="GV102" s="1201"/>
      <c r="GW102" s="1201"/>
      <c r="GX102" s="1201"/>
      <c r="GY102" s="1201"/>
      <c r="GZ102" s="1201"/>
      <c r="HA102" s="1201"/>
      <c r="HB102" s="1201"/>
      <c r="HC102" s="1201"/>
      <c r="HD102" s="1201"/>
      <c r="HE102" s="1201"/>
      <c r="HF102" s="1201"/>
      <c r="HG102" s="1201"/>
      <c r="HH102" s="1201"/>
      <c r="HI102" s="1201"/>
      <c r="HJ102" s="1201"/>
      <c r="HK102" s="1201"/>
      <c r="HL102" s="1201"/>
      <c r="HM102" s="1201"/>
      <c r="HN102" s="1201"/>
      <c r="HO102" s="1201"/>
      <c r="HP102" s="1201"/>
      <c r="HQ102" s="1201"/>
      <c r="HR102" s="1201"/>
      <c r="HS102" s="1201"/>
      <c r="HT102" s="1201"/>
      <c r="HU102" s="1201"/>
      <c r="HV102" s="1201"/>
      <c r="HW102" s="1201"/>
      <c r="HX102" s="1201"/>
      <c r="HY102" s="1201"/>
      <c r="HZ102" s="1201"/>
      <c r="IA102" s="1201"/>
      <c r="IB102" s="1201"/>
      <c r="IC102" s="1201"/>
      <c r="ID102" s="1201"/>
      <c r="IE102" s="1201"/>
      <c r="IF102" s="1201"/>
      <c r="IG102" s="1201"/>
      <c r="IH102" s="1201"/>
      <c r="II102" s="1201"/>
      <c r="IJ102" s="1201"/>
      <c r="IK102" s="1201"/>
      <c r="IL102" s="1201"/>
      <c r="IM102" s="1201"/>
      <c r="IN102" s="1201"/>
      <c r="IO102" s="1201"/>
      <c r="IP102" s="1201"/>
      <c r="IQ102" s="1201"/>
      <c r="IR102" s="1201"/>
      <c r="IS102" s="1201"/>
    </row>
    <row r="103" spans="1:253" s="1203" customFormat="1" ht="45">
      <c r="A103" s="1185">
        <v>87</v>
      </c>
      <c r="B103" s="1209" t="s">
        <v>760</v>
      </c>
      <c r="C103" s="1209"/>
      <c r="D103" s="1209"/>
      <c r="E103" s="519" t="s">
        <v>1117</v>
      </c>
      <c r="F103" s="1206" t="s">
        <v>1247</v>
      </c>
      <c r="G103" s="1187"/>
      <c r="H103" s="1198" t="s">
        <v>211</v>
      </c>
      <c r="I103" s="1189">
        <v>2015</v>
      </c>
      <c r="J103" s="1189"/>
      <c r="K103" s="1189">
        <v>2017</v>
      </c>
      <c r="L103" s="1189"/>
      <c r="M103" s="1189"/>
      <c r="N103" s="1208" t="s">
        <v>761</v>
      </c>
      <c r="O103" s="520">
        <v>3697</v>
      </c>
      <c r="P103" s="520"/>
      <c r="Q103" s="1192">
        <v>3697</v>
      </c>
      <c r="R103" s="1192">
        <f t="shared" si="10"/>
        <v>1300</v>
      </c>
      <c r="S103" s="1192"/>
      <c r="T103" s="1192">
        <v>1300</v>
      </c>
      <c r="U103" s="520">
        <v>2027</v>
      </c>
      <c r="V103" s="520">
        <f t="shared" ref="V103:V117" si="11">W103+Z103+AA103</f>
        <v>2027</v>
      </c>
      <c r="W103" s="520">
        <v>1500</v>
      </c>
      <c r="X103" s="660">
        <v>527</v>
      </c>
      <c r="Y103" s="660"/>
      <c r="Z103" s="520">
        <v>527</v>
      </c>
      <c r="AA103" s="519">
        <v>0</v>
      </c>
      <c r="AB103" s="1195" t="s">
        <v>1500</v>
      </c>
      <c r="AC103" s="1201"/>
      <c r="AD103" s="1201"/>
      <c r="AE103" s="1201"/>
      <c r="AF103" s="1201"/>
      <c r="AG103" s="1201"/>
      <c r="AH103" s="1201"/>
      <c r="AI103" s="1201"/>
      <c r="AJ103" s="1201"/>
      <c r="AK103" s="1201"/>
      <c r="AL103" s="1201"/>
      <c r="AM103" s="1201"/>
      <c r="AN103" s="1201"/>
      <c r="AO103" s="1201"/>
      <c r="AP103" s="1201"/>
      <c r="AQ103" s="1201"/>
      <c r="AR103" s="1201"/>
      <c r="AS103" s="1201"/>
      <c r="AT103" s="1201"/>
      <c r="AU103" s="1201"/>
      <c r="AV103" s="1201"/>
      <c r="AW103" s="1201"/>
      <c r="AX103" s="1201"/>
      <c r="AY103" s="1201"/>
      <c r="AZ103" s="1201"/>
      <c r="BA103" s="1201"/>
      <c r="BB103" s="1201"/>
      <c r="BC103" s="1201"/>
      <c r="BD103" s="1201"/>
      <c r="BE103" s="1201"/>
      <c r="BF103" s="1201"/>
      <c r="BG103" s="1201"/>
      <c r="BH103" s="1201"/>
      <c r="BI103" s="1201"/>
      <c r="BJ103" s="1201"/>
      <c r="BK103" s="1201"/>
      <c r="BL103" s="1201"/>
      <c r="BM103" s="1201"/>
      <c r="BN103" s="1201"/>
      <c r="BO103" s="1201"/>
      <c r="BP103" s="1201"/>
      <c r="BQ103" s="1201"/>
      <c r="BR103" s="1201"/>
      <c r="BS103" s="1201"/>
      <c r="BT103" s="1201"/>
      <c r="BU103" s="1201"/>
      <c r="BV103" s="1201"/>
      <c r="BW103" s="1201"/>
      <c r="BX103" s="1201"/>
      <c r="BY103" s="1201"/>
      <c r="BZ103" s="1201"/>
      <c r="CA103" s="1201"/>
      <c r="CB103" s="1201"/>
      <c r="CC103" s="1201"/>
      <c r="CD103" s="1201"/>
      <c r="CE103" s="1201"/>
      <c r="CF103" s="1201"/>
      <c r="CG103" s="1201"/>
      <c r="CH103" s="1201"/>
      <c r="CI103" s="1201"/>
      <c r="CJ103" s="1201"/>
      <c r="CK103" s="1201"/>
      <c r="CL103" s="1201"/>
      <c r="CM103" s="1201"/>
      <c r="CN103" s="1201"/>
      <c r="CO103" s="1201"/>
      <c r="CP103" s="1201"/>
      <c r="CQ103" s="1201"/>
      <c r="CR103" s="1201"/>
      <c r="CS103" s="1201"/>
      <c r="CT103" s="1201"/>
      <c r="CU103" s="1201"/>
      <c r="CV103" s="1201"/>
      <c r="CW103" s="1201"/>
      <c r="CX103" s="1201"/>
      <c r="CY103" s="1201"/>
      <c r="CZ103" s="1201"/>
      <c r="DA103" s="1201"/>
      <c r="DB103" s="1201"/>
      <c r="DC103" s="1201"/>
      <c r="DD103" s="1201"/>
      <c r="DE103" s="1201"/>
      <c r="DF103" s="1201"/>
      <c r="DG103" s="1201"/>
      <c r="DH103" s="1201"/>
      <c r="DI103" s="1201"/>
      <c r="DJ103" s="1201"/>
      <c r="DK103" s="1201"/>
      <c r="DL103" s="1201"/>
      <c r="DM103" s="1201"/>
      <c r="DN103" s="1201"/>
      <c r="DO103" s="1201"/>
      <c r="DP103" s="1201"/>
      <c r="DQ103" s="1201"/>
      <c r="DR103" s="1201"/>
      <c r="DS103" s="1201"/>
      <c r="DT103" s="1201"/>
      <c r="DU103" s="1201"/>
      <c r="DV103" s="1201"/>
      <c r="DW103" s="1201"/>
      <c r="DX103" s="1201"/>
      <c r="DY103" s="1201"/>
      <c r="DZ103" s="1201"/>
      <c r="EA103" s="1201"/>
      <c r="EB103" s="1201"/>
      <c r="EC103" s="1201"/>
      <c r="ED103" s="1201"/>
      <c r="EE103" s="1201"/>
      <c r="EF103" s="1201"/>
      <c r="EG103" s="1201"/>
      <c r="EH103" s="1201"/>
      <c r="EI103" s="1201"/>
      <c r="EJ103" s="1201"/>
      <c r="EK103" s="1201"/>
      <c r="EL103" s="1201"/>
      <c r="EM103" s="1201"/>
      <c r="EN103" s="1201"/>
      <c r="EO103" s="1201"/>
      <c r="EP103" s="1201"/>
      <c r="EQ103" s="1201"/>
      <c r="ER103" s="1201"/>
      <c r="ES103" s="1201"/>
      <c r="ET103" s="1201"/>
      <c r="EU103" s="1201"/>
      <c r="EV103" s="1201"/>
      <c r="EW103" s="1201"/>
      <c r="EX103" s="1201"/>
      <c r="EY103" s="1201"/>
      <c r="EZ103" s="1201"/>
      <c r="FA103" s="1201"/>
      <c r="FB103" s="1201"/>
      <c r="FC103" s="1201"/>
      <c r="FD103" s="1201"/>
      <c r="FE103" s="1201"/>
      <c r="FF103" s="1201"/>
      <c r="FG103" s="1201"/>
      <c r="FH103" s="1201"/>
      <c r="FI103" s="1201"/>
      <c r="FJ103" s="1201"/>
      <c r="FK103" s="1201"/>
      <c r="FL103" s="1201"/>
      <c r="FM103" s="1201"/>
      <c r="FN103" s="1201"/>
      <c r="FO103" s="1201"/>
      <c r="FP103" s="1201"/>
      <c r="FQ103" s="1201"/>
      <c r="FR103" s="1201"/>
      <c r="FS103" s="1201"/>
      <c r="FT103" s="1201"/>
      <c r="FU103" s="1201"/>
      <c r="FV103" s="1201"/>
      <c r="FW103" s="1201"/>
      <c r="FX103" s="1201"/>
      <c r="FY103" s="1201"/>
      <c r="FZ103" s="1201"/>
      <c r="GA103" s="1201"/>
      <c r="GB103" s="1201"/>
      <c r="GC103" s="1201"/>
      <c r="GD103" s="1201"/>
      <c r="GE103" s="1201"/>
      <c r="GF103" s="1201"/>
      <c r="GG103" s="1201"/>
      <c r="GH103" s="1201"/>
      <c r="GI103" s="1201"/>
      <c r="GJ103" s="1201"/>
      <c r="GK103" s="1201"/>
      <c r="GL103" s="1201"/>
      <c r="GM103" s="1201"/>
      <c r="GN103" s="1201"/>
      <c r="GO103" s="1201"/>
      <c r="GP103" s="1201"/>
      <c r="GQ103" s="1201"/>
      <c r="GR103" s="1201"/>
      <c r="GS103" s="1201"/>
      <c r="GT103" s="1201"/>
      <c r="GU103" s="1201"/>
      <c r="GV103" s="1201"/>
      <c r="GW103" s="1201"/>
      <c r="GX103" s="1201"/>
      <c r="GY103" s="1201"/>
      <c r="GZ103" s="1201"/>
      <c r="HA103" s="1201"/>
      <c r="HB103" s="1201"/>
      <c r="HC103" s="1201"/>
      <c r="HD103" s="1201"/>
      <c r="HE103" s="1201"/>
      <c r="HF103" s="1201"/>
      <c r="HG103" s="1201"/>
      <c r="HH103" s="1201"/>
      <c r="HI103" s="1201"/>
      <c r="HJ103" s="1201"/>
      <c r="HK103" s="1201"/>
      <c r="HL103" s="1201"/>
      <c r="HM103" s="1201"/>
      <c r="HN103" s="1201"/>
      <c r="HO103" s="1201"/>
      <c r="HP103" s="1201"/>
      <c r="HQ103" s="1201"/>
      <c r="HR103" s="1201"/>
      <c r="HS103" s="1201"/>
      <c r="HT103" s="1201"/>
      <c r="HU103" s="1201"/>
      <c r="HV103" s="1201"/>
      <c r="HW103" s="1201"/>
      <c r="HX103" s="1201"/>
      <c r="HY103" s="1201"/>
      <c r="HZ103" s="1201"/>
      <c r="IA103" s="1201"/>
      <c r="IB103" s="1201"/>
      <c r="IC103" s="1201"/>
      <c r="ID103" s="1201"/>
      <c r="IE103" s="1201"/>
      <c r="IF103" s="1201"/>
      <c r="IG103" s="1201"/>
      <c r="IH103" s="1201"/>
      <c r="II103" s="1201"/>
      <c r="IJ103" s="1201"/>
      <c r="IK103" s="1201"/>
      <c r="IL103" s="1201"/>
      <c r="IM103" s="1201"/>
      <c r="IN103" s="1201"/>
      <c r="IO103" s="1201"/>
      <c r="IP103" s="1201"/>
      <c r="IQ103" s="1201"/>
      <c r="IR103" s="1201"/>
      <c r="IS103" s="1201"/>
    </row>
    <row r="104" spans="1:253" s="1203" customFormat="1" ht="45">
      <c r="A104" s="1185">
        <v>88</v>
      </c>
      <c r="B104" s="1209" t="s">
        <v>77</v>
      </c>
      <c r="C104" s="1209"/>
      <c r="D104" s="1209"/>
      <c r="E104" s="519" t="s">
        <v>1117</v>
      </c>
      <c r="F104" s="1206" t="s">
        <v>1247</v>
      </c>
      <c r="G104" s="1187"/>
      <c r="H104" s="1188" t="s">
        <v>19</v>
      </c>
      <c r="I104" s="1189">
        <v>2015</v>
      </c>
      <c r="J104" s="1189"/>
      <c r="K104" s="1189">
        <v>2017</v>
      </c>
      <c r="L104" s="1189"/>
      <c r="M104" s="1189"/>
      <c r="N104" s="1208" t="s">
        <v>762</v>
      </c>
      <c r="O104" s="520">
        <v>5672</v>
      </c>
      <c r="P104" s="520"/>
      <c r="Q104" s="1192">
        <v>5672</v>
      </c>
      <c r="R104" s="1192">
        <f t="shared" si="10"/>
        <v>1990</v>
      </c>
      <c r="S104" s="1192"/>
      <c r="T104" s="1192">
        <v>1990</v>
      </c>
      <c r="U104" s="520">
        <v>3300</v>
      </c>
      <c r="V104" s="520">
        <f t="shared" si="11"/>
        <v>1700</v>
      </c>
      <c r="W104" s="520">
        <v>1700</v>
      </c>
      <c r="X104" s="660">
        <v>0</v>
      </c>
      <c r="Y104" s="660"/>
      <c r="Z104" s="520"/>
      <c r="AA104" s="519">
        <v>0</v>
      </c>
      <c r="AB104" s="1195" t="s">
        <v>763</v>
      </c>
      <c r="AC104" s="1201"/>
      <c r="AD104" s="1201"/>
      <c r="AE104" s="1201"/>
      <c r="AF104" s="1201"/>
      <c r="AG104" s="1201"/>
      <c r="AH104" s="1201"/>
      <c r="AI104" s="1201"/>
      <c r="AJ104" s="1201"/>
      <c r="AK104" s="1201"/>
      <c r="AL104" s="1201"/>
      <c r="AM104" s="1201"/>
      <c r="AN104" s="1201"/>
      <c r="AO104" s="1201"/>
      <c r="AP104" s="1201"/>
      <c r="AQ104" s="1201"/>
      <c r="AR104" s="1201"/>
      <c r="AS104" s="1201"/>
      <c r="AT104" s="1201"/>
      <c r="AU104" s="1201"/>
      <c r="AV104" s="1201"/>
      <c r="AW104" s="1201"/>
      <c r="AX104" s="1201"/>
      <c r="AY104" s="1201"/>
      <c r="AZ104" s="1201"/>
      <c r="BA104" s="1201"/>
      <c r="BB104" s="1201"/>
      <c r="BC104" s="1201"/>
      <c r="BD104" s="1201"/>
      <c r="BE104" s="1201"/>
      <c r="BF104" s="1201"/>
      <c r="BG104" s="1201"/>
      <c r="BH104" s="1201"/>
      <c r="BI104" s="1201"/>
      <c r="BJ104" s="1201"/>
      <c r="BK104" s="1201"/>
      <c r="BL104" s="1201"/>
      <c r="BM104" s="1201"/>
      <c r="BN104" s="1201"/>
      <c r="BO104" s="1201"/>
      <c r="BP104" s="1201"/>
      <c r="BQ104" s="1201"/>
      <c r="BR104" s="1201"/>
      <c r="BS104" s="1201"/>
      <c r="BT104" s="1201"/>
      <c r="BU104" s="1201"/>
      <c r="BV104" s="1201"/>
      <c r="BW104" s="1201"/>
      <c r="BX104" s="1201"/>
      <c r="BY104" s="1201"/>
      <c r="BZ104" s="1201"/>
      <c r="CA104" s="1201"/>
      <c r="CB104" s="1201"/>
      <c r="CC104" s="1201"/>
      <c r="CD104" s="1201"/>
      <c r="CE104" s="1201"/>
      <c r="CF104" s="1201"/>
      <c r="CG104" s="1201"/>
      <c r="CH104" s="1201"/>
      <c r="CI104" s="1201"/>
      <c r="CJ104" s="1201"/>
      <c r="CK104" s="1201"/>
      <c r="CL104" s="1201"/>
      <c r="CM104" s="1201"/>
      <c r="CN104" s="1201"/>
      <c r="CO104" s="1201"/>
      <c r="CP104" s="1201"/>
      <c r="CQ104" s="1201"/>
      <c r="CR104" s="1201"/>
      <c r="CS104" s="1201"/>
      <c r="CT104" s="1201"/>
      <c r="CU104" s="1201"/>
      <c r="CV104" s="1201"/>
      <c r="CW104" s="1201"/>
      <c r="CX104" s="1201"/>
      <c r="CY104" s="1201"/>
      <c r="CZ104" s="1201"/>
      <c r="DA104" s="1201"/>
      <c r="DB104" s="1201"/>
      <c r="DC104" s="1201"/>
      <c r="DD104" s="1201"/>
      <c r="DE104" s="1201"/>
      <c r="DF104" s="1201"/>
      <c r="DG104" s="1201"/>
      <c r="DH104" s="1201"/>
      <c r="DI104" s="1201"/>
      <c r="DJ104" s="1201"/>
      <c r="DK104" s="1201"/>
      <c r="DL104" s="1201"/>
      <c r="DM104" s="1201"/>
      <c r="DN104" s="1201"/>
      <c r="DO104" s="1201"/>
      <c r="DP104" s="1201"/>
      <c r="DQ104" s="1201"/>
      <c r="DR104" s="1201"/>
      <c r="DS104" s="1201"/>
      <c r="DT104" s="1201"/>
      <c r="DU104" s="1201"/>
      <c r="DV104" s="1201"/>
      <c r="DW104" s="1201"/>
      <c r="DX104" s="1201"/>
      <c r="DY104" s="1201"/>
      <c r="DZ104" s="1201"/>
      <c r="EA104" s="1201"/>
      <c r="EB104" s="1201"/>
      <c r="EC104" s="1201"/>
      <c r="ED104" s="1201"/>
      <c r="EE104" s="1201"/>
      <c r="EF104" s="1201"/>
      <c r="EG104" s="1201"/>
      <c r="EH104" s="1201"/>
      <c r="EI104" s="1201"/>
      <c r="EJ104" s="1201"/>
      <c r="EK104" s="1201"/>
      <c r="EL104" s="1201"/>
      <c r="EM104" s="1201"/>
      <c r="EN104" s="1201"/>
      <c r="EO104" s="1201"/>
      <c r="EP104" s="1201"/>
      <c r="EQ104" s="1201"/>
      <c r="ER104" s="1201"/>
      <c r="ES104" s="1201"/>
      <c r="ET104" s="1201"/>
      <c r="EU104" s="1201"/>
      <c r="EV104" s="1201"/>
      <c r="EW104" s="1201"/>
      <c r="EX104" s="1201"/>
      <c r="EY104" s="1201"/>
      <c r="EZ104" s="1201"/>
      <c r="FA104" s="1201"/>
      <c r="FB104" s="1201"/>
      <c r="FC104" s="1201"/>
      <c r="FD104" s="1201"/>
      <c r="FE104" s="1201"/>
      <c r="FF104" s="1201"/>
      <c r="FG104" s="1201"/>
      <c r="FH104" s="1201"/>
      <c r="FI104" s="1201"/>
      <c r="FJ104" s="1201"/>
      <c r="FK104" s="1201"/>
      <c r="FL104" s="1201"/>
      <c r="FM104" s="1201"/>
      <c r="FN104" s="1201"/>
      <c r="FO104" s="1201"/>
      <c r="FP104" s="1201"/>
      <c r="FQ104" s="1201"/>
      <c r="FR104" s="1201"/>
      <c r="FS104" s="1201"/>
      <c r="FT104" s="1201"/>
      <c r="FU104" s="1201"/>
      <c r="FV104" s="1201"/>
      <c r="FW104" s="1201"/>
      <c r="FX104" s="1201"/>
      <c r="FY104" s="1201"/>
      <c r="FZ104" s="1201"/>
      <c r="GA104" s="1201"/>
      <c r="GB104" s="1201"/>
      <c r="GC104" s="1201"/>
      <c r="GD104" s="1201"/>
      <c r="GE104" s="1201"/>
      <c r="GF104" s="1201"/>
      <c r="GG104" s="1201"/>
      <c r="GH104" s="1201"/>
      <c r="GI104" s="1201"/>
      <c r="GJ104" s="1201"/>
      <c r="GK104" s="1201"/>
      <c r="GL104" s="1201"/>
      <c r="GM104" s="1201"/>
      <c r="GN104" s="1201"/>
      <c r="GO104" s="1201"/>
      <c r="GP104" s="1201"/>
      <c r="GQ104" s="1201"/>
      <c r="GR104" s="1201"/>
      <c r="GS104" s="1201"/>
      <c r="GT104" s="1201"/>
      <c r="GU104" s="1201"/>
      <c r="GV104" s="1201"/>
      <c r="GW104" s="1201"/>
      <c r="GX104" s="1201"/>
      <c r="GY104" s="1201"/>
      <c r="GZ104" s="1201"/>
      <c r="HA104" s="1201"/>
      <c r="HB104" s="1201"/>
      <c r="HC104" s="1201"/>
      <c r="HD104" s="1201"/>
      <c r="HE104" s="1201"/>
      <c r="HF104" s="1201"/>
      <c r="HG104" s="1201"/>
      <c r="HH104" s="1201"/>
      <c r="HI104" s="1201"/>
      <c r="HJ104" s="1201"/>
      <c r="HK104" s="1201"/>
      <c r="HL104" s="1201"/>
      <c r="HM104" s="1201"/>
      <c r="HN104" s="1201"/>
      <c r="HO104" s="1201"/>
      <c r="HP104" s="1201"/>
      <c r="HQ104" s="1201"/>
      <c r="HR104" s="1201"/>
      <c r="HS104" s="1201"/>
      <c r="HT104" s="1201"/>
      <c r="HU104" s="1201"/>
      <c r="HV104" s="1201"/>
      <c r="HW104" s="1201"/>
      <c r="HX104" s="1201"/>
      <c r="HY104" s="1201"/>
      <c r="HZ104" s="1201"/>
      <c r="IA104" s="1201"/>
      <c r="IB104" s="1201"/>
      <c r="IC104" s="1201"/>
      <c r="ID104" s="1201"/>
      <c r="IE104" s="1201"/>
      <c r="IF104" s="1201"/>
      <c r="IG104" s="1201"/>
      <c r="IH104" s="1201"/>
      <c r="II104" s="1201"/>
      <c r="IJ104" s="1201"/>
      <c r="IK104" s="1201"/>
      <c r="IL104" s="1201"/>
      <c r="IM104" s="1201"/>
      <c r="IN104" s="1201"/>
      <c r="IO104" s="1201"/>
      <c r="IP104" s="1201"/>
      <c r="IQ104" s="1201"/>
      <c r="IR104" s="1201"/>
      <c r="IS104" s="1201"/>
    </row>
    <row r="105" spans="1:253" s="1203" customFormat="1" ht="45">
      <c r="A105" s="1185">
        <v>89</v>
      </c>
      <c r="B105" s="1208" t="s">
        <v>764</v>
      </c>
      <c r="C105" s="1208"/>
      <c r="D105" s="1208"/>
      <c r="E105" s="519" t="s">
        <v>1117</v>
      </c>
      <c r="F105" s="1206" t="s">
        <v>1247</v>
      </c>
      <c r="G105" s="1187"/>
      <c r="H105" s="1193" t="s">
        <v>26</v>
      </c>
      <c r="I105" s="1189">
        <v>2015</v>
      </c>
      <c r="J105" s="1189"/>
      <c r="K105" s="1189">
        <v>2017</v>
      </c>
      <c r="L105" s="1189"/>
      <c r="M105" s="1189"/>
      <c r="N105" s="1208" t="s">
        <v>765</v>
      </c>
      <c r="O105" s="520">
        <v>3818</v>
      </c>
      <c r="P105" s="520"/>
      <c r="Q105" s="1192">
        <v>3818</v>
      </c>
      <c r="R105" s="1192">
        <f t="shared" si="10"/>
        <v>1350</v>
      </c>
      <c r="S105" s="1192"/>
      <c r="T105" s="1192">
        <v>1350</v>
      </c>
      <c r="U105" s="520">
        <v>2080</v>
      </c>
      <c r="V105" s="520">
        <f t="shared" si="11"/>
        <v>2150</v>
      </c>
      <c r="W105" s="520">
        <f>1500+650</f>
        <v>2150</v>
      </c>
      <c r="X105" s="660">
        <v>0</v>
      </c>
      <c r="Y105" s="660"/>
      <c r="Z105" s="520"/>
      <c r="AA105" s="519">
        <v>0</v>
      </c>
      <c r="AB105" s="1195" t="s">
        <v>766</v>
      </c>
      <c r="AC105" s="1201"/>
      <c r="AD105" s="1201"/>
      <c r="AE105" s="1201"/>
      <c r="AF105" s="1201"/>
      <c r="AG105" s="1201"/>
      <c r="AH105" s="1201"/>
      <c r="AI105" s="1201"/>
      <c r="AJ105" s="1201"/>
      <c r="AK105" s="1201"/>
      <c r="AL105" s="1201"/>
      <c r="AM105" s="1201"/>
      <c r="AN105" s="1201"/>
      <c r="AO105" s="1201"/>
      <c r="AP105" s="1201"/>
      <c r="AQ105" s="1201"/>
      <c r="AR105" s="1201"/>
      <c r="AS105" s="1201"/>
      <c r="AT105" s="1201"/>
      <c r="AU105" s="1201"/>
      <c r="AV105" s="1201"/>
      <c r="AW105" s="1201"/>
      <c r="AX105" s="1201"/>
      <c r="AY105" s="1201"/>
      <c r="AZ105" s="1201"/>
      <c r="BA105" s="1201"/>
      <c r="BB105" s="1201"/>
      <c r="BC105" s="1201"/>
      <c r="BD105" s="1201"/>
      <c r="BE105" s="1201"/>
      <c r="BF105" s="1201"/>
      <c r="BG105" s="1201"/>
      <c r="BH105" s="1201"/>
      <c r="BI105" s="1201"/>
      <c r="BJ105" s="1201"/>
      <c r="BK105" s="1201"/>
      <c r="BL105" s="1201"/>
      <c r="BM105" s="1201"/>
      <c r="BN105" s="1201"/>
      <c r="BO105" s="1201"/>
      <c r="BP105" s="1201"/>
      <c r="BQ105" s="1201"/>
      <c r="BR105" s="1201"/>
      <c r="BS105" s="1201"/>
      <c r="BT105" s="1201"/>
      <c r="BU105" s="1201"/>
      <c r="BV105" s="1201"/>
      <c r="BW105" s="1201"/>
      <c r="BX105" s="1201"/>
      <c r="BY105" s="1201"/>
      <c r="BZ105" s="1201"/>
      <c r="CA105" s="1201"/>
      <c r="CB105" s="1201"/>
      <c r="CC105" s="1201"/>
      <c r="CD105" s="1201"/>
      <c r="CE105" s="1201"/>
      <c r="CF105" s="1201"/>
      <c r="CG105" s="1201"/>
      <c r="CH105" s="1201"/>
      <c r="CI105" s="1201"/>
      <c r="CJ105" s="1201"/>
      <c r="CK105" s="1201"/>
      <c r="CL105" s="1201"/>
      <c r="CM105" s="1201"/>
      <c r="CN105" s="1201"/>
      <c r="CO105" s="1201"/>
      <c r="CP105" s="1201"/>
      <c r="CQ105" s="1201"/>
      <c r="CR105" s="1201"/>
      <c r="CS105" s="1201"/>
      <c r="CT105" s="1201"/>
      <c r="CU105" s="1201"/>
      <c r="CV105" s="1201"/>
      <c r="CW105" s="1201"/>
      <c r="CX105" s="1201"/>
      <c r="CY105" s="1201"/>
      <c r="CZ105" s="1201"/>
      <c r="DA105" s="1201"/>
      <c r="DB105" s="1201"/>
      <c r="DC105" s="1201"/>
      <c r="DD105" s="1201"/>
      <c r="DE105" s="1201"/>
      <c r="DF105" s="1201"/>
      <c r="DG105" s="1201"/>
      <c r="DH105" s="1201"/>
      <c r="DI105" s="1201"/>
      <c r="DJ105" s="1201"/>
      <c r="DK105" s="1201"/>
      <c r="DL105" s="1201"/>
      <c r="DM105" s="1201"/>
      <c r="DN105" s="1201"/>
      <c r="DO105" s="1201"/>
      <c r="DP105" s="1201"/>
      <c r="DQ105" s="1201"/>
      <c r="DR105" s="1201"/>
      <c r="DS105" s="1201"/>
      <c r="DT105" s="1201"/>
      <c r="DU105" s="1201"/>
      <c r="DV105" s="1201"/>
      <c r="DW105" s="1201"/>
      <c r="DX105" s="1201"/>
      <c r="DY105" s="1201"/>
      <c r="DZ105" s="1201"/>
      <c r="EA105" s="1201"/>
      <c r="EB105" s="1201"/>
      <c r="EC105" s="1201"/>
      <c r="ED105" s="1201"/>
      <c r="EE105" s="1201"/>
      <c r="EF105" s="1201"/>
      <c r="EG105" s="1201"/>
      <c r="EH105" s="1201"/>
      <c r="EI105" s="1201"/>
      <c r="EJ105" s="1201"/>
      <c r="EK105" s="1201"/>
      <c r="EL105" s="1201"/>
      <c r="EM105" s="1201"/>
      <c r="EN105" s="1201"/>
      <c r="EO105" s="1201"/>
      <c r="EP105" s="1201"/>
      <c r="EQ105" s="1201"/>
      <c r="ER105" s="1201"/>
      <c r="ES105" s="1201"/>
      <c r="ET105" s="1201"/>
      <c r="EU105" s="1201"/>
      <c r="EV105" s="1201"/>
      <c r="EW105" s="1201"/>
      <c r="EX105" s="1201"/>
      <c r="EY105" s="1201"/>
      <c r="EZ105" s="1201"/>
      <c r="FA105" s="1201"/>
      <c r="FB105" s="1201"/>
      <c r="FC105" s="1201"/>
      <c r="FD105" s="1201"/>
      <c r="FE105" s="1201"/>
      <c r="FF105" s="1201"/>
      <c r="FG105" s="1201"/>
      <c r="FH105" s="1201"/>
      <c r="FI105" s="1201"/>
      <c r="FJ105" s="1201"/>
      <c r="FK105" s="1201"/>
      <c r="FL105" s="1201"/>
      <c r="FM105" s="1201"/>
      <c r="FN105" s="1201"/>
      <c r="FO105" s="1201"/>
      <c r="FP105" s="1201"/>
      <c r="FQ105" s="1201"/>
      <c r="FR105" s="1201"/>
      <c r="FS105" s="1201"/>
      <c r="FT105" s="1201"/>
      <c r="FU105" s="1201"/>
      <c r="FV105" s="1201"/>
      <c r="FW105" s="1201"/>
      <c r="FX105" s="1201"/>
      <c r="FY105" s="1201"/>
      <c r="FZ105" s="1201"/>
      <c r="GA105" s="1201"/>
      <c r="GB105" s="1201"/>
      <c r="GC105" s="1201"/>
      <c r="GD105" s="1201"/>
      <c r="GE105" s="1201"/>
      <c r="GF105" s="1201"/>
      <c r="GG105" s="1201"/>
      <c r="GH105" s="1201"/>
      <c r="GI105" s="1201"/>
      <c r="GJ105" s="1201"/>
      <c r="GK105" s="1201"/>
      <c r="GL105" s="1201"/>
      <c r="GM105" s="1201"/>
      <c r="GN105" s="1201"/>
      <c r="GO105" s="1201"/>
      <c r="GP105" s="1201"/>
      <c r="GQ105" s="1201"/>
      <c r="GR105" s="1201"/>
      <c r="GS105" s="1201"/>
      <c r="GT105" s="1201"/>
      <c r="GU105" s="1201"/>
      <c r="GV105" s="1201"/>
      <c r="GW105" s="1201"/>
      <c r="GX105" s="1201"/>
      <c r="GY105" s="1201"/>
      <c r="GZ105" s="1201"/>
      <c r="HA105" s="1201"/>
      <c r="HB105" s="1201"/>
      <c r="HC105" s="1201"/>
      <c r="HD105" s="1201"/>
      <c r="HE105" s="1201"/>
      <c r="HF105" s="1201"/>
      <c r="HG105" s="1201"/>
      <c r="HH105" s="1201"/>
      <c r="HI105" s="1201"/>
      <c r="HJ105" s="1201"/>
      <c r="HK105" s="1201"/>
      <c r="HL105" s="1201"/>
      <c r="HM105" s="1201"/>
      <c r="HN105" s="1201"/>
      <c r="HO105" s="1201"/>
      <c r="HP105" s="1201"/>
      <c r="HQ105" s="1201"/>
      <c r="HR105" s="1201"/>
      <c r="HS105" s="1201"/>
      <c r="HT105" s="1201"/>
      <c r="HU105" s="1201"/>
      <c r="HV105" s="1201"/>
      <c r="HW105" s="1201"/>
      <c r="HX105" s="1201"/>
      <c r="HY105" s="1201"/>
      <c r="HZ105" s="1201"/>
      <c r="IA105" s="1201"/>
      <c r="IB105" s="1201"/>
      <c r="IC105" s="1201"/>
      <c r="ID105" s="1201"/>
      <c r="IE105" s="1201"/>
      <c r="IF105" s="1201"/>
      <c r="IG105" s="1201"/>
      <c r="IH105" s="1201"/>
      <c r="II105" s="1201"/>
      <c r="IJ105" s="1201"/>
      <c r="IK105" s="1201"/>
      <c r="IL105" s="1201"/>
      <c r="IM105" s="1201"/>
      <c r="IN105" s="1201"/>
      <c r="IO105" s="1201"/>
      <c r="IP105" s="1201"/>
      <c r="IQ105" s="1201"/>
      <c r="IR105" s="1201"/>
      <c r="IS105" s="1201"/>
    </row>
    <row r="106" spans="1:253" s="1203" customFormat="1" ht="45">
      <c r="A106" s="1185">
        <v>90</v>
      </c>
      <c r="B106" s="1213" t="s">
        <v>767</v>
      </c>
      <c r="C106" s="1194" t="s">
        <v>1377</v>
      </c>
      <c r="D106" s="1210">
        <v>2959</v>
      </c>
      <c r="E106" s="519" t="s">
        <v>1117</v>
      </c>
      <c r="F106" s="1206" t="s">
        <v>1247</v>
      </c>
      <c r="G106" s="1187"/>
      <c r="H106" s="1217" t="s">
        <v>106</v>
      </c>
      <c r="I106" s="1189">
        <v>2015</v>
      </c>
      <c r="J106" s="1189"/>
      <c r="K106" s="1189">
        <v>2017</v>
      </c>
      <c r="L106" s="1189"/>
      <c r="M106" s="1189"/>
      <c r="N106" s="1207" t="s">
        <v>1132</v>
      </c>
      <c r="O106" s="1192">
        <v>3258</v>
      </c>
      <c r="P106" s="1192"/>
      <c r="Q106" s="1192">
        <v>3258</v>
      </c>
      <c r="R106" s="1192">
        <f t="shared" si="10"/>
        <v>1200</v>
      </c>
      <c r="S106" s="1192"/>
      <c r="T106" s="1192">
        <v>1200</v>
      </c>
      <c r="U106" s="520">
        <v>1900</v>
      </c>
      <c r="V106" s="520">
        <f t="shared" si="11"/>
        <v>1732</v>
      </c>
      <c r="W106" s="520">
        <v>1000</v>
      </c>
      <c r="X106" s="660">
        <v>732</v>
      </c>
      <c r="Y106" s="660"/>
      <c r="Z106" s="520">
        <v>732</v>
      </c>
      <c r="AA106" s="519">
        <v>0</v>
      </c>
      <c r="AB106" s="1195" t="s">
        <v>1501</v>
      </c>
      <c r="AC106" s="1201"/>
      <c r="AD106" s="1201"/>
      <c r="AE106" s="1201"/>
      <c r="AF106" s="1201"/>
      <c r="AG106" s="1201"/>
      <c r="AH106" s="1201"/>
      <c r="AI106" s="1201"/>
      <c r="AJ106" s="1201"/>
      <c r="AK106" s="1201"/>
      <c r="AL106" s="1201"/>
      <c r="AM106" s="1201"/>
      <c r="AN106" s="1201"/>
      <c r="AO106" s="1201"/>
      <c r="AP106" s="1201"/>
      <c r="AQ106" s="1201"/>
      <c r="AR106" s="1201"/>
      <c r="AS106" s="1201"/>
      <c r="AT106" s="1201"/>
      <c r="AU106" s="1201"/>
      <c r="AV106" s="1201"/>
      <c r="AW106" s="1201"/>
      <c r="AX106" s="1201"/>
      <c r="AY106" s="1201"/>
      <c r="AZ106" s="1201"/>
      <c r="BA106" s="1201"/>
      <c r="BB106" s="1201"/>
      <c r="BC106" s="1201"/>
      <c r="BD106" s="1201"/>
      <c r="BE106" s="1201"/>
      <c r="BF106" s="1201"/>
      <c r="BG106" s="1201"/>
      <c r="BH106" s="1201"/>
      <c r="BI106" s="1201"/>
      <c r="BJ106" s="1201"/>
      <c r="BK106" s="1201"/>
      <c r="BL106" s="1201"/>
      <c r="BM106" s="1201"/>
      <c r="BN106" s="1201"/>
      <c r="BO106" s="1201"/>
      <c r="BP106" s="1201"/>
      <c r="BQ106" s="1201"/>
      <c r="BR106" s="1201"/>
      <c r="BS106" s="1201"/>
      <c r="BT106" s="1201"/>
      <c r="BU106" s="1201"/>
      <c r="BV106" s="1201"/>
      <c r="BW106" s="1201"/>
      <c r="BX106" s="1201"/>
      <c r="BY106" s="1201"/>
      <c r="BZ106" s="1201"/>
      <c r="CA106" s="1201"/>
      <c r="CB106" s="1201"/>
      <c r="CC106" s="1201"/>
      <c r="CD106" s="1201"/>
      <c r="CE106" s="1201"/>
      <c r="CF106" s="1201"/>
      <c r="CG106" s="1201"/>
      <c r="CH106" s="1201"/>
      <c r="CI106" s="1201"/>
      <c r="CJ106" s="1201"/>
      <c r="CK106" s="1201"/>
      <c r="CL106" s="1201"/>
      <c r="CM106" s="1201"/>
      <c r="CN106" s="1201"/>
      <c r="CO106" s="1201"/>
      <c r="CP106" s="1201"/>
      <c r="CQ106" s="1201"/>
      <c r="CR106" s="1201"/>
      <c r="CS106" s="1201"/>
      <c r="CT106" s="1201"/>
      <c r="CU106" s="1201"/>
      <c r="CV106" s="1201"/>
      <c r="CW106" s="1201"/>
      <c r="CX106" s="1201"/>
      <c r="CY106" s="1201"/>
      <c r="CZ106" s="1201"/>
      <c r="DA106" s="1201"/>
      <c r="DB106" s="1201"/>
      <c r="DC106" s="1201"/>
      <c r="DD106" s="1201"/>
      <c r="DE106" s="1201"/>
      <c r="DF106" s="1201"/>
      <c r="DG106" s="1201"/>
      <c r="DH106" s="1201"/>
      <c r="DI106" s="1201"/>
      <c r="DJ106" s="1201"/>
      <c r="DK106" s="1201"/>
      <c r="DL106" s="1201"/>
      <c r="DM106" s="1201"/>
      <c r="DN106" s="1201"/>
      <c r="DO106" s="1201"/>
      <c r="DP106" s="1201"/>
      <c r="DQ106" s="1201"/>
      <c r="DR106" s="1201"/>
      <c r="DS106" s="1201"/>
      <c r="DT106" s="1201"/>
      <c r="DU106" s="1201"/>
      <c r="DV106" s="1201"/>
      <c r="DW106" s="1201"/>
      <c r="DX106" s="1201"/>
      <c r="DY106" s="1201"/>
      <c r="DZ106" s="1201"/>
      <c r="EA106" s="1201"/>
      <c r="EB106" s="1201"/>
      <c r="EC106" s="1201"/>
      <c r="ED106" s="1201"/>
      <c r="EE106" s="1201"/>
      <c r="EF106" s="1201"/>
      <c r="EG106" s="1201"/>
      <c r="EH106" s="1201"/>
      <c r="EI106" s="1201"/>
      <c r="EJ106" s="1201"/>
      <c r="EK106" s="1201"/>
      <c r="EL106" s="1201"/>
      <c r="EM106" s="1201"/>
      <c r="EN106" s="1201"/>
      <c r="EO106" s="1201"/>
      <c r="EP106" s="1201"/>
      <c r="EQ106" s="1201"/>
      <c r="ER106" s="1201"/>
      <c r="ES106" s="1201"/>
      <c r="ET106" s="1201"/>
      <c r="EU106" s="1201"/>
      <c r="EV106" s="1201"/>
      <c r="EW106" s="1201"/>
      <c r="EX106" s="1201"/>
      <c r="EY106" s="1201"/>
      <c r="EZ106" s="1201"/>
      <c r="FA106" s="1201"/>
      <c r="FB106" s="1201"/>
      <c r="FC106" s="1201"/>
      <c r="FD106" s="1201"/>
      <c r="FE106" s="1201"/>
      <c r="FF106" s="1201"/>
      <c r="FG106" s="1201"/>
      <c r="FH106" s="1201"/>
      <c r="FI106" s="1201"/>
      <c r="FJ106" s="1201"/>
      <c r="FK106" s="1201"/>
      <c r="FL106" s="1201"/>
      <c r="FM106" s="1201"/>
      <c r="FN106" s="1201"/>
      <c r="FO106" s="1201"/>
      <c r="FP106" s="1201"/>
      <c r="FQ106" s="1201"/>
      <c r="FR106" s="1201"/>
      <c r="FS106" s="1201"/>
      <c r="FT106" s="1201"/>
      <c r="FU106" s="1201"/>
      <c r="FV106" s="1201"/>
      <c r="FW106" s="1201"/>
      <c r="FX106" s="1201"/>
      <c r="FY106" s="1201"/>
      <c r="FZ106" s="1201"/>
      <c r="GA106" s="1201"/>
      <c r="GB106" s="1201"/>
      <c r="GC106" s="1201"/>
      <c r="GD106" s="1201"/>
      <c r="GE106" s="1201"/>
      <c r="GF106" s="1201"/>
      <c r="GG106" s="1201"/>
      <c r="GH106" s="1201"/>
      <c r="GI106" s="1201"/>
      <c r="GJ106" s="1201"/>
      <c r="GK106" s="1201"/>
      <c r="GL106" s="1201"/>
      <c r="GM106" s="1201"/>
      <c r="GN106" s="1201"/>
      <c r="GO106" s="1201"/>
      <c r="GP106" s="1201"/>
      <c r="GQ106" s="1201"/>
      <c r="GR106" s="1201"/>
      <c r="GS106" s="1201"/>
      <c r="GT106" s="1201"/>
      <c r="GU106" s="1201"/>
      <c r="GV106" s="1201"/>
      <c r="GW106" s="1201"/>
      <c r="GX106" s="1201"/>
      <c r="GY106" s="1201"/>
      <c r="GZ106" s="1201"/>
      <c r="HA106" s="1201"/>
      <c r="HB106" s="1201"/>
      <c r="HC106" s="1201"/>
      <c r="HD106" s="1201"/>
      <c r="HE106" s="1201"/>
      <c r="HF106" s="1201"/>
      <c r="HG106" s="1201"/>
      <c r="HH106" s="1201"/>
      <c r="HI106" s="1201"/>
      <c r="HJ106" s="1201"/>
      <c r="HK106" s="1201"/>
      <c r="HL106" s="1201"/>
      <c r="HM106" s="1201"/>
      <c r="HN106" s="1201"/>
      <c r="HO106" s="1201"/>
      <c r="HP106" s="1201"/>
      <c r="HQ106" s="1201"/>
      <c r="HR106" s="1201"/>
      <c r="HS106" s="1201"/>
      <c r="HT106" s="1201"/>
      <c r="HU106" s="1201"/>
      <c r="HV106" s="1201"/>
      <c r="HW106" s="1201"/>
      <c r="HX106" s="1201"/>
      <c r="HY106" s="1201"/>
      <c r="HZ106" s="1201"/>
      <c r="IA106" s="1201"/>
      <c r="IB106" s="1201"/>
      <c r="IC106" s="1201"/>
      <c r="ID106" s="1201"/>
      <c r="IE106" s="1201"/>
      <c r="IF106" s="1201"/>
      <c r="IG106" s="1201"/>
      <c r="IH106" s="1201"/>
      <c r="II106" s="1201"/>
      <c r="IJ106" s="1201"/>
      <c r="IK106" s="1201"/>
      <c r="IL106" s="1201"/>
      <c r="IM106" s="1201"/>
      <c r="IN106" s="1201"/>
      <c r="IO106" s="1201"/>
      <c r="IP106" s="1201"/>
      <c r="IQ106" s="1201"/>
      <c r="IR106" s="1201"/>
      <c r="IS106" s="1201"/>
    </row>
    <row r="107" spans="1:253" s="1203" customFormat="1" ht="45">
      <c r="A107" s="1185">
        <v>91</v>
      </c>
      <c r="B107" s="1209" t="s">
        <v>768</v>
      </c>
      <c r="C107" s="1209"/>
      <c r="D107" s="1209"/>
      <c r="E107" s="519" t="s">
        <v>1117</v>
      </c>
      <c r="F107" s="1206" t="s">
        <v>1247</v>
      </c>
      <c r="G107" s="1187"/>
      <c r="H107" s="1198" t="s">
        <v>211</v>
      </c>
      <c r="I107" s="1189">
        <v>2015</v>
      </c>
      <c r="J107" s="1189"/>
      <c r="K107" s="1189">
        <v>2017</v>
      </c>
      <c r="L107" s="1189"/>
      <c r="M107" s="1189"/>
      <c r="N107" s="1208" t="s">
        <v>769</v>
      </c>
      <c r="O107" s="520">
        <v>5776</v>
      </c>
      <c r="P107" s="520"/>
      <c r="Q107" s="1192">
        <v>5776</v>
      </c>
      <c r="R107" s="1192">
        <f t="shared" si="10"/>
        <v>2030</v>
      </c>
      <c r="S107" s="1192"/>
      <c r="T107" s="1192">
        <v>2030</v>
      </c>
      <c r="U107" s="520">
        <v>3170</v>
      </c>
      <c r="V107" s="520">
        <f t="shared" si="11"/>
        <v>3168</v>
      </c>
      <c r="W107" s="520">
        <v>1600</v>
      </c>
      <c r="X107" s="660">
        <v>1568</v>
      </c>
      <c r="Y107" s="660"/>
      <c r="Z107" s="520">
        <v>1568</v>
      </c>
      <c r="AA107" s="519">
        <v>0</v>
      </c>
      <c r="AB107" s="1195" t="s">
        <v>1500</v>
      </c>
      <c r="AC107" s="1201"/>
      <c r="AD107" s="1201"/>
      <c r="AE107" s="1201"/>
      <c r="AF107" s="1201"/>
      <c r="AG107" s="1201"/>
      <c r="AH107" s="1201"/>
      <c r="AI107" s="1201"/>
      <c r="AJ107" s="1201"/>
      <c r="AK107" s="1201"/>
      <c r="AL107" s="1201"/>
      <c r="AM107" s="1201"/>
      <c r="AN107" s="1201"/>
      <c r="AO107" s="1201"/>
      <c r="AP107" s="1201"/>
      <c r="AQ107" s="1201"/>
      <c r="AR107" s="1201"/>
      <c r="AS107" s="1201"/>
      <c r="AT107" s="1201"/>
      <c r="AU107" s="1201"/>
      <c r="AV107" s="1201"/>
      <c r="AW107" s="1201"/>
      <c r="AX107" s="1201"/>
      <c r="AY107" s="1201"/>
      <c r="AZ107" s="1201"/>
      <c r="BA107" s="1201"/>
      <c r="BB107" s="1201"/>
      <c r="BC107" s="1201"/>
      <c r="BD107" s="1201"/>
      <c r="BE107" s="1201"/>
      <c r="BF107" s="1201"/>
      <c r="BG107" s="1201"/>
      <c r="BH107" s="1201"/>
      <c r="BI107" s="1201"/>
      <c r="BJ107" s="1201"/>
      <c r="BK107" s="1201"/>
      <c r="BL107" s="1201"/>
      <c r="BM107" s="1201"/>
      <c r="BN107" s="1201"/>
      <c r="BO107" s="1201"/>
      <c r="BP107" s="1201"/>
      <c r="BQ107" s="1201"/>
      <c r="BR107" s="1201"/>
      <c r="BS107" s="1201"/>
      <c r="BT107" s="1201"/>
      <c r="BU107" s="1201"/>
      <c r="BV107" s="1201"/>
      <c r="BW107" s="1201"/>
      <c r="BX107" s="1201"/>
      <c r="BY107" s="1201"/>
      <c r="BZ107" s="1201"/>
      <c r="CA107" s="1201"/>
      <c r="CB107" s="1201"/>
      <c r="CC107" s="1201"/>
      <c r="CD107" s="1201"/>
      <c r="CE107" s="1201"/>
      <c r="CF107" s="1201"/>
      <c r="CG107" s="1201"/>
      <c r="CH107" s="1201"/>
      <c r="CI107" s="1201"/>
      <c r="CJ107" s="1201"/>
      <c r="CK107" s="1201"/>
      <c r="CL107" s="1201"/>
      <c r="CM107" s="1201"/>
      <c r="CN107" s="1201"/>
      <c r="CO107" s="1201"/>
      <c r="CP107" s="1201"/>
      <c r="CQ107" s="1201"/>
      <c r="CR107" s="1201"/>
      <c r="CS107" s="1201"/>
      <c r="CT107" s="1201"/>
      <c r="CU107" s="1201"/>
      <c r="CV107" s="1201"/>
      <c r="CW107" s="1201"/>
      <c r="CX107" s="1201"/>
      <c r="CY107" s="1201"/>
      <c r="CZ107" s="1201"/>
      <c r="DA107" s="1201"/>
      <c r="DB107" s="1201"/>
      <c r="DC107" s="1201"/>
      <c r="DD107" s="1201"/>
      <c r="DE107" s="1201"/>
      <c r="DF107" s="1201"/>
      <c r="DG107" s="1201"/>
      <c r="DH107" s="1201"/>
      <c r="DI107" s="1201"/>
      <c r="DJ107" s="1201"/>
      <c r="DK107" s="1201"/>
      <c r="DL107" s="1201"/>
      <c r="DM107" s="1201"/>
      <c r="DN107" s="1201"/>
      <c r="DO107" s="1201"/>
      <c r="DP107" s="1201"/>
      <c r="DQ107" s="1201"/>
      <c r="DR107" s="1201"/>
      <c r="DS107" s="1201"/>
      <c r="DT107" s="1201"/>
      <c r="DU107" s="1201"/>
      <c r="DV107" s="1201"/>
      <c r="DW107" s="1201"/>
      <c r="DX107" s="1201"/>
      <c r="DY107" s="1201"/>
      <c r="DZ107" s="1201"/>
      <c r="EA107" s="1201"/>
      <c r="EB107" s="1201"/>
      <c r="EC107" s="1201"/>
      <c r="ED107" s="1201"/>
      <c r="EE107" s="1201"/>
      <c r="EF107" s="1201"/>
      <c r="EG107" s="1201"/>
      <c r="EH107" s="1201"/>
      <c r="EI107" s="1201"/>
      <c r="EJ107" s="1201"/>
      <c r="EK107" s="1201"/>
      <c r="EL107" s="1201"/>
      <c r="EM107" s="1201"/>
      <c r="EN107" s="1201"/>
      <c r="EO107" s="1201"/>
      <c r="EP107" s="1201"/>
      <c r="EQ107" s="1201"/>
      <c r="ER107" s="1201"/>
      <c r="ES107" s="1201"/>
      <c r="ET107" s="1201"/>
      <c r="EU107" s="1201"/>
      <c r="EV107" s="1201"/>
      <c r="EW107" s="1201"/>
      <c r="EX107" s="1201"/>
      <c r="EY107" s="1201"/>
      <c r="EZ107" s="1201"/>
      <c r="FA107" s="1201"/>
      <c r="FB107" s="1201"/>
      <c r="FC107" s="1201"/>
      <c r="FD107" s="1201"/>
      <c r="FE107" s="1201"/>
      <c r="FF107" s="1201"/>
      <c r="FG107" s="1201"/>
      <c r="FH107" s="1201"/>
      <c r="FI107" s="1201"/>
      <c r="FJ107" s="1201"/>
      <c r="FK107" s="1201"/>
      <c r="FL107" s="1201"/>
      <c r="FM107" s="1201"/>
      <c r="FN107" s="1201"/>
      <c r="FO107" s="1201"/>
      <c r="FP107" s="1201"/>
      <c r="FQ107" s="1201"/>
      <c r="FR107" s="1201"/>
      <c r="FS107" s="1201"/>
      <c r="FT107" s="1201"/>
      <c r="FU107" s="1201"/>
      <c r="FV107" s="1201"/>
      <c r="FW107" s="1201"/>
      <c r="FX107" s="1201"/>
      <c r="FY107" s="1201"/>
      <c r="FZ107" s="1201"/>
      <c r="GA107" s="1201"/>
      <c r="GB107" s="1201"/>
      <c r="GC107" s="1201"/>
      <c r="GD107" s="1201"/>
      <c r="GE107" s="1201"/>
      <c r="GF107" s="1201"/>
      <c r="GG107" s="1201"/>
      <c r="GH107" s="1201"/>
      <c r="GI107" s="1201"/>
      <c r="GJ107" s="1201"/>
      <c r="GK107" s="1201"/>
      <c r="GL107" s="1201"/>
      <c r="GM107" s="1201"/>
      <c r="GN107" s="1201"/>
      <c r="GO107" s="1201"/>
      <c r="GP107" s="1201"/>
      <c r="GQ107" s="1201"/>
      <c r="GR107" s="1201"/>
      <c r="GS107" s="1201"/>
      <c r="GT107" s="1201"/>
      <c r="GU107" s="1201"/>
      <c r="GV107" s="1201"/>
      <c r="GW107" s="1201"/>
      <c r="GX107" s="1201"/>
      <c r="GY107" s="1201"/>
      <c r="GZ107" s="1201"/>
      <c r="HA107" s="1201"/>
      <c r="HB107" s="1201"/>
      <c r="HC107" s="1201"/>
      <c r="HD107" s="1201"/>
      <c r="HE107" s="1201"/>
      <c r="HF107" s="1201"/>
      <c r="HG107" s="1201"/>
      <c r="HH107" s="1201"/>
      <c r="HI107" s="1201"/>
      <c r="HJ107" s="1201"/>
      <c r="HK107" s="1201"/>
      <c r="HL107" s="1201"/>
      <c r="HM107" s="1201"/>
      <c r="HN107" s="1201"/>
      <c r="HO107" s="1201"/>
      <c r="HP107" s="1201"/>
      <c r="HQ107" s="1201"/>
      <c r="HR107" s="1201"/>
      <c r="HS107" s="1201"/>
      <c r="HT107" s="1201"/>
      <c r="HU107" s="1201"/>
      <c r="HV107" s="1201"/>
      <c r="HW107" s="1201"/>
      <c r="HX107" s="1201"/>
      <c r="HY107" s="1201"/>
      <c r="HZ107" s="1201"/>
      <c r="IA107" s="1201"/>
      <c r="IB107" s="1201"/>
      <c r="IC107" s="1201"/>
      <c r="ID107" s="1201"/>
      <c r="IE107" s="1201"/>
      <c r="IF107" s="1201"/>
      <c r="IG107" s="1201"/>
      <c r="IH107" s="1201"/>
      <c r="II107" s="1201"/>
      <c r="IJ107" s="1201"/>
      <c r="IK107" s="1201"/>
      <c r="IL107" s="1201"/>
      <c r="IM107" s="1201"/>
      <c r="IN107" s="1201"/>
      <c r="IO107" s="1201"/>
      <c r="IP107" s="1201"/>
      <c r="IQ107" s="1201"/>
      <c r="IR107" s="1201"/>
      <c r="IS107" s="1201"/>
    </row>
    <row r="108" spans="1:253" s="1203" customFormat="1" ht="30">
      <c r="A108" s="1185">
        <v>92</v>
      </c>
      <c r="B108" s="1191" t="s">
        <v>787</v>
      </c>
      <c r="C108" s="1191"/>
      <c r="D108" s="1191"/>
      <c r="E108" s="519" t="s">
        <v>1117</v>
      </c>
      <c r="F108" s="1206" t="s">
        <v>1247</v>
      </c>
      <c r="G108" s="519" t="s">
        <v>9</v>
      </c>
      <c r="H108" s="1218" t="s">
        <v>51</v>
      </c>
      <c r="I108" s="1189">
        <v>2015</v>
      </c>
      <c r="J108" s="1189"/>
      <c r="K108" s="1189">
        <v>2017</v>
      </c>
      <c r="L108" s="1189"/>
      <c r="M108" s="1189"/>
      <c r="N108" s="1191" t="s">
        <v>788</v>
      </c>
      <c r="O108" s="1192">
        <v>2958</v>
      </c>
      <c r="P108" s="1192"/>
      <c r="Q108" s="1192">
        <v>2958</v>
      </c>
      <c r="R108" s="1192">
        <f t="shared" si="10"/>
        <v>1040</v>
      </c>
      <c r="S108" s="1192"/>
      <c r="T108" s="1192">
        <v>1040</v>
      </c>
      <c r="U108" s="520">
        <v>1620</v>
      </c>
      <c r="V108" s="520">
        <f t="shared" si="11"/>
        <v>1560</v>
      </c>
      <c r="W108" s="1212">
        <v>820</v>
      </c>
      <c r="X108" s="686">
        <v>740</v>
      </c>
      <c r="Y108" s="686"/>
      <c r="Z108" s="520">
        <v>740</v>
      </c>
      <c r="AA108" s="519">
        <v>0</v>
      </c>
      <c r="AB108" s="1195" t="s">
        <v>1502</v>
      </c>
    </row>
    <row r="109" spans="1:253" s="1203" customFormat="1" ht="45">
      <c r="A109" s="1185">
        <v>93</v>
      </c>
      <c r="B109" s="1208" t="s">
        <v>1653</v>
      </c>
      <c r="C109" s="1208"/>
      <c r="D109" s="1208"/>
      <c r="E109" s="519" t="s">
        <v>1117</v>
      </c>
      <c r="F109" s="1206" t="s">
        <v>1247</v>
      </c>
      <c r="G109" s="519" t="s">
        <v>9</v>
      </c>
      <c r="H109" s="1218" t="s">
        <v>51</v>
      </c>
      <c r="I109" s="1189">
        <v>2015</v>
      </c>
      <c r="J109" s="1189"/>
      <c r="K109" s="1189">
        <v>2017</v>
      </c>
      <c r="L109" s="1189"/>
      <c r="M109" s="1189"/>
      <c r="N109" s="1208" t="s">
        <v>790</v>
      </c>
      <c r="O109" s="1192">
        <v>3161</v>
      </c>
      <c r="P109" s="1192"/>
      <c r="Q109" s="1192">
        <v>3161</v>
      </c>
      <c r="R109" s="1192">
        <f t="shared" si="10"/>
        <v>1100</v>
      </c>
      <c r="S109" s="1192"/>
      <c r="T109" s="1192">
        <v>1100</v>
      </c>
      <c r="U109" s="520">
        <v>1750</v>
      </c>
      <c r="V109" s="520">
        <f t="shared" si="11"/>
        <v>1745</v>
      </c>
      <c r="W109" s="1212">
        <v>900</v>
      </c>
      <c r="X109" s="686">
        <v>845</v>
      </c>
      <c r="Y109" s="686"/>
      <c r="Z109" s="520">
        <v>845</v>
      </c>
      <c r="AA109" s="519">
        <v>0</v>
      </c>
      <c r="AB109" s="1195" t="s">
        <v>1500</v>
      </c>
    </row>
    <row r="110" spans="1:253" s="1203" customFormat="1" ht="45">
      <c r="A110" s="1185">
        <v>94</v>
      </c>
      <c r="B110" s="1208" t="s">
        <v>791</v>
      </c>
      <c r="C110" s="1194" t="s">
        <v>1350</v>
      </c>
      <c r="D110" s="1210">
        <v>4133</v>
      </c>
      <c r="E110" s="519" t="s">
        <v>1117</v>
      </c>
      <c r="F110" s="1206" t="s">
        <v>1247</v>
      </c>
      <c r="G110" s="519" t="s">
        <v>9</v>
      </c>
      <c r="H110" s="1219" t="s">
        <v>132</v>
      </c>
      <c r="I110" s="1189">
        <v>2015</v>
      </c>
      <c r="J110" s="1189"/>
      <c r="K110" s="1189">
        <v>2017</v>
      </c>
      <c r="L110" s="1189"/>
      <c r="M110" s="1189"/>
      <c r="N110" s="1208" t="s">
        <v>792</v>
      </c>
      <c r="O110" s="1192">
        <v>4606</v>
      </c>
      <c r="P110" s="1192"/>
      <c r="Q110" s="1192">
        <v>4000</v>
      </c>
      <c r="R110" s="1192">
        <f t="shared" si="10"/>
        <v>1400</v>
      </c>
      <c r="S110" s="1192"/>
      <c r="T110" s="1192">
        <v>1400</v>
      </c>
      <c r="U110" s="520">
        <v>2140</v>
      </c>
      <c r="V110" s="520">
        <f t="shared" si="11"/>
        <v>2745</v>
      </c>
      <c r="W110" s="1212">
        <v>1140</v>
      </c>
      <c r="X110" s="686">
        <v>1605</v>
      </c>
      <c r="Y110" s="686"/>
      <c r="Z110" s="520">
        <v>1605</v>
      </c>
      <c r="AA110" s="519">
        <v>0</v>
      </c>
      <c r="AB110" s="1202"/>
    </row>
    <row r="111" spans="1:253" s="1203" customFormat="1" ht="75">
      <c r="A111" s="1185">
        <v>95</v>
      </c>
      <c r="B111" s="1208" t="s">
        <v>793</v>
      </c>
      <c r="C111" s="1208"/>
      <c r="D111" s="1208"/>
      <c r="E111" s="519" t="s">
        <v>1117</v>
      </c>
      <c r="F111" s="1206" t="s">
        <v>1247</v>
      </c>
      <c r="G111" s="1220"/>
      <c r="H111" s="1188" t="s">
        <v>19</v>
      </c>
      <c r="I111" s="1189">
        <v>2015</v>
      </c>
      <c r="J111" s="1189"/>
      <c r="K111" s="1189">
        <v>2017</v>
      </c>
      <c r="L111" s="1189"/>
      <c r="M111" s="1189"/>
      <c r="N111" s="1208" t="s">
        <v>794</v>
      </c>
      <c r="O111" s="1192">
        <v>4281</v>
      </c>
      <c r="P111" s="1192"/>
      <c r="Q111" s="1192">
        <v>4281</v>
      </c>
      <c r="R111" s="1192">
        <f t="shared" si="10"/>
        <v>800</v>
      </c>
      <c r="S111" s="1192"/>
      <c r="T111" s="1192">
        <v>800</v>
      </c>
      <c r="U111" s="520">
        <v>3010</v>
      </c>
      <c r="V111" s="520">
        <f t="shared" si="11"/>
        <v>1687</v>
      </c>
      <c r="W111" s="1212">
        <v>1510</v>
      </c>
      <c r="X111" s="686">
        <v>177</v>
      </c>
      <c r="Y111" s="686"/>
      <c r="Z111" s="520">
        <v>177</v>
      </c>
      <c r="AA111" s="519">
        <v>0</v>
      </c>
      <c r="AB111" s="1202"/>
    </row>
    <row r="112" spans="1:253" s="1203" customFormat="1" ht="30">
      <c r="A112" s="1185">
        <v>96</v>
      </c>
      <c r="B112" s="1213" t="s">
        <v>795</v>
      </c>
      <c r="C112" s="1213"/>
      <c r="D112" s="1213"/>
      <c r="E112" s="519" t="s">
        <v>1117</v>
      </c>
      <c r="F112" s="1206" t="s">
        <v>1247</v>
      </c>
      <c r="G112" s="1220"/>
      <c r="H112" s="1221" t="s">
        <v>189</v>
      </c>
      <c r="I112" s="1189">
        <v>2015</v>
      </c>
      <c r="J112" s="1189"/>
      <c r="K112" s="1189">
        <v>2017</v>
      </c>
      <c r="L112" s="1189"/>
      <c r="M112" s="1189"/>
      <c r="N112" s="1207" t="s">
        <v>1120</v>
      </c>
      <c r="O112" s="1192">
        <v>3086</v>
      </c>
      <c r="P112" s="1192"/>
      <c r="Q112" s="1192">
        <v>3086</v>
      </c>
      <c r="R112" s="1192">
        <f t="shared" si="10"/>
        <v>1080</v>
      </c>
      <c r="S112" s="1192"/>
      <c r="T112" s="1192">
        <v>1080</v>
      </c>
      <c r="U112" s="520">
        <v>1700</v>
      </c>
      <c r="V112" s="520">
        <f t="shared" si="11"/>
        <v>1697</v>
      </c>
      <c r="W112" s="1212">
        <v>900</v>
      </c>
      <c r="X112" s="686">
        <v>797</v>
      </c>
      <c r="Y112" s="686"/>
      <c r="Z112" s="520">
        <v>797</v>
      </c>
      <c r="AA112" s="519">
        <v>0</v>
      </c>
      <c r="AB112" s="1195" t="s">
        <v>1503</v>
      </c>
    </row>
    <row r="113" spans="1:253" s="1203" customFormat="1" ht="45">
      <c r="A113" s="1185">
        <v>97</v>
      </c>
      <c r="B113" s="1209" t="s">
        <v>796</v>
      </c>
      <c r="C113" s="1209"/>
      <c r="D113" s="1209"/>
      <c r="E113" s="519" t="s">
        <v>1117</v>
      </c>
      <c r="F113" s="1206" t="s">
        <v>1247</v>
      </c>
      <c r="G113" s="1220"/>
      <c r="H113" s="1193" t="s">
        <v>26</v>
      </c>
      <c r="I113" s="1189">
        <v>2015</v>
      </c>
      <c r="J113" s="1189"/>
      <c r="K113" s="1189">
        <v>2017</v>
      </c>
      <c r="L113" s="1189"/>
      <c r="M113" s="1189"/>
      <c r="N113" s="1208" t="s">
        <v>797</v>
      </c>
      <c r="O113" s="1192">
        <v>5656</v>
      </c>
      <c r="P113" s="1192"/>
      <c r="Q113" s="1192">
        <v>5656</v>
      </c>
      <c r="R113" s="1192">
        <f t="shared" si="10"/>
        <v>1980</v>
      </c>
      <c r="S113" s="1192"/>
      <c r="T113" s="1192">
        <v>1980</v>
      </c>
      <c r="U113" s="520">
        <v>3110</v>
      </c>
      <c r="V113" s="520">
        <f t="shared" si="11"/>
        <v>3110</v>
      </c>
      <c r="W113" s="1212">
        <v>1610</v>
      </c>
      <c r="X113" s="686">
        <v>1500</v>
      </c>
      <c r="Y113" s="686"/>
      <c r="Z113" s="520">
        <v>1500</v>
      </c>
      <c r="AA113" s="519">
        <v>0</v>
      </c>
      <c r="AB113" s="1195" t="s">
        <v>1500</v>
      </c>
    </row>
    <row r="114" spans="1:253" s="1203" customFormat="1" ht="120">
      <c r="A114" s="1185">
        <v>98</v>
      </c>
      <c r="B114" s="1213" t="s">
        <v>798</v>
      </c>
      <c r="C114" s="1194" t="s">
        <v>1378</v>
      </c>
      <c r="D114" s="1210">
        <v>3355</v>
      </c>
      <c r="E114" s="519" t="s">
        <v>1117</v>
      </c>
      <c r="F114" s="1206" t="s">
        <v>1247</v>
      </c>
      <c r="G114" s="519" t="s">
        <v>9</v>
      </c>
      <c r="H114" s="1218" t="s">
        <v>51</v>
      </c>
      <c r="I114" s="1189">
        <v>2015</v>
      </c>
      <c r="J114" s="1196" t="s">
        <v>1192</v>
      </c>
      <c r="K114" s="1189">
        <v>2017</v>
      </c>
      <c r="L114" s="1196" t="s">
        <v>1223</v>
      </c>
      <c r="M114" s="1189"/>
      <c r="N114" s="1207" t="s">
        <v>1121</v>
      </c>
      <c r="O114" s="1192">
        <v>3380</v>
      </c>
      <c r="P114" s="1192"/>
      <c r="Q114" s="1192">
        <v>3380</v>
      </c>
      <c r="R114" s="1192">
        <f t="shared" si="10"/>
        <v>1080</v>
      </c>
      <c r="S114" s="1192"/>
      <c r="T114" s="1192">
        <v>1080</v>
      </c>
      <c r="U114" s="520">
        <v>1960</v>
      </c>
      <c r="V114" s="520">
        <f t="shared" si="11"/>
        <v>2275</v>
      </c>
      <c r="W114" s="1212">
        <v>1000</v>
      </c>
      <c r="X114" s="686">
        <v>1275</v>
      </c>
      <c r="Y114" s="686"/>
      <c r="Z114" s="520">
        <v>1275</v>
      </c>
      <c r="AA114" s="519">
        <v>0</v>
      </c>
      <c r="AB114" s="1202"/>
    </row>
    <row r="115" spans="1:253" s="1203" customFormat="1" ht="45">
      <c r="A115" s="1185">
        <v>99</v>
      </c>
      <c r="B115" s="1191" t="s">
        <v>799</v>
      </c>
      <c r="C115" s="1191"/>
      <c r="D115" s="1191"/>
      <c r="E115" s="519" t="s">
        <v>1117</v>
      </c>
      <c r="F115" s="1206" t="s">
        <v>1247</v>
      </c>
      <c r="G115" s="519"/>
      <c r="H115" s="1198" t="s">
        <v>211</v>
      </c>
      <c r="I115" s="1189">
        <v>2015</v>
      </c>
      <c r="J115" s="1189"/>
      <c r="K115" s="1189">
        <v>2017</v>
      </c>
      <c r="L115" s="1189"/>
      <c r="M115" s="1189"/>
      <c r="N115" s="1191" t="s">
        <v>800</v>
      </c>
      <c r="O115" s="1192">
        <v>2959</v>
      </c>
      <c r="P115" s="1192"/>
      <c r="Q115" s="1192">
        <v>2959</v>
      </c>
      <c r="R115" s="1192">
        <f t="shared" si="10"/>
        <v>1040</v>
      </c>
      <c r="S115" s="1192"/>
      <c r="T115" s="1192">
        <v>1040</v>
      </c>
      <c r="U115" s="520">
        <v>1625</v>
      </c>
      <c r="V115" s="520">
        <f t="shared" si="11"/>
        <v>1623</v>
      </c>
      <c r="W115" s="1212">
        <v>825</v>
      </c>
      <c r="X115" s="686">
        <v>798</v>
      </c>
      <c r="Y115" s="686"/>
      <c r="Z115" s="520">
        <v>798</v>
      </c>
      <c r="AA115" s="519">
        <v>0</v>
      </c>
      <c r="AB115" s="1202"/>
    </row>
    <row r="116" spans="1:253" s="1203" customFormat="1" ht="45">
      <c r="A116" s="1185">
        <v>100</v>
      </c>
      <c r="B116" s="1209" t="s">
        <v>801</v>
      </c>
      <c r="C116" s="1209"/>
      <c r="D116" s="1209"/>
      <c r="E116" s="519" t="s">
        <v>1117</v>
      </c>
      <c r="F116" s="1206" t="s">
        <v>1247</v>
      </c>
      <c r="G116" s="1220"/>
      <c r="H116" s="1188" t="s">
        <v>132</v>
      </c>
      <c r="I116" s="1189">
        <v>2015</v>
      </c>
      <c r="J116" s="1189"/>
      <c r="K116" s="1189">
        <v>2017</v>
      </c>
      <c r="L116" s="1189"/>
      <c r="M116" s="1189"/>
      <c r="N116" s="1208" t="s">
        <v>802</v>
      </c>
      <c r="O116" s="1192">
        <v>5741</v>
      </c>
      <c r="P116" s="1192"/>
      <c r="Q116" s="1192">
        <v>5741</v>
      </c>
      <c r="R116" s="1192">
        <f t="shared" si="10"/>
        <v>2010</v>
      </c>
      <c r="S116" s="1192"/>
      <c r="T116" s="1192">
        <v>2010</v>
      </c>
      <c r="U116" s="520">
        <v>3130</v>
      </c>
      <c r="V116" s="520">
        <f t="shared" si="11"/>
        <v>3157</v>
      </c>
      <c r="W116" s="1212">
        <v>1630</v>
      </c>
      <c r="X116" s="686">
        <v>1527</v>
      </c>
      <c r="Y116" s="686"/>
      <c r="Z116" s="520">
        <v>1527</v>
      </c>
      <c r="AA116" s="519">
        <v>0</v>
      </c>
      <c r="AB116" s="1195" t="s">
        <v>1500</v>
      </c>
    </row>
    <row r="117" spans="1:253" s="1203" customFormat="1" ht="75">
      <c r="A117" s="1185">
        <v>101</v>
      </c>
      <c r="B117" s="1208" t="s">
        <v>803</v>
      </c>
      <c r="C117" s="1194" t="s">
        <v>1376</v>
      </c>
      <c r="D117" s="1210">
        <v>2331</v>
      </c>
      <c r="E117" s="519" t="s">
        <v>1117</v>
      </c>
      <c r="F117" s="1206" t="s">
        <v>1247</v>
      </c>
      <c r="G117" s="1220"/>
      <c r="H117" s="1188" t="s">
        <v>132</v>
      </c>
      <c r="I117" s="1189">
        <v>2015</v>
      </c>
      <c r="J117" s="1189"/>
      <c r="K117" s="1189">
        <v>2017</v>
      </c>
      <c r="L117" s="1189"/>
      <c r="M117" s="1189"/>
      <c r="N117" s="1208" t="s">
        <v>804</v>
      </c>
      <c r="O117" s="1192">
        <v>2352</v>
      </c>
      <c r="P117" s="1192"/>
      <c r="Q117" s="1192">
        <v>2352</v>
      </c>
      <c r="R117" s="1192">
        <f t="shared" si="10"/>
        <v>830</v>
      </c>
      <c r="S117" s="1192"/>
      <c r="T117" s="1192">
        <v>830</v>
      </c>
      <c r="U117" s="520">
        <v>1290</v>
      </c>
      <c r="V117" s="520">
        <f t="shared" si="11"/>
        <v>1287</v>
      </c>
      <c r="W117" s="1212">
        <v>690</v>
      </c>
      <c r="X117" s="686">
        <v>597</v>
      </c>
      <c r="Y117" s="686"/>
      <c r="Z117" s="520">
        <v>597</v>
      </c>
      <c r="AA117" s="519">
        <v>0</v>
      </c>
      <c r="AB117" s="1195" t="s">
        <v>1503</v>
      </c>
    </row>
    <row r="118" spans="1:253" s="883" customFormat="1" ht="30">
      <c r="A118" s="662">
        <v>102</v>
      </c>
      <c r="B118" s="887" t="s">
        <v>407</v>
      </c>
      <c r="C118" s="887"/>
      <c r="D118" s="887"/>
      <c r="E118" s="663" t="s">
        <v>1117</v>
      </c>
      <c r="F118" s="888" t="s">
        <v>1248</v>
      </c>
      <c r="G118" s="664" t="s">
        <v>1088</v>
      </c>
      <c r="H118" s="665" t="s">
        <v>1146</v>
      </c>
      <c r="I118" s="666">
        <v>2015</v>
      </c>
      <c r="J118" s="666"/>
      <c r="K118" s="666">
        <v>2017</v>
      </c>
      <c r="L118" s="666"/>
      <c r="M118" s="666"/>
      <c r="N118" s="889" t="s">
        <v>435</v>
      </c>
      <c r="O118" s="890">
        <v>4100</v>
      </c>
      <c r="P118" s="890"/>
      <c r="Q118" s="891">
        <v>4100</v>
      </c>
      <c r="R118" s="891">
        <v>600</v>
      </c>
      <c r="S118" s="891"/>
      <c r="T118" s="891">
        <v>600</v>
      </c>
      <c r="U118" s="891">
        <v>5400</v>
      </c>
      <c r="V118" s="892">
        <v>3500</v>
      </c>
      <c r="W118" s="893">
        <v>2000</v>
      </c>
      <c r="X118" s="893">
        <v>1891.1</v>
      </c>
      <c r="Y118" s="893"/>
      <c r="Z118" s="892">
        <v>1500</v>
      </c>
      <c r="AA118" s="892">
        <f>V118-W118-Z118</f>
        <v>0</v>
      </c>
      <c r="AB118" s="894" t="s">
        <v>134</v>
      </c>
      <c r="AC118" s="895"/>
      <c r="AD118" s="895"/>
      <c r="AE118" s="895"/>
      <c r="AF118" s="895"/>
      <c r="AG118" s="895"/>
      <c r="AH118" s="895"/>
      <c r="AI118" s="895"/>
      <c r="AJ118" s="895"/>
      <c r="AK118" s="895"/>
      <c r="AL118" s="895"/>
      <c r="AM118" s="895"/>
      <c r="AN118" s="895"/>
      <c r="AO118" s="895"/>
      <c r="AP118" s="895"/>
      <c r="AQ118" s="895"/>
      <c r="AR118" s="895"/>
      <c r="AS118" s="895"/>
      <c r="AT118" s="895"/>
      <c r="AU118" s="895"/>
      <c r="AV118" s="895"/>
      <c r="AW118" s="895"/>
      <c r="AX118" s="895"/>
      <c r="AY118" s="895"/>
      <c r="AZ118" s="895"/>
      <c r="BA118" s="895"/>
      <c r="BB118" s="895"/>
      <c r="BC118" s="895"/>
      <c r="BD118" s="895"/>
      <c r="BE118" s="895"/>
      <c r="BF118" s="895"/>
      <c r="BG118" s="895"/>
      <c r="BH118" s="895"/>
      <c r="BI118" s="895"/>
      <c r="BJ118" s="895"/>
      <c r="BK118" s="895"/>
      <c r="BL118" s="895"/>
      <c r="BM118" s="895"/>
      <c r="BN118" s="895"/>
      <c r="BO118" s="895"/>
      <c r="BP118" s="895"/>
      <c r="BQ118" s="895"/>
      <c r="BR118" s="895"/>
      <c r="BS118" s="895"/>
      <c r="BT118" s="895"/>
      <c r="BU118" s="895"/>
      <c r="BV118" s="895"/>
      <c r="BW118" s="895"/>
      <c r="BX118" s="895"/>
      <c r="BY118" s="895"/>
      <c r="BZ118" s="895"/>
      <c r="CA118" s="895"/>
      <c r="CB118" s="895"/>
      <c r="CC118" s="895"/>
      <c r="CD118" s="895"/>
      <c r="CE118" s="895"/>
      <c r="CF118" s="895"/>
      <c r="CG118" s="895"/>
      <c r="CH118" s="895"/>
      <c r="CI118" s="895"/>
      <c r="CJ118" s="895"/>
      <c r="CK118" s="895"/>
      <c r="CL118" s="895"/>
      <c r="CM118" s="895"/>
      <c r="CN118" s="895"/>
      <c r="CO118" s="895"/>
      <c r="CP118" s="895"/>
      <c r="CQ118" s="895"/>
      <c r="CR118" s="895"/>
      <c r="CS118" s="895"/>
      <c r="CT118" s="895"/>
      <c r="CU118" s="895"/>
      <c r="CV118" s="895"/>
      <c r="CW118" s="895"/>
      <c r="CX118" s="895"/>
      <c r="CY118" s="895"/>
      <c r="CZ118" s="895"/>
      <c r="DA118" s="895"/>
      <c r="DB118" s="895"/>
      <c r="DC118" s="895"/>
      <c r="DD118" s="895"/>
      <c r="DE118" s="895"/>
      <c r="DF118" s="895"/>
      <c r="DG118" s="895"/>
      <c r="DH118" s="895"/>
      <c r="DI118" s="895"/>
      <c r="DJ118" s="895"/>
      <c r="DK118" s="895"/>
      <c r="DL118" s="895"/>
      <c r="DM118" s="895"/>
      <c r="DN118" s="895"/>
      <c r="DO118" s="895"/>
      <c r="DP118" s="895"/>
      <c r="DQ118" s="895"/>
      <c r="DR118" s="895"/>
      <c r="DS118" s="895"/>
      <c r="DT118" s="895"/>
      <c r="DU118" s="895"/>
      <c r="DV118" s="895"/>
      <c r="DW118" s="895"/>
      <c r="DX118" s="895"/>
      <c r="DY118" s="895"/>
      <c r="DZ118" s="895"/>
      <c r="EA118" s="895"/>
      <c r="EB118" s="895"/>
      <c r="EC118" s="895"/>
      <c r="ED118" s="895"/>
      <c r="EE118" s="895"/>
      <c r="EF118" s="895"/>
      <c r="EG118" s="895"/>
      <c r="EH118" s="895"/>
      <c r="EI118" s="895"/>
      <c r="EJ118" s="895"/>
      <c r="EK118" s="895"/>
      <c r="EL118" s="895"/>
      <c r="EM118" s="895"/>
      <c r="EN118" s="895"/>
      <c r="EO118" s="895"/>
      <c r="EP118" s="895"/>
      <c r="EQ118" s="895"/>
      <c r="ER118" s="895"/>
      <c r="ES118" s="895"/>
      <c r="ET118" s="895"/>
      <c r="EU118" s="895"/>
      <c r="EV118" s="895"/>
      <c r="EW118" s="895"/>
      <c r="EX118" s="895"/>
      <c r="EY118" s="895"/>
      <c r="EZ118" s="895"/>
      <c r="FA118" s="895"/>
      <c r="FB118" s="895"/>
      <c r="FC118" s="895"/>
      <c r="FD118" s="895"/>
      <c r="FE118" s="895"/>
      <c r="FF118" s="895"/>
      <c r="FG118" s="895"/>
      <c r="FH118" s="895"/>
      <c r="FI118" s="895"/>
      <c r="FJ118" s="895"/>
      <c r="FK118" s="895"/>
      <c r="FL118" s="895"/>
      <c r="FM118" s="895"/>
      <c r="FN118" s="895"/>
      <c r="FO118" s="895"/>
      <c r="FP118" s="895"/>
      <c r="FQ118" s="895"/>
      <c r="FR118" s="895"/>
      <c r="FS118" s="895"/>
      <c r="FT118" s="895"/>
      <c r="FU118" s="895"/>
      <c r="FV118" s="895"/>
      <c r="FW118" s="895"/>
      <c r="FX118" s="895"/>
      <c r="FY118" s="895"/>
      <c r="FZ118" s="895"/>
      <c r="GA118" s="895"/>
      <c r="GB118" s="895"/>
      <c r="GC118" s="895"/>
      <c r="GD118" s="895"/>
      <c r="GE118" s="895"/>
      <c r="GF118" s="895"/>
      <c r="GG118" s="895"/>
      <c r="GH118" s="895"/>
      <c r="GI118" s="895"/>
      <c r="GJ118" s="895"/>
      <c r="GK118" s="895"/>
      <c r="GL118" s="895"/>
      <c r="GM118" s="895"/>
      <c r="GN118" s="895"/>
      <c r="GO118" s="895"/>
      <c r="GP118" s="895"/>
      <c r="GQ118" s="895"/>
      <c r="GR118" s="895"/>
      <c r="GS118" s="895"/>
      <c r="GT118" s="895"/>
      <c r="GU118" s="895"/>
      <c r="GV118" s="895"/>
      <c r="GW118" s="895"/>
      <c r="GX118" s="895"/>
      <c r="GY118" s="895"/>
      <c r="GZ118" s="895"/>
      <c r="HA118" s="895"/>
      <c r="HB118" s="895"/>
      <c r="HC118" s="895"/>
      <c r="HD118" s="895"/>
      <c r="HE118" s="895"/>
      <c r="HF118" s="895"/>
      <c r="HG118" s="895"/>
      <c r="HH118" s="895"/>
      <c r="HI118" s="895"/>
      <c r="HJ118" s="895"/>
      <c r="HK118" s="895"/>
      <c r="HL118" s="895"/>
      <c r="HM118" s="895"/>
      <c r="HN118" s="895"/>
      <c r="HO118" s="895"/>
      <c r="HP118" s="895"/>
      <c r="HQ118" s="895"/>
      <c r="HR118" s="895"/>
      <c r="HS118" s="895"/>
      <c r="HT118" s="895"/>
      <c r="HU118" s="895"/>
      <c r="HV118" s="895"/>
      <c r="HW118" s="895"/>
      <c r="HX118" s="895"/>
      <c r="HY118" s="895"/>
      <c r="HZ118" s="895"/>
      <c r="IA118" s="895"/>
      <c r="IB118" s="895"/>
      <c r="IC118" s="895"/>
      <c r="ID118" s="895"/>
      <c r="IE118" s="895"/>
      <c r="IF118" s="895"/>
      <c r="IG118" s="895"/>
      <c r="IH118" s="895"/>
      <c r="II118" s="895"/>
      <c r="IJ118" s="895"/>
      <c r="IK118" s="895"/>
      <c r="IL118" s="895"/>
      <c r="IM118" s="895"/>
      <c r="IN118" s="895"/>
      <c r="IO118" s="895"/>
      <c r="IP118" s="895"/>
      <c r="IQ118" s="895"/>
      <c r="IR118" s="895"/>
      <c r="IS118" s="895"/>
    </row>
    <row r="119" spans="1:253" s="1203" customFormat="1" ht="45">
      <c r="A119" s="1185">
        <v>103</v>
      </c>
      <c r="B119" s="1209" t="s">
        <v>805</v>
      </c>
      <c r="C119" s="1209"/>
      <c r="D119" s="1209"/>
      <c r="E119" s="519" t="s">
        <v>1117</v>
      </c>
      <c r="F119" s="1222" t="s">
        <v>1248</v>
      </c>
      <c r="G119" s="1220"/>
      <c r="H119" s="1193" t="s">
        <v>189</v>
      </c>
      <c r="I119" s="1189">
        <v>2016</v>
      </c>
      <c r="J119" s="1189"/>
      <c r="K119" s="1189">
        <v>2018</v>
      </c>
      <c r="L119" s="1189"/>
      <c r="M119" s="1223" t="s">
        <v>1379</v>
      </c>
      <c r="N119" s="1223" t="s">
        <v>806</v>
      </c>
      <c r="O119" s="520">
        <v>3549</v>
      </c>
      <c r="P119" s="520"/>
      <c r="Q119" s="520">
        <v>3549</v>
      </c>
      <c r="R119" s="520">
        <v>200</v>
      </c>
      <c r="S119" s="520"/>
      <c r="T119" s="520">
        <v>200</v>
      </c>
      <c r="U119" s="520">
        <v>3150</v>
      </c>
      <c r="V119" s="520">
        <v>2994</v>
      </c>
      <c r="W119" s="1224">
        <v>1103</v>
      </c>
      <c r="X119" s="687">
        <v>1891.1</v>
      </c>
      <c r="Y119" s="687"/>
      <c r="Z119" s="1224">
        <v>980</v>
      </c>
      <c r="AA119" s="519">
        <v>911</v>
      </c>
      <c r="AB119" s="535"/>
    </row>
    <row r="120" spans="1:253" s="1203" customFormat="1" ht="30">
      <c r="A120" s="1185">
        <v>104</v>
      </c>
      <c r="B120" s="1209" t="s">
        <v>807</v>
      </c>
      <c r="C120" s="1209"/>
      <c r="D120" s="1209"/>
      <c r="E120" s="519" t="s">
        <v>1117</v>
      </c>
      <c r="F120" s="1222" t="s">
        <v>1248</v>
      </c>
      <c r="G120" s="1220"/>
      <c r="H120" s="1188" t="s">
        <v>132</v>
      </c>
      <c r="I120" s="1189">
        <v>2016</v>
      </c>
      <c r="J120" s="1189"/>
      <c r="K120" s="1189">
        <v>2020</v>
      </c>
      <c r="L120" s="1189"/>
      <c r="M120" s="1189"/>
      <c r="N120" s="1223" t="s">
        <v>808</v>
      </c>
      <c r="O120" s="520">
        <v>3400</v>
      </c>
      <c r="P120" s="520"/>
      <c r="Q120" s="520">
        <v>3400</v>
      </c>
      <c r="R120" s="520">
        <v>190</v>
      </c>
      <c r="S120" s="520"/>
      <c r="T120" s="520">
        <v>190</v>
      </c>
      <c r="U120" s="520">
        <v>3360</v>
      </c>
      <c r="V120" s="520">
        <v>2870</v>
      </c>
      <c r="W120" s="1224">
        <v>1150</v>
      </c>
      <c r="X120" s="687">
        <v>1720</v>
      </c>
      <c r="Y120" s="687"/>
      <c r="Z120" s="1224">
        <v>980</v>
      </c>
      <c r="AA120" s="519">
        <v>740</v>
      </c>
      <c r="AB120" s="535"/>
    </row>
    <row r="121" spans="1:253" s="1201" customFormat="1" ht="45">
      <c r="A121" s="1185">
        <v>105</v>
      </c>
      <c r="B121" s="1225" t="s">
        <v>1381</v>
      </c>
      <c r="C121" s="1225"/>
      <c r="D121" s="1225"/>
      <c r="E121" s="519" t="s">
        <v>1117</v>
      </c>
      <c r="F121" s="1222" t="s">
        <v>1248</v>
      </c>
      <c r="G121" s="1220"/>
      <c r="H121" s="1193" t="s">
        <v>237</v>
      </c>
      <c r="I121" s="1189">
        <v>2016</v>
      </c>
      <c r="J121" s="1189"/>
      <c r="K121" s="1189">
        <v>2018</v>
      </c>
      <c r="L121" s="1189"/>
      <c r="M121" s="1223" t="s">
        <v>1380</v>
      </c>
      <c r="N121" s="1226" t="s">
        <v>809</v>
      </c>
      <c r="O121" s="1192">
        <v>2816</v>
      </c>
      <c r="P121" s="1192"/>
      <c r="Q121" s="1192">
        <v>2816</v>
      </c>
      <c r="R121" s="520">
        <v>150</v>
      </c>
      <c r="S121" s="520"/>
      <c r="T121" s="520">
        <v>150</v>
      </c>
      <c r="U121" s="1192">
        <v>3000</v>
      </c>
      <c r="V121" s="520">
        <v>2384</v>
      </c>
      <c r="W121" s="1224">
        <v>1200</v>
      </c>
      <c r="X121" s="687">
        <v>1184</v>
      </c>
      <c r="Y121" s="687"/>
      <c r="Z121" s="1224">
        <v>600</v>
      </c>
      <c r="AA121" s="519">
        <v>584</v>
      </c>
      <c r="AB121" s="535"/>
      <c r="AC121" s="1203"/>
      <c r="AD121" s="1203"/>
      <c r="AE121" s="1203"/>
      <c r="AF121" s="1203"/>
      <c r="AG121" s="1203"/>
      <c r="AH121" s="1203"/>
      <c r="AI121" s="1203"/>
      <c r="AJ121" s="1203"/>
      <c r="AK121" s="1203"/>
      <c r="AL121" s="1203"/>
      <c r="AM121" s="1203"/>
      <c r="AN121" s="1203"/>
      <c r="AO121" s="1203"/>
      <c r="AP121" s="1203"/>
      <c r="AQ121" s="1203"/>
      <c r="AR121" s="1203"/>
      <c r="AS121" s="1203"/>
      <c r="AT121" s="1203"/>
      <c r="AU121" s="1203"/>
      <c r="AV121" s="1203"/>
      <c r="AW121" s="1203"/>
      <c r="AX121" s="1203"/>
      <c r="AY121" s="1203"/>
      <c r="AZ121" s="1203"/>
      <c r="BA121" s="1203"/>
      <c r="BB121" s="1203"/>
      <c r="BC121" s="1203"/>
      <c r="BD121" s="1203"/>
      <c r="BE121" s="1203"/>
      <c r="BF121" s="1203"/>
      <c r="BG121" s="1203"/>
      <c r="BH121" s="1203"/>
      <c r="BI121" s="1203"/>
      <c r="BJ121" s="1203"/>
      <c r="BK121" s="1203"/>
      <c r="BL121" s="1203"/>
      <c r="BM121" s="1203"/>
      <c r="BN121" s="1203"/>
      <c r="BO121" s="1203"/>
      <c r="BP121" s="1203"/>
      <c r="BQ121" s="1203"/>
      <c r="BR121" s="1203"/>
      <c r="BS121" s="1203"/>
      <c r="BT121" s="1203"/>
      <c r="BU121" s="1203"/>
      <c r="BV121" s="1203"/>
      <c r="BW121" s="1203"/>
      <c r="BX121" s="1203"/>
      <c r="BY121" s="1203"/>
      <c r="BZ121" s="1203"/>
      <c r="CA121" s="1203"/>
      <c r="CB121" s="1203"/>
      <c r="CC121" s="1203"/>
      <c r="CD121" s="1203"/>
      <c r="CE121" s="1203"/>
      <c r="CF121" s="1203"/>
      <c r="CG121" s="1203"/>
      <c r="CH121" s="1203"/>
      <c r="CI121" s="1203"/>
      <c r="CJ121" s="1203"/>
      <c r="CK121" s="1203"/>
      <c r="CL121" s="1203"/>
      <c r="CM121" s="1203"/>
      <c r="CN121" s="1203"/>
      <c r="CO121" s="1203"/>
      <c r="CP121" s="1203"/>
      <c r="CQ121" s="1203"/>
      <c r="CR121" s="1203"/>
      <c r="CS121" s="1203"/>
      <c r="CT121" s="1203"/>
      <c r="CU121" s="1203"/>
      <c r="CV121" s="1203"/>
      <c r="CW121" s="1203"/>
      <c r="CX121" s="1203"/>
      <c r="CY121" s="1203"/>
      <c r="CZ121" s="1203"/>
      <c r="DA121" s="1203"/>
      <c r="DB121" s="1203"/>
      <c r="DC121" s="1203"/>
      <c r="DD121" s="1203"/>
      <c r="DE121" s="1203"/>
      <c r="DF121" s="1203"/>
      <c r="DG121" s="1203"/>
      <c r="DH121" s="1203"/>
      <c r="DI121" s="1203"/>
      <c r="DJ121" s="1203"/>
      <c r="DK121" s="1203"/>
      <c r="DL121" s="1203"/>
      <c r="DM121" s="1203"/>
      <c r="DN121" s="1203"/>
      <c r="DO121" s="1203"/>
      <c r="DP121" s="1203"/>
      <c r="DQ121" s="1203"/>
      <c r="DR121" s="1203"/>
      <c r="DS121" s="1203"/>
      <c r="DT121" s="1203"/>
      <c r="DU121" s="1203"/>
      <c r="DV121" s="1203"/>
      <c r="DW121" s="1203"/>
      <c r="DX121" s="1203"/>
      <c r="DY121" s="1203"/>
      <c r="DZ121" s="1203"/>
      <c r="EA121" s="1203"/>
      <c r="EB121" s="1203"/>
      <c r="EC121" s="1203"/>
      <c r="ED121" s="1203"/>
      <c r="EE121" s="1203"/>
      <c r="EF121" s="1203"/>
      <c r="EG121" s="1203"/>
      <c r="EH121" s="1203"/>
      <c r="EI121" s="1203"/>
      <c r="EJ121" s="1203"/>
      <c r="EK121" s="1203"/>
      <c r="EL121" s="1203"/>
      <c r="EM121" s="1203"/>
      <c r="EN121" s="1203"/>
      <c r="EO121" s="1203"/>
      <c r="EP121" s="1203"/>
      <c r="EQ121" s="1203"/>
      <c r="ER121" s="1203"/>
      <c r="ES121" s="1203"/>
      <c r="ET121" s="1203"/>
      <c r="EU121" s="1203"/>
      <c r="EV121" s="1203"/>
      <c r="EW121" s="1203"/>
      <c r="EX121" s="1203"/>
      <c r="EY121" s="1203"/>
      <c r="EZ121" s="1203"/>
      <c r="FA121" s="1203"/>
      <c r="FB121" s="1203"/>
      <c r="FC121" s="1203"/>
      <c r="FD121" s="1203"/>
      <c r="FE121" s="1203"/>
      <c r="FF121" s="1203"/>
      <c r="FG121" s="1203"/>
      <c r="FH121" s="1203"/>
      <c r="FI121" s="1203"/>
      <c r="FJ121" s="1203"/>
      <c r="FK121" s="1203"/>
      <c r="FL121" s="1203"/>
      <c r="FM121" s="1203"/>
      <c r="FN121" s="1203"/>
      <c r="FO121" s="1203"/>
      <c r="FP121" s="1203"/>
      <c r="FQ121" s="1203"/>
      <c r="FR121" s="1203"/>
      <c r="FS121" s="1203"/>
      <c r="FT121" s="1203"/>
      <c r="FU121" s="1203"/>
      <c r="FV121" s="1203"/>
      <c r="FW121" s="1203"/>
      <c r="FX121" s="1203"/>
      <c r="FY121" s="1203"/>
      <c r="FZ121" s="1203"/>
      <c r="GA121" s="1203"/>
      <c r="GB121" s="1203"/>
      <c r="GC121" s="1203"/>
      <c r="GD121" s="1203"/>
      <c r="GE121" s="1203"/>
      <c r="GF121" s="1203"/>
      <c r="GG121" s="1203"/>
      <c r="GH121" s="1203"/>
      <c r="GI121" s="1203"/>
      <c r="GJ121" s="1203"/>
      <c r="GK121" s="1203"/>
      <c r="GL121" s="1203"/>
      <c r="GM121" s="1203"/>
      <c r="GN121" s="1203"/>
      <c r="GO121" s="1203"/>
      <c r="GP121" s="1203"/>
      <c r="GQ121" s="1203"/>
      <c r="GR121" s="1203"/>
      <c r="GS121" s="1203"/>
      <c r="GT121" s="1203"/>
      <c r="GU121" s="1203"/>
      <c r="GV121" s="1203"/>
      <c r="GW121" s="1203"/>
      <c r="GX121" s="1203"/>
      <c r="GY121" s="1203"/>
      <c r="GZ121" s="1203"/>
      <c r="HA121" s="1203"/>
      <c r="HB121" s="1203"/>
      <c r="HC121" s="1203"/>
      <c r="HD121" s="1203"/>
      <c r="HE121" s="1203"/>
      <c r="HF121" s="1203"/>
      <c r="HG121" s="1203"/>
      <c r="HH121" s="1203"/>
      <c r="HI121" s="1203"/>
      <c r="HJ121" s="1203"/>
      <c r="HK121" s="1203"/>
      <c r="HL121" s="1203"/>
      <c r="HM121" s="1203"/>
      <c r="HN121" s="1203"/>
      <c r="HO121" s="1203"/>
      <c r="HP121" s="1203"/>
      <c r="HQ121" s="1203"/>
      <c r="HR121" s="1203"/>
      <c r="HS121" s="1203"/>
      <c r="HT121" s="1203"/>
      <c r="HU121" s="1203"/>
      <c r="HV121" s="1203"/>
      <c r="HW121" s="1203"/>
      <c r="HX121" s="1203"/>
      <c r="HY121" s="1203"/>
      <c r="HZ121" s="1203"/>
      <c r="IA121" s="1203"/>
      <c r="IB121" s="1203"/>
      <c r="IC121" s="1203"/>
      <c r="ID121" s="1203"/>
      <c r="IE121" s="1203"/>
      <c r="IF121" s="1203"/>
      <c r="IG121" s="1203"/>
      <c r="IH121" s="1203"/>
      <c r="II121" s="1203"/>
      <c r="IJ121" s="1203"/>
      <c r="IK121" s="1203"/>
      <c r="IL121" s="1203"/>
      <c r="IM121" s="1203"/>
      <c r="IN121" s="1203"/>
      <c r="IO121" s="1203"/>
      <c r="IP121" s="1203"/>
      <c r="IQ121" s="1203"/>
      <c r="IR121" s="1203"/>
      <c r="IS121" s="1203"/>
    </row>
    <row r="122" spans="1:253" s="1203" customFormat="1" ht="30">
      <c r="A122" s="1185">
        <v>106</v>
      </c>
      <c r="B122" s="1225" t="s">
        <v>810</v>
      </c>
      <c r="C122" s="1225"/>
      <c r="D122" s="1225"/>
      <c r="E122" s="519" t="s">
        <v>1117</v>
      </c>
      <c r="F122" s="1222" t="s">
        <v>1248</v>
      </c>
      <c r="G122" s="519" t="s">
        <v>9</v>
      </c>
      <c r="H122" s="1219" t="s">
        <v>132</v>
      </c>
      <c r="I122" s="1189">
        <v>2016</v>
      </c>
      <c r="J122" s="1189"/>
      <c r="K122" s="1189">
        <v>2018</v>
      </c>
      <c r="L122" s="1189"/>
      <c r="M122" s="1189"/>
      <c r="N122" s="1226" t="s">
        <v>811</v>
      </c>
      <c r="O122" s="519">
        <v>3000</v>
      </c>
      <c r="P122" s="519"/>
      <c r="Q122" s="519">
        <v>3000</v>
      </c>
      <c r="R122" s="520">
        <v>150</v>
      </c>
      <c r="S122" s="520"/>
      <c r="T122" s="520">
        <v>150</v>
      </c>
      <c r="U122" s="519">
        <v>3000</v>
      </c>
      <c r="V122" s="520">
        <v>2550</v>
      </c>
      <c r="W122" s="1224">
        <v>1232</v>
      </c>
      <c r="X122" s="687">
        <v>1318</v>
      </c>
      <c r="Y122" s="687"/>
      <c r="Z122" s="1224">
        <v>600</v>
      </c>
      <c r="AA122" s="519">
        <v>718</v>
      </c>
      <c r="AB122" s="535"/>
      <c r="AC122" s="1201"/>
      <c r="AD122" s="1201"/>
      <c r="AE122" s="1201"/>
      <c r="AF122" s="1201"/>
      <c r="AG122" s="1201"/>
      <c r="AH122" s="1201"/>
      <c r="AI122" s="1201"/>
      <c r="AJ122" s="1201"/>
      <c r="AK122" s="1201"/>
      <c r="AL122" s="1201"/>
      <c r="AM122" s="1201"/>
      <c r="AN122" s="1201"/>
      <c r="AO122" s="1201"/>
      <c r="AP122" s="1201"/>
      <c r="AQ122" s="1201"/>
      <c r="AR122" s="1201"/>
      <c r="AS122" s="1201"/>
      <c r="AT122" s="1201"/>
      <c r="AU122" s="1201"/>
      <c r="AV122" s="1201"/>
      <c r="AW122" s="1201"/>
      <c r="AX122" s="1201"/>
      <c r="AY122" s="1201"/>
      <c r="AZ122" s="1201"/>
      <c r="BA122" s="1201"/>
      <c r="BB122" s="1201"/>
      <c r="BC122" s="1201"/>
      <c r="BD122" s="1201"/>
      <c r="BE122" s="1201"/>
      <c r="BF122" s="1201"/>
      <c r="BG122" s="1201"/>
      <c r="BH122" s="1201"/>
      <c r="BI122" s="1201"/>
      <c r="BJ122" s="1201"/>
      <c r="BK122" s="1201"/>
      <c r="BL122" s="1201"/>
      <c r="BM122" s="1201"/>
      <c r="BN122" s="1201"/>
      <c r="BO122" s="1201"/>
      <c r="BP122" s="1201"/>
      <c r="BQ122" s="1201"/>
      <c r="BR122" s="1201"/>
      <c r="BS122" s="1201"/>
      <c r="BT122" s="1201"/>
      <c r="BU122" s="1201"/>
      <c r="BV122" s="1201"/>
      <c r="BW122" s="1201"/>
      <c r="BX122" s="1201"/>
      <c r="BY122" s="1201"/>
      <c r="BZ122" s="1201"/>
      <c r="CA122" s="1201"/>
      <c r="CB122" s="1201"/>
      <c r="CC122" s="1201"/>
      <c r="CD122" s="1201"/>
      <c r="CE122" s="1201"/>
      <c r="CF122" s="1201"/>
      <c r="CG122" s="1201"/>
      <c r="CH122" s="1201"/>
      <c r="CI122" s="1201"/>
      <c r="CJ122" s="1201"/>
      <c r="CK122" s="1201"/>
      <c r="CL122" s="1201"/>
      <c r="CM122" s="1201"/>
      <c r="CN122" s="1201"/>
      <c r="CO122" s="1201"/>
      <c r="CP122" s="1201"/>
      <c r="CQ122" s="1201"/>
      <c r="CR122" s="1201"/>
      <c r="CS122" s="1201"/>
      <c r="CT122" s="1201"/>
      <c r="CU122" s="1201"/>
      <c r="CV122" s="1201"/>
      <c r="CW122" s="1201"/>
      <c r="CX122" s="1201"/>
      <c r="CY122" s="1201"/>
      <c r="CZ122" s="1201"/>
      <c r="DA122" s="1201"/>
      <c r="DB122" s="1201"/>
      <c r="DC122" s="1201"/>
      <c r="DD122" s="1201"/>
      <c r="DE122" s="1201"/>
      <c r="DF122" s="1201"/>
      <c r="DG122" s="1201"/>
      <c r="DH122" s="1201"/>
      <c r="DI122" s="1201"/>
      <c r="DJ122" s="1201"/>
      <c r="DK122" s="1201"/>
      <c r="DL122" s="1201"/>
      <c r="DM122" s="1201"/>
      <c r="DN122" s="1201"/>
      <c r="DO122" s="1201"/>
      <c r="DP122" s="1201"/>
      <c r="DQ122" s="1201"/>
      <c r="DR122" s="1201"/>
      <c r="DS122" s="1201"/>
      <c r="DT122" s="1201"/>
      <c r="DU122" s="1201"/>
      <c r="DV122" s="1201"/>
      <c r="DW122" s="1201"/>
      <c r="DX122" s="1201"/>
      <c r="DY122" s="1201"/>
      <c r="DZ122" s="1201"/>
      <c r="EA122" s="1201"/>
      <c r="EB122" s="1201"/>
      <c r="EC122" s="1201"/>
      <c r="ED122" s="1201"/>
      <c r="EE122" s="1201"/>
      <c r="EF122" s="1201"/>
      <c r="EG122" s="1201"/>
      <c r="EH122" s="1201"/>
      <c r="EI122" s="1201"/>
      <c r="EJ122" s="1201"/>
      <c r="EK122" s="1201"/>
      <c r="EL122" s="1201"/>
      <c r="EM122" s="1201"/>
      <c r="EN122" s="1201"/>
      <c r="EO122" s="1201"/>
      <c r="EP122" s="1201"/>
      <c r="EQ122" s="1201"/>
      <c r="ER122" s="1201"/>
      <c r="ES122" s="1201"/>
      <c r="ET122" s="1201"/>
      <c r="EU122" s="1201"/>
      <c r="EV122" s="1201"/>
      <c r="EW122" s="1201"/>
      <c r="EX122" s="1201"/>
      <c r="EY122" s="1201"/>
      <c r="EZ122" s="1201"/>
      <c r="FA122" s="1201"/>
      <c r="FB122" s="1201"/>
      <c r="FC122" s="1201"/>
      <c r="FD122" s="1201"/>
      <c r="FE122" s="1201"/>
      <c r="FF122" s="1201"/>
      <c r="FG122" s="1201"/>
      <c r="FH122" s="1201"/>
      <c r="FI122" s="1201"/>
      <c r="FJ122" s="1201"/>
      <c r="FK122" s="1201"/>
      <c r="FL122" s="1201"/>
      <c r="FM122" s="1201"/>
      <c r="FN122" s="1201"/>
      <c r="FO122" s="1201"/>
      <c r="FP122" s="1201"/>
      <c r="FQ122" s="1201"/>
      <c r="FR122" s="1201"/>
      <c r="FS122" s="1201"/>
      <c r="FT122" s="1201"/>
      <c r="FU122" s="1201"/>
      <c r="FV122" s="1201"/>
      <c r="FW122" s="1201"/>
      <c r="FX122" s="1201"/>
      <c r="FY122" s="1201"/>
      <c r="FZ122" s="1201"/>
      <c r="GA122" s="1201"/>
      <c r="GB122" s="1201"/>
      <c r="GC122" s="1201"/>
      <c r="GD122" s="1201"/>
      <c r="GE122" s="1201"/>
      <c r="GF122" s="1201"/>
      <c r="GG122" s="1201"/>
      <c r="GH122" s="1201"/>
      <c r="GI122" s="1201"/>
      <c r="GJ122" s="1201"/>
      <c r="GK122" s="1201"/>
      <c r="GL122" s="1201"/>
      <c r="GM122" s="1201"/>
      <c r="GN122" s="1201"/>
      <c r="GO122" s="1201"/>
      <c r="GP122" s="1201"/>
      <c r="GQ122" s="1201"/>
      <c r="GR122" s="1201"/>
      <c r="GS122" s="1201"/>
      <c r="GT122" s="1201"/>
      <c r="GU122" s="1201"/>
      <c r="GV122" s="1201"/>
      <c r="GW122" s="1201"/>
      <c r="GX122" s="1201"/>
      <c r="GY122" s="1201"/>
      <c r="GZ122" s="1201"/>
      <c r="HA122" s="1201"/>
      <c r="HB122" s="1201"/>
      <c r="HC122" s="1201"/>
      <c r="HD122" s="1201"/>
      <c r="HE122" s="1201"/>
      <c r="HF122" s="1201"/>
      <c r="HG122" s="1201"/>
      <c r="HH122" s="1201"/>
      <c r="HI122" s="1201"/>
      <c r="HJ122" s="1201"/>
      <c r="HK122" s="1201"/>
      <c r="HL122" s="1201"/>
      <c r="HM122" s="1201"/>
      <c r="HN122" s="1201"/>
      <c r="HO122" s="1201"/>
      <c r="HP122" s="1201"/>
      <c r="HQ122" s="1201"/>
      <c r="HR122" s="1201"/>
      <c r="HS122" s="1201"/>
      <c r="HT122" s="1201"/>
      <c r="HU122" s="1201"/>
      <c r="HV122" s="1201"/>
      <c r="HW122" s="1201"/>
      <c r="HX122" s="1201"/>
      <c r="HY122" s="1201"/>
      <c r="HZ122" s="1201"/>
      <c r="IA122" s="1201"/>
      <c r="IB122" s="1201"/>
      <c r="IC122" s="1201"/>
      <c r="ID122" s="1201"/>
      <c r="IE122" s="1201"/>
      <c r="IF122" s="1201"/>
      <c r="IG122" s="1201"/>
      <c r="IH122" s="1201"/>
      <c r="II122" s="1201"/>
      <c r="IJ122" s="1201"/>
      <c r="IK122" s="1201"/>
      <c r="IL122" s="1201"/>
      <c r="IM122" s="1201"/>
      <c r="IN122" s="1201"/>
      <c r="IO122" s="1201"/>
      <c r="IP122" s="1201"/>
      <c r="IQ122" s="1201"/>
      <c r="IR122" s="1201"/>
      <c r="IS122" s="1201"/>
    </row>
    <row r="123" spans="1:253" s="1203" customFormat="1" ht="30">
      <c r="A123" s="1185">
        <v>107</v>
      </c>
      <c r="B123" s="1208" t="s">
        <v>812</v>
      </c>
      <c r="C123" s="1208"/>
      <c r="D123" s="1208"/>
      <c r="E123" s="519" t="s">
        <v>1117</v>
      </c>
      <c r="F123" s="1222" t="s">
        <v>1248</v>
      </c>
      <c r="G123" s="1220"/>
      <c r="H123" s="1193" t="s">
        <v>26</v>
      </c>
      <c r="I123" s="1189">
        <v>2016</v>
      </c>
      <c r="J123" s="1189"/>
      <c r="K123" s="1189">
        <v>2018</v>
      </c>
      <c r="L123" s="1189"/>
      <c r="M123" s="1189"/>
      <c r="N123" s="1223" t="s">
        <v>813</v>
      </c>
      <c r="O123" s="520">
        <v>3000</v>
      </c>
      <c r="P123" s="520"/>
      <c r="Q123" s="520">
        <v>3000</v>
      </c>
      <c r="R123" s="520">
        <v>200</v>
      </c>
      <c r="S123" s="520"/>
      <c r="T123" s="520">
        <v>200</v>
      </c>
      <c r="U123" s="520">
        <v>2950</v>
      </c>
      <c r="V123" s="520">
        <f>W123+Z123+AA123</f>
        <v>2500</v>
      </c>
      <c r="W123" s="519">
        <v>1000</v>
      </c>
      <c r="X123" s="641">
        <v>1500</v>
      </c>
      <c r="Y123" s="641"/>
      <c r="Z123" s="519">
        <v>740</v>
      </c>
      <c r="AA123" s="519">
        <v>760</v>
      </c>
      <c r="AB123" s="535"/>
    </row>
    <row r="124" spans="1:253" s="1201" customFormat="1" ht="30">
      <c r="A124" s="1185">
        <v>108</v>
      </c>
      <c r="B124" s="1209" t="s">
        <v>814</v>
      </c>
      <c r="C124" s="1209"/>
      <c r="D124" s="1209"/>
      <c r="E124" s="519" t="s">
        <v>1117</v>
      </c>
      <c r="F124" s="1222" t="s">
        <v>1248</v>
      </c>
      <c r="G124" s="1220"/>
      <c r="H124" s="1193" t="s">
        <v>26</v>
      </c>
      <c r="I124" s="1189">
        <v>2016</v>
      </c>
      <c r="J124" s="1189"/>
      <c r="K124" s="1189">
        <v>2018</v>
      </c>
      <c r="L124" s="1189"/>
      <c r="M124" s="1189"/>
      <c r="N124" s="1223" t="s">
        <v>815</v>
      </c>
      <c r="O124" s="520">
        <v>4104</v>
      </c>
      <c r="P124" s="520"/>
      <c r="Q124" s="520">
        <v>4104</v>
      </c>
      <c r="R124" s="520">
        <v>150</v>
      </c>
      <c r="S124" s="520"/>
      <c r="T124" s="520">
        <v>150</v>
      </c>
      <c r="U124" s="520">
        <v>3000</v>
      </c>
      <c r="V124" s="520">
        <f>W124+Z124+AA124</f>
        <v>3534</v>
      </c>
      <c r="W124" s="519">
        <v>1500</v>
      </c>
      <c r="X124" s="641">
        <v>2034</v>
      </c>
      <c r="Y124" s="641"/>
      <c r="Z124" s="519">
        <v>1050</v>
      </c>
      <c r="AA124" s="519">
        <v>984</v>
      </c>
      <c r="AB124" s="535"/>
      <c r="AC124" s="1203"/>
      <c r="AD124" s="1203"/>
      <c r="AE124" s="1203"/>
      <c r="AF124" s="1203"/>
      <c r="AG124" s="1203"/>
      <c r="AH124" s="1203"/>
      <c r="AI124" s="1203"/>
      <c r="AJ124" s="1203"/>
      <c r="AK124" s="1203"/>
      <c r="AL124" s="1203"/>
      <c r="AM124" s="1203"/>
      <c r="AN124" s="1203"/>
      <c r="AO124" s="1203"/>
      <c r="AP124" s="1203"/>
      <c r="AQ124" s="1203"/>
      <c r="AR124" s="1203"/>
      <c r="AS124" s="1203"/>
      <c r="AT124" s="1203"/>
      <c r="AU124" s="1203"/>
      <c r="AV124" s="1203"/>
      <c r="AW124" s="1203"/>
      <c r="AX124" s="1203"/>
      <c r="AY124" s="1203"/>
      <c r="AZ124" s="1203"/>
      <c r="BA124" s="1203"/>
      <c r="BB124" s="1203"/>
      <c r="BC124" s="1203"/>
      <c r="BD124" s="1203"/>
      <c r="BE124" s="1203"/>
      <c r="BF124" s="1203"/>
      <c r="BG124" s="1203"/>
      <c r="BH124" s="1203"/>
      <c r="BI124" s="1203"/>
      <c r="BJ124" s="1203"/>
      <c r="BK124" s="1203"/>
      <c r="BL124" s="1203"/>
      <c r="BM124" s="1203"/>
      <c r="BN124" s="1203"/>
      <c r="BO124" s="1203"/>
      <c r="BP124" s="1203"/>
      <c r="BQ124" s="1203"/>
      <c r="BR124" s="1203"/>
      <c r="BS124" s="1203"/>
      <c r="BT124" s="1203"/>
      <c r="BU124" s="1203"/>
      <c r="BV124" s="1203"/>
      <c r="BW124" s="1203"/>
      <c r="BX124" s="1203"/>
      <c r="BY124" s="1203"/>
      <c r="BZ124" s="1203"/>
      <c r="CA124" s="1203"/>
      <c r="CB124" s="1203"/>
      <c r="CC124" s="1203"/>
      <c r="CD124" s="1203"/>
      <c r="CE124" s="1203"/>
      <c r="CF124" s="1203"/>
      <c r="CG124" s="1203"/>
      <c r="CH124" s="1203"/>
      <c r="CI124" s="1203"/>
      <c r="CJ124" s="1203"/>
      <c r="CK124" s="1203"/>
      <c r="CL124" s="1203"/>
      <c r="CM124" s="1203"/>
      <c r="CN124" s="1203"/>
      <c r="CO124" s="1203"/>
      <c r="CP124" s="1203"/>
      <c r="CQ124" s="1203"/>
      <c r="CR124" s="1203"/>
      <c r="CS124" s="1203"/>
      <c r="CT124" s="1203"/>
      <c r="CU124" s="1203"/>
      <c r="CV124" s="1203"/>
      <c r="CW124" s="1203"/>
      <c r="CX124" s="1203"/>
      <c r="CY124" s="1203"/>
      <c r="CZ124" s="1203"/>
      <c r="DA124" s="1203"/>
      <c r="DB124" s="1203"/>
      <c r="DC124" s="1203"/>
      <c r="DD124" s="1203"/>
      <c r="DE124" s="1203"/>
      <c r="DF124" s="1203"/>
      <c r="DG124" s="1203"/>
      <c r="DH124" s="1203"/>
      <c r="DI124" s="1203"/>
      <c r="DJ124" s="1203"/>
      <c r="DK124" s="1203"/>
      <c r="DL124" s="1203"/>
      <c r="DM124" s="1203"/>
      <c r="DN124" s="1203"/>
      <c r="DO124" s="1203"/>
      <c r="DP124" s="1203"/>
      <c r="DQ124" s="1203"/>
      <c r="DR124" s="1203"/>
      <c r="DS124" s="1203"/>
      <c r="DT124" s="1203"/>
      <c r="DU124" s="1203"/>
      <c r="DV124" s="1203"/>
      <c r="DW124" s="1203"/>
      <c r="DX124" s="1203"/>
      <c r="DY124" s="1203"/>
      <c r="DZ124" s="1203"/>
      <c r="EA124" s="1203"/>
      <c r="EB124" s="1203"/>
      <c r="EC124" s="1203"/>
      <c r="ED124" s="1203"/>
      <c r="EE124" s="1203"/>
      <c r="EF124" s="1203"/>
      <c r="EG124" s="1203"/>
      <c r="EH124" s="1203"/>
      <c r="EI124" s="1203"/>
      <c r="EJ124" s="1203"/>
      <c r="EK124" s="1203"/>
      <c r="EL124" s="1203"/>
      <c r="EM124" s="1203"/>
      <c r="EN124" s="1203"/>
      <c r="EO124" s="1203"/>
      <c r="EP124" s="1203"/>
      <c r="EQ124" s="1203"/>
      <c r="ER124" s="1203"/>
      <c r="ES124" s="1203"/>
      <c r="ET124" s="1203"/>
      <c r="EU124" s="1203"/>
      <c r="EV124" s="1203"/>
      <c r="EW124" s="1203"/>
      <c r="EX124" s="1203"/>
      <c r="EY124" s="1203"/>
      <c r="EZ124" s="1203"/>
      <c r="FA124" s="1203"/>
      <c r="FB124" s="1203"/>
      <c r="FC124" s="1203"/>
      <c r="FD124" s="1203"/>
      <c r="FE124" s="1203"/>
      <c r="FF124" s="1203"/>
      <c r="FG124" s="1203"/>
      <c r="FH124" s="1203"/>
      <c r="FI124" s="1203"/>
      <c r="FJ124" s="1203"/>
      <c r="FK124" s="1203"/>
      <c r="FL124" s="1203"/>
      <c r="FM124" s="1203"/>
      <c r="FN124" s="1203"/>
      <c r="FO124" s="1203"/>
      <c r="FP124" s="1203"/>
      <c r="FQ124" s="1203"/>
      <c r="FR124" s="1203"/>
      <c r="FS124" s="1203"/>
      <c r="FT124" s="1203"/>
      <c r="FU124" s="1203"/>
      <c r="FV124" s="1203"/>
      <c r="FW124" s="1203"/>
      <c r="FX124" s="1203"/>
      <c r="FY124" s="1203"/>
      <c r="FZ124" s="1203"/>
      <c r="GA124" s="1203"/>
      <c r="GB124" s="1203"/>
      <c r="GC124" s="1203"/>
      <c r="GD124" s="1203"/>
      <c r="GE124" s="1203"/>
      <c r="GF124" s="1203"/>
      <c r="GG124" s="1203"/>
      <c r="GH124" s="1203"/>
      <c r="GI124" s="1203"/>
      <c r="GJ124" s="1203"/>
      <c r="GK124" s="1203"/>
      <c r="GL124" s="1203"/>
      <c r="GM124" s="1203"/>
      <c r="GN124" s="1203"/>
      <c r="GO124" s="1203"/>
      <c r="GP124" s="1203"/>
      <c r="GQ124" s="1203"/>
      <c r="GR124" s="1203"/>
      <c r="GS124" s="1203"/>
      <c r="GT124" s="1203"/>
      <c r="GU124" s="1203"/>
      <c r="GV124" s="1203"/>
      <c r="GW124" s="1203"/>
      <c r="GX124" s="1203"/>
      <c r="GY124" s="1203"/>
      <c r="GZ124" s="1203"/>
      <c r="HA124" s="1203"/>
      <c r="HB124" s="1203"/>
      <c r="HC124" s="1203"/>
      <c r="HD124" s="1203"/>
      <c r="HE124" s="1203"/>
      <c r="HF124" s="1203"/>
      <c r="HG124" s="1203"/>
      <c r="HH124" s="1203"/>
      <c r="HI124" s="1203"/>
      <c r="HJ124" s="1203"/>
      <c r="HK124" s="1203"/>
      <c r="HL124" s="1203"/>
      <c r="HM124" s="1203"/>
      <c r="HN124" s="1203"/>
      <c r="HO124" s="1203"/>
      <c r="HP124" s="1203"/>
      <c r="HQ124" s="1203"/>
      <c r="HR124" s="1203"/>
      <c r="HS124" s="1203"/>
      <c r="HT124" s="1203"/>
      <c r="HU124" s="1203"/>
      <c r="HV124" s="1203"/>
      <c r="HW124" s="1203"/>
      <c r="HX124" s="1203"/>
      <c r="HY124" s="1203"/>
      <c r="HZ124" s="1203"/>
      <c r="IA124" s="1203"/>
      <c r="IB124" s="1203"/>
      <c r="IC124" s="1203"/>
      <c r="ID124" s="1203"/>
      <c r="IE124" s="1203"/>
      <c r="IF124" s="1203"/>
      <c r="IG124" s="1203"/>
      <c r="IH124" s="1203"/>
      <c r="II124" s="1203"/>
      <c r="IJ124" s="1203"/>
      <c r="IK124" s="1203"/>
      <c r="IL124" s="1203"/>
      <c r="IM124" s="1203"/>
      <c r="IN124" s="1203"/>
      <c r="IO124" s="1203"/>
      <c r="IP124" s="1203"/>
      <c r="IQ124" s="1203"/>
      <c r="IR124" s="1203"/>
      <c r="IS124" s="1203"/>
    </row>
    <row r="125" spans="1:253" s="1201" customFormat="1" ht="30">
      <c r="A125" s="1185">
        <v>109</v>
      </c>
      <c r="B125" s="1225" t="s">
        <v>816</v>
      </c>
      <c r="C125" s="1225"/>
      <c r="D125" s="1225"/>
      <c r="E125" s="519" t="s">
        <v>1117</v>
      </c>
      <c r="F125" s="1222" t="s">
        <v>1248</v>
      </c>
      <c r="G125" s="1220"/>
      <c r="H125" s="1188" t="s">
        <v>19</v>
      </c>
      <c r="I125" s="1189">
        <v>2016</v>
      </c>
      <c r="J125" s="1189"/>
      <c r="K125" s="1189">
        <v>2018</v>
      </c>
      <c r="L125" s="1189"/>
      <c r="M125" s="1189"/>
      <c r="N125" s="1226" t="s">
        <v>817</v>
      </c>
      <c r="O125" s="520">
        <v>8178</v>
      </c>
      <c r="P125" s="520"/>
      <c r="Q125" s="520">
        <v>8000</v>
      </c>
      <c r="R125" s="520">
        <v>300</v>
      </c>
      <c r="S125" s="520"/>
      <c r="T125" s="520">
        <v>300</v>
      </c>
      <c r="U125" s="520">
        <v>8000</v>
      </c>
      <c r="V125" s="520">
        <f>W125+Z125+AA125</f>
        <v>6900</v>
      </c>
      <c r="W125" s="519">
        <v>2800</v>
      </c>
      <c r="X125" s="641">
        <v>4100</v>
      </c>
      <c r="Y125" s="641"/>
      <c r="Z125" s="519">
        <v>2000</v>
      </c>
      <c r="AA125" s="519">
        <v>2100</v>
      </c>
      <c r="AB125" s="535"/>
    </row>
    <row r="126" spans="1:253" s="1203" customFormat="1" ht="45">
      <c r="A126" s="1185">
        <v>110</v>
      </c>
      <c r="B126" s="1209" t="s">
        <v>818</v>
      </c>
      <c r="C126" s="1209"/>
      <c r="D126" s="1209"/>
      <c r="E126" s="519" t="s">
        <v>1117</v>
      </c>
      <c r="F126" s="1222" t="s">
        <v>1248</v>
      </c>
      <c r="G126" s="519" t="s">
        <v>9</v>
      </c>
      <c r="H126" s="1191" t="s">
        <v>211</v>
      </c>
      <c r="I126" s="1189">
        <v>2016</v>
      </c>
      <c r="J126" s="1189"/>
      <c r="K126" s="1189">
        <v>2018</v>
      </c>
      <c r="L126" s="1189"/>
      <c r="M126" s="1223" t="s">
        <v>1382</v>
      </c>
      <c r="N126" s="1223" t="s">
        <v>819</v>
      </c>
      <c r="O126" s="520">
        <v>2500</v>
      </c>
      <c r="P126" s="520"/>
      <c r="Q126" s="520">
        <v>2500</v>
      </c>
      <c r="R126" s="520">
        <v>140</v>
      </c>
      <c r="S126" s="520"/>
      <c r="T126" s="520">
        <v>140</v>
      </c>
      <c r="U126" s="520">
        <v>2460</v>
      </c>
      <c r="V126" s="520">
        <v>2110</v>
      </c>
      <c r="W126" s="519">
        <v>835</v>
      </c>
      <c r="X126" s="641">
        <v>1275</v>
      </c>
      <c r="Y126" s="641"/>
      <c r="Z126" s="519">
        <v>630</v>
      </c>
      <c r="AA126" s="519">
        <v>645</v>
      </c>
      <c r="AB126" s="535"/>
    </row>
    <row r="127" spans="1:253" s="1228" customFormat="1" ht="30">
      <c r="A127" s="1185">
        <v>111</v>
      </c>
      <c r="B127" s="1209" t="s">
        <v>820</v>
      </c>
      <c r="C127" s="1209"/>
      <c r="D127" s="1209"/>
      <c r="E127" s="519" t="s">
        <v>1117</v>
      </c>
      <c r="F127" s="1222" t="s">
        <v>1248</v>
      </c>
      <c r="G127" s="519" t="s">
        <v>9</v>
      </c>
      <c r="H127" s="1225" t="s">
        <v>26</v>
      </c>
      <c r="I127" s="1189">
        <v>2016</v>
      </c>
      <c r="J127" s="1189"/>
      <c r="K127" s="1189">
        <v>2018</v>
      </c>
      <c r="L127" s="1189"/>
      <c r="M127" s="1189"/>
      <c r="N127" s="1223" t="s">
        <v>821</v>
      </c>
      <c r="O127" s="1192">
        <v>3500</v>
      </c>
      <c r="P127" s="1192"/>
      <c r="Q127" s="1192">
        <v>3500</v>
      </c>
      <c r="R127" s="520">
        <v>150</v>
      </c>
      <c r="S127" s="520"/>
      <c r="T127" s="520">
        <v>150</v>
      </c>
      <c r="U127" s="1192">
        <v>3500</v>
      </c>
      <c r="V127" s="520">
        <v>3000</v>
      </c>
      <c r="W127" s="519">
        <v>1225</v>
      </c>
      <c r="X127" s="641">
        <v>1775</v>
      </c>
      <c r="Y127" s="641"/>
      <c r="Z127" s="1224">
        <v>1170</v>
      </c>
      <c r="AA127" s="519">
        <v>605</v>
      </c>
      <c r="AB127" s="535"/>
      <c r="AC127" s="1203"/>
      <c r="AD127" s="1203"/>
      <c r="AE127" s="1203"/>
      <c r="AF127" s="1203"/>
      <c r="AG127" s="1203"/>
      <c r="AH127" s="1203"/>
      <c r="AI127" s="1203"/>
      <c r="AJ127" s="1203"/>
      <c r="AK127" s="1203"/>
      <c r="AL127" s="1203"/>
      <c r="AM127" s="1203"/>
      <c r="AN127" s="1203"/>
      <c r="AO127" s="1203"/>
      <c r="AP127" s="1203"/>
      <c r="AQ127" s="1203"/>
      <c r="AR127" s="1203"/>
      <c r="AS127" s="1203"/>
      <c r="AT127" s="1203"/>
      <c r="AU127" s="1203"/>
      <c r="AV127" s="1203"/>
      <c r="AW127" s="1203"/>
      <c r="AX127" s="1203"/>
      <c r="AY127" s="1203"/>
      <c r="AZ127" s="1203"/>
      <c r="BA127" s="1203"/>
      <c r="BB127" s="1203"/>
      <c r="BC127" s="1203"/>
      <c r="BD127" s="1203"/>
      <c r="BE127" s="1203"/>
      <c r="BF127" s="1203"/>
      <c r="BG127" s="1203"/>
      <c r="BH127" s="1203"/>
      <c r="BI127" s="1203"/>
      <c r="BJ127" s="1203"/>
      <c r="BK127" s="1203"/>
      <c r="BL127" s="1203"/>
      <c r="BM127" s="1203"/>
      <c r="BN127" s="1203"/>
      <c r="BO127" s="1203"/>
      <c r="BP127" s="1203"/>
      <c r="BQ127" s="1203"/>
      <c r="BR127" s="1203"/>
      <c r="BS127" s="1203"/>
      <c r="BT127" s="1203"/>
      <c r="BU127" s="1203"/>
      <c r="BV127" s="1203"/>
      <c r="BW127" s="1203"/>
      <c r="BX127" s="1203"/>
      <c r="BY127" s="1203"/>
      <c r="BZ127" s="1203"/>
      <c r="CA127" s="1203"/>
      <c r="CB127" s="1203"/>
      <c r="CC127" s="1203"/>
      <c r="CD127" s="1203"/>
      <c r="CE127" s="1203"/>
      <c r="CF127" s="1203"/>
      <c r="CG127" s="1203"/>
      <c r="CH127" s="1203"/>
      <c r="CI127" s="1203"/>
      <c r="CJ127" s="1203"/>
      <c r="CK127" s="1203"/>
      <c r="CL127" s="1203"/>
      <c r="CM127" s="1203"/>
      <c r="CN127" s="1203"/>
      <c r="CO127" s="1203"/>
      <c r="CP127" s="1203"/>
      <c r="CQ127" s="1203"/>
      <c r="CR127" s="1203"/>
      <c r="CS127" s="1203"/>
      <c r="CT127" s="1203"/>
      <c r="CU127" s="1203"/>
      <c r="CV127" s="1203"/>
      <c r="CW127" s="1203"/>
      <c r="CX127" s="1203"/>
      <c r="CY127" s="1203"/>
      <c r="CZ127" s="1203"/>
      <c r="DA127" s="1203"/>
      <c r="DB127" s="1203"/>
      <c r="DC127" s="1203"/>
      <c r="DD127" s="1203"/>
      <c r="DE127" s="1203"/>
      <c r="DF127" s="1203"/>
      <c r="DG127" s="1203"/>
      <c r="DH127" s="1203"/>
      <c r="DI127" s="1203"/>
      <c r="DJ127" s="1203"/>
      <c r="DK127" s="1203"/>
      <c r="DL127" s="1203"/>
      <c r="DM127" s="1203"/>
      <c r="DN127" s="1203"/>
      <c r="DO127" s="1203"/>
      <c r="DP127" s="1203"/>
      <c r="DQ127" s="1203"/>
      <c r="DR127" s="1203"/>
      <c r="DS127" s="1203"/>
      <c r="DT127" s="1203"/>
      <c r="DU127" s="1203"/>
      <c r="DV127" s="1203"/>
      <c r="DW127" s="1203"/>
      <c r="DX127" s="1203"/>
      <c r="DY127" s="1203"/>
      <c r="DZ127" s="1203"/>
      <c r="EA127" s="1203"/>
      <c r="EB127" s="1203"/>
      <c r="EC127" s="1203"/>
      <c r="ED127" s="1203"/>
      <c r="EE127" s="1203"/>
      <c r="EF127" s="1203"/>
      <c r="EG127" s="1203"/>
      <c r="EH127" s="1203"/>
      <c r="EI127" s="1203"/>
      <c r="EJ127" s="1203"/>
      <c r="EK127" s="1203"/>
      <c r="EL127" s="1203"/>
      <c r="EM127" s="1203"/>
      <c r="EN127" s="1203"/>
      <c r="EO127" s="1203"/>
      <c r="EP127" s="1203"/>
      <c r="EQ127" s="1203"/>
      <c r="ER127" s="1203"/>
      <c r="ES127" s="1203"/>
      <c r="ET127" s="1203"/>
      <c r="EU127" s="1203"/>
      <c r="EV127" s="1203"/>
      <c r="EW127" s="1203"/>
      <c r="EX127" s="1203"/>
      <c r="EY127" s="1203"/>
      <c r="EZ127" s="1203"/>
      <c r="FA127" s="1203"/>
      <c r="FB127" s="1203"/>
      <c r="FC127" s="1203"/>
      <c r="FD127" s="1203"/>
      <c r="FE127" s="1203"/>
      <c r="FF127" s="1203"/>
      <c r="FG127" s="1203"/>
      <c r="FH127" s="1203"/>
      <c r="FI127" s="1203"/>
      <c r="FJ127" s="1203"/>
      <c r="FK127" s="1203"/>
      <c r="FL127" s="1203"/>
      <c r="FM127" s="1203"/>
      <c r="FN127" s="1203"/>
      <c r="FO127" s="1203"/>
      <c r="FP127" s="1203"/>
      <c r="FQ127" s="1203"/>
      <c r="FR127" s="1203"/>
      <c r="FS127" s="1203"/>
      <c r="FT127" s="1203"/>
      <c r="FU127" s="1203"/>
      <c r="FV127" s="1203"/>
      <c r="FW127" s="1203"/>
      <c r="FX127" s="1203"/>
      <c r="FY127" s="1203"/>
      <c r="FZ127" s="1203"/>
      <c r="GA127" s="1203"/>
      <c r="GB127" s="1203"/>
      <c r="GC127" s="1203"/>
      <c r="GD127" s="1203"/>
      <c r="GE127" s="1203"/>
      <c r="GF127" s="1203"/>
      <c r="GG127" s="1203"/>
      <c r="GH127" s="1203"/>
      <c r="GI127" s="1203"/>
      <c r="GJ127" s="1203"/>
      <c r="GK127" s="1203"/>
      <c r="GL127" s="1203"/>
      <c r="GM127" s="1203"/>
      <c r="GN127" s="1203"/>
      <c r="GO127" s="1203"/>
      <c r="GP127" s="1203"/>
      <c r="GQ127" s="1203"/>
      <c r="GR127" s="1203"/>
      <c r="GS127" s="1203"/>
      <c r="GT127" s="1203"/>
      <c r="GU127" s="1203"/>
      <c r="GV127" s="1203"/>
      <c r="GW127" s="1203"/>
      <c r="GX127" s="1203"/>
      <c r="GY127" s="1203"/>
      <c r="GZ127" s="1203"/>
      <c r="HA127" s="1203"/>
      <c r="HB127" s="1203"/>
      <c r="HC127" s="1203"/>
      <c r="HD127" s="1203"/>
      <c r="HE127" s="1203"/>
      <c r="HF127" s="1203"/>
      <c r="HG127" s="1203"/>
      <c r="HH127" s="1203"/>
      <c r="HI127" s="1203"/>
      <c r="HJ127" s="1203"/>
      <c r="HK127" s="1203"/>
      <c r="HL127" s="1203"/>
      <c r="HM127" s="1203"/>
      <c r="HN127" s="1203"/>
      <c r="HO127" s="1203"/>
      <c r="HP127" s="1203"/>
      <c r="HQ127" s="1203"/>
      <c r="HR127" s="1203"/>
      <c r="HS127" s="1203"/>
      <c r="HT127" s="1203"/>
      <c r="HU127" s="1203"/>
      <c r="HV127" s="1203"/>
      <c r="HW127" s="1203"/>
      <c r="HX127" s="1203"/>
      <c r="HY127" s="1203"/>
      <c r="HZ127" s="1203"/>
      <c r="IA127" s="1203"/>
      <c r="IB127" s="1203"/>
      <c r="IC127" s="1203"/>
      <c r="ID127" s="1203"/>
      <c r="IE127" s="1203"/>
      <c r="IF127" s="1203"/>
      <c r="IG127" s="1203"/>
      <c r="IH127" s="1203"/>
      <c r="II127" s="1203"/>
      <c r="IJ127" s="1203"/>
      <c r="IK127" s="1203"/>
      <c r="IL127" s="1203"/>
      <c r="IM127" s="1203"/>
      <c r="IN127" s="1203"/>
      <c r="IO127" s="1203"/>
      <c r="IP127" s="1203"/>
      <c r="IQ127" s="1203"/>
      <c r="IR127" s="1203"/>
      <c r="IS127" s="1203"/>
    </row>
    <row r="128" spans="1:253" s="1203" customFormat="1" ht="45">
      <c r="A128" s="1185">
        <v>112</v>
      </c>
      <c r="B128" s="1225" t="s">
        <v>822</v>
      </c>
      <c r="C128" s="1225"/>
      <c r="D128" s="1225"/>
      <c r="E128" s="519" t="s">
        <v>1117</v>
      </c>
      <c r="F128" s="1222" t="s">
        <v>1248</v>
      </c>
      <c r="G128" s="1220"/>
      <c r="H128" s="1198" t="s">
        <v>106</v>
      </c>
      <c r="I128" s="1189">
        <v>2016</v>
      </c>
      <c r="J128" s="1189"/>
      <c r="K128" s="1189">
        <v>2018</v>
      </c>
      <c r="L128" s="1189"/>
      <c r="M128" s="1223" t="s">
        <v>1383</v>
      </c>
      <c r="N128" s="1226" t="s">
        <v>813</v>
      </c>
      <c r="O128" s="520">
        <v>4000</v>
      </c>
      <c r="P128" s="520"/>
      <c r="Q128" s="520">
        <v>4000</v>
      </c>
      <c r="R128" s="520">
        <v>200</v>
      </c>
      <c r="S128" s="520"/>
      <c r="T128" s="520">
        <v>200</v>
      </c>
      <c r="U128" s="520">
        <v>4000</v>
      </c>
      <c r="V128" s="520">
        <v>3400</v>
      </c>
      <c r="W128" s="519">
        <v>1400</v>
      </c>
      <c r="X128" s="641">
        <v>2000</v>
      </c>
      <c r="Y128" s="641"/>
      <c r="Z128" s="1224">
        <v>1000</v>
      </c>
      <c r="AA128" s="519">
        <v>1000</v>
      </c>
      <c r="AB128" s="535"/>
      <c r="AC128" s="1201"/>
      <c r="AD128" s="1201"/>
      <c r="AE128" s="1201"/>
      <c r="AF128" s="1201"/>
      <c r="AG128" s="1201"/>
      <c r="AH128" s="1201"/>
      <c r="AI128" s="1201"/>
      <c r="AJ128" s="1201"/>
      <c r="AK128" s="1201"/>
      <c r="AL128" s="1201"/>
      <c r="AM128" s="1201"/>
      <c r="AN128" s="1201"/>
      <c r="AO128" s="1201"/>
      <c r="AP128" s="1201"/>
      <c r="AQ128" s="1201"/>
      <c r="AR128" s="1201"/>
      <c r="AS128" s="1201"/>
      <c r="AT128" s="1201"/>
      <c r="AU128" s="1201"/>
      <c r="AV128" s="1201"/>
      <c r="AW128" s="1201"/>
      <c r="AX128" s="1201"/>
      <c r="AY128" s="1201"/>
      <c r="AZ128" s="1201"/>
      <c r="BA128" s="1201"/>
      <c r="BB128" s="1201"/>
      <c r="BC128" s="1201"/>
      <c r="BD128" s="1201"/>
      <c r="BE128" s="1201"/>
      <c r="BF128" s="1201"/>
      <c r="BG128" s="1201"/>
      <c r="BH128" s="1201"/>
      <c r="BI128" s="1201"/>
      <c r="BJ128" s="1201"/>
      <c r="BK128" s="1201"/>
      <c r="BL128" s="1201"/>
      <c r="BM128" s="1201"/>
      <c r="BN128" s="1201"/>
      <c r="BO128" s="1201"/>
      <c r="BP128" s="1201"/>
      <c r="BQ128" s="1201"/>
      <c r="BR128" s="1201"/>
      <c r="BS128" s="1201"/>
      <c r="BT128" s="1201"/>
      <c r="BU128" s="1201"/>
      <c r="BV128" s="1201"/>
      <c r="BW128" s="1201"/>
      <c r="BX128" s="1201"/>
      <c r="BY128" s="1201"/>
      <c r="BZ128" s="1201"/>
      <c r="CA128" s="1201"/>
      <c r="CB128" s="1201"/>
      <c r="CC128" s="1201"/>
      <c r="CD128" s="1201"/>
      <c r="CE128" s="1201"/>
      <c r="CF128" s="1201"/>
      <c r="CG128" s="1201"/>
      <c r="CH128" s="1201"/>
      <c r="CI128" s="1201"/>
      <c r="CJ128" s="1201"/>
      <c r="CK128" s="1201"/>
      <c r="CL128" s="1201"/>
      <c r="CM128" s="1201"/>
      <c r="CN128" s="1201"/>
      <c r="CO128" s="1201"/>
      <c r="CP128" s="1201"/>
      <c r="CQ128" s="1201"/>
      <c r="CR128" s="1201"/>
      <c r="CS128" s="1201"/>
      <c r="CT128" s="1201"/>
      <c r="CU128" s="1201"/>
      <c r="CV128" s="1201"/>
      <c r="CW128" s="1201"/>
      <c r="CX128" s="1201"/>
      <c r="CY128" s="1201"/>
      <c r="CZ128" s="1201"/>
      <c r="DA128" s="1201"/>
      <c r="DB128" s="1201"/>
      <c r="DC128" s="1201"/>
      <c r="DD128" s="1201"/>
      <c r="DE128" s="1201"/>
      <c r="DF128" s="1201"/>
      <c r="DG128" s="1201"/>
      <c r="DH128" s="1201"/>
      <c r="DI128" s="1201"/>
      <c r="DJ128" s="1201"/>
      <c r="DK128" s="1201"/>
      <c r="DL128" s="1201"/>
      <c r="DM128" s="1201"/>
      <c r="DN128" s="1201"/>
      <c r="DO128" s="1201"/>
      <c r="DP128" s="1201"/>
      <c r="DQ128" s="1201"/>
      <c r="DR128" s="1201"/>
      <c r="DS128" s="1201"/>
      <c r="DT128" s="1201"/>
      <c r="DU128" s="1201"/>
      <c r="DV128" s="1201"/>
      <c r="DW128" s="1201"/>
      <c r="DX128" s="1201"/>
      <c r="DY128" s="1201"/>
      <c r="DZ128" s="1201"/>
      <c r="EA128" s="1201"/>
      <c r="EB128" s="1201"/>
      <c r="EC128" s="1201"/>
      <c r="ED128" s="1201"/>
      <c r="EE128" s="1201"/>
      <c r="EF128" s="1201"/>
      <c r="EG128" s="1201"/>
      <c r="EH128" s="1201"/>
      <c r="EI128" s="1201"/>
      <c r="EJ128" s="1201"/>
      <c r="EK128" s="1201"/>
      <c r="EL128" s="1201"/>
      <c r="EM128" s="1201"/>
      <c r="EN128" s="1201"/>
      <c r="EO128" s="1201"/>
      <c r="EP128" s="1201"/>
      <c r="EQ128" s="1201"/>
      <c r="ER128" s="1201"/>
      <c r="ES128" s="1201"/>
      <c r="ET128" s="1201"/>
      <c r="EU128" s="1201"/>
      <c r="EV128" s="1201"/>
      <c r="EW128" s="1201"/>
      <c r="EX128" s="1201"/>
      <c r="EY128" s="1201"/>
      <c r="EZ128" s="1201"/>
      <c r="FA128" s="1201"/>
      <c r="FB128" s="1201"/>
      <c r="FC128" s="1201"/>
      <c r="FD128" s="1201"/>
      <c r="FE128" s="1201"/>
      <c r="FF128" s="1201"/>
      <c r="FG128" s="1201"/>
      <c r="FH128" s="1201"/>
      <c r="FI128" s="1201"/>
      <c r="FJ128" s="1201"/>
      <c r="FK128" s="1201"/>
      <c r="FL128" s="1201"/>
      <c r="FM128" s="1201"/>
      <c r="FN128" s="1201"/>
      <c r="FO128" s="1201"/>
      <c r="FP128" s="1201"/>
      <c r="FQ128" s="1201"/>
      <c r="FR128" s="1201"/>
      <c r="FS128" s="1201"/>
      <c r="FT128" s="1201"/>
      <c r="FU128" s="1201"/>
      <c r="FV128" s="1201"/>
      <c r="FW128" s="1201"/>
      <c r="FX128" s="1201"/>
      <c r="FY128" s="1201"/>
      <c r="FZ128" s="1201"/>
      <c r="GA128" s="1201"/>
      <c r="GB128" s="1201"/>
      <c r="GC128" s="1201"/>
      <c r="GD128" s="1201"/>
      <c r="GE128" s="1201"/>
      <c r="GF128" s="1201"/>
      <c r="GG128" s="1201"/>
      <c r="GH128" s="1201"/>
      <c r="GI128" s="1201"/>
      <c r="GJ128" s="1201"/>
      <c r="GK128" s="1201"/>
      <c r="GL128" s="1201"/>
      <c r="GM128" s="1201"/>
      <c r="GN128" s="1201"/>
      <c r="GO128" s="1201"/>
      <c r="GP128" s="1201"/>
      <c r="GQ128" s="1201"/>
      <c r="GR128" s="1201"/>
      <c r="GS128" s="1201"/>
      <c r="GT128" s="1201"/>
      <c r="GU128" s="1201"/>
      <c r="GV128" s="1201"/>
      <c r="GW128" s="1201"/>
      <c r="GX128" s="1201"/>
      <c r="GY128" s="1201"/>
      <c r="GZ128" s="1201"/>
      <c r="HA128" s="1201"/>
      <c r="HB128" s="1201"/>
      <c r="HC128" s="1201"/>
      <c r="HD128" s="1201"/>
      <c r="HE128" s="1201"/>
      <c r="HF128" s="1201"/>
      <c r="HG128" s="1201"/>
      <c r="HH128" s="1201"/>
      <c r="HI128" s="1201"/>
      <c r="HJ128" s="1201"/>
      <c r="HK128" s="1201"/>
      <c r="HL128" s="1201"/>
      <c r="HM128" s="1201"/>
      <c r="HN128" s="1201"/>
      <c r="HO128" s="1201"/>
      <c r="HP128" s="1201"/>
      <c r="HQ128" s="1201"/>
      <c r="HR128" s="1201"/>
      <c r="HS128" s="1201"/>
      <c r="HT128" s="1201"/>
      <c r="HU128" s="1201"/>
      <c r="HV128" s="1201"/>
      <c r="HW128" s="1201"/>
      <c r="HX128" s="1201"/>
      <c r="HY128" s="1201"/>
      <c r="HZ128" s="1201"/>
      <c r="IA128" s="1201"/>
      <c r="IB128" s="1201"/>
      <c r="IC128" s="1201"/>
      <c r="ID128" s="1201"/>
      <c r="IE128" s="1201"/>
      <c r="IF128" s="1201"/>
      <c r="IG128" s="1201"/>
      <c r="IH128" s="1201"/>
      <c r="II128" s="1201"/>
      <c r="IJ128" s="1201"/>
      <c r="IK128" s="1201"/>
      <c r="IL128" s="1201"/>
      <c r="IM128" s="1201"/>
      <c r="IN128" s="1201"/>
      <c r="IO128" s="1201"/>
      <c r="IP128" s="1201"/>
      <c r="IQ128" s="1201"/>
      <c r="IR128" s="1201"/>
      <c r="IS128" s="1201"/>
    </row>
    <row r="129" spans="1:253" s="1203" customFormat="1" ht="60">
      <c r="A129" s="1185">
        <v>113</v>
      </c>
      <c r="B129" s="1225" t="s">
        <v>823</v>
      </c>
      <c r="C129" s="1225"/>
      <c r="D129" s="1225"/>
      <c r="E129" s="519" t="s">
        <v>1117</v>
      </c>
      <c r="F129" s="1222" t="s">
        <v>1248</v>
      </c>
      <c r="G129" s="519" t="s">
        <v>9</v>
      </c>
      <c r="H129" s="1191" t="s">
        <v>237</v>
      </c>
      <c r="I129" s="1189">
        <v>2016</v>
      </c>
      <c r="J129" s="1189"/>
      <c r="K129" s="1189">
        <v>2018</v>
      </c>
      <c r="L129" s="1189"/>
      <c r="M129" s="1189"/>
      <c r="N129" s="1226" t="s">
        <v>824</v>
      </c>
      <c r="O129" s="520">
        <v>2815</v>
      </c>
      <c r="P129" s="520"/>
      <c r="Q129" s="520">
        <v>2815</v>
      </c>
      <c r="R129" s="520"/>
      <c r="S129" s="520"/>
      <c r="T129" s="520"/>
      <c r="U129" s="520">
        <v>3000</v>
      </c>
      <c r="V129" s="520">
        <f>W129+Z129+AA129</f>
        <v>2534</v>
      </c>
      <c r="W129" s="519">
        <v>985</v>
      </c>
      <c r="X129" s="641">
        <v>1548.5</v>
      </c>
      <c r="Y129" s="641"/>
      <c r="Z129" s="1224">
        <v>760</v>
      </c>
      <c r="AA129" s="519">
        <v>789</v>
      </c>
      <c r="AB129" s="1195" t="s">
        <v>825</v>
      </c>
      <c r="AC129" s="1201"/>
      <c r="AD129" s="1201"/>
      <c r="AE129" s="1201"/>
      <c r="AF129" s="1201"/>
      <c r="AG129" s="1201"/>
      <c r="AH129" s="1201"/>
      <c r="AI129" s="1201"/>
      <c r="AJ129" s="1201"/>
      <c r="AK129" s="1201"/>
      <c r="AL129" s="1201"/>
      <c r="AM129" s="1201"/>
      <c r="AN129" s="1201"/>
      <c r="AO129" s="1201"/>
      <c r="AP129" s="1201"/>
      <c r="AQ129" s="1201"/>
      <c r="AR129" s="1201"/>
      <c r="AS129" s="1201"/>
      <c r="AT129" s="1201"/>
      <c r="AU129" s="1201"/>
      <c r="AV129" s="1201"/>
      <c r="AW129" s="1201"/>
      <c r="AX129" s="1201"/>
      <c r="AY129" s="1201"/>
      <c r="AZ129" s="1201"/>
      <c r="BA129" s="1201"/>
      <c r="BB129" s="1201"/>
      <c r="BC129" s="1201"/>
      <c r="BD129" s="1201"/>
      <c r="BE129" s="1201"/>
      <c r="BF129" s="1201"/>
      <c r="BG129" s="1201"/>
      <c r="BH129" s="1201"/>
      <c r="BI129" s="1201"/>
      <c r="BJ129" s="1201"/>
      <c r="BK129" s="1201"/>
      <c r="BL129" s="1201"/>
      <c r="BM129" s="1201"/>
      <c r="BN129" s="1201"/>
      <c r="BO129" s="1201"/>
      <c r="BP129" s="1201"/>
      <c r="BQ129" s="1201"/>
      <c r="BR129" s="1201"/>
      <c r="BS129" s="1201"/>
      <c r="BT129" s="1201"/>
      <c r="BU129" s="1201"/>
      <c r="BV129" s="1201"/>
      <c r="BW129" s="1201"/>
      <c r="BX129" s="1201"/>
      <c r="BY129" s="1201"/>
      <c r="BZ129" s="1201"/>
      <c r="CA129" s="1201"/>
      <c r="CB129" s="1201"/>
      <c r="CC129" s="1201"/>
      <c r="CD129" s="1201"/>
      <c r="CE129" s="1201"/>
      <c r="CF129" s="1201"/>
      <c r="CG129" s="1201"/>
      <c r="CH129" s="1201"/>
      <c r="CI129" s="1201"/>
      <c r="CJ129" s="1201"/>
      <c r="CK129" s="1201"/>
      <c r="CL129" s="1201"/>
      <c r="CM129" s="1201"/>
      <c r="CN129" s="1201"/>
      <c r="CO129" s="1201"/>
      <c r="CP129" s="1201"/>
      <c r="CQ129" s="1201"/>
      <c r="CR129" s="1201"/>
      <c r="CS129" s="1201"/>
      <c r="CT129" s="1201"/>
      <c r="CU129" s="1201"/>
      <c r="CV129" s="1201"/>
      <c r="CW129" s="1201"/>
      <c r="CX129" s="1201"/>
      <c r="CY129" s="1201"/>
      <c r="CZ129" s="1201"/>
      <c r="DA129" s="1201"/>
      <c r="DB129" s="1201"/>
      <c r="DC129" s="1201"/>
      <c r="DD129" s="1201"/>
      <c r="DE129" s="1201"/>
      <c r="DF129" s="1201"/>
      <c r="DG129" s="1201"/>
      <c r="DH129" s="1201"/>
      <c r="DI129" s="1201"/>
      <c r="DJ129" s="1201"/>
      <c r="DK129" s="1201"/>
      <c r="DL129" s="1201"/>
      <c r="DM129" s="1201"/>
      <c r="DN129" s="1201"/>
      <c r="DO129" s="1201"/>
      <c r="DP129" s="1201"/>
      <c r="DQ129" s="1201"/>
      <c r="DR129" s="1201"/>
      <c r="DS129" s="1201"/>
      <c r="DT129" s="1201"/>
      <c r="DU129" s="1201"/>
      <c r="DV129" s="1201"/>
      <c r="DW129" s="1201"/>
      <c r="DX129" s="1201"/>
      <c r="DY129" s="1201"/>
      <c r="DZ129" s="1201"/>
      <c r="EA129" s="1201"/>
      <c r="EB129" s="1201"/>
      <c r="EC129" s="1201"/>
      <c r="ED129" s="1201"/>
      <c r="EE129" s="1201"/>
      <c r="EF129" s="1201"/>
      <c r="EG129" s="1201"/>
      <c r="EH129" s="1201"/>
      <c r="EI129" s="1201"/>
      <c r="EJ129" s="1201"/>
      <c r="EK129" s="1201"/>
      <c r="EL129" s="1201"/>
      <c r="EM129" s="1201"/>
      <c r="EN129" s="1201"/>
      <c r="EO129" s="1201"/>
      <c r="EP129" s="1201"/>
      <c r="EQ129" s="1201"/>
      <c r="ER129" s="1201"/>
      <c r="ES129" s="1201"/>
      <c r="ET129" s="1201"/>
      <c r="EU129" s="1201"/>
      <c r="EV129" s="1201"/>
      <c r="EW129" s="1201"/>
      <c r="EX129" s="1201"/>
      <c r="EY129" s="1201"/>
      <c r="EZ129" s="1201"/>
      <c r="FA129" s="1201"/>
      <c r="FB129" s="1201"/>
      <c r="FC129" s="1201"/>
      <c r="FD129" s="1201"/>
      <c r="FE129" s="1201"/>
      <c r="FF129" s="1201"/>
      <c r="FG129" s="1201"/>
      <c r="FH129" s="1201"/>
      <c r="FI129" s="1201"/>
      <c r="FJ129" s="1201"/>
      <c r="FK129" s="1201"/>
      <c r="FL129" s="1201"/>
      <c r="FM129" s="1201"/>
      <c r="FN129" s="1201"/>
      <c r="FO129" s="1201"/>
      <c r="FP129" s="1201"/>
      <c r="FQ129" s="1201"/>
      <c r="FR129" s="1201"/>
      <c r="FS129" s="1201"/>
      <c r="FT129" s="1201"/>
      <c r="FU129" s="1201"/>
      <c r="FV129" s="1201"/>
      <c r="FW129" s="1201"/>
      <c r="FX129" s="1201"/>
      <c r="FY129" s="1201"/>
      <c r="FZ129" s="1201"/>
      <c r="GA129" s="1201"/>
      <c r="GB129" s="1201"/>
      <c r="GC129" s="1201"/>
      <c r="GD129" s="1201"/>
      <c r="GE129" s="1201"/>
      <c r="GF129" s="1201"/>
      <c r="GG129" s="1201"/>
      <c r="GH129" s="1201"/>
      <c r="GI129" s="1201"/>
      <c r="GJ129" s="1201"/>
      <c r="GK129" s="1201"/>
      <c r="GL129" s="1201"/>
      <c r="GM129" s="1201"/>
      <c r="GN129" s="1201"/>
      <c r="GO129" s="1201"/>
      <c r="GP129" s="1201"/>
      <c r="GQ129" s="1201"/>
      <c r="GR129" s="1201"/>
      <c r="GS129" s="1201"/>
      <c r="GT129" s="1201"/>
      <c r="GU129" s="1201"/>
      <c r="GV129" s="1201"/>
      <c r="GW129" s="1201"/>
      <c r="GX129" s="1201"/>
      <c r="GY129" s="1201"/>
      <c r="GZ129" s="1201"/>
      <c r="HA129" s="1201"/>
      <c r="HB129" s="1201"/>
      <c r="HC129" s="1201"/>
      <c r="HD129" s="1201"/>
      <c r="HE129" s="1201"/>
      <c r="HF129" s="1201"/>
      <c r="HG129" s="1201"/>
      <c r="HH129" s="1201"/>
      <c r="HI129" s="1201"/>
      <c r="HJ129" s="1201"/>
      <c r="HK129" s="1201"/>
      <c r="HL129" s="1201"/>
      <c r="HM129" s="1201"/>
      <c r="HN129" s="1201"/>
      <c r="HO129" s="1201"/>
      <c r="HP129" s="1201"/>
      <c r="HQ129" s="1201"/>
      <c r="HR129" s="1201"/>
      <c r="HS129" s="1201"/>
      <c r="HT129" s="1201"/>
      <c r="HU129" s="1201"/>
      <c r="HV129" s="1201"/>
      <c r="HW129" s="1201"/>
      <c r="HX129" s="1201"/>
      <c r="HY129" s="1201"/>
      <c r="HZ129" s="1201"/>
      <c r="IA129" s="1201"/>
      <c r="IB129" s="1201"/>
      <c r="IC129" s="1201"/>
      <c r="ID129" s="1201"/>
      <c r="IE129" s="1201"/>
      <c r="IF129" s="1201"/>
      <c r="IG129" s="1201"/>
      <c r="IH129" s="1201"/>
      <c r="II129" s="1201"/>
      <c r="IJ129" s="1201"/>
      <c r="IK129" s="1201"/>
      <c r="IL129" s="1201"/>
      <c r="IM129" s="1201"/>
      <c r="IN129" s="1201"/>
      <c r="IO129" s="1201"/>
      <c r="IP129" s="1201"/>
      <c r="IQ129" s="1201"/>
      <c r="IR129" s="1201"/>
      <c r="IS129" s="1201"/>
    </row>
    <row r="130" spans="1:253" s="1203" customFormat="1" ht="30">
      <c r="A130" s="1185">
        <v>114</v>
      </c>
      <c r="B130" s="1209" t="s">
        <v>826</v>
      </c>
      <c r="C130" s="1209"/>
      <c r="D130" s="1209"/>
      <c r="E130" s="519" t="s">
        <v>1117</v>
      </c>
      <c r="F130" s="1222" t="s">
        <v>1248</v>
      </c>
      <c r="G130" s="1220"/>
      <c r="H130" s="1188" t="s">
        <v>19</v>
      </c>
      <c r="I130" s="1189">
        <v>2016</v>
      </c>
      <c r="J130" s="1189"/>
      <c r="K130" s="1189">
        <v>2018</v>
      </c>
      <c r="L130" s="1189"/>
      <c r="M130" s="1189"/>
      <c r="N130" s="1223" t="s">
        <v>827</v>
      </c>
      <c r="O130" s="520">
        <v>4200</v>
      </c>
      <c r="P130" s="520"/>
      <c r="Q130" s="520">
        <v>4200</v>
      </c>
      <c r="R130" s="520">
        <v>150</v>
      </c>
      <c r="S130" s="520"/>
      <c r="T130" s="520">
        <v>150</v>
      </c>
      <c r="U130" s="520">
        <v>4150</v>
      </c>
      <c r="V130" s="520">
        <v>3630</v>
      </c>
      <c r="W130" s="1224">
        <v>1453</v>
      </c>
      <c r="X130" s="687">
        <v>2177</v>
      </c>
      <c r="Y130" s="687"/>
      <c r="Z130" s="1224">
        <v>1000</v>
      </c>
      <c r="AA130" s="519">
        <v>1177</v>
      </c>
      <c r="AB130" s="1202" t="s">
        <v>828</v>
      </c>
    </row>
    <row r="131" spans="1:253" s="1201" customFormat="1" ht="30">
      <c r="A131" s="1185">
        <v>115</v>
      </c>
      <c r="B131" s="1225" t="s">
        <v>829</v>
      </c>
      <c r="C131" s="1225"/>
      <c r="D131" s="1225"/>
      <c r="E131" s="519" t="s">
        <v>1117</v>
      </c>
      <c r="F131" s="1222" t="s">
        <v>1248</v>
      </c>
      <c r="G131" s="1220"/>
      <c r="H131" s="1188" t="s">
        <v>132</v>
      </c>
      <c r="I131" s="1189">
        <v>2016</v>
      </c>
      <c r="J131" s="1189"/>
      <c r="K131" s="1189">
        <v>2018</v>
      </c>
      <c r="L131" s="1189"/>
      <c r="M131" s="1189"/>
      <c r="N131" s="1226" t="s">
        <v>830</v>
      </c>
      <c r="O131" s="1192">
        <v>4000</v>
      </c>
      <c r="P131" s="1192"/>
      <c r="Q131" s="1192">
        <v>4000</v>
      </c>
      <c r="R131" s="1192">
        <v>150</v>
      </c>
      <c r="S131" s="1192"/>
      <c r="T131" s="1192">
        <v>150</v>
      </c>
      <c r="U131" s="520">
        <v>4000</v>
      </c>
      <c r="V131" s="520">
        <v>3450</v>
      </c>
      <c r="W131" s="519">
        <v>1400</v>
      </c>
      <c r="X131" s="641">
        <v>2050</v>
      </c>
      <c r="Y131" s="641"/>
      <c r="Z131" s="519">
        <v>1000</v>
      </c>
      <c r="AA131" s="519">
        <v>1050</v>
      </c>
      <c r="AB131" s="1202" t="s">
        <v>828</v>
      </c>
      <c r="AC131" s="1228"/>
      <c r="AD131" s="1228"/>
      <c r="AE131" s="1228"/>
      <c r="AF131" s="1228"/>
      <c r="AG131" s="1228"/>
      <c r="AH131" s="1228"/>
      <c r="AI131" s="1228"/>
      <c r="AJ131" s="1228"/>
      <c r="AK131" s="1228"/>
      <c r="AL131" s="1228"/>
      <c r="AM131" s="1228"/>
      <c r="AN131" s="1228"/>
      <c r="AO131" s="1228"/>
      <c r="AP131" s="1228"/>
      <c r="AQ131" s="1228"/>
      <c r="AR131" s="1228"/>
      <c r="AS131" s="1228"/>
      <c r="AT131" s="1228"/>
      <c r="AU131" s="1228"/>
      <c r="AV131" s="1228"/>
      <c r="AW131" s="1228"/>
      <c r="AX131" s="1228"/>
      <c r="AY131" s="1228"/>
      <c r="AZ131" s="1228"/>
      <c r="BA131" s="1228"/>
      <c r="BB131" s="1228"/>
      <c r="BC131" s="1228"/>
      <c r="BD131" s="1228"/>
      <c r="BE131" s="1228"/>
      <c r="BF131" s="1228"/>
      <c r="BG131" s="1228"/>
      <c r="BH131" s="1228"/>
      <c r="BI131" s="1228"/>
      <c r="BJ131" s="1228"/>
      <c r="BK131" s="1228"/>
      <c r="BL131" s="1228"/>
      <c r="BM131" s="1228"/>
      <c r="BN131" s="1228"/>
      <c r="BO131" s="1228"/>
      <c r="BP131" s="1228"/>
      <c r="BQ131" s="1228"/>
      <c r="BR131" s="1228"/>
      <c r="BS131" s="1228"/>
      <c r="BT131" s="1228"/>
      <c r="BU131" s="1228"/>
      <c r="BV131" s="1228"/>
      <c r="BW131" s="1228"/>
      <c r="BX131" s="1228"/>
      <c r="BY131" s="1228"/>
      <c r="BZ131" s="1228"/>
      <c r="CA131" s="1228"/>
      <c r="CB131" s="1228"/>
      <c r="CC131" s="1228"/>
      <c r="CD131" s="1228"/>
      <c r="CE131" s="1228"/>
      <c r="CF131" s="1228"/>
      <c r="CG131" s="1228"/>
      <c r="CH131" s="1228"/>
      <c r="CI131" s="1228"/>
      <c r="CJ131" s="1228"/>
      <c r="CK131" s="1228"/>
      <c r="CL131" s="1228"/>
      <c r="CM131" s="1228"/>
      <c r="CN131" s="1228"/>
      <c r="CO131" s="1228"/>
      <c r="CP131" s="1228"/>
      <c r="CQ131" s="1228"/>
      <c r="CR131" s="1228"/>
      <c r="CS131" s="1228"/>
      <c r="CT131" s="1228"/>
      <c r="CU131" s="1228"/>
      <c r="CV131" s="1228"/>
      <c r="CW131" s="1228"/>
      <c r="CX131" s="1228"/>
      <c r="CY131" s="1228"/>
      <c r="CZ131" s="1228"/>
      <c r="DA131" s="1228"/>
      <c r="DB131" s="1228"/>
      <c r="DC131" s="1228"/>
      <c r="DD131" s="1228"/>
      <c r="DE131" s="1228"/>
      <c r="DF131" s="1228"/>
      <c r="DG131" s="1228"/>
      <c r="DH131" s="1228"/>
      <c r="DI131" s="1228"/>
      <c r="DJ131" s="1228"/>
      <c r="DK131" s="1228"/>
      <c r="DL131" s="1228"/>
      <c r="DM131" s="1228"/>
      <c r="DN131" s="1228"/>
      <c r="DO131" s="1228"/>
      <c r="DP131" s="1228"/>
      <c r="DQ131" s="1228"/>
      <c r="DR131" s="1228"/>
      <c r="DS131" s="1228"/>
      <c r="DT131" s="1228"/>
      <c r="DU131" s="1228"/>
      <c r="DV131" s="1228"/>
      <c r="DW131" s="1228"/>
      <c r="DX131" s="1228"/>
      <c r="DY131" s="1228"/>
      <c r="DZ131" s="1228"/>
      <c r="EA131" s="1228"/>
      <c r="EB131" s="1228"/>
      <c r="EC131" s="1228"/>
      <c r="ED131" s="1228"/>
      <c r="EE131" s="1228"/>
      <c r="EF131" s="1228"/>
      <c r="EG131" s="1228"/>
      <c r="EH131" s="1228"/>
      <c r="EI131" s="1228"/>
      <c r="EJ131" s="1228"/>
      <c r="EK131" s="1228"/>
      <c r="EL131" s="1228"/>
      <c r="EM131" s="1228"/>
      <c r="EN131" s="1228"/>
      <c r="EO131" s="1228"/>
      <c r="EP131" s="1228"/>
      <c r="EQ131" s="1228"/>
      <c r="ER131" s="1228"/>
      <c r="ES131" s="1228"/>
      <c r="ET131" s="1228"/>
      <c r="EU131" s="1228"/>
      <c r="EV131" s="1228"/>
      <c r="EW131" s="1228"/>
      <c r="EX131" s="1228"/>
      <c r="EY131" s="1228"/>
      <c r="EZ131" s="1228"/>
      <c r="FA131" s="1228"/>
      <c r="FB131" s="1228"/>
      <c r="FC131" s="1228"/>
      <c r="FD131" s="1228"/>
      <c r="FE131" s="1228"/>
      <c r="FF131" s="1228"/>
      <c r="FG131" s="1228"/>
      <c r="FH131" s="1228"/>
      <c r="FI131" s="1228"/>
      <c r="FJ131" s="1228"/>
      <c r="FK131" s="1228"/>
      <c r="FL131" s="1228"/>
      <c r="FM131" s="1228"/>
      <c r="FN131" s="1228"/>
      <c r="FO131" s="1228"/>
      <c r="FP131" s="1228"/>
      <c r="FQ131" s="1228"/>
      <c r="FR131" s="1228"/>
      <c r="FS131" s="1228"/>
      <c r="FT131" s="1228"/>
      <c r="FU131" s="1228"/>
      <c r="FV131" s="1228"/>
      <c r="FW131" s="1228"/>
      <c r="FX131" s="1228"/>
      <c r="FY131" s="1228"/>
      <c r="FZ131" s="1228"/>
      <c r="GA131" s="1228"/>
      <c r="GB131" s="1228"/>
      <c r="GC131" s="1228"/>
      <c r="GD131" s="1228"/>
      <c r="GE131" s="1228"/>
      <c r="GF131" s="1228"/>
      <c r="GG131" s="1228"/>
      <c r="GH131" s="1228"/>
      <c r="GI131" s="1228"/>
      <c r="GJ131" s="1228"/>
      <c r="GK131" s="1228"/>
      <c r="GL131" s="1228"/>
      <c r="GM131" s="1228"/>
      <c r="GN131" s="1228"/>
      <c r="GO131" s="1228"/>
      <c r="GP131" s="1228"/>
      <c r="GQ131" s="1228"/>
      <c r="GR131" s="1228"/>
      <c r="GS131" s="1228"/>
      <c r="GT131" s="1228"/>
      <c r="GU131" s="1228"/>
      <c r="GV131" s="1228"/>
      <c r="GW131" s="1228"/>
      <c r="GX131" s="1228"/>
      <c r="GY131" s="1228"/>
      <c r="GZ131" s="1228"/>
      <c r="HA131" s="1228"/>
      <c r="HB131" s="1228"/>
      <c r="HC131" s="1228"/>
      <c r="HD131" s="1228"/>
      <c r="HE131" s="1228"/>
      <c r="HF131" s="1228"/>
      <c r="HG131" s="1228"/>
      <c r="HH131" s="1228"/>
      <c r="HI131" s="1228"/>
      <c r="HJ131" s="1228"/>
      <c r="HK131" s="1228"/>
      <c r="HL131" s="1228"/>
      <c r="HM131" s="1228"/>
      <c r="HN131" s="1228"/>
      <c r="HO131" s="1228"/>
      <c r="HP131" s="1228"/>
      <c r="HQ131" s="1228"/>
      <c r="HR131" s="1228"/>
      <c r="HS131" s="1228"/>
      <c r="HT131" s="1228"/>
      <c r="HU131" s="1228"/>
      <c r="HV131" s="1228"/>
      <c r="HW131" s="1228"/>
      <c r="HX131" s="1228"/>
      <c r="HY131" s="1228"/>
      <c r="HZ131" s="1228"/>
      <c r="IA131" s="1228"/>
      <c r="IB131" s="1228"/>
      <c r="IC131" s="1228"/>
      <c r="ID131" s="1228"/>
      <c r="IE131" s="1228"/>
      <c r="IF131" s="1228"/>
      <c r="IG131" s="1228"/>
      <c r="IH131" s="1228"/>
      <c r="II131" s="1228"/>
      <c r="IJ131" s="1228"/>
      <c r="IK131" s="1228"/>
      <c r="IL131" s="1228"/>
      <c r="IM131" s="1228"/>
      <c r="IN131" s="1228"/>
      <c r="IO131" s="1228"/>
      <c r="IP131" s="1228"/>
      <c r="IQ131" s="1228"/>
      <c r="IR131" s="1228"/>
      <c r="IS131" s="1228"/>
    </row>
    <row r="132" spans="1:253" s="1201" customFormat="1" ht="45">
      <c r="A132" s="1185">
        <v>116</v>
      </c>
      <c r="B132" s="1209" t="s">
        <v>831</v>
      </c>
      <c r="C132" s="1209"/>
      <c r="D132" s="1209"/>
      <c r="E132" s="519" t="s">
        <v>1117</v>
      </c>
      <c r="F132" s="1222" t="s">
        <v>1248</v>
      </c>
      <c r="G132" s="1220"/>
      <c r="H132" s="1216" t="s">
        <v>189</v>
      </c>
      <c r="I132" s="1189">
        <v>2016</v>
      </c>
      <c r="J132" s="1189"/>
      <c r="K132" s="1189">
        <v>2018</v>
      </c>
      <c r="L132" s="1189"/>
      <c r="M132" s="1223" t="s">
        <v>1384</v>
      </c>
      <c r="N132" s="1223" t="s">
        <v>832</v>
      </c>
      <c r="O132" s="1192">
        <v>4978</v>
      </c>
      <c r="P132" s="1192"/>
      <c r="Q132" s="1192">
        <v>4978</v>
      </c>
      <c r="R132" s="1192">
        <v>200</v>
      </c>
      <c r="S132" s="1192"/>
      <c r="T132" s="1192">
        <v>200</v>
      </c>
      <c r="U132" s="1192">
        <v>5000</v>
      </c>
      <c r="V132" s="520">
        <v>4280</v>
      </c>
      <c r="W132" s="519">
        <v>1750</v>
      </c>
      <c r="X132" s="641">
        <v>2530.1999999999998</v>
      </c>
      <c r="Y132" s="641"/>
      <c r="Z132" s="1224">
        <v>1400</v>
      </c>
      <c r="AA132" s="519">
        <v>1130</v>
      </c>
      <c r="AB132" s="1202" t="s">
        <v>828</v>
      </c>
      <c r="AC132" s="1203"/>
      <c r="AD132" s="1203"/>
      <c r="AE132" s="1203"/>
      <c r="AF132" s="1203"/>
      <c r="AG132" s="1203"/>
      <c r="AH132" s="1203"/>
      <c r="AI132" s="1203"/>
      <c r="AJ132" s="1203"/>
      <c r="AK132" s="1203"/>
      <c r="AL132" s="1203"/>
      <c r="AM132" s="1203"/>
      <c r="AN132" s="1203"/>
      <c r="AO132" s="1203"/>
      <c r="AP132" s="1203"/>
      <c r="AQ132" s="1203"/>
      <c r="AR132" s="1203"/>
      <c r="AS132" s="1203"/>
      <c r="AT132" s="1203"/>
      <c r="AU132" s="1203"/>
      <c r="AV132" s="1203"/>
      <c r="AW132" s="1203"/>
      <c r="AX132" s="1203"/>
      <c r="AY132" s="1203"/>
      <c r="AZ132" s="1203"/>
      <c r="BA132" s="1203"/>
      <c r="BB132" s="1203"/>
      <c r="BC132" s="1203"/>
      <c r="BD132" s="1203"/>
      <c r="BE132" s="1203"/>
      <c r="BF132" s="1203"/>
      <c r="BG132" s="1203"/>
      <c r="BH132" s="1203"/>
      <c r="BI132" s="1203"/>
      <c r="BJ132" s="1203"/>
      <c r="BK132" s="1203"/>
      <c r="BL132" s="1203"/>
      <c r="BM132" s="1203"/>
      <c r="BN132" s="1203"/>
      <c r="BO132" s="1203"/>
      <c r="BP132" s="1203"/>
      <c r="BQ132" s="1203"/>
      <c r="BR132" s="1203"/>
      <c r="BS132" s="1203"/>
      <c r="BT132" s="1203"/>
      <c r="BU132" s="1203"/>
      <c r="BV132" s="1203"/>
      <c r="BW132" s="1203"/>
      <c r="BX132" s="1203"/>
      <c r="BY132" s="1203"/>
      <c r="BZ132" s="1203"/>
      <c r="CA132" s="1203"/>
      <c r="CB132" s="1203"/>
      <c r="CC132" s="1203"/>
      <c r="CD132" s="1203"/>
      <c r="CE132" s="1203"/>
      <c r="CF132" s="1203"/>
      <c r="CG132" s="1203"/>
      <c r="CH132" s="1203"/>
      <c r="CI132" s="1203"/>
      <c r="CJ132" s="1203"/>
      <c r="CK132" s="1203"/>
      <c r="CL132" s="1203"/>
      <c r="CM132" s="1203"/>
      <c r="CN132" s="1203"/>
      <c r="CO132" s="1203"/>
      <c r="CP132" s="1203"/>
      <c r="CQ132" s="1203"/>
      <c r="CR132" s="1203"/>
      <c r="CS132" s="1203"/>
      <c r="CT132" s="1203"/>
      <c r="CU132" s="1203"/>
      <c r="CV132" s="1203"/>
      <c r="CW132" s="1203"/>
      <c r="CX132" s="1203"/>
      <c r="CY132" s="1203"/>
      <c r="CZ132" s="1203"/>
      <c r="DA132" s="1203"/>
      <c r="DB132" s="1203"/>
      <c r="DC132" s="1203"/>
      <c r="DD132" s="1203"/>
      <c r="DE132" s="1203"/>
      <c r="DF132" s="1203"/>
      <c r="DG132" s="1203"/>
      <c r="DH132" s="1203"/>
      <c r="DI132" s="1203"/>
      <c r="DJ132" s="1203"/>
      <c r="DK132" s="1203"/>
      <c r="DL132" s="1203"/>
      <c r="DM132" s="1203"/>
      <c r="DN132" s="1203"/>
      <c r="DO132" s="1203"/>
      <c r="DP132" s="1203"/>
      <c r="DQ132" s="1203"/>
      <c r="DR132" s="1203"/>
      <c r="DS132" s="1203"/>
      <c r="DT132" s="1203"/>
      <c r="DU132" s="1203"/>
      <c r="DV132" s="1203"/>
      <c r="DW132" s="1203"/>
      <c r="DX132" s="1203"/>
      <c r="DY132" s="1203"/>
      <c r="DZ132" s="1203"/>
      <c r="EA132" s="1203"/>
      <c r="EB132" s="1203"/>
      <c r="EC132" s="1203"/>
      <c r="ED132" s="1203"/>
      <c r="EE132" s="1203"/>
      <c r="EF132" s="1203"/>
      <c r="EG132" s="1203"/>
      <c r="EH132" s="1203"/>
      <c r="EI132" s="1203"/>
      <c r="EJ132" s="1203"/>
      <c r="EK132" s="1203"/>
      <c r="EL132" s="1203"/>
      <c r="EM132" s="1203"/>
      <c r="EN132" s="1203"/>
      <c r="EO132" s="1203"/>
      <c r="EP132" s="1203"/>
      <c r="EQ132" s="1203"/>
      <c r="ER132" s="1203"/>
      <c r="ES132" s="1203"/>
      <c r="ET132" s="1203"/>
      <c r="EU132" s="1203"/>
      <c r="EV132" s="1203"/>
      <c r="EW132" s="1203"/>
      <c r="EX132" s="1203"/>
      <c r="EY132" s="1203"/>
      <c r="EZ132" s="1203"/>
      <c r="FA132" s="1203"/>
      <c r="FB132" s="1203"/>
      <c r="FC132" s="1203"/>
      <c r="FD132" s="1203"/>
      <c r="FE132" s="1203"/>
      <c r="FF132" s="1203"/>
      <c r="FG132" s="1203"/>
      <c r="FH132" s="1203"/>
      <c r="FI132" s="1203"/>
      <c r="FJ132" s="1203"/>
      <c r="FK132" s="1203"/>
      <c r="FL132" s="1203"/>
      <c r="FM132" s="1203"/>
      <c r="FN132" s="1203"/>
      <c r="FO132" s="1203"/>
      <c r="FP132" s="1203"/>
      <c r="FQ132" s="1203"/>
      <c r="FR132" s="1203"/>
      <c r="FS132" s="1203"/>
      <c r="FT132" s="1203"/>
      <c r="FU132" s="1203"/>
      <c r="FV132" s="1203"/>
      <c r="FW132" s="1203"/>
      <c r="FX132" s="1203"/>
      <c r="FY132" s="1203"/>
      <c r="FZ132" s="1203"/>
      <c r="GA132" s="1203"/>
      <c r="GB132" s="1203"/>
      <c r="GC132" s="1203"/>
      <c r="GD132" s="1203"/>
      <c r="GE132" s="1203"/>
      <c r="GF132" s="1203"/>
      <c r="GG132" s="1203"/>
      <c r="GH132" s="1203"/>
      <c r="GI132" s="1203"/>
      <c r="GJ132" s="1203"/>
      <c r="GK132" s="1203"/>
      <c r="GL132" s="1203"/>
      <c r="GM132" s="1203"/>
      <c r="GN132" s="1203"/>
      <c r="GO132" s="1203"/>
      <c r="GP132" s="1203"/>
      <c r="GQ132" s="1203"/>
      <c r="GR132" s="1203"/>
      <c r="GS132" s="1203"/>
      <c r="GT132" s="1203"/>
      <c r="GU132" s="1203"/>
      <c r="GV132" s="1203"/>
      <c r="GW132" s="1203"/>
      <c r="GX132" s="1203"/>
      <c r="GY132" s="1203"/>
      <c r="GZ132" s="1203"/>
      <c r="HA132" s="1203"/>
      <c r="HB132" s="1203"/>
      <c r="HC132" s="1203"/>
      <c r="HD132" s="1203"/>
      <c r="HE132" s="1203"/>
      <c r="HF132" s="1203"/>
      <c r="HG132" s="1203"/>
      <c r="HH132" s="1203"/>
      <c r="HI132" s="1203"/>
      <c r="HJ132" s="1203"/>
      <c r="HK132" s="1203"/>
      <c r="HL132" s="1203"/>
      <c r="HM132" s="1203"/>
      <c r="HN132" s="1203"/>
      <c r="HO132" s="1203"/>
      <c r="HP132" s="1203"/>
      <c r="HQ132" s="1203"/>
      <c r="HR132" s="1203"/>
      <c r="HS132" s="1203"/>
      <c r="HT132" s="1203"/>
      <c r="HU132" s="1203"/>
      <c r="HV132" s="1203"/>
      <c r="HW132" s="1203"/>
      <c r="HX132" s="1203"/>
      <c r="HY132" s="1203"/>
      <c r="HZ132" s="1203"/>
      <c r="IA132" s="1203"/>
      <c r="IB132" s="1203"/>
      <c r="IC132" s="1203"/>
      <c r="ID132" s="1203"/>
      <c r="IE132" s="1203"/>
      <c r="IF132" s="1203"/>
      <c r="IG132" s="1203"/>
      <c r="IH132" s="1203"/>
      <c r="II132" s="1203"/>
      <c r="IJ132" s="1203"/>
      <c r="IK132" s="1203"/>
      <c r="IL132" s="1203"/>
      <c r="IM132" s="1203"/>
      <c r="IN132" s="1203"/>
      <c r="IO132" s="1203"/>
      <c r="IP132" s="1203"/>
      <c r="IQ132" s="1203"/>
      <c r="IR132" s="1203"/>
      <c r="IS132" s="1203"/>
    </row>
    <row r="133" spans="1:253" s="1201" customFormat="1" ht="45">
      <c r="A133" s="1185">
        <v>117</v>
      </c>
      <c r="B133" s="1225" t="s">
        <v>833</v>
      </c>
      <c r="C133" s="1225"/>
      <c r="D133" s="1225"/>
      <c r="E133" s="519" t="s">
        <v>1117</v>
      </c>
      <c r="F133" s="1222" t="s">
        <v>1248</v>
      </c>
      <c r="G133" s="1220"/>
      <c r="H133" s="1193" t="s">
        <v>237</v>
      </c>
      <c r="I133" s="1189">
        <v>2016</v>
      </c>
      <c r="J133" s="1189"/>
      <c r="K133" s="1189">
        <v>2018</v>
      </c>
      <c r="L133" s="1189"/>
      <c r="M133" s="1223" t="s">
        <v>1385</v>
      </c>
      <c r="N133" s="1226" t="s">
        <v>834</v>
      </c>
      <c r="O133" s="1192">
        <v>4500</v>
      </c>
      <c r="P133" s="1192"/>
      <c r="Q133" s="1192">
        <v>4500</v>
      </c>
      <c r="R133" s="1192">
        <v>150</v>
      </c>
      <c r="S133" s="1192"/>
      <c r="T133" s="1192">
        <v>150</v>
      </c>
      <c r="U133" s="1192">
        <v>4500</v>
      </c>
      <c r="V133" s="520">
        <v>3900</v>
      </c>
      <c r="W133" s="519">
        <v>1575</v>
      </c>
      <c r="X133" s="641">
        <v>2325</v>
      </c>
      <c r="Y133" s="641"/>
      <c r="Z133" s="1224">
        <v>1400</v>
      </c>
      <c r="AA133" s="519">
        <v>925</v>
      </c>
      <c r="AB133" s="1202" t="s">
        <v>828</v>
      </c>
      <c r="AC133" s="1203"/>
      <c r="AD133" s="1203"/>
      <c r="AE133" s="1203"/>
      <c r="AF133" s="1203"/>
      <c r="AG133" s="1203"/>
      <c r="AH133" s="1203"/>
      <c r="AI133" s="1203"/>
      <c r="AJ133" s="1203"/>
      <c r="AK133" s="1203"/>
      <c r="AL133" s="1203"/>
      <c r="AM133" s="1203"/>
      <c r="AN133" s="1203"/>
      <c r="AO133" s="1203"/>
      <c r="AP133" s="1203"/>
      <c r="AQ133" s="1203"/>
      <c r="AR133" s="1203"/>
      <c r="AS133" s="1203"/>
      <c r="AT133" s="1203"/>
      <c r="AU133" s="1203"/>
      <c r="AV133" s="1203"/>
      <c r="AW133" s="1203"/>
      <c r="AX133" s="1203"/>
      <c r="AY133" s="1203"/>
      <c r="AZ133" s="1203"/>
      <c r="BA133" s="1203"/>
      <c r="BB133" s="1203"/>
      <c r="BC133" s="1203"/>
      <c r="BD133" s="1203"/>
      <c r="BE133" s="1203"/>
      <c r="BF133" s="1203"/>
      <c r="BG133" s="1203"/>
      <c r="BH133" s="1203"/>
      <c r="BI133" s="1203"/>
      <c r="BJ133" s="1203"/>
      <c r="BK133" s="1203"/>
      <c r="BL133" s="1203"/>
      <c r="BM133" s="1203"/>
      <c r="BN133" s="1203"/>
      <c r="BO133" s="1203"/>
      <c r="BP133" s="1203"/>
      <c r="BQ133" s="1203"/>
      <c r="BR133" s="1203"/>
      <c r="BS133" s="1203"/>
      <c r="BT133" s="1203"/>
      <c r="BU133" s="1203"/>
      <c r="BV133" s="1203"/>
      <c r="BW133" s="1203"/>
      <c r="BX133" s="1203"/>
      <c r="BY133" s="1203"/>
      <c r="BZ133" s="1203"/>
      <c r="CA133" s="1203"/>
      <c r="CB133" s="1203"/>
      <c r="CC133" s="1203"/>
      <c r="CD133" s="1203"/>
      <c r="CE133" s="1203"/>
      <c r="CF133" s="1203"/>
      <c r="CG133" s="1203"/>
      <c r="CH133" s="1203"/>
      <c r="CI133" s="1203"/>
      <c r="CJ133" s="1203"/>
      <c r="CK133" s="1203"/>
      <c r="CL133" s="1203"/>
      <c r="CM133" s="1203"/>
      <c r="CN133" s="1203"/>
      <c r="CO133" s="1203"/>
      <c r="CP133" s="1203"/>
      <c r="CQ133" s="1203"/>
      <c r="CR133" s="1203"/>
      <c r="CS133" s="1203"/>
      <c r="CT133" s="1203"/>
      <c r="CU133" s="1203"/>
      <c r="CV133" s="1203"/>
      <c r="CW133" s="1203"/>
      <c r="CX133" s="1203"/>
      <c r="CY133" s="1203"/>
      <c r="CZ133" s="1203"/>
      <c r="DA133" s="1203"/>
      <c r="DB133" s="1203"/>
      <c r="DC133" s="1203"/>
      <c r="DD133" s="1203"/>
      <c r="DE133" s="1203"/>
      <c r="DF133" s="1203"/>
      <c r="DG133" s="1203"/>
      <c r="DH133" s="1203"/>
      <c r="DI133" s="1203"/>
      <c r="DJ133" s="1203"/>
      <c r="DK133" s="1203"/>
      <c r="DL133" s="1203"/>
      <c r="DM133" s="1203"/>
      <c r="DN133" s="1203"/>
      <c r="DO133" s="1203"/>
      <c r="DP133" s="1203"/>
      <c r="DQ133" s="1203"/>
      <c r="DR133" s="1203"/>
      <c r="DS133" s="1203"/>
      <c r="DT133" s="1203"/>
      <c r="DU133" s="1203"/>
      <c r="DV133" s="1203"/>
      <c r="DW133" s="1203"/>
      <c r="DX133" s="1203"/>
      <c r="DY133" s="1203"/>
      <c r="DZ133" s="1203"/>
      <c r="EA133" s="1203"/>
      <c r="EB133" s="1203"/>
      <c r="EC133" s="1203"/>
      <c r="ED133" s="1203"/>
      <c r="EE133" s="1203"/>
      <c r="EF133" s="1203"/>
      <c r="EG133" s="1203"/>
      <c r="EH133" s="1203"/>
      <c r="EI133" s="1203"/>
      <c r="EJ133" s="1203"/>
      <c r="EK133" s="1203"/>
      <c r="EL133" s="1203"/>
      <c r="EM133" s="1203"/>
      <c r="EN133" s="1203"/>
      <c r="EO133" s="1203"/>
      <c r="EP133" s="1203"/>
      <c r="EQ133" s="1203"/>
      <c r="ER133" s="1203"/>
      <c r="ES133" s="1203"/>
      <c r="ET133" s="1203"/>
      <c r="EU133" s="1203"/>
      <c r="EV133" s="1203"/>
      <c r="EW133" s="1203"/>
      <c r="EX133" s="1203"/>
      <c r="EY133" s="1203"/>
      <c r="EZ133" s="1203"/>
      <c r="FA133" s="1203"/>
      <c r="FB133" s="1203"/>
      <c r="FC133" s="1203"/>
      <c r="FD133" s="1203"/>
      <c r="FE133" s="1203"/>
      <c r="FF133" s="1203"/>
      <c r="FG133" s="1203"/>
      <c r="FH133" s="1203"/>
      <c r="FI133" s="1203"/>
      <c r="FJ133" s="1203"/>
      <c r="FK133" s="1203"/>
      <c r="FL133" s="1203"/>
      <c r="FM133" s="1203"/>
      <c r="FN133" s="1203"/>
      <c r="FO133" s="1203"/>
      <c r="FP133" s="1203"/>
      <c r="FQ133" s="1203"/>
      <c r="FR133" s="1203"/>
      <c r="FS133" s="1203"/>
      <c r="FT133" s="1203"/>
      <c r="FU133" s="1203"/>
      <c r="FV133" s="1203"/>
      <c r="FW133" s="1203"/>
      <c r="FX133" s="1203"/>
      <c r="FY133" s="1203"/>
      <c r="FZ133" s="1203"/>
      <c r="GA133" s="1203"/>
      <c r="GB133" s="1203"/>
      <c r="GC133" s="1203"/>
      <c r="GD133" s="1203"/>
      <c r="GE133" s="1203"/>
      <c r="GF133" s="1203"/>
      <c r="GG133" s="1203"/>
      <c r="GH133" s="1203"/>
      <c r="GI133" s="1203"/>
      <c r="GJ133" s="1203"/>
      <c r="GK133" s="1203"/>
      <c r="GL133" s="1203"/>
      <c r="GM133" s="1203"/>
      <c r="GN133" s="1203"/>
      <c r="GO133" s="1203"/>
      <c r="GP133" s="1203"/>
      <c r="GQ133" s="1203"/>
      <c r="GR133" s="1203"/>
      <c r="GS133" s="1203"/>
      <c r="GT133" s="1203"/>
      <c r="GU133" s="1203"/>
      <c r="GV133" s="1203"/>
      <c r="GW133" s="1203"/>
      <c r="GX133" s="1203"/>
      <c r="GY133" s="1203"/>
      <c r="GZ133" s="1203"/>
      <c r="HA133" s="1203"/>
      <c r="HB133" s="1203"/>
      <c r="HC133" s="1203"/>
      <c r="HD133" s="1203"/>
      <c r="HE133" s="1203"/>
      <c r="HF133" s="1203"/>
      <c r="HG133" s="1203"/>
      <c r="HH133" s="1203"/>
      <c r="HI133" s="1203"/>
      <c r="HJ133" s="1203"/>
      <c r="HK133" s="1203"/>
      <c r="HL133" s="1203"/>
      <c r="HM133" s="1203"/>
      <c r="HN133" s="1203"/>
      <c r="HO133" s="1203"/>
      <c r="HP133" s="1203"/>
      <c r="HQ133" s="1203"/>
      <c r="HR133" s="1203"/>
      <c r="HS133" s="1203"/>
      <c r="HT133" s="1203"/>
      <c r="HU133" s="1203"/>
      <c r="HV133" s="1203"/>
      <c r="HW133" s="1203"/>
      <c r="HX133" s="1203"/>
      <c r="HY133" s="1203"/>
      <c r="HZ133" s="1203"/>
      <c r="IA133" s="1203"/>
      <c r="IB133" s="1203"/>
      <c r="IC133" s="1203"/>
      <c r="ID133" s="1203"/>
      <c r="IE133" s="1203"/>
      <c r="IF133" s="1203"/>
      <c r="IG133" s="1203"/>
      <c r="IH133" s="1203"/>
      <c r="II133" s="1203"/>
      <c r="IJ133" s="1203"/>
      <c r="IK133" s="1203"/>
      <c r="IL133" s="1203"/>
      <c r="IM133" s="1203"/>
      <c r="IN133" s="1203"/>
      <c r="IO133" s="1203"/>
      <c r="IP133" s="1203"/>
      <c r="IQ133" s="1203"/>
      <c r="IR133" s="1203"/>
      <c r="IS133" s="1203"/>
    </row>
    <row r="134" spans="1:253" s="1228" customFormat="1" ht="45">
      <c r="A134" s="1185">
        <v>118</v>
      </c>
      <c r="B134" s="1225" t="s">
        <v>835</v>
      </c>
      <c r="C134" s="1225"/>
      <c r="D134" s="1225"/>
      <c r="E134" s="519" t="s">
        <v>1117</v>
      </c>
      <c r="F134" s="1222" t="s">
        <v>1248</v>
      </c>
      <c r="G134" s="1220"/>
      <c r="H134" s="1188" t="s">
        <v>132</v>
      </c>
      <c r="I134" s="1189">
        <v>2016</v>
      </c>
      <c r="J134" s="1189"/>
      <c r="K134" s="1189">
        <v>2018</v>
      </c>
      <c r="L134" s="1189"/>
      <c r="M134" s="1223" t="s">
        <v>1386</v>
      </c>
      <c r="N134" s="1226" t="s">
        <v>836</v>
      </c>
      <c r="O134" s="1192">
        <v>3000</v>
      </c>
      <c r="P134" s="1192"/>
      <c r="Q134" s="1192">
        <v>3000</v>
      </c>
      <c r="R134" s="1192">
        <v>150</v>
      </c>
      <c r="S134" s="1192"/>
      <c r="T134" s="1192">
        <v>150</v>
      </c>
      <c r="U134" s="1192">
        <v>3000</v>
      </c>
      <c r="V134" s="520">
        <v>2550</v>
      </c>
      <c r="W134" s="519">
        <v>1050</v>
      </c>
      <c r="X134" s="641">
        <v>1500</v>
      </c>
      <c r="Y134" s="641"/>
      <c r="Z134" s="1224">
        <v>780</v>
      </c>
      <c r="AA134" s="519">
        <v>720</v>
      </c>
      <c r="AB134" s="1202" t="s">
        <v>828</v>
      </c>
      <c r="AC134" s="1203"/>
      <c r="AD134" s="1203"/>
      <c r="AE134" s="1203"/>
      <c r="AF134" s="1203"/>
      <c r="AG134" s="1203"/>
      <c r="AH134" s="1203"/>
      <c r="AI134" s="1203"/>
      <c r="AJ134" s="1203"/>
      <c r="AK134" s="1203"/>
      <c r="AL134" s="1203"/>
      <c r="AM134" s="1203"/>
      <c r="AN134" s="1203"/>
      <c r="AO134" s="1203"/>
      <c r="AP134" s="1203"/>
      <c r="AQ134" s="1203"/>
      <c r="AR134" s="1203"/>
      <c r="AS134" s="1203"/>
      <c r="AT134" s="1203"/>
      <c r="AU134" s="1203"/>
      <c r="AV134" s="1203"/>
      <c r="AW134" s="1203"/>
      <c r="AX134" s="1203"/>
      <c r="AY134" s="1203"/>
      <c r="AZ134" s="1203"/>
      <c r="BA134" s="1203"/>
      <c r="BB134" s="1203"/>
      <c r="BC134" s="1203"/>
      <c r="BD134" s="1203"/>
      <c r="BE134" s="1203"/>
      <c r="BF134" s="1203"/>
      <c r="BG134" s="1203"/>
      <c r="BH134" s="1203"/>
      <c r="BI134" s="1203"/>
      <c r="BJ134" s="1203"/>
      <c r="BK134" s="1203"/>
      <c r="BL134" s="1203"/>
      <c r="BM134" s="1203"/>
      <c r="BN134" s="1203"/>
      <c r="BO134" s="1203"/>
      <c r="BP134" s="1203"/>
      <c r="BQ134" s="1203"/>
      <c r="BR134" s="1203"/>
      <c r="BS134" s="1203"/>
      <c r="BT134" s="1203"/>
      <c r="BU134" s="1203"/>
      <c r="BV134" s="1203"/>
      <c r="BW134" s="1203"/>
      <c r="BX134" s="1203"/>
      <c r="BY134" s="1203"/>
      <c r="BZ134" s="1203"/>
      <c r="CA134" s="1203"/>
      <c r="CB134" s="1203"/>
      <c r="CC134" s="1203"/>
      <c r="CD134" s="1203"/>
      <c r="CE134" s="1203"/>
      <c r="CF134" s="1203"/>
      <c r="CG134" s="1203"/>
      <c r="CH134" s="1203"/>
      <c r="CI134" s="1203"/>
      <c r="CJ134" s="1203"/>
      <c r="CK134" s="1203"/>
      <c r="CL134" s="1203"/>
      <c r="CM134" s="1203"/>
      <c r="CN134" s="1203"/>
      <c r="CO134" s="1203"/>
      <c r="CP134" s="1203"/>
      <c r="CQ134" s="1203"/>
      <c r="CR134" s="1203"/>
      <c r="CS134" s="1203"/>
      <c r="CT134" s="1203"/>
      <c r="CU134" s="1203"/>
      <c r="CV134" s="1203"/>
      <c r="CW134" s="1203"/>
      <c r="CX134" s="1203"/>
      <c r="CY134" s="1203"/>
      <c r="CZ134" s="1203"/>
      <c r="DA134" s="1203"/>
      <c r="DB134" s="1203"/>
      <c r="DC134" s="1203"/>
      <c r="DD134" s="1203"/>
      <c r="DE134" s="1203"/>
      <c r="DF134" s="1203"/>
      <c r="DG134" s="1203"/>
      <c r="DH134" s="1203"/>
      <c r="DI134" s="1203"/>
      <c r="DJ134" s="1203"/>
      <c r="DK134" s="1203"/>
      <c r="DL134" s="1203"/>
      <c r="DM134" s="1203"/>
      <c r="DN134" s="1203"/>
      <c r="DO134" s="1203"/>
      <c r="DP134" s="1203"/>
      <c r="DQ134" s="1203"/>
      <c r="DR134" s="1203"/>
      <c r="DS134" s="1203"/>
      <c r="DT134" s="1203"/>
      <c r="DU134" s="1203"/>
      <c r="DV134" s="1203"/>
      <c r="DW134" s="1203"/>
      <c r="DX134" s="1203"/>
      <c r="DY134" s="1203"/>
      <c r="DZ134" s="1203"/>
      <c r="EA134" s="1203"/>
      <c r="EB134" s="1203"/>
      <c r="EC134" s="1203"/>
      <c r="ED134" s="1203"/>
      <c r="EE134" s="1203"/>
      <c r="EF134" s="1203"/>
      <c r="EG134" s="1203"/>
      <c r="EH134" s="1203"/>
      <c r="EI134" s="1203"/>
      <c r="EJ134" s="1203"/>
      <c r="EK134" s="1203"/>
      <c r="EL134" s="1203"/>
      <c r="EM134" s="1203"/>
      <c r="EN134" s="1203"/>
      <c r="EO134" s="1203"/>
      <c r="EP134" s="1203"/>
      <c r="EQ134" s="1203"/>
      <c r="ER134" s="1203"/>
      <c r="ES134" s="1203"/>
      <c r="ET134" s="1203"/>
      <c r="EU134" s="1203"/>
      <c r="EV134" s="1203"/>
      <c r="EW134" s="1203"/>
      <c r="EX134" s="1203"/>
      <c r="EY134" s="1203"/>
      <c r="EZ134" s="1203"/>
      <c r="FA134" s="1203"/>
      <c r="FB134" s="1203"/>
      <c r="FC134" s="1203"/>
      <c r="FD134" s="1203"/>
      <c r="FE134" s="1203"/>
      <c r="FF134" s="1203"/>
      <c r="FG134" s="1203"/>
      <c r="FH134" s="1203"/>
      <c r="FI134" s="1203"/>
      <c r="FJ134" s="1203"/>
      <c r="FK134" s="1203"/>
      <c r="FL134" s="1203"/>
      <c r="FM134" s="1203"/>
      <c r="FN134" s="1203"/>
      <c r="FO134" s="1203"/>
      <c r="FP134" s="1203"/>
      <c r="FQ134" s="1203"/>
      <c r="FR134" s="1203"/>
      <c r="FS134" s="1203"/>
      <c r="FT134" s="1203"/>
      <c r="FU134" s="1203"/>
      <c r="FV134" s="1203"/>
      <c r="FW134" s="1203"/>
      <c r="FX134" s="1203"/>
      <c r="FY134" s="1203"/>
      <c r="FZ134" s="1203"/>
      <c r="GA134" s="1203"/>
      <c r="GB134" s="1203"/>
      <c r="GC134" s="1203"/>
      <c r="GD134" s="1203"/>
      <c r="GE134" s="1203"/>
      <c r="GF134" s="1203"/>
      <c r="GG134" s="1203"/>
      <c r="GH134" s="1203"/>
      <c r="GI134" s="1203"/>
      <c r="GJ134" s="1203"/>
      <c r="GK134" s="1203"/>
      <c r="GL134" s="1203"/>
      <c r="GM134" s="1203"/>
      <c r="GN134" s="1203"/>
      <c r="GO134" s="1203"/>
      <c r="GP134" s="1203"/>
      <c r="GQ134" s="1203"/>
      <c r="GR134" s="1203"/>
      <c r="GS134" s="1203"/>
      <c r="GT134" s="1203"/>
      <c r="GU134" s="1203"/>
      <c r="GV134" s="1203"/>
      <c r="GW134" s="1203"/>
      <c r="GX134" s="1203"/>
      <c r="GY134" s="1203"/>
      <c r="GZ134" s="1203"/>
      <c r="HA134" s="1203"/>
      <c r="HB134" s="1203"/>
      <c r="HC134" s="1203"/>
      <c r="HD134" s="1203"/>
      <c r="HE134" s="1203"/>
      <c r="HF134" s="1203"/>
      <c r="HG134" s="1203"/>
      <c r="HH134" s="1203"/>
      <c r="HI134" s="1203"/>
      <c r="HJ134" s="1203"/>
      <c r="HK134" s="1203"/>
      <c r="HL134" s="1203"/>
      <c r="HM134" s="1203"/>
      <c r="HN134" s="1203"/>
      <c r="HO134" s="1203"/>
      <c r="HP134" s="1203"/>
      <c r="HQ134" s="1203"/>
      <c r="HR134" s="1203"/>
      <c r="HS134" s="1203"/>
      <c r="HT134" s="1203"/>
      <c r="HU134" s="1203"/>
      <c r="HV134" s="1203"/>
      <c r="HW134" s="1203"/>
      <c r="HX134" s="1203"/>
      <c r="HY134" s="1203"/>
      <c r="HZ134" s="1203"/>
      <c r="IA134" s="1203"/>
      <c r="IB134" s="1203"/>
      <c r="IC134" s="1203"/>
      <c r="ID134" s="1203"/>
      <c r="IE134" s="1203"/>
      <c r="IF134" s="1203"/>
      <c r="IG134" s="1203"/>
      <c r="IH134" s="1203"/>
      <c r="II134" s="1203"/>
      <c r="IJ134" s="1203"/>
      <c r="IK134" s="1203"/>
      <c r="IL134" s="1203"/>
      <c r="IM134" s="1203"/>
      <c r="IN134" s="1203"/>
      <c r="IO134" s="1203"/>
      <c r="IP134" s="1203"/>
      <c r="IQ134" s="1203"/>
      <c r="IR134" s="1203"/>
      <c r="IS134" s="1203"/>
    </row>
    <row r="135" spans="1:253" s="1228" customFormat="1" ht="30">
      <c r="A135" s="1185">
        <v>119</v>
      </c>
      <c r="B135" s="1225" t="s">
        <v>837</v>
      </c>
      <c r="C135" s="1225"/>
      <c r="D135" s="1225"/>
      <c r="E135" s="519" t="s">
        <v>1117</v>
      </c>
      <c r="F135" s="1222" t="s">
        <v>1248</v>
      </c>
      <c r="G135" s="1220"/>
      <c r="H135" s="1198" t="s">
        <v>211</v>
      </c>
      <c r="I135" s="1189">
        <v>2016</v>
      </c>
      <c r="J135" s="1189"/>
      <c r="K135" s="1189">
        <v>2018</v>
      </c>
      <c r="L135" s="1189"/>
      <c r="M135" s="1189"/>
      <c r="N135" s="1226" t="s">
        <v>838</v>
      </c>
      <c r="O135" s="520">
        <v>4500</v>
      </c>
      <c r="P135" s="520"/>
      <c r="Q135" s="520">
        <v>4500</v>
      </c>
      <c r="R135" s="520">
        <v>200</v>
      </c>
      <c r="S135" s="520"/>
      <c r="T135" s="520">
        <v>200</v>
      </c>
      <c r="U135" s="520">
        <v>4500</v>
      </c>
      <c r="V135" s="520">
        <v>3850</v>
      </c>
      <c r="W135" s="519">
        <v>1575</v>
      </c>
      <c r="X135" s="641">
        <v>2275</v>
      </c>
      <c r="Y135" s="641"/>
      <c r="Z135" s="1224">
        <v>1250</v>
      </c>
      <c r="AA135" s="519">
        <v>1025</v>
      </c>
      <c r="AB135" s="1202" t="s">
        <v>828</v>
      </c>
      <c r="AC135" s="1201"/>
      <c r="AD135" s="1201"/>
      <c r="AE135" s="1201"/>
      <c r="AF135" s="1201"/>
      <c r="AG135" s="1201"/>
      <c r="AH135" s="1201"/>
      <c r="AI135" s="1201"/>
      <c r="AJ135" s="1201"/>
      <c r="AK135" s="1201"/>
      <c r="AL135" s="1201"/>
      <c r="AM135" s="1201"/>
      <c r="AN135" s="1201"/>
      <c r="AO135" s="1201"/>
      <c r="AP135" s="1201"/>
      <c r="AQ135" s="1201"/>
      <c r="AR135" s="1201"/>
      <c r="AS135" s="1201"/>
      <c r="AT135" s="1201"/>
      <c r="AU135" s="1201"/>
      <c r="AV135" s="1201"/>
      <c r="AW135" s="1201"/>
      <c r="AX135" s="1201"/>
      <c r="AY135" s="1201"/>
      <c r="AZ135" s="1201"/>
      <c r="BA135" s="1201"/>
      <c r="BB135" s="1201"/>
      <c r="BC135" s="1201"/>
      <c r="BD135" s="1201"/>
      <c r="BE135" s="1201"/>
      <c r="BF135" s="1201"/>
      <c r="BG135" s="1201"/>
      <c r="BH135" s="1201"/>
      <c r="BI135" s="1201"/>
      <c r="BJ135" s="1201"/>
      <c r="BK135" s="1201"/>
      <c r="BL135" s="1201"/>
      <c r="BM135" s="1201"/>
      <c r="BN135" s="1201"/>
      <c r="BO135" s="1201"/>
      <c r="BP135" s="1201"/>
      <c r="BQ135" s="1201"/>
      <c r="BR135" s="1201"/>
      <c r="BS135" s="1201"/>
      <c r="BT135" s="1201"/>
      <c r="BU135" s="1201"/>
      <c r="BV135" s="1201"/>
      <c r="BW135" s="1201"/>
      <c r="BX135" s="1201"/>
      <c r="BY135" s="1201"/>
      <c r="BZ135" s="1201"/>
      <c r="CA135" s="1201"/>
      <c r="CB135" s="1201"/>
      <c r="CC135" s="1201"/>
      <c r="CD135" s="1201"/>
      <c r="CE135" s="1201"/>
      <c r="CF135" s="1201"/>
      <c r="CG135" s="1201"/>
      <c r="CH135" s="1201"/>
      <c r="CI135" s="1201"/>
      <c r="CJ135" s="1201"/>
      <c r="CK135" s="1201"/>
      <c r="CL135" s="1201"/>
      <c r="CM135" s="1201"/>
      <c r="CN135" s="1201"/>
      <c r="CO135" s="1201"/>
      <c r="CP135" s="1201"/>
      <c r="CQ135" s="1201"/>
      <c r="CR135" s="1201"/>
      <c r="CS135" s="1201"/>
      <c r="CT135" s="1201"/>
      <c r="CU135" s="1201"/>
      <c r="CV135" s="1201"/>
      <c r="CW135" s="1201"/>
      <c r="CX135" s="1201"/>
      <c r="CY135" s="1201"/>
      <c r="CZ135" s="1201"/>
      <c r="DA135" s="1201"/>
      <c r="DB135" s="1201"/>
      <c r="DC135" s="1201"/>
      <c r="DD135" s="1201"/>
      <c r="DE135" s="1201"/>
      <c r="DF135" s="1201"/>
      <c r="DG135" s="1201"/>
      <c r="DH135" s="1201"/>
      <c r="DI135" s="1201"/>
      <c r="DJ135" s="1201"/>
      <c r="DK135" s="1201"/>
      <c r="DL135" s="1201"/>
      <c r="DM135" s="1201"/>
      <c r="DN135" s="1201"/>
      <c r="DO135" s="1201"/>
      <c r="DP135" s="1201"/>
      <c r="DQ135" s="1201"/>
      <c r="DR135" s="1201"/>
      <c r="DS135" s="1201"/>
      <c r="DT135" s="1201"/>
      <c r="DU135" s="1201"/>
      <c r="DV135" s="1201"/>
      <c r="DW135" s="1201"/>
      <c r="DX135" s="1201"/>
      <c r="DY135" s="1201"/>
      <c r="DZ135" s="1201"/>
      <c r="EA135" s="1201"/>
      <c r="EB135" s="1201"/>
      <c r="EC135" s="1201"/>
      <c r="ED135" s="1201"/>
      <c r="EE135" s="1201"/>
      <c r="EF135" s="1201"/>
      <c r="EG135" s="1201"/>
      <c r="EH135" s="1201"/>
      <c r="EI135" s="1201"/>
      <c r="EJ135" s="1201"/>
      <c r="EK135" s="1201"/>
      <c r="EL135" s="1201"/>
      <c r="EM135" s="1201"/>
      <c r="EN135" s="1201"/>
      <c r="EO135" s="1201"/>
      <c r="EP135" s="1201"/>
      <c r="EQ135" s="1201"/>
      <c r="ER135" s="1201"/>
      <c r="ES135" s="1201"/>
      <c r="ET135" s="1201"/>
      <c r="EU135" s="1201"/>
      <c r="EV135" s="1201"/>
      <c r="EW135" s="1201"/>
      <c r="EX135" s="1201"/>
      <c r="EY135" s="1201"/>
      <c r="EZ135" s="1201"/>
      <c r="FA135" s="1201"/>
      <c r="FB135" s="1201"/>
      <c r="FC135" s="1201"/>
      <c r="FD135" s="1201"/>
      <c r="FE135" s="1201"/>
      <c r="FF135" s="1201"/>
      <c r="FG135" s="1201"/>
      <c r="FH135" s="1201"/>
      <c r="FI135" s="1201"/>
      <c r="FJ135" s="1201"/>
      <c r="FK135" s="1201"/>
      <c r="FL135" s="1201"/>
      <c r="FM135" s="1201"/>
      <c r="FN135" s="1201"/>
      <c r="FO135" s="1201"/>
      <c r="FP135" s="1201"/>
      <c r="FQ135" s="1201"/>
      <c r="FR135" s="1201"/>
      <c r="FS135" s="1201"/>
      <c r="FT135" s="1201"/>
      <c r="FU135" s="1201"/>
      <c r="FV135" s="1201"/>
      <c r="FW135" s="1201"/>
      <c r="FX135" s="1201"/>
      <c r="FY135" s="1201"/>
      <c r="FZ135" s="1201"/>
      <c r="GA135" s="1201"/>
      <c r="GB135" s="1201"/>
      <c r="GC135" s="1201"/>
      <c r="GD135" s="1201"/>
      <c r="GE135" s="1201"/>
      <c r="GF135" s="1201"/>
      <c r="GG135" s="1201"/>
      <c r="GH135" s="1201"/>
      <c r="GI135" s="1201"/>
      <c r="GJ135" s="1201"/>
      <c r="GK135" s="1201"/>
      <c r="GL135" s="1201"/>
      <c r="GM135" s="1201"/>
      <c r="GN135" s="1201"/>
      <c r="GO135" s="1201"/>
      <c r="GP135" s="1201"/>
      <c r="GQ135" s="1201"/>
      <c r="GR135" s="1201"/>
      <c r="GS135" s="1201"/>
      <c r="GT135" s="1201"/>
      <c r="GU135" s="1201"/>
      <c r="GV135" s="1201"/>
      <c r="GW135" s="1201"/>
      <c r="GX135" s="1201"/>
      <c r="GY135" s="1201"/>
      <c r="GZ135" s="1201"/>
      <c r="HA135" s="1201"/>
      <c r="HB135" s="1201"/>
      <c r="HC135" s="1201"/>
      <c r="HD135" s="1201"/>
      <c r="HE135" s="1201"/>
      <c r="HF135" s="1201"/>
      <c r="HG135" s="1201"/>
      <c r="HH135" s="1201"/>
      <c r="HI135" s="1201"/>
      <c r="HJ135" s="1201"/>
      <c r="HK135" s="1201"/>
      <c r="HL135" s="1201"/>
      <c r="HM135" s="1201"/>
      <c r="HN135" s="1201"/>
      <c r="HO135" s="1201"/>
      <c r="HP135" s="1201"/>
      <c r="HQ135" s="1201"/>
      <c r="HR135" s="1201"/>
      <c r="HS135" s="1201"/>
      <c r="HT135" s="1201"/>
      <c r="HU135" s="1201"/>
      <c r="HV135" s="1201"/>
      <c r="HW135" s="1201"/>
      <c r="HX135" s="1201"/>
      <c r="HY135" s="1201"/>
      <c r="HZ135" s="1201"/>
      <c r="IA135" s="1201"/>
      <c r="IB135" s="1201"/>
      <c r="IC135" s="1201"/>
      <c r="ID135" s="1201"/>
      <c r="IE135" s="1201"/>
      <c r="IF135" s="1201"/>
      <c r="IG135" s="1201"/>
      <c r="IH135" s="1201"/>
      <c r="II135" s="1201"/>
      <c r="IJ135" s="1201"/>
      <c r="IK135" s="1201"/>
      <c r="IL135" s="1201"/>
      <c r="IM135" s="1201"/>
      <c r="IN135" s="1201"/>
      <c r="IO135" s="1201"/>
      <c r="IP135" s="1201"/>
      <c r="IQ135" s="1201"/>
      <c r="IR135" s="1201"/>
      <c r="IS135" s="1201"/>
    </row>
    <row r="136" spans="1:253" s="1201" customFormat="1" ht="30">
      <c r="A136" s="1185">
        <v>121</v>
      </c>
      <c r="B136" s="1225" t="s">
        <v>841</v>
      </c>
      <c r="C136" s="1225"/>
      <c r="D136" s="1225"/>
      <c r="E136" s="519" t="s">
        <v>1117</v>
      </c>
      <c r="F136" s="1222" t="s">
        <v>1248</v>
      </c>
      <c r="G136" s="1220"/>
      <c r="H136" s="1198" t="s">
        <v>211</v>
      </c>
      <c r="I136" s="1189">
        <v>2016</v>
      </c>
      <c r="J136" s="1189"/>
      <c r="K136" s="1189">
        <v>2018</v>
      </c>
      <c r="L136" s="1189"/>
      <c r="M136" s="1189"/>
      <c r="N136" s="1226" t="s">
        <v>842</v>
      </c>
      <c r="O136" s="1192">
        <v>6324</v>
      </c>
      <c r="P136" s="1192"/>
      <c r="Q136" s="1192">
        <v>6324</v>
      </c>
      <c r="R136" s="519">
        <v>150</v>
      </c>
      <c r="S136" s="519"/>
      <c r="T136" s="519">
        <v>150</v>
      </c>
      <c r="U136" s="1192">
        <v>4800</v>
      </c>
      <c r="V136" s="520">
        <v>5542</v>
      </c>
      <c r="W136" s="519">
        <v>2250</v>
      </c>
      <c r="X136" s="641">
        <v>3291.6000000000004</v>
      </c>
      <c r="Y136" s="641"/>
      <c r="Z136" s="519">
        <v>1600</v>
      </c>
      <c r="AA136" s="519">
        <v>1692</v>
      </c>
      <c r="AB136" s="535"/>
    </row>
    <row r="137" spans="1:253" s="1203" customFormat="1" ht="30">
      <c r="A137" s="1185">
        <v>122</v>
      </c>
      <c r="B137" s="1225" t="s">
        <v>843</v>
      </c>
      <c r="C137" s="1225"/>
      <c r="D137" s="1225"/>
      <c r="E137" s="519" t="s">
        <v>1117</v>
      </c>
      <c r="F137" s="1222" t="s">
        <v>1248</v>
      </c>
      <c r="G137" s="1220"/>
      <c r="H137" s="1193" t="s">
        <v>26</v>
      </c>
      <c r="I137" s="1189">
        <v>2016</v>
      </c>
      <c r="J137" s="1189"/>
      <c r="K137" s="1189">
        <v>2018</v>
      </c>
      <c r="L137" s="1189"/>
      <c r="M137" s="1189"/>
      <c r="N137" s="1226" t="s">
        <v>844</v>
      </c>
      <c r="O137" s="1192">
        <v>4000</v>
      </c>
      <c r="P137" s="1192"/>
      <c r="Q137" s="1192">
        <v>4000</v>
      </c>
      <c r="R137" s="1192">
        <v>150</v>
      </c>
      <c r="S137" s="1192"/>
      <c r="T137" s="1192">
        <v>150</v>
      </c>
      <c r="U137" s="1192">
        <v>4000</v>
      </c>
      <c r="V137" s="520">
        <v>3450</v>
      </c>
      <c r="W137" s="519">
        <v>1400</v>
      </c>
      <c r="X137" s="641">
        <v>2050</v>
      </c>
      <c r="Y137" s="641"/>
      <c r="Z137" s="519">
        <v>1000</v>
      </c>
      <c r="AA137" s="519">
        <v>1050</v>
      </c>
      <c r="AB137" s="535"/>
      <c r="AC137" s="1228"/>
      <c r="AD137" s="1228"/>
      <c r="AE137" s="1228"/>
      <c r="AF137" s="1228"/>
      <c r="AG137" s="1228"/>
      <c r="AH137" s="1228"/>
      <c r="AI137" s="1228"/>
      <c r="AJ137" s="1228"/>
      <c r="AK137" s="1228"/>
      <c r="AL137" s="1228"/>
      <c r="AM137" s="1228"/>
      <c r="AN137" s="1228"/>
      <c r="AO137" s="1228"/>
      <c r="AP137" s="1228"/>
      <c r="AQ137" s="1228"/>
      <c r="AR137" s="1228"/>
      <c r="AS137" s="1228"/>
      <c r="AT137" s="1228"/>
      <c r="AU137" s="1228"/>
      <c r="AV137" s="1228"/>
      <c r="AW137" s="1228"/>
      <c r="AX137" s="1228"/>
      <c r="AY137" s="1228"/>
      <c r="AZ137" s="1228"/>
      <c r="BA137" s="1228"/>
      <c r="BB137" s="1228"/>
      <c r="BC137" s="1228"/>
      <c r="BD137" s="1228"/>
      <c r="BE137" s="1228"/>
      <c r="BF137" s="1228"/>
      <c r="BG137" s="1228"/>
      <c r="BH137" s="1228"/>
      <c r="BI137" s="1228"/>
      <c r="BJ137" s="1228"/>
      <c r="BK137" s="1228"/>
      <c r="BL137" s="1228"/>
      <c r="BM137" s="1228"/>
      <c r="BN137" s="1228"/>
      <c r="BO137" s="1228"/>
      <c r="BP137" s="1228"/>
      <c r="BQ137" s="1228"/>
      <c r="BR137" s="1228"/>
      <c r="BS137" s="1228"/>
      <c r="BT137" s="1228"/>
      <c r="BU137" s="1228"/>
      <c r="BV137" s="1228"/>
      <c r="BW137" s="1228"/>
      <c r="BX137" s="1228"/>
      <c r="BY137" s="1228"/>
      <c r="BZ137" s="1228"/>
      <c r="CA137" s="1228"/>
      <c r="CB137" s="1228"/>
      <c r="CC137" s="1228"/>
      <c r="CD137" s="1228"/>
      <c r="CE137" s="1228"/>
      <c r="CF137" s="1228"/>
      <c r="CG137" s="1228"/>
      <c r="CH137" s="1228"/>
      <c r="CI137" s="1228"/>
      <c r="CJ137" s="1228"/>
      <c r="CK137" s="1228"/>
      <c r="CL137" s="1228"/>
      <c r="CM137" s="1228"/>
      <c r="CN137" s="1228"/>
      <c r="CO137" s="1228"/>
      <c r="CP137" s="1228"/>
      <c r="CQ137" s="1228"/>
      <c r="CR137" s="1228"/>
      <c r="CS137" s="1228"/>
      <c r="CT137" s="1228"/>
      <c r="CU137" s="1228"/>
      <c r="CV137" s="1228"/>
      <c r="CW137" s="1228"/>
      <c r="CX137" s="1228"/>
      <c r="CY137" s="1228"/>
      <c r="CZ137" s="1228"/>
      <c r="DA137" s="1228"/>
      <c r="DB137" s="1228"/>
      <c r="DC137" s="1228"/>
      <c r="DD137" s="1228"/>
      <c r="DE137" s="1228"/>
      <c r="DF137" s="1228"/>
      <c r="DG137" s="1228"/>
      <c r="DH137" s="1228"/>
      <c r="DI137" s="1228"/>
      <c r="DJ137" s="1228"/>
      <c r="DK137" s="1228"/>
      <c r="DL137" s="1228"/>
      <c r="DM137" s="1228"/>
      <c r="DN137" s="1228"/>
      <c r="DO137" s="1228"/>
      <c r="DP137" s="1228"/>
      <c r="DQ137" s="1228"/>
      <c r="DR137" s="1228"/>
      <c r="DS137" s="1228"/>
      <c r="DT137" s="1228"/>
      <c r="DU137" s="1228"/>
      <c r="DV137" s="1228"/>
      <c r="DW137" s="1228"/>
      <c r="DX137" s="1228"/>
      <c r="DY137" s="1228"/>
      <c r="DZ137" s="1228"/>
      <c r="EA137" s="1228"/>
      <c r="EB137" s="1228"/>
      <c r="EC137" s="1228"/>
      <c r="ED137" s="1228"/>
      <c r="EE137" s="1228"/>
      <c r="EF137" s="1228"/>
      <c r="EG137" s="1228"/>
      <c r="EH137" s="1228"/>
      <c r="EI137" s="1228"/>
      <c r="EJ137" s="1228"/>
      <c r="EK137" s="1228"/>
      <c r="EL137" s="1228"/>
      <c r="EM137" s="1228"/>
      <c r="EN137" s="1228"/>
      <c r="EO137" s="1228"/>
      <c r="EP137" s="1228"/>
      <c r="EQ137" s="1228"/>
      <c r="ER137" s="1228"/>
      <c r="ES137" s="1228"/>
      <c r="ET137" s="1228"/>
      <c r="EU137" s="1228"/>
      <c r="EV137" s="1228"/>
      <c r="EW137" s="1228"/>
      <c r="EX137" s="1228"/>
      <c r="EY137" s="1228"/>
      <c r="EZ137" s="1228"/>
      <c r="FA137" s="1228"/>
      <c r="FB137" s="1228"/>
      <c r="FC137" s="1228"/>
      <c r="FD137" s="1228"/>
      <c r="FE137" s="1228"/>
      <c r="FF137" s="1228"/>
      <c r="FG137" s="1228"/>
      <c r="FH137" s="1228"/>
      <c r="FI137" s="1228"/>
      <c r="FJ137" s="1228"/>
      <c r="FK137" s="1228"/>
      <c r="FL137" s="1228"/>
      <c r="FM137" s="1228"/>
      <c r="FN137" s="1228"/>
      <c r="FO137" s="1228"/>
      <c r="FP137" s="1228"/>
      <c r="FQ137" s="1228"/>
      <c r="FR137" s="1228"/>
      <c r="FS137" s="1228"/>
      <c r="FT137" s="1228"/>
      <c r="FU137" s="1228"/>
      <c r="FV137" s="1228"/>
      <c r="FW137" s="1228"/>
      <c r="FX137" s="1228"/>
      <c r="FY137" s="1228"/>
      <c r="FZ137" s="1228"/>
      <c r="GA137" s="1228"/>
      <c r="GB137" s="1228"/>
      <c r="GC137" s="1228"/>
      <c r="GD137" s="1228"/>
      <c r="GE137" s="1228"/>
      <c r="GF137" s="1228"/>
      <c r="GG137" s="1228"/>
      <c r="GH137" s="1228"/>
      <c r="GI137" s="1228"/>
      <c r="GJ137" s="1228"/>
      <c r="GK137" s="1228"/>
      <c r="GL137" s="1228"/>
      <c r="GM137" s="1228"/>
      <c r="GN137" s="1228"/>
      <c r="GO137" s="1228"/>
      <c r="GP137" s="1228"/>
      <c r="GQ137" s="1228"/>
      <c r="GR137" s="1228"/>
      <c r="GS137" s="1228"/>
      <c r="GT137" s="1228"/>
      <c r="GU137" s="1228"/>
      <c r="GV137" s="1228"/>
      <c r="GW137" s="1228"/>
      <c r="GX137" s="1228"/>
      <c r="GY137" s="1228"/>
      <c r="GZ137" s="1228"/>
      <c r="HA137" s="1228"/>
      <c r="HB137" s="1228"/>
      <c r="HC137" s="1228"/>
      <c r="HD137" s="1228"/>
      <c r="HE137" s="1228"/>
      <c r="HF137" s="1228"/>
      <c r="HG137" s="1228"/>
      <c r="HH137" s="1228"/>
      <c r="HI137" s="1228"/>
      <c r="HJ137" s="1228"/>
      <c r="HK137" s="1228"/>
      <c r="HL137" s="1228"/>
      <c r="HM137" s="1228"/>
      <c r="HN137" s="1228"/>
      <c r="HO137" s="1228"/>
      <c r="HP137" s="1228"/>
      <c r="HQ137" s="1228"/>
      <c r="HR137" s="1228"/>
      <c r="HS137" s="1228"/>
      <c r="HT137" s="1228"/>
      <c r="HU137" s="1228"/>
      <c r="HV137" s="1228"/>
      <c r="HW137" s="1228"/>
      <c r="HX137" s="1228"/>
      <c r="HY137" s="1228"/>
      <c r="HZ137" s="1228"/>
      <c r="IA137" s="1228"/>
      <c r="IB137" s="1228"/>
      <c r="IC137" s="1228"/>
      <c r="ID137" s="1228"/>
      <c r="IE137" s="1228"/>
      <c r="IF137" s="1228"/>
      <c r="IG137" s="1228"/>
      <c r="IH137" s="1228"/>
      <c r="II137" s="1228"/>
      <c r="IJ137" s="1228"/>
      <c r="IK137" s="1228"/>
      <c r="IL137" s="1228"/>
      <c r="IM137" s="1228"/>
      <c r="IN137" s="1228"/>
      <c r="IO137" s="1228"/>
      <c r="IP137" s="1228"/>
      <c r="IQ137" s="1228"/>
      <c r="IR137" s="1228"/>
      <c r="IS137" s="1228"/>
    </row>
    <row r="138" spans="1:253" s="1201" customFormat="1" ht="30">
      <c r="A138" s="1185">
        <v>123</v>
      </c>
      <c r="B138" s="1225" t="s">
        <v>845</v>
      </c>
      <c r="C138" s="1225"/>
      <c r="D138" s="1225"/>
      <c r="E138" s="519" t="s">
        <v>1117</v>
      </c>
      <c r="F138" s="1222" t="s">
        <v>1248</v>
      </c>
      <c r="G138" s="1220"/>
      <c r="H138" s="1188" t="s">
        <v>132</v>
      </c>
      <c r="I138" s="1189">
        <v>2016</v>
      </c>
      <c r="J138" s="1189"/>
      <c r="K138" s="1189">
        <v>2018</v>
      </c>
      <c r="L138" s="1189"/>
      <c r="M138" s="1189"/>
      <c r="N138" s="1226" t="s">
        <v>846</v>
      </c>
      <c r="O138" s="1192">
        <v>3200</v>
      </c>
      <c r="P138" s="1192"/>
      <c r="Q138" s="1192">
        <v>3200</v>
      </c>
      <c r="R138" s="1192">
        <v>150</v>
      </c>
      <c r="S138" s="1192"/>
      <c r="T138" s="1192">
        <v>150</v>
      </c>
      <c r="U138" s="1192">
        <v>3200</v>
      </c>
      <c r="V138" s="520">
        <v>2730</v>
      </c>
      <c r="W138" s="519">
        <v>1120</v>
      </c>
      <c r="X138" s="641">
        <v>1610</v>
      </c>
      <c r="Y138" s="641"/>
      <c r="Z138" s="1224">
        <v>850</v>
      </c>
      <c r="AA138" s="519">
        <v>760</v>
      </c>
      <c r="AB138" s="535"/>
      <c r="AC138" s="1228"/>
      <c r="AD138" s="1228"/>
      <c r="AE138" s="1228"/>
      <c r="AF138" s="1228"/>
      <c r="AG138" s="1228"/>
      <c r="AH138" s="1228"/>
      <c r="AI138" s="1228"/>
      <c r="AJ138" s="1228"/>
      <c r="AK138" s="1228"/>
      <c r="AL138" s="1228"/>
      <c r="AM138" s="1228"/>
      <c r="AN138" s="1228"/>
      <c r="AO138" s="1228"/>
      <c r="AP138" s="1228"/>
      <c r="AQ138" s="1228"/>
      <c r="AR138" s="1228"/>
      <c r="AS138" s="1228"/>
      <c r="AT138" s="1228"/>
      <c r="AU138" s="1228"/>
      <c r="AV138" s="1228"/>
      <c r="AW138" s="1228"/>
      <c r="AX138" s="1228"/>
      <c r="AY138" s="1228"/>
      <c r="AZ138" s="1228"/>
      <c r="BA138" s="1228"/>
      <c r="BB138" s="1228"/>
      <c r="BC138" s="1228"/>
      <c r="BD138" s="1228"/>
      <c r="BE138" s="1228"/>
      <c r="BF138" s="1228"/>
      <c r="BG138" s="1228"/>
      <c r="BH138" s="1228"/>
      <c r="BI138" s="1228"/>
      <c r="BJ138" s="1228"/>
      <c r="BK138" s="1228"/>
      <c r="BL138" s="1228"/>
      <c r="BM138" s="1228"/>
      <c r="BN138" s="1228"/>
      <c r="BO138" s="1228"/>
      <c r="BP138" s="1228"/>
      <c r="BQ138" s="1228"/>
      <c r="BR138" s="1228"/>
      <c r="BS138" s="1228"/>
      <c r="BT138" s="1228"/>
      <c r="BU138" s="1228"/>
      <c r="BV138" s="1228"/>
      <c r="BW138" s="1228"/>
      <c r="BX138" s="1228"/>
      <c r="BY138" s="1228"/>
      <c r="BZ138" s="1228"/>
      <c r="CA138" s="1228"/>
      <c r="CB138" s="1228"/>
      <c r="CC138" s="1228"/>
      <c r="CD138" s="1228"/>
      <c r="CE138" s="1228"/>
      <c r="CF138" s="1228"/>
      <c r="CG138" s="1228"/>
      <c r="CH138" s="1228"/>
      <c r="CI138" s="1228"/>
      <c r="CJ138" s="1228"/>
      <c r="CK138" s="1228"/>
      <c r="CL138" s="1228"/>
      <c r="CM138" s="1228"/>
      <c r="CN138" s="1228"/>
      <c r="CO138" s="1228"/>
      <c r="CP138" s="1228"/>
      <c r="CQ138" s="1228"/>
      <c r="CR138" s="1228"/>
      <c r="CS138" s="1228"/>
      <c r="CT138" s="1228"/>
      <c r="CU138" s="1228"/>
      <c r="CV138" s="1228"/>
      <c r="CW138" s="1228"/>
      <c r="CX138" s="1228"/>
      <c r="CY138" s="1228"/>
      <c r="CZ138" s="1228"/>
      <c r="DA138" s="1228"/>
      <c r="DB138" s="1228"/>
      <c r="DC138" s="1228"/>
      <c r="DD138" s="1228"/>
      <c r="DE138" s="1228"/>
      <c r="DF138" s="1228"/>
      <c r="DG138" s="1228"/>
      <c r="DH138" s="1228"/>
      <c r="DI138" s="1228"/>
      <c r="DJ138" s="1228"/>
      <c r="DK138" s="1228"/>
      <c r="DL138" s="1228"/>
      <c r="DM138" s="1228"/>
      <c r="DN138" s="1228"/>
      <c r="DO138" s="1228"/>
      <c r="DP138" s="1228"/>
      <c r="DQ138" s="1228"/>
      <c r="DR138" s="1228"/>
      <c r="DS138" s="1228"/>
      <c r="DT138" s="1228"/>
      <c r="DU138" s="1228"/>
      <c r="DV138" s="1228"/>
      <c r="DW138" s="1228"/>
      <c r="DX138" s="1228"/>
      <c r="DY138" s="1228"/>
      <c r="DZ138" s="1228"/>
      <c r="EA138" s="1228"/>
      <c r="EB138" s="1228"/>
      <c r="EC138" s="1228"/>
      <c r="ED138" s="1228"/>
      <c r="EE138" s="1228"/>
      <c r="EF138" s="1228"/>
      <c r="EG138" s="1228"/>
      <c r="EH138" s="1228"/>
      <c r="EI138" s="1228"/>
      <c r="EJ138" s="1228"/>
      <c r="EK138" s="1228"/>
      <c r="EL138" s="1228"/>
      <c r="EM138" s="1228"/>
      <c r="EN138" s="1228"/>
      <c r="EO138" s="1228"/>
      <c r="EP138" s="1228"/>
      <c r="EQ138" s="1228"/>
      <c r="ER138" s="1228"/>
      <c r="ES138" s="1228"/>
      <c r="ET138" s="1228"/>
      <c r="EU138" s="1228"/>
      <c r="EV138" s="1228"/>
      <c r="EW138" s="1228"/>
      <c r="EX138" s="1228"/>
      <c r="EY138" s="1228"/>
      <c r="EZ138" s="1228"/>
      <c r="FA138" s="1228"/>
      <c r="FB138" s="1228"/>
      <c r="FC138" s="1228"/>
      <c r="FD138" s="1228"/>
      <c r="FE138" s="1228"/>
      <c r="FF138" s="1228"/>
      <c r="FG138" s="1228"/>
      <c r="FH138" s="1228"/>
      <c r="FI138" s="1228"/>
      <c r="FJ138" s="1228"/>
      <c r="FK138" s="1228"/>
      <c r="FL138" s="1228"/>
      <c r="FM138" s="1228"/>
      <c r="FN138" s="1228"/>
      <c r="FO138" s="1228"/>
      <c r="FP138" s="1228"/>
      <c r="FQ138" s="1228"/>
      <c r="FR138" s="1228"/>
      <c r="FS138" s="1228"/>
      <c r="FT138" s="1228"/>
      <c r="FU138" s="1228"/>
      <c r="FV138" s="1228"/>
      <c r="FW138" s="1228"/>
      <c r="FX138" s="1228"/>
      <c r="FY138" s="1228"/>
      <c r="FZ138" s="1228"/>
      <c r="GA138" s="1228"/>
      <c r="GB138" s="1228"/>
      <c r="GC138" s="1228"/>
      <c r="GD138" s="1228"/>
      <c r="GE138" s="1228"/>
      <c r="GF138" s="1228"/>
      <c r="GG138" s="1228"/>
      <c r="GH138" s="1228"/>
      <c r="GI138" s="1228"/>
      <c r="GJ138" s="1228"/>
      <c r="GK138" s="1228"/>
      <c r="GL138" s="1228"/>
      <c r="GM138" s="1228"/>
      <c r="GN138" s="1228"/>
      <c r="GO138" s="1228"/>
      <c r="GP138" s="1228"/>
      <c r="GQ138" s="1228"/>
      <c r="GR138" s="1228"/>
      <c r="GS138" s="1228"/>
      <c r="GT138" s="1228"/>
      <c r="GU138" s="1228"/>
      <c r="GV138" s="1228"/>
      <c r="GW138" s="1228"/>
      <c r="GX138" s="1228"/>
      <c r="GY138" s="1228"/>
      <c r="GZ138" s="1228"/>
      <c r="HA138" s="1228"/>
      <c r="HB138" s="1228"/>
      <c r="HC138" s="1228"/>
      <c r="HD138" s="1228"/>
      <c r="HE138" s="1228"/>
      <c r="HF138" s="1228"/>
      <c r="HG138" s="1228"/>
      <c r="HH138" s="1228"/>
      <c r="HI138" s="1228"/>
      <c r="HJ138" s="1228"/>
      <c r="HK138" s="1228"/>
      <c r="HL138" s="1228"/>
      <c r="HM138" s="1228"/>
      <c r="HN138" s="1228"/>
      <c r="HO138" s="1228"/>
      <c r="HP138" s="1228"/>
      <c r="HQ138" s="1228"/>
      <c r="HR138" s="1228"/>
      <c r="HS138" s="1228"/>
      <c r="HT138" s="1228"/>
      <c r="HU138" s="1228"/>
      <c r="HV138" s="1228"/>
      <c r="HW138" s="1228"/>
      <c r="HX138" s="1228"/>
      <c r="HY138" s="1228"/>
      <c r="HZ138" s="1228"/>
      <c r="IA138" s="1228"/>
      <c r="IB138" s="1228"/>
      <c r="IC138" s="1228"/>
      <c r="ID138" s="1228"/>
      <c r="IE138" s="1228"/>
      <c r="IF138" s="1228"/>
      <c r="IG138" s="1228"/>
      <c r="IH138" s="1228"/>
      <c r="II138" s="1228"/>
      <c r="IJ138" s="1228"/>
      <c r="IK138" s="1228"/>
      <c r="IL138" s="1228"/>
      <c r="IM138" s="1228"/>
      <c r="IN138" s="1228"/>
      <c r="IO138" s="1228"/>
      <c r="IP138" s="1228"/>
      <c r="IQ138" s="1228"/>
      <c r="IR138" s="1228"/>
      <c r="IS138" s="1228"/>
    </row>
    <row r="139" spans="1:253" s="1203" customFormat="1" ht="45">
      <c r="A139" s="1185">
        <v>124</v>
      </c>
      <c r="B139" s="1209" t="s">
        <v>847</v>
      </c>
      <c r="C139" s="1209"/>
      <c r="D139" s="1209"/>
      <c r="E139" s="519" t="s">
        <v>1117</v>
      </c>
      <c r="F139" s="1222" t="s">
        <v>1248</v>
      </c>
      <c r="G139" s="1220"/>
      <c r="H139" s="1193" t="s">
        <v>237</v>
      </c>
      <c r="I139" s="1189">
        <v>2016</v>
      </c>
      <c r="J139" s="1189"/>
      <c r="K139" s="1189">
        <v>2018</v>
      </c>
      <c r="L139" s="1189"/>
      <c r="M139" s="1223" t="s">
        <v>1387</v>
      </c>
      <c r="N139" s="1223" t="s">
        <v>848</v>
      </c>
      <c r="O139" s="1192">
        <v>4800</v>
      </c>
      <c r="P139" s="1192"/>
      <c r="Q139" s="1192">
        <v>4800</v>
      </c>
      <c r="R139" s="1192">
        <v>150</v>
      </c>
      <c r="S139" s="1192"/>
      <c r="T139" s="1192">
        <v>150</v>
      </c>
      <c r="U139" s="1192">
        <v>4800</v>
      </c>
      <c r="V139" s="520">
        <v>4170</v>
      </c>
      <c r="W139" s="519">
        <v>1680</v>
      </c>
      <c r="X139" s="641">
        <v>2490</v>
      </c>
      <c r="Y139" s="641"/>
      <c r="Z139" s="1224">
        <v>1200</v>
      </c>
      <c r="AA139" s="519">
        <v>1290</v>
      </c>
      <c r="AB139" s="535"/>
    </row>
    <row r="140" spans="1:253" s="1201" customFormat="1" ht="30">
      <c r="A140" s="1185">
        <v>125</v>
      </c>
      <c r="B140" s="1225" t="s">
        <v>849</v>
      </c>
      <c r="C140" s="1225"/>
      <c r="D140" s="1225"/>
      <c r="E140" s="519" t="s">
        <v>1117</v>
      </c>
      <c r="F140" s="1222" t="s">
        <v>1248</v>
      </c>
      <c r="G140" s="519"/>
      <c r="H140" s="1198" t="s">
        <v>211</v>
      </c>
      <c r="I140" s="1189">
        <v>2016</v>
      </c>
      <c r="J140" s="1189"/>
      <c r="K140" s="1189">
        <v>2018</v>
      </c>
      <c r="L140" s="1189"/>
      <c r="M140" s="1189"/>
      <c r="N140" s="1226" t="s">
        <v>850</v>
      </c>
      <c r="O140" s="519">
        <v>3200</v>
      </c>
      <c r="P140" s="519"/>
      <c r="Q140" s="519">
        <v>3200</v>
      </c>
      <c r="R140" s="519">
        <v>150</v>
      </c>
      <c r="S140" s="519"/>
      <c r="T140" s="519">
        <v>150</v>
      </c>
      <c r="U140" s="519">
        <v>3200</v>
      </c>
      <c r="V140" s="520">
        <v>2730</v>
      </c>
      <c r="W140" s="519">
        <v>1120</v>
      </c>
      <c r="X140" s="641">
        <v>1610</v>
      </c>
      <c r="Y140" s="641"/>
      <c r="Z140" s="1224">
        <v>800</v>
      </c>
      <c r="AA140" s="519">
        <v>810</v>
      </c>
      <c r="AB140" s="535"/>
    </row>
    <row r="141" spans="1:253" s="1201" customFormat="1" ht="30">
      <c r="A141" s="1185">
        <v>126</v>
      </c>
      <c r="B141" s="1209" t="s">
        <v>851</v>
      </c>
      <c r="C141" s="1209"/>
      <c r="D141" s="1209"/>
      <c r="E141" s="519" t="s">
        <v>1117</v>
      </c>
      <c r="F141" s="1222" t="s">
        <v>1248</v>
      </c>
      <c r="G141" s="1220"/>
      <c r="H141" s="1188" t="s">
        <v>19</v>
      </c>
      <c r="I141" s="1189">
        <v>2016</v>
      </c>
      <c r="J141" s="1189"/>
      <c r="K141" s="1189">
        <v>2018</v>
      </c>
      <c r="L141" s="1189"/>
      <c r="M141" s="1189"/>
      <c r="N141" s="1223" t="s">
        <v>852</v>
      </c>
      <c r="O141" s="1192">
        <v>2794</v>
      </c>
      <c r="P141" s="1192"/>
      <c r="Q141" s="1192">
        <v>2794</v>
      </c>
      <c r="R141" s="1192">
        <v>150</v>
      </c>
      <c r="S141" s="1192"/>
      <c r="T141" s="1192">
        <v>150</v>
      </c>
      <c r="U141" s="1192">
        <v>3000</v>
      </c>
      <c r="V141" s="520">
        <v>2365</v>
      </c>
      <c r="W141" s="519">
        <v>1050</v>
      </c>
      <c r="X141" s="641">
        <v>1315</v>
      </c>
      <c r="Y141" s="641"/>
      <c r="Z141" s="1224">
        <v>850</v>
      </c>
      <c r="AA141" s="519">
        <v>465</v>
      </c>
      <c r="AB141" s="535"/>
      <c r="AC141" s="1203"/>
      <c r="AD141" s="1203"/>
      <c r="AE141" s="1203"/>
      <c r="AF141" s="1203"/>
      <c r="AG141" s="1203"/>
      <c r="AH141" s="1203"/>
      <c r="AI141" s="1203"/>
      <c r="AJ141" s="1203"/>
      <c r="AK141" s="1203"/>
      <c r="AL141" s="1203"/>
      <c r="AM141" s="1203"/>
      <c r="AN141" s="1203"/>
      <c r="AO141" s="1203"/>
      <c r="AP141" s="1203"/>
      <c r="AQ141" s="1203"/>
      <c r="AR141" s="1203"/>
      <c r="AS141" s="1203"/>
      <c r="AT141" s="1203"/>
      <c r="AU141" s="1203"/>
      <c r="AV141" s="1203"/>
      <c r="AW141" s="1203"/>
      <c r="AX141" s="1203"/>
      <c r="AY141" s="1203"/>
      <c r="AZ141" s="1203"/>
      <c r="BA141" s="1203"/>
      <c r="BB141" s="1203"/>
      <c r="BC141" s="1203"/>
      <c r="BD141" s="1203"/>
      <c r="BE141" s="1203"/>
      <c r="BF141" s="1203"/>
      <c r="BG141" s="1203"/>
      <c r="BH141" s="1203"/>
      <c r="BI141" s="1203"/>
      <c r="BJ141" s="1203"/>
      <c r="BK141" s="1203"/>
      <c r="BL141" s="1203"/>
      <c r="BM141" s="1203"/>
      <c r="BN141" s="1203"/>
      <c r="BO141" s="1203"/>
      <c r="BP141" s="1203"/>
      <c r="BQ141" s="1203"/>
      <c r="BR141" s="1203"/>
      <c r="BS141" s="1203"/>
      <c r="BT141" s="1203"/>
      <c r="BU141" s="1203"/>
      <c r="BV141" s="1203"/>
      <c r="BW141" s="1203"/>
      <c r="BX141" s="1203"/>
      <c r="BY141" s="1203"/>
      <c r="BZ141" s="1203"/>
      <c r="CA141" s="1203"/>
      <c r="CB141" s="1203"/>
      <c r="CC141" s="1203"/>
      <c r="CD141" s="1203"/>
      <c r="CE141" s="1203"/>
      <c r="CF141" s="1203"/>
      <c r="CG141" s="1203"/>
      <c r="CH141" s="1203"/>
      <c r="CI141" s="1203"/>
      <c r="CJ141" s="1203"/>
      <c r="CK141" s="1203"/>
      <c r="CL141" s="1203"/>
      <c r="CM141" s="1203"/>
      <c r="CN141" s="1203"/>
      <c r="CO141" s="1203"/>
      <c r="CP141" s="1203"/>
      <c r="CQ141" s="1203"/>
      <c r="CR141" s="1203"/>
      <c r="CS141" s="1203"/>
      <c r="CT141" s="1203"/>
      <c r="CU141" s="1203"/>
      <c r="CV141" s="1203"/>
      <c r="CW141" s="1203"/>
      <c r="CX141" s="1203"/>
      <c r="CY141" s="1203"/>
      <c r="CZ141" s="1203"/>
      <c r="DA141" s="1203"/>
      <c r="DB141" s="1203"/>
      <c r="DC141" s="1203"/>
      <c r="DD141" s="1203"/>
      <c r="DE141" s="1203"/>
      <c r="DF141" s="1203"/>
      <c r="DG141" s="1203"/>
      <c r="DH141" s="1203"/>
      <c r="DI141" s="1203"/>
      <c r="DJ141" s="1203"/>
      <c r="DK141" s="1203"/>
      <c r="DL141" s="1203"/>
      <c r="DM141" s="1203"/>
      <c r="DN141" s="1203"/>
      <c r="DO141" s="1203"/>
      <c r="DP141" s="1203"/>
      <c r="DQ141" s="1203"/>
      <c r="DR141" s="1203"/>
      <c r="DS141" s="1203"/>
      <c r="DT141" s="1203"/>
      <c r="DU141" s="1203"/>
      <c r="DV141" s="1203"/>
      <c r="DW141" s="1203"/>
      <c r="DX141" s="1203"/>
      <c r="DY141" s="1203"/>
      <c r="DZ141" s="1203"/>
      <c r="EA141" s="1203"/>
      <c r="EB141" s="1203"/>
      <c r="EC141" s="1203"/>
      <c r="ED141" s="1203"/>
      <c r="EE141" s="1203"/>
      <c r="EF141" s="1203"/>
      <c r="EG141" s="1203"/>
      <c r="EH141" s="1203"/>
      <c r="EI141" s="1203"/>
      <c r="EJ141" s="1203"/>
      <c r="EK141" s="1203"/>
      <c r="EL141" s="1203"/>
      <c r="EM141" s="1203"/>
      <c r="EN141" s="1203"/>
      <c r="EO141" s="1203"/>
      <c r="EP141" s="1203"/>
      <c r="EQ141" s="1203"/>
      <c r="ER141" s="1203"/>
      <c r="ES141" s="1203"/>
      <c r="ET141" s="1203"/>
      <c r="EU141" s="1203"/>
      <c r="EV141" s="1203"/>
      <c r="EW141" s="1203"/>
      <c r="EX141" s="1203"/>
      <c r="EY141" s="1203"/>
      <c r="EZ141" s="1203"/>
      <c r="FA141" s="1203"/>
      <c r="FB141" s="1203"/>
      <c r="FC141" s="1203"/>
      <c r="FD141" s="1203"/>
      <c r="FE141" s="1203"/>
      <c r="FF141" s="1203"/>
      <c r="FG141" s="1203"/>
      <c r="FH141" s="1203"/>
      <c r="FI141" s="1203"/>
      <c r="FJ141" s="1203"/>
      <c r="FK141" s="1203"/>
      <c r="FL141" s="1203"/>
      <c r="FM141" s="1203"/>
      <c r="FN141" s="1203"/>
      <c r="FO141" s="1203"/>
      <c r="FP141" s="1203"/>
      <c r="FQ141" s="1203"/>
      <c r="FR141" s="1203"/>
      <c r="FS141" s="1203"/>
      <c r="FT141" s="1203"/>
      <c r="FU141" s="1203"/>
      <c r="FV141" s="1203"/>
      <c r="FW141" s="1203"/>
      <c r="FX141" s="1203"/>
      <c r="FY141" s="1203"/>
      <c r="FZ141" s="1203"/>
      <c r="GA141" s="1203"/>
      <c r="GB141" s="1203"/>
      <c r="GC141" s="1203"/>
      <c r="GD141" s="1203"/>
      <c r="GE141" s="1203"/>
      <c r="GF141" s="1203"/>
      <c r="GG141" s="1203"/>
      <c r="GH141" s="1203"/>
      <c r="GI141" s="1203"/>
      <c r="GJ141" s="1203"/>
      <c r="GK141" s="1203"/>
      <c r="GL141" s="1203"/>
      <c r="GM141" s="1203"/>
      <c r="GN141" s="1203"/>
      <c r="GO141" s="1203"/>
      <c r="GP141" s="1203"/>
      <c r="GQ141" s="1203"/>
      <c r="GR141" s="1203"/>
      <c r="GS141" s="1203"/>
      <c r="GT141" s="1203"/>
      <c r="GU141" s="1203"/>
      <c r="GV141" s="1203"/>
      <c r="GW141" s="1203"/>
      <c r="GX141" s="1203"/>
      <c r="GY141" s="1203"/>
      <c r="GZ141" s="1203"/>
      <c r="HA141" s="1203"/>
      <c r="HB141" s="1203"/>
      <c r="HC141" s="1203"/>
      <c r="HD141" s="1203"/>
      <c r="HE141" s="1203"/>
      <c r="HF141" s="1203"/>
      <c r="HG141" s="1203"/>
      <c r="HH141" s="1203"/>
      <c r="HI141" s="1203"/>
      <c r="HJ141" s="1203"/>
      <c r="HK141" s="1203"/>
      <c r="HL141" s="1203"/>
      <c r="HM141" s="1203"/>
      <c r="HN141" s="1203"/>
      <c r="HO141" s="1203"/>
      <c r="HP141" s="1203"/>
      <c r="HQ141" s="1203"/>
      <c r="HR141" s="1203"/>
      <c r="HS141" s="1203"/>
      <c r="HT141" s="1203"/>
      <c r="HU141" s="1203"/>
      <c r="HV141" s="1203"/>
      <c r="HW141" s="1203"/>
      <c r="HX141" s="1203"/>
      <c r="HY141" s="1203"/>
      <c r="HZ141" s="1203"/>
      <c r="IA141" s="1203"/>
      <c r="IB141" s="1203"/>
      <c r="IC141" s="1203"/>
      <c r="ID141" s="1203"/>
      <c r="IE141" s="1203"/>
      <c r="IF141" s="1203"/>
      <c r="IG141" s="1203"/>
      <c r="IH141" s="1203"/>
      <c r="II141" s="1203"/>
      <c r="IJ141" s="1203"/>
      <c r="IK141" s="1203"/>
      <c r="IL141" s="1203"/>
      <c r="IM141" s="1203"/>
      <c r="IN141" s="1203"/>
      <c r="IO141" s="1203"/>
      <c r="IP141" s="1203"/>
      <c r="IQ141" s="1203"/>
      <c r="IR141" s="1203"/>
      <c r="IS141" s="1203"/>
    </row>
    <row r="142" spans="1:253" s="1201" customFormat="1" ht="45">
      <c r="A142" s="1185">
        <v>127</v>
      </c>
      <c r="B142" s="1225" t="s">
        <v>853</v>
      </c>
      <c r="C142" s="1225"/>
      <c r="D142" s="1225"/>
      <c r="E142" s="519" t="s">
        <v>1117</v>
      </c>
      <c r="F142" s="1222" t="s">
        <v>1248</v>
      </c>
      <c r="G142" s="519"/>
      <c r="H142" s="1194" t="s">
        <v>51</v>
      </c>
      <c r="I142" s="1189">
        <v>2016</v>
      </c>
      <c r="J142" s="1189"/>
      <c r="K142" s="1189">
        <v>2018</v>
      </c>
      <c r="L142" s="1189"/>
      <c r="M142" s="1223" t="s">
        <v>1388</v>
      </c>
      <c r="N142" s="1226" t="s">
        <v>854</v>
      </c>
      <c r="O142" s="1192">
        <v>3230</v>
      </c>
      <c r="P142" s="1192"/>
      <c r="Q142" s="1192">
        <v>3230</v>
      </c>
      <c r="R142" s="1192">
        <v>150</v>
      </c>
      <c r="S142" s="1192"/>
      <c r="T142" s="1192">
        <v>150</v>
      </c>
      <c r="U142" s="1192">
        <v>3500</v>
      </c>
      <c r="V142" s="520">
        <v>2757</v>
      </c>
      <c r="W142" s="519">
        <v>1225</v>
      </c>
      <c r="X142" s="641">
        <v>1532</v>
      </c>
      <c r="Y142" s="641"/>
      <c r="Z142" s="1224">
        <v>750</v>
      </c>
      <c r="AA142" s="519">
        <v>782</v>
      </c>
      <c r="AB142" s="535"/>
    </row>
    <row r="143" spans="1:253" s="1201" customFormat="1" ht="30">
      <c r="A143" s="1185">
        <v>128</v>
      </c>
      <c r="B143" s="1209" t="s">
        <v>855</v>
      </c>
      <c r="C143" s="1209"/>
      <c r="D143" s="1209"/>
      <c r="E143" s="519" t="s">
        <v>1117</v>
      </c>
      <c r="F143" s="1222" t="s">
        <v>1248</v>
      </c>
      <c r="G143" s="519"/>
      <c r="H143" s="1188" t="s">
        <v>132</v>
      </c>
      <c r="I143" s="1189">
        <v>2016</v>
      </c>
      <c r="J143" s="1189"/>
      <c r="K143" s="1189">
        <v>2018</v>
      </c>
      <c r="L143" s="1189"/>
      <c r="M143" s="1189"/>
      <c r="N143" s="1223" t="s">
        <v>856</v>
      </c>
      <c r="O143" s="1192">
        <v>3200</v>
      </c>
      <c r="P143" s="1192"/>
      <c r="Q143" s="1192">
        <v>3200</v>
      </c>
      <c r="R143" s="1192">
        <v>150</v>
      </c>
      <c r="S143" s="1192"/>
      <c r="T143" s="1192">
        <v>150</v>
      </c>
      <c r="U143" s="1192">
        <v>3200</v>
      </c>
      <c r="V143" s="520">
        <v>2730</v>
      </c>
      <c r="W143" s="519">
        <v>1120</v>
      </c>
      <c r="X143" s="641">
        <v>1610</v>
      </c>
      <c r="Y143" s="641"/>
      <c r="Z143" s="1224">
        <v>810</v>
      </c>
      <c r="AA143" s="519">
        <v>800</v>
      </c>
      <c r="AB143" s="535"/>
      <c r="AC143" s="1203"/>
      <c r="AD143" s="1203"/>
      <c r="AE143" s="1203"/>
      <c r="AF143" s="1203"/>
      <c r="AG143" s="1203"/>
      <c r="AH143" s="1203"/>
      <c r="AI143" s="1203"/>
      <c r="AJ143" s="1203"/>
      <c r="AK143" s="1203"/>
      <c r="AL143" s="1203"/>
      <c r="AM143" s="1203"/>
      <c r="AN143" s="1203"/>
      <c r="AO143" s="1203"/>
      <c r="AP143" s="1203"/>
      <c r="AQ143" s="1203"/>
      <c r="AR143" s="1203"/>
      <c r="AS143" s="1203"/>
      <c r="AT143" s="1203"/>
      <c r="AU143" s="1203"/>
      <c r="AV143" s="1203"/>
      <c r="AW143" s="1203"/>
      <c r="AX143" s="1203"/>
      <c r="AY143" s="1203"/>
      <c r="AZ143" s="1203"/>
      <c r="BA143" s="1203"/>
      <c r="BB143" s="1203"/>
      <c r="BC143" s="1203"/>
      <c r="BD143" s="1203"/>
      <c r="BE143" s="1203"/>
      <c r="BF143" s="1203"/>
      <c r="BG143" s="1203"/>
      <c r="BH143" s="1203"/>
      <c r="BI143" s="1203"/>
      <c r="BJ143" s="1203"/>
      <c r="BK143" s="1203"/>
      <c r="BL143" s="1203"/>
      <c r="BM143" s="1203"/>
      <c r="BN143" s="1203"/>
      <c r="BO143" s="1203"/>
      <c r="BP143" s="1203"/>
      <c r="BQ143" s="1203"/>
      <c r="BR143" s="1203"/>
      <c r="BS143" s="1203"/>
      <c r="BT143" s="1203"/>
      <c r="BU143" s="1203"/>
      <c r="BV143" s="1203"/>
      <c r="BW143" s="1203"/>
      <c r="BX143" s="1203"/>
      <c r="BY143" s="1203"/>
      <c r="BZ143" s="1203"/>
      <c r="CA143" s="1203"/>
      <c r="CB143" s="1203"/>
      <c r="CC143" s="1203"/>
      <c r="CD143" s="1203"/>
      <c r="CE143" s="1203"/>
      <c r="CF143" s="1203"/>
      <c r="CG143" s="1203"/>
      <c r="CH143" s="1203"/>
      <c r="CI143" s="1203"/>
      <c r="CJ143" s="1203"/>
      <c r="CK143" s="1203"/>
      <c r="CL143" s="1203"/>
      <c r="CM143" s="1203"/>
      <c r="CN143" s="1203"/>
      <c r="CO143" s="1203"/>
      <c r="CP143" s="1203"/>
      <c r="CQ143" s="1203"/>
      <c r="CR143" s="1203"/>
      <c r="CS143" s="1203"/>
      <c r="CT143" s="1203"/>
      <c r="CU143" s="1203"/>
      <c r="CV143" s="1203"/>
      <c r="CW143" s="1203"/>
      <c r="CX143" s="1203"/>
      <c r="CY143" s="1203"/>
      <c r="CZ143" s="1203"/>
      <c r="DA143" s="1203"/>
      <c r="DB143" s="1203"/>
      <c r="DC143" s="1203"/>
      <c r="DD143" s="1203"/>
      <c r="DE143" s="1203"/>
      <c r="DF143" s="1203"/>
      <c r="DG143" s="1203"/>
      <c r="DH143" s="1203"/>
      <c r="DI143" s="1203"/>
      <c r="DJ143" s="1203"/>
      <c r="DK143" s="1203"/>
      <c r="DL143" s="1203"/>
      <c r="DM143" s="1203"/>
      <c r="DN143" s="1203"/>
      <c r="DO143" s="1203"/>
      <c r="DP143" s="1203"/>
      <c r="DQ143" s="1203"/>
      <c r="DR143" s="1203"/>
      <c r="DS143" s="1203"/>
      <c r="DT143" s="1203"/>
      <c r="DU143" s="1203"/>
      <c r="DV143" s="1203"/>
      <c r="DW143" s="1203"/>
      <c r="DX143" s="1203"/>
      <c r="DY143" s="1203"/>
      <c r="DZ143" s="1203"/>
      <c r="EA143" s="1203"/>
      <c r="EB143" s="1203"/>
      <c r="EC143" s="1203"/>
      <c r="ED143" s="1203"/>
      <c r="EE143" s="1203"/>
      <c r="EF143" s="1203"/>
      <c r="EG143" s="1203"/>
      <c r="EH143" s="1203"/>
      <c r="EI143" s="1203"/>
      <c r="EJ143" s="1203"/>
      <c r="EK143" s="1203"/>
      <c r="EL143" s="1203"/>
      <c r="EM143" s="1203"/>
      <c r="EN143" s="1203"/>
      <c r="EO143" s="1203"/>
      <c r="EP143" s="1203"/>
      <c r="EQ143" s="1203"/>
      <c r="ER143" s="1203"/>
      <c r="ES143" s="1203"/>
      <c r="ET143" s="1203"/>
      <c r="EU143" s="1203"/>
      <c r="EV143" s="1203"/>
      <c r="EW143" s="1203"/>
      <c r="EX143" s="1203"/>
      <c r="EY143" s="1203"/>
      <c r="EZ143" s="1203"/>
      <c r="FA143" s="1203"/>
      <c r="FB143" s="1203"/>
      <c r="FC143" s="1203"/>
      <c r="FD143" s="1203"/>
      <c r="FE143" s="1203"/>
      <c r="FF143" s="1203"/>
      <c r="FG143" s="1203"/>
      <c r="FH143" s="1203"/>
      <c r="FI143" s="1203"/>
      <c r="FJ143" s="1203"/>
      <c r="FK143" s="1203"/>
      <c r="FL143" s="1203"/>
      <c r="FM143" s="1203"/>
      <c r="FN143" s="1203"/>
      <c r="FO143" s="1203"/>
      <c r="FP143" s="1203"/>
      <c r="FQ143" s="1203"/>
      <c r="FR143" s="1203"/>
      <c r="FS143" s="1203"/>
      <c r="FT143" s="1203"/>
      <c r="FU143" s="1203"/>
      <c r="FV143" s="1203"/>
      <c r="FW143" s="1203"/>
      <c r="FX143" s="1203"/>
      <c r="FY143" s="1203"/>
      <c r="FZ143" s="1203"/>
      <c r="GA143" s="1203"/>
      <c r="GB143" s="1203"/>
      <c r="GC143" s="1203"/>
      <c r="GD143" s="1203"/>
      <c r="GE143" s="1203"/>
      <c r="GF143" s="1203"/>
      <c r="GG143" s="1203"/>
      <c r="GH143" s="1203"/>
      <c r="GI143" s="1203"/>
      <c r="GJ143" s="1203"/>
      <c r="GK143" s="1203"/>
      <c r="GL143" s="1203"/>
      <c r="GM143" s="1203"/>
      <c r="GN143" s="1203"/>
      <c r="GO143" s="1203"/>
      <c r="GP143" s="1203"/>
      <c r="GQ143" s="1203"/>
      <c r="GR143" s="1203"/>
      <c r="GS143" s="1203"/>
      <c r="GT143" s="1203"/>
      <c r="GU143" s="1203"/>
      <c r="GV143" s="1203"/>
      <c r="GW143" s="1203"/>
      <c r="GX143" s="1203"/>
      <c r="GY143" s="1203"/>
      <c r="GZ143" s="1203"/>
      <c r="HA143" s="1203"/>
      <c r="HB143" s="1203"/>
      <c r="HC143" s="1203"/>
      <c r="HD143" s="1203"/>
      <c r="HE143" s="1203"/>
      <c r="HF143" s="1203"/>
      <c r="HG143" s="1203"/>
      <c r="HH143" s="1203"/>
      <c r="HI143" s="1203"/>
      <c r="HJ143" s="1203"/>
      <c r="HK143" s="1203"/>
      <c r="HL143" s="1203"/>
      <c r="HM143" s="1203"/>
      <c r="HN143" s="1203"/>
      <c r="HO143" s="1203"/>
      <c r="HP143" s="1203"/>
      <c r="HQ143" s="1203"/>
      <c r="HR143" s="1203"/>
      <c r="HS143" s="1203"/>
      <c r="HT143" s="1203"/>
      <c r="HU143" s="1203"/>
      <c r="HV143" s="1203"/>
      <c r="HW143" s="1203"/>
      <c r="HX143" s="1203"/>
      <c r="HY143" s="1203"/>
      <c r="HZ143" s="1203"/>
      <c r="IA143" s="1203"/>
      <c r="IB143" s="1203"/>
      <c r="IC143" s="1203"/>
      <c r="ID143" s="1203"/>
      <c r="IE143" s="1203"/>
      <c r="IF143" s="1203"/>
      <c r="IG143" s="1203"/>
      <c r="IH143" s="1203"/>
      <c r="II143" s="1203"/>
      <c r="IJ143" s="1203"/>
      <c r="IK143" s="1203"/>
      <c r="IL143" s="1203"/>
      <c r="IM143" s="1203"/>
      <c r="IN143" s="1203"/>
      <c r="IO143" s="1203"/>
      <c r="IP143" s="1203"/>
      <c r="IQ143" s="1203"/>
      <c r="IR143" s="1203"/>
      <c r="IS143" s="1203"/>
    </row>
    <row r="144" spans="1:253" s="1201" customFormat="1" ht="30">
      <c r="A144" s="1185">
        <v>129</v>
      </c>
      <c r="B144" s="1225" t="s">
        <v>857</v>
      </c>
      <c r="C144" s="1225"/>
      <c r="D144" s="1225"/>
      <c r="E144" s="519" t="s">
        <v>1117</v>
      </c>
      <c r="F144" s="1222" t="s">
        <v>1248</v>
      </c>
      <c r="G144" s="519"/>
      <c r="H144" s="1198" t="s">
        <v>211</v>
      </c>
      <c r="I144" s="1189">
        <v>2016</v>
      </c>
      <c r="J144" s="1189"/>
      <c r="K144" s="1189">
        <v>2018</v>
      </c>
      <c r="L144" s="1189"/>
      <c r="M144" s="1189"/>
      <c r="N144" s="1226" t="s">
        <v>858</v>
      </c>
      <c r="O144" s="1192">
        <v>3200</v>
      </c>
      <c r="P144" s="1192"/>
      <c r="Q144" s="1192">
        <v>3200</v>
      </c>
      <c r="R144" s="1192">
        <v>150</v>
      </c>
      <c r="S144" s="1192"/>
      <c r="T144" s="1192">
        <v>150</v>
      </c>
      <c r="U144" s="1192">
        <v>3200</v>
      </c>
      <c r="V144" s="520">
        <v>2730</v>
      </c>
      <c r="W144" s="519">
        <v>1120</v>
      </c>
      <c r="X144" s="641">
        <v>1610</v>
      </c>
      <c r="Y144" s="641"/>
      <c r="Z144" s="1224">
        <v>810</v>
      </c>
      <c r="AA144" s="519">
        <v>800</v>
      </c>
      <c r="AB144" s="1202"/>
    </row>
    <row r="145" spans="1:253" s="1201" customFormat="1" ht="30">
      <c r="A145" s="1185">
        <v>130</v>
      </c>
      <c r="B145" s="1225" t="s">
        <v>859</v>
      </c>
      <c r="C145" s="1225"/>
      <c r="D145" s="1225"/>
      <c r="E145" s="519" t="s">
        <v>1117</v>
      </c>
      <c r="F145" s="1222" t="s">
        <v>1248</v>
      </c>
      <c r="G145" s="519"/>
      <c r="H145" s="1198" t="s">
        <v>211</v>
      </c>
      <c r="I145" s="1189">
        <v>2016</v>
      </c>
      <c r="J145" s="1189"/>
      <c r="K145" s="1189">
        <v>2018</v>
      </c>
      <c r="L145" s="1189"/>
      <c r="M145" s="1189"/>
      <c r="N145" s="1226" t="s">
        <v>860</v>
      </c>
      <c r="O145" s="1192">
        <v>4800</v>
      </c>
      <c r="P145" s="1192"/>
      <c r="Q145" s="1192">
        <v>4800</v>
      </c>
      <c r="R145" s="1192">
        <v>200</v>
      </c>
      <c r="S145" s="1192"/>
      <c r="T145" s="1192">
        <v>200</v>
      </c>
      <c r="U145" s="1192">
        <v>4800</v>
      </c>
      <c r="V145" s="520">
        <v>4120</v>
      </c>
      <c r="W145" s="519">
        <v>1680</v>
      </c>
      <c r="X145" s="641">
        <v>2440</v>
      </c>
      <c r="Y145" s="641"/>
      <c r="Z145" s="1224">
        <v>1200</v>
      </c>
      <c r="AA145" s="519">
        <v>1240</v>
      </c>
      <c r="AB145" s="535"/>
    </row>
    <row r="146" spans="1:253" s="1203" customFormat="1" ht="60">
      <c r="A146" s="1185">
        <v>131</v>
      </c>
      <c r="B146" s="1225" t="s">
        <v>861</v>
      </c>
      <c r="C146" s="1225"/>
      <c r="D146" s="1225"/>
      <c r="E146" s="519" t="s">
        <v>1117</v>
      </c>
      <c r="F146" s="1222" t="s">
        <v>1248</v>
      </c>
      <c r="G146" s="519" t="s">
        <v>9</v>
      </c>
      <c r="H146" s="1225" t="s">
        <v>26</v>
      </c>
      <c r="I146" s="1189">
        <v>2016</v>
      </c>
      <c r="J146" s="1189"/>
      <c r="K146" s="1189">
        <v>2018</v>
      </c>
      <c r="L146" s="1189"/>
      <c r="M146" s="1189"/>
      <c r="N146" s="1226" t="s">
        <v>862</v>
      </c>
      <c r="O146" s="520">
        <v>4800</v>
      </c>
      <c r="P146" s="520"/>
      <c r="Q146" s="520">
        <v>4800</v>
      </c>
      <c r="R146" s="520"/>
      <c r="S146" s="520"/>
      <c r="T146" s="520"/>
      <c r="U146" s="520">
        <v>3360</v>
      </c>
      <c r="V146" s="520">
        <v>4320</v>
      </c>
      <c r="W146" s="519">
        <v>1680</v>
      </c>
      <c r="X146" s="641">
        <v>2640</v>
      </c>
      <c r="Y146" s="641"/>
      <c r="Z146" s="1224">
        <v>1270</v>
      </c>
      <c r="AA146" s="519">
        <v>1370</v>
      </c>
      <c r="AB146" s="1195" t="s">
        <v>863</v>
      </c>
      <c r="AC146" s="1201"/>
      <c r="AD146" s="1201"/>
      <c r="AE146" s="1201"/>
      <c r="AF146" s="1201"/>
      <c r="AG146" s="1201"/>
      <c r="AH146" s="1201"/>
      <c r="AI146" s="1201"/>
      <c r="AJ146" s="1201"/>
      <c r="AK146" s="1201"/>
      <c r="AL146" s="1201"/>
      <c r="AM146" s="1201"/>
      <c r="AN146" s="1201"/>
      <c r="AO146" s="1201"/>
      <c r="AP146" s="1201"/>
      <c r="AQ146" s="1201"/>
      <c r="AR146" s="1201"/>
      <c r="AS146" s="1201"/>
      <c r="AT146" s="1201"/>
      <c r="AU146" s="1201"/>
      <c r="AV146" s="1201"/>
      <c r="AW146" s="1201"/>
      <c r="AX146" s="1201"/>
      <c r="AY146" s="1201"/>
      <c r="AZ146" s="1201"/>
      <c r="BA146" s="1201"/>
      <c r="BB146" s="1201"/>
      <c r="BC146" s="1201"/>
      <c r="BD146" s="1201"/>
      <c r="BE146" s="1201"/>
      <c r="BF146" s="1201"/>
      <c r="BG146" s="1201"/>
      <c r="BH146" s="1201"/>
      <c r="BI146" s="1201"/>
      <c r="BJ146" s="1201"/>
      <c r="BK146" s="1201"/>
      <c r="BL146" s="1201"/>
      <c r="BM146" s="1201"/>
      <c r="BN146" s="1201"/>
      <c r="BO146" s="1201"/>
      <c r="BP146" s="1201"/>
      <c r="BQ146" s="1201"/>
      <c r="BR146" s="1201"/>
      <c r="BS146" s="1201"/>
      <c r="BT146" s="1201"/>
      <c r="BU146" s="1201"/>
      <c r="BV146" s="1201"/>
      <c r="BW146" s="1201"/>
      <c r="BX146" s="1201"/>
      <c r="BY146" s="1201"/>
      <c r="BZ146" s="1201"/>
      <c r="CA146" s="1201"/>
      <c r="CB146" s="1201"/>
      <c r="CC146" s="1201"/>
      <c r="CD146" s="1201"/>
      <c r="CE146" s="1201"/>
      <c r="CF146" s="1201"/>
      <c r="CG146" s="1201"/>
      <c r="CH146" s="1201"/>
      <c r="CI146" s="1201"/>
      <c r="CJ146" s="1201"/>
      <c r="CK146" s="1201"/>
      <c r="CL146" s="1201"/>
      <c r="CM146" s="1201"/>
      <c r="CN146" s="1201"/>
      <c r="CO146" s="1201"/>
      <c r="CP146" s="1201"/>
      <c r="CQ146" s="1201"/>
      <c r="CR146" s="1201"/>
      <c r="CS146" s="1201"/>
      <c r="CT146" s="1201"/>
      <c r="CU146" s="1201"/>
      <c r="CV146" s="1201"/>
      <c r="CW146" s="1201"/>
      <c r="CX146" s="1201"/>
      <c r="CY146" s="1201"/>
      <c r="CZ146" s="1201"/>
      <c r="DA146" s="1201"/>
      <c r="DB146" s="1201"/>
      <c r="DC146" s="1201"/>
      <c r="DD146" s="1201"/>
      <c r="DE146" s="1201"/>
      <c r="DF146" s="1201"/>
      <c r="DG146" s="1201"/>
      <c r="DH146" s="1201"/>
      <c r="DI146" s="1201"/>
      <c r="DJ146" s="1201"/>
      <c r="DK146" s="1201"/>
      <c r="DL146" s="1201"/>
      <c r="DM146" s="1201"/>
      <c r="DN146" s="1201"/>
      <c r="DO146" s="1201"/>
      <c r="DP146" s="1201"/>
      <c r="DQ146" s="1201"/>
      <c r="DR146" s="1201"/>
      <c r="DS146" s="1201"/>
      <c r="DT146" s="1201"/>
      <c r="DU146" s="1201"/>
      <c r="DV146" s="1201"/>
      <c r="DW146" s="1201"/>
      <c r="DX146" s="1201"/>
      <c r="DY146" s="1201"/>
      <c r="DZ146" s="1201"/>
      <c r="EA146" s="1201"/>
      <c r="EB146" s="1201"/>
      <c r="EC146" s="1201"/>
      <c r="ED146" s="1201"/>
      <c r="EE146" s="1201"/>
      <c r="EF146" s="1201"/>
      <c r="EG146" s="1201"/>
      <c r="EH146" s="1201"/>
      <c r="EI146" s="1201"/>
      <c r="EJ146" s="1201"/>
      <c r="EK146" s="1201"/>
      <c r="EL146" s="1201"/>
      <c r="EM146" s="1201"/>
      <c r="EN146" s="1201"/>
      <c r="EO146" s="1201"/>
      <c r="EP146" s="1201"/>
      <c r="EQ146" s="1201"/>
      <c r="ER146" s="1201"/>
      <c r="ES146" s="1201"/>
      <c r="ET146" s="1201"/>
      <c r="EU146" s="1201"/>
      <c r="EV146" s="1201"/>
      <c r="EW146" s="1201"/>
      <c r="EX146" s="1201"/>
      <c r="EY146" s="1201"/>
      <c r="EZ146" s="1201"/>
      <c r="FA146" s="1201"/>
      <c r="FB146" s="1201"/>
      <c r="FC146" s="1201"/>
      <c r="FD146" s="1201"/>
      <c r="FE146" s="1201"/>
      <c r="FF146" s="1201"/>
      <c r="FG146" s="1201"/>
      <c r="FH146" s="1201"/>
      <c r="FI146" s="1201"/>
      <c r="FJ146" s="1201"/>
      <c r="FK146" s="1201"/>
      <c r="FL146" s="1201"/>
      <c r="FM146" s="1201"/>
      <c r="FN146" s="1201"/>
      <c r="FO146" s="1201"/>
      <c r="FP146" s="1201"/>
      <c r="FQ146" s="1201"/>
      <c r="FR146" s="1201"/>
      <c r="FS146" s="1201"/>
      <c r="FT146" s="1201"/>
      <c r="FU146" s="1201"/>
      <c r="FV146" s="1201"/>
      <c r="FW146" s="1201"/>
      <c r="FX146" s="1201"/>
      <c r="FY146" s="1201"/>
      <c r="FZ146" s="1201"/>
      <c r="GA146" s="1201"/>
      <c r="GB146" s="1201"/>
      <c r="GC146" s="1201"/>
      <c r="GD146" s="1201"/>
      <c r="GE146" s="1201"/>
      <c r="GF146" s="1201"/>
      <c r="GG146" s="1201"/>
      <c r="GH146" s="1201"/>
      <c r="GI146" s="1201"/>
      <c r="GJ146" s="1201"/>
      <c r="GK146" s="1201"/>
      <c r="GL146" s="1201"/>
      <c r="GM146" s="1201"/>
      <c r="GN146" s="1201"/>
      <c r="GO146" s="1201"/>
      <c r="GP146" s="1201"/>
      <c r="GQ146" s="1201"/>
      <c r="GR146" s="1201"/>
      <c r="GS146" s="1201"/>
      <c r="GT146" s="1201"/>
      <c r="GU146" s="1201"/>
      <c r="GV146" s="1201"/>
      <c r="GW146" s="1201"/>
      <c r="GX146" s="1201"/>
      <c r="GY146" s="1201"/>
      <c r="GZ146" s="1201"/>
      <c r="HA146" s="1201"/>
      <c r="HB146" s="1201"/>
      <c r="HC146" s="1201"/>
      <c r="HD146" s="1201"/>
      <c r="HE146" s="1201"/>
      <c r="HF146" s="1201"/>
      <c r="HG146" s="1201"/>
      <c r="HH146" s="1201"/>
      <c r="HI146" s="1201"/>
      <c r="HJ146" s="1201"/>
      <c r="HK146" s="1201"/>
      <c r="HL146" s="1201"/>
      <c r="HM146" s="1201"/>
      <c r="HN146" s="1201"/>
      <c r="HO146" s="1201"/>
      <c r="HP146" s="1201"/>
      <c r="HQ146" s="1201"/>
      <c r="HR146" s="1201"/>
      <c r="HS146" s="1201"/>
      <c r="HT146" s="1201"/>
      <c r="HU146" s="1201"/>
      <c r="HV146" s="1201"/>
      <c r="HW146" s="1201"/>
      <c r="HX146" s="1201"/>
      <c r="HY146" s="1201"/>
      <c r="HZ146" s="1201"/>
      <c r="IA146" s="1201"/>
      <c r="IB146" s="1201"/>
      <c r="IC146" s="1201"/>
      <c r="ID146" s="1201"/>
      <c r="IE146" s="1201"/>
      <c r="IF146" s="1201"/>
      <c r="IG146" s="1201"/>
      <c r="IH146" s="1201"/>
      <c r="II146" s="1201"/>
      <c r="IJ146" s="1201"/>
      <c r="IK146" s="1201"/>
      <c r="IL146" s="1201"/>
      <c r="IM146" s="1201"/>
      <c r="IN146" s="1201"/>
      <c r="IO146" s="1201"/>
      <c r="IP146" s="1201"/>
      <c r="IQ146" s="1201"/>
      <c r="IR146" s="1201"/>
      <c r="IS146" s="1201"/>
    </row>
    <row r="147" spans="1:253" s="1203" customFormat="1" ht="60">
      <c r="A147" s="1185">
        <v>132</v>
      </c>
      <c r="B147" s="1225" t="s">
        <v>864</v>
      </c>
      <c r="C147" s="1225"/>
      <c r="D147" s="1225"/>
      <c r="E147" s="519" t="s">
        <v>1117</v>
      </c>
      <c r="F147" s="1222" t="s">
        <v>1248</v>
      </c>
      <c r="G147" s="519"/>
      <c r="H147" s="1193" t="s">
        <v>26</v>
      </c>
      <c r="I147" s="1189">
        <v>2016</v>
      </c>
      <c r="J147" s="1189"/>
      <c r="K147" s="1189">
        <v>2018</v>
      </c>
      <c r="L147" s="1189"/>
      <c r="M147" s="1189"/>
      <c r="N147" s="1226" t="s">
        <v>865</v>
      </c>
      <c r="O147" s="520">
        <v>2500</v>
      </c>
      <c r="P147" s="520"/>
      <c r="Q147" s="520">
        <v>2500</v>
      </c>
      <c r="R147" s="520">
        <v>100</v>
      </c>
      <c r="S147" s="520"/>
      <c r="T147" s="520">
        <v>100</v>
      </c>
      <c r="U147" s="520">
        <v>2400</v>
      </c>
      <c r="V147" s="520">
        <v>2150</v>
      </c>
      <c r="W147" s="519">
        <v>840</v>
      </c>
      <c r="X147" s="641">
        <v>1310</v>
      </c>
      <c r="Y147" s="641"/>
      <c r="Z147" s="1224">
        <v>710</v>
      </c>
      <c r="AA147" s="519">
        <v>600</v>
      </c>
      <c r="AB147" s="1195" t="s">
        <v>863</v>
      </c>
      <c r="AC147" s="1201"/>
      <c r="AD147" s="1201"/>
      <c r="AE147" s="1201"/>
      <c r="AF147" s="1201"/>
      <c r="AG147" s="1201"/>
      <c r="AH147" s="1201"/>
      <c r="AI147" s="1201"/>
      <c r="AJ147" s="1201"/>
      <c r="AK147" s="1201"/>
      <c r="AL147" s="1201"/>
      <c r="AM147" s="1201"/>
      <c r="AN147" s="1201"/>
      <c r="AO147" s="1201"/>
      <c r="AP147" s="1201"/>
      <c r="AQ147" s="1201"/>
      <c r="AR147" s="1201"/>
      <c r="AS147" s="1201"/>
      <c r="AT147" s="1201"/>
      <c r="AU147" s="1201"/>
      <c r="AV147" s="1201"/>
      <c r="AW147" s="1201"/>
      <c r="AX147" s="1201"/>
      <c r="AY147" s="1201"/>
      <c r="AZ147" s="1201"/>
      <c r="BA147" s="1201"/>
      <c r="BB147" s="1201"/>
      <c r="BC147" s="1201"/>
      <c r="BD147" s="1201"/>
      <c r="BE147" s="1201"/>
      <c r="BF147" s="1201"/>
      <c r="BG147" s="1201"/>
      <c r="BH147" s="1201"/>
      <c r="BI147" s="1201"/>
      <c r="BJ147" s="1201"/>
      <c r="BK147" s="1201"/>
      <c r="BL147" s="1201"/>
      <c r="BM147" s="1201"/>
      <c r="BN147" s="1201"/>
      <c r="BO147" s="1201"/>
      <c r="BP147" s="1201"/>
      <c r="BQ147" s="1201"/>
      <c r="BR147" s="1201"/>
      <c r="BS147" s="1201"/>
      <c r="BT147" s="1201"/>
      <c r="BU147" s="1201"/>
      <c r="BV147" s="1201"/>
      <c r="BW147" s="1201"/>
      <c r="BX147" s="1201"/>
      <c r="BY147" s="1201"/>
      <c r="BZ147" s="1201"/>
      <c r="CA147" s="1201"/>
      <c r="CB147" s="1201"/>
      <c r="CC147" s="1201"/>
      <c r="CD147" s="1201"/>
      <c r="CE147" s="1201"/>
      <c r="CF147" s="1201"/>
      <c r="CG147" s="1201"/>
      <c r="CH147" s="1201"/>
      <c r="CI147" s="1201"/>
      <c r="CJ147" s="1201"/>
      <c r="CK147" s="1201"/>
      <c r="CL147" s="1201"/>
      <c r="CM147" s="1201"/>
      <c r="CN147" s="1201"/>
      <c r="CO147" s="1201"/>
      <c r="CP147" s="1201"/>
      <c r="CQ147" s="1201"/>
      <c r="CR147" s="1201"/>
      <c r="CS147" s="1201"/>
      <c r="CT147" s="1201"/>
      <c r="CU147" s="1201"/>
      <c r="CV147" s="1201"/>
      <c r="CW147" s="1201"/>
      <c r="CX147" s="1201"/>
      <c r="CY147" s="1201"/>
      <c r="CZ147" s="1201"/>
      <c r="DA147" s="1201"/>
      <c r="DB147" s="1201"/>
      <c r="DC147" s="1201"/>
      <c r="DD147" s="1201"/>
      <c r="DE147" s="1201"/>
      <c r="DF147" s="1201"/>
      <c r="DG147" s="1201"/>
      <c r="DH147" s="1201"/>
      <c r="DI147" s="1201"/>
      <c r="DJ147" s="1201"/>
      <c r="DK147" s="1201"/>
      <c r="DL147" s="1201"/>
      <c r="DM147" s="1201"/>
      <c r="DN147" s="1201"/>
      <c r="DO147" s="1201"/>
      <c r="DP147" s="1201"/>
      <c r="DQ147" s="1201"/>
      <c r="DR147" s="1201"/>
      <c r="DS147" s="1201"/>
      <c r="DT147" s="1201"/>
      <c r="DU147" s="1201"/>
      <c r="DV147" s="1201"/>
      <c r="DW147" s="1201"/>
      <c r="DX147" s="1201"/>
      <c r="DY147" s="1201"/>
      <c r="DZ147" s="1201"/>
      <c r="EA147" s="1201"/>
      <c r="EB147" s="1201"/>
      <c r="EC147" s="1201"/>
      <c r="ED147" s="1201"/>
      <c r="EE147" s="1201"/>
      <c r="EF147" s="1201"/>
      <c r="EG147" s="1201"/>
      <c r="EH147" s="1201"/>
      <c r="EI147" s="1201"/>
      <c r="EJ147" s="1201"/>
      <c r="EK147" s="1201"/>
      <c r="EL147" s="1201"/>
      <c r="EM147" s="1201"/>
      <c r="EN147" s="1201"/>
      <c r="EO147" s="1201"/>
      <c r="EP147" s="1201"/>
      <c r="EQ147" s="1201"/>
      <c r="ER147" s="1201"/>
      <c r="ES147" s="1201"/>
      <c r="ET147" s="1201"/>
      <c r="EU147" s="1201"/>
      <c r="EV147" s="1201"/>
      <c r="EW147" s="1201"/>
      <c r="EX147" s="1201"/>
      <c r="EY147" s="1201"/>
      <c r="EZ147" s="1201"/>
      <c r="FA147" s="1201"/>
      <c r="FB147" s="1201"/>
      <c r="FC147" s="1201"/>
      <c r="FD147" s="1201"/>
      <c r="FE147" s="1201"/>
      <c r="FF147" s="1201"/>
      <c r="FG147" s="1201"/>
      <c r="FH147" s="1201"/>
      <c r="FI147" s="1201"/>
      <c r="FJ147" s="1201"/>
      <c r="FK147" s="1201"/>
      <c r="FL147" s="1201"/>
      <c r="FM147" s="1201"/>
      <c r="FN147" s="1201"/>
      <c r="FO147" s="1201"/>
      <c r="FP147" s="1201"/>
      <c r="FQ147" s="1201"/>
      <c r="FR147" s="1201"/>
      <c r="FS147" s="1201"/>
      <c r="FT147" s="1201"/>
      <c r="FU147" s="1201"/>
      <c r="FV147" s="1201"/>
      <c r="FW147" s="1201"/>
      <c r="FX147" s="1201"/>
      <c r="FY147" s="1201"/>
      <c r="FZ147" s="1201"/>
      <c r="GA147" s="1201"/>
      <c r="GB147" s="1201"/>
      <c r="GC147" s="1201"/>
      <c r="GD147" s="1201"/>
      <c r="GE147" s="1201"/>
      <c r="GF147" s="1201"/>
      <c r="GG147" s="1201"/>
      <c r="GH147" s="1201"/>
      <c r="GI147" s="1201"/>
      <c r="GJ147" s="1201"/>
      <c r="GK147" s="1201"/>
      <c r="GL147" s="1201"/>
      <c r="GM147" s="1201"/>
      <c r="GN147" s="1201"/>
      <c r="GO147" s="1201"/>
      <c r="GP147" s="1201"/>
      <c r="GQ147" s="1201"/>
      <c r="GR147" s="1201"/>
      <c r="GS147" s="1201"/>
      <c r="GT147" s="1201"/>
      <c r="GU147" s="1201"/>
      <c r="GV147" s="1201"/>
      <c r="GW147" s="1201"/>
      <c r="GX147" s="1201"/>
      <c r="GY147" s="1201"/>
      <c r="GZ147" s="1201"/>
      <c r="HA147" s="1201"/>
      <c r="HB147" s="1201"/>
      <c r="HC147" s="1201"/>
      <c r="HD147" s="1201"/>
      <c r="HE147" s="1201"/>
      <c r="HF147" s="1201"/>
      <c r="HG147" s="1201"/>
      <c r="HH147" s="1201"/>
      <c r="HI147" s="1201"/>
      <c r="HJ147" s="1201"/>
      <c r="HK147" s="1201"/>
      <c r="HL147" s="1201"/>
      <c r="HM147" s="1201"/>
      <c r="HN147" s="1201"/>
      <c r="HO147" s="1201"/>
      <c r="HP147" s="1201"/>
      <c r="HQ147" s="1201"/>
      <c r="HR147" s="1201"/>
      <c r="HS147" s="1201"/>
      <c r="HT147" s="1201"/>
      <c r="HU147" s="1201"/>
      <c r="HV147" s="1201"/>
      <c r="HW147" s="1201"/>
      <c r="HX147" s="1201"/>
      <c r="HY147" s="1201"/>
      <c r="HZ147" s="1201"/>
      <c r="IA147" s="1201"/>
      <c r="IB147" s="1201"/>
      <c r="IC147" s="1201"/>
      <c r="ID147" s="1201"/>
      <c r="IE147" s="1201"/>
      <c r="IF147" s="1201"/>
      <c r="IG147" s="1201"/>
      <c r="IH147" s="1201"/>
      <c r="II147" s="1201"/>
      <c r="IJ147" s="1201"/>
      <c r="IK147" s="1201"/>
      <c r="IL147" s="1201"/>
      <c r="IM147" s="1201"/>
      <c r="IN147" s="1201"/>
      <c r="IO147" s="1201"/>
      <c r="IP147" s="1201"/>
      <c r="IQ147" s="1201"/>
      <c r="IR147" s="1201"/>
      <c r="IS147" s="1201"/>
    </row>
    <row r="148" spans="1:253" s="1203" customFormat="1" ht="105">
      <c r="A148" s="1185">
        <v>133</v>
      </c>
      <c r="B148" s="1225" t="s">
        <v>866</v>
      </c>
      <c r="C148" s="1225"/>
      <c r="D148" s="1225"/>
      <c r="E148" s="519" t="s">
        <v>1117</v>
      </c>
      <c r="F148" s="1222" t="s">
        <v>1248</v>
      </c>
      <c r="G148" s="519" t="s">
        <v>9</v>
      </c>
      <c r="H148" s="1191" t="s">
        <v>211</v>
      </c>
      <c r="I148" s="1189">
        <v>2016</v>
      </c>
      <c r="J148" s="1189"/>
      <c r="K148" s="1189">
        <v>2018</v>
      </c>
      <c r="L148" s="1189"/>
      <c r="M148" s="1189"/>
      <c r="N148" s="1226" t="s">
        <v>867</v>
      </c>
      <c r="O148" s="520">
        <v>4800</v>
      </c>
      <c r="P148" s="520"/>
      <c r="Q148" s="520">
        <v>1800</v>
      </c>
      <c r="R148" s="520"/>
      <c r="S148" s="520"/>
      <c r="T148" s="520"/>
      <c r="U148" s="520"/>
      <c r="V148" s="520">
        <v>1620</v>
      </c>
      <c r="W148" s="519"/>
      <c r="X148" s="641">
        <v>1620</v>
      </c>
      <c r="Y148" s="641"/>
      <c r="Z148" s="1224">
        <v>510</v>
      </c>
      <c r="AA148" s="519">
        <v>1110</v>
      </c>
      <c r="AB148" s="1202" t="s">
        <v>868</v>
      </c>
      <c r="AC148" s="1201"/>
      <c r="AD148" s="1201"/>
      <c r="AE148" s="1201"/>
      <c r="AF148" s="1201"/>
      <c r="AG148" s="1201"/>
      <c r="AH148" s="1201"/>
      <c r="AI148" s="1201"/>
      <c r="AJ148" s="1201"/>
      <c r="AK148" s="1201"/>
      <c r="AL148" s="1201"/>
      <c r="AM148" s="1201"/>
      <c r="AN148" s="1201"/>
      <c r="AO148" s="1201"/>
      <c r="AP148" s="1201"/>
      <c r="AQ148" s="1201"/>
      <c r="AR148" s="1201"/>
      <c r="AS148" s="1201"/>
      <c r="AT148" s="1201"/>
      <c r="AU148" s="1201"/>
      <c r="AV148" s="1201"/>
      <c r="AW148" s="1201"/>
      <c r="AX148" s="1201"/>
      <c r="AY148" s="1201"/>
      <c r="AZ148" s="1201"/>
      <c r="BA148" s="1201"/>
      <c r="BB148" s="1201"/>
      <c r="BC148" s="1201"/>
      <c r="BD148" s="1201"/>
      <c r="BE148" s="1201"/>
      <c r="BF148" s="1201"/>
      <c r="BG148" s="1201"/>
      <c r="BH148" s="1201"/>
      <c r="BI148" s="1201"/>
      <c r="BJ148" s="1201"/>
      <c r="BK148" s="1201"/>
      <c r="BL148" s="1201"/>
      <c r="BM148" s="1201"/>
      <c r="BN148" s="1201"/>
      <c r="BO148" s="1201"/>
      <c r="BP148" s="1201"/>
      <c r="BQ148" s="1201"/>
      <c r="BR148" s="1201"/>
      <c r="BS148" s="1201"/>
      <c r="BT148" s="1201"/>
      <c r="BU148" s="1201"/>
      <c r="BV148" s="1201"/>
      <c r="BW148" s="1201"/>
      <c r="BX148" s="1201"/>
      <c r="BY148" s="1201"/>
      <c r="BZ148" s="1201"/>
      <c r="CA148" s="1201"/>
      <c r="CB148" s="1201"/>
      <c r="CC148" s="1201"/>
      <c r="CD148" s="1201"/>
      <c r="CE148" s="1201"/>
      <c r="CF148" s="1201"/>
      <c r="CG148" s="1201"/>
      <c r="CH148" s="1201"/>
      <c r="CI148" s="1201"/>
      <c r="CJ148" s="1201"/>
      <c r="CK148" s="1201"/>
      <c r="CL148" s="1201"/>
      <c r="CM148" s="1201"/>
      <c r="CN148" s="1201"/>
      <c r="CO148" s="1201"/>
      <c r="CP148" s="1201"/>
      <c r="CQ148" s="1201"/>
      <c r="CR148" s="1201"/>
      <c r="CS148" s="1201"/>
      <c r="CT148" s="1201"/>
      <c r="CU148" s="1201"/>
      <c r="CV148" s="1201"/>
      <c r="CW148" s="1201"/>
      <c r="CX148" s="1201"/>
      <c r="CY148" s="1201"/>
      <c r="CZ148" s="1201"/>
      <c r="DA148" s="1201"/>
      <c r="DB148" s="1201"/>
      <c r="DC148" s="1201"/>
      <c r="DD148" s="1201"/>
      <c r="DE148" s="1201"/>
      <c r="DF148" s="1201"/>
      <c r="DG148" s="1201"/>
      <c r="DH148" s="1201"/>
      <c r="DI148" s="1201"/>
      <c r="DJ148" s="1201"/>
      <c r="DK148" s="1201"/>
      <c r="DL148" s="1201"/>
      <c r="DM148" s="1201"/>
      <c r="DN148" s="1201"/>
      <c r="DO148" s="1201"/>
      <c r="DP148" s="1201"/>
      <c r="DQ148" s="1201"/>
      <c r="DR148" s="1201"/>
      <c r="DS148" s="1201"/>
      <c r="DT148" s="1201"/>
      <c r="DU148" s="1201"/>
      <c r="DV148" s="1201"/>
      <c r="DW148" s="1201"/>
      <c r="DX148" s="1201"/>
      <c r="DY148" s="1201"/>
      <c r="DZ148" s="1201"/>
      <c r="EA148" s="1201"/>
      <c r="EB148" s="1201"/>
      <c r="EC148" s="1201"/>
      <c r="ED148" s="1201"/>
      <c r="EE148" s="1201"/>
      <c r="EF148" s="1201"/>
      <c r="EG148" s="1201"/>
      <c r="EH148" s="1201"/>
      <c r="EI148" s="1201"/>
      <c r="EJ148" s="1201"/>
      <c r="EK148" s="1201"/>
      <c r="EL148" s="1201"/>
      <c r="EM148" s="1201"/>
      <c r="EN148" s="1201"/>
      <c r="EO148" s="1201"/>
      <c r="EP148" s="1201"/>
      <c r="EQ148" s="1201"/>
      <c r="ER148" s="1201"/>
      <c r="ES148" s="1201"/>
      <c r="ET148" s="1201"/>
      <c r="EU148" s="1201"/>
      <c r="EV148" s="1201"/>
      <c r="EW148" s="1201"/>
      <c r="EX148" s="1201"/>
      <c r="EY148" s="1201"/>
      <c r="EZ148" s="1201"/>
      <c r="FA148" s="1201"/>
      <c r="FB148" s="1201"/>
      <c r="FC148" s="1201"/>
      <c r="FD148" s="1201"/>
      <c r="FE148" s="1201"/>
      <c r="FF148" s="1201"/>
      <c r="FG148" s="1201"/>
      <c r="FH148" s="1201"/>
      <c r="FI148" s="1201"/>
      <c r="FJ148" s="1201"/>
      <c r="FK148" s="1201"/>
      <c r="FL148" s="1201"/>
      <c r="FM148" s="1201"/>
      <c r="FN148" s="1201"/>
      <c r="FO148" s="1201"/>
      <c r="FP148" s="1201"/>
      <c r="FQ148" s="1201"/>
      <c r="FR148" s="1201"/>
      <c r="FS148" s="1201"/>
      <c r="FT148" s="1201"/>
      <c r="FU148" s="1201"/>
      <c r="FV148" s="1201"/>
      <c r="FW148" s="1201"/>
      <c r="FX148" s="1201"/>
      <c r="FY148" s="1201"/>
      <c r="FZ148" s="1201"/>
      <c r="GA148" s="1201"/>
      <c r="GB148" s="1201"/>
      <c r="GC148" s="1201"/>
      <c r="GD148" s="1201"/>
      <c r="GE148" s="1201"/>
      <c r="GF148" s="1201"/>
      <c r="GG148" s="1201"/>
      <c r="GH148" s="1201"/>
      <c r="GI148" s="1201"/>
      <c r="GJ148" s="1201"/>
      <c r="GK148" s="1201"/>
      <c r="GL148" s="1201"/>
      <c r="GM148" s="1201"/>
      <c r="GN148" s="1201"/>
      <c r="GO148" s="1201"/>
      <c r="GP148" s="1201"/>
      <c r="GQ148" s="1201"/>
      <c r="GR148" s="1201"/>
      <c r="GS148" s="1201"/>
      <c r="GT148" s="1201"/>
      <c r="GU148" s="1201"/>
      <c r="GV148" s="1201"/>
      <c r="GW148" s="1201"/>
      <c r="GX148" s="1201"/>
      <c r="GY148" s="1201"/>
      <c r="GZ148" s="1201"/>
      <c r="HA148" s="1201"/>
      <c r="HB148" s="1201"/>
      <c r="HC148" s="1201"/>
      <c r="HD148" s="1201"/>
      <c r="HE148" s="1201"/>
      <c r="HF148" s="1201"/>
      <c r="HG148" s="1201"/>
      <c r="HH148" s="1201"/>
      <c r="HI148" s="1201"/>
      <c r="HJ148" s="1201"/>
      <c r="HK148" s="1201"/>
      <c r="HL148" s="1201"/>
      <c r="HM148" s="1201"/>
      <c r="HN148" s="1201"/>
      <c r="HO148" s="1201"/>
      <c r="HP148" s="1201"/>
      <c r="HQ148" s="1201"/>
      <c r="HR148" s="1201"/>
      <c r="HS148" s="1201"/>
      <c r="HT148" s="1201"/>
      <c r="HU148" s="1201"/>
      <c r="HV148" s="1201"/>
      <c r="HW148" s="1201"/>
      <c r="HX148" s="1201"/>
      <c r="HY148" s="1201"/>
      <c r="HZ148" s="1201"/>
      <c r="IA148" s="1201"/>
      <c r="IB148" s="1201"/>
      <c r="IC148" s="1201"/>
      <c r="ID148" s="1201"/>
      <c r="IE148" s="1201"/>
      <c r="IF148" s="1201"/>
      <c r="IG148" s="1201"/>
      <c r="IH148" s="1201"/>
      <c r="II148" s="1201"/>
      <c r="IJ148" s="1201"/>
      <c r="IK148" s="1201"/>
      <c r="IL148" s="1201"/>
      <c r="IM148" s="1201"/>
      <c r="IN148" s="1201"/>
      <c r="IO148" s="1201"/>
      <c r="IP148" s="1201"/>
      <c r="IQ148" s="1201"/>
      <c r="IR148" s="1201"/>
      <c r="IS148" s="1201"/>
    </row>
    <row r="149" spans="1:253" s="1203" customFormat="1" ht="75">
      <c r="A149" s="1185">
        <v>134</v>
      </c>
      <c r="B149" s="1225" t="s">
        <v>869</v>
      </c>
      <c r="C149" s="1225"/>
      <c r="D149" s="1225"/>
      <c r="E149" s="519" t="s">
        <v>1117</v>
      </c>
      <c r="F149" s="1222" t="s">
        <v>1248</v>
      </c>
      <c r="G149" s="519"/>
      <c r="H149" s="1194" t="s">
        <v>51</v>
      </c>
      <c r="I149" s="1189">
        <v>2016</v>
      </c>
      <c r="J149" s="1189"/>
      <c r="K149" s="1189">
        <v>2018</v>
      </c>
      <c r="L149" s="1189"/>
      <c r="M149" s="1189"/>
      <c r="N149" s="1226" t="s">
        <v>870</v>
      </c>
      <c r="O149" s="520">
        <v>3000</v>
      </c>
      <c r="P149" s="520"/>
      <c r="Q149" s="520">
        <v>3000</v>
      </c>
      <c r="R149" s="520"/>
      <c r="S149" s="520"/>
      <c r="T149" s="520"/>
      <c r="U149" s="520"/>
      <c r="V149" s="520">
        <v>2700</v>
      </c>
      <c r="W149" s="519">
        <v>1000</v>
      </c>
      <c r="X149" s="641">
        <v>1700</v>
      </c>
      <c r="Y149" s="641"/>
      <c r="Z149" s="1224">
        <v>900</v>
      </c>
      <c r="AA149" s="519">
        <v>800</v>
      </c>
      <c r="AB149" s="1195" t="s">
        <v>871</v>
      </c>
      <c r="AC149" s="1201"/>
      <c r="AD149" s="1201"/>
      <c r="AE149" s="1201"/>
      <c r="AF149" s="1201"/>
      <c r="AG149" s="1201"/>
      <c r="AH149" s="1201"/>
      <c r="AI149" s="1201"/>
      <c r="AJ149" s="1201"/>
      <c r="AK149" s="1201"/>
      <c r="AL149" s="1201"/>
      <c r="AM149" s="1201"/>
      <c r="AN149" s="1201"/>
      <c r="AO149" s="1201"/>
      <c r="AP149" s="1201"/>
      <c r="AQ149" s="1201"/>
      <c r="AR149" s="1201"/>
      <c r="AS149" s="1201"/>
      <c r="AT149" s="1201"/>
      <c r="AU149" s="1201"/>
      <c r="AV149" s="1201"/>
      <c r="AW149" s="1201"/>
      <c r="AX149" s="1201"/>
      <c r="AY149" s="1201"/>
      <c r="AZ149" s="1201"/>
      <c r="BA149" s="1201"/>
      <c r="BB149" s="1201"/>
      <c r="BC149" s="1201"/>
      <c r="BD149" s="1201"/>
      <c r="BE149" s="1201"/>
      <c r="BF149" s="1201"/>
      <c r="BG149" s="1201"/>
      <c r="BH149" s="1201"/>
      <c r="BI149" s="1201"/>
      <c r="BJ149" s="1201"/>
      <c r="BK149" s="1201"/>
      <c r="BL149" s="1201"/>
      <c r="BM149" s="1201"/>
      <c r="BN149" s="1201"/>
      <c r="BO149" s="1201"/>
      <c r="BP149" s="1201"/>
      <c r="BQ149" s="1201"/>
      <c r="BR149" s="1201"/>
      <c r="BS149" s="1201"/>
      <c r="BT149" s="1201"/>
      <c r="BU149" s="1201"/>
      <c r="BV149" s="1201"/>
      <c r="BW149" s="1201"/>
      <c r="BX149" s="1201"/>
      <c r="BY149" s="1201"/>
      <c r="BZ149" s="1201"/>
      <c r="CA149" s="1201"/>
      <c r="CB149" s="1201"/>
      <c r="CC149" s="1201"/>
      <c r="CD149" s="1201"/>
      <c r="CE149" s="1201"/>
      <c r="CF149" s="1201"/>
      <c r="CG149" s="1201"/>
      <c r="CH149" s="1201"/>
      <c r="CI149" s="1201"/>
      <c r="CJ149" s="1201"/>
      <c r="CK149" s="1201"/>
      <c r="CL149" s="1201"/>
      <c r="CM149" s="1201"/>
      <c r="CN149" s="1201"/>
      <c r="CO149" s="1201"/>
      <c r="CP149" s="1201"/>
      <c r="CQ149" s="1201"/>
      <c r="CR149" s="1201"/>
      <c r="CS149" s="1201"/>
      <c r="CT149" s="1201"/>
      <c r="CU149" s="1201"/>
      <c r="CV149" s="1201"/>
      <c r="CW149" s="1201"/>
      <c r="CX149" s="1201"/>
      <c r="CY149" s="1201"/>
      <c r="CZ149" s="1201"/>
      <c r="DA149" s="1201"/>
      <c r="DB149" s="1201"/>
      <c r="DC149" s="1201"/>
      <c r="DD149" s="1201"/>
      <c r="DE149" s="1201"/>
      <c r="DF149" s="1201"/>
      <c r="DG149" s="1201"/>
      <c r="DH149" s="1201"/>
      <c r="DI149" s="1201"/>
      <c r="DJ149" s="1201"/>
      <c r="DK149" s="1201"/>
      <c r="DL149" s="1201"/>
      <c r="DM149" s="1201"/>
      <c r="DN149" s="1201"/>
      <c r="DO149" s="1201"/>
      <c r="DP149" s="1201"/>
      <c r="DQ149" s="1201"/>
      <c r="DR149" s="1201"/>
      <c r="DS149" s="1201"/>
      <c r="DT149" s="1201"/>
      <c r="DU149" s="1201"/>
      <c r="DV149" s="1201"/>
      <c r="DW149" s="1201"/>
      <c r="DX149" s="1201"/>
      <c r="DY149" s="1201"/>
      <c r="DZ149" s="1201"/>
      <c r="EA149" s="1201"/>
      <c r="EB149" s="1201"/>
      <c r="EC149" s="1201"/>
      <c r="ED149" s="1201"/>
      <c r="EE149" s="1201"/>
      <c r="EF149" s="1201"/>
      <c r="EG149" s="1201"/>
      <c r="EH149" s="1201"/>
      <c r="EI149" s="1201"/>
      <c r="EJ149" s="1201"/>
      <c r="EK149" s="1201"/>
      <c r="EL149" s="1201"/>
      <c r="EM149" s="1201"/>
      <c r="EN149" s="1201"/>
      <c r="EO149" s="1201"/>
      <c r="EP149" s="1201"/>
      <c r="EQ149" s="1201"/>
      <c r="ER149" s="1201"/>
      <c r="ES149" s="1201"/>
      <c r="ET149" s="1201"/>
      <c r="EU149" s="1201"/>
      <c r="EV149" s="1201"/>
      <c r="EW149" s="1201"/>
      <c r="EX149" s="1201"/>
      <c r="EY149" s="1201"/>
      <c r="EZ149" s="1201"/>
      <c r="FA149" s="1201"/>
      <c r="FB149" s="1201"/>
      <c r="FC149" s="1201"/>
      <c r="FD149" s="1201"/>
      <c r="FE149" s="1201"/>
      <c r="FF149" s="1201"/>
      <c r="FG149" s="1201"/>
      <c r="FH149" s="1201"/>
      <c r="FI149" s="1201"/>
      <c r="FJ149" s="1201"/>
      <c r="FK149" s="1201"/>
      <c r="FL149" s="1201"/>
      <c r="FM149" s="1201"/>
      <c r="FN149" s="1201"/>
      <c r="FO149" s="1201"/>
      <c r="FP149" s="1201"/>
      <c r="FQ149" s="1201"/>
      <c r="FR149" s="1201"/>
      <c r="FS149" s="1201"/>
      <c r="FT149" s="1201"/>
      <c r="FU149" s="1201"/>
      <c r="FV149" s="1201"/>
      <c r="FW149" s="1201"/>
      <c r="FX149" s="1201"/>
      <c r="FY149" s="1201"/>
      <c r="FZ149" s="1201"/>
      <c r="GA149" s="1201"/>
      <c r="GB149" s="1201"/>
      <c r="GC149" s="1201"/>
      <c r="GD149" s="1201"/>
      <c r="GE149" s="1201"/>
      <c r="GF149" s="1201"/>
      <c r="GG149" s="1201"/>
      <c r="GH149" s="1201"/>
      <c r="GI149" s="1201"/>
      <c r="GJ149" s="1201"/>
      <c r="GK149" s="1201"/>
      <c r="GL149" s="1201"/>
      <c r="GM149" s="1201"/>
      <c r="GN149" s="1201"/>
      <c r="GO149" s="1201"/>
      <c r="GP149" s="1201"/>
      <c r="GQ149" s="1201"/>
      <c r="GR149" s="1201"/>
      <c r="GS149" s="1201"/>
      <c r="GT149" s="1201"/>
      <c r="GU149" s="1201"/>
      <c r="GV149" s="1201"/>
      <c r="GW149" s="1201"/>
      <c r="GX149" s="1201"/>
      <c r="GY149" s="1201"/>
      <c r="GZ149" s="1201"/>
      <c r="HA149" s="1201"/>
      <c r="HB149" s="1201"/>
      <c r="HC149" s="1201"/>
      <c r="HD149" s="1201"/>
      <c r="HE149" s="1201"/>
      <c r="HF149" s="1201"/>
      <c r="HG149" s="1201"/>
      <c r="HH149" s="1201"/>
      <c r="HI149" s="1201"/>
      <c r="HJ149" s="1201"/>
      <c r="HK149" s="1201"/>
      <c r="HL149" s="1201"/>
      <c r="HM149" s="1201"/>
      <c r="HN149" s="1201"/>
      <c r="HO149" s="1201"/>
      <c r="HP149" s="1201"/>
      <c r="HQ149" s="1201"/>
      <c r="HR149" s="1201"/>
      <c r="HS149" s="1201"/>
      <c r="HT149" s="1201"/>
      <c r="HU149" s="1201"/>
      <c r="HV149" s="1201"/>
      <c r="HW149" s="1201"/>
      <c r="HX149" s="1201"/>
      <c r="HY149" s="1201"/>
      <c r="HZ149" s="1201"/>
      <c r="IA149" s="1201"/>
      <c r="IB149" s="1201"/>
      <c r="IC149" s="1201"/>
      <c r="ID149" s="1201"/>
      <c r="IE149" s="1201"/>
      <c r="IF149" s="1201"/>
      <c r="IG149" s="1201"/>
      <c r="IH149" s="1201"/>
      <c r="II149" s="1201"/>
      <c r="IJ149" s="1201"/>
      <c r="IK149" s="1201"/>
      <c r="IL149" s="1201"/>
      <c r="IM149" s="1201"/>
      <c r="IN149" s="1201"/>
      <c r="IO149" s="1201"/>
      <c r="IP149" s="1201"/>
      <c r="IQ149" s="1201"/>
      <c r="IR149" s="1201"/>
      <c r="IS149" s="1201"/>
    </row>
    <row r="150" spans="1:253" s="1201" customFormat="1" ht="75">
      <c r="A150" s="1185">
        <v>135</v>
      </c>
      <c r="B150" s="1208" t="s">
        <v>872</v>
      </c>
      <c r="C150" s="1208"/>
      <c r="D150" s="1208"/>
      <c r="E150" s="519" t="s">
        <v>1117</v>
      </c>
      <c r="F150" s="1222" t="s">
        <v>1248</v>
      </c>
      <c r="G150" s="519"/>
      <c r="H150" s="1198" t="s">
        <v>211</v>
      </c>
      <c r="I150" s="1189">
        <v>2016</v>
      </c>
      <c r="J150" s="1189"/>
      <c r="K150" s="1189">
        <v>2018</v>
      </c>
      <c r="L150" s="1189"/>
      <c r="M150" s="1189"/>
      <c r="N150" s="1223" t="s">
        <v>873</v>
      </c>
      <c r="O150" s="520">
        <v>1888</v>
      </c>
      <c r="P150" s="520"/>
      <c r="Q150" s="520">
        <v>1888</v>
      </c>
      <c r="R150" s="520">
        <v>150</v>
      </c>
      <c r="S150" s="520"/>
      <c r="T150" s="520">
        <v>150</v>
      </c>
      <c r="U150" s="520">
        <v>1950</v>
      </c>
      <c r="V150" s="520">
        <f>W150+Z150+AA150</f>
        <v>1549</v>
      </c>
      <c r="W150" s="519"/>
      <c r="X150" s="641">
        <v>1549</v>
      </c>
      <c r="Y150" s="641"/>
      <c r="Z150" s="519">
        <v>600</v>
      </c>
      <c r="AA150" s="519">
        <v>949</v>
      </c>
      <c r="AB150" s="1195" t="s">
        <v>874</v>
      </c>
      <c r="AC150" s="1203"/>
      <c r="AD150" s="1203"/>
      <c r="AE150" s="1203"/>
      <c r="AF150" s="1203"/>
      <c r="AG150" s="1203"/>
      <c r="AH150" s="1203"/>
      <c r="AI150" s="1203"/>
      <c r="AJ150" s="1203"/>
      <c r="AK150" s="1203"/>
      <c r="AL150" s="1203"/>
      <c r="AM150" s="1203"/>
      <c r="AN150" s="1203"/>
      <c r="AO150" s="1203"/>
      <c r="AP150" s="1203"/>
      <c r="AQ150" s="1203"/>
      <c r="AR150" s="1203"/>
      <c r="AS150" s="1203"/>
      <c r="AT150" s="1203"/>
      <c r="AU150" s="1203"/>
      <c r="AV150" s="1203"/>
      <c r="AW150" s="1203"/>
      <c r="AX150" s="1203"/>
      <c r="AY150" s="1203"/>
      <c r="AZ150" s="1203"/>
      <c r="BA150" s="1203"/>
      <c r="BB150" s="1203"/>
      <c r="BC150" s="1203"/>
      <c r="BD150" s="1203"/>
      <c r="BE150" s="1203"/>
      <c r="BF150" s="1203"/>
      <c r="BG150" s="1203"/>
      <c r="BH150" s="1203"/>
      <c r="BI150" s="1203"/>
      <c r="BJ150" s="1203"/>
      <c r="BK150" s="1203"/>
      <c r="BL150" s="1203"/>
      <c r="BM150" s="1203"/>
      <c r="BN150" s="1203"/>
      <c r="BO150" s="1203"/>
      <c r="BP150" s="1203"/>
      <c r="BQ150" s="1203"/>
      <c r="BR150" s="1203"/>
      <c r="BS150" s="1203"/>
      <c r="BT150" s="1203"/>
      <c r="BU150" s="1203"/>
      <c r="BV150" s="1203"/>
      <c r="BW150" s="1203"/>
      <c r="BX150" s="1203"/>
      <c r="BY150" s="1203"/>
      <c r="BZ150" s="1203"/>
      <c r="CA150" s="1203"/>
      <c r="CB150" s="1203"/>
      <c r="CC150" s="1203"/>
      <c r="CD150" s="1203"/>
      <c r="CE150" s="1203"/>
      <c r="CF150" s="1203"/>
      <c r="CG150" s="1203"/>
      <c r="CH150" s="1203"/>
      <c r="CI150" s="1203"/>
      <c r="CJ150" s="1203"/>
      <c r="CK150" s="1203"/>
      <c r="CL150" s="1203"/>
      <c r="CM150" s="1203"/>
      <c r="CN150" s="1203"/>
      <c r="CO150" s="1203"/>
      <c r="CP150" s="1203"/>
      <c r="CQ150" s="1203"/>
      <c r="CR150" s="1203"/>
      <c r="CS150" s="1203"/>
      <c r="CT150" s="1203"/>
      <c r="CU150" s="1203"/>
      <c r="CV150" s="1203"/>
      <c r="CW150" s="1203"/>
      <c r="CX150" s="1203"/>
      <c r="CY150" s="1203"/>
      <c r="CZ150" s="1203"/>
      <c r="DA150" s="1203"/>
      <c r="DB150" s="1203"/>
      <c r="DC150" s="1203"/>
      <c r="DD150" s="1203"/>
      <c r="DE150" s="1203"/>
      <c r="DF150" s="1203"/>
      <c r="DG150" s="1203"/>
      <c r="DH150" s="1203"/>
      <c r="DI150" s="1203"/>
      <c r="DJ150" s="1203"/>
      <c r="DK150" s="1203"/>
      <c r="DL150" s="1203"/>
      <c r="DM150" s="1203"/>
      <c r="DN150" s="1203"/>
      <c r="DO150" s="1203"/>
      <c r="DP150" s="1203"/>
      <c r="DQ150" s="1203"/>
      <c r="DR150" s="1203"/>
      <c r="DS150" s="1203"/>
      <c r="DT150" s="1203"/>
      <c r="DU150" s="1203"/>
      <c r="DV150" s="1203"/>
      <c r="DW150" s="1203"/>
      <c r="DX150" s="1203"/>
      <c r="DY150" s="1203"/>
      <c r="DZ150" s="1203"/>
      <c r="EA150" s="1203"/>
      <c r="EB150" s="1203"/>
      <c r="EC150" s="1203"/>
      <c r="ED150" s="1203"/>
      <c r="EE150" s="1203"/>
      <c r="EF150" s="1203"/>
      <c r="EG150" s="1203"/>
      <c r="EH150" s="1203"/>
      <c r="EI150" s="1203"/>
      <c r="EJ150" s="1203"/>
      <c r="EK150" s="1203"/>
      <c r="EL150" s="1203"/>
      <c r="EM150" s="1203"/>
      <c r="EN150" s="1203"/>
      <c r="EO150" s="1203"/>
      <c r="EP150" s="1203"/>
      <c r="EQ150" s="1203"/>
      <c r="ER150" s="1203"/>
      <c r="ES150" s="1203"/>
      <c r="ET150" s="1203"/>
      <c r="EU150" s="1203"/>
      <c r="EV150" s="1203"/>
      <c r="EW150" s="1203"/>
      <c r="EX150" s="1203"/>
      <c r="EY150" s="1203"/>
      <c r="EZ150" s="1203"/>
      <c r="FA150" s="1203"/>
      <c r="FB150" s="1203"/>
      <c r="FC150" s="1203"/>
      <c r="FD150" s="1203"/>
      <c r="FE150" s="1203"/>
      <c r="FF150" s="1203"/>
      <c r="FG150" s="1203"/>
      <c r="FH150" s="1203"/>
      <c r="FI150" s="1203"/>
      <c r="FJ150" s="1203"/>
      <c r="FK150" s="1203"/>
      <c r="FL150" s="1203"/>
      <c r="FM150" s="1203"/>
      <c r="FN150" s="1203"/>
      <c r="FO150" s="1203"/>
      <c r="FP150" s="1203"/>
      <c r="FQ150" s="1203"/>
      <c r="FR150" s="1203"/>
      <c r="FS150" s="1203"/>
      <c r="FT150" s="1203"/>
      <c r="FU150" s="1203"/>
      <c r="FV150" s="1203"/>
      <c r="FW150" s="1203"/>
      <c r="FX150" s="1203"/>
      <c r="FY150" s="1203"/>
      <c r="FZ150" s="1203"/>
      <c r="GA150" s="1203"/>
      <c r="GB150" s="1203"/>
      <c r="GC150" s="1203"/>
      <c r="GD150" s="1203"/>
      <c r="GE150" s="1203"/>
      <c r="GF150" s="1203"/>
      <c r="GG150" s="1203"/>
      <c r="GH150" s="1203"/>
      <c r="GI150" s="1203"/>
      <c r="GJ150" s="1203"/>
      <c r="GK150" s="1203"/>
      <c r="GL150" s="1203"/>
      <c r="GM150" s="1203"/>
      <c r="GN150" s="1203"/>
      <c r="GO150" s="1203"/>
      <c r="GP150" s="1203"/>
      <c r="GQ150" s="1203"/>
      <c r="GR150" s="1203"/>
      <c r="GS150" s="1203"/>
      <c r="GT150" s="1203"/>
      <c r="GU150" s="1203"/>
      <c r="GV150" s="1203"/>
      <c r="GW150" s="1203"/>
      <c r="GX150" s="1203"/>
      <c r="GY150" s="1203"/>
      <c r="GZ150" s="1203"/>
      <c r="HA150" s="1203"/>
      <c r="HB150" s="1203"/>
      <c r="HC150" s="1203"/>
      <c r="HD150" s="1203"/>
      <c r="HE150" s="1203"/>
      <c r="HF150" s="1203"/>
      <c r="HG150" s="1203"/>
      <c r="HH150" s="1203"/>
      <c r="HI150" s="1203"/>
      <c r="HJ150" s="1203"/>
      <c r="HK150" s="1203"/>
      <c r="HL150" s="1203"/>
      <c r="HM150" s="1203"/>
      <c r="HN150" s="1203"/>
      <c r="HO150" s="1203"/>
      <c r="HP150" s="1203"/>
      <c r="HQ150" s="1203"/>
      <c r="HR150" s="1203"/>
      <c r="HS150" s="1203"/>
      <c r="HT150" s="1203"/>
      <c r="HU150" s="1203"/>
      <c r="HV150" s="1203"/>
      <c r="HW150" s="1203"/>
      <c r="HX150" s="1203"/>
      <c r="HY150" s="1203"/>
      <c r="HZ150" s="1203"/>
      <c r="IA150" s="1203"/>
      <c r="IB150" s="1203"/>
      <c r="IC150" s="1203"/>
      <c r="ID150" s="1203"/>
      <c r="IE150" s="1203"/>
      <c r="IF150" s="1203"/>
      <c r="IG150" s="1203"/>
      <c r="IH150" s="1203"/>
      <c r="II150" s="1203"/>
      <c r="IJ150" s="1203"/>
      <c r="IK150" s="1203"/>
      <c r="IL150" s="1203"/>
      <c r="IM150" s="1203"/>
      <c r="IN150" s="1203"/>
      <c r="IO150" s="1203"/>
      <c r="IP150" s="1203"/>
      <c r="IQ150" s="1203"/>
      <c r="IR150" s="1203"/>
      <c r="IS150" s="1203"/>
    </row>
    <row r="151" spans="1:253" s="1203" customFormat="1" ht="45">
      <c r="A151" s="1185">
        <v>136</v>
      </c>
      <c r="B151" s="1209" t="s">
        <v>875</v>
      </c>
      <c r="C151" s="1209"/>
      <c r="D151" s="1209"/>
      <c r="E151" s="519" t="s">
        <v>1117</v>
      </c>
      <c r="F151" s="1222" t="s">
        <v>1248</v>
      </c>
      <c r="G151" s="519" t="s">
        <v>9</v>
      </c>
      <c r="H151" s="1225" t="s">
        <v>106</v>
      </c>
      <c r="I151" s="1189">
        <v>2016</v>
      </c>
      <c r="J151" s="1189"/>
      <c r="K151" s="1189">
        <v>2018</v>
      </c>
      <c r="L151" s="1189"/>
      <c r="M151" s="1223" t="s">
        <v>1389</v>
      </c>
      <c r="N151" s="1223" t="s">
        <v>876</v>
      </c>
      <c r="O151" s="520">
        <v>3000</v>
      </c>
      <c r="P151" s="520"/>
      <c r="Q151" s="520">
        <v>3000</v>
      </c>
      <c r="R151" s="520">
        <v>200</v>
      </c>
      <c r="S151" s="520"/>
      <c r="T151" s="520">
        <v>200</v>
      </c>
      <c r="U151" s="520">
        <v>2950</v>
      </c>
      <c r="V151" s="520">
        <v>2500</v>
      </c>
      <c r="W151" s="1224">
        <v>1033</v>
      </c>
      <c r="X151" s="687">
        <v>1467</v>
      </c>
      <c r="Y151" s="687"/>
      <c r="Z151" s="1224">
        <v>720</v>
      </c>
      <c r="AA151" s="519">
        <v>747</v>
      </c>
      <c r="AB151" s="1195" t="s">
        <v>877</v>
      </c>
    </row>
    <row r="152" spans="1:253" s="1228" customFormat="1" ht="45">
      <c r="A152" s="1185">
        <v>137</v>
      </c>
      <c r="B152" s="1209" t="s">
        <v>878</v>
      </c>
      <c r="C152" s="1209"/>
      <c r="D152" s="1209"/>
      <c r="E152" s="519" t="s">
        <v>1117</v>
      </c>
      <c r="F152" s="1222" t="s">
        <v>1248</v>
      </c>
      <c r="G152" s="519"/>
      <c r="H152" s="1193" t="s">
        <v>189</v>
      </c>
      <c r="I152" s="1189">
        <v>2016</v>
      </c>
      <c r="J152" s="1189"/>
      <c r="K152" s="1189">
        <v>2018</v>
      </c>
      <c r="L152" s="1189"/>
      <c r="M152" s="1223" t="s">
        <v>1390</v>
      </c>
      <c r="N152" s="1223" t="s">
        <v>879</v>
      </c>
      <c r="O152" s="520">
        <v>2578</v>
      </c>
      <c r="P152" s="520"/>
      <c r="Q152" s="520">
        <v>2578</v>
      </c>
      <c r="R152" s="520">
        <v>250</v>
      </c>
      <c r="S152" s="520"/>
      <c r="T152" s="520">
        <v>250</v>
      </c>
      <c r="U152" s="520">
        <v>2900</v>
      </c>
      <c r="V152" s="520">
        <v>2070</v>
      </c>
      <c r="W152" s="1224">
        <v>1015</v>
      </c>
      <c r="X152" s="687">
        <v>1055</v>
      </c>
      <c r="Y152" s="687"/>
      <c r="Z152" s="1224">
        <v>550</v>
      </c>
      <c r="AA152" s="519">
        <v>505</v>
      </c>
      <c r="AB152" s="1195" t="s">
        <v>880</v>
      </c>
      <c r="AC152" s="1203"/>
      <c r="AD152" s="1203"/>
      <c r="AE152" s="1203"/>
      <c r="AF152" s="1203"/>
      <c r="AG152" s="1203"/>
      <c r="AH152" s="1203"/>
      <c r="AI152" s="1203"/>
      <c r="AJ152" s="1203"/>
      <c r="AK152" s="1203"/>
      <c r="AL152" s="1203"/>
      <c r="AM152" s="1203"/>
      <c r="AN152" s="1203"/>
      <c r="AO152" s="1203"/>
      <c r="AP152" s="1203"/>
      <c r="AQ152" s="1203"/>
      <c r="AR152" s="1203"/>
      <c r="AS152" s="1203"/>
      <c r="AT152" s="1203"/>
      <c r="AU152" s="1203"/>
      <c r="AV152" s="1203"/>
      <c r="AW152" s="1203"/>
      <c r="AX152" s="1203"/>
      <c r="AY152" s="1203"/>
      <c r="AZ152" s="1203"/>
      <c r="BA152" s="1203"/>
      <c r="BB152" s="1203"/>
      <c r="BC152" s="1203"/>
      <c r="BD152" s="1203"/>
      <c r="BE152" s="1203"/>
      <c r="BF152" s="1203"/>
      <c r="BG152" s="1203"/>
      <c r="BH152" s="1203"/>
      <c r="BI152" s="1203"/>
      <c r="BJ152" s="1203"/>
      <c r="BK152" s="1203"/>
      <c r="BL152" s="1203"/>
      <c r="BM152" s="1203"/>
      <c r="BN152" s="1203"/>
      <c r="BO152" s="1203"/>
      <c r="BP152" s="1203"/>
      <c r="BQ152" s="1203"/>
      <c r="BR152" s="1203"/>
      <c r="BS152" s="1203"/>
      <c r="BT152" s="1203"/>
      <c r="BU152" s="1203"/>
      <c r="BV152" s="1203"/>
      <c r="BW152" s="1203"/>
      <c r="BX152" s="1203"/>
      <c r="BY152" s="1203"/>
      <c r="BZ152" s="1203"/>
      <c r="CA152" s="1203"/>
      <c r="CB152" s="1203"/>
      <c r="CC152" s="1203"/>
      <c r="CD152" s="1203"/>
      <c r="CE152" s="1203"/>
      <c r="CF152" s="1203"/>
      <c r="CG152" s="1203"/>
      <c r="CH152" s="1203"/>
      <c r="CI152" s="1203"/>
      <c r="CJ152" s="1203"/>
      <c r="CK152" s="1203"/>
      <c r="CL152" s="1203"/>
      <c r="CM152" s="1203"/>
      <c r="CN152" s="1203"/>
      <c r="CO152" s="1203"/>
      <c r="CP152" s="1203"/>
      <c r="CQ152" s="1203"/>
      <c r="CR152" s="1203"/>
      <c r="CS152" s="1203"/>
      <c r="CT152" s="1203"/>
      <c r="CU152" s="1203"/>
      <c r="CV152" s="1203"/>
      <c r="CW152" s="1203"/>
      <c r="CX152" s="1203"/>
      <c r="CY152" s="1203"/>
      <c r="CZ152" s="1203"/>
      <c r="DA152" s="1203"/>
      <c r="DB152" s="1203"/>
      <c r="DC152" s="1203"/>
      <c r="DD152" s="1203"/>
      <c r="DE152" s="1203"/>
      <c r="DF152" s="1203"/>
      <c r="DG152" s="1203"/>
      <c r="DH152" s="1203"/>
      <c r="DI152" s="1203"/>
      <c r="DJ152" s="1203"/>
      <c r="DK152" s="1203"/>
      <c r="DL152" s="1203"/>
      <c r="DM152" s="1203"/>
      <c r="DN152" s="1203"/>
      <c r="DO152" s="1203"/>
      <c r="DP152" s="1203"/>
      <c r="DQ152" s="1203"/>
      <c r="DR152" s="1203"/>
      <c r="DS152" s="1203"/>
      <c r="DT152" s="1203"/>
      <c r="DU152" s="1203"/>
      <c r="DV152" s="1203"/>
      <c r="DW152" s="1203"/>
      <c r="DX152" s="1203"/>
      <c r="DY152" s="1203"/>
      <c r="DZ152" s="1203"/>
      <c r="EA152" s="1203"/>
      <c r="EB152" s="1203"/>
      <c r="EC152" s="1203"/>
      <c r="ED152" s="1203"/>
      <c r="EE152" s="1203"/>
      <c r="EF152" s="1203"/>
      <c r="EG152" s="1203"/>
      <c r="EH152" s="1203"/>
      <c r="EI152" s="1203"/>
      <c r="EJ152" s="1203"/>
      <c r="EK152" s="1203"/>
      <c r="EL152" s="1203"/>
      <c r="EM152" s="1203"/>
      <c r="EN152" s="1203"/>
      <c r="EO152" s="1203"/>
      <c r="EP152" s="1203"/>
      <c r="EQ152" s="1203"/>
      <c r="ER152" s="1203"/>
      <c r="ES152" s="1203"/>
      <c r="ET152" s="1203"/>
      <c r="EU152" s="1203"/>
      <c r="EV152" s="1203"/>
      <c r="EW152" s="1203"/>
      <c r="EX152" s="1203"/>
      <c r="EY152" s="1203"/>
      <c r="EZ152" s="1203"/>
      <c r="FA152" s="1203"/>
      <c r="FB152" s="1203"/>
      <c r="FC152" s="1203"/>
      <c r="FD152" s="1203"/>
      <c r="FE152" s="1203"/>
      <c r="FF152" s="1203"/>
      <c r="FG152" s="1203"/>
      <c r="FH152" s="1203"/>
      <c r="FI152" s="1203"/>
      <c r="FJ152" s="1203"/>
      <c r="FK152" s="1203"/>
      <c r="FL152" s="1203"/>
      <c r="FM152" s="1203"/>
      <c r="FN152" s="1203"/>
      <c r="FO152" s="1203"/>
      <c r="FP152" s="1203"/>
      <c r="FQ152" s="1203"/>
      <c r="FR152" s="1203"/>
      <c r="FS152" s="1203"/>
      <c r="FT152" s="1203"/>
      <c r="FU152" s="1203"/>
      <c r="FV152" s="1203"/>
      <c r="FW152" s="1203"/>
      <c r="FX152" s="1203"/>
      <c r="FY152" s="1203"/>
      <c r="FZ152" s="1203"/>
      <c r="GA152" s="1203"/>
      <c r="GB152" s="1203"/>
      <c r="GC152" s="1203"/>
      <c r="GD152" s="1203"/>
      <c r="GE152" s="1203"/>
      <c r="GF152" s="1203"/>
      <c r="GG152" s="1203"/>
      <c r="GH152" s="1203"/>
      <c r="GI152" s="1203"/>
      <c r="GJ152" s="1203"/>
      <c r="GK152" s="1203"/>
      <c r="GL152" s="1203"/>
      <c r="GM152" s="1203"/>
      <c r="GN152" s="1203"/>
      <c r="GO152" s="1203"/>
      <c r="GP152" s="1203"/>
      <c r="GQ152" s="1203"/>
      <c r="GR152" s="1203"/>
      <c r="GS152" s="1203"/>
      <c r="GT152" s="1203"/>
      <c r="GU152" s="1203"/>
      <c r="GV152" s="1203"/>
      <c r="GW152" s="1203"/>
      <c r="GX152" s="1203"/>
      <c r="GY152" s="1203"/>
      <c r="GZ152" s="1203"/>
      <c r="HA152" s="1203"/>
      <c r="HB152" s="1203"/>
      <c r="HC152" s="1203"/>
      <c r="HD152" s="1203"/>
      <c r="HE152" s="1203"/>
      <c r="HF152" s="1203"/>
      <c r="HG152" s="1203"/>
      <c r="HH152" s="1203"/>
      <c r="HI152" s="1203"/>
      <c r="HJ152" s="1203"/>
      <c r="HK152" s="1203"/>
      <c r="HL152" s="1203"/>
      <c r="HM152" s="1203"/>
      <c r="HN152" s="1203"/>
      <c r="HO152" s="1203"/>
      <c r="HP152" s="1203"/>
      <c r="HQ152" s="1203"/>
      <c r="HR152" s="1203"/>
      <c r="HS152" s="1203"/>
      <c r="HT152" s="1203"/>
      <c r="HU152" s="1203"/>
      <c r="HV152" s="1203"/>
      <c r="HW152" s="1203"/>
      <c r="HX152" s="1203"/>
      <c r="HY152" s="1203"/>
      <c r="HZ152" s="1203"/>
      <c r="IA152" s="1203"/>
      <c r="IB152" s="1203"/>
      <c r="IC152" s="1203"/>
      <c r="ID152" s="1203"/>
      <c r="IE152" s="1203"/>
      <c r="IF152" s="1203"/>
      <c r="IG152" s="1203"/>
      <c r="IH152" s="1203"/>
      <c r="II152" s="1203"/>
      <c r="IJ152" s="1203"/>
      <c r="IK152" s="1203"/>
      <c r="IL152" s="1203"/>
      <c r="IM152" s="1203"/>
      <c r="IN152" s="1203"/>
      <c r="IO152" s="1203"/>
      <c r="IP152" s="1203"/>
      <c r="IQ152" s="1203"/>
      <c r="IR152" s="1203"/>
      <c r="IS152" s="1203"/>
    </row>
    <row r="153" spans="1:253" s="1203" customFormat="1" ht="45">
      <c r="A153" s="1185">
        <v>138</v>
      </c>
      <c r="B153" s="1209" t="s">
        <v>881</v>
      </c>
      <c r="C153" s="1209"/>
      <c r="D153" s="1209"/>
      <c r="E153" s="519" t="s">
        <v>1117</v>
      </c>
      <c r="F153" s="1222" t="s">
        <v>1248</v>
      </c>
      <c r="G153" s="519" t="s">
        <v>9</v>
      </c>
      <c r="H153" s="1225" t="s">
        <v>106</v>
      </c>
      <c r="I153" s="1189">
        <v>2016</v>
      </c>
      <c r="J153" s="1189"/>
      <c r="K153" s="1189">
        <v>2018</v>
      </c>
      <c r="L153" s="1189"/>
      <c r="M153" s="1223" t="s">
        <v>1391</v>
      </c>
      <c r="N153" s="1223" t="s">
        <v>1138</v>
      </c>
      <c r="O153" s="520">
        <v>2998</v>
      </c>
      <c r="P153" s="520"/>
      <c r="Q153" s="520">
        <v>2998</v>
      </c>
      <c r="R153" s="520">
        <v>200</v>
      </c>
      <c r="S153" s="520"/>
      <c r="T153" s="520">
        <v>200</v>
      </c>
      <c r="U153" s="520">
        <v>2950</v>
      </c>
      <c r="V153" s="520">
        <v>2498</v>
      </c>
      <c r="W153" s="1224">
        <v>1033</v>
      </c>
      <c r="X153" s="687">
        <v>1465.2000000000003</v>
      </c>
      <c r="Y153" s="687"/>
      <c r="Z153" s="1224">
        <v>730</v>
      </c>
      <c r="AA153" s="519">
        <v>735</v>
      </c>
      <c r="AB153" s="1195" t="s">
        <v>880</v>
      </c>
    </row>
    <row r="154" spans="1:253" s="1203" customFormat="1" ht="90">
      <c r="A154" s="1185">
        <v>139</v>
      </c>
      <c r="B154" s="1225" t="s">
        <v>1012</v>
      </c>
      <c r="C154" s="1225"/>
      <c r="D154" s="1225"/>
      <c r="E154" s="519" t="s">
        <v>1117</v>
      </c>
      <c r="F154" s="1222" t="s">
        <v>1248</v>
      </c>
      <c r="G154" s="519"/>
      <c r="H154" s="1193" t="s">
        <v>26</v>
      </c>
      <c r="I154" s="1189">
        <v>2016</v>
      </c>
      <c r="J154" s="1189"/>
      <c r="K154" s="1189">
        <v>2018</v>
      </c>
      <c r="L154" s="1189"/>
      <c r="M154" s="1189"/>
      <c r="N154" s="1226" t="s">
        <v>1013</v>
      </c>
      <c r="O154" s="520">
        <v>2994</v>
      </c>
      <c r="P154" s="520"/>
      <c r="Q154" s="520">
        <v>2394</v>
      </c>
      <c r="R154" s="520"/>
      <c r="S154" s="520"/>
      <c r="T154" s="520"/>
      <c r="U154" s="520"/>
      <c r="V154" s="520">
        <v>2394</v>
      </c>
      <c r="W154" s="519"/>
      <c r="X154" s="641">
        <v>2394</v>
      </c>
      <c r="Y154" s="641"/>
      <c r="Z154" s="1224">
        <v>339</v>
      </c>
      <c r="AA154" s="519">
        <v>2055</v>
      </c>
      <c r="AB154" s="1195" t="s">
        <v>1014</v>
      </c>
      <c r="AC154" s="1201"/>
      <c r="AD154" s="1201"/>
      <c r="AE154" s="1201"/>
      <c r="AF154" s="1201"/>
      <c r="AG154" s="1201"/>
      <c r="AH154" s="1201"/>
      <c r="AI154" s="1201"/>
      <c r="AJ154" s="1201"/>
      <c r="AK154" s="1201"/>
      <c r="AL154" s="1201"/>
      <c r="AM154" s="1201"/>
      <c r="AN154" s="1201"/>
      <c r="AO154" s="1201"/>
      <c r="AP154" s="1201"/>
      <c r="AQ154" s="1201"/>
      <c r="AR154" s="1201"/>
      <c r="AS154" s="1201"/>
      <c r="AT154" s="1201"/>
      <c r="AU154" s="1201"/>
      <c r="AV154" s="1201"/>
      <c r="AW154" s="1201"/>
      <c r="AX154" s="1201"/>
      <c r="AY154" s="1201"/>
      <c r="AZ154" s="1201"/>
      <c r="BA154" s="1201"/>
      <c r="BB154" s="1201"/>
      <c r="BC154" s="1201"/>
      <c r="BD154" s="1201"/>
      <c r="BE154" s="1201"/>
      <c r="BF154" s="1201"/>
      <c r="BG154" s="1201"/>
      <c r="BH154" s="1201"/>
      <c r="BI154" s="1201"/>
      <c r="BJ154" s="1201"/>
      <c r="BK154" s="1201"/>
      <c r="BL154" s="1201"/>
      <c r="BM154" s="1201"/>
      <c r="BN154" s="1201"/>
      <c r="BO154" s="1201"/>
      <c r="BP154" s="1201"/>
      <c r="BQ154" s="1201"/>
      <c r="BR154" s="1201"/>
      <c r="BS154" s="1201"/>
      <c r="BT154" s="1201"/>
      <c r="BU154" s="1201"/>
      <c r="BV154" s="1201"/>
      <c r="BW154" s="1201"/>
      <c r="BX154" s="1201"/>
      <c r="BY154" s="1201"/>
      <c r="BZ154" s="1201"/>
      <c r="CA154" s="1201"/>
      <c r="CB154" s="1201"/>
      <c r="CC154" s="1201"/>
      <c r="CD154" s="1201"/>
      <c r="CE154" s="1201"/>
      <c r="CF154" s="1201"/>
      <c r="CG154" s="1201"/>
      <c r="CH154" s="1201"/>
      <c r="CI154" s="1201"/>
      <c r="CJ154" s="1201"/>
      <c r="CK154" s="1201"/>
      <c r="CL154" s="1201"/>
      <c r="CM154" s="1201"/>
      <c r="CN154" s="1201"/>
      <c r="CO154" s="1201"/>
      <c r="CP154" s="1201"/>
      <c r="CQ154" s="1201"/>
      <c r="CR154" s="1201"/>
      <c r="CS154" s="1201"/>
      <c r="CT154" s="1201"/>
      <c r="CU154" s="1201"/>
      <c r="CV154" s="1201"/>
      <c r="CW154" s="1201"/>
      <c r="CX154" s="1201"/>
      <c r="CY154" s="1201"/>
      <c r="CZ154" s="1201"/>
      <c r="DA154" s="1201"/>
      <c r="DB154" s="1201"/>
      <c r="DC154" s="1201"/>
      <c r="DD154" s="1201"/>
      <c r="DE154" s="1201"/>
      <c r="DF154" s="1201"/>
      <c r="DG154" s="1201"/>
      <c r="DH154" s="1201"/>
      <c r="DI154" s="1201"/>
      <c r="DJ154" s="1201"/>
      <c r="DK154" s="1201"/>
      <c r="DL154" s="1201"/>
      <c r="DM154" s="1201"/>
      <c r="DN154" s="1201"/>
      <c r="DO154" s="1201"/>
      <c r="DP154" s="1201"/>
      <c r="DQ154" s="1201"/>
      <c r="DR154" s="1201"/>
      <c r="DS154" s="1201"/>
      <c r="DT154" s="1201"/>
      <c r="DU154" s="1201"/>
      <c r="DV154" s="1201"/>
      <c r="DW154" s="1201"/>
      <c r="DX154" s="1201"/>
      <c r="DY154" s="1201"/>
      <c r="DZ154" s="1201"/>
      <c r="EA154" s="1201"/>
      <c r="EB154" s="1201"/>
      <c r="EC154" s="1201"/>
      <c r="ED154" s="1201"/>
      <c r="EE154" s="1201"/>
      <c r="EF154" s="1201"/>
      <c r="EG154" s="1201"/>
      <c r="EH154" s="1201"/>
      <c r="EI154" s="1201"/>
      <c r="EJ154" s="1201"/>
      <c r="EK154" s="1201"/>
      <c r="EL154" s="1201"/>
      <c r="EM154" s="1201"/>
      <c r="EN154" s="1201"/>
      <c r="EO154" s="1201"/>
      <c r="EP154" s="1201"/>
      <c r="EQ154" s="1201"/>
      <c r="ER154" s="1201"/>
      <c r="ES154" s="1201"/>
      <c r="ET154" s="1201"/>
      <c r="EU154" s="1201"/>
      <c r="EV154" s="1201"/>
      <c r="EW154" s="1201"/>
      <c r="EX154" s="1201"/>
      <c r="EY154" s="1201"/>
      <c r="EZ154" s="1201"/>
      <c r="FA154" s="1201"/>
      <c r="FB154" s="1201"/>
      <c r="FC154" s="1201"/>
      <c r="FD154" s="1201"/>
      <c r="FE154" s="1201"/>
      <c r="FF154" s="1201"/>
      <c r="FG154" s="1201"/>
      <c r="FH154" s="1201"/>
      <c r="FI154" s="1201"/>
      <c r="FJ154" s="1201"/>
      <c r="FK154" s="1201"/>
      <c r="FL154" s="1201"/>
      <c r="FM154" s="1201"/>
      <c r="FN154" s="1201"/>
      <c r="FO154" s="1201"/>
      <c r="FP154" s="1201"/>
      <c r="FQ154" s="1201"/>
      <c r="FR154" s="1201"/>
      <c r="FS154" s="1201"/>
      <c r="FT154" s="1201"/>
      <c r="FU154" s="1201"/>
      <c r="FV154" s="1201"/>
      <c r="FW154" s="1201"/>
      <c r="FX154" s="1201"/>
      <c r="FY154" s="1201"/>
      <c r="FZ154" s="1201"/>
      <c r="GA154" s="1201"/>
      <c r="GB154" s="1201"/>
      <c r="GC154" s="1201"/>
      <c r="GD154" s="1201"/>
      <c r="GE154" s="1201"/>
      <c r="GF154" s="1201"/>
      <c r="GG154" s="1201"/>
      <c r="GH154" s="1201"/>
      <c r="GI154" s="1201"/>
      <c r="GJ154" s="1201"/>
      <c r="GK154" s="1201"/>
      <c r="GL154" s="1201"/>
      <c r="GM154" s="1201"/>
      <c r="GN154" s="1201"/>
      <c r="GO154" s="1201"/>
      <c r="GP154" s="1201"/>
      <c r="GQ154" s="1201"/>
      <c r="GR154" s="1201"/>
      <c r="GS154" s="1201"/>
      <c r="GT154" s="1201"/>
      <c r="GU154" s="1201"/>
      <c r="GV154" s="1201"/>
      <c r="GW154" s="1201"/>
      <c r="GX154" s="1201"/>
      <c r="GY154" s="1201"/>
      <c r="GZ154" s="1201"/>
      <c r="HA154" s="1201"/>
      <c r="HB154" s="1201"/>
      <c r="HC154" s="1201"/>
      <c r="HD154" s="1201"/>
      <c r="HE154" s="1201"/>
      <c r="HF154" s="1201"/>
      <c r="HG154" s="1201"/>
      <c r="HH154" s="1201"/>
      <c r="HI154" s="1201"/>
      <c r="HJ154" s="1201"/>
      <c r="HK154" s="1201"/>
      <c r="HL154" s="1201"/>
      <c r="HM154" s="1201"/>
      <c r="HN154" s="1201"/>
      <c r="HO154" s="1201"/>
      <c r="HP154" s="1201"/>
      <c r="HQ154" s="1201"/>
      <c r="HR154" s="1201"/>
      <c r="HS154" s="1201"/>
      <c r="HT154" s="1201"/>
      <c r="HU154" s="1201"/>
      <c r="HV154" s="1201"/>
      <c r="HW154" s="1201"/>
      <c r="HX154" s="1201"/>
      <c r="HY154" s="1201"/>
      <c r="HZ154" s="1201"/>
      <c r="IA154" s="1201"/>
      <c r="IB154" s="1201"/>
      <c r="IC154" s="1201"/>
      <c r="ID154" s="1201"/>
      <c r="IE154" s="1201"/>
      <c r="IF154" s="1201"/>
      <c r="IG154" s="1201"/>
      <c r="IH154" s="1201"/>
      <c r="II154" s="1201"/>
      <c r="IJ154" s="1201"/>
      <c r="IK154" s="1201"/>
      <c r="IL154" s="1201"/>
      <c r="IM154" s="1201"/>
      <c r="IN154" s="1201"/>
      <c r="IO154" s="1201"/>
      <c r="IP154" s="1201"/>
      <c r="IQ154" s="1201"/>
      <c r="IR154" s="1201"/>
      <c r="IS154" s="1201"/>
    </row>
    <row r="155" spans="1:253" s="1203" customFormat="1" ht="30">
      <c r="A155" s="1185">
        <v>140</v>
      </c>
      <c r="B155" s="1225" t="s">
        <v>882</v>
      </c>
      <c r="C155" s="1225"/>
      <c r="D155" s="1225"/>
      <c r="E155" s="519" t="s">
        <v>1117</v>
      </c>
      <c r="F155" s="1222" t="s">
        <v>1248</v>
      </c>
      <c r="G155" s="519"/>
      <c r="H155" s="1198" t="s">
        <v>211</v>
      </c>
      <c r="I155" s="1189">
        <v>2017</v>
      </c>
      <c r="J155" s="1189"/>
      <c r="K155" s="1189">
        <v>2019</v>
      </c>
      <c r="L155" s="1189"/>
      <c r="M155" s="1189"/>
      <c r="N155" s="1226" t="s">
        <v>883</v>
      </c>
      <c r="O155" s="1192">
        <v>2600</v>
      </c>
      <c r="P155" s="1192"/>
      <c r="Q155" s="1192">
        <v>2600</v>
      </c>
      <c r="R155" s="520"/>
      <c r="S155" s="520"/>
      <c r="T155" s="520"/>
      <c r="U155" s="1192">
        <v>3000</v>
      </c>
      <c r="V155" s="520">
        <f t="shared" ref="V155:V166" si="12">Z155+AA155</f>
        <v>2265</v>
      </c>
      <c r="W155" s="519"/>
      <c r="X155" s="641">
        <v>2265</v>
      </c>
      <c r="Y155" s="641"/>
      <c r="Z155" s="519">
        <v>650</v>
      </c>
      <c r="AA155" s="519">
        <v>1615</v>
      </c>
      <c r="AB155" s="1195" t="s">
        <v>884</v>
      </c>
      <c r="AC155" s="1201"/>
      <c r="AD155" s="1201"/>
      <c r="AE155" s="1201"/>
      <c r="AF155" s="1201"/>
      <c r="AG155" s="1201"/>
      <c r="AH155" s="1201"/>
      <c r="AI155" s="1201"/>
      <c r="AJ155" s="1201"/>
      <c r="AK155" s="1201"/>
      <c r="AL155" s="1201"/>
      <c r="AM155" s="1201"/>
      <c r="AN155" s="1201"/>
      <c r="AO155" s="1201"/>
      <c r="AP155" s="1201"/>
      <c r="AQ155" s="1201"/>
      <c r="AR155" s="1201"/>
      <c r="AS155" s="1201"/>
      <c r="AT155" s="1201"/>
      <c r="AU155" s="1201"/>
      <c r="AV155" s="1201"/>
      <c r="AW155" s="1201"/>
      <c r="AX155" s="1201"/>
      <c r="AY155" s="1201"/>
      <c r="AZ155" s="1201"/>
      <c r="BA155" s="1201"/>
      <c r="BB155" s="1201"/>
      <c r="BC155" s="1201"/>
      <c r="BD155" s="1201"/>
      <c r="BE155" s="1201"/>
      <c r="BF155" s="1201"/>
      <c r="BG155" s="1201"/>
      <c r="BH155" s="1201"/>
      <c r="BI155" s="1201"/>
      <c r="BJ155" s="1201"/>
      <c r="BK155" s="1201"/>
      <c r="BL155" s="1201"/>
      <c r="BM155" s="1201"/>
      <c r="BN155" s="1201"/>
      <c r="BO155" s="1201"/>
      <c r="BP155" s="1201"/>
      <c r="BQ155" s="1201"/>
      <c r="BR155" s="1201"/>
      <c r="BS155" s="1201"/>
      <c r="BT155" s="1201"/>
      <c r="BU155" s="1201"/>
      <c r="BV155" s="1201"/>
      <c r="BW155" s="1201"/>
      <c r="BX155" s="1201"/>
      <c r="BY155" s="1201"/>
      <c r="BZ155" s="1201"/>
      <c r="CA155" s="1201"/>
      <c r="CB155" s="1201"/>
      <c r="CC155" s="1201"/>
      <c r="CD155" s="1201"/>
      <c r="CE155" s="1201"/>
      <c r="CF155" s="1201"/>
      <c r="CG155" s="1201"/>
      <c r="CH155" s="1201"/>
      <c r="CI155" s="1201"/>
      <c r="CJ155" s="1201"/>
      <c r="CK155" s="1201"/>
      <c r="CL155" s="1201"/>
      <c r="CM155" s="1201"/>
      <c r="CN155" s="1201"/>
      <c r="CO155" s="1201"/>
      <c r="CP155" s="1201"/>
      <c r="CQ155" s="1201"/>
      <c r="CR155" s="1201"/>
      <c r="CS155" s="1201"/>
      <c r="CT155" s="1201"/>
      <c r="CU155" s="1201"/>
      <c r="CV155" s="1201"/>
      <c r="CW155" s="1201"/>
      <c r="CX155" s="1201"/>
      <c r="CY155" s="1201"/>
      <c r="CZ155" s="1201"/>
      <c r="DA155" s="1201"/>
      <c r="DB155" s="1201"/>
      <c r="DC155" s="1201"/>
      <c r="DD155" s="1201"/>
      <c r="DE155" s="1201"/>
      <c r="DF155" s="1201"/>
      <c r="DG155" s="1201"/>
      <c r="DH155" s="1201"/>
      <c r="DI155" s="1201"/>
      <c r="DJ155" s="1201"/>
      <c r="DK155" s="1201"/>
      <c r="DL155" s="1201"/>
      <c r="DM155" s="1201"/>
      <c r="DN155" s="1201"/>
      <c r="DO155" s="1201"/>
      <c r="DP155" s="1201"/>
      <c r="DQ155" s="1201"/>
      <c r="DR155" s="1201"/>
      <c r="DS155" s="1201"/>
      <c r="DT155" s="1201"/>
      <c r="DU155" s="1201"/>
      <c r="DV155" s="1201"/>
      <c r="DW155" s="1201"/>
      <c r="DX155" s="1201"/>
      <c r="DY155" s="1201"/>
      <c r="DZ155" s="1201"/>
      <c r="EA155" s="1201"/>
      <c r="EB155" s="1201"/>
      <c r="EC155" s="1201"/>
      <c r="ED155" s="1201"/>
      <c r="EE155" s="1201"/>
      <c r="EF155" s="1201"/>
      <c r="EG155" s="1201"/>
      <c r="EH155" s="1201"/>
      <c r="EI155" s="1201"/>
      <c r="EJ155" s="1201"/>
      <c r="EK155" s="1201"/>
      <c r="EL155" s="1201"/>
      <c r="EM155" s="1201"/>
      <c r="EN155" s="1201"/>
      <c r="EO155" s="1201"/>
      <c r="EP155" s="1201"/>
      <c r="EQ155" s="1201"/>
      <c r="ER155" s="1201"/>
      <c r="ES155" s="1201"/>
      <c r="ET155" s="1201"/>
      <c r="EU155" s="1201"/>
      <c r="EV155" s="1201"/>
      <c r="EW155" s="1201"/>
      <c r="EX155" s="1201"/>
      <c r="EY155" s="1201"/>
      <c r="EZ155" s="1201"/>
      <c r="FA155" s="1201"/>
      <c r="FB155" s="1201"/>
      <c r="FC155" s="1201"/>
      <c r="FD155" s="1201"/>
      <c r="FE155" s="1201"/>
      <c r="FF155" s="1201"/>
      <c r="FG155" s="1201"/>
      <c r="FH155" s="1201"/>
      <c r="FI155" s="1201"/>
      <c r="FJ155" s="1201"/>
      <c r="FK155" s="1201"/>
      <c r="FL155" s="1201"/>
      <c r="FM155" s="1201"/>
      <c r="FN155" s="1201"/>
      <c r="FO155" s="1201"/>
      <c r="FP155" s="1201"/>
      <c r="FQ155" s="1201"/>
      <c r="FR155" s="1201"/>
      <c r="FS155" s="1201"/>
      <c r="FT155" s="1201"/>
      <c r="FU155" s="1201"/>
      <c r="FV155" s="1201"/>
      <c r="FW155" s="1201"/>
      <c r="FX155" s="1201"/>
      <c r="FY155" s="1201"/>
      <c r="FZ155" s="1201"/>
      <c r="GA155" s="1201"/>
      <c r="GB155" s="1201"/>
      <c r="GC155" s="1201"/>
      <c r="GD155" s="1201"/>
      <c r="GE155" s="1201"/>
      <c r="GF155" s="1201"/>
      <c r="GG155" s="1201"/>
      <c r="GH155" s="1201"/>
      <c r="GI155" s="1201"/>
      <c r="GJ155" s="1201"/>
      <c r="GK155" s="1201"/>
      <c r="GL155" s="1201"/>
      <c r="GM155" s="1201"/>
      <c r="GN155" s="1201"/>
      <c r="GO155" s="1201"/>
      <c r="GP155" s="1201"/>
      <c r="GQ155" s="1201"/>
      <c r="GR155" s="1201"/>
      <c r="GS155" s="1201"/>
      <c r="GT155" s="1201"/>
      <c r="GU155" s="1201"/>
      <c r="GV155" s="1201"/>
      <c r="GW155" s="1201"/>
      <c r="GX155" s="1201"/>
      <c r="GY155" s="1201"/>
      <c r="GZ155" s="1201"/>
      <c r="HA155" s="1201"/>
      <c r="HB155" s="1201"/>
      <c r="HC155" s="1201"/>
      <c r="HD155" s="1201"/>
      <c r="HE155" s="1201"/>
      <c r="HF155" s="1201"/>
      <c r="HG155" s="1201"/>
      <c r="HH155" s="1201"/>
      <c r="HI155" s="1201"/>
      <c r="HJ155" s="1201"/>
      <c r="HK155" s="1201"/>
      <c r="HL155" s="1201"/>
      <c r="HM155" s="1201"/>
      <c r="HN155" s="1201"/>
      <c r="HO155" s="1201"/>
      <c r="HP155" s="1201"/>
      <c r="HQ155" s="1201"/>
      <c r="HR155" s="1201"/>
      <c r="HS155" s="1201"/>
      <c r="HT155" s="1201"/>
      <c r="HU155" s="1201"/>
      <c r="HV155" s="1201"/>
      <c r="HW155" s="1201"/>
      <c r="HX155" s="1201"/>
      <c r="HY155" s="1201"/>
      <c r="HZ155" s="1201"/>
      <c r="IA155" s="1201"/>
      <c r="IB155" s="1201"/>
      <c r="IC155" s="1201"/>
      <c r="ID155" s="1201"/>
      <c r="IE155" s="1201"/>
      <c r="IF155" s="1201"/>
      <c r="IG155" s="1201"/>
      <c r="IH155" s="1201"/>
      <c r="II155" s="1201"/>
      <c r="IJ155" s="1201"/>
      <c r="IK155" s="1201"/>
      <c r="IL155" s="1201"/>
      <c r="IM155" s="1201"/>
      <c r="IN155" s="1201"/>
      <c r="IO155" s="1201"/>
      <c r="IP155" s="1201"/>
      <c r="IQ155" s="1201"/>
      <c r="IR155" s="1201"/>
      <c r="IS155" s="1201"/>
    </row>
    <row r="156" spans="1:253" s="1201" customFormat="1" ht="45">
      <c r="A156" s="1185">
        <v>141</v>
      </c>
      <c r="B156" s="1209" t="s">
        <v>885</v>
      </c>
      <c r="D156" s="1209"/>
      <c r="E156" s="519" t="s">
        <v>1117</v>
      </c>
      <c r="F156" s="1222" t="s">
        <v>1248</v>
      </c>
      <c r="G156" s="519"/>
      <c r="H156" s="1198" t="s">
        <v>211</v>
      </c>
      <c r="I156" s="1189">
        <v>2017</v>
      </c>
      <c r="J156" s="1189"/>
      <c r="K156" s="1189">
        <v>2019</v>
      </c>
      <c r="L156" s="1189"/>
      <c r="M156" s="1223" t="s">
        <v>1392</v>
      </c>
      <c r="N156" s="1226" t="s">
        <v>886</v>
      </c>
      <c r="O156" s="1192">
        <v>4556</v>
      </c>
      <c r="P156" s="1192"/>
      <c r="Q156" s="1192">
        <v>4556</v>
      </c>
      <c r="R156" s="519"/>
      <c r="S156" s="519"/>
      <c r="T156" s="519"/>
      <c r="U156" s="520">
        <v>3200</v>
      </c>
      <c r="V156" s="520">
        <f t="shared" si="12"/>
        <v>4025</v>
      </c>
      <c r="W156" s="519"/>
      <c r="X156" s="641">
        <v>4025</v>
      </c>
      <c r="Y156" s="641"/>
      <c r="Z156" s="519">
        <v>1120</v>
      </c>
      <c r="AA156" s="519">
        <v>2905</v>
      </c>
      <c r="AB156" s="1195" t="s">
        <v>884</v>
      </c>
      <c r="AC156" s="1203"/>
      <c r="AD156" s="1203"/>
      <c r="AE156" s="1203"/>
      <c r="AF156" s="1203"/>
      <c r="AG156" s="1203"/>
      <c r="AH156" s="1203"/>
      <c r="AI156" s="1203"/>
      <c r="AJ156" s="1203"/>
      <c r="AK156" s="1203"/>
      <c r="AL156" s="1203"/>
      <c r="AM156" s="1203"/>
      <c r="AN156" s="1203"/>
      <c r="AO156" s="1203"/>
      <c r="AP156" s="1203"/>
      <c r="AQ156" s="1203"/>
      <c r="AR156" s="1203"/>
      <c r="AS156" s="1203"/>
      <c r="AT156" s="1203"/>
      <c r="AU156" s="1203"/>
      <c r="AV156" s="1203"/>
      <c r="AW156" s="1203"/>
      <c r="AX156" s="1203"/>
      <c r="AY156" s="1203"/>
      <c r="AZ156" s="1203"/>
      <c r="BA156" s="1203"/>
      <c r="BB156" s="1203"/>
      <c r="BC156" s="1203"/>
      <c r="BD156" s="1203"/>
      <c r="BE156" s="1203"/>
      <c r="BF156" s="1203"/>
      <c r="BG156" s="1203"/>
      <c r="BH156" s="1203"/>
      <c r="BI156" s="1203"/>
      <c r="BJ156" s="1203"/>
      <c r="BK156" s="1203"/>
      <c r="BL156" s="1203"/>
      <c r="BM156" s="1203"/>
      <c r="BN156" s="1203"/>
      <c r="BO156" s="1203"/>
      <c r="BP156" s="1203"/>
      <c r="BQ156" s="1203"/>
      <c r="BR156" s="1203"/>
      <c r="BS156" s="1203"/>
      <c r="BT156" s="1203"/>
      <c r="BU156" s="1203"/>
      <c r="BV156" s="1203"/>
      <c r="BW156" s="1203"/>
      <c r="BX156" s="1203"/>
      <c r="BY156" s="1203"/>
      <c r="BZ156" s="1203"/>
      <c r="CA156" s="1203"/>
      <c r="CB156" s="1203"/>
      <c r="CC156" s="1203"/>
      <c r="CD156" s="1203"/>
      <c r="CE156" s="1203"/>
      <c r="CF156" s="1203"/>
      <c r="CG156" s="1203"/>
      <c r="CH156" s="1203"/>
      <c r="CI156" s="1203"/>
      <c r="CJ156" s="1203"/>
      <c r="CK156" s="1203"/>
      <c r="CL156" s="1203"/>
      <c r="CM156" s="1203"/>
      <c r="CN156" s="1203"/>
      <c r="CO156" s="1203"/>
      <c r="CP156" s="1203"/>
      <c r="CQ156" s="1203"/>
      <c r="CR156" s="1203"/>
      <c r="CS156" s="1203"/>
      <c r="CT156" s="1203"/>
      <c r="CU156" s="1203"/>
      <c r="CV156" s="1203"/>
      <c r="CW156" s="1203"/>
      <c r="CX156" s="1203"/>
      <c r="CY156" s="1203"/>
      <c r="CZ156" s="1203"/>
      <c r="DA156" s="1203"/>
      <c r="DB156" s="1203"/>
      <c r="DC156" s="1203"/>
      <c r="DD156" s="1203"/>
      <c r="DE156" s="1203"/>
      <c r="DF156" s="1203"/>
      <c r="DG156" s="1203"/>
      <c r="DH156" s="1203"/>
      <c r="DI156" s="1203"/>
      <c r="DJ156" s="1203"/>
      <c r="DK156" s="1203"/>
      <c r="DL156" s="1203"/>
      <c r="DM156" s="1203"/>
      <c r="DN156" s="1203"/>
      <c r="DO156" s="1203"/>
      <c r="DP156" s="1203"/>
      <c r="DQ156" s="1203"/>
      <c r="DR156" s="1203"/>
      <c r="DS156" s="1203"/>
      <c r="DT156" s="1203"/>
      <c r="DU156" s="1203"/>
      <c r="DV156" s="1203"/>
      <c r="DW156" s="1203"/>
      <c r="DX156" s="1203"/>
      <c r="DY156" s="1203"/>
      <c r="DZ156" s="1203"/>
      <c r="EA156" s="1203"/>
      <c r="EB156" s="1203"/>
      <c r="EC156" s="1203"/>
      <c r="ED156" s="1203"/>
      <c r="EE156" s="1203"/>
      <c r="EF156" s="1203"/>
      <c r="EG156" s="1203"/>
      <c r="EH156" s="1203"/>
      <c r="EI156" s="1203"/>
      <c r="EJ156" s="1203"/>
      <c r="EK156" s="1203"/>
      <c r="EL156" s="1203"/>
      <c r="EM156" s="1203"/>
      <c r="EN156" s="1203"/>
      <c r="EO156" s="1203"/>
      <c r="EP156" s="1203"/>
      <c r="EQ156" s="1203"/>
      <c r="ER156" s="1203"/>
      <c r="ES156" s="1203"/>
      <c r="ET156" s="1203"/>
      <c r="EU156" s="1203"/>
      <c r="EV156" s="1203"/>
      <c r="EW156" s="1203"/>
      <c r="EX156" s="1203"/>
      <c r="EY156" s="1203"/>
      <c r="EZ156" s="1203"/>
      <c r="FA156" s="1203"/>
      <c r="FB156" s="1203"/>
      <c r="FC156" s="1203"/>
      <c r="FD156" s="1203"/>
      <c r="FE156" s="1203"/>
      <c r="FF156" s="1203"/>
      <c r="FG156" s="1203"/>
      <c r="FH156" s="1203"/>
      <c r="FI156" s="1203"/>
      <c r="FJ156" s="1203"/>
      <c r="FK156" s="1203"/>
      <c r="FL156" s="1203"/>
      <c r="FM156" s="1203"/>
      <c r="FN156" s="1203"/>
      <c r="FO156" s="1203"/>
      <c r="FP156" s="1203"/>
      <c r="FQ156" s="1203"/>
      <c r="FR156" s="1203"/>
      <c r="FS156" s="1203"/>
      <c r="FT156" s="1203"/>
      <c r="FU156" s="1203"/>
      <c r="FV156" s="1203"/>
      <c r="FW156" s="1203"/>
      <c r="FX156" s="1203"/>
      <c r="FY156" s="1203"/>
      <c r="FZ156" s="1203"/>
      <c r="GA156" s="1203"/>
      <c r="GB156" s="1203"/>
      <c r="GC156" s="1203"/>
      <c r="GD156" s="1203"/>
      <c r="GE156" s="1203"/>
      <c r="GF156" s="1203"/>
      <c r="GG156" s="1203"/>
      <c r="GH156" s="1203"/>
      <c r="GI156" s="1203"/>
      <c r="GJ156" s="1203"/>
      <c r="GK156" s="1203"/>
      <c r="GL156" s="1203"/>
      <c r="GM156" s="1203"/>
      <c r="GN156" s="1203"/>
      <c r="GO156" s="1203"/>
      <c r="GP156" s="1203"/>
      <c r="GQ156" s="1203"/>
      <c r="GR156" s="1203"/>
      <c r="GS156" s="1203"/>
      <c r="GT156" s="1203"/>
      <c r="GU156" s="1203"/>
      <c r="GV156" s="1203"/>
      <c r="GW156" s="1203"/>
      <c r="GX156" s="1203"/>
      <c r="GY156" s="1203"/>
      <c r="GZ156" s="1203"/>
      <c r="HA156" s="1203"/>
      <c r="HB156" s="1203"/>
      <c r="HC156" s="1203"/>
      <c r="HD156" s="1203"/>
      <c r="HE156" s="1203"/>
      <c r="HF156" s="1203"/>
      <c r="HG156" s="1203"/>
      <c r="HH156" s="1203"/>
      <c r="HI156" s="1203"/>
      <c r="HJ156" s="1203"/>
      <c r="HK156" s="1203"/>
      <c r="HL156" s="1203"/>
      <c r="HM156" s="1203"/>
      <c r="HN156" s="1203"/>
      <c r="HO156" s="1203"/>
      <c r="HP156" s="1203"/>
      <c r="HQ156" s="1203"/>
      <c r="HR156" s="1203"/>
      <c r="HS156" s="1203"/>
      <c r="HT156" s="1203"/>
      <c r="HU156" s="1203"/>
      <c r="HV156" s="1203"/>
      <c r="HW156" s="1203"/>
      <c r="HX156" s="1203"/>
      <c r="HY156" s="1203"/>
      <c r="HZ156" s="1203"/>
      <c r="IA156" s="1203"/>
      <c r="IB156" s="1203"/>
      <c r="IC156" s="1203"/>
      <c r="ID156" s="1203"/>
      <c r="IE156" s="1203"/>
      <c r="IF156" s="1203"/>
      <c r="IG156" s="1203"/>
      <c r="IH156" s="1203"/>
      <c r="II156" s="1203"/>
      <c r="IJ156" s="1203"/>
      <c r="IK156" s="1203"/>
      <c r="IL156" s="1203"/>
      <c r="IM156" s="1203"/>
      <c r="IN156" s="1203"/>
      <c r="IO156" s="1203"/>
      <c r="IP156" s="1203"/>
      <c r="IQ156" s="1203"/>
      <c r="IR156" s="1203"/>
      <c r="IS156" s="1203"/>
    </row>
    <row r="157" spans="1:253" s="1203" customFormat="1" ht="45">
      <c r="A157" s="1185">
        <v>142</v>
      </c>
      <c r="B157" s="1225" t="s">
        <v>887</v>
      </c>
      <c r="D157" s="1225"/>
      <c r="E157" s="519" t="s">
        <v>1117</v>
      </c>
      <c r="F157" s="1222" t="s">
        <v>1248</v>
      </c>
      <c r="G157" s="519" t="s">
        <v>9</v>
      </c>
      <c r="H157" s="1219" t="s">
        <v>132</v>
      </c>
      <c r="I157" s="1189">
        <v>2017</v>
      </c>
      <c r="J157" s="1189"/>
      <c r="K157" s="1189">
        <v>2019</v>
      </c>
      <c r="L157" s="1189"/>
      <c r="M157" s="1223" t="s">
        <v>1393</v>
      </c>
      <c r="N157" s="1226" t="s">
        <v>888</v>
      </c>
      <c r="O157" s="1192">
        <v>6229</v>
      </c>
      <c r="P157" s="1192"/>
      <c r="Q157" s="1192">
        <v>3000</v>
      </c>
      <c r="R157" s="520"/>
      <c r="S157" s="520"/>
      <c r="T157" s="520"/>
      <c r="U157" s="1192">
        <v>3000</v>
      </c>
      <c r="V157" s="520">
        <f t="shared" si="12"/>
        <v>2625</v>
      </c>
      <c r="W157" s="1224"/>
      <c r="X157" s="687">
        <v>2625</v>
      </c>
      <c r="Y157" s="687"/>
      <c r="Z157" s="519">
        <v>950</v>
      </c>
      <c r="AA157" s="519">
        <v>1675</v>
      </c>
      <c r="AB157" s="1195" t="s">
        <v>884</v>
      </c>
      <c r="AC157" s="1228"/>
      <c r="AD157" s="1228"/>
      <c r="AE157" s="1228"/>
      <c r="AF157" s="1228"/>
      <c r="AG157" s="1228"/>
      <c r="AH157" s="1228"/>
      <c r="AI157" s="1228"/>
      <c r="AJ157" s="1228"/>
      <c r="AK157" s="1228"/>
      <c r="AL157" s="1228"/>
      <c r="AM157" s="1228"/>
      <c r="AN157" s="1228"/>
      <c r="AO157" s="1228"/>
      <c r="AP157" s="1228"/>
      <c r="AQ157" s="1228"/>
      <c r="AR157" s="1228"/>
      <c r="AS157" s="1228"/>
      <c r="AT157" s="1228"/>
      <c r="AU157" s="1228"/>
      <c r="AV157" s="1228"/>
      <c r="AW157" s="1228"/>
      <c r="AX157" s="1228"/>
      <c r="AY157" s="1228"/>
      <c r="AZ157" s="1228"/>
      <c r="BA157" s="1228"/>
      <c r="BB157" s="1228"/>
      <c r="BC157" s="1228"/>
      <c r="BD157" s="1228"/>
      <c r="BE157" s="1228"/>
      <c r="BF157" s="1228"/>
      <c r="BG157" s="1228"/>
      <c r="BH157" s="1228"/>
      <c r="BI157" s="1228"/>
      <c r="BJ157" s="1228"/>
      <c r="BK157" s="1228"/>
      <c r="BL157" s="1228"/>
      <c r="BM157" s="1228"/>
      <c r="BN157" s="1228"/>
      <c r="BO157" s="1228"/>
      <c r="BP157" s="1228"/>
      <c r="BQ157" s="1228"/>
      <c r="BR157" s="1228"/>
      <c r="BS157" s="1228"/>
      <c r="BT157" s="1228"/>
      <c r="BU157" s="1228"/>
      <c r="BV157" s="1228"/>
      <c r="BW157" s="1228"/>
      <c r="BX157" s="1228"/>
      <c r="BY157" s="1228"/>
      <c r="BZ157" s="1228"/>
      <c r="CA157" s="1228"/>
      <c r="CB157" s="1228"/>
      <c r="CC157" s="1228"/>
      <c r="CD157" s="1228"/>
      <c r="CE157" s="1228"/>
      <c r="CF157" s="1228"/>
      <c r="CG157" s="1228"/>
      <c r="CH157" s="1228"/>
      <c r="CI157" s="1228"/>
      <c r="CJ157" s="1228"/>
      <c r="CK157" s="1228"/>
      <c r="CL157" s="1228"/>
      <c r="CM157" s="1228"/>
      <c r="CN157" s="1228"/>
      <c r="CO157" s="1228"/>
      <c r="CP157" s="1228"/>
      <c r="CQ157" s="1228"/>
      <c r="CR157" s="1228"/>
      <c r="CS157" s="1228"/>
      <c r="CT157" s="1228"/>
      <c r="CU157" s="1228"/>
      <c r="CV157" s="1228"/>
      <c r="CW157" s="1228"/>
      <c r="CX157" s="1228"/>
      <c r="CY157" s="1228"/>
      <c r="CZ157" s="1228"/>
      <c r="DA157" s="1228"/>
      <c r="DB157" s="1228"/>
      <c r="DC157" s="1228"/>
      <c r="DD157" s="1228"/>
      <c r="DE157" s="1228"/>
      <c r="DF157" s="1228"/>
      <c r="DG157" s="1228"/>
      <c r="DH157" s="1228"/>
      <c r="DI157" s="1228"/>
      <c r="DJ157" s="1228"/>
      <c r="DK157" s="1228"/>
      <c r="DL157" s="1228"/>
      <c r="DM157" s="1228"/>
      <c r="DN157" s="1228"/>
      <c r="DO157" s="1228"/>
      <c r="DP157" s="1228"/>
      <c r="DQ157" s="1228"/>
      <c r="DR157" s="1228"/>
      <c r="DS157" s="1228"/>
      <c r="DT157" s="1228"/>
      <c r="DU157" s="1228"/>
      <c r="DV157" s="1228"/>
      <c r="DW157" s="1228"/>
      <c r="DX157" s="1228"/>
      <c r="DY157" s="1228"/>
      <c r="DZ157" s="1228"/>
      <c r="EA157" s="1228"/>
      <c r="EB157" s="1228"/>
      <c r="EC157" s="1228"/>
      <c r="ED157" s="1228"/>
      <c r="EE157" s="1228"/>
      <c r="EF157" s="1228"/>
      <c r="EG157" s="1228"/>
      <c r="EH157" s="1228"/>
      <c r="EI157" s="1228"/>
      <c r="EJ157" s="1228"/>
      <c r="EK157" s="1228"/>
      <c r="EL157" s="1228"/>
      <c r="EM157" s="1228"/>
      <c r="EN157" s="1228"/>
      <c r="EO157" s="1228"/>
      <c r="EP157" s="1228"/>
      <c r="EQ157" s="1228"/>
      <c r="ER157" s="1228"/>
      <c r="ES157" s="1228"/>
      <c r="ET157" s="1228"/>
      <c r="EU157" s="1228"/>
      <c r="EV157" s="1228"/>
      <c r="EW157" s="1228"/>
      <c r="EX157" s="1228"/>
      <c r="EY157" s="1228"/>
      <c r="EZ157" s="1228"/>
      <c r="FA157" s="1228"/>
      <c r="FB157" s="1228"/>
      <c r="FC157" s="1228"/>
      <c r="FD157" s="1228"/>
      <c r="FE157" s="1228"/>
      <c r="FF157" s="1228"/>
      <c r="FG157" s="1228"/>
      <c r="FH157" s="1228"/>
      <c r="FI157" s="1228"/>
      <c r="FJ157" s="1228"/>
      <c r="FK157" s="1228"/>
      <c r="FL157" s="1228"/>
      <c r="FM157" s="1228"/>
      <c r="FN157" s="1228"/>
      <c r="FO157" s="1228"/>
      <c r="FP157" s="1228"/>
      <c r="FQ157" s="1228"/>
      <c r="FR157" s="1228"/>
      <c r="FS157" s="1228"/>
      <c r="FT157" s="1228"/>
      <c r="FU157" s="1228"/>
      <c r="FV157" s="1228"/>
      <c r="FW157" s="1228"/>
      <c r="FX157" s="1228"/>
      <c r="FY157" s="1228"/>
      <c r="FZ157" s="1228"/>
      <c r="GA157" s="1228"/>
      <c r="GB157" s="1228"/>
      <c r="GC157" s="1228"/>
      <c r="GD157" s="1228"/>
      <c r="GE157" s="1228"/>
      <c r="GF157" s="1228"/>
      <c r="GG157" s="1228"/>
      <c r="GH157" s="1228"/>
      <c r="GI157" s="1228"/>
      <c r="GJ157" s="1228"/>
      <c r="GK157" s="1228"/>
      <c r="GL157" s="1228"/>
      <c r="GM157" s="1228"/>
      <c r="GN157" s="1228"/>
      <c r="GO157" s="1228"/>
      <c r="GP157" s="1228"/>
      <c r="GQ157" s="1228"/>
      <c r="GR157" s="1228"/>
      <c r="GS157" s="1228"/>
      <c r="GT157" s="1228"/>
      <c r="GU157" s="1228"/>
      <c r="GV157" s="1228"/>
      <c r="GW157" s="1228"/>
      <c r="GX157" s="1228"/>
      <c r="GY157" s="1228"/>
      <c r="GZ157" s="1228"/>
      <c r="HA157" s="1228"/>
      <c r="HB157" s="1228"/>
      <c r="HC157" s="1228"/>
      <c r="HD157" s="1228"/>
      <c r="HE157" s="1228"/>
      <c r="HF157" s="1228"/>
      <c r="HG157" s="1228"/>
      <c r="HH157" s="1228"/>
      <c r="HI157" s="1228"/>
      <c r="HJ157" s="1228"/>
      <c r="HK157" s="1228"/>
      <c r="HL157" s="1228"/>
      <c r="HM157" s="1228"/>
      <c r="HN157" s="1228"/>
      <c r="HO157" s="1228"/>
      <c r="HP157" s="1228"/>
      <c r="HQ157" s="1228"/>
      <c r="HR157" s="1228"/>
      <c r="HS157" s="1228"/>
      <c r="HT157" s="1228"/>
      <c r="HU157" s="1228"/>
      <c r="HV157" s="1228"/>
      <c r="HW157" s="1228"/>
      <c r="HX157" s="1228"/>
      <c r="HY157" s="1228"/>
      <c r="HZ157" s="1228"/>
      <c r="IA157" s="1228"/>
      <c r="IB157" s="1228"/>
      <c r="IC157" s="1228"/>
      <c r="ID157" s="1228"/>
      <c r="IE157" s="1228"/>
      <c r="IF157" s="1228"/>
      <c r="IG157" s="1228"/>
      <c r="IH157" s="1228"/>
      <c r="II157" s="1228"/>
      <c r="IJ157" s="1228"/>
      <c r="IK157" s="1228"/>
      <c r="IL157" s="1228"/>
      <c r="IM157" s="1228"/>
      <c r="IN157" s="1228"/>
      <c r="IO157" s="1228"/>
      <c r="IP157" s="1228"/>
      <c r="IQ157" s="1228"/>
      <c r="IR157" s="1228"/>
      <c r="IS157" s="1228"/>
    </row>
    <row r="158" spans="1:253" s="1203" customFormat="1" ht="45">
      <c r="A158" s="1185">
        <v>143</v>
      </c>
      <c r="B158" s="1209" t="s">
        <v>889</v>
      </c>
      <c r="C158" s="1209"/>
      <c r="D158" s="1209"/>
      <c r="E158" s="519" t="s">
        <v>1117</v>
      </c>
      <c r="F158" s="1222" t="s">
        <v>1248</v>
      </c>
      <c r="G158" s="519"/>
      <c r="H158" s="1198" t="s">
        <v>211</v>
      </c>
      <c r="I158" s="1189">
        <v>2017</v>
      </c>
      <c r="J158" s="1189"/>
      <c r="K158" s="1189">
        <v>2019</v>
      </c>
      <c r="L158" s="1189"/>
      <c r="M158" s="1223" t="s">
        <v>1394</v>
      </c>
      <c r="N158" s="1226" t="s">
        <v>890</v>
      </c>
      <c r="O158" s="1192">
        <v>2488</v>
      </c>
      <c r="P158" s="1192"/>
      <c r="Q158" s="1192">
        <v>2488</v>
      </c>
      <c r="R158" s="520"/>
      <c r="S158" s="520"/>
      <c r="T158" s="520"/>
      <c r="U158" s="1192">
        <v>3000</v>
      </c>
      <c r="V158" s="520">
        <f t="shared" si="12"/>
        <v>2164</v>
      </c>
      <c r="W158" s="519"/>
      <c r="X158" s="641">
        <v>2164</v>
      </c>
      <c r="Y158" s="641"/>
      <c r="Z158" s="519">
        <v>650</v>
      </c>
      <c r="AA158" s="519">
        <v>1514</v>
      </c>
      <c r="AB158" s="1195" t="s">
        <v>884</v>
      </c>
    </row>
    <row r="159" spans="1:253" s="1201" customFormat="1" ht="45">
      <c r="A159" s="1185">
        <v>144</v>
      </c>
      <c r="B159" s="1225" t="s">
        <v>891</v>
      </c>
      <c r="C159" s="1225"/>
      <c r="D159" s="1225"/>
      <c r="E159" s="519" t="s">
        <v>1117</v>
      </c>
      <c r="F159" s="1222" t="s">
        <v>1248</v>
      </c>
      <c r="G159" s="519"/>
      <c r="H159" s="1216" t="s">
        <v>189</v>
      </c>
      <c r="I159" s="1189">
        <v>2017</v>
      </c>
      <c r="J159" s="1189"/>
      <c r="K159" s="1189">
        <v>2019</v>
      </c>
      <c r="L159" s="1189"/>
      <c r="M159" s="1223" t="s">
        <v>1395</v>
      </c>
      <c r="N159" s="1226" t="s">
        <v>892</v>
      </c>
      <c r="O159" s="1192">
        <v>3777</v>
      </c>
      <c r="P159" s="1192"/>
      <c r="Q159" s="1192">
        <v>3777</v>
      </c>
      <c r="R159" s="520"/>
      <c r="S159" s="520"/>
      <c r="T159" s="520"/>
      <c r="U159" s="1192">
        <v>3800</v>
      </c>
      <c r="V159" s="520">
        <f t="shared" si="12"/>
        <v>3299</v>
      </c>
      <c r="W159" s="519"/>
      <c r="X159" s="641">
        <v>3299</v>
      </c>
      <c r="Y159" s="641"/>
      <c r="Z159" s="519">
        <v>1100</v>
      </c>
      <c r="AA159" s="519">
        <v>2199</v>
      </c>
      <c r="AB159" s="1195" t="s">
        <v>893</v>
      </c>
      <c r="AC159" s="1203"/>
      <c r="AD159" s="1203"/>
      <c r="AE159" s="1203"/>
      <c r="AF159" s="1203"/>
      <c r="AG159" s="1203"/>
      <c r="AH159" s="1203"/>
      <c r="AI159" s="1203"/>
      <c r="AJ159" s="1203"/>
      <c r="AK159" s="1203"/>
      <c r="AL159" s="1203"/>
      <c r="AM159" s="1203"/>
      <c r="AN159" s="1203"/>
      <c r="AO159" s="1203"/>
      <c r="AP159" s="1203"/>
      <c r="AQ159" s="1203"/>
      <c r="AR159" s="1203"/>
      <c r="AS159" s="1203"/>
      <c r="AT159" s="1203"/>
      <c r="AU159" s="1203"/>
      <c r="AV159" s="1203"/>
      <c r="AW159" s="1203"/>
      <c r="AX159" s="1203"/>
      <c r="AY159" s="1203"/>
      <c r="AZ159" s="1203"/>
      <c r="BA159" s="1203"/>
      <c r="BB159" s="1203"/>
      <c r="BC159" s="1203"/>
      <c r="BD159" s="1203"/>
      <c r="BE159" s="1203"/>
      <c r="BF159" s="1203"/>
      <c r="BG159" s="1203"/>
      <c r="BH159" s="1203"/>
      <c r="BI159" s="1203"/>
      <c r="BJ159" s="1203"/>
      <c r="BK159" s="1203"/>
      <c r="BL159" s="1203"/>
      <c r="BM159" s="1203"/>
      <c r="BN159" s="1203"/>
      <c r="BO159" s="1203"/>
      <c r="BP159" s="1203"/>
      <c r="BQ159" s="1203"/>
      <c r="BR159" s="1203"/>
      <c r="BS159" s="1203"/>
      <c r="BT159" s="1203"/>
      <c r="BU159" s="1203"/>
      <c r="BV159" s="1203"/>
      <c r="BW159" s="1203"/>
      <c r="BX159" s="1203"/>
      <c r="BY159" s="1203"/>
      <c r="BZ159" s="1203"/>
      <c r="CA159" s="1203"/>
      <c r="CB159" s="1203"/>
      <c r="CC159" s="1203"/>
      <c r="CD159" s="1203"/>
      <c r="CE159" s="1203"/>
      <c r="CF159" s="1203"/>
      <c r="CG159" s="1203"/>
      <c r="CH159" s="1203"/>
      <c r="CI159" s="1203"/>
      <c r="CJ159" s="1203"/>
      <c r="CK159" s="1203"/>
      <c r="CL159" s="1203"/>
      <c r="CM159" s="1203"/>
      <c r="CN159" s="1203"/>
      <c r="CO159" s="1203"/>
      <c r="CP159" s="1203"/>
      <c r="CQ159" s="1203"/>
      <c r="CR159" s="1203"/>
      <c r="CS159" s="1203"/>
      <c r="CT159" s="1203"/>
      <c r="CU159" s="1203"/>
      <c r="CV159" s="1203"/>
      <c r="CW159" s="1203"/>
      <c r="CX159" s="1203"/>
      <c r="CY159" s="1203"/>
      <c r="CZ159" s="1203"/>
      <c r="DA159" s="1203"/>
      <c r="DB159" s="1203"/>
      <c r="DC159" s="1203"/>
      <c r="DD159" s="1203"/>
      <c r="DE159" s="1203"/>
      <c r="DF159" s="1203"/>
      <c r="DG159" s="1203"/>
      <c r="DH159" s="1203"/>
      <c r="DI159" s="1203"/>
      <c r="DJ159" s="1203"/>
      <c r="DK159" s="1203"/>
      <c r="DL159" s="1203"/>
      <c r="DM159" s="1203"/>
      <c r="DN159" s="1203"/>
      <c r="DO159" s="1203"/>
      <c r="DP159" s="1203"/>
      <c r="DQ159" s="1203"/>
      <c r="DR159" s="1203"/>
      <c r="DS159" s="1203"/>
      <c r="DT159" s="1203"/>
      <c r="DU159" s="1203"/>
      <c r="DV159" s="1203"/>
      <c r="DW159" s="1203"/>
      <c r="DX159" s="1203"/>
      <c r="DY159" s="1203"/>
      <c r="DZ159" s="1203"/>
      <c r="EA159" s="1203"/>
      <c r="EB159" s="1203"/>
      <c r="EC159" s="1203"/>
      <c r="ED159" s="1203"/>
      <c r="EE159" s="1203"/>
      <c r="EF159" s="1203"/>
      <c r="EG159" s="1203"/>
      <c r="EH159" s="1203"/>
      <c r="EI159" s="1203"/>
      <c r="EJ159" s="1203"/>
      <c r="EK159" s="1203"/>
      <c r="EL159" s="1203"/>
      <c r="EM159" s="1203"/>
      <c r="EN159" s="1203"/>
      <c r="EO159" s="1203"/>
      <c r="EP159" s="1203"/>
      <c r="EQ159" s="1203"/>
      <c r="ER159" s="1203"/>
      <c r="ES159" s="1203"/>
      <c r="ET159" s="1203"/>
      <c r="EU159" s="1203"/>
      <c r="EV159" s="1203"/>
      <c r="EW159" s="1203"/>
      <c r="EX159" s="1203"/>
      <c r="EY159" s="1203"/>
      <c r="EZ159" s="1203"/>
      <c r="FA159" s="1203"/>
      <c r="FB159" s="1203"/>
      <c r="FC159" s="1203"/>
      <c r="FD159" s="1203"/>
      <c r="FE159" s="1203"/>
      <c r="FF159" s="1203"/>
      <c r="FG159" s="1203"/>
      <c r="FH159" s="1203"/>
      <c r="FI159" s="1203"/>
      <c r="FJ159" s="1203"/>
      <c r="FK159" s="1203"/>
      <c r="FL159" s="1203"/>
      <c r="FM159" s="1203"/>
      <c r="FN159" s="1203"/>
      <c r="FO159" s="1203"/>
      <c r="FP159" s="1203"/>
      <c r="FQ159" s="1203"/>
      <c r="FR159" s="1203"/>
      <c r="FS159" s="1203"/>
      <c r="FT159" s="1203"/>
      <c r="FU159" s="1203"/>
      <c r="FV159" s="1203"/>
      <c r="FW159" s="1203"/>
      <c r="FX159" s="1203"/>
      <c r="FY159" s="1203"/>
      <c r="FZ159" s="1203"/>
      <c r="GA159" s="1203"/>
      <c r="GB159" s="1203"/>
      <c r="GC159" s="1203"/>
      <c r="GD159" s="1203"/>
      <c r="GE159" s="1203"/>
      <c r="GF159" s="1203"/>
      <c r="GG159" s="1203"/>
      <c r="GH159" s="1203"/>
      <c r="GI159" s="1203"/>
      <c r="GJ159" s="1203"/>
      <c r="GK159" s="1203"/>
      <c r="GL159" s="1203"/>
      <c r="GM159" s="1203"/>
      <c r="GN159" s="1203"/>
      <c r="GO159" s="1203"/>
      <c r="GP159" s="1203"/>
      <c r="GQ159" s="1203"/>
      <c r="GR159" s="1203"/>
      <c r="GS159" s="1203"/>
      <c r="GT159" s="1203"/>
      <c r="GU159" s="1203"/>
      <c r="GV159" s="1203"/>
      <c r="GW159" s="1203"/>
      <c r="GX159" s="1203"/>
      <c r="GY159" s="1203"/>
      <c r="GZ159" s="1203"/>
      <c r="HA159" s="1203"/>
      <c r="HB159" s="1203"/>
      <c r="HC159" s="1203"/>
      <c r="HD159" s="1203"/>
      <c r="HE159" s="1203"/>
      <c r="HF159" s="1203"/>
      <c r="HG159" s="1203"/>
      <c r="HH159" s="1203"/>
      <c r="HI159" s="1203"/>
      <c r="HJ159" s="1203"/>
      <c r="HK159" s="1203"/>
      <c r="HL159" s="1203"/>
      <c r="HM159" s="1203"/>
      <c r="HN159" s="1203"/>
      <c r="HO159" s="1203"/>
      <c r="HP159" s="1203"/>
      <c r="HQ159" s="1203"/>
      <c r="HR159" s="1203"/>
      <c r="HS159" s="1203"/>
      <c r="HT159" s="1203"/>
      <c r="HU159" s="1203"/>
      <c r="HV159" s="1203"/>
      <c r="HW159" s="1203"/>
      <c r="HX159" s="1203"/>
      <c r="HY159" s="1203"/>
      <c r="HZ159" s="1203"/>
      <c r="IA159" s="1203"/>
      <c r="IB159" s="1203"/>
      <c r="IC159" s="1203"/>
      <c r="ID159" s="1203"/>
      <c r="IE159" s="1203"/>
      <c r="IF159" s="1203"/>
      <c r="IG159" s="1203"/>
      <c r="IH159" s="1203"/>
      <c r="II159" s="1203"/>
      <c r="IJ159" s="1203"/>
      <c r="IK159" s="1203"/>
      <c r="IL159" s="1203"/>
      <c r="IM159" s="1203"/>
      <c r="IN159" s="1203"/>
      <c r="IO159" s="1203"/>
      <c r="IP159" s="1203"/>
      <c r="IQ159" s="1203"/>
      <c r="IR159" s="1203"/>
      <c r="IS159" s="1203"/>
    </row>
    <row r="160" spans="1:253" s="1203" customFormat="1" ht="45">
      <c r="A160" s="1185">
        <v>145</v>
      </c>
      <c r="B160" s="1225" t="s">
        <v>894</v>
      </c>
      <c r="C160" s="1225"/>
      <c r="D160" s="1225"/>
      <c r="E160" s="519" t="s">
        <v>1117</v>
      </c>
      <c r="F160" s="1222" t="s">
        <v>1248</v>
      </c>
      <c r="G160" s="519"/>
      <c r="H160" s="1216" t="s">
        <v>189</v>
      </c>
      <c r="I160" s="1189">
        <v>2017</v>
      </c>
      <c r="J160" s="1189"/>
      <c r="K160" s="1189">
        <v>2019</v>
      </c>
      <c r="L160" s="1189"/>
      <c r="M160" s="1223" t="s">
        <v>1396</v>
      </c>
      <c r="N160" s="1226" t="s">
        <v>895</v>
      </c>
      <c r="O160" s="1192">
        <v>2890</v>
      </c>
      <c r="P160" s="1192"/>
      <c r="Q160" s="1192">
        <v>2890</v>
      </c>
      <c r="R160" s="520"/>
      <c r="S160" s="520"/>
      <c r="T160" s="520"/>
      <c r="U160" s="1192">
        <v>3000</v>
      </c>
      <c r="V160" s="520">
        <f t="shared" si="12"/>
        <v>2526</v>
      </c>
      <c r="W160" s="519"/>
      <c r="X160" s="641">
        <v>2526</v>
      </c>
      <c r="Y160" s="641"/>
      <c r="Z160" s="519">
        <v>730</v>
      </c>
      <c r="AA160" s="519">
        <v>1796</v>
      </c>
      <c r="AB160" s="1195" t="s">
        <v>884</v>
      </c>
    </row>
    <row r="161" spans="1:253" s="1228" customFormat="1" ht="45">
      <c r="A161" s="1185">
        <v>146</v>
      </c>
      <c r="B161" s="1225" t="s">
        <v>896</v>
      </c>
      <c r="C161" s="1225"/>
      <c r="D161" s="1225"/>
      <c r="E161" s="519" t="s">
        <v>1117</v>
      </c>
      <c r="F161" s="1222" t="s">
        <v>1248</v>
      </c>
      <c r="G161" s="519"/>
      <c r="H161" s="1194" t="s">
        <v>51</v>
      </c>
      <c r="I161" s="1189">
        <v>2017</v>
      </c>
      <c r="J161" s="1189"/>
      <c r="K161" s="1189">
        <v>2019</v>
      </c>
      <c r="L161" s="1189"/>
      <c r="M161" s="1223" t="s">
        <v>1397</v>
      </c>
      <c r="N161" s="1226" t="s">
        <v>897</v>
      </c>
      <c r="O161" s="1192">
        <v>2743</v>
      </c>
      <c r="P161" s="1192"/>
      <c r="Q161" s="1192">
        <v>2743</v>
      </c>
      <c r="R161" s="520"/>
      <c r="S161" s="520"/>
      <c r="T161" s="520"/>
      <c r="U161" s="1192">
        <v>3000</v>
      </c>
      <c r="V161" s="520">
        <f t="shared" si="12"/>
        <v>2394</v>
      </c>
      <c r="W161" s="1224"/>
      <c r="X161" s="687">
        <v>2394</v>
      </c>
      <c r="Y161" s="687"/>
      <c r="Z161" s="1224">
        <v>740</v>
      </c>
      <c r="AA161" s="519">
        <v>1654</v>
      </c>
      <c r="AB161" s="1195" t="s">
        <v>884</v>
      </c>
      <c r="AC161" s="1201"/>
      <c r="AD161" s="1201"/>
      <c r="AE161" s="1201"/>
      <c r="AF161" s="1201"/>
      <c r="AG161" s="1201"/>
      <c r="AH161" s="1201"/>
      <c r="AI161" s="1201"/>
      <c r="AJ161" s="1201"/>
      <c r="AK161" s="1201"/>
      <c r="AL161" s="1201"/>
      <c r="AM161" s="1201"/>
      <c r="AN161" s="1201"/>
      <c r="AO161" s="1201"/>
      <c r="AP161" s="1201"/>
      <c r="AQ161" s="1201"/>
      <c r="AR161" s="1201"/>
      <c r="AS161" s="1201"/>
      <c r="AT161" s="1201"/>
      <c r="AU161" s="1201"/>
      <c r="AV161" s="1201"/>
      <c r="AW161" s="1201"/>
      <c r="AX161" s="1201"/>
      <c r="AY161" s="1201"/>
      <c r="AZ161" s="1201"/>
      <c r="BA161" s="1201"/>
      <c r="BB161" s="1201"/>
      <c r="BC161" s="1201"/>
      <c r="BD161" s="1201"/>
      <c r="BE161" s="1201"/>
      <c r="BF161" s="1201"/>
      <c r="BG161" s="1201"/>
      <c r="BH161" s="1201"/>
      <c r="BI161" s="1201"/>
      <c r="BJ161" s="1201"/>
      <c r="BK161" s="1201"/>
      <c r="BL161" s="1201"/>
      <c r="BM161" s="1201"/>
      <c r="BN161" s="1201"/>
      <c r="BO161" s="1201"/>
      <c r="BP161" s="1201"/>
      <c r="BQ161" s="1201"/>
      <c r="BR161" s="1201"/>
      <c r="BS161" s="1201"/>
      <c r="BT161" s="1201"/>
      <c r="BU161" s="1201"/>
      <c r="BV161" s="1201"/>
      <c r="BW161" s="1201"/>
      <c r="BX161" s="1201"/>
      <c r="BY161" s="1201"/>
      <c r="BZ161" s="1201"/>
      <c r="CA161" s="1201"/>
      <c r="CB161" s="1201"/>
      <c r="CC161" s="1201"/>
      <c r="CD161" s="1201"/>
      <c r="CE161" s="1201"/>
      <c r="CF161" s="1201"/>
      <c r="CG161" s="1201"/>
      <c r="CH161" s="1201"/>
      <c r="CI161" s="1201"/>
      <c r="CJ161" s="1201"/>
      <c r="CK161" s="1201"/>
      <c r="CL161" s="1201"/>
      <c r="CM161" s="1201"/>
      <c r="CN161" s="1201"/>
      <c r="CO161" s="1201"/>
      <c r="CP161" s="1201"/>
      <c r="CQ161" s="1201"/>
      <c r="CR161" s="1201"/>
      <c r="CS161" s="1201"/>
      <c r="CT161" s="1201"/>
      <c r="CU161" s="1201"/>
      <c r="CV161" s="1201"/>
      <c r="CW161" s="1201"/>
      <c r="CX161" s="1201"/>
      <c r="CY161" s="1201"/>
      <c r="CZ161" s="1201"/>
      <c r="DA161" s="1201"/>
      <c r="DB161" s="1201"/>
      <c r="DC161" s="1201"/>
      <c r="DD161" s="1201"/>
      <c r="DE161" s="1201"/>
      <c r="DF161" s="1201"/>
      <c r="DG161" s="1201"/>
      <c r="DH161" s="1201"/>
      <c r="DI161" s="1201"/>
      <c r="DJ161" s="1201"/>
      <c r="DK161" s="1201"/>
      <c r="DL161" s="1201"/>
      <c r="DM161" s="1201"/>
      <c r="DN161" s="1201"/>
      <c r="DO161" s="1201"/>
      <c r="DP161" s="1201"/>
      <c r="DQ161" s="1201"/>
      <c r="DR161" s="1201"/>
      <c r="DS161" s="1201"/>
      <c r="DT161" s="1201"/>
      <c r="DU161" s="1201"/>
      <c r="DV161" s="1201"/>
      <c r="DW161" s="1201"/>
      <c r="DX161" s="1201"/>
      <c r="DY161" s="1201"/>
      <c r="DZ161" s="1201"/>
      <c r="EA161" s="1201"/>
      <c r="EB161" s="1201"/>
      <c r="EC161" s="1201"/>
      <c r="ED161" s="1201"/>
      <c r="EE161" s="1201"/>
      <c r="EF161" s="1201"/>
      <c r="EG161" s="1201"/>
      <c r="EH161" s="1201"/>
      <c r="EI161" s="1201"/>
      <c r="EJ161" s="1201"/>
      <c r="EK161" s="1201"/>
      <c r="EL161" s="1201"/>
      <c r="EM161" s="1201"/>
      <c r="EN161" s="1201"/>
      <c r="EO161" s="1201"/>
      <c r="EP161" s="1201"/>
      <c r="EQ161" s="1201"/>
      <c r="ER161" s="1201"/>
      <c r="ES161" s="1201"/>
      <c r="ET161" s="1201"/>
      <c r="EU161" s="1201"/>
      <c r="EV161" s="1201"/>
      <c r="EW161" s="1201"/>
      <c r="EX161" s="1201"/>
      <c r="EY161" s="1201"/>
      <c r="EZ161" s="1201"/>
      <c r="FA161" s="1201"/>
      <c r="FB161" s="1201"/>
      <c r="FC161" s="1201"/>
      <c r="FD161" s="1201"/>
      <c r="FE161" s="1201"/>
      <c r="FF161" s="1201"/>
      <c r="FG161" s="1201"/>
      <c r="FH161" s="1201"/>
      <c r="FI161" s="1201"/>
      <c r="FJ161" s="1201"/>
      <c r="FK161" s="1201"/>
      <c r="FL161" s="1201"/>
      <c r="FM161" s="1201"/>
      <c r="FN161" s="1201"/>
      <c r="FO161" s="1201"/>
      <c r="FP161" s="1201"/>
      <c r="FQ161" s="1201"/>
      <c r="FR161" s="1201"/>
      <c r="FS161" s="1201"/>
      <c r="FT161" s="1201"/>
      <c r="FU161" s="1201"/>
      <c r="FV161" s="1201"/>
      <c r="FW161" s="1201"/>
      <c r="FX161" s="1201"/>
      <c r="FY161" s="1201"/>
      <c r="FZ161" s="1201"/>
      <c r="GA161" s="1201"/>
      <c r="GB161" s="1201"/>
      <c r="GC161" s="1201"/>
      <c r="GD161" s="1201"/>
      <c r="GE161" s="1201"/>
      <c r="GF161" s="1201"/>
      <c r="GG161" s="1201"/>
      <c r="GH161" s="1201"/>
      <c r="GI161" s="1201"/>
      <c r="GJ161" s="1201"/>
      <c r="GK161" s="1201"/>
      <c r="GL161" s="1201"/>
      <c r="GM161" s="1201"/>
      <c r="GN161" s="1201"/>
      <c r="GO161" s="1201"/>
      <c r="GP161" s="1201"/>
      <c r="GQ161" s="1201"/>
      <c r="GR161" s="1201"/>
      <c r="GS161" s="1201"/>
      <c r="GT161" s="1201"/>
      <c r="GU161" s="1201"/>
      <c r="GV161" s="1201"/>
      <c r="GW161" s="1201"/>
      <c r="GX161" s="1201"/>
      <c r="GY161" s="1201"/>
      <c r="GZ161" s="1201"/>
      <c r="HA161" s="1201"/>
      <c r="HB161" s="1201"/>
      <c r="HC161" s="1201"/>
      <c r="HD161" s="1201"/>
      <c r="HE161" s="1201"/>
      <c r="HF161" s="1201"/>
      <c r="HG161" s="1201"/>
      <c r="HH161" s="1201"/>
      <c r="HI161" s="1201"/>
      <c r="HJ161" s="1201"/>
      <c r="HK161" s="1201"/>
      <c r="HL161" s="1201"/>
      <c r="HM161" s="1201"/>
      <c r="HN161" s="1201"/>
      <c r="HO161" s="1201"/>
      <c r="HP161" s="1201"/>
      <c r="HQ161" s="1201"/>
      <c r="HR161" s="1201"/>
      <c r="HS161" s="1201"/>
      <c r="HT161" s="1201"/>
      <c r="HU161" s="1201"/>
      <c r="HV161" s="1201"/>
      <c r="HW161" s="1201"/>
      <c r="HX161" s="1201"/>
      <c r="HY161" s="1201"/>
      <c r="HZ161" s="1201"/>
      <c r="IA161" s="1201"/>
      <c r="IB161" s="1201"/>
      <c r="IC161" s="1201"/>
      <c r="ID161" s="1201"/>
      <c r="IE161" s="1201"/>
      <c r="IF161" s="1201"/>
      <c r="IG161" s="1201"/>
      <c r="IH161" s="1201"/>
      <c r="II161" s="1201"/>
      <c r="IJ161" s="1201"/>
      <c r="IK161" s="1201"/>
      <c r="IL161" s="1201"/>
      <c r="IM161" s="1201"/>
      <c r="IN161" s="1201"/>
      <c r="IO161" s="1201"/>
      <c r="IP161" s="1201"/>
      <c r="IQ161" s="1201"/>
      <c r="IR161" s="1201"/>
      <c r="IS161" s="1201"/>
    </row>
    <row r="162" spans="1:253" s="1203" customFormat="1" ht="30">
      <c r="A162" s="1185">
        <v>147</v>
      </c>
      <c r="B162" s="1209" t="s">
        <v>898</v>
      </c>
      <c r="C162" s="1209"/>
      <c r="D162" s="1209"/>
      <c r="E162" s="519" t="s">
        <v>1117</v>
      </c>
      <c r="F162" s="1222" t="s">
        <v>1248</v>
      </c>
      <c r="G162" s="519"/>
      <c r="H162" s="1198" t="s">
        <v>211</v>
      </c>
      <c r="I162" s="1189">
        <v>2017</v>
      </c>
      <c r="J162" s="1189"/>
      <c r="K162" s="1189">
        <v>2019</v>
      </c>
      <c r="L162" s="1189"/>
      <c r="M162" s="1223"/>
      <c r="N162" s="1226" t="s">
        <v>899</v>
      </c>
      <c r="O162" s="520">
        <v>5000</v>
      </c>
      <c r="P162" s="520"/>
      <c r="Q162" s="520">
        <v>5000</v>
      </c>
      <c r="R162" s="520">
        <v>50</v>
      </c>
      <c r="S162" s="520"/>
      <c r="T162" s="520">
        <v>50</v>
      </c>
      <c r="U162" s="520">
        <v>4950</v>
      </c>
      <c r="V162" s="520">
        <f t="shared" si="12"/>
        <v>4330</v>
      </c>
      <c r="W162" s="1224"/>
      <c r="X162" s="687">
        <v>4330</v>
      </c>
      <c r="Y162" s="687"/>
      <c r="Z162" s="1224">
        <v>1200</v>
      </c>
      <c r="AA162" s="519">
        <v>3130</v>
      </c>
      <c r="AB162" s="1195" t="s">
        <v>900</v>
      </c>
    </row>
    <row r="163" spans="1:253" s="1201" customFormat="1" ht="30">
      <c r="A163" s="1185">
        <v>148</v>
      </c>
      <c r="B163" s="1209" t="s">
        <v>901</v>
      </c>
      <c r="C163" s="1209"/>
      <c r="D163" s="1209"/>
      <c r="E163" s="519" t="s">
        <v>1117</v>
      </c>
      <c r="F163" s="1222" t="s">
        <v>1248</v>
      </c>
      <c r="G163" s="519" t="s">
        <v>9</v>
      </c>
      <c r="H163" s="1198" t="s">
        <v>211</v>
      </c>
      <c r="I163" s="1189">
        <v>2017</v>
      </c>
      <c r="J163" s="1189"/>
      <c r="K163" s="1189">
        <v>2019</v>
      </c>
      <c r="L163" s="1189"/>
      <c r="M163" s="1223"/>
      <c r="N163" s="1226" t="s">
        <v>902</v>
      </c>
      <c r="O163" s="1192">
        <v>2992</v>
      </c>
      <c r="P163" s="1192"/>
      <c r="Q163" s="1192">
        <v>2992</v>
      </c>
      <c r="R163" s="520"/>
      <c r="S163" s="520"/>
      <c r="T163" s="520"/>
      <c r="U163" s="1192">
        <v>3000</v>
      </c>
      <c r="V163" s="520">
        <f t="shared" si="12"/>
        <v>2618</v>
      </c>
      <c r="W163" s="1224"/>
      <c r="X163" s="687">
        <v>2618</v>
      </c>
      <c r="Y163" s="687"/>
      <c r="Z163" s="1224">
        <v>750</v>
      </c>
      <c r="AA163" s="519">
        <v>1868</v>
      </c>
      <c r="AB163" s="1195" t="s">
        <v>884</v>
      </c>
      <c r="AC163" s="1203"/>
      <c r="AD163" s="1203"/>
      <c r="AE163" s="1203"/>
      <c r="AF163" s="1203"/>
      <c r="AG163" s="1203"/>
      <c r="AH163" s="1203"/>
      <c r="AI163" s="1203"/>
      <c r="AJ163" s="1203"/>
      <c r="AK163" s="1203"/>
      <c r="AL163" s="1203"/>
      <c r="AM163" s="1203"/>
      <c r="AN163" s="1203"/>
      <c r="AO163" s="1203"/>
      <c r="AP163" s="1203"/>
      <c r="AQ163" s="1203"/>
      <c r="AR163" s="1203"/>
      <c r="AS163" s="1203"/>
      <c r="AT163" s="1203"/>
      <c r="AU163" s="1203"/>
      <c r="AV163" s="1203"/>
      <c r="AW163" s="1203"/>
      <c r="AX163" s="1203"/>
      <c r="AY163" s="1203"/>
      <c r="AZ163" s="1203"/>
      <c r="BA163" s="1203"/>
      <c r="BB163" s="1203"/>
      <c r="BC163" s="1203"/>
      <c r="BD163" s="1203"/>
      <c r="BE163" s="1203"/>
      <c r="BF163" s="1203"/>
      <c r="BG163" s="1203"/>
      <c r="BH163" s="1203"/>
      <c r="BI163" s="1203"/>
      <c r="BJ163" s="1203"/>
      <c r="BK163" s="1203"/>
      <c r="BL163" s="1203"/>
      <c r="BM163" s="1203"/>
      <c r="BN163" s="1203"/>
      <c r="BO163" s="1203"/>
      <c r="BP163" s="1203"/>
      <c r="BQ163" s="1203"/>
      <c r="BR163" s="1203"/>
      <c r="BS163" s="1203"/>
      <c r="BT163" s="1203"/>
      <c r="BU163" s="1203"/>
      <c r="BV163" s="1203"/>
      <c r="BW163" s="1203"/>
      <c r="BX163" s="1203"/>
      <c r="BY163" s="1203"/>
      <c r="BZ163" s="1203"/>
      <c r="CA163" s="1203"/>
      <c r="CB163" s="1203"/>
      <c r="CC163" s="1203"/>
      <c r="CD163" s="1203"/>
      <c r="CE163" s="1203"/>
      <c r="CF163" s="1203"/>
      <c r="CG163" s="1203"/>
      <c r="CH163" s="1203"/>
      <c r="CI163" s="1203"/>
      <c r="CJ163" s="1203"/>
      <c r="CK163" s="1203"/>
      <c r="CL163" s="1203"/>
      <c r="CM163" s="1203"/>
      <c r="CN163" s="1203"/>
      <c r="CO163" s="1203"/>
      <c r="CP163" s="1203"/>
      <c r="CQ163" s="1203"/>
      <c r="CR163" s="1203"/>
      <c r="CS163" s="1203"/>
      <c r="CT163" s="1203"/>
      <c r="CU163" s="1203"/>
      <c r="CV163" s="1203"/>
      <c r="CW163" s="1203"/>
      <c r="CX163" s="1203"/>
      <c r="CY163" s="1203"/>
      <c r="CZ163" s="1203"/>
      <c r="DA163" s="1203"/>
      <c r="DB163" s="1203"/>
      <c r="DC163" s="1203"/>
      <c r="DD163" s="1203"/>
      <c r="DE163" s="1203"/>
      <c r="DF163" s="1203"/>
      <c r="DG163" s="1203"/>
      <c r="DH163" s="1203"/>
      <c r="DI163" s="1203"/>
      <c r="DJ163" s="1203"/>
      <c r="DK163" s="1203"/>
      <c r="DL163" s="1203"/>
      <c r="DM163" s="1203"/>
      <c r="DN163" s="1203"/>
      <c r="DO163" s="1203"/>
      <c r="DP163" s="1203"/>
      <c r="DQ163" s="1203"/>
      <c r="DR163" s="1203"/>
      <c r="DS163" s="1203"/>
      <c r="DT163" s="1203"/>
      <c r="DU163" s="1203"/>
      <c r="DV163" s="1203"/>
      <c r="DW163" s="1203"/>
      <c r="DX163" s="1203"/>
      <c r="DY163" s="1203"/>
      <c r="DZ163" s="1203"/>
      <c r="EA163" s="1203"/>
      <c r="EB163" s="1203"/>
      <c r="EC163" s="1203"/>
      <c r="ED163" s="1203"/>
      <c r="EE163" s="1203"/>
      <c r="EF163" s="1203"/>
      <c r="EG163" s="1203"/>
      <c r="EH163" s="1203"/>
      <c r="EI163" s="1203"/>
      <c r="EJ163" s="1203"/>
      <c r="EK163" s="1203"/>
      <c r="EL163" s="1203"/>
      <c r="EM163" s="1203"/>
      <c r="EN163" s="1203"/>
      <c r="EO163" s="1203"/>
      <c r="EP163" s="1203"/>
      <c r="EQ163" s="1203"/>
      <c r="ER163" s="1203"/>
      <c r="ES163" s="1203"/>
      <c r="ET163" s="1203"/>
      <c r="EU163" s="1203"/>
      <c r="EV163" s="1203"/>
      <c r="EW163" s="1203"/>
      <c r="EX163" s="1203"/>
      <c r="EY163" s="1203"/>
      <c r="EZ163" s="1203"/>
      <c r="FA163" s="1203"/>
      <c r="FB163" s="1203"/>
      <c r="FC163" s="1203"/>
      <c r="FD163" s="1203"/>
      <c r="FE163" s="1203"/>
      <c r="FF163" s="1203"/>
      <c r="FG163" s="1203"/>
      <c r="FH163" s="1203"/>
      <c r="FI163" s="1203"/>
      <c r="FJ163" s="1203"/>
      <c r="FK163" s="1203"/>
      <c r="FL163" s="1203"/>
      <c r="FM163" s="1203"/>
      <c r="FN163" s="1203"/>
      <c r="FO163" s="1203"/>
      <c r="FP163" s="1203"/>
      <c r="FQ163" s="1203"/>
      <c r="FR163" s="1203"/>
      <c r="FS163" s="1203"/>
      <c r="FT163" s="1203"/>
      <c r="FU163" s="1203"/>
      <c r="FV163" s="1203"/>
      <c r="FW163" s="1203"/>
      <c r="FX163" s="1203"/>
      <c r="FY163" s="1203"/>
      <c r="FZ163" s="1203"/>
      <c r="GA163" s="1203"/>
      <c r="GB163" s="1203"/>
      <c r="GC163" s="1203"/>
      <c r="GD163" s="1203"/>
      <c r="GE163" s="1203"/>
      <c r="GF163" s="1203"/>
      <c r="GG163" s="1203"/>
      <c r="GH163" s="1203"/>
      <c r="GI163" s="1203"/>
      <c r="GJ163" s="1203"/>
      <c r="GK163" s="1203"/>
      <c r="GL163" s="1203"/>
      <c r="GM163" s="1203"/>
      <c r="GN163" s="1203"/>
      <c r="GO163" s="1203"/>
      <c r="GP163" s="1203"/>
      <c r="GQ163" s="1203"/>
      <c r="GR163" s="1203"/>
      <c r="GS163" s="1203"/>
      <c r="GT163" s="1203"/>
      <c r="GU163" s="1203"/>
      <c r="GV163" s="1203"/>
      <c r="GW163" s="1203"/>
      <c r="GX163" s="1203"/>
      <c r="GY163" s="1203"/>
      <c r="GZ163" s="1203"/>
      <c r="HA163" s="1203"/>
      <c r="HB163" s="1203"/>
      <c r="HC163" s="1203"/>
      <c r="HD163" s="1203"/>
      <c r="HE163" s="1203"/>
      <c r="HF163" s="1203"/>
      <c r="HG163" s="1203"/>
      <c r="HH163" s="1203"/>
      <c r="HI163" s="1203"/>
      <c r="HJ163" s="1203"/>
      <c r="HK163" s="1203"/>
      <c r="HL163" s="1203"/>
      <c r="HM163" s="1203"/>
      <c r="HN163" s="1203"/>
      <c r="HO163" s="1203"/>
      <c r="HP163" s="1203"/>
      <c r="HQ163" s="1203"/>
      <c r="HR163" s="1203"/>
      <c r="HS163" s="1203"/>
      <c r="HT163" s="1203"/>
      <c r="HU163" s="1203"/>
      <c r="HV163" s="1203"/>
      <c r="HW163" s="1203"/>
      <c r="HX163" s="1203"/>
      <c r="HY163" s="1203"/>
      <c r="HZ163" s="1203"/>
      <c r="IA163" s="1203"/>
      <c r="IB163" s="1203"/>
      <c r="IC163" s="1203"/>
      <c r="ID163" s="1203"/>
      <c r="IE163" s="1203"/>
      <c r="IF163" s="1203"/>
      <c r="IG163" s="1203"/>
      <c r="IH163" s="1203"/>
      <c r="II163" s="1203"/>
      <c r="IJ163" s="1203"/>
      <c r="IK163" s="1203"/>
      <c r="IL163" s="1203"/>
      <c r="IM163" s="1203"/>
      <c r="IN163" s="1203"/>
      <c r="IO163" s="1203"/>
      <c r="IP163" s="1203"/>
      <c r="IQ163" s="1203"/>
      <c r="IR163" s="1203"/>
      <c r="IS163" s="1203"/>
    </row>
    <row r="164" spans="1:253" s="1228" customFormat="1" ht="45">
      <c r="A164" s="1185">
        <v>149</v>
      </c>
      <c r="B164" s="1225" t="s">
        <v>903</v>
      </c>
      <c r="C164" s="1225"/>
      <c r="D164" s="1225"/>
      <c r="E164" s="519" t="s">
        <v>1117</v>
      </c>
      <c r="F164" s="1222" t="s">
        <v>1248</v>
      </c>
      <c r="G164" s="519"/>
      <c r="H164" s="1198" t="s">
        <v>211</v>
      </c>
      <c r="I164" s="1189">
        <v>2017</v>
      </c>
      <c r="J164" s="1189"/>
      <c r="K164" s="1189">
        <v>2019</v>
      </c>
      <c r="L164" s="1189"/>
      <c r="M164" s="1223" t="s">
        <v>1398</v>
      </c>
      <c r="N164" s="1226" t="s">
        <v>904</v>
      </c>
      <c r="O164" s="520">
        <v>2952</v>
      </c>
      <c r="P164" s="520"/>
      <c r="Q164" s="520">
        <v>2952</v>
      </c>
      <c r="R164" s="520"/>
      <c r="S164" s="520"/>
      <c r="T164" s="520"/>
      <c r="U164" s="520">
        <v>3000</v>
      </c>
      <c r="V164" s="520">
        <f t="shared" si="12"/>
        <v>2582</v>
      </c>
      <c r="W164" s="1224"/>
      <c r="X164" s="687">
        <v>2582</v>
      </c>
      <c r="Y164" s="687"/>
      <c r="Z164" s="1224">
        <v>750</v>
      </c>
      <c r="AA164" s="519">
        <v>1832</v>
      </c>
      <c r="AB164" s="1195" t="s">
        <v>884</v>
      </c>
      <c r="AC164" s="1201"/>
      <c r="AD164" s="1201"/>
      <c r="AE164" s="1201"/>
      <c r="AF164" s="1201"/>
      <c r="AG164" s="1201"/>
      <c r="AH164" s="1201"/>
      <c r="AI164" s="1201"/>
      <c r="AJ164" s="1201"/>
      <c r="AK164" s="1201"/>
      <c r="AL164" s="1201"/>
      <c r="AM164" s="1201"/>
      <c r="AN164" s="1201"/>
      <c r="AO164" s="1201"/>
      <c r="AP164" s="1201"/>
      <c r="AQ164" s="1201"/>
      <c r="AR164" s="1201"/>
      <c r="AS164" s="1201"/>
      <c r="AT164" s="1201"/>
      <c r="AU164" s="1201"/>
      <c r="AV164" s="1201"/>
      <c r="AW164" s="1201"/>
      <c r="AX164" s="1201"/>
      <c r="AY164" s="1201"/>
      <c r="AZ164" s="1201"/>
      <c r="BA164" s="1201"/>
      <c r="BB164" s="1201"/>
      <c r="BC164" s="1201"/>
      <c r="BD164" s="1201"/>
      <c r="BE164" s="1201"/>
      <c r="BF164" s="1201"/>
      <c r="BG164" s="1201"/>
      <c r="BH164" s="1201"/>
      <c r="BI164" s="1201"/>
      <c r="BJ164" s="1201"/>
      <c r="BK164" s="1201"/>
      <c r="BL164" s="1201"/>
      <c r="BM164" s="1201"/>
      <c r="BN164" s="1201"/>
      <c r="BO164" s="1201"/>
      <c r="BP164" s="1201"/>
      <c r="BQ164" s="1201"/>
      <c r="BR164" s="1201"/>
      <c r="BS164" s="1201"/>
      <c r="BT164" s="1201"/>
      <c r="BU164" s="1201"/>
      <c r="BV164" s="1201"/>
      <c r="BW164" s="1201"/>
      <c r="BX164" s="1201"/>
      <c r="BY164" s="1201"/>
      <c r="BZ164" s="1201"/>
      <c r="CA164" s="1201"/>
      <c r="CB164" s="1201"/>
      <c r="CC164" s="1201"/>
      <c r="CD164" s="1201"/>
      <c r="CE164" s="1201"/>
      <c r="CF164" s="1201"/>
      <c r="CG164" s="1201"/>
      <c r="CH164" s="1201"/>
      <c r="CI164" s="1201"/>
      <c r="CJ164" s="1201"/>
      <c r="CK164" s="1201"/>
      <c r="CL164" s="1201"/>
      <c r="CM164" s="1201"/>
      <c r="CN164" s="1201"/>
      <c r="CO164" s="1201"/>
      <c r="CP164" s="1201"/>
      <c r="CQ164" s="1201"/>
      <c r="CR164" s="1201"/>
      <c r="CS164" s="1201"/>
      <c r="CT164" s="1201"/>
      <c r="CU164" s="1201"/>
      <c r="CV164" s="1201"/>
      <c r="CW164" s="1201"/>
      <c r="CX164" s="1201"/>
      <c r="CY164" s="1201"/>
      <c r="CZ164" s="1201"/>
      <c r="DA164" s="1201"/>
      <c r="DB164" s="1201"/>
      <c r="DC164" s="1201"/>
      <c r="DD164" s="1201"/>
      <c r="DE164" s="1201"/>
      <c r="DF164" s="1201"/>
      <c r="DG164" s="1201"/>
      <c r="DH164" s="1201"/>
      <c r="DI164" s="1201"/>
      <c r="DJ164" s="1201"/>
      <c r="DK164" s="1201"/>
      <c r="DL164" s="1201"/>
      <c r="DM164" s="1201"/>
      <c r="DN164" s="1201"/>
      <c r="DO164" s="1201"/>
      <c r="DP164" s="1201"/>
      <c r="DQ164" s="1201"/>
      <c r="DR164" s="1201"/>
      <c r="DS164" s="1201"/>
      <c r="DT164" s="1201"/>
      <c r="DU164" s="1201"/>
      <c r="DV164" s="1201"/>
      <c r="DW164" s="1201"/>
      <c r="DX164" s="1201"/>
      <c r="DY164" s="1201"/>
      <c r="DZ164" s="1201"/>
      <c r="EA164" s="1201"/>
      <c r="EB164" s="1201"/>
      <c r="EC164" s="1201"/>
      <c r="ED164" s="1201"/>
      <c r="EE164" s="1201"/>
      <c r="EF164" s="1201"/>
      <c r="EG164" s="1201"/>
      <c r="EH164" s="1201"/>
      <c r="EI164" s="1201"/>
      <c r="EJ164" s="1201"/>
      <c r="EK164" s="1201"/>
      <c r="EL164" s="1201"/>
      <c r="EM164" s="1201"/>
      <c r="EN164" s="1201"/>
      <c r="EO164" s="1201"/>
      <c r="EP164" s="1201"/>
      <c r="EQ164" s="1201"/>
      <c r="ER164" s="1201"/>
      <c r="ES164" s="1201"/>
      <c r="ET164" s="1201"/>
      <c r="EU164" s="1201"/>
      <c r="EV164" s="1201"/>
      <c r="EW164" s="1201"/>
      <c r="EX164" s="1201"/>
      <c r="EY164" s="1201"/>
      <c r="EZ164" s="1201"/>
      <c r="FA164" s="1201"/>
      <c r="FB164" s="1201"/>
      <c r="FC164" s="1201"/>
      <c r="FD164" s="1201"/>
      <c r="FE164" s="1201"/>
      <c r="FF164" s="1201"/>
      <c r="FG164" s="1201"/>
      <c r="FH164" s="1201"/>
      <c r="FI164" s="1201"/>
      <c r="FJ164" s="1201"/>
      <c r="FK164" s="1201"/>
      <c r="FL164" s="1201"/>
      <c r="FM164" s="1201"/>
      <c r="FN164" s="1201"/>
      <c r="FO164" s="1201"/>
      <c r="FP164" s="1201"/>
      <c r="FQ164" s="1201"/>
      <c r="FR164" s="1201"/>
      <c r="FS164" s="1201"/>
      <c r="FT164" s="1201"/>
      <c r="FU164" s="1201"/>
      <c r="FV164" s="1201"/>
      <c r="FW164" s="1201"/>
      <c r="FX164" s="1201"/>
      <c r="FY164" s="1201"/>
      <c r="FZ164" s="1201"/>
      <c r="GA164" s="1201"/>
      <c r="GB164" s="1201"/>
      <c r="GC164" s="1201"/>
      <c r="GD164" s="1201"/>
      <c r="GE164" s="1201"/>
      <c r="GF164" s="1201"/>
      <c r="GG164" s="1201"/>
      <c r="GH164" s="1201"/>
      <c r="GI164" s="1201"/>
      <c r="GJ164" s="1201"/>
      <c r="GK164" s="1201"/>
      <c r="GL164" s="1201"/>
      <c r="GM164" s="1201"/>
      <c r="GN164" s="1201"/>
      <c r="GO164" s="1201"/>
      <c r="GP164" s="1201"/>
      <c r="GQ164" s="1201"/>
      <c r="GR164" s="1201"/>
      <c r="GS164" s="1201"/>
      <c r="GT164" s="1201"/>
      <c r="GU164" s="1201"/>
      <c r="GV164" s="1201"/>
      <c r="GW164" s="1201"/>
      <c r="GX164" s="1201"/>
      <c r="GY164" s="1201"/>
      <c r="GZ164" s="1201"/>
      <c r="HA164" s="1201"/>
      <c r="HB164" s="1201"/>
      <c r="HC164" s="1201"/>
      <c r="HD164" s="1201"/>
      <c r="HE164" s="1201"/>
      <c r="HF164" s="1201"/>
      <c r="HG164" s="1201"/>
      <c r="HH164" s="1201"/>
      <c r="HI164" s="1201"/>
      <c r="HJ164" s="1201"/>
      <c r="HK164" s="1201"/>
      <c r="HL164" s="1201"/>
      <c r="HM164" s="1201"/>
      <c r="HN164" s="1201"/>
      <c r="HO164" s="1201"/>
      <c r="HP164" s="1201"/>
      <c r="HQ164" s="1201"/>
      <c r="HR164" s="1201"/>
      <c r="HS164" s="1201"/>
      <c r="HT164" s="1201"/>
      <c r="HU164" s="1201"/>
      <c r="HV164" s="1201"/>
      <c r="HW164" s="1201"/>
      <c r="HX164" s="1201"/>
      <c r="HY164" s="1201"/>
      <c r="HZ164" s="1201"/>
      <c r="IA164" s="1201"/>
      <c r="IB164" s="1201"/>
      <c r="IC164" s="1201"/>
      <c r="ID164" s="1201"/>
      <c r="IE164" s="1201"/>
      <c r="IF164" s="1201"/>
      <c r="IG164" s="1201"/>
      <c r="IH164" s="1201"/>
      <c r="II164" s="1201"/>
      <c r="IJ164" s="1201"/>
      <c r="IK164" s="1201"/>
      <c r="IL164" s="1201"/>
      <c r="IM164" s="1201"/>
      <c r="IN164" s="1201"/>
      <c r="IO164" s="1201"/>
      <c r="IP164" s="1201"/>
      <c r="IQ164" s="1201"/>
      <c r="IR164" s="1201"/>
      <c r="IS164" s="1201"/>
    </row>
    <row r="165" spans="1:253" s="1228" customFormat="1" ht="30">
      <c r="A165" s="1185">
        <v>150</v>
      </c>
      <c r="B165" s="1209" t="s">
        <v>905</v>
      </c>
      <c r="C165" s="1209"/>
      <c r="D165" s="1209"/>
      <c r="E165" s="519" t="s">
        <v>1117</v>
      </c>
      <c r="F165" s="1222" t="s">
        <v>1248</v>
      </c>
      <c r="G165" s="519" t="s">
        <v>9</v>
      </c>
      <c r="H165" s="1191" t="s">
        <v>189</v>
      </c>
      <c r="I165" s="1189">
        <v>2017</v>
      </c>
      <c r="J165" s="1189"/>
      <c r="K165" s="1189">
        <v>2019</v>
      </c>
      <c r="L165" s="1189"/>
      <c r="M165" s="1189"/>
      <c r="N165" s="1223" t="s">
        <v>906</v>
      </c>
      <c r="O165" s="520">
        <v>2916</v>
      </c>
      <c r="P165" s="520"/>
      <c r="Q165" s="520">
        <v>2916</v>
      </c>
      <c r="R165" s="520"/>
      <c r="S165" s="520"/>
      <c r="T165" s="520"/>
      <c r="U165" s="520">
        <v>3000</v>
      </c>
      <c r="V165" s="520">
        <f t="shared" si="12"/>
        <v>2549</v>
      </c>
      <c r="W165" s="519"/>
      <c r="X165" s="641">
        <v>2549</v>
      </c>
      <c r="Y165" s="641"/>
      <c r="Z165" s="1224">
        <v>730</v>
      </c>
      <c r="AA165" s="519">
        <v>1819</v>
      </c>
      <c r="AB165" s="1195" t="s">
        <v>884</v>
      </c>
      <c r="AC165" s="1203"/>
      <c r="AD165" s="1203"/>
      <c r="AE165" s="1203"/>
      <c r="AF165" s="1203"/>
      <c r="AG165" s="1203"/>
      <c r="AH165" s="1203"/>
      <c r="AI165" s="1203"/>
      <c r="AJ165" s="1203"/>
      <c r="AK165" s="1203"/>
      <c r="AL165" s="1203"/>
      <c r="AM165" s="1203"/>
      <c r="AN165" s="1203"/>
      <c r="AO165" s="1203"/>
      <c r="AP165" s="1203"/>
      <c r="AQ165" s="1203"/>
      <c r="AR165" s="1203"/>
      <c r="AS165" s="1203"/>
      <c r="AT165" s="1203"/>
      <c r="AU165" s="1203"/>
      <c r="AV165" s="1203"/>
      <c r="AW165" s="1203"/>
      <c r="AX165" s="1203"/>
      <c r="AY165" s="1203"/>
      <c r="AZ165" s="1203"/>
      <c r="BA165" s="1203"/>
      <c r="BB165" s="1203"/>
      <c r="BC165" s="1203"/>
      <c r="BD165" s="1203"/>
      <c r="BE165" s="1203"/>
      <c r="BF165" s="1203"/>
      <c r="BG165" s="1203"/>
      <c r="BH165" s="1203"/>
      <c r="BI165" s="1203"/>
      <c r="BJ165" s="1203"/>
      <c r="BK165" s="1203"/>
      <c r="BL165" s="1203"/>
      <c r="BM165" s="1203"/>
      <c r="BN165" s="1203"/>
      <c r="BO165" s="1203"/>
      <c r="BP165" s="1203"/>
      <c r="BQ165" s="1203"/>
      <c r="BR165" s="1203"/>
      <c r="BS165" s="1203"/>
      <c r="BT165" s="1203"/>
      <c r="BU165" s="1203"/>
      <c r="BV165" s="1203"/>
      <c r="BW165" s="1203"/>
      <c r="BX165" s="1203"/>
      <c r="BY165" s="1203"/>
      <c r="BZ165" s="1203"/>
      <c r="CA165" s="1203"/>
      <c r="CB165" s="1203"/>
      <c r="CC165" s="1203"/>
      <c r="CD165" s="1203"/>
      <c r="CE165" s="1203"/>
      <c r="CF165" s="1203"/>
      <c r="CG165" s="1203"/>
      <c r="CH165" s="1203"/>
      <c r="CI165" s="1203"/>
      <c r="CJ165" s="1203"/>
      <c r="CK165" s="1203"/>
      <c r="CL165" s="1203"/>
      <c r="CM165" s="1203"/>
      <c r="CN165" s="1203"/>
      <c r="CO165" s="1203"/>
      <c r="CP165" s="1203"/>
      <c r="CQ165" s="1203"/>
      <c r="CR165" s="1203"/>
      <c r="CS165" s="1203"/>
      <c r="CT165" s="1203"/>
      <c r="CU165" s="1203"/>
      <c r="CV165" s="1203"/>
      <c r="CW165" s="1203"/>
      <c r="CX165" s="1203"/>
      <c r="CY165" s="1203"/>
      <c r="CZ165" s="1203"/>
      <c r="DA165" s="1203"/>
      <c r="DB165" s="1203"/>
      <c r="DC165" s="1203"/>
      <c r="DD165" s="1203"/>
      <c r="DE165" s="1203"/>
      <c r="DF165" s="1203"/>
      <c r="DG165" s="1203"/>
      <c r="DH165" s="1203"/>
      <c r="DI165" s="1203"/>
      <c r="DJ165" s="1203"/>
      <c r="DK165" s="1203"/>
      <c r="DL165" s="1203"/>
      <c r="DM165" s="1203"/>
      <c r="DN165" s="1203"/>
      <c r="DO165" s="1203"/>
      <c r="DP165" s="1203"/>
      <c r="DQ165" s="1203"/>
      <c r="DR165" s="1203"/>
      <c r="DS165" s="1203"/>
      <c r="DT165" s="1203"/>
      <c r="DU165" s="1203"/>
      <c r="DV165" s="1203"/>
      <c r="DW165" s="1203"/>
      <c r="DX165" s="1203"/>
      <c r="DY165" s="1203"/>
      <c r="DZ165" s="1203"/>
      <c r="EA165" s="1203"/>
      <c r="EB165" s="1203"/>
      <c r="EC165" s="1203"/>
      <c r="ED165" s="1203"/>
      <c r="EE165" s="1203"/>
      <c r="EF165" s="1203"/>
      <c r="EG165" s="1203"/>
      <c r="EH165" s="1203"/>
      <c r="EI165" s="1203"/>
      <c r="EJ165" s="1203"/>
      <c r="EK165" s="1203"/>
      <c r="EL165" s="1203"/>
      <c r="EM165" s="1203"/>
      <c r="EN165" s="1203"/>
      <c r="EO165" s="1203"/>
      <c r="EP165" s="1203"/>
      <c r="EQ165" s="1203"/>
      <c r="ER165" s="1203"/>
      <c r="ES165" s="1203"/>
      <c r="ET165" s="1203"/>
      <c r="EU165" s="1203"/>
      <c r="EV165" s="1203"/>
      <c r="EW165" s="1203"/>
      <c r="EX165" s="1203"/>
      <c r="EY165" s="1203"/>
      <c r="EZ165" s="1203"/>
      <c r="FA165" s="1203"/>
      <c r="FB165" s="1203"/>
      <c r="FC165" s="1203"/>
      <c r="FD165" s="1203"/>
      <c r="FE165" s="1203"/>
      <c r="FF165" s="1203"/>
      <c r="FG165" s="1203"/>
      <c r="FH165" s="1203"/>
      <c r="FI165" s="1203"/>
      <c r="FJ165" s="1203"/>
      <c r="FK165" s="1203"/>
      <c r="FL165" s="1203"/>
      <c r="FM165" s="1203"/>
      <c r="FN165" s="1203"/>
      <c r="FO165" s="1203"/>
      <c r="FP165" s="1203"/>
      <c r="FQ165" s="1203"/>
      <c r="FR165" s="1203"/>
      <c r="FS165" s="1203"/>
      <c r="FT165" s="1203"/>
      <c r="FU165" s="1203"/>
      <c r="FV165" s="1203"/>
      <c r="FW165" s="1203"/>
      <c r="FX165" s="1203"/>
      <c r="FY165" s="1203"/>
      <c r="FZ165" s="1203"/>
      <c r="GA165" s="1203"/>
      <c r="GB165" s="1203"/>
      <c r="GC165" s="1203"/>
      <c r="GD165" s="1203"/>
      <c r="GE165" s="1203"/>
      <c r="GF165" s="1203"/>
      <c r="GG165" s="1203"/>
      <c r="GH165" s="1203"/>
      <c r="GI165" s="1203"/>
      <c r="GJ165" s="1203"/>
      <c r="GK165" s="1203"/>
      <c r="GL165" s="1203"/>
      <c r="GM165" s="1203"/>
      <c r="GN165" s="1203"/>
      <c r="GO165" s="1203"/>
      <c r="GP165" s="1203"/>
      <c r="GQ165" s="1203"/>
      <c r="GR165" s="1203"/>
      <c r="GS165" s="1203"/>
      <c r="GT165" s="1203"/>
      <c r="GU165" s="1203"/>
      <c r="GV165" s="1203"/>
      <c r="GW165" s="1203"/>
      <c r="GX165" s="1203"/>
      <c r="GY165" s="1203"/>
      <c r="GZ165" s="1203"/>
      <c r="HA165" s="1203"/>
      <c r="HB165" s="1203"/>
      <c r="HC165" s="1203"/>
      <c r="HD165" s="1203"/>
      <c r="HE165" s="1203"/>
      <c r="HF165" s="1203"/>
      <c r="HG165" s="1203"/>
      <c r="HH165" s="1203"/>
      <c r="HI165" s="1203"/>
      <c r="HJ165" s="1203"/>
      <c r="HK165" s="1203"/>
      <c r="HL165" s="1203"/>
      <c r="HM165" s="1203"/>
      <c r="HN165" s="1203"/>
      <c r="HO165" s="1203"/>
      <c r="HP165" s="1203"/>
      <c r="HQ165" s="1203"/>
      <c r="HR165" s="1203"/>
      <c r="HS165" s="1203"/>
      <c r="HT165" s="1203"/>
      <c r="HU165" s="1203"/>
      <c r="HV165" s="1203"/>
      <c r="HW165" s="1203"/>
      <c r="HX165" s="1203"/>
      <c r="HY165" s="1203"/>
      <c r="HZ165" s="1203"/>
      <c r="IA165" s="1203"/>
      <c r="IB165" s="1203"/>
      <c r="IC165" s="1203"/>
      <c r="ID165" s="1203"/>
      <c r="IE165" s="1203"/>
      <c r="IF165" s="1203"/>
      <c r="IG165" s="1203"/>
      <c r="IH165" s="1203"/>
      <c r="II165" s="1203"/>
      <c r="IJ165" s="1203"/>
      <c r="IK165" s="1203"/>
      <c r="IL165" s="1203"/>
      <c r="IM165" s="1203"/>
      <c r="IN165" s="1203"/>
      <c r="IO165" s="1203"/>
      <c r="IP165" s="1203"/>
      <c r="IQ165" s="1203"/>
      <c r="IR165" s="1203"/>
      <c r="IS165" s="1203"/>
    </row>
    <row r="166" spans="1:253" s="1201" customFormat="1" ht="30">
      <c r="A166" s="1185">
        <v>151</v>
      </c>
      <c r="B166" s="1225" t="s">
        <v>907</v>
      </c>
      <c r="C166" s="1225"/>
      <c r="D166" s="1225"/>
      <c r="E166" s="519" t="s">
        <v>1117</v>
      </c>
      <c r="F166" s="1222" t="s">
        <v>1248</v>
      </c>
      <c r="G166" s="1220"/>
      <c r="H166" s="1193" t="s">
        <v>26</v>
      </c>
      <c r="I166" s="1189">
        <v>2017</v>
      </c>
      <c r="J166" s="1189"/>
      <c r="K166" s="1189">
        <v>2019</v>
      </c>
      <c r="L166" s="1189"/>
      <c r="M166" s="1189"/>
      <c r="N166" s="1223" t="s">
        <v>908</v>
      </c>
      <c r="O166" s="1192">
        <v>3891</v>
      </c>
      <c r="P166" s="1192"/>
      <c r="Q166" s="1192">
        <v>3891</v>
      </c>
      <c r="R166" s="520"/>
      <c r="S166" s="520"/>
      <c r="T166" s="520"/>
      <c r="U166" s="1192">
        <v>4000</v>
      </c>
      <c r="V166" s="520">
        <f t="shared" si="12"/>
        <v>3402</v>
      </c>
      <c r="W166" s="1224"/>
      <c r="X166" s="687">
        <v>3402</v>
      </c>
      <c r="Y166" s="687"/>
      <c r="Z166" s="1224">
        <v>950</v>
      </c>
      <c r="AA166" s="519">
        <v>2452</v>
      </c>
      <c r="AB166" s="1195" t="s">
        <v>893</v>
      </c>
      <c r="AC166" s="1228"/>
      <c r="AD166" s="1228"/>
      <c r="AE166" s="1228"/>
      <c r="AF166" s="1228"/>
      <c r="AG166" s="1228"/>
      <c r="AH166" s="1228"/>
      <c r="AI166" s="1228"/>
      <c r="AJ166" s="1228"/>
      <c r="AK166" s="1228"/>
      <c r="AL166" s="1228"/>
      <c r="AM166" s="1228"/>
      <c r="AN166" s="1228"/>
      <c r="AO166" s="1228"/>
      <c r="AP166" s="1228"/>
      <c r="AQ166" s="1228"/>
      <c r="AR166" s="1228"/>
      <c r="AS166" s="1228"/>
      <c r="AT166" s="1228"/>
      <c r="AU166" s="1228"/>
      <c r="AV166" s="1228"/>
      <c r="AW166" s="1228"/>
      <c r="AX166" s="1228"/>
      <c r="AY166" s="1228"/>
      <c r="AZ166" s="1228"/>
      <c r="BA166" s="1228"/>
      <c r="BB166" s="1228"/>
      <c r="BC166" s="1228"/>
      <c r="BD166" s="1228"/>
      <c r="BE166" s="1228"/>
      <c r="BF166" s="1228"/>
      <c r="BG166" s="1228"/>
      <c r="BH166" s="1228"/>
      <c r="BI166" s="1228"/>
      <c r="BJ166" s="1228"/>
      <c r="BK166" s="1228"/>
      <c r="BL166" s="1228"/>
      <c r="BM166" s="1228"/>
      <c r="BN166" s="1228"/>
      <c r="BO166" s="1228"/>
      <c r="BP166" s="1228"/>
      <c r="BQ166" s="1228"/>
      <c r="BR166" s="1228"/>
      <c r="BS166" s="1228"/>
      <c r="BT166" s="1228"/>
      <c r="BU166" s="1228"/>
      <c r="BV166" s="1228"/>
      <c r="BW166" s="1228"/>
      <c r="BX166" s="1228"/>
      <c r="BY166" s="1228"/>
      <c r="BZ166" s="1228"/>
      <c r="CA166" s="1228"/>
      <c r="CB166" s="1228"/>
      <c r="CC166" s="1228"/>
      <c r="CD166" s="1228"/>
      <c r="CE166" s="1228"/>
      <c r="CF166" s="1228"/>
      <c r="CG166" s="1228"/>
      <c r="CH166" s="1228"/>
      <c r="CI166" s="1228"/>
      <c r="CJ166" s="1228"/>
      <c r="CK166" s="1228"/>
      <c r="CL166" s="1228"/>
      <c r="CM166" s="1228"/>
      <c r="CN166" s="1228"/>
      <c r="CO166" s="1228"/>
      <c r="CP166" s="1228"/>
      <c r="CQ166" s="1228"/>
      <c r="CR166" s="1228"/>
      <c r="CS166" s="1228"/>
      <c r="CT166" s="1228"/>
      <c r="CU166" s="1228"/>
      <c r="CV166" s="1228"/>
      <c r="CW166" s="1228"/>
      <c r="CX166" s="1228"/>
      <c r="CY166" s="1228"/>
      <c r="CZ166" s="1228"/>
      <c r="DA166" s="1228"/>
      <c r="DB166" s="1228"/>
      <c r="DC166" s="1228"/>
      <c r="DD166" s="1228"/>
      <c r="DE166" s="1228"/>
      <c r="DF166" s="1228"/>
      <c r="DG166" s="1228"/>
      <c r="DH166" s="1228"/>
      <c r="DI166" s="1228"/>
      <c r="DJ166" s="1228"/>
      <c r="DK166" s="1228"/>
      <c r="DL166" s="1228"/>
      <c r="DM166" s="1228"/>
      <c r="DN166" s="1228"/>
      <c r="DO166" s="1228"/>
      <c r="DP166" s="1228"/>
      <c r="DQ166" s="1228"/>
      <c r="DR166" s="1228"/>
      <c r="DS166" s="1228"/>
      <c r="DT166" s="1228"/>
      <c r="DU166" s="1228"/>
      <c r="DV166" s="1228"/>
      <c r="DW166" s="1228"/>
      <c r="DX166" s="1228"/>
      <c r="DY166" s="1228"/>
      <c r="DZ166" s="1228"/>
      <c r="EA166" s="1228"/>
      <c r="EB166" s="1228"/>
      <c r="EC166" s="1228"/>
      <c r="ED166" s="1228"/>
      <c r="EE166" s="1228"/>
      <c r="EF166" s="1228"/>
      <c r="EG166" s="1228"/>
      <c r="EH166" s="1228"/>
      <c r="EI166" s="1228"/>
      <c r="EJ166" s="1228"/>
      <c r="EK166" s="1228"/>
      <c r="EL166" s="1228"/>
      <c r="EM166" s="1228"/>
      <c r="EN166" s="1228"/>
      <c r="EO166" s="1228"/>
      <c r="EP166" s="1228"/>
      <c r="EQ166" s="1228"/>
      <c r="ER166" s="1228"/>
      <c r="ES166" s="1228"/>
      <c r="ET166" s="1228"/>
      <c r="EU166" s="1228"/>
      <c r="EV166" s="1228"/>
      <c r="EW166" s="1228"/>
      <c r="EX166" s="1228"/>
      <c r="EY166" s="1228"/>
      <c r="EZ166" s="1228"/>
      <c r="FA166" s="1228"/>
      <c r="FB166" s="1228"/>
      <c r="FC166" s="1228"/>
      <c r="FD166" s="1228"/>
      <c r="FE166" s="1228"/>
      <c r="FF166" s="1228"/>
      <c r="FG166" s="1228"/>
      <c r="FH166" s="1228"/>
      <c r="FI166" s="1228"/>
      <c r="FJ166" s="1228"/>
      <c r="FK166" s="1228"/>
      <c r="FL166" s="1228"/>
      <c r="FM166" s="1228"/>
      <c r="FN166" s="1228"/>
      <c r="FO166" s="1228"/>
      <c r="FP166" s="1228"/>
      <c r="FQ166" s="1228"/>
      <c r="FR166" s="1228"/>
      <c r="FS166" s="1228"/>
      <c r="FT166" s="1228"/>
      <c r="FU166" s="1228"/>
      <c r="FV166" s="1228"/>
      <c r="FW166" s="1228"/>
      <c r="FX166" s="1228"/>
      <c r="FY166" s="1228"/>
      <c r="FZ166" s="1228"/>
      <c r="GA166" s="1228"/>
      <c r="GB166" s="1228"/>
      <c r="GC166" s="1228"/>
      <c r="GD166" s="1228"/>
      <c r="GE166" s="1228"/>
      <c r="GF166" s="1228"/>
      <c r="GG166" s="1228"/>
      <c r="GH166" s="1228"/>
      <c r="GI166" s="1228"/>
      <c r="GJ166" s="1228"/>
      <c r="GK166" s="1228"/>
      <c r="GL166" s="1228"/>
      <c r="GM166" s="1228"/>
      <c r="GN166" s="1228"/>
      <c r="GO166" s="1228"/>
      <c r="GP166" s="1228"/>
      <c r="GQ166" s="1228"/>
      <c r="GR166" s="1228"/>
      <c r="GS166" s="1228"/>
      <c r="GT166" s="1228"/>
      <c r="GU166" s="1228"/>
      <c r="GV166" s="1228"/>
      <c r="GW166" s="1228"/>
      <c r="GX166" s="1228"/>
      <c r="GY166" s="1228"/>
      <c r="GZ166" s="1228"/>
      <c r="HA166" s="1228"/>
      <c r="HB166" s="1228"/>
      <c r="HC166" s="1228"/>
      <c r="HD166" s="1228"/>
      <c r="HE166" s="1228"/>
      <c r="HF166" s="1228"/>
      <c r="HG166" s="1228"/>
      <c r="HH166" s="1228"/>
      <c r="HI166" s="1228"/>
      <c r="HJ166" s="1228"/>
      <c r="HK166" s="1228"/>
      <c r="HL166" s="1228"/>
      <c r="HM166" s="1228"/>
      <c r="HN166" s="1228"/>
      <c r="HO166" s="1228"/>
      <c r="HP166" s="1228"/>
      <c r="HQ166" s="1228"/>
      <c r="HR166" s="1228"/>
      <c r="HS166" s="1228"/>
      <c r="HT166" s="1228"/>
      <c r="HU166" s="1228"/>
      <c r="HV166" s="1228"/>
      <c r="HW166" s="1228"/>
      <c r="HX166" s="1228"/>
      <c r="HY166" s="1228"/>
      <c r="HZ166" s="1228"/>
      <c r="IA166" s="1228"/>
      <c r="IB166" s="1228"/>
      <c r="IC166" s="1228"/>
      <c r="ID166" s="1228"/>
      <c r="IE166" s="1228"/>
      <c r="IF166" s="1228"/>
      <c r="IG166" s="1228"/>
      <c r="IH166" s="1228"/>
      <c r="II166" s="1228"/>
      <c r="IJ166" s="1228"/>
      <c r="IK166" s="1228"/>
      <c r="IL166" s="1228"/>
      <c r="IM166" s="1228"/>
      <c r="IN166" s="1228"/>
      <c r="IO166" s="1228"/>
      <c r="IP166" s="1228"/>
      <c r="IQ166" s="1228"/>
      <c r="IR166" s="1228"/>
      <c r="IS166" s="1228"/>
    </row>
    <row r="167" spans="1:253" s="1201" customFormat="1" ht="30">
      <c r="A167" s="1185">
        <v>152</v>
      </c>
      <c r="B167" s="1209" t="s">
        <v>909</v>
      </c>
      <c r="C167" s="1209"/>
      <c r="D167" s="1209"/>
      <c r="E167" s="519" t="s">
        <v>1117</v>
      </c>
      <c r="F167" s="1222" t="s">
        <v>1248</v>
      </c>
      <c r="G167" s="519"/>
      <c r="H167" s="1188" t="s">
        <v>132</v>
      </c>
      <c r="I167" s="1189">
        <v>2017</v>
      </c>
      <c r="J167" s="1189"/>
      <c r="K167" s="1189">
        <v>2019</v>
      </c>
      <c r="L167" s="1189"/>
      <c r="M167" s="1189"/>
      <c r="N167" s="1225" t="s">
        <v>1113</v>
      </c>
      <c r="O167" s="1192">
        <v>3000</v>
      </c>
      <c r="P167" s="1192"/>
      <c r="Q167" s="1192">
        <v>3000</v>
      </c>
      <c r="R167" s="520"/>
      <c r="S167" s="520"/>
      <c r="T167" s="520"/>
      <c r="U167" s="1192">
        <v>3000</v>
      </c>
      <c r="V167" s="520"/>
      <c r="W167" s="1227"/>
      <c r="X167" s="688"/>
      <c r="Y167" s="688"/>
      <c r="Z167" s="1224"/>
      <c r="AA167" s="519">
        <v>0</v>
      </c>
      <c r="AB167" s="1195" t="s">
        <v>910</v>
      </c>
      <c r="AC167" s="1203"/>
      <c r="AD167" s="1203"/>
      <c r="AE167" s="1203"/>
      <c r="AF167" s="1203"/>
      <c r="AG167" s="1203"/>
      <c r="AH167" s="1203"/>
      <c r="AI167" s="1203"/>
      <c r="AJ167" s="1203"/>
      <c r="AK167" s="1203"/>
      <c r="AL167" s="1203"/>
      <c r="AM167" s="1203"/>
      <c r="AN167" s="1203"/>
      <c r="AO167" s="1203"/>
      <c r="AP167" s="1203"/>
      <c r="AQ167" s="1203"/>
      <c r="AR167" s="1203"/>
      <c r="AS167" s="1203"/>
      <c r="AT167" s="1203"/>
      <c r="AU167" s="1203"/>
      <c r="AV167" s="1203"/>
      <c r="AW167" s="1203"/>
      <c r="AX167" s="1203"/>
      <c r="AY167" s="1203"/>
      <c r="AZ167" s="1203"/>
      <c r="BA167" s="1203"/>
      <c r="BB167" s="1203"/>
      <c r="BC167" s="1203"/>
      <c r="BD167" s="1203"/>
      <c r="BE167" s="1203"/>
      <c r="BF167" s="1203"/>
      <c r="BG167" s="1203"/>
      <c r="BH167" s="1203"/>
      <c r="BI167" s="1203"/>
      <c r="BJ167" s="1203"/>
      <c r="BK167" s="1203"/>
      <c r="BL167" s="1203"/>
      <c r="BM167" s="1203"/>
      <c r="BN167" s="1203"/>
      <c r="BO167" s="1203"/>
      <c r="BP167" s="1203"/>
      <c r="BQ167" s="1203"/>
      <c r="BR167" s="1203"/>
      <c r="BS167" s="1203"/>
      <c r="BT167" s="1203"/>
      <c r="BU167" s="1203"/>
      <c r="BV167" s="1203"/>
      <c r="BW167" s="1203"/>
      <c r="BX167" s="1203"/>
      <c r="BY167" s="1203"/>
      <c r="BZ167" s="1203"/>
      <c r="CA167" s="1203"/>
      <c r="CB167" s="1203"/>
      <c r="CC167" s="1203"/>
      <c r="CD167" s="1203"/>
      <c r="CE167" s="1203"/>
      <c r="CF167" s="1203"/>
      <c r="CG167" s="1203"/>
      <c r="CH167" s="1203"/>
      <c r="CI167" s="1203"/>
      <c r="CJ167" s="1203"/>
      <c r="CK167" s="1203"/>
      <c r="CL167" s="1203"/>
      <c r="CM167" s="1203"/>
      <c r="CN167" s="1203"/>
      <c r="CO167" s="1203"/>
      <c r="CP167" s="1203"/>
      <c r="CQ167" s="1203"/>
      <c r="CR167" s="1203"/>
      <c r="CS167" s="1203"/>
      <c r="CT167" s="1203"/>
      <c r="CU167" s="1203"/>
      <c r="CV167" s="1203"/>
      <c r="CW167" s="1203"/>
      <c r="CX167" s="1203"/>
      <c r="CY167" s="1203"/>
      <c r="CZ167" s="1203"/>
      <c r="DA167" s="1203"/>
      <c r="DB167" s="1203"/>
      <c r="DC167" s="1203"/>
      <c r="DD167" s="1203"/>
      <c r="DE167" s="1203"/>
      <c r="DF167" s="1203"/>
      <c r="DG167" s="1203"/>
      <c r="DH167" s="1203"/>
      <c r="DI167" s="1203"/>
      <c r="DJ167" s="1203"/>
      <c r="DK167" s="1203"/>
      <c r="DL167" s="1203"/>
      <c r="DM167" s="1203"/>
      <c r="DN167" s="1203"/>
      <c r="DO167" s="1203"/>
      <c r="DP167" s="1203"/>
      <c r="DQ167" s="1203"/>
      <c r="DR167" s="1203"/>
      <c r="DS167" s="1203"/>
      <c r="DT167" s="1203"/>
      <c r="DU167" s="1203"/>
      <c r="DV167" s="1203"/>
      <c r="DW167" s="1203"/>
      <c r="DX167" s="1203"/>
      <c r="DY167" s="1203"/>
      <c r="DZ167" s="1203"/>
      <c r="EA167" s="1203"/>
      <c r="EB167" s="1203"/>
      <c r="EC167" s="1203"/>
      <c r="ED167" s="1203"/>
      <c r="EE167" s="1203"/>
      <c r="EF167" s="1203"/>
      <c r="EG167" s="1203"/>
      <c r="EH167" s="1203"/>
      <c r="EI167" s="1203"/>
      <c r="EJ167" s="1203"/>
      <c r="EK167" s="1203"/>
      <c r="EL167" s="1203"/>
      <c r="EM167" s="1203"/>
      <c r="EN167" s="1203"/>
      <c r="EO167" s="1203"/>
      <c r="EP167" s="1203"/>
      <c r="EQ167" s="1203"/>
      <c r="ER167" s="1203"/>
      <c r="ES167" s="1203"/>
      <c r="ET167" s="1203"/>
      <c r="EU167" s="1203"/>
      <c r="EV167" s="1203"/>
      <c r="EW167" s="1203"/>
      <c r="EX167" s="1203"/>
      <c r="EY167" s="1203"/>
      <c r="EZ167" s="1203"/>
      <c r="FA167" s="1203"/>
      <c r="FB167" s="1203"/>
      <c r="FC167" s="1203"/>
      <c r="FD167" s="1203"/>
      <c r="FE167" s="1203"/>
      <c r="FF167" s="1203"/>
      <c r="FG167" s="1203"/>
      <c r="FH167" s="1203"/>
      <c r="FI167" s="1203"/>
      <c r="FJ167" s="1203"/>
      <c r="FK167" s="1203"/>
      <c r="FL167" s="1203"/>
      <c r="FM167" s="1203"/>
      <c r="FN167" s="1203"/>
      <c r="FO167" s="1203"/>
      <c r="FP167" s="1203"/>
      <c r="FQ167" s="1203"/>
      <c r="FR167" s="1203"/>
      <c r="FS167" s="1203"/>
      <c r="FT167" s="1203"/>
      <c r="FU167" s="1203"/>
      <c r="FV167" s="1203"/>
      <c r="FW167" s="1203"/>
      <c r="FX167" s="1203"/>
      <c r="FY167" s="1203"/>
      <c r="FZ167" s="1203"/>
      <c r="GA167" s="1203"/>
      <c r="GB167" s="1203"/>
      <c r="GC167" s="1203"/>
      <c r="GD167" s="1203"/>
      <c r="GE167" s="1203"/>
      <c r="GF167" s="1203"/>
      <c r="GG167" s="1203"/>
      <c r="GH167" s="1203"/>
      <c r="GI167" s="1203"/>
      <c r="GJ167" s="1203"/>
      <c r="GK167" s="1203"/>
      <c r="GL167" s="1203"/>
      <c r="GM167" s="1203"/>
      <c r="GN167" s="1203"/>
      <c r="GO167" s="1203"/>
      <c r="GP167" s="1203"/>
      <c r="GQ167" s="1203"/>
      <c r="GR167" s="1203"/>
      <c r="GS167" s="1203"/>
      <c r="GT167" s="1203"/>
      <c r="GU167" s="1203"/>
      <c r="GV167" s="1203"/>
      <c r="GW167" s="1203"/>
      <c r="GX167" s="1203"/>
      <c r="GY167" s="1203"/>
      <c r="GZ167" s="1203"/>
      <c r="HA167" s="1203"/>
      <c r="HB167" s="1203"/>
      <c r="HC167" s="1203"/>
      <c r="HD167" s="1203"/>
      <c r="HE167" s="1203"/>
      <c r="HF167" s="1203"/>
      <c r="HG167" s="1203"/>
      <c r="HH167" s="1203"/>
      <c r="HI167" s="1203"/>
      <c r="HJ167" s="1203"/>
      <c r="HK167" s="1203"/>
      <c r="HL167" s="1203"/>
      <c r="HM167" s="1203"/>
      <c r="HN167" s="1203"/>
      <c r="HO167" s="1203"/>
      <c r="HP167" s="1203"/>
      <c r="HQ167" s="1203"/>
      <c r="HR167" s="1203"/>
      <c r="HS167" s="1203"/>
      <c r="HT167" s="1203"/>
      <c r="HU167" s="1203"/>
      <c r="HV167" s="1203"/>
      <c r="HW167" s="1203"/>
      <c r="HX167" s="1203"/>
      <c r="HY167" s="1203"/>
      <c r="HZ167" s="1203"/>
      <c r="IA167" s="1203"/>
      <c r="IB167" s="1203"/>
      <c r="IC167" s="1203"/>
      <c r="ID167" s="1203"/>
      <c r="IE167" s="1203"/>
      <c r="IF167" s="1203"/>
      <c r="IG167" s="1203"/>
      <c r="IH167" s="1203"/>
      <c r="II167" s="1203"/>
      <c r="IJ167" s="1203"/>
      <c r="IK167" s="1203"/>
      <c r="IL167" s="1203"/>
      <c r="IM167" s="1203"/>
      <c r="IN167" s="1203"/>
      <c r="IO167" s="1203"/>
      <c r="IP167" s="1203"/>
      <c r="IQ167" s="1203"/>
      <c r="IR167" s="1203"/>
      <c r="IS167" s="1203"/>
    </row>
    <row r="168" spans="1:253" s="1228" customFormat="1" ht="45">
      <c r="A168" s="1185">
        <v>153</v>
      </c>
      <c r="B168" s="1225" t="s">
        <v>911</v>
      </c>
      <c r="C168" s="1225"/>
      <c r="D168" s="1225"/>
      <c r="E168" s="519" t="s">
        <v>1117</v>
      </c>
      <c r="F168" s="1222" t="s">
        <v>1248</v>
      </c>
      <c r="G168" s="519"/>
      <c r="H168" s="1198" t="s">
        <v>211</v>
      </c>
      <c r="I168" s="1189">
        <v>2017</v>
      </c>
      <c r="J168" s="1189"/>
      <c r="K168" s="1189">
        <v>2019</v>
      </c>
      <c r="L168" s="1189"/>
      <c r="M168" s="1223" t="s">
        <v>1399</v>
      </c>
      <c r="N168" s="1223" t="s">
        <v>912</v>
      </c>
      <c r="O168" s="1192">
        <v>3637</v>
      </c>
      <c r="P168" s="1192"/>
      <c r="Q168" s="1192">
        <v>3637</v>
      </c>
      <c r="R168" s="520"/>
      <c r="S168" s="520"/>
      <c r="T168" s="520"/>
      <c r="U168" s="1192">
        <v>3200</v>
      </c>
      <c r="V168" s="520">
        <f t="shared" ref="V168:V173" si="13">Z168+AA168</f>
        <v>3198</v>
      </c>
      <c r="W168" s="519"/>
      <c r="X168" s="641">
        <v>3198</v>
      </c>
      <c r="Y168" s="641"/>
      <c r="Z168" s="1224">
        <v>920</v>
      </c>
      <c r="AA168" s="519">
        <v>2278</v>
      </c>
      <c r="AB168" s="1195" t="s">
        <v>884</v>
      </c>
      <c r="AC168" s="1201"/>
      <c r="AD168" s="1201"/>
      <c r="AE168" s="1201"/>
      <c r="AF168" s="1201"/>
      <c r="AG168" s="1201"/>
      <c r="AH168" s="1201"/>
      <c r="AI168" s="1201"/>
      <c r="AJ168" s="1201"/>
      <c r="AK168" s="1201"/>
      <c r="AL168" s="1201"/>
      <c r="AM168" s="1201"/>
      <c r="AN168" s="1201"/>
      <c r="AO168" s="1201"/>
      <c r="AP168" s="1201"/>
      <c r="AQ168" s="1201"/>
      <c r="AR168" s="1201"/>
      <c r="AS168" s="1201"/>
      <c r="AT168" s="1201"/>
      <c r="AU168" s="1201"/>
      <c r="AV168" s="1201"/>
      <c r="AW168" s="1201"/>
      <c r="AX168" s="1201"/>
      <c r="AY168" s="1201"/>
      <c r="AZ168" s="1201"/>
      <c r="BA168" s="1201"/>
      <c r="BB168" s="1201"/>
      <c r="BC168" s="1201"/>
      <c r="BD168" s="1201"/>
      <c r="BE168" s="1201"/>
      <c r="BF168" s="1201"/>
      <c r="BG168" s="1201"/>
      <c r="BH168" s="1201"/>
      <c r="BI168" s="1201"/>
      <c r="BJ168" s="1201"/>
      <c r="BK168" s="1201"/>
      <c r="BL168" s="1201"/>
      <c r="BM168" s="1201"/>
      <c r="BN168" s="1201"/>
      <c r="BO168" s="1201"/>
      <c r="BP168" s="1201"/>
      <c r="BQ168" s="1201"/>
      <c r="BR168" s="1201"/>
      <c r="BS168" s="1201"/>
      <c r="BT168" s="1201"/>
      <c r="BU168" s="1201"/>
      <c r="BV168" s="1201"/>
      <c r="BW168" s="1201"/>
      <c r="BX168" s="1201"/>
      <c r="BY168" s="1201"/>
      <c r="BZ168" s="1201"/>
      <c r="CA168" s="1201"/>
      <c r="CB168" s="1201"/>
      <c r="CC168" s="1201"/>
      <c r="CD168" s="1201"/>
      <c r="CE168" s="1201"/>
      <c r="CF168" s="1201"/>
      <c r="CG168" s="1201"/>
      <c r="CH168" s="1201"/>
      <c r="CI168" s="1201"/>
      <c r="CJ168" s="1201"/>
      <c r="CK168" s="1201"/>
      <c r="CL168" s="1201"/>
      <c r="CM168" s="1201"/>
      <c r="CN168" s="1201"/>
      <c r="CO168" s="1201"/>
      <c r="CP168" s="1201"/>
      <c r="CQ168" s="1201"/>
      <c r="CR168" s="1201"/>
      <c r="CS168" s="1201"/>
      <c r="CT168" s="1201"/>
      <c r="CU168" s="1201"/>
      <c r="CV168" s="1201"/>
      <c r="CW168" s="1201"/>
      <c r="CX168" s="1201"/>
      <c r="CY168" s="1201"/>
      <c r="CZ168" s="1201"/>
      <c r="DA168" s="1201"/>
      <c r="DB168" s="1201"/>
      <c r="DC168" s="1201"/>
      <c r="DD168" s="1201"/>
      <c r="DE168" s="1201"/>
      <c r="DF168" s="1201"/>
      <c r="DG168" s="1201"/>
      <c r="DH168" s="1201"/>
      <c r="DI168" s="1201"/>
      <c r="DJ168" s="1201"/>
      <c r="DK168" s="1201"/>
      <c r="DL168" s="1201"/>
      <c r="DM168" s="1201"/>
      <c r="DN168" s="1201"/>
      <c r="DO168" s="1201"/>
      <c r="DP168" s="1201"/>
      <c r="DQ168" s="1201"/>
      <c r="DR168" s="1201"/>
      <c r="DS168" s="1201"/>
      <c r="DT168" s="1201"/>
      <c r="DU168" s="1201"/>
      <c r="DV168" s="1201"/>
      <c r="DW168" s="1201"/>
      <c r="DX168" s="1201"/>
      <c r="DY168" s="1201"/>
      <c r="DZ168" s="1201"/>
      <c r="EA168" s="1201"/>
      <c r="EB168" s="1201"/>
      <c r="EC168" s="1201"/>
      <c r="ED168" s="1201"/>
      <c r="EE168" s="1201"/>
      <c r="EF168" s="1201"/>
      <c r="EG168" s="1201"/>
      <c r="EH168" s="1201"/>
      <c r="EI168" s="1201"/>
      <c r="EJ168" s="1201"/>
      <c r="EK168" s="1201"/>
      <c r="EL168" s="1201"/>
      <c r="EM168" s="1201"/>
      <c r="EN168" s="1201"/>
      <c r="EO168" s="1201"/>
      <c r="EP168" s="1201"/>
      <c r="EQ168" s="1201"/>
      <c r="ER168" s="1201"/>
      <c r="ES168" s="1201"/>
      <c r="ET168" s="1201"/>
      <c r="EU168" s="1201"/>
      <c r="EV168" s="1201"/>
      <c r="EW168" s="1201"/>
      <c r="EX168" s="1201"/>
      <c r="EY168" s="1201"/>
      <c r="EZ168" s="1201"/>
      <c r="FA168" s="1201"/>
      <c r="FB168" s="1201"/>
      <c r="FC168" s="1201"/>
      <c r="FD168" s="1201"/>
      <c r="FE168" s="1201"/>
      <c r="FF168" s="1201"/>
      <c r="FG168" s="1201"/>
      <c r="FH168" s="1201"/>
      <c r="FI168" s="1201"/>
      <c r="FJ168" s="1201"/>
      <c r="FK168" s="1201"/>
      <c r="FL168" s="1201"/>
      <c r="FM168" s="1201"/>
      <c r="FN168" s="1201"/>
      <c r="FO168" s="1201"/>
      <c r="FP168" s="1201"/>
      <c r="FQ168" s="1201"/>
      <c r="FR168" s="1201"/>
      <c r="FS168" s="1201"/>
      <c r="FT168" s="1201"/>
      <c r="FU168" s="1201"/>
      <c r="FV168" s="1201"/>
      <c r="FW168" s="1201"/>
      <c r="FX168" s="1201"/>
      <c r="FY168" s="1201"/>
      <c r="FZ168" s="1201"/>
      <c r="GA168" s="1201"/>
      <c r="GB168" s="1201"/>
      <c r="GC168" s="1201"/>
      <c r="GD168" s="1201"/>
      <c r="GE168" s="1201"/>
      <c r="GF168" s="1201"/>
      <c r="GG168" s="1201"/>
      <c r="GH168" s="1201"/>
      <c r="GI168" s="1201"/>
      <c r="GJ168" s="1201"/>
      <c r="GK168" s="1201"/>
      <c r="GL168" s="1201"/>
      <c r="GM168" s="1201"/>
      <c r="GN168" s="1201"/>
      <c r="GO168" s="1201"/>
      <c r="GP168" s="1201"/>
      <c r="GQ168" s="1201"/>
      <c r="GR168" s="1201"/>
      <c r="GS168" s="1201"/>
      <c r="GT168" s="1201"/>
      <c r="GU168" s="1201"/>
      <c r="GV168" s="1201"/>
      <c r="GW168" s="1201"/>
      <c r="GX168" s="1201"/>
      <c r="GY168" s="1201"/>
      <c r="GZ168" s="1201"/>
      <c r="HA168" s="1201"/>
      <c r="HB168" s="1201"/>
      <c r="HC168" s="1201"/>
      <c r="HD168" s="1201"/>
      <c r="HE168" s="1201"/>
      <c r="HF168" s="1201"/>
      <c r="HG168" s="1201"/>
      <c r="HH168" s="1201"/>
      <c r="HI168" s="1201"/>
      <c r="HJ168" s="1201"/>
      <c r="HK168" s="1201"/>
      <c r="HL168" s="1201"/>
      <c r="HM168" s="1201"/>
      <c r="HN168" s="1201"/>
      <c r="HO168" s="1201"/>
      <c r="HP168" s="1201"/>
      <c r="HQ168" s="1201"/>
      <c r="HR168" s="1201"/>
      <c r="HS168" s="1201"/>
      <c r="HT168" s="1201"/>
      <c r="HU168" s="1201"/>
      <c r="HV168" s="1201"/>
      <c r="HW168" s="1201"/>
      <c r="HX168" s="1201"/>
      <c r="HY168" s="1201"/>
      <c r="HZ168" s="1201"/>
      <c r="IA168" s="1201"/>
      <c r="IB168" s="1201"/>
      <c r="IC168" s="1201"/>
      <c r="ID168" s="1201"/>
      <c r="IE168" s="1201"/>
      <c r="IF168" s="1201"/>
      <c r="IG168" s="1201"/>
      <c r="IH168" s="1201"/>
      <c r="II168" s="1201"/>
      <c r="IJ168" s="1201"/>
      <c r="IK168" s="1201"/>
      <c r="IL168" s="1201"/>
      <c r="IM168" s="1201"/>
      <c r="IN168" s="1201"/>
      <c r="IO168" s="1201"/>
      <c r="IP168" s="1201"/>
      <c r="IQ168" s="1201"/>
      <c r="IR168" s="1201"/>
      <c r="IS168" s="1201"/>
    </row>
    <row r="169" spans="1:253" s="1228" customFormat="1" ht="30">
      <c r="A169" s="1185">
        <v>154</v>
      </c>
      <c r="B169" s="1225" t="s">
        <v>913</v>
      </c>
      <c r="C169" s="1225"/>
      <c r="D169" s="1225"/>
      <c r="E169" s="519" t="s">
        <v>1117</v>
      </c>
      <c r="F169" s="1222" t="s">
        <v>1248</v>
      </c>
      <c r="G169" s="519"/>
      <c r="H169" s="1188" t="s">
        <v>19</v>
      </c>
      <c r="I169" s="1189">
        <v>2017</v>
      </c>
      <c r="J169" s="1189"/>
      <c r="K169" s="1189">
        <v>2019</v>
      </c>
      <c r="L169" s="1189"/>
      <c r="M169" s="1223"/>
      <c r="N169" s="1223" t="s">
        <v>914</v>
      </c>
      <c r="O169" s="1192">
        <v>3523</v>
      </c>
      <c r="P169" s="1192"/>
      <c r="Q169" s="1192">
        <v>3523</v>
      </c>
      <c r="R169" s="520"/>
      <c r="S169" s="520"/>
      <c r="T169" s="520"/>
      <c r="U169" s="1192">
        <v>4000</v>
      </c>
      <c r="V169" s="520">
        <f t="shared" si="13"/>
        <v>3071</v>
      </c>
      <c r="W169" s="1224"/>
      <c r="X169" s="687">
        <v>3071</v>
      </c>
      <c r="Y169" s="687"/>
      <c r="Z169" s="1224">
        <v>900</v>
      </c>
      <c r="AA169" s="519">
        <v>2171</v>
      </c>
      <c r="AB169" s="1195" t="s">
        <v>893</v>
      </c>
    </row>
    <row r="170" spans="1:253" s="1228" customFormat="1" ht="45">
      <c r="A170" s="1185">
        <v>155</v>
      </c>
      <c r="B170" s="1225" t="s">
        <v>915</v>
      </c>
      <c r="C170" s="1225"/>
      <c r="D170" s="1225"/>
      <c r="E170" s="519" t="s">
        <v>1117</v>
      </c>
      <c r="F170" s="1222" t="s">
        <v>1248</v>
      </c>
      <c r="G170" s="519"/>
      <c r="H170" s="1193" t="s">
        <v>237</v>
      </c>
      <c r="I170" s="1189">
        <v>2017</v>
      </c>
      <c r="J170" s="1189"/>
      <c r="K170" s="1189">
        <v>2019</v>
      </c>
      <c r="L170" s="1189"/>
      <c r="M170" s="1223" t="s">
        <v>1400</v>
      </c>
      <c r="N170" s="1225" t="s">
        <v>1113</v>
      </c>
      <c r="O170" s="1192">
        <v>3200</v>
      </c>
      <c r="P170" s="1192"/>
      <c r="Q170" s="1192">
        <v>3200</v>
      </c>
      <c r="R170" s="1192"/>
      <c r="S170" s="1192"/>
      <c r="T170" s="1192"/>
      <c r="U170" s="1192">
        <v>3200</v>
      </c>
      <c r="V170" s="520">
        <f t="shared" si="13"/>
        <v>2805</v>
      </c>
      <c r="W170" s="1224"/>
      <c r="X170" s="687">
        <v>2805</v>
      </c>
      <c r="Y170" s="687"/>
      <c r="Z170" s="1224">
        <v>810</v>
      </c>
      <c r="AA170" s="519">
        <v>1995</v>
      </c>
      <c r="AB170" s="1195" t="s">
        <v>884</v>
      </c>
    </row>
    <row r="171" spans="1:253" s="1228" customFormat="1" ht="30">
      <c r="A171" s="1185">
        <v>156</v>
      </c>
      <c r="B171" s="1225" t="s">
        <v>916</v>
      </c>
      <c r="C171" s="1225"/>
      <c r="D171" s="1225"/>
      <c r="E171" s="519" t="s">
        <v>1117</v>
      </c>
      <c r="F171" s="1222" t="s">
        <v>1248</v>
      </c>
      <c r="G171" s="519"/>
      <c r="H171" s="1193" t="s">
        <v>26</v>
      </c>
      <c r="I171" s="1189">
        <v>2017</v>
      </c>
      <c r="J171" s="1189"/>
      <c r="K171" s="1189">
        <v>2019</v>
      </c>
      <c r="L171" s="1189"/>
      <c r="M171" s="1189"/>
      <c r="N171" s="1226" t="s">
        <v>1572</v>
      </c>
      <c r="O171" s="520">
        <v>3710</v>
      </c>
      <c r="P171" s="520"/>
      <c r="Q171" s="520">
        <v>3710</v>
      </c>
      <c r="R171" s="520"/>
      <c r="S171" s="520"/>
      <c r="T171" s="520"/>
      <c r="U171" s="520">
        <v>4000</v>
      </c>
      <c r="V171" s="520">
        <v>3239</v>
      </c>
      <c r="W171" s="1224"/>
      <c r="X171" s="687">
        <v>3239</v>
      </c>
      <c r="Y171" s="687"/>
      <c r="Z171" s="1224">
        <v>950</v>
      </c>
      <c r="AA171" s="519">
        <v>2289</v>
      </c>
      <c r="AB171" s="1195" t="s">
        <v>893</v>
      </c>
      <c r="AC171" s="1201"/>
      <c r="AD171" s="1201"/>
      <c r="AE171" s="1201"/>
      <c r="AF171" s="1201"/>
      <c r="AG171" s="1201"/>
      <c r="AH171" s="1201"/>
      <c r="AI171" s="1201"/>
      <c r="AJ171" s="1201"/>
      <c r="AK171" s="1201"/>
      <c r="AL171" s="1201"/>
      <c r="AM171" s="1201"/>
      <c r="AN171" s="1201"/>
      <c r="AO171" s="1201"/>
      <c r="AP171" s="1201"/>
      <c r="AQ171" s="1201"/>
      <c r="AR171" s="1201"/>
      <c r="AS171" s="1201"/>
      <c r="AT171" s="1201"/>
      <c r="AU171" s="1201"/>
      <c r="AV171" s="1201"/>
      <c r="AW171" s="1201"/>
      <c r="AX171" s="1201"/>
      <c r="AY171" s="1201"/>
      <c r="AZ171" s="1201"/>
      <c r="BA171" s="1201"/>
      <c r="BB171" s="1201"/>
      <c r="BC171" s="1201"/>
      <c r="BD171" s="1201"/>
      <c r="BE171" s="1201"/>
      <c r="BF171" s="1201"/>
      <c r="BG171" s="1201"/>
      <c r="BH171" s="1201"/>
      <c r="BI171" s="1201"/>
      <c r="BJ171" s="1201"/>
      <c r="BK171" s="1201"/>
      <c r="BL171" s="1201"/>
      <c r="BM171" s="1201"/>
      <c r="BN171" s="1201"/>
      <c r="BO171" s="1201"/>
      <c r="BP171" s="1201"/>
      <c r="BQ171" s="1201"/>
      <c r="BR171" s="1201"/>
      <c r="BS171" s="1201"/>
      <c r="BT171" s="1201"/>
      <c r="BU171" s="1201"/>
      <c r="BV171" s="1201"/>
      <c r="BW171" s="1201"/>
      <c r="BX171" s="1201"/>
      <c r="BY171" s="1201"/>
      <c r="BZ171" s="1201"/>
      <c r="CA171" s="1201"/>
      <c r="CB171" s="1201"/>
      <c r="CC171" s="1201"/>
      <c r="CD171" s="1201"/>
      <c r="CE171" s="1201"/>
      <c r="CF171" s="1201"/>
      <c r="CG171" s="1201"/>
      <c r="CH171" s="1201"/>
      <c r="CI171" s="1201"/>
      <c r="CJ171" s="1201"/>
      <c r="CK171" s="1201"/>
      <c r="CL171" s="1201"/>
      <c r="CM171" s="1201"/>
      <c r="CN171" s="1201"/>
      <c r="CO171" s="1201"/>
      <c r="CP171" s="1201"/>
      <c r="CQ171" s="1201"/>
      <c r="CR171" s="1201"/>
      <c r="CS171" s="1201"/>
      <c r="CT171" s="1201"/>
      <c r="CU171" s="1201"/>
      <c r="CV171" s="1201"/>
      <c r="CW171" s="1201"/>
      <c r="CX171" s="1201"/>
      <c r="CY171" s="1201"/>
      <c r="CZ171" s="1201"/>
      <c r="DA171" s="1201"/>
      <c r="DB171" s="1201"/>
      <c r="DC171" s="1201"/>
      <c r="DD171" s="1201"/>
      <c r="DE171" s="1201"/>
      <c r="DF171" s="1201"/>
      <c r="DG171" s="1201"/>
      <c r="DH171" s="1201"/>
      <c r="DI171" s="1201"/>
      <c r="DJ171" s="1201"/>
      <c r="DK171" s="1201"/>
      <c r="DL171" s="1201"/>
      <c r="DM171" s="1201"/>
      <c r="DN171" s="1201"/>
      <c r="DO171" s="1201"/>
      <c r="DP171" s="1201"/>
      <c r="DQ171" s="1201"/>
      <c r="DR171" s="1201"/>
      <c r="DS171" s="1201"/>
      <c r="DT171" s="1201"/>
      <c r="DU171" s="1201"/>
      <c r="DV171" s="1201"/>
      <c r="DW171" s="1201"/>
      <c r="DX171" s="1201"/>
      <c r="DY171" s="1201"/>
      <c r="DZ171" s="1201"/>
      <c r="EA171" s="1201"/>
      <c r="EB171" s="1201"/>
      <c r="EC171" s="1201"/>
      <c r="ED171" s="1201"/>
      <c r="EE171" s="1201"/>
      <c r="EF171" s="1201"/>
      <c r="EG171" s="1201"/>
      <c r="EH171" s="1201"/>
      <c r="EI171" s="1201"/>
      <c r="EJ171" s="1201"/>
      <c r="EK171" s="1201"/>
      <c r="EL171" s="1201"/>
      <c r="EM171" s="1201"/>
      <c r="EN171" s="1201"/>
      <c r="EO171" s="1201"/>
      <c r="EP171" s="1201"/>
      <c r="EQ171" s="1201"/>
      <c r="ER171" s="1201"/>
      <c r="ES171" s="1201"/>
      <c r="ET171" s="1201"/>
      <c r="EU171" s="1201"/>
      <c r="EV171" s="1201"/>
      <c r="EW171" s="1201"/>
      <c r="EX171" s="1201"/>
      <c r="EY171" s="1201"/>
      <c r="EZ171" s="1201"/>
      <c r="FA171" s="1201"/>
      <c r="FB171" s="1201"/>
      <c r="FC171" s="1201"/>
      <c r="FD171" s="1201"/>
      <c r="FE171" s="1201"/>
      <c r="FF171" s="1201"/>
      <c r="FG171" s="1201"/>
      <c r="FH171" s="1201"/>
      <c r="FI171" s="1201"/>
      <c r="FJ171" s="1201"/>
      <c r="FK171" s="1201"/>
      <c r="FL171" s="1201"/>
      <c r="FM171" s="1201"/>
      <c r="FN171" s="1201"/>
      <c r="FO171" s="1201"/>
      <c r="FP171" s="1201"/>
      <c r="FQ171" s="1201"/>
      <c r="FR171" s="1201"/>
      <c r="FS171" s="1201"/>
      <c r="FT171" s="1201"/>
      <c r="FU171" s="1201"/>
      <c r="FV171" s="1201"/>
      <c r="FW171" s="1201"/>
      <c r="FX171" s="1201"/>
      <c r="FY171" s="1201"/>
      <c r="FZ171" s="1201"/>
      <c r="GA171" s="1201"/>
      <c r="GB171" s="1201"/>
      <c r="GC171" s="1201"/>
      <c r="GD171" s="1201"/>
      <c r="GE171" s="1201"/>
      <c r="GF171" s="1201"/>
      <c r="GG171" s="1201"/>
      <c r="GH171" s="1201"/>
      <c r="GI171" s="1201"/>
      <c r="GJ171" s="1201"/>
      <c r="GK171" s="1201"/>
      <c r="GL171" s="1201"/>
      <c r="GM171" s="1201"/>
      <c r="GN171" s="1201"/>
      <c r="GO171" s="1201"/>
      <c r="GP171" s="1201"/>
      <c r="GQ171" s="1201"/>
      <c r="GR171" s="1201"/>
      <c r="GS171" s="1201"/>
      <c r="GT171" s="1201"/>
      <c r="GU171" s="1201"/>
      <c r="GV171" s="1201"/>
      <c r="GW171" s="1201"/>
      <c r="GX171" s="1201"/>
      <c r="GY171" s="1201"/>
      <c r="GZ171" s="1201"/>
      <c r="HA171" s="1201"/>
      <c r="HB171" s="1201"/>
      <c r="HC171" s="1201"/>
      <c r="HD171" s="1201"/>
      <c r="HE171" s="1201"/>
      <c r="HF171" s="1201"/>
      <c r="HG171" s="1201"/>
      <c r="HH171" s="1201"/>
      <c r="HI171" s="1201"/>
      <c r="HJ171" s="1201"/>
      <c r="HK171" s="1201"/>
      <c r="HL171" s="1201"/>
      <c r="HM171" s="1201"/>
      <c r="HN171" s="1201"/>
      <c r="HO171" s="1201"/>
      <c r="HP171" s="1201"/>
      <c r="HQ171" s="1201"/>
      <c r="HR171" s="1201"/>
      <c r="HS171" s="1201"/>
      <c r="HT171" s="1201"/>
      <c r="HU171" s="1201"/>
      <c r="HV171" s="1201"/>
      <c r="HW171" s="1201"/>
      <c r="HX171" s="1201"/>
      <c r="HY171" s="1201"/>
      <c r="HZ171" s="1201"/>
      <c r="IA171" s="1201"/>
      <c r="IB171" s="1201"/>
      <c r="IC171" s="1201"/>
      <c r="ID171" s="1201"/>
      <c r="IE171" s="1201"/>
      <c r="IF171" s="1201"/>
      <c r="IG171" s="1201"/>
      <c r="IH171" s="1201"/>
      <c r="II171" s="1201"/>
      <c r="IJ171" s="1201"/>
      <c r="IK171" s="1201"/>
      <c r="IL171" s="1201"/>
      <c r="IM171" s="1201"/>
      <c r="IN171" s="1201"/>
      <c r="IO171" s="1201"/>
      <c r="IP171" s="1201"/>
      <c r="IQ171" s="1201"/>
      <c r="IR171" s="1201"/>
      <c r="IS171" s="1201"/>
    </row>
    <row r="172" spans="1:253" s="1203" customFormat="1" ht="30">
      <c r="A172" s="1185">
        <v>157</v>
      </c>
      <c r="B172" s="1585" t="s">
        <v>2288</v>
      </c>
      <c r="C172" s="1225"/>
      <c r="D172" s="1225"/>
      <c r="E172" s="519" t="s">
        <v>1117</v>
      </c>
      <c r="F172" s="1222" t="s">
        <v>1248</v>
      </c>
      <c r="G172" s="519"/>
      <c r="H172" s="1188" t="s">
        <v>132</v>
      </c>
      <c r="I172" s="1189">
        <v>2017</v>
      </c>
      <c r="J172" s="1189"/>
      <c r="K172" s="1189">
        <v>2019</v>
      </c>
      <c r="L172" s="1189"/>
      <c r="M172" s="1189"/>
      <c r="N172" s="1226" t="s">
        <v>1573</v>
      </c>
      <c r="O172" s="520">
        <v>3351</v>
      </c>
      <c r="P172" s="520"/>
      <c r="Q172" s="520">
        <v>3351</v>
      </c>
      <c r="R172" s="520"/>
      <c r="S172" s="520"/>
      <c r="T172" s="520"/>
      <c r="U172" s="520">
        <v>3000</v>
      </c>
      <c r="V172" s="520">
        <v>2941</v>
      </c>
      <c r="W172" s="1224"/>
      <c r="X172" s="687">
        <v>2941</v>
      </c>
      <c r="Y172" s="687"/>
      <c r="Z172" s="1224">
        <v>760</v>
      </c>
      <c r="AA172" s="519">
        <v>2181</v>
      </c>
      <c r="AB172" s="1195" t="s">
        <v>884</v>
      </c>
      <c r="AC172" s="1201"/>
      <c r="AD172" s="1201"/>
      <c r="AE172" s="1201"/>
      <c r="AF172" s="1201"/>
      <c r="AG172" s="1201"/>
      <c r="AH172" s="1201"/>
      <c r="AI172" s="1201"/>
      <c r="AJ172" s="1201"/>
      <c r="AK172" s="1201"/>
      <c r="AL172" s="1201"/>
      <c r="AM172" s="1201"/>
      <c r="AN172" s="1201"/>
      <c r="AO172" s="1201"/>
      <c r="AP172" s="1201"/>
      <c r="AQ172" s="1201"/>
      <c r="AR172" s="1201"/>
      <c r="AS172" s="1201"/>
      <c r="AT172" s="1201"/>
      <c r="AU172" s="1201"/>
      <c r="AV172" s="1201"/>
      <c r="AW172" s="1201"/>
      <c r="AX172" s="1201"/>
      <c r="AY172" s="1201"/>
      <c r="AZ172" s="1201"/>
      <c r="BA172" s="1201"/>
      <c r="BB172" s="1201"/>
      <c r="BC172" s="1201"/>
      <c r="BD172" s="1201"/>
      <c r="BE172" s="1201"/>
      <c r="BF172" s="1201"/>
      <c r="BG172" s="1201"/>
      <c r="BH172" s="1201"/>
      <c r="BI172" s="1201"/>
      <c r="BJ172" s="1201"/>
      <c r="BK172" s="1201"/>
      <c r="BL172" s="1201"/>
      <c r="BM172" s="1201"/>
      <c r="BN172" s="1201"/>
      <c r="BO172" s="1201"/>
      <c r="BP172" s="1201"/>
      <c r="BQ172" s="1201"/>
      <c r="BR172" s="1201"/>
      <c r="BS172" s="1201"/>
      <c r="BT172" s="1201"/>
      <c r="BU172" s="1201"/>
      <c r="BV172" s="1201"/>
      <c r="BW172" s="1201"/>
      <c r="BX172" s="1201"/>
      <c r="BY172" s="1201"/>
      <c r="BZ172" s="1201"/>
      <c r="CA172" s="1201"/>
      <c r="CB172" s="1201"/>
      <c r="CC172" s="1201"/>
      <c r="CD172" s="1201"/>
      <c r="CE172" s="1201"/>
      <c r="CF172" s="1201"/>
      <c r="CG172" s="1201"/>
      <c r="CH172" s="1201"/>
      <c r="CI172" s="1201"/>
      <c r="CJ172" s="1201"/>
      <c r="CK172" s="1201"/>
      <c r="CL172" s="1201"/>
      <c r="CM172" s="1201"/>
      <c r="CN172" s="1201"/>
      <c r="CO172" s="1201"/>
      <c r="CP172" s="1201"/>
      <c r="CQ172" s="1201"/>
      <c r="CR172" s="1201"/>
      <c r="CS172" s="1201"/>
      <c r="CT172" s="1201"/>
      <c r="CU172" s="1201"/>
      <c r="CV172" s="1201"/>
      <c r="CW172" s="1201"/>
      <c r="CX172" s="1201"/>
      <c r="CY172" s="1201"/>
      <c r="CZ172" s="1201"/>
      <c r="DA172" s="1201"/>
      <c r="DB172" s="1201"/>
      <c r="DC172" s="1201"/>
      <c r="DD172" s="1201"/>
      <c r="DE172" s="1201"/>
      <c r="DF172" s="1201"/>
      <c r="DG172" s="1201"/>
      <c r="DH172" s="1201"/>
      <c r="DI172" s="1201"/>
      <c r="DJ172" s="1201"/>
      <c r="DK172" s="1201"/>
      <c r="DL172" s="1201"/>
      <c r="DM172" s="1201"/>
      <c r="DN172" s="1201"/>
      <c r="DO172" s="1201"/>
      <c r="DP172" s="1201"/>
      <c r="DQ172" s="1201"/>
      <c r="DR172" s="1201"/>
      <c r="DS172" s="1201"/>
      <c r="DT172" s="1201"/>
      <c r="DU172" s="1201"/>
      <c r="DV172" s="1201"/>
      <c r="DW172" s="1201"/>
      <c r="DX172" s="1201"/>
      <c r="DY172" s="1201"/>
      <c r="DZ172" s="1201"/>
      <c r="EA172" s="1201"/>
      <c r="EB172" s="1201"/>
      <c r="EC172" s="1201"/>
      <c r="ED172" s="1201"/>
      <c r="EE172" s="1201"/>
      <c r="EF172" s="1201"/>
      <c r="EG172" s="1201"/>
      <c r="EH172" s="1201"/>
      <c r="EI172" s="1201"/>
      <c r="EJ172" s="1201"/>
      <c r="EK172" s="1201"/>
      <c r="EL172" s="1201"/>
      <c r="EM172" s="1201"/>
      <c r="EN172" s="1201"/>
      <c r="EO172" s="1201"/>
      <c r="EP172" s="1201"/>
      <c r="EQ172" s="1201"/>
      <c r="ER172" s="1201"/>
      <c r="ES172" s="1201"/>
      <c r="ET172" s="1201"/>
      <c r="EU172" s="1201"/>
      <c r="EV172" s="1201"/>
      <c r="EW172" s="1201"/>
      <c r="EX172" s="1201"/>
      <c r="EY172" s="1201"/>
      <c r="EZ172" s="1201"/>
      <c r="FA172" s="1201"/>
      <c r="FB172" s="1201"/>
      <c r="FC172" s="1201"/>
      <c r="FD172" s="1201"/>
      <c r="FE172" s="1201"/>
      <c r="FF172" s="1201"/>
      <c r="FG172" s="1201"/>
      <c r="FH172" s="1201"/>
      <c r="FI172" s="1201"/>
      <c r="FJ172" s="1201"/>
      <c r="FK172" s="1201"/>
      <c r="FL172" s="1201"/>
      <c r="FM172" s="1201"/>
      <c r="FN172" s="1201"/>
      <c r="FO172" s="1201"/>
      <c r="FP172" s="1201"/>
      <c r="FQ172" s="1201"/>
      <c r="FR172" s="1201"/>
      <c r="FS172" s="1201"/>
      <c r="FT172" s="1201"/>
      <c r="FU172" s="1201"/>
      <c r="FV172" s="1201"/>
      <c r="FW172" s="1201"/>
      <c r="FX172" s="1201"/>
      <c r="FY172" s="1201"/>
      <c r="FZ172" s="1201"/>
      <c r="GA172" s="1201"/>
      <c r="GB172" s="1201"/>
      <c r="GC172" s="1201"/>
      <c r="GD172" s="1201"/>
      <c r="GE172" s="1201"/>
      <c r="GF172" s="1201"/>
      <c r="GG172" s="1201"/>
      <c r="GH172" s="1201"/>
      <c r="GI172" s="1201"/>
      <c r="GJ172" s="1201"/>
      <c r="GK172" s="1201"/>
      <c r="GL172" s="1201"/>
      <c r="GM172" s="1201"/>
      <c r="GN172" s="1201"/>
      <c r="GO172" s="1201"/>
      <c r="GP172" s="1201"/>
      <c r="GQ172" s="1201"/>
      <c r="GR172" s="1201"/>
      <c r="GS172" s="1201"/>
      <c r="GT172" s="1201"/>
      <c r="GU172" s="1201"/>
      <c r="GV172" s="1201"/>
      <c r="GW172" s="1201"/>
      <c r="GX172" s="1201"/>
      <c r="GY172" s="1201"/>
      <c r="GZ172" s="1201"/>
      <c r="HA172" s="1201"/>
      <c r="HB172" s="1201"/>
      <c r="HC172" s="1201"/>
      <c r="HD172" s="1201"/>
      <c r="HE172" s="1201"/>
      <c r="HF172" s="1201"/>
      <c r="HG172" s="1201"/>
      <c r="HH172" s="1201"/>
      <c r="HI172" s="1201"/>
      <c r="HJ172" s="1201"/>
      <c r="HK172" s="1201"/>
      <c r="HL172" s="1201"/>
      <c r="HM172" s="1201"/>
      <c r="HN172" s="1201"/>
      <c r="HO172" s="1201"/>
      <c r="HP172" s="1201"/>
      <c r="HQ172" s="1201"/>
      <c r="HR172" s="1201"/>
      <c r="HS172" s="1201"/>
      <c r="HT172" s="1201"/>
      <c r="HU172" s="1201"/>
      <c r="HV172" s="1201"/>
      <c r="HW172" s="1201"/>
      <c r="HX172" s="1201"/>
      <c r="HY172" s="1201"/>
      <c r="HZ172" s="1201"/>
      <c r="IA172" s="1201"/>
      <c r="IB172" s="1201"/>
      <c r="IC172" s="1201"/>
      <c r="ID172" s="1201"/>
      <c r="IE172" s="1201"/>
      <c r="IF172" s="1201"/>
      <c r="IG172" s="1201"/>
      <c r="IH172" s="1201"/>
      <c r="II172" s="1201"/>
      <c r="IJ172" s="1201"/>
      <c r="IK172" s="1201"/>
      <c r="IL172" s="1201"/>
      <c r="IM172" s="1201"/>
      <c r="IN172" s="1201"/>
      <c r="IO172" s="1201"/>
      <c r="IP172" s="1201"/>
      <c r="IQ172" s="1201"/>
      <c r="IR172" s="1201"/>
      <c r="IS172" s="1201"/>
    </row>
    <row r="173" spans="1:253" s="1201" customFormat="1" ht="30">
      <c r="A173" s="1185">
        <v>158</v>
      </c>
      <c r="B173" s="1225" t="s">
        <v>918</v>
      </c>
      <c r="C173" s="1225"/>
      <c r="D173" s="1225"/>
      <c r="E173" s="519" t="s">
        <v>1117</v>
      </c>
      <c r="F173" s="1222" t="s">
        <v>1248</v>
      </c>
      <c r="G173" s="519"/>
      <c r="H173" s="1198" t="s">
        <v>211</v>
      </c>
      <c r="I173" s="1189">
        <v>2017</v>
      </c>
      <c r="J173" s="1189"/>
      <c r="K173" s="1189">
        <v>2019</v>
      </c>
      <c r="L173" s="1189"/>
      <c r="M173" s="1189"/>
      <c r="N173" s="1226" t="s">
        <v>919</v>
      </c>
      <c r="O173" s="1192">
        <v>3989</v>
      </c>
      <c r="P173" s="1192"/>
      <c r="Q173" s="1192">
        <v>3989</v>
      </c>
      <c r="R173" s="520"/>
      <c r="S173" s="520"/>
      <c r="T173" s="520"/>
      <c r="U173" s="1192">
        <v>4000</v>
      </c>
      <c r="V173" s="520">
        <f t="shared" si="13"/>
        <v>3490</v>
      </c>
      <c r="W173" s="1224"/>
      <c r="X173" s="687">
        <v>3490</v>
      </c>
      <c r="Y173" s="687"/>
      <c r="Z173" s="1224">
        <v>1000</v>
      </c>
      <c r="AA173" s="519">
        <v>2490</v>
      </c>
      <c r="AB173" s="1195" t="s">
        <v>893</v>
      </c>
      <c r="AC173" s="1228"/>
      <c r="AD173" s="1228"/>
      <c r="AE173" s="1228"/>
      <c r="AF173" s="1228"/>
      <c r="AG173" s="1228"/>
      <c r="AH173" s="1228"/>
      <c r="AI173" s="1228"/>
      <c r="AJ173" s="1228"/>
      <c r="AK173" s="1228"/>
      <c r="AL173" s="1228"/>
      <c r="AM173" s="1228"/>
      <c r="AN173" s="1228"/>
      <c r="AO173" s="1228"/>
      <c r="AP173" s="1228"/>
      <c r="AQ173" s="1228"/>
      <c r="AR173" s="1228"/>
      <c r="AS173" s="1228"/>
      <c r="AT173" s="1228"/>
      <c r="AU173" s="1228"/>
      <c r="AV173" s="1228"/>
      <c r="AW173" s="1228"/>
      <c r="AX173" s="1228"/>
      <c r="AY173" s="1228"/>
      <c r="AZ173" s="1228"/>
      <c r="BA173" s="1228"/>
      <c r="BB173" s="1228"/>
      <c r="BC173" s="1228"/>
      <c r="BD173" s="1228"/>
      <c r="BE173" s="1228"/>
      <c r="BF173" s="1228"/>
      <c r="BG173" s="1228"/>
      <c r="BH173" s="1228"/>
      <c r="BI173" s="1228"/>
      <c r="BJ173" s="1228"/>
      <c r="BK173" s="1228"/>
      <c r="BL173" s="1228"/>
      <c r="BM173" s="1228"/>
      <c r="BN173" s="1228"/>
      <c r="BO173" s="1228"/>
      <c r="BP173" s="1228"/>
      <c r="BQ173" s="1228"/>
      <c r="BR173" s="1228"/>
      <c r="BS173" s="1228"/>
      <c r="BT173" s="1228"/>
      <c r="BU173" s="1228"/>
      <c r="BV173" s="1228"/>
      <c r="BW173" s="1228"/>
      <c r="BX173" s="1228"/>
      <c r="BY173" s="1228"/>
      <c r="BZ173" s="1228"/>
      <c r="CA173" s="1228"/>
      <c r="CB173" s="1228"/>
      <c r="CC173" s="1228"/>
      <c r="CD173" s="1228"/>
      <c r="CE173" s="1228"/>
      <c r="CF173" s="1228"/>
      <c r="CG173" s="1228"/>
      <c r="CH173" s="1228"/>
      <c r="CI173" s="1228"/>
      <c r="CJ173" s="1228"/>
      <c r="CK173" s="1228"/>
      <c r="CL173" s="1228"/>
      <c r="CM173" s="1228"/>
      <c r="CN173" s="1228"/>
      <c r="CO173" s="1228"/>
      <c r="CP173" s="1228"/>
      <c r="CQ173" s="1228"/>
      <c r="CR173" s="1228"/>
      <c r="CS173" s="1228"/>
      <c r="CT173" s="1228"/>
      <c r="CU173" s="1228"/>
      <c r="CV173" s="1228"/>
      <c r="CW173" s="1228"/>
      <c r="CX173" s="1228"/>
      <c r="CY173" s="1228"/>
      <c r="CZ173" s="1228"/>
      <c r="DA173" s="1228"/>
      <c r="DB173" s="1228"/>
      <c r="DC173" s="1228"/>
      <c r="DD173" s="1228"/>
      <c r="DE173" s="1228"/>
      <c r="DF173" s="1228"/>
      <c r="DG173" s="1228"/>
      <c r="DH173" s="1228"/>
      <c r="DI173" s="1228"/>
      <c r="DJ173" s="1228"/>
      <c r="DK173" s="1228"/>
      <c r="DL173" s="1228"/>
      <c r="DM173" s="1228"/>
      <c r="DN173" s="1228"/>
      <c r="DO173" s="1228"/>
      <c r="DP173" s="1228"/>
      <c r="DQ173" s="1228"/>
      <c r="DR173" s="1228"/>
      <c r="DS173" s="1228"/>
      <c r="DT173" s="1228"/>
      <c r="DU173" s="1228"/>
      <c r="DV173" s="1228"/>
      <c r="DW173" s="1228"/>
      <c r="DX173" s="1228"/>
      <c r="DY173" s="1228"/>
      <c r="DZ173" s="1228"/>
      <c r="EA173" s="1228"/>
      <c r="EB173" s="1228"/>
      <c r="EC173" s="1228"/>
      <c r="ED173" s="1228"/>
      <c r="EE173" s="1228"/>
      <c r="EF173" s="1228"/>
      <c r="EG173" s="1228"/>
      <c r="EH173" s="1228"/>
      <c r="EI173" s="1228"/>
      <c r="EJ173" s="1228"/>
      <c r="EK173" s="1228"/>
      <c r="EL173" s="1228"/>
      <c r="EM173" s="1228"/>
      <c r="EN173" s="1228"/>
      <c r="EO173" s="1228"/>
      <c r="EP173" s="1228"/>
      <c r="EQ173" s="1228"/>
      <c r="ER173" s="1228"/>
      <c r="ES173" s="1228"/>
      <c r="ET173" s="1228"/>
      <c r="EU173" s="1228"/>
      <c r="EV173" s="1228"/>
      <c r="EW173" s="1228"/>
      <c r="EX173" s="1228"/>
      <c r="EY173" s="1228"/>
      <c r="EZ173" s="1228"/>
      <c r="FA173" s="1228"/>
      <c r="FB173" s="1228"/>
      <c r="FC173" s="1228"/>
      <c r="FD173" s="1228"/>
      <c r="FE173" s="1228"/>
      <c r="FF173" s="1228"/>
      <c r="FG173" s="1228"/>
      <c r="FH173" s="1228"/>
      <c r="FI173" s="1228"/>
      <c r="FJ173" s="1228"/>
      <c r="FK173" s="1228"/>
      <c r="FL173" s="1228"/>
      <c r="FM173" s="1228"/>
      <c r="FN173" s="1228"/>
      <c r="FO173" s="1228"/>
      <c r="FP173" s="1228"/>
      <c r="FQ173" s="1228"/>
      <c r="FR173" s="1228"/>
      <c r="FS173" s="1228"/>
      <c r="FT173" s="1228"/>
      <c r="FU173" s="1228"/>
      <c r="FV173" s="1228"/>
      <c r="FW173" s="1228"/>
      <c r="FX173" s="1228"/>
      <c r="FY173" s="1228"/>
      <c r="FZ173" s="1228"/>
      <c r="GA173" s="1228"/>
      <c r="GB173" s="1228"/>
      <c r="GC173" s="1228"/>
      <c r="GD173" s="1228"/>
      <c r="GE173" s="1228"/>
      <c r="GF173" s="1228"/>
      <c r="GG173" s="1228"/>
      <c r="GH173" s="1228"/>
      <c r="GI173" s="1228"/>
      <c r="GJ173" s="1228"/>
      <c r="GK173" s="1228"/>
      <c r="GL173" s="1228"/>
      <c r="GM173" s="1228"/>
      <c r="GN173" s="1228"/>
      <c r="GO173" s="1228"/>
      <c r="GP173" s="1228"/>
      <c r="GQ173" s="1228"/>
      <c r="GR173" s="1228"/>
      <c r="GS173" s="1228"/>
      <c r="GT173" s="1228"/>
      <c r="GU173" s="1228"/>
      <c r="GV173" s="1228"/>
      <c r="GW173" s="1228"/>
      <c r="GX173" s="1228"/>
      <c r="GY173" s="1228"/>
      <c r="GZ173" s="1228"/>
      <c r="HA173" s="1228"/>
      <c r="HB173" s="1228"/>
      <c r="HC173" s="1228"/>
      <c r="HD173" s="1228"/>
      <c r="HE173" s="1228"/>
      <c r="HF173" s="1228"/>
      <c r="HG173" s="1228"/>
      <c r="HH173" s="1228"/>
      <c r="HI173" s="1228"/>
      <c r="HJ173" s="1228"/>
      <c r="HK173" s="1228"/>
      <c r="HL173" s="1228"/>
      <c r="HM173" s="1228"/>
      <c r="HN173" s="1228"/>
      <c r="HO173" s="1228"/>
      <c r="HP173" s="1228"/>
      <c r="HQ173" s="1228"/>
      <c r="HR173" s="1228"/>
      <c r="HS173" s="1228"/>
      <c r="HT173" s="1228"/>
      <c r="HU173" s="1228"/>
      <c r="HV173" s="1228"/>
      <c r="HW173" s="1228"/>
      <c r="HX173" s="1228"/>
      <c r="HY173" s="1228"/>
      <c r="HZ173" s="1228"/>
      <c r="IA173" s="1228"/>
      <c r="IB173" s="1228"/>
      <c r="IC173" s="1228"/>
      <c r="ID173" s="1228"/>
      <c r="IE173" s="1228"/>
      <c r="IF173" s="1228"/>
      <c r="IG173" s="1228"/>
      <c r="IH173" s="1228"/>
      <c r="II173" s="1228"/>
      <c r="IJ173" s="1228"/>
      <c r="IK173" s="1228"/>
      <c r="IL173" s="1228"/>
      <c r="IM173" s="1228"/>
      <c r="IN173" s="1228"/>
      <c r="IO173" s="1228"/>
      <c r="IP173" s="1228"/>
      <c r="IQ173" s="1228"/>
      <c r="IR173" s="1228"/>
      <c r="IS173" s="1228"/>
    </row>
    <row r="174" spans="1:253" s="1228" customFormat="1" ht="30">
      <c r="A174" s="1185">
        <v>159</v>
      </c>
      <c r="B174" s="1225" t="s">
        <v>920</v>
      </c>
      <c r="C174" s="1225"/>
      <c r="D174" s="1225"/>
      <c r="E174" s="519" t="s">
        <v>1117</v>
      </c>
      <c r="F174" s="1222" t="s">
        <v>1248</v>
      </c>
      <c r="G174" s="1221"/>
      <c r="H174" s="1221" t="s">
        <v>106</v>
      </c>
      <c r="I174" s="1189">
        <v>2017</v>
      </c>
      <c r="J174" s="1189"/>
      <c r="K174" s="1189">
        <v>2019</v>
      </c>
      <c r="L174" s="1189"/>
      <c r="M174" s="1189"/>
      <c r="N174" s="1225" t="s">
        <v>921</v>
      </c>
      <c r="O174" s="520">
        <v>3990</v>
      </c>
      <c r="P174" s="520"/>
      <c r="Q174" s="520">
        <v>3990</v>
      </c>
      <c r="R174" s="520"/>
      <c r="S174" s="520"/>
      <c r="T174" s="520"/>
      <c r="U174" s="520">
        <v>1400</v>
      </c>
      <c r="V174" s="520">
        <v>3591</v>
      </c>
      <c r="W174" s="1224"/>
      <c r="X174" s="687">
        <v>3591</v>
      </c>
      <c r="Y174" s="687"/>
      <c r="Z174" s="1224">
        <v>1025</v>
      </c>
      <c r="AA174" s="519">
        <v>2566</v>
      </c>
      <c r="AB174" s="1209"/>
    </row>
    <row r="175" spans="1:253" s="1228" customFormat="1" ht="30">
      <c r="A175" s="1185">
        <v>160</v>
      </c>
      <c r="B175" s="1225" t="s">
        <v>922</v>
      </c>
      <c r="C175" s="1225"/>
      <c r="D175" s="1225"/>
      <c r="E175" s="519" t="s">
        <v>1117</v>
      </c>
      <c r="F175" s="1222" t="s">
        <v>1248</v>
      </c>
      <c r="G175" s="1221"/>
      <c r="H175" s="1188" t="s">
        <v>132</v>
      </c>
      <c r="I175" s="1189">
        <v>2017</v>
      </c>
      <c r="J175" s="1189"/>
      <c r="K175" s="1189">
        <v>2019</v>
      </c>
      <c r="L175" s="1189"/>
      <c r="M175" s="1189"/>
      <c r="N175" s="1225" t="s">
        <v>923</v>
      </c>
      <c r="O175" s="520">
        <v>2894.7</v>
      </c>
      <c r="P175" s="520"/>
      <c r="Q175" s="520">
        <v>2894.7</v>
      </c>
      <c r="R175" s="520"/>
      <c r="S175" s="520"/>
      <c r="T175" s="520"/>
      <c r="U175" s="520">
        <v>3000</v>
      </c>
      <c r="V175" s="520">
        <v>2605</v>
      </c>
      <c r="W175" s="1224"/>
      <c r="X175" s="687">
        <v>2605</v>
      </c>
      <c r="Y175" s="687"/>
      <c r="Z175" s="1224">
        <v>900</v>
      </c>
      <c r="AA175" s="519">
        <v>1705</v>
      </c>
      <c r="AB175" s="1209"/>
    </row>
    <row r="176" spans="1:253" s="1228" customFormat="1" ht="30">
      <c r="A176" s="1185">
        <v>161</v>
      </c>
      <c r="B176" s="1225" t="s">
        <v>924</v>
      </c>
      <c r="C176" s="1225"/>
      <c r="D176" s="1225"/>
      <c r="E176" s="519" t="s">
        <v>1117</v>
      </c>
      <c r="F176" s="1222" t="s">
        <v>1248</v>
      </c>
      <c r="G176" s="1221"/>
      <c r="H176" s="1221" t="s">
        <v>189</v>
      </c>
      <c r="I176" s="1189">
        <v>2017</v>
      </c>
      <c r="J176" s="1189"/>
      <c r="K176" s="1189">
        <v>2019</v>
      </c>
      <c r="L176" s="1189"/>
      <c r="M176" s="1189"/>
      <c r="N176" s="1225" t="s">
        <v>925</v>
      </c>
      <c r="O176" s="520">
        <v>4588</v>
      </c>
      <c r="P176" s="520"/>
      <c r="Q176" s="520">
        <v>4588</v>
      </c>
      <c r="R176" s="520"/>
      <c r="S176" s="520"/>
      <c r="T176" s="520"/>
      <c r="U176" s="520"/>
      <c r="V176" s="520">
        <v>4129</v>
      </c>
      <c r="W176" s="1224"/>
      <c r="X176" s="687">
        <v>4129</v>
      </c>
      <c r="Y176" s="687"/>
      <c r="Z176" s="1224">
        <v>1200</v>
      </c>
      <c r="AA176" s="519">
        <v>2929</v>
      </c>
      <c r="AB176" s="1209"/>
    </row>
    <row r="177" spans="1:253" s="1228" customFormat="1" ht="45">
      <c r="A177" s="1185">
        <v>162</v>
      </c>
      <c r="B177" s="1225" t="s">
        <v>926</v>
      </c>
      <c r="D177" s="1225"/>
      <c r="E177" s="519" t="s">
        <v>1117</v>
      </c>
      <c r="F177" s="1222" t="s">
        <v>1248</v>
      </c>
      <c r="G177" s="1220"/>
      <c r="H177" s="1198" t="s">
        <v>237</v>
      </c>
      <c r="I177" s="1189">
        <v>2017</v>
      </c>
      <c r="J177" s="1189"/>
      <c r="K177" s="1189">
        <v>2019</v>
      </c>
      <c r="L177" s="1189"/>
      <c r="M177" s="1229" t="s">
        <v>1401</v>
      </c>
      <c r="N177" s="1226" t="s">
        <v>927</v>
      </c>
      <c r="O177" s="1192">
        <v>5289</v>
      </c>
      <c r="P177" s="1192"/>
      <c r="Q177" s="1192">
        <v>5289</v>
      </c>
      <c r="R177" s="1192"/>
      <c r="S177" s="1192"/>
      <c r="T177" s="1192"/>
      <c r="U177" s="1192">
        <v>5500</v>
      </c>
      <c r="V177" s="520">
        <f>Z177+AA177</f>
        <v>4640</v>
      </c>
      <c r="W177" s="519"/>
      <c r="X177" s="641">
        <v>4640</v>
      </c>
      <c r="Y177" s="641"/>
      <c r="Z177" s="519">
        <v>1350</v>
      </c>
      <c r="AA177" s="519">
        <v>3290</v>
      </c>
      <c r="AB177" s="1195" t="s">
        <v>1335</v>
      </c>
      <c r="AC177" s="1203"/>
      <c r="AD177" s="1203"/>
      <c r="AE177" s="1203"/>
      <c r="AF177" s="1203"/>
      <c r="AG177" s="1203"/>
      <c r="AH177" s="1203"/>
      <c r="AI177" s="1203"/>
      <c r="AJ177" s="1203"/>
      <c r="AK177" s="1203"/>
      <c r="AL177" s="1203"/>
      <c r="AM177" s="1203"/>
      <c r="AN177" s="1203"/>
      <c r="AO177" s="1203"/>
      <c r="AP177" s="1203"/>
      <c r="AQ177" s="1203"/>
      <c r="AR177" s="1203"/>
      <c r="AS177" s="1203"/>
      <c r="AT177" s="1203"/>
      <c r="AU177" s="1203"/>
      <c r="AV177" s="1203"/>
      <c r="AW177" s="1203"/>
      <c r="AX177" s="1203"/>
      <c r="AY177" s="1203"/>
      <c r="AZ177" s="1203"/>
      <c r="BA177" s="1203"/>
      <c r="BB177" s="1203"/>
      <c r="BC177" s="1203"/>
      <c r="BD177" s="1203"/>
      <c r="BE177" s="1203"/>
      <c r="BF177" s="1203"/>
      <c r="BG177" s="1203"/>
      <c r="BH177" s="1203"/>
      <c r="BI177" s="1203"/>
      <c r="BJ177" s="1203"/>
      <c r="BK177" s="1203"/>
      <c r="BL177" s="1203"/>
      <c r="BM177" s="1203"/>
      <c r="BN177" s="1203"/>
      <c r="BO177" s="1203"/>
      <c r="BP177" s="1203"/>
      <c r="BQ177" s="1203"/>
      <c r="BR177" s="1203"/>
      <c r="BS177" s="1203"/>
      <c r="BT177" s="1203"/>
      <c r="BU177" s="1203"/>
      <c r="BV177" s="1203"/>
      <c r="BW177" s="1203"/>
      <c r="BX177" s="1203"/>
      <c r="BY177" s="1203"/>
      <c r="BZ177" s="1203"/>
      <c r="CA177" s="1203"/>
      <c r="CB177" s="1203"/>
      <c r="CC177" s="1203"/>
      <c r="CD177" s="1203"/>
      <c r="CE177" s="1203"/>
      <c r="CF177" s="1203"/>
      <c r="CG177" s="1203"/>
      <c r="CH177" s="1203"/>
      <c r="CI177" s="1203"/>
      <c r="CJ177" s="1203"/>
      <c r="CK177" s="1203"/>
      <c r="CL177" s="1203"/>
      <c r="CM177" s="1203"/>
      <c r="CN177" s="1203"/>
      <c r="CO177" s="1203"/>
      <c r="CP177" s="1203"/>
      <c r="CQ177" s="1203"/>
      <c r="CR177" s="1203"/>
      <c r="CS177" s="1203"/>
      <c r="CT177" s="1203"/>
      <c r="CU177" s="1203"/>
      <c r="CV177" s="1203"/>
      <c r="CW177" s="1203"/>
      <c r="CX177" s="1203"/>
      <c r="CY177" s="1203"/>
      <c r="CZ177" s="1203"/>
      <c r="DA177" s="1203"/>
      <c r="DB177" s="1203"/>
      <c r="DC177" s="1203"/>
      <c r="DD177" s="1203"/>
      <c r="DE177" s="1203"/>
      <c r="DF177" s="1203"/>
      <c r="DG177" s="1203"/>
      <c r="DH177" s="1203"/>
      <c r="DI177" s="1203"/>
      <c r="DJ177" s="1203"/>
      <c r="DK177" s="1203"/>
      <c r="DL177" s="1203"/>
      <c r="DM177" s="1203"/>
      <c r="DN177" s="1203"/>
      <c r="DO177" s="1203"/>
      <c r="DP177" s="1203"/>
      <c r="DQ177" s="1203"/>
      <c r="DR177" s="1203"/>
      <c r="DS177" s="1203"/>
      <c r="DT177" s="1203"/>
      <c r="DU177" s="1203"/>
      <c r="DV177" s="1203"/>
      <c r="DW177" s="1203"/>
      <c r="DX177" s="1203"/>
      <c r="DY177" s="1203"/>
      <c r="DZ177" s="1203"/>
      <c r="EA177" s="1203"/>
      <c r="EB177" s="1203"/>
      <c r="EC177" s="1203"/>
      <c r="ED177" s="1203"/>
      <c r="EE177" s="1203"/>
      <c r="EF177" s="1203"/>
      <c r="EG177" s="1203"/>
      <c r="EH177" s="1203"/>
      <c r="EI177" s="1203"/>
      <c r="EJ177" s="1203"/>
      <c r="EK177" s="1203"/>
      <c r="EL177" s="1203"/>
      <c r="EM177" s="1203"/>
      <c r="EN177" s="1203"/>
      <c r="EO177" s="1203"/>
      <c r="EP177" s="1203"/>
      <c r="EQ177" s="1203"/>
      <c r="ER177" s="1203"/>
      <c r="ES177" s="1203"/>
      <c r="ET177" s="1203"/>
      <c r="EU177" s="1203"/>
      <c r="EV177" s="1203"/>
      <c r="EW177" s="1203"/>
      <c r="EX177" s="1203"/>
      <c r="EY177" s="1203"/>
      <c r="EZ177" s="1203"/>
      <c r="FA177" s="1203"/>
      <c r="FB177" s="1203"/>
      <c r="FC177" s="1203"/>
      <c r="FD177" s="1203"/>
      <c r="FE177" s="1203"/>
      <c r="FF177" s="1203"/>
      <c r="FG177" s="1203"/>
      <c r="FH177" s="1203"/>
      <c r="FI177" s="1203"/>
      <c r="FJ177" s="1203"/>
      <c r="FK177" s="1203"/>
      <c r="FL177" s="1203"/>
      <c r="FM177" s="1203"/>
      <c r="FN177" s="1203"/>
      <c r="FO177" s="1203"/>
      <c r="FP177" s="1203"/>
      <c r="FQ177" s="1203"/>
      <c r="FR177" s="1203"/>
      <c r="FS177" s="1203"/>
      <c r="FT177" s="1203"/>
      <c r="FU177" s="1203"/>
      <c r="FV177" s="1203"/>
      <c r="FW177" s="1203"/>
      <c r="FX177" s="1203"/>
      <c r="FY177" s="1203"/>
      <c r="FZ177" s="1203"/>
      <c r="GA177" s="1203"/>
      <c r="GB177" s="1203"/>
      <c r="GC177" s="1203"/>
      <c r="GD177" s="1203"/>
      <c r="GE177" s="1203"/>
      <c r="GF177" s="1203"/>
      <c r="GG177" s="1203"/>
      <c r="GH177" s="1203"/>
      <c r="GI177" s="1203"/>
      <c r="GJ177" s="1203"/>
      <c r="GK177" s="1203"/>
      <c r="GL177" s="1203"/>
      <c r="GM177" s="1203"/>
      <c r="GN177" s="1203"/>
      <c r="GO177" s="1203"/>
      <c r="GP177" s="1203"/>
      <c r="GQ177" s="1203"/>
      <c r="GR177" s="1203"/>
      <c r="GS177" s="1203"/>
      <c r="GT177" s="1203"/>
      <c r="GU177" s="1203"/>
      <c r="GV177" s="1203"/>
      <c r="GW177" s="1203"/>
      <c r="GX177" s="1203"/>
      <c r="GY177" s="1203"/>
      <c r="GZ177" s="1203"/>
      <c r="HA177" s="1203"/>
      <c r="HB177" s="1203"/>
      <c r="HC177" s="1203"/>
      <c r="HD177" s="1203"/>
      <c r="HE177" s="1203"/>
      <c r="HF177" s="1203"/>
      <c r="HG177" s="1203"/>
      <c r="HH177" s="1203"/>
      <c r="HI177" s="1203"/>
      <c r="HJ177" s="1203"/>
      <c r="HK177" s="1203"/>
      <c r="HL177" s="1203"/>
      <c r="HM177" s="1203"/>
      <c r="HN177" s="1203"/>
      <c r="HO177" s="1203"/>
      <c r="HP177" s="1203"/>
      <c r="HQ177" s="1203"/>
      <c r="HR177" s="1203"/>
      <c r="HS177" s="1203"/>
      <c r="HT177" s="1203"/>
      <c r="HU177" s="1203"/>
      <c r="HV177" s="1203"/>
      <c r="HW177" s="1203"/>
      <c r="HX177" s="1203"/>
      <c r="HY177" s="1203"/>
      <c r="HZ177" s="1203"/>
      <c r="IA177" s="1203"/>
      <c r="IB177" s="1203"/>
      <c r="IC177" s="1203"/>
      <c r="ID177" s="1203"/>
      <c r="IE177" s="1203"/>
      <c r="IF177" s="1203"/>
      <c r="IG177" s="1203"/>
      <c r="IH177" s="1203"/>
      <c r="II177" s="1203"/>
      <c r="IJ177" s="1203"/>
      <c r="IK177" s="1203"/>
      <c r="IL177" s="1203"/>
      <c r="IM177" s="1203"/>
      <c r="IN177" s="1203"/>
      <c r="IO177" s="1203"/>
      <c r="IP177" s="1203"/>
      <c r="IQ177" s="1203"/>
      <c r="IR177" s="1203"/>
      <c r="IS177" s="1203"/>
    </row>
    <row r="178" spans="1:253" s="1228" customFormat="1" ht="45">
      <c r="A178" s="1185">
        <v>163</v>
      </c>
      <c r="B178" s="1225" t="s">
        <v>928</v>
      </c>
      <c r="D178" s="1225"/>
      <c r="E178" s="519" t="s">
        <v>1117</v>
      </c>
      <c r="F178" s="1222" t="s">
        <v>1248</v>
      </c>
      <c r="G178" s="1220"/>
      <c r="H178" s="1198" t="s">
        <v>106</v>
      </c>
      <c r="I178" s="1189">
        <v>2017</v>
      </c>
      <c r="J178" s="1189"/>
      <c r="K178" s="1189">
        <v>2019</v>
      </c>
      <c r="L178" s="1189"/>
      <c r="M178" s="1229" t="s">
        <v>1402</v>
      </c>
      <c r="N178" s="1226" t="s">
        <v>929</v>
      </c>
      <c r="O178" s="520">
        <v>5291</v>
      </c>
      <c r="P178" s="520"/>
      <c r="Q178" s="520">
        <v>5291</v>
      </c>
      <c r="R178" s="520"/>
      <c r="S178" s="520"/>
      <c r="T178" s="520"/>
      <c r="U178" s="1192">
        <v>5500</v>
      </c>
      <c r="V178" s="520">
        <f>Z178+AA178</f>
        <v>4642</v>
      </c>
      <c r="W178" s="519"/>
      <c r="X178" s="641">
        <v>4642</v>
      </c>
      <c r="Y178" s="641"/>
      <c r="Z178" s="519">
        <v>1350</v>
      </c>
      <c r="AA178" s="519">
        <v>3292</v>
      </c>
      <c r="AB178" s="1195" t="s">
        <v>1335</v>
      </c>
      <c r="AC178" s="1201"/>
      <c r="AD178" s="1201"/>
      <c r="AE178" s="1201"/>
      <c r="AF178" s="1201"/>
      <c r="AG178" s="1201"/>
      <c r="AH178" s="1201"/>
      <c r="AI178" s="1201"/>
      <c r="AJ178" s="1201"/>
      <c r="AK178" s="1201"/>
      <c r="AL178" s="1201"/>
      <c r="AM178" s="1201"/>
      <c r="AN178" s="1201"/>
      <c r="AO178" s="1201"/>
      <c r="AP178" s="1201"/>
      <c r="AQ178" s="1201"/>
      <c r="AR178" s="1201"/>
      <c r="AS178" s="1201"/>
      <c r="AT178" s="1201"/>
      <c r="AU178" s="1201"/>
      <c r="AV178" s="1201"/>
      <c r="AW178" s="1201"/>
      <c r="AX178" s="1201"/>
      <c r="AY178" s="1201"/>
      <c r="AZ178" s="1201"/>
      <c r="BA178" s="1201"/>
      <c r="BB178" s="1201"/>
      <c r="BC178" s="1201"/>
      <c r="BD178" s="1201"/>
      <c r="BE178" s="1201"/>
      <c r="BF178" s="1201"/>
      <c r="BG178" s="1201"/>
      <c r="BH178" s="1201"/>
      <c r="BI178" s="1201"/>
      <c r="BJ178" s="1201"/>
      <c r="BK178" s="1201"/>
      <c r="BL178" s="1201"/>
      <c r="BM178" s="1201"/>
      <c r="BN178" s="1201"/>
      <c r="BO178" s="1201"/>
      <c r="BP178" s="1201"/>
      <c r="BQ178" s="1201"/>
      <c r="BR178" s="1201"/>
      <c r="BS178" s="1201"/>
      <c r="BT178" s="1201"/>
      <c r="BU178" s="1201"/>
      <c r="BV178" s="1201"/>
      <c r="BW178" s="1201"/>
      <c r="BX178" s="1201"/>
      <c r="BY178" s="1201"/>
      <c r="BZ178" s="1201"/>
      <c r="CA178" s="1201"/>
      <c r="CB178" s="1201"/>
      <c r="CC178" s="1201"/>
      <c r="CD178" s="1201"/>
      <c r="CE178" s="1201"/>
      <c r="CF178" s="1201"/>
      <c r="CG178" s="1201"/>
      <c r="CH178" s="1201"/>
      <c r="CI178" s="1201"/>
      <c r="CJ178" s="1201"/>
      <c r="CK178" s="1201"/>
      <c r="CL178" s="1201"/>
      <c r="CM178" s="1201"/>
      <c r="CN178" s="1201"/>
      <c r="CO178" s="1201"/>
      <c r="CP178" s="1201"/>
      <c r="CQ178" s="1201"/>
      <c r="CR178" s="1201"/>
      <c r="CS178" s="1201"/>
      <c r="CT178" s="1201"/>
      <c r="CU178" s="1201"/>
      <c r="CV178" s="1201"/>
      <c r="CW178" s="1201"/>
      <c r="CX178" s="1201"/>
      <c r="CY178" s="1201"/>
      <c r="CZ178" s="1201"/>
      <c r="DA178" s="1201"/>
      <c r="DB178" s="1201"/>
      <c r="DC178" s="1201"/>
      <c r="DD178" s="1201"/>
      <c r="DE178" s="1201"/>
      <c r="DF178" s="1201"/>
      <c r="DG178" s="1201"/>
      <c r="DH178" s="1201"/>
      <c r="DI178" s="1201"/>
      <c r="DJ178" s="1201"/>
      <c r="DK178" s="1201"/>
      <c r="DL178" s="1201"/>
      <c r="DM178" s="1201"/>
      <c r="DN178" s="1201"/>
      <c r="DO178" s="1201"/>
      <c r="DP178" s="1201"/>
      <c r="DQ178" s="1201"/>
      <c r="DR178" s="1201"/>
      <c r="DS178" s="1201"/>
      <c r="DT178" s="1201"/>
      <c r="DU178" s="1201"/>
      <c r="DV178" s="1201"/>
      <c r="DW178" s="1201"/>
      <c r="DX178" s="1201"/>
      <c r="DY178" s="1201"/>
      <c r="DZ178" s="1201"/>
      <c r="EA178" s="1201"/>
      <c r="EB178" s="1201"/>
      <c r="EC178" s="1201"/>
      <c r="ED178" s="1201"/>
      <c r="EE178" s="1201"/>
      <c r="EF178" s="1201"/>
      <c r="EG178" s="1201"/>
      <c r="EH178" s="1201"/>
      <c r="EI178" s="1201"/>
      <c r="EJ178" s="1201"/>
      <c r="EK178" s="1201"/>
      <c r="EL178" s="1201"/>
      <c r="EM178" s="1201"/>
      <c r="EN178" s="1201"/>
      <c r="EO178" s="1201"/>
      <c r="EP178" s="1201"/>
      <c r="EQ178" s="1201"/>
      <c r="ER178" s="1201"/>
      <c r="ES178" s="1201"/>
      <c r="ET178" s="1201"/>
      <c r="EU178" s="1201"/>
      <c r="EV178" s="1201"/>
      <c r="EW178" s="1201"/>
      <c r="EX178" s="1201"/>
      <c r="EY178" s="1201"/>
      <c r="EZ178" s="1201"/>
      <c r="FA178" s="1201"/>
      <c r="FB178" s="1201"/>
      <c r="FC178" s="1201"/>
      <c r="FD178" s="1201"/>
      <c r="FE178" s="1201"/>
      <c r="FF178" s="1201"/>
      <c r="FG178" s="1201"/>
      <c r="FH178" s="1201"/>
      <c r="FI178" s="1201"/>
      <c r="FJ178" s="1201"/>
      <c r="FK178" s="1201"/>
      <c r="FL178" s="1201"/>
      <c r="FM178" s="1201"/>
      <c r="FN178" s="1201"/>
      <c r="FO178" s="1201"/>
      <c r="FP178" s="1201"/>
      <c r="FQ178" s="1201"/>
      <c r="FR178" s="1201"/>
      <c r="FS178" s="1201"/>
      <c r="FT178" s="1201"/>
      <c r="FU178" s="1201"/>
      <c r="FV178" s="1201"/>
      <c r="FW178" s="1201"/>
      <c r="FX178" s="1201"/>
      <c r="FY178" s="1201"/>
      <c r="FZ178" s="1201"/>
      <c r="GA178" s="1201"/>
      <c r="GB178" s="1201"/>
      <c r="GC178" s="1201"/>
      <c r="GD178" s="1201"/>
      <c r="GE178" s="1201"/>
      <c r="GF178" s="1201"/>
      <c r="GG178" s="1201"/>
      <c r="GH178" s="1201"/>
      <c r="GI178" s="1201"/>
      <c r="GJ178" s="1201"/>
      <c r="GK178" s="1201"/>
      <c r="GL178" s="1201"/>
      <c r="GM178" s="1201"/>
      <c r="GN178" s="1201"/>
      <c r="GO178" s="1201"/>
      <c r="GP178" s="1201"/>
      <c r="GQ178" s="1201"/>
      <c r="GR178" s="1201"/>
      <c r="GS178" s="1201"/>
      <c r="GT178" s="1201"/>
      <c r="GU178" s="1201"/>
      <c r="GV178" s="1201"/>
      <c r="GW178" s="1201"/>
      <c r="GX178" s="1201"/>
      <c r="GY178" s="1201"/>
      <c r="GZ178" s="1201"/>
      <c r="HA178" s="1201"/>
      <c r="HB178" s="1201"/>
      <c r="HC178" s="1201"/>
      <c r="HD178" s="1201"/>
      <c r="HE178" s="1201"/>
      <c r="HF178" s="1201"/>
      <c r="HG178" s="1201"/>
      <c r="HH178" s="1201"/>
      <c r="HI178" s="1201"/>
      <c r="HJ178" s="1201"/>
      <c r="HK178" s="1201"/>
      <c r="HL178" s="1201"/>
      <c r="HM178" s="1201"/>
      <c r="HN178" s="1201"/>
      <c r="HO178" s="1201"/>
      <c r="HP178" s="1201"/>
      <c r="HQ178" s="1201"/>
      <c r="HR178" s="1201"/>
      <c r="HS178" s="1201"/>
      <c r="HT178" s="1201"/>
      <c r="HU178" s="1201"/>
      <c r="HV178" s="1201"/>
      <c r="HW178" s="1201"/>
      <c r="HX178" s="1201"/>
      <c r="HY178" s="1201"/>
      <c r="HZ178" s="1201"/>
      <c r="IA178" s="1201"/>
      <c r="IB178" s="1201"/>
      <c r="IC178" s="1201"/>
      <c r="ID178" s="1201"/>
      <c r="IE178" s="1201"/>
      <c r="IF178" s="1201"/>
      <c r="IG178" s="1201"/>
      <c r="IH178" s="1201"/>
      <c r="II178" s="1201"/>
      <c r="IJ178" s="1201"/>
      <c r="IK178" s="1201"/>
      <c r="IL178" s="1201"/>
      <c r="IM178" s="1201"/>
      <c r="IN178" s="1201"/>
      <c r="IO178" s="1201"/>
      <c r="IP178" s="1201"/>
      <c r="IQ178" s="1201"/>
      <c r="IR178" s="1201"/>
      <c r="IS178" s="1201"/>
    </row>
    <row r="179" spans="1:253" s="1228" customFormat="1" ht="45">
      <c r="A179" s="1185">
        <v>164</v>
      </c>
      <c r="B179" s="1225" t="s">
        <v>930</v>
      </c>
      <c r="D179" s="1225"/>
      <c r="E179" s="519" t="s">
        <v>1117</v>
      </c>
      <c r="F179" s="1222" t="s">
        <v>1248</v>
      </c>
      <c r="G179" s="1221"/>
      <c r="H179" s="1221" t="s">
        <v>237</v>
      </c>
      <c r="I179" s="1189">
        <v>2017</v>
      </c>
      <c r="J179" s="1189"/>
      <c r="K179" s="1189">
        <v>2019</v>
      </c>
      <c r="L179" s="1189"/>
      <c r="M179" s="1229" t="s">
        <v>1403</v>
      </c>
      <c r="N179" s="1225" t="s">
        <v>931</v>
      </c>
      <c r="O179" s="520">
        <v>4954</v>
      </c>
      <c r="P179" s="520"/>
      <c r="Q179" s="520">
        <v>4954</v>
      </c>
      <c r="R179" s="520"/>
      <c r="S179" s="520"/>
      <c r="T179" s="520"/>
      <c r="U179" s="520"/>
      <c r="V179" s="520">
        <v>4459</v>
      </c>
      <c r="W179" s="1224"/>
      <c r="X179" s="687">
        <v>4459</v>
      </c>
      <c r="Y179" s="687"/>
      <c r="Z179" s="1224">
        <v>1450</v>
      </c>
      <c r="AA179" s="519">
        <v>3009</v>
      </c>
      <c r="AB179" s="1209"/>
    </row>
    <row r="180" spans="1:253" s="1228" customFormat="1" ht="45">
      <c r="A180" s="1185">
        <v>165</v>
      </c>
      <c r="B180" s="1225" t="s">
        <v>932</v>
      </c>
      <c r="D180" s="1225"/>
      <c r="E180" s="519" t="s">
        <v>1117</v>
      </c>
      <c r="F180" s="1222" t="s">
        <v>1248</v>
      </c>
      <c r="G180" s="1221"/>
      <c r="H180" s="1198" t="s">
        <v>211</v>
      </c>
      <c r="I180" s="1189">
        <v>2017</v>
      </c>
      <c r="J180" s="1189"/>
      <c r="K180" s="1189">
        <v>2019</v>
      </c>
      <c r="L180" s="1189"/>
      <c r="M180" s="1229" t="s">
        <v>1404</v>
      </c>
      <c r="N180" s="1225" t="s">
        <v>933</v>
      </c>
      <c r="O180" s="520">
        <v>1982</v>
      </c>
      <c r="P180" s="520"/>
      <c r="Q180" s="520">
        <v>1982</v>
      </c>
      <c r="R180" s="520"/>
      <c r="S180" s="520"/>
      <c r="T180" s="520"/>
      <c r="U180" s="520"/>
      <c r="V180" s="520">
        <v>1784</v>
      </c>
      <c r="W180" s="1224"/>
      <c r="X180" s="687">
        <v>1783.8</v>
      </c>
      <c r="Y180" s="687"/>
      <c r="Z180" s="1224">
        <v>1000</v>
      </c>
      <c r="AA180" s="519">
        <v>784</v>
      </c>
      <c r="AB180" s="1209"/>
    </row>
    <row r="181" spans="1:253" s="1228" customFormat="1" ht="45">
      <c r="A181" s="1185">
        <v>166</v>
      </c>
      <c r="B181" s="1225" t="s">
        <v>934</v>
      </c>
      <c r="D181" s="1225"/>
      <c r="E181" s="519" t="s">
        <v>1117</v>
      </c>
      <c r="F181" s="1222" t="s">
        <v>1248</v>
      </c>
      <c r="G181" s="1221"/>
      <c r="H181" s="1188" t="s">
        <v>19</v>
      </c>
      <c r="I181" s="1189">
        <v>2017</v>
      </c>
      <c r="J181" s="1189"/>
      <c r="K181" s="1189">
        <v>2019</v>
      </c>
      <c r="L181" s="1189"/>
      <c r="M181" s="1229" t="s">
        <v>1405</v>
      </c>
      <c r="N181" s="1225" t="s">
        <v>935</v>
      </c>
      <c r="O181" s="520">
        <v>4513</v>
      </c>
      <c r="P181" s="520"/>
      <c r="Q181" s="520">
        <v>4513</v>
      </c>
      <c r="R181" s="520"/>
      <c r="S181" s="520"/>
      <c r="T181" s="520"/>
      <c r="U181" s="520"/>
      <c r="V181" s="520">
        <v>4062</v>
      </c>
      <c r="W181" s="1224"/>
      <c r="X181" s="687">
        <v>4061.7000000000003</v>
      </c>
      <c r="Y181" s="687"/>
      <c r="Z181" s="1224">
        <v>1350</v>
      </c>
      <c r="AA181" s="519">
        <v>2712</v>
      </c>
      <c r="AB181" s="1209"/>
    </row>
    <row r="182" spans="1:253" s="1228" customFormat="1" ht="45">
      <c r="A182" s="1185">
        <v>167</v>
      </c>
      <c r="B182" s="1225" t="s">
        <v>936</v>
      </c>
      <c r="D182" s="1225"/>
      <c r="E182" s="519" t="s">
        <v>1117</v>
      </c>
      <c r="F182" s="1222" t="s">
        <v>1248</v>
      </c>
      <c r="G182" s="1221"/>
      <c r="H182" s="1193" t="s">
        <v>26</v>
      </c>
      <c r="I182" s="1189">
        <v>2017</v>
      </c>
      <c r="J182" s="1189"/>
      <c r="K182" s="1189">
        <v>2019</v>
      </c>
      <c r="L182" s="1189"/>
      <c r="M182" s="1230" t="s">
        <v>1406</v>
      </c>
      <c r="N182" s="1225" t="s">
        <v>937</v>
      </c>
      <c r="O182" s="520">
        <v>3859</v>
      </c>
      <c r="P182" s="520"/>
      <c r="Q182" s="520">
        <v>3859</v>
      </c>
      <c r="R182" s="520"/>
      <c r="S182" s="520"/>
      <c r="T182" s="520"/>
      <c r="U182" s="520"/>
      <c r="V182" s="520">
        <v>3473</v>
      </c>
      <c r="W182" s="1224"/>
      <c r="X182" s="687">
        <v>3473</v>
      </c>
      <c r="Y182" s="687"/>
      <c r="Z182" s="1224">
        <v>1050</v>
      </c>
      <c r="AA182" s="519">
        <v>2423</v>
      </c>
      <c r="AB182" s="1209"/>
    </row>
    <row r="183" spans="1:253" s="1228" customFormat="1" ht="45">
      <c r="A183" s="1185">
        <v>168</v>
      </c>
      <c r="B183" s="1225" t="s">
        <v>938</v>
      </c>
      <c r="D183" s="1225"/>
      <c r="E183" s="519" t="s">
        <v>1117</v>
      </c>
      <c r="F183" s="1222" t="s">
        <v>1248</v>
      </c>
      <c r="G183" s="1221"/>
      <c r="H183" s="1221" t="s">
        <v>237</v>
      </c>
      <c r="I183" s="1189">
        <v>2017</v>
      </c>
      <c r="J183" s="1189"/>
      <c r="K183" s="1189">
        <v>2019</v>
      </c>
      <c r="L183" s="1189"/>
      <c r="M183" s="1229" t="s">
        <v>1407</v>
      </c>
      <c r="N183" s="1225" t="s">
        <v>939</v>
      </c>
      <c r="O183" s="520">
        <v>3500</v>
      </c>
      <c r="P183" s="520"/>
      <c r="Q183" s="520">
        <v>3500</v>
      </c>
      <c r="R183" s="520"/>
      <c r="S183" s="520"/>
      <c r="T183" s="520"/>
      <c r="U183" s="520"/>
      <c r="V183" s="520">
        <v>3150</v>
      </c>
      <c r="W183" s="1224"/>
      <c r="X183" s="687">
        <v>3150</v>
      </c>
      <c r="Y183" s="687"/>
      <c r="Z183" s="1224">
        <v>1000</v>
      </c>
      <c r="AA183" s="519">
        <v>2150</v>
      </c>
      <c r="AB183" s="1209"/>
    </row>
    <row r="184" spans="1:253" s="1228" customFormat="1" ht="45">
      <c r="A184" s="1185">
        <v>169</v>
      </c>
      <c r="B184" s="1225" t="s">
        <v>940</v>
      </c>
      <c r="D184" s="1225"/>
      <c r="E184" s="519" t="s">
        <v>1117</v>
      </c>
      <c r="F184" s="1222" t="s">
        <v>1248</v>
      </c>
      <c r="G184" s="1221"/>
      <c r="H184" s="1221" t="s">
        <v>237</v>
      </c>
      <c r="I184" s="1189">
        <v>2017</v>
      </c>
      <c r="J184" s="1189"/>
      <c r="K184" s="1189">
        <v>2019</v>
      </c>
      <c r="L184" s="1189"/>
      <c r="M184" s="1229" t="s">
        <v>1408</v>
      </c>
      <c r="N184" s="1225" t="s">
        <v>941</v>
      </c>
      <c r="O184" s="520">
        <v>4130.6000000000004</v>
      </c>
      <c r="P184" s="520"/>
      <c r="Q184" s="520">
        <v>4130.6000000000004</v>
      </c>
      <c r="R184" s="520"/>
      <c r="S184" s="520"/>
      <c r="T184" s="520"/>
      <c r="U184" s="520"/>
      <c r="V184" s="1224">
        <v>3718</v>
      </c>
      <c r="W184" s="1224"/>
      <c r="X184" s="687">
        <v>3718</v>
      </c>
      <c r="Y184" s="687"/>
      <c r="Z184" s="1224">
        <v>1100</v>
      </c>
      <c r="AA184" s="519">
        <v>2618</v>
      </c>
      <c r="AB184" s="1209"/>
    </row>
    <row r="185" spans="1:253" s="1228" customFormat="1" ht="45">
      <c r="A185" s="1185">
        <v>170</v>
      </c>
      <c r="B185" s="1225" t="s">
        <v>942</v>
      </c>
      <c r="D185" s="1225"/>
      <c r="E185" s="519" t="s">
        <v>1117</v>
      </c>
      <c r="F185" s="1222" t="s">
        <v>1248</v>
      </c>
      <c r="G185" s="1221"/>
      <c r="H185" s="1221" t="s">
        <v>237</v>
      </c>
      <c r="I185" s="1189">
        <v>2017</v>
      </c>
      <c r="J185" s="1189"/>
      <c r="K185" s="1189">
        <v>2019</v>
      </c>
      <c r="L185" s="1189"/>
      <c r="M185" s="1229" t="s">
        <v>1409</v>
      </c>
      <c r="N185" s="1225" t="s">
        <v>943</v>
      </c>
      <c r="O185" s="520">
        <v>3439</v>
      </c>
      <c r="P185" s="520"/>
      <c r="Q185" s="520">
        <v>3439</v>
      </c>
      <c r="R185" s="520"/>
      <c r="S185" s="520"/>
      <c r="T185" s="520"/>
      <c r="U185" s="520"/>
      <c r="V185" s="1224">
        <v>3095</v>
      </c>
      <c r="W185" s="1224"/>
      <c r="X185" s="687">
        <v>3095</v>
      </c>
      <c r="Y185" s="687"/>
      <c r="Z185" s="1224">
        <v>1000</v>
      </c>
      <c r="AA185" s="519">
        <v>2095</v>
      </c>
      <c r="AB185" s="1209"/>
    </row>
    <row r="186" spans="1:253" s="1228" customFormat="1" ht="45">
      <c r="A186" s="1185">
        <v>171</v>
      </c>
      <c r="B186" s="1225" t="s">
        <v>944</v>
      </c>
      <c r="D186" s="1225"/>
      <c r="E186" s="519" t="s">
        <v>1117</v>
      </c>
      <c r="F186" s="1222" t="s">
        <v>1248</v>
      </c>
      <c r="G186" s="1221"/>
      <c r="H186" s="1194" t="s">
        <v>51</v>
      </c>
      <c r="I186" s="1189">
        <v>2017</v>
      </c>
      <c r="J186" s="1189"/>
      <c r="K186" s="1189">
        <v>2019</v>
      </c>
      <c r="L186" s="1189"/>
      <c r="M186" s="1229" t="s">
        <v>1410</v>
      </c>
      <c r="N186" s="1226" t="s">
        <v>945</v>
      </c>
      <c r="O186" s="520">
        <v>2924</v>
      </c>
      <c r="P186" s="520"/>
      <c r="Q186" s="520">
        <v>2924</v>
      </c>
      <c r="R186" s="520"/>
      <c r="S186" s="520"/>
      <c r="T186" s="520"/>
      <c r="U186" s="520"/>
      <c r="V186" s="1224">
        <v>2632</v>
      </c>
      <c r="W186" s="1224"/>
      <c r="X186" s="687">
        <v>2632</v>
      </c>
      <c r="Y186" s="687"/>
      <c r="Z186" s="1224">
        <v>900</v>
      </c>
      <c r="AA186" s="519">
        <v>1732</v>
      </c>
      <c r="AB186" s="1209"/>
    </row>
    <row r="187" spans="1:253" s="1228" customFormat="1" ht="30">
      <c r="A187" s="1185">
        <v>172</v>
      </c>
      <c r="B187" s="1225" t="s">
        <v>946</v>
      </c>
      <c r="C187" s="1225"/>
      <c r="D187" s="1225"/>
      <c r="E187" s="519" t="s">
        <v>1117</v>
      </c>
      <c r="F187" s="1222" t="s">
        <v>1248</v>
      </c>
      <c r="G187" s="1221"/>
      <c r="H187" s="1221" t="s">
        <v>189</v>
      </c>
      <c r="I187" s="1189">
        <v>2017</v>
      </c>
      <c r="J187" s="1189"/>
      <c r="K187" s="1189">
        <v>2019</v>
      </c>
      <c r="L187" s="1189"/>
      <c r="M187" s="1189"/>
      <c r="N187" s="1226" t="s">
        <v>947</v>
      </c>
      <c r="O187" s="520">
        <v>3843</v>
      </c>
      <c r="P187" s="520"/>
      <c r="Q187" s="520">
        <v>3843</v>
      </c>
      <c r="R187" s="520"/>
      <c r="S187" s="520"/>
      <c r="T187" s="520"/>
      <c r="U187" s="520"/>
      <c r="V187" s="1224">
        <v>3459</v>
      </c>
      <c r="W187" s="1224"/>
      <c r="X187" s="687">
        <v>3459</v>
      </c>
      <c r="Y187" s="687"/>
      <c r="Z187" s="1224">
        <v>1000</v>
      </c>
      <c r="AA187" s="519">
        <v>2459</v>
      </c>
      <c r="AB187" s="1209"/>
    </row>
    <row r="188" spans="1:253" s="1228" customFormat="1" ht="30">
      <c r="A188" s="1185">
        <v>173</v>
      </c>
      <c r="B188" s="1225" t="s">
        <v>949</v>
      </c>
      <c r="C188" s="1225"/>
      <c r="D188" s="1225"/>
      <c r="E188" s="519" t="s">
        <v>1117</v>
      </c>
      <c r="F188" s="1222" t="s">
        <v>1248</v>
      </c>
      <c r="G188" s="1221"/>
      <c r="H188" s="1194" t="s">
        <v>51</v>
      </c>
      <c r="I188" s="1189">
        <v>2017</v>
      </c>
      <c r="J188" s="1189"/>
      <c r="K188" s="1189">
        <v>2019</v>
      </c>
      <c r="L188" s="1189"/>
      <c r="M188" s="1189"/>
      <c r="N188" s="1226" t="s">
        <v>950</v>
      </c>
      <c r="O188" s="520">
        <v>4077</v>
      </c>
      <c r="P188" s="520"/>
      <c r="Q188" s="520">
        <v>4077</v>
      </c>
      <c r="R188" s="520"/>
      <c r="S188" s="520"/>
      <c r="T188" s="520"/>
      <c r="U188" s="520"/>
      <c r="V188" s="1224">
        <v>3669</v>
      </c>
      <c r="W188" s="1224"/>
      <c r="X188" s="687">
        <v>3669.3</v>
      </c>
      <c r="Y188" s="687"/>
      <c r="Z188" s="1224">
        <v>1000</v>
      </c>
      <c r="AA188" s="519">
        <v>2669</v>
      </c>
      <c r="AB188" s="1209"/>
    </row>
    <row r="189" spans="1:253" s="1228" customFormat="1" ht="45">
      <c r="A189" s="1185">
        <v>174</v>
      </c>
      <c r="B189" s="1225" t="s">
        <v>951</v>
      </c>
      <c r="C189" s="1225"/>
      <c r="D189" s="1225"/>
      <c r="E189" s="519" t="s">
        <v>1117</v>
      </c>
      <c r="F189" s="1222" t="s">
        <v>1248</v>
      </c>
      <c r="G189" s="1221"/>
      <c r="H189" s="1194" t="s">
        <v>51</v>
      </c>
      <c r="I189" s="1189">
        <v>2017</v>
      </c>
      <c r="J189" s="1189"/>
      <c r="K189" s="1189">
        <v>2019</v>
      </c>
      <c r="L189" s="1189"/>
      <c r="M189" s="1229" t="s">
        <v>1411</v>
      </c>
      <c r="N189" s="1225" t="s">
        <v>952</v>
      </c>
      <c r="O189" s="520">
        <v>4500</v>
      </c>
      <c r="P189" s="520"/>
      <c r="Q189" s="520">
        <v>4500</v>
      </c>
      <c r="R189" s="520"/>
      <c r="S189" s="520"/>
      <c r="T189" s="520"/>
      <c r="U189" s="520"/>
      <c r="V189" s="1224">
        <v>4050</v>
      </c>
      <c r="W189" s="1224"/>
      <c r="X189" s="687">
        <v>4050</v>
      </c>
      <c r="Y189" s="687"/>
      <c r="Z189" s="1224">
        <v>1100</v>
      </c>
      <c r="AA189" s="519">
        <v>2950</v>
      </c>
      <c r="AB189" s="1209"/>
    </row>
    <row r="190" spans="1:253" s="1228" customFormat="1" ht="30">
      <c r="A190" s="1185">
        <v>175</v>
      </c>
      <c r="B190" s="1225" t="s">
        <v>953</v>
      </c>
      <c r="C190" s="1225"/>
      <c r="D190" s="1225"/>
      <c r="E190" s="519" t="s">
        <v>1117</v>
      </c>
      <c r="F190" s="1222" t="s">
        <v>1248</v>
      </c>
      <c r="G190" s="1221"/>
      <c r="H190" s="1194" t="s">
        <v>51</v>
      </c>
      <c r="I190" s="1189">
        <v>2017</v>
      </c>
      <c r="J190" s="1189"/>
      <c r="K190" s="1189">
        <v>2019</v>
      </c>
      <c r="L190" s="1189"/>
      <c r="M190" s="1229"/>
      <c r="N190" s="1225" t="s">
        <v>954</v>
      </c>
      <c r="O190" s="520">
        <v>3861</v>
      </c>
      <c r="P190" s="520"/>
      <c r="Q190" s="520">
        <v>3861</v>
      </c>
      <c r="R190" s="520"/>
      <c r="S190" s="520"/>
      <c r="T190" s="520"/>
      <c r="U190" s="520"/>
      <c r="V190" s="1224">
        <v>3475</v>
      </c>
      <c r="W190" s="1224"/>
      <c r="X190" s="687">
        <v>3474.9</v>
      </c>
      <c r="Y190" s="687"/>
      <c r="Z190" s="1224">
        <v>1000</v>
      </c>
      <c r="AA190" s="519">
        <v>2475</v>
      </c>
      <c r="AB190" s="1209"/>
    </row>
    <row r="191" spans="1:253" s="1228" customFormat="1" ht="45">
      <c r="A191" s="1185">
        <v>176</v>
      </c>
      <c r="B191" s="1225" t="s">
        <v>955</v>
      </c>
      <c r="C191" s="1225"/>
      <c r="D191" s="1225"/>
      <c r="E191" s="519" t="s">
        <v>1117</v>
      </c>
      <c r="F191" s="1222" t="s">
        <v>1248</v>
      </c>
      <c r="G191" s="1221"/>
      <c r="H191" s="1194" t="s">
        <v>51</v>
      </c>
      <c r="I191" s="1189">
        <v>2017</v>
      </c>
      <c r="J191" s="1189"/>
      <c r="K191" s="1189">
        <v>2019</v>
      </c>
      <c r="L191" s="1189"/>
      <c r="M191" s="1229" t="s">
        <v>1412</v>
      </c>
      <c r="N191" s="1226" t="s">
        <v>956</v>
      </c>
      <c r="O191" s="520">
        <v>3500</v>
      </c>
      <c r="P191" s="520"/>
      <c r="Q191" s="520">
        <v>3500</v>
      </c>
      <c r="R191" s="520"/>
      <c r="S191" s="520"/>
      <c r="T191" s="520"/>
      <c r="U191" s="520"/>
      <c r="V191" s="1224">
        <v>3150</v>
      </c>
      <c r="W191" s="1224"/>
      <c r="X191" s="687">
        <v>3150</v>
      </c>
      <c r="Y191" s="687"/>
      <c r="Z191" s="1224">
        <v>950</v>
      </c>
      <c r="AA191" s="519">
        <v>2200</v>
      </c>
      <c r="AB191" s="1209"/>
    </row>
    <row r="192" spans="1:253" s="1228" customFormat="1" ht="30">
      <c r="A192" s="1185">
        <v>177</v>
      </c>
      <c r="B192" s="1225" t="s">
        <v>957</v>
      </c>
      <c r="C192" s="1225"/>
      <c r="D192" s="1225"/>
      <c r="E192" s="519" t="s">
        <v>1117</v>
      </c>
      <c r="F192" s="1222" t="s">
        <v>1248</v>
      </c>
      <c r="G192" s="1221"/>
      <c r="H192" s="1193" t="s">
        <v>26</v>
      </c>
      <c r="I192" s="1189">
        <v>2017</v>
      </c>
      <c r="J192" s="1189"/>
      <c r="K192" s="1189">
        <v>2019</v>
      </c>
      <c r="L192" s="1189"/>
      <c r="M192" s="1189"/>
      <c r="N192" s="1225" t="s">
        <v>958</v>
      </c>
      <c r="O192" s="520">
        <v>5286</v>
      </c>
      <c r="P192" s="520"/>
      <c r="Q192" s="520">
        <v>5286</v>
      </c>
      <c r="R192" s="520"/>
      <c r="S192" s="520"/>
      <c r="T192" s="520"/>
      <c r="U192" s="520"/>
      <c r="V192" s="1224">
        <v>4757</v>
      </c>
      <c r="W192" s="1224"/>
      <c r="X192" s="687">
        <v>4757</v>
      </c>
      <c r="Y192" s="687"/>
      <c r="Z192" s="1224">
        <v>1400</v>
      </c>
      <c r="AA192" s="519">
        <v>3357</v>
      </c>
      <c r="AB192" s="1209"/>
    </row>
    <row r="193" spans="1:253" s="1228" customFormat="1" ht="30">
      <c r="A193" s="1185">
        <v>178</v>
      </c>
      <c r="B193" s="1225" t="s">
        <v>959</v>
      </c>
      <c r="C193" s="1225"/>
      <c r="D193" s="1225"/>
      <c r="E193" s="519" t="s">
        <v>1117</v>
      </c>
      <c r="F193" s="1222" t="s">
        <v>1248</v>
      </c>
      <c r="G193" s="1221"/>
      <c r="H193" s="1193" t="s">
        <v>26</v>
      </c>
      <c r="I193" s="1189">
        <v>2017</v>
      </c>
      <c r="J193" s="1189"/>
      <c r="K193" s="1189">
        <v>2019</v>
      </c>
      <c r="L193" s="1189"/>
      <c r="M193" s="1189"/>
      <c r="N193" s="1226" t="s">
        <v>960</v>
      </c>
      <c r="O193" s="520">
        <v>4000</v>
      </c>
      <c r="P193" s="520"/>
      <c r="Q193" s="520">
        <v>4000</v>
      </c>
      <c r="R193" s="520"/>
      <c r="S193" s="520"/>
      <c r="T193" s="520"/>
      <c r="U193" s="520"/>
      <c r="V193" s="1224">
        <v>3600</v>
      </c>
      <c r="W193" s="1224"/>
      <c r="X193" s="687">
        <v>3600</v>
      </c>
      <c r="Y193" s="687"/>
      <c r="Z193" s="1224">
        <v>1000</v>
      </c>
      <c r="AA193" s="519">
        <v>2600</v>
      </c>
      <c r="AB193" s="1209"/>
    </row>
    <row r="194" spans="1:253" s="1228" customFormat="1" ht="30">
      <c r="A194" s="1185">
        <v>179</v>
      </c>
      <c r="B194" s="1225" t="s">
        <v>961</v>
      </c>
      <c r="C194" s="1225"/>
      <c r="D194" s="1225"/>
      <c r="E194" s="519" t="s">
        <v>1117</v>
      </c>
      <c r="F194" s="1222" t="s">
        <v>1248</v>
      </c>
      <c r="G194" s="1221"/>
      <c r="H194" s="1193" t="s">
        <v>26</v>
      </c>
      <c r="I194" s="1189">
        <v>2017</v>
      </c>
      <c r="J194" s="1189"/>
      <c r="K194" s="1189">
        <v>2019</v>
      </c>
      <c r="L194" s="1189"/>
      <c r="M194" s="1189"/>
      <c r="N194" s="1226" t="s">
        <v>962</v>
      </c>
      <c r="O194" s="520">
        <v>3500</v>
      </c>
      <c r="P194" s="520"/>
      <c r="Q194" s="520">
        <v>3500</v>
      </c>
      <c r="R194" s="520"/>
      <c r="S194" s="520"/>
      <c r="T194" s="520"/>
      <c r="U194" s="520"/>
      <c r="V194" s="1224">
        <v>3150</v>
      </c>
      <c r="W194" s="1224"/>
      <c r="X194" s="687">
        <v>3150</v>
      </c>
      <c r="Y194" s="687"/>
      <c r="Z194" s="1224">
        <v>800</v>
      </c>
      <c r="AA194" s="519">
        <v>2350</v>
      </c>
      <c r="AB194" s="1209"/>
    </row>
    <row r="195" spans="1:253" s="1228" customFormat="1" ht="30">
      <c r="A195" s="1185">
        <v>180</v>
      </c>
      <c r="B195" s="1225" t="s">
        <v>963</v>
      </c>
      <c r="C195" s="1225"/>
      <c r="D195" s="1225"/>
      <c r="E195" s="519" t="s">
        <v>1117</v>
      </c>
      <c r="F195" s="1222" t="s">
        <v>1248</v>
      </c>
      <c r="G195" s="1221"/>
      <c r="H195" s="1193" t="s">
        <v>26</v>
      </c>
      <c r="I195" s="1189">
        <v>2017</v>
      </c>
      <c r="J195" s="1189"/>
      <c r="K195" s="1189">
        <v>2019</v>
      </c>
      <c r="L195" s="1189"/>
      <c r="M195" s="1189"/>
      <c r="N195" s="1226" t="s">
        <v>964</v>
      </c>
      <c r="O195" s="520">
        <v>3900</v>
      </c>
      <c r="P195" s="520"/>
      <c r="Q195" s="520">
        <v>3900</v>
      </c>
      <c r="R195" s="520"/>
      <c r="S195" s="520"/>
      <c r="T195" s="520"/>
      <c r="U195" s="520"/>
      <c r="V195" s="1224">
        <v>3510</v>
      </c>
      <c r="W195" s="1224"/>
      <c r="X195" s="687">
        <v>3510</v>
      </c>
      <c r="Y195" s="687"/>
      <c r="Z195" s="1224">
        <v>1050</v>
      </c>
      <c r="AA195" s="519">
        <v>2460</v>
      </c>
      <c r="AB195" s="1209"/>
    </row>
    <row r="196" spans="1:253" s="1228" customFormat="1" ht="30">
      <c r="A196" s="1185">
        <v>181</v>
      </c>
      <c r="B196" s="1225" t="s">
        <v>965</v>
      </c>
      <c r="C196" s="1225"/>
      <c r="D196" s="1225"/>
      <c r="E196" s="519" t="s">
        <v>1117</v>
      </c>
      <c r="F196" s="1222" t="s">
        <v>1248</v>
      </c>
      <c r="G196" s="1221"/>
      <c r="H196" s="1193" t="s">
        <v>26</v>
      </c>
      <c r="I196" s="1189">
        <v>2017</v>
      </c>
      <c r="J196" s="1189"/>
      <c r="K196" s="1189">
        <v>2019</v>
      </c>
      <c r="L196" s="1189"/>
      <c r="M196" s="1189"/>
      <c r="N196" s="1225" t="s">
        <v>966</v>
      </c>
      <c r="O196" s="520">
        <v>3450</v>
      </c>
      <c r="P196" s="520"/>
      <c r="Q196" s="520">
        <v>3450</v>
      </c>
      <c r="R196" s="520"/>
      <c r="S196" s="520"/>
      <c r="T196" s="520"/>
      <c r="U196" s="520"/>
      <c r="V196" s="1224">
        <v>3105</v>
      </c>
      <c r="W196" s="1224"/>
      <c r="X196" s="687">
        <v>3105</v>
      </c>
      <c r="Y196" s="687"/>
      <c r="Z196" s="1224">
        <v>950</v>
      </c>
      <c r="AA196" s="519">
        <v>2155</v>
      </c>
      <c r="AB196" s="1209"/>
    </row>
    <row r="197" spans="1:253" s="1228" customFormat="1" ht="30">
      <c r="A197" s="1185">
        <v>182</v>
      </c>
      <c r="B197" s="1225" t="s">
        <v>967</v>
      </c>
      <c r="C197" s="1225"/>
      <c r="D197" s="1225"/>
      <c r="E197" s="519" t="s">
        <v>1117</v>
      </c>
      <c r="F197" s="1222" t="s">
        <v>1248</v>
      </c>
      <c r="G197" s="1221"/>
      <c r="H197" s="1198" t="s">
        <v>211</v>
      </c>
      <c r="I197" s="1189">
        <v>2017</v>
      </c>
      <c r="J197" s="1189"/>
      <c r="K197" s="1189">
        <v>2019</v>
      </c>
      <c r="L197" s="1189"/>
      <c r="M197" s="1189"/>
      <c r="N197" s="1225" t="s">
        <v>968</v>
      </c>
      <c r="O197" s="520">
        <v>4795</v>
      </c>
      <c r="P197" s="520"/>
      <c r="Q197" s="520">
        <v>4795</v>
      </c>
      <c r="R197" s="520"/>
      <c r="S197" s="520"/>
      <c r="T197" s="520"/>
      <c r="U197" s="520"/>
      <c r="V197" s="1224">
        <v>4316</v>
      </c>
      <c r="W197" s="1224"/>
      <c r="X197" s="687">
        <v>4316</v>
      </c>
      <c r="Y197" s="687"/>
      <c r="Z197" s="1224">
        <v>1250</v>
      </c>
      <c r="AA197" s="519">
        <v>3066</v>
      </c>
      <c r="AB197" s="1209"/>
    </row>
    <row r="198" spans="1:253" s="1228" customFormat="1" ht="30">
      <c r="A198" s="1185">
        <v>183</v>
      </c>
      <c r="B198" s="1225" t="s">
        <v>969</v>
      </c>
      <c r="C198" s="1225"/>
      <c r="D198" s="1225"/>
      <c r="E198" s="519" t="s">
        <v>1117</v>
      </c>
      <c r="F198" s="1222" t="s">
        <v>1248</v>
      </c>
      <c r="G198" s="1221"/>
      <c r="H198" s="1198" t="s">
        <v>211</v>
      </c>
      <c r="I198" s="1189">
        <v>2017</v>
      </c>
      <c r="J198" s="1189"/>
      <c r="K198" s="1189">
        <v>2019</v>
      </c>
      <c r="L198" s="1189"/>
      <c r="M198" s="1189"/>
      <c r="N198" s="1225" t="s">
        <v>970</v>
      </c>
      <c r="O198" s="520">
        <v>3946</v>
      </c>
      <c r="P198" s="520"/>
      <c r="Q198" s="520">
        <v>3946</v>
      </c>
      <c r="R198" s="520"/>
      <c r="S198" s="520"/>
      <c r="T198" s="520"/>
      <c r="U198" s="520"/>
      <c r="V198" s="1224">
        <v>3551</v>
      </c>
      <c r="W198" s="1224"/>
      <c r="X198" s="687">
        <v>3551.4</v>
      </c>
      <c r="Y198" s="687"/>
      <c r="Z198" s="1224">
        <v>1000</v>
      </c>
      <c r="AA198" s="519">
        <v>2551</v>
      </c>
      <c r="AB198" s="1209"/>
    </row>
    <row r="199" spans="1:253" s="1203" customFormat="1" ht="30">
      <c r="A199" s="1185">
        <v>184</v>
      </c>
      <c r="B199" s="1225" t="s">
        <v>971</v>
      </c>
      <c r="C199" s="1225"/>
      <c r="D199" s="1225"/>
      <c r="E199" s="519" t="s">
        <v>1117</v>
      </c>
      <c r="F199" s="1222" t="s">
        <v>1248</v>
      </c>
      <c r="G199" s="1221"/>
      <c r="H199" s="1198" t="s">
        <v>211</v>
      </c>
      <c r="I199" s="1189">
        <v>2017</v>
      </c>
      <c r="J199" s="1189"/>
      <c r="K199" s="1189">
        <v>2019</v>
      </c>
      <c r="L199" s="1189"/>
      <c r="M199" s="1189"/>
      <c r="N199" s="1225" t="s">
        <v>972</v>
      </c>
      <c r="O199" s="520">
        <v>3045</v>
      </c>
      <c r="P199" s="520"/>
      <c r="Q199" s="520">
        <v>3045</v>
      </c>
      <c r="R199" s="520"/>
      <c r="S199" s="520"/>
      <c r="T199" s="520"/>
      <c r="U199" s="520"/>
      <c r="V199" s="1224">
        <v>2741</v>
      </c>
      <c r="W199" s="1224"/>
      <c r="X199" s="687">
        <v>2741</v>
      </c>
      <c r="Y199" s="687"/>
      <c r="Z199" s="1224">
        <v>850</v>
      </c>
      <c r="AA199" s="519">
        <v>1891</v>
      </c>
      <c r="AB199" s="1209"/>
      <c r="AC199" s="1228"/>
      <c r="AD199" s="1228"/>
      <c r="AE199" s="1228"/>
      <c r="AF199" s="1228"/>
      <c r="AG199" s="1228"/>
      <c r="AH199" s="1228"/>
      <c r="AI199" s="1228"/>
      <c r="AJ199" s="1228"/>
      <c r="AK199" s="1228"/>
      <c r="AL199" s="1228"/>
      <c r="AM199" s="1228"/>
      <c r="AN199" s="1228"/>
      <c r="AO199" s="1228"/>
      <c r="AP199" s="1228"/>
      <c r="AQ199" s="1228"/>
      <c r="AR199" s="1228"/>
      <c r="AS199" s="1228"/>
      <c r="AT199" s="1228"/>
      <c r="AU199" s="1228"/>
      <c r="AV199" s="1228"/>
      <c r="AW199" s="1228"/>
      <c r="AX199" s="1228"/>
      <c r="AY199" s="1228"/>
      <c r="AZ199" s="1228"/>
      <c r="BA199" s="1228"/>
      <c r="BB199" s="1228"/>
      <c r="BC199" s="1228"/>
      <c r="BD199" s="1228"/>
      <c r="BE199" s="1228"/>
      <c r="BF199" s="1228"/>
      <c r="BG199" s="1228"/>
      <c r="BH199" s="1228"/>
      <c r="BI199" s="1228"/>
      <c r="BJ199" s="1228"/>
      <c r="BK199" s="1228"/>
      <c r="BL199" s="1228"/>
      <c r="BM199" s="1228"/>
      <c r="BN199" s="1228"/>
      <c r="BO199" s="1228"/>
      <c r="BP199" s="1228"/>
      <c r="BQ199" s="1228"/>
      <c r="BR199" s="1228"/>
      <c r="BS199" s="1228"/>
      <c r="BT199" s="1228"/>
      <c r="BU199" s="1228"/>
      <c r="BV199" s="1228"/>
      <c r="BW199" s="1228"/>
      <c r="BX199" s="1228"/>
      <c r="BY199" s="1228"/>
      <c r="BZ199" s="1228"/>
      <c r="CA199" s="1228"/>
      <c r="CB199" s="1228"/>
      <c r="CC199" s="1228"/>
      <c r="CD199" s="1228"/>
      <c r="CE199" s="1228"/>
      <c r="CF199" s="1228"/>
      <c r="CG199" s="1228"/>
      <c r="CH199" s="1228"/>
      <c r="CI199" s="1228"/>
      <c r="CJ199" s="1228"/>
      <c r="CK199" s="1228"/>
      <c r="CL199" s="1228"/>
      <c r="CM199" s="1228"/>
      <c r="CN199" s="1228"/>
      <c r="CO199" s="1228"/>
      <c r="CP199" s="1228"/>
      <c r="CQ199" s="1228"/>
      <c r="CR199" s="1228"/>
      <c r="CS199" s="1228"/>
      <c r="CT199" s="1228"/>
      <c r="CU199" s="1228"/>
      <c r="CV199" s="1228"/>
      <c r="CW199" s="1228"/>
      <c r="CX199" s="1228"/>
      <c r="CY199" s="1228"/>
      <c r="CZ199" s="1228"/>
      <c r="DA199" s="1228"/>
      <c r="DB199" s="1228"/>
      <c r="DC199" s="1228"/>
      <c r="DD199" s="1228"/>
      <c r="DE199" s="1228"/>
      <c r="DF199" s="1228"/>
      <c r="DG199" s="1228"/>
      <c r="DH199" s="1228"/>
      <c r="DI199" s="1228"/>
      <c r="DJ199" s="1228"/>
      <c r="DK199" s="1228"/>
      <c r="DL199" s="1228"/>
      <c r="DM199" s="1228"/>
      <c r="DN199" s="1228"/>
      <c r="DO199" s="1228"/>
      <c r="DP199" s="1228"/>
      <c r="DQ199" s="1228"/>
      <c r="DR199" s="1228"/>
      <c r="DS199" s="1228"/>
      <c r="DT199" s="1228"/>
      <c r="DU199" s="1228"/>
      <c r="DV199" s="1228"/>
      <c r="DW199" s="1228"/>
      <c r="DX199" s="1228"/>
      <c r="DY199" s="1228"/>
      <c r="DZ199" s="1228"/>
      <c r="EA199" s="1228"/>
      <c r="EB199" s="1228"/>
      <c r="EC199" s="1228"/>
      <c r="ED199" s="1228"/>
      <c r="EE199" s="1228"/>
      <c r="EF199" s="1228"/>
      <c r="EG199" s="1228"/>
      <c r="EH199" s="1228"/>
      <c r="EI199" s="1228"/>
      <c r="EJ199" s="1228"/>
      <c r="EK199" s="1228"/>
      <c r="EL199" s="1228"/>
      <c r="EM199" s="1228"/>
      <c r="EN199" s="1228"/>
      <c r="EO199" s="1228"/>
      <c r="EP199" s="1228"/>
      <c r="EQ199" s="1228"/>
      <c r="ER199" s="1228"/>
      <c r="ES199" s="1228"/>
      <c r="ET199" s="1228"/>
      <c r="EU199" s="1228"/>
      <c r="EV199" s="1228"/>
      <c r="EW199" s="1228"/>
      <c r="EX199" s="1228"/>
      <c r="EY199" s="1228"/>
      <c r="EZ199" s="1228"/>
      <c r="FA199" s="1228"/>
      <c r="FB199" s="1228"/>
      <c r="FC199" s="1228"/>
      <c r="FD199" s="1228"/>
      <c r="FE199" s="1228"/>
      <c r="FF199" s="1228"/>
      <c r="FG199" s="1228"/>
      <c r="FH199" s="1228"/>
      <c r="FI199" s="1228"/>
      <c r="FJ199" s="1228"/>
      <c r="FK199" s="1228"/>
      <c r="FL199" s="1228"/>
      <c r="FM199" s="1228"/>
      <c r="FN199" s="1228"/>
      <c r="FO199" s="1228"/>
      <c r="FP199" s="1228"/>
      <c r="FQ199" s="1228"/>
      <c r="FR199" s="1228"/>
      <c r="FS199" s="1228"/>
      <c r="FT199" s="1228"/>
      <c r="FU199" s="1228"/>
      <c r="FV199" s="1228"/>
      <c r="FW199" s="1228"/>
      <c r="FX199" s="1228"/>
      <c r="FY199" s="1228"/>
      <c r="FZ199" s="1228"/>
      <c r="GA199" s="1228"/>
      <c r="GB199" s="1228"/>
      <c r="GC199" s="1228"/>
      <c r="GD199" s="1228"/>
      <c r="GE199" s="1228"/>
      <c r="GF199" s="1228"/>
      <c r="GG199" s="1228"/>
      <c r="GH199" s="1228"/>
      <c r="GI199" s="1228"/>
      <c r="GJ199" s="1228"/>
      <c r="GK199" s="1228"/>
      <c r="GL199" s="1228"/>
      <c r="GM199" s="1228"/>
      <c r="GN199" s="1228"/>
      <c r="GO199" s="1228"/>
      <c r="GP199" s="1228"/>
      <c r="GQ199" s="1228"/>
      <c r="GR199" s="1228"/>
      <c r="GS199" s="1228"/>
      <c r="GT199" s="1228"/>
      <c r="GU199" s="1228"/>
      <c r="GV199" s="1228"/>
      <c r="GW199" s="1228"/>
      <c r="GX199" s="1228"/>
      <c r="GY199" s="1228"/>
      <c r="GZ199" s="1228"/>
      <c r="HA199" s="1228"/>
      <c r="HB199" s="1228"/>
      <c r="HC199" s="1228"/>
      <c r="HD199" s="1228"/>
      <c r="HE199" s="1228"/>
      <c r="HF199" s="1228"/>
      <c r="HG199" s="1228"/>
      <c r="HH199" s="1228"/>
      <c r="HI199" s="1228"/>
      <c r="HJ199" s="1228"/>
      <c r="HK199" s="1228"/>
      <c r="HL199" s="1228"/>
      <c r="HM199" s="1228"/>
      <c r="HN199" s="1228"/>
      <c r="HO199" s="1228"/>
      <c r="HP199" s="1228"/>
      <c r="HQ199" s="1228"/>
      <c r="HR199" s="1228"/>
      <c r="HS199" s="1228"/>
      <c r="HT199" s="1228"/>
      <c r="HU199" s="1228"/>
      <c r="HV199" s="1228"/>
      <c r="HW199" s="1228"/>
      <c r="HX199" s="1228"/>
      <c r="HY199" s="1228"/>
      <c r="HZ199" s="1228"/>
      <c r="IA199" s="1228"/>
      <c r="IB199" s="1228"/>
      <c r="IC199" s="1228"/>
      <c r="ID199" s="1228"/>
      <c r="IE199" s="1228"/>
      <c r="IF199" s="1228"/>
      <c r="IG199" s="1228"/>
      <c r="IH199" s="1228"/>
      <c r="II199" s="1228"/>
      <c r="IJ199" s="1228"/>
      <c r="IK199" s="1228"/>
      <c r="IL199" s="1228"/>
      <c r="IM199" s="1228"/>
      <c r="IN199" s="1228"/>
      <c r="IO199" s="1228"/>
      <c r="IP199" s="1228"/>
      <c r="IQ199" s="1228"/>
      <c r="IR199" s="1228"/>
      <c r="IS199" s="1228"/>
    </row>
    <row r="200" spans="1:253" s="1203" customFormat="1" ht="30">
      <c r="A200" s="1185">
        <v>185</v>
      </c>
      <c r="B200" s="1225" t="s">
        <v>973</v>
      </c>
      <c r="C200" s="1225"/>
      <c r="D200" s="1225"/>
      <c r="E200" s="519" t="s">
        <v>1117</v>
      </c>
      <c r="F200" s="1222" t="s">
        <v>1248</v>
      </c>
      <c r="G200" s="1221"/>
      <c r="H200" s="1198" t="s">
        <v>211</v>
      </c>
      <c r="I200" s="1189">
        <v>2017</v>
      </c>
      <c r="J200" s="1189"/>
      <c r="K200" s="1189">
        <v>2019</v>
      </c>
      <c r="L200" s="1189"/>
      <c r="M200" s="1189"/>
      <c r="N200" s="1226" t="s">
        <v>974</v>
      </c>
      <c r="O200" s="520">
        <v>3852</v>
      </c>
      <c r="P200" s="520"/>
      <c r="Q200" s="520">
        <v>3852</v>
      </c>
      <c r="R200" s="520"/>
      <c r="S200" s="520"/>
      <c r="T200" s="520"/>
      <c r="U200" s="520"/>
      <c r="V200" s="1224">
        <v>3467</v>
      </c>
      <c r="W200" s="1224"/>
      <c r="X200" s="687">
        <v>3467</v>
      </c>
      <c r="Y200" s="687"/>
      <c r="Z200" s="1224">
        <v>1000</v>
      </c>
      <c r="AA200" s="519">
        <v>2467</v>
      </c>
      <c r="AB200" s="1209"/>
      <c r="AC200" s="1228"/>
      <c r="AD200" s="1228"/>
      <c r="AE200" s="1228"/>
      <c r="AF200" s="1228"/>
      <c r="AG200" s="1228"/>
      <c r="AH200" s="1228"/>
      <c r="AI200" s="1228"/>
      <c r="AJ200" s="1228"/>
      <c r="AK200" s="1228"/>
      <c r="AL200" s="1228"/>
      <c r="AM200" s="1228"/>
      <c r="AN200" s="1228"/>
      <c r="AO200" s="1228"/>
      <c r="AP200" s="1228"/>
      <c r="AQ200" s="1228"/>
      <c r="AR200" s="1228"/>
      <c r="AS200" s="1228"/>
      <c r="AT200" s="1228"/>
      <c r="AU200" s="1228"/>
      <c r="AV200" s="1228"/>
      <c r="AW200" s="1228"/>
      <c r="AX200" s="1228"/>
      <c r="AY200" s="1228"/>
      <c r="AZ200" s="1228"/>
      <c r="BA200" s="1228"/>
      <c r="BB200" s="1228"/>
      <c r="BC200" s="1228"/>
      <c r="BD200" s="1228"/>
      <c r="BE200" s="1228"/>
      <c r="BF200" s="1228"/>
      <c r="BG200" s="1228"/>
      <c r="BH200" s="1228"/>
      <c r="BI200" s="1228"/>
      <c r="BJ200" s="1228"/>
      <c r="BK200" s="1228"/>
      <c r="BL200" s="1228"/>
      <c r="BM200" s="1228"/>
      <c r="BN200" s="1228"/>
      <c r="BO200" s="1228"/>
      <c r="BP200" s="1228"/>
      <c r="BQ200" s="1228"/>
      <c r="BR200" s="1228"/>
      <c r="BS200" s="1228"/>
      <c r="BT200" s="1228"/>
      <c r="BU200" s="1228"/>
      <c r="BV200" s="1228"/>
      <c r="BW200" s="1228"/>
      <c r="BX200" s="1228"/>
      <c r="BY200" s="1228"/>
      <c r="BZ200" s="1228"/>
      <c r="CA200" s="1228"/>
      <c r="CB200" s="1228"/>
      <c r="CC200" s="1228"/>
      <c r="CD200" s="1228"/>
      <c r="CE200" s="1228"/>
      <c r="CF200" s="1228"/>
      <c r="CG200" s="1228"/>
      <c r="CH200" s="1228"/>
      <c r="CI200" s="1228"/>
      <c r="CJ200" s="1228"/>
      <c r="CK200" s="1228"/>
      <c r="CL200" s="1228"/>
      <c r="CM200" s="1228"/>
      <c r="CN200" s="1228"/>
      <c r="CO200" s="1228"/>
      <c r="CP200" s="1228"/>
      <c r="CQ200" s="1228"/>
      <c r="CR200" s="1228"/>
      <c r="CS200" s="1228"/>
      <c r="CT200" s="1228"/>
      <c r="CU200" s="1228"/>
      <c r="CV200" s="1228"/>
      <c r="CW200" s="1228"/>
      <c r="CX200" s="1228"/>
      <c r="CY200" s="1228"/>
      <c r="CZ200" s="1228"/>
      <c r="DA200" s="1228"/>
      <c r="DB200" s="1228"/>
      <c r="DC200" s="1228"/>
      <c r="DD200" s="1228"/>
      <c r="DE200" s="1228"/>
      <c r="DF200" s="1228"/>
      <c r="DG200" s="1228"/>
      <c r="DH200" s="1228"/>
      <c r="DI200" s="1228"/>
      <c r="DJ200" s="1228"/>
      <c r="DK200" s="1228"/>
      <c r="DL200" s="1228"/>
      <c r="DM200" s="1228"/>
      <c r="DN200" s="1228"/>
      <c r="DO200" s="1228"/>
      <c r="DP200" s="1228"/>
      <c r="DQ200" s="1228"/>
      <c r="DR200" s="1228"/>
      <c r="DS200" s="1228"/>
      <c r="DT200" s="1228"/>
      <c r="DU200" s="1228"/>
      <c r="DV200" s="1228"/>
      <c r="DW200" s="1228"/>
      <c r="DX200" s="1228"/>
      <c r="DY200" s="1228"/>
      <c r="DZ200" s="1228"/>
      <c r="EA200" s="1228"/>
      <c r="EB200" s="1228"/>
      <c r="EC200" s="1228"/>
      <c r="ED200" s="1228"/>
      <c r="EE200" s="1228"/>
      <c r="EF200" s="1228"/>
      <c r="EG200" s="1228"/>
      <c r="EH200" s="1228"/>
      <c r="EI200" s="1228"/>
      <c r="EJ200" s="1228"/>
      <c r="EK200" s="1228"/>
      <c r="EL200" s="1228"/>
      <c r="EM200" s="1228"/>
      <c r="EN200" s="1228"/>
      <c r="EO200" s="1228"/>
      <c r="EP200" s="1228"/>
      <c r="EQ200" s="1228"/>
      <c r="ER200" s="1228"/>
      <c r="ES200" s="1228"/>
      <c r="ET200" s="1228"/>
      <c r="EU200" s="1228"/>
      <c r="EV200" s="1228"/>
      <c r="EW200" s="1228"/>
      <c r="EX200" s="1228"/>
      <c r="EY200" s="1228"/>
      <c r="EZ200" s="1228"/>
      <c r="FA200" s="1228"/>
      <c r="FB200" s="1228"/>
      <c r="FC200" s="1228"/>
      <c r="FD200" s="1228"/>
      <c r="FE200" s="1228"/>
      <c r="FF200" s="1228"/>
      <c r="FG200" s="1228"/>
      <c r="FH200" s="1228"/>
      <c r="FI200" s="1228"/>
      <c r="FJ200" s="1228"/>
      <c r="FK200" s="1228"/>
      <c r="FL200" s="1228"/>
      <c r="FM200" s="1228"/>
      <c r="FN200" s="1228"/>
      <c r="FO200" s="1228"/>
      <c r="FP200" s="1228"/>
      <c r="FQ200" s="1228"/>
      <c r="FR200" s="1228"/>
      <c r="FS200" s="1228"/>
      <c r="FT200" s="1228"/>
      <c r="FU200" s="1228"/>
      <c r="FV200" s="1228"/>
      <c r="FW200" s="1228"/>
      <c r="FX200" s="1228"/>
      <c r="FY200" s="1228"/>
      <c r="FZ200" s="1228"/>
      <c r="GA200" s="1228"/>
      <c r="GB200" s="1228"/>
      <c r="GC200" s="1228"/>
      <c r="GD200" s="1228"/>
      <c r="GE200" s="1228"/>
      <c r="GF200" s="1228"/>
      <c r="GG200" s="1228"/>
      <c r="GH200" s="1228"/>
      <c r="GI200" s="1228"/>
      <c r="GJ200" s="1228"/>
      <c r="GK200" s="1228"/>
      <c r="GL200" s="1228"/>
      <c r="GM200" s="1228"/>
      <c r="GN200" s="1228"/>
      <c r="GO200" s="1228"/>
      <c r="GP200" s="1228"/>
      <c r="GQ200" s="1228"/>
      <c r="GR200" s="1228"/>
      <c r="GS200" s="1228"/>
      <c r="GT200" s="1228"/>
      <c r="GU200" s="1228"/>
      <c r="GV200" s="1228"/>
      <c r="GW200" s="1228"/>
      <c r="GX200" s="1228"/>
      <c r="GY200" s="1228"/>
      <c r="GZ200" s="1228"/>
      <c r="HA200" s="1228"/>
      <c r="HB200" s="1228"/>
      <c r="HC200" s="1228"/>
      <c r="HD200" s="1228"/>
      <c r="HE200" s="1228"/>
      <c r="HF200" s="1228"/>
      <c r="HG200" s="1228"/>
      <c r="HH200" s="1228"/>
      <c r="HI200" s="1228"/>
      <c r="HJ200" s="1228"/>
      <c r="HK200" s="1228"/>
      <c r="HL200" s="1228"/>
      <c r="HM200" s="1228"/>
      <c r="HN200" s="1228"/>
      <c r="HO200" s="1228"/>
      <c r="HP200" s="1228"/>
      <c r="HQ200" s="1228"/>
      <c r="HR200" s="1228"/>
      <c r="HS200" s="1228"/>
      <c r="HT200" s="1228"/>
      <c r="HU200" s="1228"/>
      <c r="HV200" s="1228"/>
      <c r="HW200" s="1228"/>
      <c r="HX200" s="1228"/>
      <c r="HY200" s="1228"/>
      <c r="HZ200" s="1228"/>
      <c r="IA200" s="1228"/>
      <c r="IB200" s="1228"/>
      <c r="IC200" s="1228"/>
      <c r="ID200" s="1228"/>
      <c r="IE200" s="1228"/>
      <c r="IF200" s="1228"/>
      <c r="IG200" s="1228"/>
      <c r="IH200" s="1228"/>
      <c r="II200" s="1228"/>
      <c r="IJ200" s="1228"/>
      <c r="IK200" s="1228"/>
      <c r="IL200" s="1228"/>
      <c r="IM200" s="1228"/>
      <c r="IN200" s="1228"/>
      <c r="IO200" s="1228"/>
      <c r="IP200" s="1228"/>
      <c r="IQ200" s="1228"/>
      <c r="IR200" s="1228"/>
      <c r="IS200" s="1228"/>
    </row>
    <row r="201" spans="1:253" s="1228" customFormat="1" ht="30">
      <c r="A201" s="1185">
        <v>186</v>
      </c>
      <c r="B201" s="1225" t="s">
        <v>975</v>
      </c>
      <c r="C201" s="1225"/>
      <c r="D201" s="1225"/>
      <c r="E201" s="519" t="s">
        <v>1117</v>
      </c>
      <c r="F201" s="1222" t="s">
        <v>1248</v>
      </c>
      <c r="G201" s="1221"/>
      <c r="H201" s="1198" t="s">
        <v>211</v>
      </c>
      <c r="I201" s="1189">
        <v>2017</v>
      </c>
      <c r="J201" s="1189"/>
      <c r="K201" s="1189">
        <v>2019</v>
      </c>
      <c r="L201" s="1189"/>
      <c r="M201" s="1189"/>
      <c r="N201" s="1225" t="s">
        <v>976</v>
      </c>
      <c r="O201" s="520">
        <v>4000</v>
      </c>
      <c r="P201" s="520"/>
      <c r="Q201" s="520">
        <v>4000</v>
      </c>
      <c r="R201" s="520"/>
      <c r="S201" s="520"/>
      <c r="T201" s="520"/>
      <c r="U201" s="520"/>
      <c r="V201" s="1224">
        <v>3600</v>
      </c>
      <c r="W201" s="1224"/>
      <c r="X201" s="687">
        <v>3600</v>
      </c>
      <c r="Y201" s="687"/>
      <c r="Z201" s="1224">
        <v>1050</v>
      </c>
      <c r="AA201" s="519">
        <v>2550</v>
      </c>
      <c r="AB201" s="1209"/>
    </row>
    <row r="202" spans="1:253" s="1201" customFormat="1" ht="45">
      <c r="A202" s="1185">
        <v>187</v>
      </c>
      <c r="B202" s="1225" t="s">
        <v>977</v>
      </c>
      <c r="C202" s="1225"/>
      <c r="D202" s="1225"/>
      <c r="E202" s="519" t="s">
        <v>1117</v>
      </c>
      <c r="F202" s="1222" t="s">
        <v>1248</v>
      </c>
      <c r="G202" s="1221"/>
      <c r="H202" s="1188" t="s">
        <v>19</v>
      </c>
      <c r="I202" s="1189">
        <v>2017</v>
      </c>
      <c r="J202" s="1189"/>
      <c r="K202" s="1189">
        <v>2019</v>
      </c>
      <c r="L202" s="1189"/>
      <c r="M202" s="1189"/>
      <c r="N202" s="1226" t="s">
        <v>978</v>
      </c>
      <c r="O202" s="520">
        <v>11424</v>
      </c>
      <c r="P202" s="520"/>
      <c r="Q202" s="520">
        <v>11424</v>
      </c>
      <c r="R202" s="520"/>
      <c r="S202" s="520"/>
      <c r="T202" s="520"/>
      <c r="U202" s="520"/>
      <c r="V202" s="1224">
        <v>10282</v>
      </c>
      <c r="W202" s="1224"/>
      <c r="X202" s="687">
        <v>10282</v>
      </c>
      <c r="Y202" s="687"/>
      <c r="Z202" s="1224">
        <v>3000</v>
      </c>
      <c r="AA202" s="519">
        <v>7282</v>
      </c>
      <c r="AB202" s="1209"/>
      <c r="AC202" s="1228"/>
      <c r="AD202" s="1228"/>
      <c r="AE202" s="1228"/>
      <c r="AF202" s="1228"/>
      <c r="AG202" s="1228"/>
      <c r="AH202" s="1228"/>
      <c r="AI202" s="1228"/>
      <c r="AJ202" s="1228"/>
      <c r="AK202" s="1228"/>
      <c r="AL202" s="1228"/>
      <c r="AM202" s="1228"/>
      <c r="AN202" s="1228"/>
      <c r="AO202" s="1228"/>
      <c r="AP202" s="1228"/>
      <c r="AQ202" s="1228"/>
      <c r="AR202" s="1228"/>
      <c r="AS202" s="1228"/>
      <c r="AT202" s="1228"/>
      <c r="AU202" s="1228"/>
      <c r="AV202" s="1228"/>
      <c r="AW202" s="1228"/>
      <c r="AX202" s="1228"/>
      <c r="AY202" s="1228"/>
      <c r="AZ202" s="1228"/>
      <c r="BA202" s="1228"/>
      <c r="BB202" s="1228"/>
      <c r="BC202" s="1228"/>
      <c r="BD202" s="1228"/>
      <c r="BE202" s="1228"/>
      <c r="BF202" s="1228"/>
      <c r="BG202" s="1228"/>
      <c r="BH202" s="1228"/>
      <c r="BI202" s="1228"/>
      <c r="BJ202" s="1228"/>
      <c r="BK202" s="1228"/>
      <c r="BL202" s="1228"/>
      <c r="BM202" s="1228"/>
      <c r="BN202" s="1228"/>
      <c r="BO202" s="1228"/>
      <c r="BP202" s="1228"/>
      <c r="BQ202" s="1228"/>
      <c r="BR202" s="1228"/>
      <c r="BS202" s="1228"/>
      <c r="BT202" s="1228"/>
      <c r="BU202" s="1228"/>
      <c r="BV202" s="1228"/>
      <c r="BW202" s="1228"/>
      <c r="BX202" s="1228"/>
      <c r="BY202" s="1228"/>
      <c r="BZ202" s="1228"/>
      <c r="CA202" s="1228"/>
      <c r="CB202" s="1228"/>
      <c r="CC202" s="1228"/>
      <c r="CD202" s="1228"/>
      <c r="CE202" s="1228"/>
      <c r="CF202" s="1228"/>
      <c r="CG202" s="1228"/>
      <c r="CH202" s="1228"/>
      <c r="CI202" s="1228"/>
      <c r="CJ202" s="1228"/>
      <c r="CK202" s="1228"/>
      <c r="CL202" s="1228"/>
      <c r="CM202" s="1228"/>
      <c r="CN202" s="1228"/>
      <c r="CO202" s="1228"/>
      <c r="CP202" s="1228"/>
      <c r="CQ202" s="1228"/>
      <c r="CR202" s="1228"/>
      <c r="CS202" s="1228"/>
      <c r="CT202" s="1228"/>
      <c r="CU202" s="1228"/>
      <c r="CV202" s="1228"/>
      <c r="CW202" s="1228"/>
      <c r="CX202" s="1228"/>
      <c r="CY202" s="1228"/>
      <c r="CZ202" s="1228"/>
      <c r="DA202" s="1228"/>
      <c r="DB202" s="1228"/>
      <c r="DC202" s="1228"/>
      <c r="DD202" s="1228"/>
      <c r="DE202" s="1228"/>
      <c r="DF202" s="1228"/>
      <c r="DG202" s="1228"/>
      <c r="DH202" s="1228"/>
      <c r="DI202" s="1228"/>
      <c r="DJ202" s="1228"/>
      <c r="DK202" s="1228"/>
      <c r="DL202" s="1228"/>
      <c r="DM202" s="1228"/>
      <c r="DN202" s="1228"/>
      <c r="DO202" s="1228"/>
      <c r="DP202" s="1228"/>
      <c r="DQ202" s="1228"/>
      <c r="DR202" s="1228"/>
      <c r="DS202" s="1228"/>
      <c r="DT202" s="1228"/>
      <c r="DU202" s="1228"/>
      <c r="DV202" s="1228"/>
      <c r="DW202" s="1228"/>
      <c r="DX202" s="1228"/>
      <c r="DY202" s="1228"/>
      <c r="DZ202" s="1228"/>
      <c r="EA202" s="1228"/>
      <c r="EB202" s="1228"/>
      <c r="EC202" s="1228"/>
      <c r="ED202" s="1228"/>
      <c r="EE202" s="1228"/>
      <c r="EF202" s="1228"/>
      <c r="EG202" s="1228"/>
      <c r="EH202" s="1228"/>
      <c r="EI202" s="1228"/>
      <c r="EJ202" s="1228"/>
      <c r="EK202" s="1228"/>
      <c r="EL202" s="1228"/>
      <c r="EM202" s="1228"/>
      <c r="EN202" s="1228"/>
      <c r="EO202" s="1228"/>
      <c r="EP202" s="1228"/>
      <c r="EQ202" s="1228"/>
      <c r="ER202" s="1228"/>
      <c r="ES202" s="1228"/>
      <c r="ET202" s="1228"/>
      <c r="EU202" s="1228"/>
      <c r="EV202" s="1228"/>
      <c r="EW202" s="1228"/>
      <c r="EX202" s="1228"/>
      <c r="EY202" s="1228"/>
      <c r="EZ202" s="1228"/>
      <c r="FA202" s="1228"/>
      <c r="FB202" s="1228"/>
      <c r="FC202" s="1228"/>
      <c r="FD202" s="1228"/>
      <c r="FE202" s="1228"/>
      <c r="FF202" s="1228"/>
      <c r="FG202" s="1228"/>
      <c r="FH202" s="1228"/>
      <c r="FI202" s="1228"/>
      <c r="FJ202" s="1228"/>
      <c r="FK202" s="1228"/>
      <c r="FL202" s="1228"/>
      <c r="FM202" s="1228"/>
      <c r="FN202" s="1228"/>
      <c r="FO202" s="1228"/>
      <c r="FP202" s="1228"/>
      <c r="FQ202" s="1228"/>
      <c r="FR202" s="1228"/>
      <c r="FS202" s="1228"/>
      <c r="FT202" s="1228"/>
      <c r="FU202" s="1228"/>
      <c r="FV202" s="1228"/>
      <c r="FW202" s="1228"/>
      <c r="FX202" s="1228"/>
      <c r="FY202" s="1228"/>
      <c r="FZ202" s="1228"/>
      <c r="GA202" s="1228"/>
      <c r="GB202" s="1228"/>
      <c r="GC202" s="1228"/>
      <c r="GD202" s="1228"/>
      <c r="GE202" s="1228"/>
      <c r="GF202" s="1228"/>
      <c r="GG202" s="1228"/>
      <c r="GH202" s="1228"/>
      <c r="GI202" s="1228"/>
      <c r="GJ202" s="1228"/>
      <c r="GK202" s="1228"/>
      <c r="GL202" s="1228"/>
      <c r="GM202" s="1228"/>
      <c r="GN202" s="1228"/>
      <c r="GO202" s="1228"/>
      <c r="GP202" s="1228"/>
      <c r="GQ202" s="1228"/>
      <c r="GR202" s="1228"/>
      <c r="GS202" s="1228"/>
      <c r="GT202" s="1228"/>
      <c r="GU202" s="1228"/>
      <c r="GV202" s="1228"/>
      <c r="GW202" s="1228"/>
      <c r="GX202" s="1228"/>
      <c r="GY202" s="1228"/>
      <c r="GZ202" s="1228"/>
      <c r="HA202" s="1228"/>
      <c r="HB202" s="1228"/>
      <c r="HC202" s="1228"/>
      <c r="HD202" s="1228"/>
      <c r="HE202" s="1228"/>
      <c r="HF202" s="1228"/>
      <c r="HG202" s="1228"/>
      <c r="HH202" s="1228"/>
      <c r="HI202" s="1228"/>
      <c r="HJ202" s="1228"/>
      <c r="HK202" s="1228"/>
      <c r="HL202" s="1228"/>
      <c r="HM202" s="1228"/>
      <c r="HN202" s="1228"/>
      <c r="HO202" s="1228"/>
      <c r="HP202" s="1228"/>
      <c r="HQ202" s="1228"/>
      <c r="HR202" s="1228"/>
      <c r="HS202" s="1228"/>
      <c r="HT202" s="1228"/>
      <c r="HU202" s="1228"/>
      <c r="HV202" s="1228"/>
      <c r="HW202" s="1228"/>
      <c r="HX202" s="1228"/>
      <c r="HY202" s="1228"/>
      <c r="HZ202" s="1228"/>
      <c r="IA202" s="1228"/>
      <c r="IB202" s="1228"/>
      <c r="IC202" s="1228"/>
      <c r="ID202" s="1228"/>
      <c r="IE202" s="1228"/>
      <c r="IF202" s="1228"/>
      <c r="IG202" s="1228"/>
      <c r="IH202" s="1228"/>
      <c r="II202" s="1228"/>
      <c r="IJ202" s="1228"/>
      <c r="IK202" s="1228"/>
      <c r="IL202" s="1228"/>
      <c r="IM202" s="1228"/>
      <c r="IN202" s="1228"/>
      <c r="IO202" s="1228"/>
      <c r="IP202" s="1228"/>
      <c r="IQ202" s="1228"/>
      <c r="IR202" s="1228"/>
      <c r="IS202" s="1228"/>
    </row>
    <row r="203" spans="1:253" s="1203" customFormat="1" ht="30">
      <c r="A203" s="1185">
        <v>188</v>
      </c>
      <c r="B203" s="1225" t="s">
        <v>948</v>
      </c>
      <c r="C203" s="1225"/>
      <c r="D203" s="1225"/>
      <c r="E203" s="519" t="s">
        <v>1117</v>
      </c>
      <c r="F203" s="1222" t="s">
        <v>1248</v>
      </c>
      <c r="G203" s="1221"/>
      <c r="H203" s="1221" t="s">
        <v>237</v>
      </c>
      <c r="I203" s="1189">
        <v>2018</v>
      </c>
      <c r="J203" s="1189"/>
      <c r="K203" s="1189">
        <v>2020</v>
      </c>
      <c r="L203" s="1189"/>
      <c r="M203" s="1189"/>
      <c r="N203" s="1225" t="s">
        <v>1113</v>
      </c>
      <c r="O203" s="520">
        <v>4800</v>
      </c>
      <c r="P203" s="520"/>
      <c r="Q203" s="520">
        <v>4800</v>
      </c>
      <c r="R203" s="520"/>
      <c r="S203" s="520"/>
      <c r="T203" s="520"/>
      <c r="U203" s="520"/>
      <c r="V203" s="1224"/>
      <c r="W203" s="1224"/>
      <c r="X203" s="687">
        <v>0</v>
      </c>
      <c r="Y203" s="687"/>
      <c r="Z203" s="1224"/>
      <c r="AA203" s="519"/>
      <c r="AB203" s="1209"/>
      <c r="AC203" s="1228"/>
      <c r="AD203" s="1228"/>
      <c r="AE203" s="1228"/>
      <c r="AF203" s="1228"/>
      <c r="AG203" s="1228"/>
      <c r="AH203" s="1228"/>
      <c r="AI203" s="1228"/>
      <c r="AJ203" s="1228"/>
      <c r="AK203" s="1228"/>
      <c r="AL203" s="1228"/>
      <c r="AM203" s="1228"/>
      <c r="AN203" s="1228"/>
      <c r="AO203" s="1228"/>
      <c r="AP203" s="1228"/>
      <c r="AQ203" s="1228"/>
      <c r="AR203" s="1228"/>
      <c r="AS203" s="1228"/>
      <c r="AT203" s="1228"/>
      <c r="AU203" s="1228"/>
      <c r="AV203" s="1228"/>
      <c r="AW203" s="1228"/>
      <c r="AX203" s="1228"/>
      <c r="AY203" s="1228"/>
      <c r="AZ203" s="1228"/>
      <c r="BA203" s="1228"/>
      <c r="BB203" s="1228"/>
      <c r="BC203" s="1228"/>
      <c r="BD203" s="1228"/>
      <c r="BE203" s="1228"/>
      <c r="BF203" s="1228"/>
      <c r="BG203" s="1228"/>
      <c r="BH203" s="1228"/>
      <c r="BI203" s="1228"/>
      <c r="BJ203" s="1228"/>
      <c r="BK203" s="1228"/>
      <c r="BL203" s="1228"/>
      <c r="BM203" s="1228"/>
      <c r="BN203" s="1228"/>
      <c r="BO203" s="1228"/>
      <c r="BP203" s="1228"/>
      <c r="BQ203" s="1228"/>
      <c r="BR203" s="1228"/>
      <c r="BS203" s="1228"/>
      <c r="BT203" s="1228"/>
      <c r="BU203" s="1228"/>
      <c r="BV203" s="1228"/>
      <c r="BW203" s="1228"/>
      <c r="BX203" s="1228"/>
      <c r="BY203" s="1228"/>
      <c r="BZ203" s="1228"/>
      <c r="CA203" s="1228"/>
      <c r="CB203" s="1228"/>
      <c r="CC203" s="1228"/>
      <c r="CD203" s="1228"/>
      <c r="CE203" s="1228"/>
      <c r="CF203" s="1228"/>
      <c r="CG203" s="1228"/>
      <c r="CH203" s="1228"/>
      <c r="CI203" s="1228"/>
      <c r="CJ203" s="1228"/>
      <c r="CK203" s="1228"/>
      <c r="CL203" s="1228"/>
      <c r="CM203" s="1228"/>
      <c r="CN203" s="1228"/>
      <c r="CO203" s="1228"/>
      <c r="CP203" s="1228"/>
      <c r="CQ203" s="1228"/>
      <c r="CR203" s="1228"/>
      <c r="CS203" s="1228"/>
      <c r="CT203" s="1228"/>
      <c r="CU203" s="1228"/>
      <c r="CV203" s="1228"/>
      <c r="CW203" s="1228"/>
      <c r="CX203" s="1228"/>
      <c r="CY203" s="1228"/>
      <c r="CZ203" s="1228"/>
      <c r="DA203" s="1228"/>
      <c r="DB203" s="1228"/>
      <c r="DC203" s="1228"/>
      <c r="DD203" s="1228"/>
      <c r="DE203" s="1228"/>
      <c r="DF203" s="1228"/>
      <c r="DG203" s="1228"/>
      <c r="DH203" s="1228"/>
      <c r="DI203" s="1228"/>
      <c r="DJ203" s="1228"/>
      <c r="DK203" s="1228"/>
      <c r="DL203" s="1228"/>
      <c r="DM203" s="1228"/>
      <c r="DN203" s="1228"/>
      <c r="DO203" s="1228"/>
      <c r="DP203" s="1228"/>
      <c r="DQ203" s="1228"/>
      <c r="DR203" s="1228"/>
      <c r="DS203" s="1228"/>
      <c r="DT203" s="1228"/>
      <c r="DU203" s="1228"/>
      <c r="DV203" s="1228"/>
      <c r="DW203" s="1228"/>
      <c r="DX203" s="1228"/>
      <c r="DY203" s="1228"/>
      <c r="DZ203" s="1228"/>
      <c r="EA203" s="1228"/>
      <c r="EB203" s="1228"/>
      <c r="EC203" s="1228"/>
      <c r="ED203" s="1228"/>
      <c r="EE203" s="1228"/>
      <c r="EF203" s="1228"/>
      <c r="EG203" s="1228"/>
      <c r="EH203" s="1228"/>
      <c r="EI203" s="1228"/>
      <c r="EJ203" s="1228"/>
      <c r="EK203" s="1228"/>
      <c r="EL203" s="1228"/>
      <c r="EM203" s="1228"/>
      <c r="EN203" s="1228"/>
      <c r="EO203" s="1228"/>
      <c r="EP203" s="1228"/>
      <c r="EQ203" s="1228"/>
      <c r="ER203" s="1228"/>
      <c r="ES203" s="1228"/>
      <c r="ET203" s="1228"/>
      <c r="EU203" s="1228"/>
      <c r="EV203" s="1228"/>
      <c r="EW203" s="1228"/>
      <c r="EX203" s="1228"/>
      <c r="EY203" s="1228"/>
      <c r="EZ203" s="1228"/>
      <c r="FA203" s="1228"/>
      <c r="FB203" s="1228"/>
      <c r="FC203" s="1228"/>
      <c r="FD203" s="1228"/>
      <c r="FE203" s="1228"/>
      <c r="FF203" s="1228"/>
      <c r="FG203" s="1228"/>
      <c r="FH203" s="1228"/>
      <c r="FI203" s="1228"/>
      <c r="FJ203" s="1228"/>
      <c r="FK203" s="1228"/>
      <c r="FL203" s="1228"/>
      <c r="FM203" s="1228"/>
      <c r="FN203" s="1228"/>
      <c r="FO203" s="1228"/>
      <c r="FP203" s="1228"/>
      <c r="FQ203" s="1228"/>
      <c r="FR203" s="1228"/>
      <c r="FS203" s="1228"/>
      <c r="FT203" s="1228"/>
      <c r="FU203" s="1228"/>
      <c r="FV203" s="1228"/>
      <c r="FW203" s="1228"/>
      <c r="FX203" s="1228"/>
      <c r="FY203" s="1228"/>
      <c r="FZ203" s="1228"/>
      <c r="GA203" s="1228"/>
      <c r="GB203" s="1228"/>
      <c r="GC203" s="1228"/>
      <c r="GD203" s="1228"/>
      <c r="GE203" s="1228"/>
      <c r="GF203" s="1228"/>
      <c r="GG203" s="1228"/>
      <c r="GH203" s="1228"/>
      <c r="GI203" s="1228"/>
      <c r="GJ203" s="1228"/>
      <c r="GK203" s="1228"/>
      <c r="GL203" s="1228"/>
      <c r="GM203" s="1228"/>
      <c r="GN203" s="1228"/>
      <c r="GO203" s="1228"/>
      <c r="GP203" s="1228"/>
      <c r="GQ203" s="1228"/>
      <c r="GR203" s="1228"/>
      <c r="GS203" s="1228"/>
      <c r="GT203" s="1228"/>
      <c r="GU203" s="1228"/>
      <c r="GV203" s="1228"/>
      <c r="GW203" s="1228"/>
      <c r="GX203" s="1228"/>
      <c r="GY203" s="1228"/>
      <c r="GZ203" s="1228"/>
      <c r="HA203" s="1228"/>
      <c r="HB203" s="1228"/>
      <c r="HC203" s="1228"/>
      <c r="HD203" s="1228"/>
      <c r="HE203" s="1228"/>
      <c r="HF203" s="1228"/>
      <c r="HG203" s="1228"/>
      <c r="HH203" s="1228"/>
      <c r="HI203" s="1228"/>
      <c r="HJ203" s="1228"/>
      <c r="HK203" s="1228"/>
      <c r="HL203" s="1228"/>
      <c r="HM203" s="1228"/>
      <c r="HN203" s="1228"/>
      <c r="HO203" s="1228"/>
      <c r="HP203" s="1228"/>
      <c r="HQ203" s="1228"/>
      <c r="HR203" s="1228"/>
      <c r="HS203" s="1228"/>
      <c r="HT203" s="1228"/>
      <c r="HU203" s="1228"/>
      <c r="HV203" s="1228"/>
      <c r="HW203" s="1228"/>
      <c r="HX203" s="1228"/>
      <c r="HY203" s="1228"/>
      <c r="HZ203" s="1228"/>
      <c r="IA203" s="1228"/>
      <c r="IB203" s="1228"/>
      <c r="IC203" s="1228"/>
      <c r="ID203" s="1228"/>
      <c r="IE203" s="1228"/>
      <c r="IF203" s="1228"/>
      <c r="IG203" s="1228"/>
      <c r="IH203" s="1228"/>
      <c r="II203" s="1228"/>
      <c r="IJ203" s="1228"/>
      <c r="IK203" s="1228"/>
      <c r="IL203" s="1228"/>
      <c r="IM203" s="1228"/>
      <c r="IN203" s="1228"/>
      <c r="IO203" s="1228"/>
      <c r="IP203" s="1228"/>
      <c r="IQ203" s="1228"/>
      <c r="IR203" s="1228"/>
      <c r="IS203" s="1228"/>
    </row>
    <row r="204" spans="1:253" s="1203" customFormat="1" ht="33" customHeight="1">
      <c r="A204" s="1185"/>
      <c r="B204" s="1225" t="s">
        <v>1538</v>
      </c>
      <c r="C204" s="1225"/>
      <c r="D204" s="1225"/>
      <c r="E204" s="519" t="s">
        <v>1117</v>
      </c>
      <c r="F204" s="1222" t="s">
        <v>1248</v>
      </c>
      <c r="G204" s="1221"/>
      <c r="H204" s="1221" t="s">
        <v>211</v>
      </c>
      <c r="I204" s="1189">
        <v>2018</v>
      </c>
      <c r="J204" s="1189"/>
      <c r="K204" s="1189">
        <v>2020</v>
      </c>
      <c r="L204" s="1189"/>
      <c r="M204" s="1189"/>
      <c r="N204" s="1225"/>
      <c r="O204" s="520">
        <v>4000</v>
      </c>
      <c r="P204" s="520"/>
      <c r="Q204" s="520">
        <v>4000</v>
      </c>
      <c r="R204" s="520"/>
      <c r="S204" s="520"/>
      <c r="T204" s="520"/>
      <c r="U204" s="520"/>
      <c r="V204" s="1224">
        <v>3600</v>
      </c>
      <c r="W204" s="1224"/>
      <c r="X204" s="687">
        <v>3600</v>
      </c>
      <c r="Y204" s="687"/>
      <c r="Z204" s="1224"/>
      <c r="AA204" s="519">
        <v>3600</v>
      </c>
      <c r="AB204" s="1209"/>
      <c r="AC204" s="1228"/>
      <c r="AD204" s="1228"/>
      <c r="AE204" s="1228"/>
      <c r="AF204" s="1228"/>
      <c r="AG204" s="1228"/>
      <c r="AH204" s="1228"/>
      <c r="AI204" s="1228"/>
      <c r="AJ204" s="1228"/>
      <c r="AK204" s="1228"/>
      <c r="AL204" s="1228"/>
      <c r="AM204" s="1228"/>
      <c r="AN204" s="1228"/>
      <c r="AO204" s="1228"/>
      <c r="AP204" s="1228"/>
      <c r="AQ204" s="1228"/>
      <c r="AR204" s="1228"/>
      <c r="AS204" s="1228"/>
      <c r="AT204" s="1228"/>
      <c r="AU204" s="1228"/>
      <c r="AV204" s="1228"/>
      <c r="AW204" s="1228"/>
      <c r="AX204" s="1228"/>
      <c r="AY204" s="1228"/>
      <c r="AZ204" s="1228"/>
      <c r="BA204" s="1228"/>
      <c r="BB204" s="1228"/>
      <c r="BC204" s="1228"/>
      <c r="BD204" s="1228"/>
      <c r="BE204" s="1228"/>
      <c r="BF204" s="1228"/>
      <c r="BG204" s="1228"/>
      <c r="BH204" s="1228"/>
      <c r="BI204" s="1228"/>
      <c r="BJ204" s="1228"/>
      <c r="BK204" s="1228"/>
      <c r="BL204" s="1228"/>
      <c r="BM204" s="1228"/>
      <c r="BN204" s="1228"/>
      <c r="BO204" s="1228"/>
      <c r="BP204" s="1228"/>
      <c r="BQ204" s="1228"/>
      <c r="BR204" s="1228"/>
      <c r="BS204" s="1228"/>
      <c r="BT204" s="1228"/>
      <c r="BU204" s="1228"/>
      <c r="BV204" s="1228"/>
      <c r="BW204" s="1228"/>
      <c r="BX204" s="1228"/>
      <c r="BY204" s="1228"/>
      <c r="BZ204" s="1228"/>
      <c r="CA204" s="1228"/>
      <c r="CB204" s="1228"/>
      <c r="CC204" s="1228"/>
      <c r="CD204" s="1228"/>
      <c r="CE204" s="1228"/>
      <c r="CF204" s="1228"/>
      <c r="CG204" s="1228"/>
      <c r="CH204" s="1228"/>
      <c r="CI204" s="1228"/>
      <c r="CJ204" s="1228"/>
      <c r="CK204" s="1228"/>
      <c r="CL204" s="1228"/>
      <c r="CM204" s="1228"/>
      <c r="CN204" s="1228"/>
      <c r="CO204" s="1228"/>
      <c r="CP204" s="1228"/>
      <c r="CQ204" s="1228"/>
      <c r="CR204" s="1228"/>
      <c r="CS204" s="1228"/>
      <c r="CT204" s="1228"/>
      <c r="CU204" s="1228"/>
      <c r="CV204" s="1228"/>
      <c r="CW204" s="1228"/>
      <c r="CX204" s="1228"/>
      <c r="CY204" s="1228"/>
      <c r="CZ204" s="1228"/>
      <c r="DA204" s="1228"/>
      <c r="DB204" s="1228"/>
      <c r="DC204" s="1228"/>
      <c r="DD204" s="1228"/>
      <c r="DE204" s="1228"/>
      <c r="DF204" s="1228"/>
      <c r="DG204" s="1228"/>
      <c r="DH204" s="1228"/>
      <c r="DI204" s="1228"/>
      <c r="DJ204" s="1228"/>
      <c r="DK204" s="1228"/>
      <c r="DL204" s="1228"/>
      <c r="DM204" s="1228"/>
      <c r="DN204" s="1228"/>
      <c r="DO204" s="1228"/>
      <c r="DP204" s="1228"/>
      <c r="DQ204" s="1228"/>
      <c r="DR204" s="1228"/>
      <c r="DS204" s="1228"/>
      <c r="DT204" s="1228"/>
      <c r="DU204" s="1228"/>
      <c r="DV204" s="1228"/>
      <c r="DW204" s="1228"/>
      <c r="DX204" s="1228"/>
      <c r="DY204" s="1228"/>
      <c r="DZ204" s="1228"/>
      <c r="EA204" s="1228"/>
      <c r="EB204" s="1228"/>
      <c r="EC204" s="1228"/>
      <c r="ED204" s="1228"/>
      <c r="EE204" s="1228"/>
      <c r="EF204" s="1228"/>
      <c r="EG204" s="1228"/>
      <c r="EH204" s="1228"/>
      <c r="EI204" s="1228"/>
      <c r="EJ204" s="1228"/>
      <c r="EK204" s="1228"/>
      <c r="EL204" s="1228"/>
      <c r="EM204" s="1228"/>
      <c r="EN204" s="1228"/>
      <c r="EO204" s="1228"/>
      <c r="EP204" s="1228"/>
      <c r="EQ204" s="1228"/>
      <c r="ER204" s="1228"/>
      <c r="ES204" s="1228"/>
      <c r="ET204" s="1228"/>
      <c r="EU204" s="1228"/>
      <c r="EV204" s="1228"/>
      <c r="EW204" s="1228"/>
      <c r="EX204" s="1228"/>
      <c r="EY204" s="1228"/>
      <c r="EZ204" s="1228"/>
      <c r="FA204" s="1228"/>
      <c r="FB204" s="1228"/>
      <c r="FC204" s="1228"/>
      <c r="FD204" s="1228"/>
      <c r="FE204" s="1228"/>
      <c r="FF204" s="1228"/>
      <c r="FG204" s="1228"/>
      <c r="FH204" s="1228"/>
      <c r="FI204" s="1228"/>
      <c r="FJ204" s="1228"/>
      <c r="FK204" s="1228"/>
      <c r="FL204" s="1228"/>
      <c r="FM204" s="1228"/>
      <c r="FN204" s="1228"/>
      <c r="FO204" s="1228"/>
      <c r="FP204" s="1228"/>
      <c r="FQ204" s="1228"/>
      <c r="FR204" s="1228"/>
      <c r="FS204" s="1228"/>
      <c r="FT204" s="1228"/>
      <c r="FU204" s="1228"/>
      <c r="FV204" s="1228"/>
      <c r="FW204" s="1228"/>
      <c r="FX204" s="1228"/>
      <c r="FY204" s="1228"/>
      <c r="FZ204" s="1228"/>
      <c r="GA204" s="1228"/>
      <c r="GB204" s="1228"/>
      <c r="GC204" s="1228"/>
      <c r="GD204" s="1228"/>
      <c r="GE204" s="1228"/>
      <c r="GF204" s="1228"/>
      <c r="GG204" s="1228"/>
      <c r="GH204" s="1228"/>
      <c r="GI204" s="1228"/>
      <c r="GJ204" s="1228"/>
      <c r="GK204" s="1228"/>
      <c r="GL204" s="1228"/>
      <c r="GM204" s="1228"/>
      <c r="GN204" s="1228"/>
      <c r="GO204" s="1228"/>
      <c r="GP204" s="1228"/>
      <c r="GQ204" s="1228"/>
      <c r="GR204" s="1228"/>
      <c r="GS204" s="1228"/>
      <c r="GT204" s="1228"/>
      <c r="GU204" s="1228"/>
      <c r="GV204" s="1228"/>
      <c r="GW204" s="1228"/>
      <c r="GX204" s="1228"/>
      <c r="GY204" s="1228"/>
      <c r="GZ204" s="1228"/>
      <c r="HA204" s="1228"/>
      <c r="HB204" s="1228"/>
      <c r="HC204" s="1228"/>
      <c r="HD204" s="1228"/>
      <c r="HE204" s="1228"/>
      <c r="HF204" s="1228"/>
      <c r="HG204" s="1228"/>
      <c r="HH204" s="1228"/>
      <c r="HI204" s="1228"/>
      <c r="HJ204" s="1228"/>
      <c r="HK204" s="1228"/>
      <c r="HL204" s="1228"/>
      <c r="HM204" s="1228"/>
      <c r="HN204" s="1228"/>
      <c r="HO204" s="1228"/>
      <c r="HP204" s="1228"/>
      <c r="HQ204" s="1228"/>
      <c r="HR204" s="1228"/>
      <c r="HS204" s="1228"/>
      <c r="HT204" s="1228"/>
      <c r="HU204" s="1228"/>
      <c r="HV204" s="1228"/>
      <c r="HW204" s="1228"/>
      <c r="HX204" s="1228"/>
      <c r="HY204" s="1228"/>
      <c r="HZ204" s="1228"/>
      <c r="IA204" s="1228"/>
      <c r="IB204" s="1228"/>
      <c r="IC204" s="1228"/>
      <c r="ID204" s="1228"/>
      <c r="IE204" s="1228"/>
      <c r="IF204" s="1228"/>
      <c r="IG204" s="1228"/>
      <c r="IH204" s="1228"/>
      <c r="II204" s="1228"/>
      <c r="IJ204" s="1228"/>
      <c r="IK204" s="1228"/>
      <c r="IL204" s="1228"/>
      <c r="IM204" s="1228"/>
      <c r="IN204" s="1228"/>
      <c r="IO204" s="1228"/>
      <c r="IP204" s="1228"/>
      <c r="IQ204" s="1228"/>
      <c r="IR204" s="1228"/>
      <c r="IS204" s="1228"/>
    </row>
    <row r="205" spans="1:253" s="1201" customFormat="1" ht="45">
      <c r="A205" s="1185">
        <v>189</v>
      </c>
      <c r="B205" s="1209" t="s">
        <v>979</v>
      </c>
      <c r="C205" s="1209"/>
      <c r="D205" s="1209"/>
      <c r="E205" s="519" t="s">
        <v>1117</v>
      </c>
      <c r="F205" s="1222" t="s">
        <v>1248</v>
      </c>
      <c r="G205" s="1220"/>
      <c r="H205" s="1188" t="s">
        <v>132</v>
      </c>
      <c r="I205" s="1189">
        <v>2018</v>
      </c>
      <c r="J205" s="1189"/>
      <c r="K205" s="1189">
        <v>2020</v>
      </c>
      <c r="L205" s="1189"/>
      <c r="M205" s="1229" t="s">
        <v>1413</v>
      </c>
      <c r="N205" s="1225" t="s">
        <v>1113</v>
      </c>
      <c r="O205" s="1192">
        <v>4000</v>
      </c>
      <c r="P205" s="1192"/>
      <c r="Q205" s="1192">
        <v>4000</v>
      </c>
      <c r="R205" s="1192"/>
      <c r="S205" s="1192"/>
      <c r="T205" s="1192"/>
      <c r="U205" s="1192"/>
      <c r="V205" s="519">
        <v>3600</v>
      </c>
      <c r="W205" s="519"/>
      <c r="X205" s="641">
        <v>3600</v>
      </c>
      <c r="Y205" s="641"/>
      <c r="Z205" s="1224"/>
      <c r="AA205" s="519">
        <v>3600</v>
      </c>
      <c r="AB205" s="535"/>
      <c r="AC205" s="1203"/>
      <c r="AD205" s="1203"/>
      <c r="AE205" s="1203"/>
      <c r="AF205" s="1203"/>
      <c r="AG205" s="1203"/>
      <c r="AH205" s="1203"/>
      <c r="AI205" s="1203"/>
      <c r="AJ205" s="1203"/>
      <c r="AK205" s="1203"/>
      <c r="AL205" s="1203"/>
      <c r="AM205" s="1203"/>
      <c r="AN205" s="1203"/>
      <c r="AO205" s="1203"/>
      <c r="AP205" s="1203"/>
      <c r="AQ205" s="1203"/>
      <c r="AR205" s="1203"/>
      <c r="AS205" s="1203"/>
      <c r="AT205" s="1203"/>
      <c r="AU205" s="1203"/>
      <c r="AV205" s="1203"/>
      <c r="AW205" s="1203"/>
      <c r="AX205" s="1203"/>
      <c r="AY205" s="1203"/>
      <c r="AZ205" s="1203"/>
      <c r="BA205" s="1203"/>
      <c r="BB205" s="1203"/>
      <c r="BC205" s="1203"/>
      <c r="BD205" s="1203"/>
      <c r="BE205" s="1203"/>
      <c r="BF205" s="1203"/>
      <c r="BG205" s="1203"/>
      <c r="BH205" s="1203"/>
      <c r="BI205" s="1203"/>
      <c r="BJ205" s="1203"/>
      <c r="BK205" s="1203"/>
      <c r="BL205" s="1203"/>
      <c r="BM205" s="1203"/>
      <c r="BN205" s="1203"/>
      <c r="BO205" s="1203"/>
      <c r="BP205" s="1203"/>
      <c r="BQ205" s="1203"/>
      <c r="BR205" s="1203"/>
      <c r="BS205" s="1203"/>
      <c r="BT205" s="1203"/>
      <c r="BU205" s="1203"/>
      <c r="BV205" s="1203"/>
      <c r="BW205" s="1203"/>
      <c r="BX205" s="1203"/>
      <c r="BY205" s="1203"/>
      <c r="BZ205" s="1203"/>
      <c r="CA205" s="1203"/>
      <c r="CB205" s="1203"/>
      <c r="CC205" s="1203"/>
      <c r="CD205" s="1203"/>
      <c r="CE205" s="1203"/>
      <c r="CF205" s="1203"/>
      <c r="CG205" s="1203"/>
      <c r="CH205" s="1203"/>
      <c r="CI205" s="1203"/>
      <c r="CJ205" s="1203"/>
      <c r="CK205" s="1203"/>
      <c r="CL205" s="1203"/>
      <c r="CM205" s="1203"/>
      <c r="CN205" s="1203"/>
      <c r="CO205" s="1203"/>
      <c r="CP205" s="1203"/>
      <c r="CQ205" s="1203"/>
      <c r="CR205" s="1203"/>
      <c r="CS205" s="1203"/>
      <c r="CT205" s="1203"/>
      <c r="CU205" s="1203"/>
      <c r="CV205" s="1203"/>
      <c r="CW205" s="1203"/>
      <c r="CX205" s="1203"/>
      <c r="CY205" s="1203"/>
      <c r="CZ205" s="1203"/>
      <c r="DA205" s="1203"/>
      <c r="DB205" s="1203"/>
      <c r="DC205" s="1203"/>
      <c r="DD205" s="1203"/>
      <c r="DE205" s="1203"/>
      <c r="DF205" s="1203"/>
      <c r="DG205" s="1203"/>
      <c r="DH205" s="1203"/>
      <c r="DI205" s="1203"/>
      <c r="DJ205" s="1203"/>
      <c r="DK205" s="1203"/>
      <c r="DL205" s="1203"/>
      <c r="DM205" s="1203"/>
      <c r="DN205" s="1203"/>
      <c r="DO205" s="1203"/>
      <c r="DP205" s="1203"/>
      <c r="DQ205" s="1203"/>
      <c r="DR205" s="1203"/>
      <c r="DS205" s="1203"/>
      <c r="DT205" s="1203"/>
      <c r="DU205" s="1203"/>
      <c r="DV205" s="1203"/>
      <c r="DW205" s="1203"/>
      <c r="DX205" s="1203"/>
      <c r="DY205" s="1203"/>
      <c r="DZ205" s="1203"/>
      <c r="EA205" s="1203"/>
      <c r="EB205" s="1203"/>
      <c r="EC205" s="1203"/>
      <c r="ED205" s="1203"/>
      <c r="EE205" s="1203"/>
      <c r="EF205" s="1203"/>
      <c r="EG205" s="1203"/>
      <c r="EH205" s="1203"/>
      <c r="EI205" s="1203"/>
      <c r="EJ205" s="1203"/>
      <c r="EK205" s="1203"/>
      <c r="EL205" s="1203"/>
      <c r="EM205" s="1203"/>
      <c r="EN205" s="1203"/>
      <c r="EO205" s="1203"/>
      <c r="EP205" s="1203"/>
      <c r="EQ205" s="1203"/>
      <c r="ER205" s="1203"/>
      <c r="ES205" s="1203"/>
      <c r="ET205" s="1203"/>
      <c r="EU205" s="1203"/>
      <c r="EV205" s="1203"/>
      <c r="EW205" s="1203"/>
      <c r="EX205" s="1203"/>
      <c r="EY205" s="1203"/>
      <c r="EZ205" s="1203"/>
      <c r="FA205" s="1203"/>
      <c r="FB205" s="1203"/>
      <c r="FC205" s="1203"/>
      <c r="FD205" s="1203"/>
      <c r="FE205" s="1203"/>
      <c r="FF205" s="1203"/>
      <c r="FG205" s="1203"/>
      <c r="FH205" s="1203"/>
      <c r="FI205" s="1203"/>
      <c r="FJ205" s="1203"/>
      <c r="FK205" s="1203"/>
      <c r="FL205" s="1203"/>
      <c r="FM205" s="1203"/>
      <c r="FN205" s="1203"/>
      <c r="FO205" s="1203"/>
      <c r="FP205" s="1203"/>
      <c r="FQ205" s="1203"/>
      <c r="FR205" s="1203"/>
      <c r="FS205" s="1203"/>
      <c r="FT205" s="1203"/>
      <c r="FU205" s="1203"/>
      <c r="FV205" s="1203"/>
      <c r="FW205" s="1203"/>
      <c r="FX205" s="1203"/>
      <c r="FY205" s="1203"/>
      <c r="FZ205" s="1203"/>
      <c r="GA205" s="1203"/>
      <c r="GB205" s="1203"/>
      <c r="GC205" s="1203"/>
      <c r="GD205" s="1203"/>
      <c r="GE205" s="1203"/>
      <c r="GF205" s="1203"/>
      <c r="GG205" s="1203"/>
      <c r="GH205" s="1203"/>
      <c r="GI205" s="1203"/>
      <c r="GJ205" s="1203"/>
      <c r="GK205" s="1203"/>
      <c r="GL205" s="1203"/>
      <c r="GM205" s="1203"/>
      <c r="GN205" s="1203"/>
      <c r="GO205" s="1203"/>
      <c r="GP205" s="1203"/>
      <c r="GQ205" s="1203"/>
      <c r="GR205" s="1203"/>
      <c r="GS205" s="1203"/>
      <c r="GT205" s="1203"/>
      <c r="GU205" s="1203"/>
      <c r="GV205" s="1203"/>
      <c r="GW205" s="1203"/>
      <c r="GX205" s="1203"/>
      <c r="GY205" s="1203"/>
      <c r="GZ205" s="1203"/>
      <c r="HA205" s="1203"/>
      <c r="HB205" s="1203"/>
      <c r="HC205" s="1203"/>
      <c r="HD205" s="1203"/>
      <c r="HE205" s="1203"/>
      <c r="HF205" s="1203"/>
      <c r="HG205" s="1203"/>
      <c r="HH205" s="1203"/>
      <c r="HI205" s="1203"/>
      <c r="HJ205" s="1203"/>
      <c r="HK205" s="1203"/>
      <c r="HL205" s="1203"/>
      <c r="HM205" s="1203"/>
      <c r="HN205" s="1203"/>
      <c r="HO205" s="1203"/>
      <c r="HP205" s="1203"/>
      <c r="HQ205" s="1203"/>
      <c r="HR205" s="1203"/>
      <c r="HS205" s="1203"/>
      <c r="HT205" s="1203"/>
      <c r="HU205" s="1203"/>
      <c r="HV205" s="1203"/>
      <c r="HW205" s="1203"/>
      <c r="HX205" s="1203"/>
      <c r="HY205" s="1203"/>
      <c r="HZ205" s="1203"/>
      <c r="IA205" s="1203"/>
      <c r="IB205" s="1203"/>
      <c r="IC205" s="1203"/>
      <c r="ID205" s="1203"/>
      <c r="IE205" s="1203"/>
      <c r="IF205" s="1203"/>
      <c r="IG205" s="1203"/>
      <c r="IH205" s="1203"/>
      <c r="II205" s="1203"/>
      <c r="IJ205" s="1203"/>
      <c r="IK205" s="1203"/>
      <c r="IL205" s="1203"/>
      <c r="IM205" s="1203"/>
      <c r="IN205" s="1203"/>
      <c r="IO205" s="1203"/>
      <c r="IP205" s="1203"/>
      <c r="IQ205" s="1203"/>
      <c r="IR205" s="1203"/>
      <c r="IS205" s="1203"/>
    </row>
    <row r="206" spans="1:253" s="1201" customFormat="1" ht="30">
      <c r="A206" s="1185">
        <v>190</v>
      </c>
      <c r="B206" s="1209" t="s">
        <v>1585</v>
      </c>
      <c r="C206" s="1209"/>
      <c r="D206" s="1209"/>
      <c r="E206" s="519" t="s">
        <v>1117</v>
      </c>
      <c r="F206" s="1222" t="s">
        <v>1248</v>
      </c>
      <c r="G206" s="1220"/>
      <c r="H206" s="1188" t="s">
        <v>132</v>
      </c>
      <c r="I206" s="1189">
        <v>2018</v>
      </c>
      <c r="J206" s="1189"/>
      <c r="K206" s="1189">
        <v>2020</v>
      </c>
      <c r="L206" s="1189"/>
      <c r="M206" s="1229"/>
      <c r="N206" s="1225" t="s">
        <v>1113</v>
      </c>
      <c r="O206" s="1192">
        <v>3996</v>
      </c>
      <c r="P206" s="1192"/>
      <c r="Q206" s="1192">
        <v>3996</v>
      </c>
      <c r="R206" s="1192"/>
      <c r="S206" s="1192"/>
      <c r="T206" s="1192"/>
      <c r="U206" s="1192"/>
      <c r="V206" s="519">
        <v>3596</v>
      </c>
      <c r="W206" s="519"/>
      <c r="X206" s="641">
        <v>3596.4</v>
      </c>
      <c r="Y206" s="641"/>
      <c r="Z206" s="1224"/>
      <c r="AA206" s="519">
        <v>3596</v>
      </c>
      <c r="AB206" s="535"/>
      <c r="AC206" s="1203"/>
      <c r="AD206" s="1203"/>
      <c r="AE206" s="1203"/>
      <c r="AF206" s="1203"/>
      <c r="AG206" s="1203"/>
      <c r="AH206" s="1203"/>
      <c r="AI206" s="1203"/>
      <c r="AJ206" s="1203"/>
      <c r="AK206" s="1203"/>
      <c r="AL206" s="1203"/>
      <c r="AM206" s="1203"/>
      <c r="AN206" s="1203"/>
      <c r="AO206" s="1203"/>
      <c r="AP206" s="1203"/>
      <c r="AQ206" s="1203"/>
      <c r="AR206" s="1203"/>
      <c r="AS206" s="1203"/>
      <c r="AT206" s="1203"/>
      <c r="AU206" s="1203"/>
      <c r="AV206" s="1203"/>
      <c r="AW206" s="1203"/>
      <c r="AX206" s="1203"/>
      <c r="AY206" s="1203"/>
      <c r="AZ206" s="1203"/>
      <c r="BA206" s="1203"/>
      <c r="BB206" s="1203"/>
      <c r="BC206" s="1203"/>
      <c r="BD206" s="1203"/>
      <c r="BE206" s="1203"/>
      <c r="BF206" s="1203"/>
      <c r="BG206" s="1203"/>
      <c r="BH206" s="1203"/>
      <c r="BI206" s="1203"/>
      <c r="BJ206" s="1203"/>
      <c r="BK206" s="1203"/>
      <c r="BL206" s="1203"/>
      <c r="BM206" s="1203"/>
      <c r="BN206" s="1203"/>
      <c r="BO206" s="1203"/>
      <c r="BP206" s="1203"/>
      <c r="BQ206" s="1203"/>
      <c r="BR206" s="1203"/>
      <c r="BS206" s="1203"/>
      <c r="BT206" s="1203"/>
      <c r="BU206" s="1203"/>
      <c r="BV206" s="1203"/>
      <c r="BW206" s="1203"/>
      <c r="BX206" s="1203"/>
      <c r="BY206" s="1203"/>
      <c r="BZ206" s="1203"/>
      <c r="CA206" s="1203"/>
      <c r="CB206" s="1203"/>
      <c r="CC206" s="1203"/>
      <c r="CD206" s="1203"/>
      <c r="CE206" s="1203"/>
      <c r="CF206" s="1203"/>
      <c r="CG206" s="1203"/>
      <c r="CH206" s="1203"/>
      <c r="CI206" s="1203"/>
      <c r="CJ206" s="1203"/>
      <c r="CK206" s="1203"/>
      <c r="CL206" s="1203"/>
      <c r="CM206" s="1203"/>
      <c r="CN206" s="1203"/>
      <c r="CO206" s="1203"/>
      <c r="CP206" s="1203"/>
      <c r="CQ206" s="1203"/>
      <c r="CR206" s="1203"/>
      <c r="CS206" s="1203"/>
      <c r="CT206" s="1203"/>
      <c r="CU206" s="1203"/>
      <c r="CV206" s="1203"/>
      <c r="CW206" s="1203"/>
      <c r="CX206" s="1203"/>
      <c r="CY206" s="1203"/>
      <c r="CZ206" s="1203"/>
      <c r="DA206" s="1203"/>
      <c r="DB206" s="1203"/>
      <c r="DC206" s="1203"/>
      <c r="DD206" s="1203"/>
      <c r="DE206" s="1203"/>
      <c r="DF206" s="1203"/>
      <c r="DG206" s="1203"/>
      <c r="DH206" s="1203"/>
      <c r="DI206" s="1203"/>
      <c r="DJ206" s="1203"/>
      <c r="DK206" s="1203"/>
      <c r="DL206" s="1203"/>
      <c r="DM206" s="1203"/>
      <c r="DN206" s="1203"/>
      <c r="DO206" s="1203"/>
      <c r="DP206" s="1203"/>
      <c r="DQ206" s="1203"/>
      <c r="DR206" s="1203"/>
      <c r="DS206" s="1203"/>
      <c r="DT206" s="1203"/>
      <c r="DU206" s="1203"/>
      <c r="DV206" s="1203"/>
      <c r="DW206" s="1203"/>
      <c r="DX206" s="1203"/>
      <c r="DY206" s="1203"/>
      <c r="DZ206" s="1203"/>
      <c r="EA206" s="1203"/>
      <c r="EB206" s="1203"/>
      <c r="EC206" s="1203"/>
      <c r="ED206" s="1203"/>
      <c r="EE206" s="1203"/>
      <c r="EF206" s="1203"/>
      <c r="EG206" s="1203"/>
      <c r="EH206" s="1203"/>
      <c r="EI206" s="1203"/>
      <c r="EJ206" s="1203"/>
      <c r="EK206" s="1203"/>
      <c r="EL206" s="1203"/>
      <c r="EM206" s="1203"/>
      <c r="EN206" s="1203"/>
      <c r="EO206" s="1203"/>
      <c r="EP206" s="1203"/>
      <c r="EQ206" s="1203"/>
      <c r="ER206" s="1203"/>
      <c r="ES206" s="1203"/>
      <c r="ET206" s="1203"/>
      <c r="EU206" s="1203"/>
      <c r="EV206" s="1203"/>
      <c r="EW206" s="1203"/>
      <c r="EX206" s="1203"/>
      <c r="EY206" s="1203"/>
      <c r="EZ206" s="1203"/>
      <c r="FA206" s="1203"/>
      <c r="FB206" s="1203"/>
      <c r="FC206" s="1203"/>
      <c r="FD206" s="1203"/>
      <c r="FE206" s="1203"/>
      <c r="FF206" s="1203"/>
      <c r="FG206" s="1203"/>
      <c r="FH206" s="1203"/>
      <c r="FI206" s="1203"/>
      <c r="FJ206" s="1203"/>
      <c r="FK206" s="1203"/>
      <c r="FL206" s="1203"/>
      <c r="FM206" s="1203"/>
      <c r="FN206" s="1203"/>
      <c r="FO206" s="1203"/>
      <c r="FP206" s="1203"/>
      <c r="FQ206" s="1203"/>
      <c r="FR206" s="1203"/>
      <c r="FS206" s="1203"/>
      <c r="FT206" s="1203"/>
      <c r="FU206" s="1203"/>
      <c r="FV206" s="1203"/>
      <c r="FW206" s="1203"/>
      <c r="FX206" s="1203"/>
      <c r="FY206" s="1203"/>
      <c r="FZ206" s="1203"/>
      <c r="GA206" s="1203"/>
      <c r="GB206" s="1203"/>
      <c r="GC206" s="1203"/>
      <c r="GD206" s="1203"/>
      <c r="GE206" s="1203"/>
      <c r="GF206" s="1203"/>
      <c r="GG206" s="1203"/>
      <c r="GH206" s="1203"/>
      <c r="GI206" s="1203"/>
      <c r="GJ206" s="1203"/>
      <c r="GK206" s="1203"/>
      <c r="GL206" s="1203"/>
      <c r="GM206" s="1203"/>
      <c r="GN206" s="1203"/>
      <c r="GO206" s="1203"/>
      <c r="GP206" s="1203"/>
      <c r="GQ206" s="1203"/>
      <c r="GR206" s="1203"/>
      <c r="GS206" s="1203"/>
      <c r="GT206" s="1203"/>
      <c r="GU206" s="1203"/>
      <c r="GV206" s="1203"/>
      <c r="GW206" s="1203"/>
      <c r="GX206" s="1203"/>
      <c r="GY206" s="1203"/>
      <c r="GZ206" s="1203"/>
      <c r="HA206" s="1203"/>
      <c r="HB206" s="1203"/>
      <c r="HC206" s="1203"/>
      <c r="HD206" s="1203"/>
      <c r="HE206" s="1203"/>
      <c r="HF206" s="1203"/>
      <c r="HG206" s="1203"/>
      <c r="HH206" s="1203"/>
      <c r="HI206" s="1203"/>
      <c r="HJ206" s="1203"/>
      <c r="HK206" s="1203"/>
      <c r="HL206" s="1203"/>
      <c r="HM206" s="1203"/>
      <c r="HN206" s="1203"/>
      <c r="HO206" s="1203"/>
      <c r="HP206" s="1203"/>
      <c r="HQ206" s="1203"/>
      <c r="HR206" s="1203"/>
      <c r="HS206" s="1203"/>
      <c r="HT206" s="1203"/>
      <c r="HU206" s="1203"/>
      <c r="HV206" s="1203"/>
      <c r="HW206" s="1203"/>
      <c r="HX206" s="1203"/>
      <c r="HY206" s="1203"/>
      <c r="HZ206" s="1203"/>
      <c r="IA206" s="1203"/>
      <c r="IB206" s="1203"/>
      <c r="IC206" s="1203"/>
      <c r="ID206" s="1203"/>
      <c r="IE206" s="1203"/>
      <c r="IF206" s="1203"/>
      <c r="IG206" s="1203"/>
      <c r="IH206" s="1203"/>
      <c r="II206" s="1203"/>
      <c r="IJ206" s="1203"/>
      <c r="IK206" s="1203"/>
      <c r="IL206" s="1203"/>
      <c r="IM206" s="1203"/>
      <c r="IN206" s="1203"/>
      <c r="IO206" s="1203"/>
      <c r="IP206" s="1203"/>
      <c r="IQ206" s="1203"/>
      <c r="IR206" s="1203"/>
      <c r="IS206" s="1203"/>
    </row>
    <row r="207" spans="1:253" s="1201" customFormat="1" ht="45">
      <c r="A207" s="1185">
        <v>191</v>
      </c>
      <c r="B207" s="1209" t="s">
        <v>981</v>
      </c>
      <c r="C207" s="1209"/>
      <c r="D207" s="1209"/>
      <c r="E207" s="519" t="s">
        <v>1117</v>
      </c>
      <c r="F207" s="1222" t="s">
        <v>1248</v>
      </c>
      <c r="G207" s="1220"/>
      <c r="H207" s="1193" t="s">
        <v>106</v>
      </c>
      <c r="I207" s="1189">
        <v>2018</v>
      </c>
      <c r="J207" s="1189"/>
      <c r="K207" s="1189">
        <v>2020</v>
      </c>
      <c r="L207" s="1189"/>
      <c r="M207" s="1229" t="s">
        <v>1414</v>
      </c>
      <c r="N207" s="1225" t="s">
        <v>1113</v>
      </c>
      <c r="O207" s="1192">
        <v>1650</v>
      </c>
      <c r="P207" s="1192"/>
      <c r="Q207" s="1192">
        <v>1650</v>
      </c>
      <c r="R207" s="1192"/>
      <c r="S207" s="1192"/>
      <c r="T207" s="1192"/>
      <c r="U207" s="1192"/>
      <c r="V207" s="519">
        <v>1485</v>
      </c>
      <c r="W207" s="519"/>
      <c r="X207" s="641">
        <v>1485</v>
      </c>
      <c r="Y207" s="641"/>
      <c r="Z207" s="1224"/>
      <c r="AA207" s="519">
        <v>1485</v>
      </c>
      <c r="AB207" s="535"/>
      <c r="AC207" s="1228"/>
      <c r="AD207" s="1228"/>
      <c r="AE207" s="1228"/>
      <c r="AF207" s="1228"/>
      <c r="AG207" s="1228"/>
      <c r="AH207" s="1228"/>
      <c r="AI207" s="1228"/>
      <c r="AJ207" s="1228"/>
      <c r="AK207" s="1228"/>
      <c r="AL207" s="1228"/>
      <c r="AM207" s="1228"/>
      <c r="AN207" s="1228"/>
      <c r="AO207" s="1228"/>
      <c r="AP207" s="1228"/>
      <c r="AQ207" s="1228"/>
      <c r="AR207" s="1228"/>
      <c r="AS207" s="1228"/>
      <c r="AT207" s="1228"/>
      <c r="AU207" s="1228"/>
      <c r="AV207" s="1228"/>
      <c r="AW207" s="1228"/>
      <c r="AX207" s="1228"/>
      <c r="AY207" s="1228"/>
      <c r="AZ207" s="1228"/>
      <c r="BA207" s="1228"/>
      <c r="BB207" s="1228"/>
      <c r="BC207" s="1228"/>
      <c r="BD207" s="1228"/>
      <c r="BE207" s="1228"/>
      <c r="BF207" s="1228"/>
      <c r="BG207" s="1228"/>
      <c r="BH207" s="1228"/>
      <c r="BI207" s="1228"/>
      <c r="BJ207" s="1228"/>
      <c r="BK207" s="1228"/>
      <c r="BL207" s="1228"/>
      <c r="BM207" s="1228"/>
      <c r="BN207" s="1228"/>
      <c r="BO207" s="1228"/>
      <c r="BP207" s="1228"/>
      <c r="BQ207" s="1228"/>
      <c r="BR207" s="1228"/>
      <c r="BS207" s="1228"/>
      <c r="BT207" s="1228"/>
      <c r="BU207" s="1228"/>
      <c r="BV207" s="1228"/>
      <c r="BW207" s="1228"/>
      <c r="BX207" s="1228"/>
      <c r="BY207" s="1228"/>
      <c r="BZ207" s="1228"/>
      <c r="CA207" s="1228"/>
      <c r="CB207" s="1228"/>
      <c r="CC207" s="1228"/>
      <c r="CD207" s="1228"/>
      <c r="CE207" s="1228"/>
      <c r="CF207" s="1228"/>
      <c r="CG207" s="1228"/>
      <c r="CH207" s="1228"/>
      <c r="CI207" s="1228"/>
      <c r="CJ207" s="1228"/>
      <c r="CK207" s="1228"/>
      <c r="CL207" s="1228"/>
      <c r="CM207" s="1228"/>
      <c r="CN207" s="1228"/>
      <c r="CO207" s="1228"/>
      <c r="CP207" s="1228"/>
      <c r="CQ207" s="1228"/>
      <c r="CR207" s="1228"/>
      <c r="CS207" s="1228"/>
      <c r="CT207" s="1228"/>
      <c r="CU207" s="1228"/>
      <c r="CV207" s="1228"/>
      <c r="CW207" s="1228"/>
      <c r="CX207" s="1228"/>
      <c r="CY207" s="1228"/>
      <c r="CZ207" s="1228"/>
      <c r="DA207" s="1228"/>
      <c r="DB207" s="1228"/>
      <c r="DC207" s="1228"/>
      <c r="DD207" s="1228"/>
      <c r="DE207" s="1228"/>
      <c r="DF207" s="1228"/>
      <c r="DG207" s="1228"/>
      <c r="DH207" s="1228"/>
      <c r="DI207" s="1228"/>
      <c r="DJ207" s="1228"/>
      <c r="DK207" s="1228"/>
      <c r="DL207" s="1228"/>
      <c r="DM207" s="1228"/>
      <c r="DN207" s="1228"/>
      <c r="DO207" s="1228"/>
      <c r="DP207" s="1228"/>
      <c r="DQ207" s="1228"/>
      <c r="DR207" s="1228"/>
      <c r="DS207" s="1228"/>
      <c r="DT207" s="1228"/>
      <c r="DU207" s="1228"/>
      <c r="DV207" s="1228"/>
      <c r="DW207" s="1228"/>
      <c r="DX207" s="1228"/>
      <c r="DY207" s="1228"/>
      <c r="DZ207" s="1228"/>
      <c r="EA207" s="1228"/>
      <c r="EB207" s="1228"/>
      <c r="EC207" s="1228"/>
      <c r="ED207" s="1228"/>
      <c r="EE207" s="1228"/>
      <c r="EF207" s="1228"/>
      <c r="EG207" s="1228"/>
      <c r="EH207" s="1228"/>
      <c r="EI207" s="1228"/>
      <c r="EJ207" s="1228"/>
      <c r="EK207" s="1228"/>
      <c r="EL207" s="1228"/>
      <c r="EM207" s="1228"/>
      <c r="EN207" s="1228"/>
      <c r="EO207" s="1228"/>
      <c r="EP207" s="1228"/>
      <c r="EQ207" s="1228"/>
      <c r="ER207" s="1228"/>
      <c r="ES207" s="1228"/>
      <c r="ET207" s="1228"/>
      <c r="EU207" s="1228"/>
      <c r="EV207" s="1228"/>
      <c r="EW207" s="1228"/>
      <c r="EX207" s="1228"/>
      <c r="EY207" s="1228"/>
      <c r="EZ207" s="1228"/>
      <c r="FA207" s="1228"/>
      <c r="FB207" s="1228"/>
      <c r="FC207" s="1228"/>
      <c r="FD207" s="1228"/>
      <c r="FE207" s="1228"/>
      <c r="FF207" s="1228"/>
      <c r="FG207" s="1228"/>
      <c r="FH207" s="1228"/>
      <c r="FI207" s="1228"/>
      <c r="FJ207" s="1228"/>
      <c r="FK207" s="1228"/>
      <c r="FL207" s="1228"/>
      <c r="FM207" s="1228"/>
      <c r="FN207" s="1228"/>
      <c r="FO207" s="1228"/>
      <c r="FP207" s="1228"/>
      <c r="FQ207" s="1228"/>
      <c r="FR207" s="1228"/>
      <c r="FS207" s="1228"/>
      <c r="FT207" s="1228"/>
      <c r="FU207" s="1228"/>
      <c r="FV207" s="1228"/>
      <c r="FW207" s="1228"/>
      <c r="FX207" s="1228"/>
      <c r="FY207" s="1228"/>
      <c r="FZ207" s="1228"/>
      <c r="GA207" s="1228"/>
      <c r="GB207" s="1228"/>
      <c r="GC207" s="1228"/>
      <c r="GD207" s="1228"/>
      <c r="GE207" s="1228"/>
      <c r="GF207" s="1228"/>
      <c r="GG207" s="1228"/>
      <c r="GH207" s="1228"/>
      <c r="GI207" s="1228"/>
      <c r="GJ207" s="1228"/>
      <c r="GK207" s="1228"/>
      <c r="GL207" s="1228"/>
      <c r="GM207" s="1228"/>
      <c r="GN207" s="1228"/>
      <c r="GO207" s="1228"/>
      <c r="GP207" s="1228"/>
      <c r="GQ207" s="1228"/>
      <c r="GR207" s="1228"/>
      <c r="GS207" s="1228"/>
      <c r="GT207" s="1228"/>
      <c r="GU207" s="1228"/>
      <c r="GV207" s="1228"/>
      <c r="GW207" s="1228"/>
      <c r="GX207" s="1228"/>
      <c r="GY207" s="1228"/>
      <c r="GZ207" s="1228"/>
      <c r="HA207" s="1228"/>
      <c r="HB207" s="1228"/>
      <c r="HC207" s="1228"/>
      <c r="HD207" s="1228"/>
      <c r="HE207" s="1228"/>
      <c r="HF207" s="1228"/>
      <c r="HG207" s="1228"/>
      <c r="HH207" s="1228"/>
      <c r="HI207" s="1228"/>
      <c r="HJ207" s="1228"/>
      <c r="HK207" s="1228"/>
      <c r="HL207" s="1228"/>
      <c r="HM207" s="1228"/>
      <c r="HN207" s="1228"/>
      <c r="HO207" s="1228"/>
      <c r="HP207" s="1228"/>
      <c r="HQ207" s="1228"/>
      <c r="HR207" s="1228"/>
      <c r="HS207" s="1228"/>
      <c r="HT207" s="1228"/>
      <c r="HU207" s="1228"/>
      <c r="HV207" s="1228"/>
      <c r="HW207" s="1228"/>
      <c r="HX207" s="1228"/>
      <c r="HY207" s="1228"/>
      <c r="HZ207" s="1228"/>
      <c r="IA207" s="1228"/>
      <c r="IB207" s="1228"/>
      <c r="IC207" s="1228"/>
      <c r="ID207" s="1228"/>
      <c r="IE207" s="1228"/>
      <c r="IF207" s="1228"/>
      <c r="IG207" s="1228"/>
      <c r="IH207" s="1228"/>
      <c r="II207" s="1228"/>
      <c r="IJ207" s="1228"/>
      <c r="IK207" s="1228"/>
      <c r="IL207" s="1228"/>
      <c r="IM207" s="1228"/>
      <c r="IN207" s="1228"/>
      <c r="IO207" s="1228"/>
      <c r="IP207" s="1228"/>
      <c r="IQ207" s="1228"/>
      <c r="IR207" s="1228"/>
      <c r="IS207" s="1228"/>
    </row>
    <row r="208" spans="1:253" s="1228" customFormat="1" ht="45">
      <c r="A208" s="1185">
        <v>192</v>
      </c>
      <c r="B208" s="1225" t="s">
        <v>1504</v>
      </c>
      <c r="C208" s="1225"/>
      <c r="D208" s="1225"/>
      <c r="E208" s="519" t="s">
        <v>1117</v>
      </c>
      <c r="F208" s="1222" t="s">
        <v>1248</v>
      </c>
      <c r="G208" s="1221"/>
      <c r="H208" s="1188" t="s">
        <v>132</v>
      </c>
      <c r="I208" s="1189">
        <v>2018</v>
      </c>
      <c r="J208" s="1189"/>
      <c r="K208" s="1189">
        <v>2020</v>
      </c>
      <c r="L208" s="1189"/>
      <c r="M208" s="1230" t="s">
        <v>1415</v>
      </c>
      <c r="N208" s="1225" t="s">
        <v>1113</v>
      </c>
      <c r="O208" s="520">
        <v>6500</v>
      </c>
      <c r="P208" s="520"/>
      <c r="Q208" s="520">
        <v>6500</v>
      </c>
      <c r="R208" s="520"/>
      <c r="S208" s="520"/>
      <c r="T208" s="520"/>
      <c r="U208" s="520">
        <v>6500</v>
      </c>
      <c r="V208" s="520">
        <v>5850</v>
      </c>
      <c r="W208" s="1224"/>
      <c r="X208" s="687">
        <v>5850</v>
      </c>
      <c r="Y208" s="687"/>
      <c r="Z208" s="1224"/>
      <c r="AA208" s="519">
        <v>5850</v>
      </c>
      <c r="AB208" s="1209"/>
      <c r="AC208" s="1201"/>
      <c r="AD208" s="1201"/>
      <c r="AE208" s="1201"/>
      <c r="AF208" s="1201"/>
      <c r="AG208" s="1201"/>
      <c r="AH208" s="1201"/>
      <c r="AI208" s="1201"/>
      <c r="AJ208" s="1201"/>
      <c r="AK208" s="1201"/>
      <c r="AL208" s="1201"/>
      <c r="AM208" s="1201"/>
      <c r="AN208" s="1201"/>
      <c r="AO208" s="1201"/>
      <c r="AP208" s="1201"/>
      <c r="AQ208" s="1201"/>
      <c r="AR208" s="1201"/>
      <c r="AS208" s="1201"/>
      <c r="AT208" s="1201"/>
      <c r="AU208" s="1201"/>
      <c r="AV208" s="1201"/>
      <c r="AW208" s="1201"/>
      <c r="AX208" s="1201"/>
      <c r="AY208" s="1201"/>
      <c r="AZ208" s="1201"/>
      <c r="BA208" s="1201"/>
      <c r="BB208" s="1201"/>
      <c r="BC208" s="1201"/>
      <c r="BD208" s="1201"/>
      <c r="BE208" s="1201"/>
      <c r="BF208" s="1201"/>
      <c r="BG208" s="1201"/>
      <c r="BH208" s="1201"/>
      <c r="BI208" s="1201"/>
      <c r="BJ208" s="1201"/>
      <c r="BK208" s="1201"/>
      <c r="BL208" s="1201"/>
      <c r="BM208" s="1201"/>
      <c r="BN208" s="1201"/>
      <c r="BO208" s="1201"/>
      <c r="BP208" s="1201"/>
      <c r="BQ208" s="1201"/>
      <c r="BR208" s="1201"/>
      <c r="BS208" s="1201"/>
      <c r="BT208" s="1201"/>
      <c r="BU208" s="1201"/>
      <c r="BV208" s="1201"/>
      <c r="BW208" s="1201"/>
      <c r="BX208" s="1201"/>
      <c r="BY208" s="1201"/>
      <c r="BZ208" s="1201"/>
      <c r="CA208" s="1201"/>
      <c r="CB208" s="1201"/>
      <c r="CC208" s="1201"/>
      <c r="CD208" s="1201"/>
      <c r="CE208" s="1201"/>
      <c r="CF208" s="1201"/>
      <c r="CG208" s="1201"/>
      <c r="CH208" s="1201"/>
      <c r="CI208" s="1201"/>
      <c r="CJ208" s="1201"/>
      <c r="CK208" s="1201"/>
      <c r="CL208" s="1201"/>
      <c r="CM208" s="1201"/>
      <c r="CN208" s="1201"/>
      <c r="CO208" s="1201"/>
      <c r="CP208" s="1201"/>
      <c r="CQ208" s="1201"/>
      <c r="CR208" s="1201"/>
      <c r="CS208" s="1201"/>
      <c r="CT208" s="1201"/>
      <c r="CU208" s="1201"/>
      <c r="CV208" s="1201"/>
      <c r="CW208" s="1201"/>
      <c r="CX208" s="1201"/>
      <c r="CY208" s="1201"/>
      <c r="CZ208" s="1201"/>
      <c r="DA208" s="1201"/>
      <c r="DB208" s="1201"/>
      <c r="DC208" s="1201"/>
      <c r="DD208" s="1201"/>
      <c r="DE208" s="1201"/>
      <c r="DF208" s="1201"/>
      <c r="DG208" s="1201"/>
      <c r="DH208" s="1201"/>
      <c r="DI208" s="1201"/>
      <c r="DJ208" s="1201"/>
      <c r="DK208" s="1201"/>
      <c r="DL208" s="1201"/>
      <c r="DM208" s="1201"/>
      <c r="DN208" s="1201"/>
      <c r="DO208" s="1201"/>
      <c r="DP208" s="1201"/>
      <c r="DQ208" s="1201"/>
      <c r="DR208" s="1201"/>
      <c r="DS208" s="1201"/>
      <c r="DT208" s="1201"/>
      <c r="DU208" s="1201"/>
      <c r="DV208" s="1201"/>
      <c r="DW208" s="1201"/>
      <c r="DX208" s="1201"/>
      <c r="DY208" s="1201"/>
      <c r="DZ208" s="1201"/>
      <c r="EA208" s="1201"/>
      <c r="EB208" s="1201"/>
      <c r="EC208" s="1201"/>
      <c r="ED208" s="1201"/>
      <c r="EE208" s="1201"/>
      <c r="EF208" s="1201"/>
      <c r="EG208" s="1201"/>
      <c r="EH208" s="1201"/>
      <c r="EI208" s="1201"/>
      <c r="EJ208" s="1201"/>
      <c r="EK208" s="1201"/>
      <c r="EL208" s="1201"/>
      <c r="EM208" s="1201"/>
      <c r="EN208" s="1201"/>
      <c r="EO208" s="1201"/>
      <c r="EP208" s="1201"/>
      <c r="EQ208" s="1201"/>
      <c r="ER208" s="1201"/>
      <c r="ES208" s="1201"/>
      <c r="ET208" s="1201"/>
      <c r="EU208" s="1201"/>
      <c r="EV208" s="1201"/>
      <c r="EW208" s="1201"/>
      <c r="EX208" s="1201"/>
      <c r="EY208" s="1201"/>
      <c r="EZ208" s="1201"/>
      <c r="FA208" s="1201"/>
      <c r="FB208" s="1201"/>
      <c r="FC208" s="1201"/>
      <c r="FD208" s="1201"/>
      <c r="FE208" s="1201"/>
      <c r="FF208" s="1201"/>
      <c r="FG208" s="1201"/>
      <c r="FH208" s="1201"/>
      <c r="FI208" s="1201"/>
      <c r="FJ208" s="1201"/>
      <c r="FK208" s="1201"/>
      <c r="FL208" s="1201"/>
      <c r="FM208" s="1201"/>
      <c r="FN208" s="1201"/>
      <c r="FO208" s="1201"/>
      <c r="FP208" s="1201"/>
      <c r="FQ208" s="1201"/>
      <c r="FR208" s="1201"/>
      <c r="FS208" s="1201"/>
      <c r="FT208" s="1201"/>
      <c r="FU208" s="1201"/>
      <c r="FV208" s="1201"/>
      <c r="FW208" s="1201"/>
      <c r="FX208" s="1201"/>
      <c r="FY208" s="1201"/>
      <c r="FZ208" s="1201"/>
      <c r="GA208" s="1201"/>
      <c r="GB208" s="1201"/>
      <c r="GC208" s="1201"/>
      <c r="GD208" s="1201"/>
      <c r="GE208" s="1201"/>
      <c r="GF208" s="1201"/>
      <c r="GG208" s="1201"/>
      <c r="GH208" s="1201"/>
      <c r="GI208" s="1201"/>
      <c r="GJ208" s="1201"/>
      <c r="GK208" s="1201"/>
      <c r="GL208" s="1201"/>
      <c r="GM208" s="1201"/>
      <c r="GN208" s="1201"/>
      <c r="GO208" s="1201"/>
      <c r="GP208" s="1201"/>
      <c r="GQ208" s="1201"/>
      <c r="GR208" s="1201"/>
      <c r="GS208" s="1201"/>
      <c r="GT208" s="1201"/>
      <c r="GU208" s="1201"/>
      <c r="GV208" s="1201"/>
      <c r="GW208" s="1201"/>
      <c r="GX208" s="1201"/>
      <c r="GY208" s="1201"/>
      <c r="GZ208" s="1201"/>
      <c r="HA208" s="1201"/>
      <c r="HB208" s="1201"/>
      <c r="HC208" s="1201"/>
      <c r="HD208" s="1201"/>
      <c r="HE208" s="1201"/>
      <c r="HF208" s="1201"/>
      <c r="HG208" s="1201"/>
      <c r="HH208" s="1201"/>
      <c r="HI208" s="1201"/>
      <c r="HJ208" s="1201"/>
      <c r="HK208" s="1201"/>
      <c r="HL208" s="1201"/>
      <c r="HM208" s="1201"/>
      <c r="HN208" s="1201"/>
      <c r="HO208" s="1201"/>
      <c r="HP208" s="1201"/>
      <c r="HQ208" s="1201"/>
      <c r="HR208" s="1201"/>
      <c r="HS208" s="1201"/>
      <c r="HT208" s="1201"/>
      <c r="HU208" s="1201"/>
      <c r="HV208" s="1201"/>
      <c r="HW208" s="1201"/>
      <c r="HX208" s="1201"/>
      <c r="HY208" s="1201"/>
      <c r="HZ208" s="1201"/>
      <c r="IA208" s="1201"/>
      <c r="IB208" s="1201"/>
      <c r="IC208" s="1201"/>
      <c r="ID208" s="1201"/>
      <c r="IE208" s="1201"/>
      <c r="IF208" s="1201"/>
      <c r="IG208" s="1201"/>
      <c r="IH208" s="1201"/>
      <c r="II208" s="1201"/>
      <c r="IJ208" s="1201"/>
      <c r="IK208" s="1201"/>
      <c r="IL208" s="1201"/>
      <c r="IM208" s="1201"/>
      <c r="IN208" s="1201"/>
      <c r="IO208" s="1201"/>
      <c r="IP208" s="1201"/>
      <c r="IQ208" s="1201"/>
      <c r="IR208" s="1201"/>
      <c r="IS208" s="1201"/>
    </row>
    <row r="209" spans="1:253" s="1203" customFormat="1" ht="45">
      <c r="A209" s="1185">
        <v>193</v>
      </c>
      <c r="B209" s="1209" t="s">
        <v>983</v>
      </c>
      <c r="C209" s="1209"/>
      <c r="D209" s="1209"/>
      <c r="E209" s="519" t="s">
        <v>1117</v>
      </c>
      <c r="F209" s="1222" t="s">
        <v>1248</v>
      </c>
      <c r="G209" s="1220"/>
      <c r="H209" s="1194" t="s">
        <v>51</v>
      </c>
      <c r="I209" s="1189">
        <v>2018</v>
      </c>
      <c r="J209" s="1189"/>
      <c r="K209" s="1189">
        <v>2020</v>
      </c>
      <c r="L209" s="1189"/>
      <c r="M209" s="1229" t="s">
        <v>1416</v>
      </c>
      <c r="N209" s="1225" t="s">
        <v>1113</v>
      </c>
      <c r="O209" s="1192">
        <v>3000</v>
      </c>
      <c r="P209" s="1192"/>
      <c r="Q209" s="1192">
        <v>3000</v>
      </c>
      <c r="R209" s="520"/>
      <c r="S209" s="520"/>
      <c r="T209" s="520"/>
      <c r="U209" s="1192">
        <v>3000</v>
      </c>
      <c r="V209" s="520"/>
      <c r="W209" s="1227"/>
      <c r="X209" s="688">
        <v>0</v>
      </c>
      <c r="Y209" s="688"/>
      <c r="Z209" s="519"/>
      <c r="AA209" s="519">
        <v>0</v>
      </c>
      <c r="AB209" s="1202" t="s">
        <v>984</v>
      </c>
    </row>
    <row r="210" spans="1:253" s="1201" customFormat="1" ht="45">
      <c r="A210" s="1185">
        <v>194</v>
      </c>
      <c r="B210" s="1225" t="s">
        <v>985</v>
      </c>
      <c r="C210" s="1225"/>
      <c r="D210" s="1225"/>
      <c r="E210" s="519" t="s">
        <v>1117</v>
      </c>
      <c r="F210" s="1222" t="s">
        <v>1248</v>
      </c>
      <c r="G210" s="519"/>
      <c r="H210" s="1194" t="s">
        <v>51</v>
      </c>
      <c r="I210" s="1189">
        <v>2018</v>
      </c>
      <c r="J210" s="1189"/>
      <c r="K210" s="1189">
        <v>2020</v>
      </c>
      <c r="L210" s="1189"/>
      <c r="M210" s="1229" t="s">
        <v>1417</v>
      </c>
      <c r="N210" s="1225" t="s">
        <v>1113</v>
      </c>
      <c r="O210" s="520">
        <v>3700</v>
      </c>
      <c r="P210" s="520"/>
      <c r="Q210" s="520">
        <v>3700</v>
      </c>
      <c r="R210" s="520"/>
      <c r="S210" s="520"/>
      <c r="T210" s="520"/>
      <c r="U210" s="520">
        <v>3200</v>
      </c>
      <c r="V210" s="520">
        <v>3330</v>
      </c>
      <c r="W210" s="519"/>
      <c r="X210" s="641">
        <v>3330</v>
      </c>
      <c r="Y210" s="641"/>
      <c r="Z210" s="519"/>
      <c r="AA210" s="519">
        <v>3330</v>
      </c>
      <c r="AB210" s="1195" t="s">
        <v>986</v>
      </c>
    </row>
    <row r="211" spans="1:253" s="1201" customFormat="1" ht="45">
      <c r="A211" s="1185">
        <v>195</v>
      </c>
      <c r="B211" s="1225" t="s">
        <v>987</v>
      </c>
      <c r="C211" s="1225"/>
      <c r="D211" s="1225"/>
      <c r="E211" s="519" t="s">
        <v>1117</v>
      </c>
      <c r="F211" s="1222" t="s">
        <v>1248</v>
      </c>
      <c r="G211" s="1220"/>
      <c r="H211" s="1216" t="s">
        <v>189</v>
      </c>
      <c r="I211" s="1189">
        <v>2018</v>
      </c>
      <c r="J211" s="1189"/>
      <c r="K211" s="1189">
        <v>2020</v>
      </c>
      <c r="L211" s="1189"/>
      <c r="M211" s="1229" t="s">
        <v>1418</v>
      </c>
      <c r="N211" s="1225" t="s">
        <v>1113</v>
      </c>
      <c r="O211" s="520">
        <v>1200</v>
      </c>
      <c r="P211" s="520"/>
      <c r="Q211" s="520">
        <v>1200</v>
      </c>
      <c r="R211" s="520"/>
      <c r="S211" s="520"/>
      <c r="T211" s="520"/>
      <c r="U211" s="520">
        <v>1200</v>
      </c>
      <c r="V211" s="520">
        <v>1080</v>
      </c>
      <c r="W211" s="1224"/>
      <c r="X211" s="687">
        <v>1080</v>
      </c>
      <c r="Y211" s="687"/>
      <c r="Z211" s="1224"/>
      <c r="AA211" s="519">
        <v>1080</v>
      </c>
      <c r="AB211" s="535"/>
    </row>
    <row r="212" spans="1:253" s="1201" customFormat="1" ht="45">
      <c r="A212" s="1185">
        <v>196</v>
      </c>
      <c r="B212" s="1225" t="s">
        <v>988</v>
      </c>
      <c r="C212" s="1225"/>
      <c r="D212" s="1225"/>
      <c r="E212" s="519" t="s">
        <v>1117</v>
      </c>
      <c r="F212" s="1222" t="s">
        <v>1248</v>
      </c>
      <c r="G212" s="1220"/>
      <c r="H212" s="1216" t="s">
        <v>189</v>
      </c>
      <c r="I212" s="1189">
        <v>2018</v>
      </c>
      <c r="J212" s="1189"/>
      <c r="K212" s="1189">
        <v>2020</v>
      </c>
      <c r="L212" s="1189"/>
      <c r="M212" s="1229" t="s">
        <v>1419</v>
      </c>
      <c r="N212" s="1225" t="s">
        <v>1113</v>
      </c>
      <c r="O212" s="1224">
        <v>5700</v>
      </c>
      <c r="P212" s="1224"/>
      <c r="Q212" s="1224">
        <v>5700</v>
      </c>
      <c r="R212" s="520">
        <f>T212</f>
        <v>50</v>
      </c>
      <c r="S212" s="520"/>
      <c r="T212" s="520">
        <v>50</v>
      </c>
      <c r="U212" s="520">
        <v>4950</v>
      </c>
      <c r="V212" s="520">
        <v>5130</v>
      </c>
      <c r="W212" s="519"/>
      <c r="X212" s="641">
        <v>5130</v>
      </c>
      <c r="Y212" s="641"/>
      <c r="Z212" s="519"/>
      <c r="AA212" s="519">
        <v>5130</v>
      </c>
      <c r="AB212" s="1202" t="s">
        <v>989</v>
      </c>
    </row>
    <row r="213" spans="1:253" s="1201" customFormat="1" ht="45">
      <c r="A213" s="1185">
        <v>199</v>
      </c>
      <c r="B213" s="1225" t="s">
        <v>2291</v>
      </c>
      <c r="C213" s="1225"/>
      <c r="D213" s="1225"/>
      <c r="E213" s="519" t="s">
        <v>1117</v>
      </c>
      <c r="F213" s="1222" t="s">
        <v>1248</v>
      </c>
      <c r="G213" s="1220"/>
      <c r="H213" s="1194" t="s">
        <v>51</v>
      </c>
      <c r="I213" s="1189">
        <v>2018</v>
      </c>
      <c r="J213" s="1189"/>
      <c r="K213" s="1189">
        <v>2020</v>
      </c>
      <c r="L213" s="1189"/>
      <c r="M213" s="1229" t="s">
        <v>1421</v>
      </c>
      <c r="N213" s="1225" t="s">
        <v>1113</v>
      </c>
      <c r="O213" s="520">
        <v>5000</v>
      </c>
      <c r="P213" s="520"/>
      <c r="Q213" s="520">
        <v>5000</v>
      </c>
      <c r="R213" s="520"/>
      <c r="S213" s="520"/>
      <c r="T213" s="520"/>
      <c r="U213" s="520">
        <v>5000</v>
      </c>
      <c r="V213" s="520">
        <v>4500</v>
      </c>
      <c r="W213" s="519"/>
      <c r="X213" s="641">
        <v>4500</v>
      </c>
      <c r="Y213" s="641"/>
      <c r="Z213" s="519"/>
      <c r="AA213" s="519">
        <v>4500</v>
      </c>
      <c r="AB213" s="535"/>
    </row>
    <row r="214" spans="1:253" s="1203" customFormat="1" ht="45">
      <c r="A214" s="1185">
        <v>200</v>
      </c>
      <c r="B214" s="1225" t="s">
        <v>995</v>
      </c>
      <c r="C214" s="1225"/>
      <c r="D214" s="1225"/>
      <c r="E214" s="519" t="s">
        <v>1117</v>
      </c>
      <c r="F214" s="1222" t="s">
        <v>1248</v>
      </c>
      <c r="G214" s="519"/>
      <c r="H214" s="1193" t="s">
        <v>26</v>
      </c>
      <c r="I214" s="1189">
        <v>2018</v>
      </c>
      <c r="J214" s="1189"/>
      <c r="K214" s="1189">
        <v>2020</v>
      </c>
      <c r="L214" s="1189"/>
      <c r="M214" s="1229" t="s">
        <v>1421</v>
      </c>
      <c r="N214" s="1225" t="s">
        <v>1113</v>
      </c>
      <c r="O214" s="1192">
        <v>6400</v>
      </c>
      <c r="P214" s="1192"/>
      <c r="Q214" s="1192">
        <v>6400</v>
      </c>
      <c r="R214" s="1192"/>
      <c r="S214" s="1192"/>
      <c r="T214" s="1192"/>
      <c r="U214" s="1192">
        <v>6400</v>
      </c>
      <c r="V214" s="520">
        <v>5760</v>
      </c>
      <c r="W214" s="519"/>
      <c r="X214" s="641">
        <v>5760</v>
      </c>
      <c r="Y214" s="641"/>
      <c r="Z214" s="1224"/>
      <c r="AA214" s="519">
        <v>5760</v>
      </c>
      <c r="AB214" s="1195" t="s">
        <v>996</v>
      </c>
      <c r="AC214" s="1201"/>
      <c r="AD214" s="1201"/>
      <c r="AE214" s="1201"/>
      <c r="AF214" s="1201"/>
      <c r="AG214" s="1201"/>
      <c r="AH214" s="1201"/>
      <c r="AI214" s="1201"/>
      <c r="AJ214" s="1201"/>
      <c r="AK214" s="1201"/>
      <c r="AL214" s="1201"/>
      <c r="AM214" s="1201"/>
      <c r="AN214" s="1201"/>
      <c r="AO214" s="1201"/>
      <c r="AP214" s="1201"/>
      <c r="AQ214" s="1201"/>
      <c r="AR214" s="1201"/>
      <c r="AS214" s="1201"/>
      <c r="AT214" s="1201"/>
      <c r="AU214" s="1201"/>
      <c r="AV214" s="1201"/>
      <c r="AW214" s="1201"/>
      <c r="AX214" s="1201"/>
      <c r="AY214" s="1201"/>
      <c r="AZ214" s="1201"/>
      <c r="BA214" s="1201"/>
      <c r="BB214" s="1201"/>
      <c r="BC214" s="1201"/>
      <c r="BD214" s="1201"/>
      <c r="BE214" s="1201"/>
      <c r="BF214" s="1201"/>
      <c r="BG214" s="1201"/>
      <c r="BH214" s="1201"/>
      <c r="BI214" s="1201"/>
      <c r="BJ214" s="1201"/>
      <c r="BK214" s="1201"/>
      <c r="BL214" s="1201"/>
      <c r="BM214" s="1201"/>
      <c r="BN214" s="1201"/>
      <c r="BO214" s="1201"/>
      <c r="BP214" s="1201"/>
      <c r="BQ214" s="1201"/>
      <c r="BR214" s="1201"/>
      <c r="BS214" s="1201"/>
      <c r="BT214" s="1201"/>
      <c r="BU214" s="1201"/>
      <c r="BV214" s="1201"/>
      <c r="BW214" s="1201"/>
      <c r="BX214" s="1201"/>
      <c r="BY214" s="1201"/>
      <c r="BZ214" s="1201"/>
      <c r="CA214" s="1201"/>
      <c r="CB214" s="1201"/>
      <c r="CC214" s="1201"/>
      <c r="CD214" s="1201"/>
      <c r="CE214" s="1201"/>
      <c r="CF214" s="1201"/>
      <c r="CG214" s="1201"/>
      <c r="CH214" s="1201"/>
      <c r="CI214" s="1201"/>
      <c r="CJ214" s="1201"/>
      <c r="CK214" s="1201"/>
      <c r="CL214" s="1201"/>
      <c r="CM214" s="1201"/>
      <c r="CN214" s="1201"/>
      <c r="CO214" s="1201"/>
      <c r="CP214" s="1201"/>
      <c r="CQ214" s="1201"/>
      <c r="CR214" s="1201"/>
      <c r="CS214" s="1201"/>
      <c r="CT214" s="1201"/>
      <c r="CU214" s="1201"/>
      <c r="CV214" s="1201"/>
      <c r="CW214" s="1201"/>
      <c r="CX214" s="1201"/>
      <c r="CY214" s="1201"/>
      <c r="CZ214" s="1201"/>
      <c r="DA214" s="1201"/>
      <c r="DB214" s="1201"/>
      <c r="DC214" s="1201"/>
      <c r="DD214" s="1201"/>
      <c r="DE214" s="1201"/>
      <c r="DF214" s="1201"/>
      <c r="DG214" s="1201"/>
      <c r="DH214" s="1201"/>
      <c r="DI214" s="1201"/>
      <c r="DJ214" s="1201"/>
      <c r="DK214" s="1201"/>
      <c r="DL214" s="1201"/>
      <c r="DM214" s="1201"/>
      <c r="DN214" s="1201"/>
      <c r="DO214" s="1201"/>
      <c r="DP214" s="1201"/>
      <c r="DQ214" s="1201"/>
      <c r="DR214" s="1201"/>
      <c r="DS214" s="1201"/>
      <c r="DT214" s="1201"/>
      <c r="DU214" s="1201"/>
      <c r="DV214" s="1201"/>
      <c r="DW214" s="1201"/>
      <c r="DX214" s="1201"/>
      <c r="DY214" s="1201"/>
      <c r="DZ214" s="1201"/>
      <c r="EA214" s="1201"/>
      <c r="EB214" s="1201"/>
      <c r="EC214" s="1201"/>
      <c r="ED214" s="1201"/>
      <c r="EE214" s="1201"/>
      <c r="EF214" s="1201"/>
      <c r="EG214" s="1201"/>
      <c r="EH214" s="1201"/>
      <c r="EI214" s="1201"/>
      <c r="EJ214" s="1201"/>
      <c r="EK214" s="1201"/>
      <c r="EL214" s="1201"/>
      <c r="EM214" s="1201"/>
      <c r="EN214" s="1201"/>
      <c r="EO214" s="1201"/>
      <c r="EP214" s="1201"/>
      <c r="EQ214" s="1201"/>
      <c r="ER214" s="1201"/>
      <c r="ES214" s="1201"/>
      <c r="ET214" s="1201"/>
      <c r="EU214" s="1201"/>
      <c r="EV214" s="1201"/>
      <c r="EW214" s="1201"/>
      <c r="EX214" s="1201"/>
      <c r="EY214" s="1201"/>
      <c r="EZ214" s="1201"/>
      <c r="FA214" s="1201"/>
      <c r="FB214" s="1201"/>
      <c r="FC214" s="1201"/>
      <c r="FD214" s="1201"/>
      <c r="FE214" s="1201"/>
      <c r="FF214" s="1201"/>
      <c r="FG214" s="1201"/>
      <c r="FH214" s="1201"/>
      <c r="FI214" s="1201"/>
      <c r="FJ214" s="1201"/>
      <c r="FK214" s="1201"/>
      <c r="FL214" s="1201"/>
      <c r="FM214" s="1201"/>
      <c r="FN214" s="1201"/>
      <c r="FO214" s="1201"/>
      <c r="FP214" s="1201"/>
      <c r="FQ214" s="1201"/>
      <c r="FR214" s="1201"/>
      <c r="FS214" s="1201"/>
      <c r="FT214" s="1201"/>
      <c r="FU214" s="1201"/>
      <c r="FV214" s="1201"/>
      <c r="FW214" s="1201"/>
      <c r="FX214" s="1201"/>
      <c r="FY214" s="1201"/>
      <c r="FZ214" s="1201"/>
      <c r="GA214" s="1201"/>
      <c r="GB214" s="1201"/>
      <c r="GC214" s="1201"/>
      <c r="GD214" s="1201"/>
      <c r="GE214" s="1201"/>
      <c r="GF214" s="1201"/>
      <c r="GG214" s="1201"/>
      <c r="GH214" s="1201"/>
      <c r="GI214" s="1201"/>
      <c r="GJ214" s="1201"/>
      <c r="GK214" s="1201"/>
      <c r="GL214" s="1201"/>
      <c r="GM214" s="1201"/>
      <c r="GN214" s="1201"/>
      <c r="GO214" s="1201"/>
      <c r="GP214" s="1201"/>
      <c r="GQ214" s="1201"/>
      <c r="GR214" s="1201"/>
      <c r="GS214" s="1201"/>
      <c r="GT214" s="1201"/>
      <c r="GU214" s="1201"/>
      <c r="GV214" s="1201"/>
      <c r="GW214" s="1201"/>
      <c r="GX214" s="1201"/>
      <c r="GY214" s="1201"/>
      <c r="GZ214" s="1201"/>
      <c r="HA214" s="1201"/>
      <c r="HB214" s="1201"/>
      <c r="HC214" s="1201"/>
      <c r="HD214" s="1201"/>
      <c r="HE214" s="1201"/>
      <c r="HF214" s="1201"/>
      <c r="HG214" s="1201"/>
      <c r="HH214" s="1201"/>
      <c r="HI214" s="1201"/>
      <c r="HJ214" s="1201"/>
      <c r="HK214" s="1201"/>
      <c r="HL214" s="1201"/>
      <c r="HM214" s="1201"/>
      <c r="HN214" s="1201"/>
      <c r="HO214" s="1201"/>
      <c r="HP214" s="1201"/>
      <c r="HQ214" s="1201"/>
      <c r="HR214" s="1201"/>
      <c r="HS214" s="1201"/>
      <c r="HT214" s="1201"/>
      <c r="HU214" s="1201"/>
      <c r="HV214" s="1201"/>
      <c r="HW214" s="1201"/>
      <c r="HX214" s="1201"/>
      <c r="HY214" s="1201"/>
      <c r="HZ214" s="1201"/>
      <c r="IA214" s="1201"/>
      <c r="IB214" s="1201"/>
      <c r="IC214" s="1201"/>
      <c r="ID214" s="1201"/>
      <c r="IE214" s="1201"/>
      <c r="IF214" s="1201"/>
      <c r="IG214" s="1201"/>
      <c r="IH214" s="1201"/>
      <c r="II214" s="1201"/>
      <c r="IJ214" s="1201"/>
      <c r="IK214" s="1201"/>
      <c r="IL214" s="1201"/>
      <c r="IM214" s="1201"/>
      <c r="IN214" s="1201"/>
      <c r="IO214" s="1201"/>
      <c r="IP214" s="1201"/>
      <c r="IQ214" s="1201"/>
      <c r="IR214" s="1201"/>
      <c r="IS214" s="1201"/>
    </row>
    <row r="215" spans="1:253" s="1201" customFormat="1" ht="75">
      <c r="A215" s="1185">
        <v>201</v>
      </c>
      <c r="B215" s="1225" t="s">
        <v>997</v>
      </c>
      <c r="C215" s="1225"/>
      <c r="D215" s="1225"/>
      <c r="E215" s="519" t="s">
        <v>1117</v>
      </c>
      <c r="F215" s="1222" t="s">
        <v>1248</v>
      </c>
      <c r="G215" s="519"/>
      <c r="H215" s="1198" t="s">
        <v>211</v>
      </c>
      <c r="I215" s="1189">
        <v>2018</v>
      </c>
      <c r="J215" s="1189"/>
      <c r="K215" s="1189">
        <v>2020</v>
      </c>
      <c r="L215" s="1189"/>
      <c r="M215" s="1189"/>
      <c r="N215" s="1225" t="s">
        <v>1113</v>
      </c>
      <c r="O215" s="1192">
        <v>4000</v>
      </c>
      <c r="P215" s="1192"/>
      <c r="Q215" s="1192">
        <v>4000</v>
      </c>
      <c r="R215" s="1192"/>
      <c r="S215" s="1192"/>
      <c r="T215" s="1192"/>
      <c r="U215" s="1192">
        <v>4000</v>
      </c>
      <c r="V215" s="520"/>
      <c r="W215" s="519"/>
      <c r="X215" s="641">
        <v>0</v>
      </c>
      <c r="Y215" s="641"/>
      <c r="Z215" s="519"/>
      <c r="AA215" s="519">
        <v>0</v>
      </c>
      <c r="AB215" s="1195" t="s">
        <v>998</v>
      </c>
    </row>
    <row r="216" spans="1:253" s="1203" customFormat="1" ht="60">
      <c r="A216" s="1185">
        <v>202</v>
      </c>
      <c r="B216" s="1225" t="s">
        <v>999</v>
      </c>
      <c r="C216" s="1225"/>
      <c r="D216" s="1225"/>
      <c r="E216" s="519" t="s">
        <v>1117</v>
      </c>
      <c r="F216" s="1222" t="s">
        <v>1248</v>
      </c>
      <c r="G216" s="519"/>
      <c r="H216" s="1198" t="s">
        <v>211</v>
      </c>
      <c r="I216" s="1189">
        <v>2018</v>
      </c>
      <c r="J216" s="1189"/>
      <c r="K216" s="1189">
        <v>2020</v>
      </c>
      <c r="L216" s="1189"/>
      <c r="M216" s="1189"/>
      <c r="N216" s="1225" t="s">
        <v>1113</v>
      </c>
      <c r="O216" s="1192">
        <v>4000</v>
      </c>
      <c r="P216" s="1192"/>
      <c r="Q216" s="1192">
        <v>4000</v>
      </c>
      <c r="R216" s="1192"/>
      <c r="S216" s="1192"/>
      <c r="T216" s="1192"/>
      <c r="U216" s="1192"/>
      <c r="V216" s="520">
        <v>3600</v>
      </c>
      <c r="W216" s="519"/>
      <c r="X216" s="641">
        <v>3600</v>
      </c>
      <c r="Y216" s="641"/>
      <c r="Z216" s="519"/>
      <c r="AA216" s="519">
        <v>3600</v>
      </c>
      <c r="AB216" s="1195" t="s">
        <v>1000</v>
      </c>
      <c r="AC216" s="1201"/>
      <c r="AD216" s="1201"/>
      <c r="AE216" s="1201"/>
      <c r="AF216" s="1201"/>
      <c r="AG216" s="1201"/>
      <c r="AH216" s="1201"/>
      <c r="AI216" s="1201"/>
      <c r="AJ216" s="1201"/>
      <c r="AK216" s="1201"/>
      <c r="AL216" s="1201"/>
      <c r="AM216" s="1201"/>
      <c r="AN216" s="1201"/>
      <c r="AO216" s="1201"/>
      <c r="AP216" s="1201"/>
      <c r="AQ216" s="1201"/>
      <c r="AR216" s="1201"/>
      <c r="AS216" s="1201"/>
      <c r="AT216" s="1201"/>
      <c r="AU216" s="1201"/>
      <c r="AV216" s="1201"/>
      <c r="AW216" s="1201"/>
      <c r="AX216" s="1201"/>
      <c r="AY216" s="1201"/>
      <c r="AZ216" s="1201"/>
      <c r="BA216" s="1201"/>
      <c r="BB216" s="1201"/>
      <c r="BC216" s="1201"/>
      <c r="BD216" s="1201"/>
      <c r="BE216" s="1201"/>
      <c r="BF216" s="1201"/>
      <c r="BG216" s="1201"/>
      <c r="BH216" s="1201"/>
      <c r="BI216" s="1201"/>
      <c r="BJ216" s="1201"/>
      <c r="BK216" s="1201"/>
      <c r="BL216" s="1201"/>
      <c r="BM216" s="1201"/>
      <c r="BN216" s="1201"/>
      <c r="BO216" s="1201"/>
      <c r="BP216" s="1201"/>
      <c r="BQ216" s="1201"/>
      <c r="BR216" s="1201"/>
      <c r="BS216" s="1201"/>
      <c r="BT216" s="1201"/>
      <c r="BU216" s="1201"/>
      <c r="BV216" s="1201"/>
      <c r="BW216" s="1201"/>
      <c r="BX216" s="1201"/>
      <c r="BY216" s="1201"/>
      <c r="BZ216" s="1201"/>
      <c r="CA216" s="1201"/>
      <c r="CB216" s="1201"/>
      <c r="CC216" s="1201"/>
      <c r="CD216" s="1201"/>
      <c r="CE216" s="1201"/>
      <c r="CF216" s="1201"/>
      <c r="CG216" s="1201"/>
      <c r="CH216" s="1201"/>
      <c r="CI216" s="1201"/>
      <c r="CJ216" s="1201"/>
      <c r="CK216" s="1201"/>
      <c r="CL216" s="1201"/>
      <c r="CM216" s="1201"/>
      <c r="CN216" s="1201"/>
      <c r="CO216" s="1201"/>
      <c r="CP216" s="1201"/>
      <c r="CQ216" s="1201"/>
      <c r="CR216" s="1201"/>
      <c r="CS216" s="1201"/>
      <c r="CT216" s="1201"/>
      <c r="CU216" s="1201"/>
      <c r="CV216" s="1201"/>
      <c r="CW216" s="1201"/>
      <c r="CX216" s="1201"/>
      <c r="CY216" s="1201"/>
      <c r="CZ216" s="1201"/>
      <c r="DA216" s="1201"/>
      <c r="DB216" s="1201"/>
      <c r="DC216" s="1201"/>
      <c r="DD216" s="1201"/>
      <c r="DE216" s="1201"/>
      <c r="DF216" s="1201"/>
      <c r="DG216" s="1201"/>
      <c r="DH216" s="1201"/>
      <c r="DI216" s="1201"/>
      <c r="DJ216" s="1201"/>
      <c r="DK216" s="1201"/>
      <c r="DL216" s="1201"/>
      <c r="DM216" s="1201"/>
      <c r="DN216" s="1201"/>
      <c r="DO216" s="1201"/>
      <c r="DP216" s="1201"/>
      <c r="DQ216" s="1201"/>
      <c r="DR216" s="1201"/>
      <c r="DS216" s="1201"/>
      <c r="DT216" s="1201"/>
      <c r="DU216" s="1201"/>
      <c r="DV216" s="1201"/>
      <c r="DW216" s="1201"/>
      <c r="DX216" s="1201"/>
      <c r="DY216" s="1201"/>
      <c r="DZ216" s="1201"/>
      <c r="EA216" s="1201"/>
      <c r="EB216" s="1201"/>
      <c r="EC216" s="1201"/>
      <c r="ED216" s="1201"/>
      <c r="EE216" s="1201"/>
      <c r="EF216" s="1201"/>
      <c r="EG216" s="1201"/>
      <c r="EH216" s="1201"/>
      <c r="EI216" s="1201"/>
      <c r="EJ216" s="1201"/>
      <c r="EK216" s="1201"/>
      <c r="EL216" s="1201"/>
      <c r="EM216" s="1201"/>
      <c r="EN216" s="1201"/>
      <c r="EO216" s="1201"/>
      <c r="EP216" s="1201"/>
      <c r="EQ216" s="1201"/>
      <c r="ER216" s="1201"/>
      <c r="ES216" s="1201"/>
      <c r="ET216" s="1201"/>
      <c r="EU216" s="1201"/>
      <c r="EV216" s="1201"/>
      <c r="EW216" s="1201"/>
      <c r="EX216" s="1201"/>
      <c r="EY216" s="1201"/>
      <c r="EZ216" s="1201"/>
      <c r="FA216" s="1201"/>
      <c r="FB216" s="1201"/>
      <c r="FC216" s="1201"/>
      <c r="FD216" s="1201"/>
      <c r="FE216" s="1201"/>
      <c r="FF216" s="1201"/>
      <c r="FG216" s="1201"/>
      <c r="FH216" s="1201"/>
      <c r="FI216" s="1201"/>
      <c r="FJ216" s="1201"/>
      <c r="FK216" s="1201"/>
      <c r="FL216" s="1201"/>
      <c r="FM216" s="1201"/>
      <c r="FN216" s="1201"/>
      <c r="FO216" s="1201"/>
      <c r="FP216" s="1201"/>
      <c r="FQ216" s="1201"/>
      <c r="FR216" s="1201"/>
      <c r="FS216" s="1201"/>
      <c r="FT216" s="1201"/>
      <c r="FU216" s="1201"/>
      <c r="FV216" s="1201"/>
      <c r="FW216" s="1201"/>
      <c r="FX216" s="1201"/>
      <c r="FY216" s="1201"/>
      <c r="FZ216" s="1201"/>
      <c r="GA216" s="1201"/>
      <c r="GB216" s="1201"/>
      <c r="GC216" s="1201"/>
      <c r="GD216" s="1201"/>
      <c r="GE216" s="1201"/>
      <c r="GF216" s="1201"/>
      <c r="GG216" s="1201"/>
      <c r="GH216" s="1201"/>
      <c r="GI216" s="1201"/>
      <c r="GJ216" s="1201"/>
      <c r="GK216" s="1201"/>
      <c r="GL216" s="1201"/>
      <c r="GM216" s="1201"/>
      <c r="GN216" s="1201"/>
      <c r="GO216" s="1201"/>
      <c r="GP216" s="1201"/>
      <c r="GQ216" s="1201"/>
      <c r="GR216" s="1201"/>
      <c r="GS216" s="1201"/>
      <c r="GT216" s="1201"/>
      <c r="GU216" s="1201"/>
      <c r="GV216" s="1201"/>
      <c r="GW216" s="1201"/>
      <c r="GX216" s="1201"/>
      <c r="GY216" s="1201"/>
      <c r="GZ216" s="1201"/>
      <c r="HA216" s="1201"/>
      <c r="HB216" s="1201"/>
      <c r="HC216" s="1201"/>
      <c r="HD216" s="1201"/>
      <c r="HE216" s="1201"/>
      <c r="HF216" s="1201"/>
      <c r="HG216" s="1201"/>
      <c r="HH216" s="1201"/>
      <c r="HI216" s="1201"/>
      <c r="HJ216" s="1201"/>
      <c r="HK216" s="1201"/>
      <c r="HL216" s="1201"/>
      <c r="HM216" s="1201"/>
      <c r="HN216" s="1201"/>
      <c r="HO216" s="1201"/>
      <c r="HP216" s="1201"/>
      <c r="HQ216" s="1201"/>
      <c r="HR216" s="1201"/>
      <c r="HS216" s="1201"/>
      <c r="HT216" s="1201"/>
      <c r="HU216" s="1201"/>
      <c r="HV216" s="1201"/>
      <c r="HW216" s="1201"/>
      <c r="HX216" s="1201"/>
      <c r="HY216" s="1201"/>
      <c r="HZ216" s="1201"/>
      <c r="IA216" s="1201"/>
      <c r="IB216" s="1201"/>
      <c r="IC216" s="1201"/>
      <c r="ID216" s="1201"/>
      <c r="IE216" s="1201"/>
      <c r="IF216" s="1201"/>
      <c r="IG216" s="1201"/>
      <c r="IH216" s="1201"/>
      <c r="II216" s="1201"/>
      <c r="IJ216" s="1201"/>
      <c r="IK216" s="1201"/>
      <c r="IL216" s="1201"/>
      <c r="IM216" s="1201"/>
      <c r="IN216" s="1201"/>
      <c r="IO216" s="1201"/>
      <c r="IP216" s="1201"/>
      <c r="IQ216" s="1201"/>
      <c r="IR216" s="1201"/>
      <c r="IS216" s="1201"/>
    </row>
    <row r="217" spans="1:253" s="1203" customFormat="1" ht="30">
      <c r="A217" s="1185">
        <v>203</v>
      </c>
      <c r="B217" s="1225" t="s">
        <v>1001</v>
      </c>
      <c r="C217" s="1225"/>
      <c r="D217" s="1225"/>
      <c r="E217" s="519" t="s">
        <v>1117</v>
      </c>
      <c r="F217" s="1222" t="s">
        <v>1248</v>
      </c>
      <c r="G217" s="1231"/>
      <c r="H217" s="1198" t="s">
        <v>211</v>
      </c>
      <c r="I217" s="1189">
        <v>2018</v>
      </c>
      <c r="J217" s="1189"/>
      <c r="K217" s="1189">
        <v>2020</v>
      </c>
      <c r="L217" s="1189"/>
      <c r="M217" s="1189"/>
      <c r="N217" s="1225" t="s">
        <v>1113</v>
      </c>
      <c r="O217" s="1192">
        <v>3000</v>
      </c>
      <c r="P217" s="1192"/>
      <c r="Q217" s="1192">
        <v>3000</v>
      </c>
      <c r="R217" s="1192"/>
      <c r="S217" s="1192"/>
      <c r="T217" s="1192"/>
      <c r="U217" s="1192">
        <v>3000</v>
      </c>
      <c r="V217" s="520">
        <v>2700</v>
      </c>
      <c r="W217" s="519"/>
      <c r="X217" s="641">
        <v>2700</v>
      </c>
      <c r="Y217" s="641"/>
      <c r="Z217" s="1224"/>
      <c r="AA217" s="519">
        <v>2700</v>
      </c>
      <c r="AB217" s="535"/>
      <c r="AC217" s="1201"/>
      <c r="AD217" s="1201"/>
      <c r="AE217" s="1201"/>
      <c r="AF217" s="1201"/>
      <c r="AG217" s="1201"/>
      <c r="AH217" s="1201"/>
      <c r="AI217" s="1201"/>
      <c r="AJ217" s="1201"/>
      <c r="AK217" s="1201"/>
      <c r="AL217" s="1201"/>
      <c r="AM217" s="1201"/>
      <c r="AN217" s="1201"/>
      <c r="AO217" s="1201"/>
      <c r="AP217" s="1201"/>
      <c r="AQ217" s="1201"/>
      <c r="AR217" s="1201"/>
      <c r="AS217" s="1201"/>
      <c r="AT217" s="1201"/>
      <c r="AU217" s="1201"/>
      <c r="AV217" s="1201"/>
      <c r="AW217" s="1201"/>
      <c r="AX217" s="1201"/>
      <c r="AY217" s="1201"/>
      <c r="AZ217" s="1201"/>
      <c r="BA217" s="1201"/>
      <c r="BB217" s="1201"/>
      <c r="BC217" s="1201"/>
      <c r="BD217" s="1201"/>
      <c r="BE217" s="1201"/>
      <c r="BF217" s="1201"/>
      <c r="BG217" s="1201"/>
      <c r="BH217" s="1201"/>
      <c r="BI217" s="1201"/>
      <c r="BJ217" s="1201"/>
      <c r="BK217" s="1201"/>
      <c r="BL217" s="1201"/>
      <c r="BM217" s="1201"/>
      <c r="BN217" s="1201"/>
      <c r="BO217" s="1201"/>
      <c r="BP217" s="1201"/>
      <c r="BQ217" s="1201"/>
      <c r="BR217" s="1201"/>
      <c r="BS217" s="1201"/>
      <c r="BT217" s="1201"/>
      <c r="BU217" s="1201"/>
      <c r="BV217" s="1201"/>
      <c r="BW217" s="1201"/>
      <c r="BX217" s="1201"/>
      <c r="BY217" s="1201"/>
      <c r="BZ217" s="1201"/>
      <c r="CA217" s="1201"/>
      <c r="CB217" s="1201"/>
      <c r="CC217" s="1201"/>
      <c r="CD217" s="1201"/>
      <c r="CE217" s="1201"/>
      <c r="CF217" s="1201"/>
      <c r="CG217" s="1201"/>
      <c r="CH217" s="1201"/>
      <c r="CI217" s="1201"/>
      <c r="CJ217" s="1201"/>
      <c r="CK217" s="1201"/>
      <c r="CL217" s="1201"/>
      <c r="CM217" s="1201"/>
      <c r="CN217" s="1201"/>
      <c r="CO217" s="1201"/>
      <c r="CP217" s="1201"/>
      <c r="CQ217" s="1201"/>
      <c r="CR217" s="1201"/>
      <c r="CS217" s="1201"/>
      <c r="CT217" s="1201"/>
      <c r="CU217" s="1201"/>
      <c r="CV217" s="1201"/>
      <c r="CW217" s="1201"/>
      <c r="CX217" s="1201"/>
      <c r="CY217" s="1201"/>
      <c r="CZ217" s="1201"/>
      <c r="DA217" s="1201"/>
      <c r="DB217" s="1201"/>
      <c r="DC217" s="1201"/>
      <c r="DD217" s="1201"/>
      <c r="DE217" s="1201"/>
      <c r="DF217" s="1201"/>
      <c r="DG217" s="1201"/>
      <c r="DH217" s="1201"/>
      <c r="DI217" s="1201"/>
      <c r="DJ217" s="1201"/>
      <c r="DK217" s="1201"/>
      <c r="DL217" s="1201"/>
      <c r="DM217" s="1201"/>
      <c r="DN217" s="1201"/>
      <c r="DO217" s="1201"/>
      <c r="DP217" s="1201"/>
      <c r="DQ217" s="1201"/>
      <c r="DR217" s="1201"/>
      <c r="DS217" s="1201"/>
      <c r="DT217" s="1201"/>
      <c r="DU217" s="1201"/>
      <c r="DV217" s="1201"/>
      <c r="DW217" s="1201"/>
      <c r="DX217" s="1201"/>
      <c r="DY217" s="1201"/>
      <c r="DZ217" s="1201"/>
      <c r="EA217" s="1201"/>
      <c r="EB217" s="1201"/>
      <c r="EC217" s="1201"/>
      <c r="ED217" s="1201"/>
      <c r="EE217" s="1201"/>
      <c r="EF217" s="1201"/>
      <c r="EG217" s="1201"/>
      <c r="EH217" s="1201"/>
      <c r="EI217" s="1201"/>
      <c r="EJ217" s="1201"/>
      <c r="EK217" s="1201"/>
      <c r="EL217" s="1201"/>
      <c r="EM217" s="1201"/>
      <c r="EN217" s="1201"/>
      <c r="EO217" s="1201"/>
      <c r="EP217" s="1201"/>
      <c r="EQ217" s="1201"/>
      <c r="ER217" s="1201"/>
      <c r="ES217" s="1201"/>
      <c r="ET217" s="1201"/>
      <c r="EU217" s="1201"/>
      <c r="EV217" s="1201"/>
      <c r="EW217" s="1201"/>
      <c r="EX217" s="1201"/>
      <c r="EY217" s="1201"/>
      <c r="EZ217" s="1201"/>
      <c r="FA217" s="1201"/>
      <c r="FB217" s="1201"/>
      <c r="FC217" s="1201"/>
      <c r="FD217" s="1201"/>
      <c r="FE217" s="1201"/>
      <c r="FF217" s="1201"/>
      <c r="FG217" s="1201"/>
      <c r="FH217" s="1201"/>
      <c r="FI217" s="1201"/>
      <c r="FJ217" s="1201"/>
      <c r="FK217" s="1201"/>
      <c r="FL217" s="1201"/>
      <c r="FM217" s="1201"/>
      <c r="FN217" s="1201"/>
      <c r="FO217" s="1201"/>
      <c r="FP217" s="1201"/>
      <c r="FQ217" s="1201"/>
      <c r="FR217" s="1201"/>
      <c r="FS217" s="1201"/>
      <c r="FT217" s="1201"/>
      <c r="FU217" s="1201"/>
      <c r="FV217" s="1201"/>
      <c r="FW217" s="1201"/>
      <c r="FX217" s="1201"/>
      <c r="FY217" s="1201"/>
      <c r="FZ217" s="1201"/>
      <c r="GA217" s="1201"/>
      <c r="GB217" s="1201"/>
      <c r="GC217" s="1201"/>
      <c r="GD217" s="1201"/>
      <c r="GE217" s="1201"/>
      <c r="GF217" s="1201"/>
      <c r="GG217" s="1201"/>
      <c r="GH217" s="1201"/>
      <c r="GI217" s="1201"/>
      <c r="GJ217" s="1201"/>
      <c r="GK217" s="1201"/>
      <c r="GL217" s="1201"/>
      <c r="GM217" s="1201"/>
      <c r="GN217" s="1201"/>
      <c r="GO217" s="1201"/>
      <c r="GP217" s="1201"/>
      <c r="GQ217" s="1201"/>
      <c r="GR217" s="1201"/>
      <c r="GS217" s="1201"/>
      <c r="GT217" s="1201"/>
      <c r="GU217" s="1201"/>
      <c r="GV217" s="1201"/>
      <c r="GW217" s="1201"/>
      <c r="GX217" s="1201"/>
      <c r="GY217" s="1201"/>
      <c r="GZ217" s="1201"/>
      <c r="HA217" s="1201"/>
      <c r="HB217" s="1201"/>
      <c r="HC217" s="1201"/>
      <c r="HD217" s="1201"/>
      <c r="HE217" s="1201"/>
      <c r="HF217" s="1201"/>
      <c r="HG217" s="1201"/>
      <c r="HH217" s="1201"/>
      <c r="HI217" s="1201"/>
      <c r="HJ217" s="1201"/>
      <c r="HK217" s="1201"/>
      <c r="HL217" s="1201"/>
      <c r="HM217" s="1201"/>
      <c r="HN217" s="1201"/>
      <c r="HO217" s="1201"/>
      <c r="HP217" s="1201"/>
      <c r="HQ217" s="1201"/>
      <c r="HR217" s="1201"/>
      <c r="HS217" s="1201"/>
      <c r="HT217" s="1201"/>
      <c r="HU217" s="1201"/>
      <c r="HV217" s="1201"/>
      <c r="HW217" s="1201"/>
      <c r="HX217" s="1201"/>
      <c r="HY217" s="1201"/>
      <c r="HZ217" s="1201"/>
      <c r="IA217" s="1201"/>
      <c r="IB217" s="1201"/>
      <c r="IC217" s="1201"/>
      <c r="ID217" s="1201"/>
      <c r="IE217" s="1201"/>
      <c r="IF217" s="1201"/>
      <c r="IG217" s="1201"/>
      <c r="IH217" s="1201"/>
      <c r="II217" s="1201"/>
      <c r="IJ217" s="1201"/>
      <c r="IK217" s="1201"/>
      <c r="IL217" s="1201"/>
      <c r="IM217" s="1201"/>
      <c r="IN217" s="1201"/>
      <c r="IO217" s="1201"/>
      <c r="IP217" s="1201"/>
      <c r="IQ217" s="1201"/>
      <c r="IR217" s="1201"/>
      <c r="IS217" s="1201"/>
    </row>
    <row r="218" spans="1:253" s="1203" customFormat="1" ht="45">
      <c r="A218" s="1185">
        <v>204</v>
      </c>
      <c r="B218" s="1225" t="s">
        <v>1002</v>
      </c>
      <c r="C218" s="1225"/>
      <c r="D218" s="1225"/>
      <c r="E218" s="519" t="s">
        <v>1117</v>
      </c>
      <c r="F218" s="1222" t="s">
        <v>1248</v>
      </c>
      <c r="G218" s="519"/>
      <c r="H218" s="1193" t="s">
        <v>189</v>
      </c>
      <c r="I218" s="1189">
        <v>2018</v>
      </c>
      <c r="J218" s="1189"/>
      <c r="K218" s="1189">
        <v>2020</v>
      </c>
      <c r="L218" s="1189"/>
      <c r="M218" s="1229" t="s">
        <v>1422</v>
      </c>
      <c r="N218" s="1225" t="s">
        <v>1113</v>
      </c>
      <c r="O218" s="1192">
        <v>3000</v>
      </c>
      <c r="P218" s="1192"/>
      <c r="Q218" s="1192">
        <v>3000</v>
      </c>
      <c r="R218" s="520"/>
      <c r="S218" s="520"/>
      <c r="T218" s="520"/>
      <c r="U218" s="1192">
        <v>3000</v>
      </c>
      <c r="V218" s="520">
        <v>2700</v>
      </c>
      <c r="W218" s="519"/>
      <c r="X218" s="641">
        <v>2700</v>
      </c>
      <c r="Y218" s="641"/>
      <c r="Z218" s="1237"/>
      <c r="AA218" s="519">
        <v>2700</v>
      </c>
      <c r="AB218" s="1195" t="s">
        <v>880</v>
      </c>
      <c r="AC218" s="1201"/>
      <c r="AD218" s="1201"/>
      <c r="AE218" s="1201"/>
      <c r="AF218" s="1201"/>
      <c r="AG218" s="1201"/>
      <c r="AH218" s="1201"/>
      <c r="AI218" s="1201"/>
      <c r="AJ218" s="1201"/>
      <c r="AK218" s="1201"/>
      <c r="AL218" s="1201"/>
      <c r="AM218" s="1201"/>
      <c r="AN218" s="1201"/>
      <c r="AO218" s="1201"/>
      <c r="AP218" s="1201"/>
      <c r="AQ218" s="1201"/>
      <c r="AR218" s="1201"/>
      <c r="AS218" s="1201"/>
      <c r="AT218" s="1201"/>
      <c r="AU218" s="1201"/>
      <c r="AV218" s="1201"/>
      <c r="AW218" s="1201"/>
      <c r="AX218" s="1201"/>
      <c r="AY218" s="1201"/>
      <c r="AZ218" s="1201"/>
      <c r="BA218" s="1201"/>
      <c r="BB218" s="1201"/>
      <c r="BC218" s="1201"/>
      <c r="BD218" s="1201"/>
      <c r="BE218" s="1201"/>
      <c r="BF218" s="1201"/>
      <c r="BG218" s="1201"/>
      <c r="BH218" s="1201"/>
      <c r="BI218" s="1201"/>
      <c r="BJ218" s="1201"/>
      <c r="BK218" s="1201"/>
      <c r="BL218" s="1201"/>
      <c r="BM218" s="1201"/>
      <c r="BN218" s="1201"/>
      <c r="BO218" s="1201"/>
      <c r="BP218" s="1201"/>
      <c r="BQ218" s="1201"/>
      <c r="BR218" s="1201"/>
      <c r="BS218" s="1201"/>
      <c r="BT218" s="1201"/>
      <c r="BU218" s="1201"/>
      <c r="BV218" s="1201"/>
      <c r="BW218" s="1201"/>
      <c r="BX218" s="1201"/>
      <c r="BY218" s="1201"/>
      <c r="BZ218" s="1201"/>
      <c r="CA218" s="1201"/>
      <c r="CB218" s="1201"/>
      <c r="CC218" s="1201"/>
      <c r="CD218" s="1201"/>
      <c r="CE218" s="1201"/>
      <c r="CF218" s="1201"/>
      <c r="CG218" s="1201"/>
      <c r="CH218" s="1201"/>
      <c r="CI218" s="1201"/>
      <c r="CJ218" s="1201"/>
      <c r="CK218" s="1201"/>
      <c r="CL218" s="1201"/>
      <c r="CM218" s="1201"/>
      <c r="CN218" s="1201"/>
      <c r="CO218" s="1201"/>
      <c r="CP218" s="1201"/>
      <c r="CQ218" s="1201"/>
      <c r="CR218" s="1201"/>
      <c r="CS218" s="1201"/>
      <c r="CT218" s="1201"/>
      <c r="CU218" s="1201"/>
      <c r="CV218" s="1201"/>
      <c r="CW218" s="1201"/>
      <c r="CX218" s="1201"/>
      <c r="CY218" s="1201"/>
      <c r="CZ218" s="1201"/>
      <c r="DA218" s="1201"/>
      <c r="DB218" s="1201"/>
      <c r="DC218" s="1201"/>
      <c r="DD218" s="1201"/>
      <c r="DE218" s="1201"/>
      <c r="DF218" s="1201"/>
      <c r="DG218" s="1201"/>
      <c r="DH218" s="1201"/>
      <c r="DI218" s="1201"/>
      <c r="DJ218" s="1201"/>
      <c r="DK218" s="1201"/>
      <c r="DL218" s="1201"/>
      <c r="DM218" s="1201"/>
      <c r="DN218" s="1201"/>
      <c r="DO218" s="1201"/>
      <c r="DP218" s="1201"/>
      <c r="DQ218" s="1201"/>
      <c r="DR218" s="1201"/>
      <c r="DS218" s="1201"/>
      <c r="DT218" s="1201"/>
      <c r="DU218" s="1201"/>
      <c r="DV218" s="1201"/>
      <c r="DW218" s="1201"/>
      <c r="DX218" s="1201"/>
      <c r="DY218" s="1201"/>
      <c r="DZ218" s="1201"/>
      <c r="EA218" s="1201"/>
      <c r="EB218" s="1201"/>
      <c r="EC218" s="1201"/>
      <c r="ED218" s="1201"/>
      <c r="EE218" s="1201"/>
      <c r="EF218" s="1201"/>
      <c r="EG218" s="1201"/>
      <c r="EH218" s="1201"/>
      <c r="EI218" s="1201"/>
      <c r="EJ218" s="1201"/>
      <c r="EK218" s="1201"/>
      <c r="EL218" s="1201"/>
      <c r="EM218" s="1201"/>
      <c r="EN218" s="1201"/>
      <c r="EO218" s="1201"/>
      <c r="EP218" s="1201"/>
      <c r="EQ218" s="1201"/>
      <c r="ER218" s="1201"/>
      <c r="ES218" s="1201"/>
      <c r="ET218" s="1201"/>
      <c r="EU218" s="1201"/>
      <c r="EV218" s="1201"/>
      <c r="EW218" s="1201"/>
      <c r="EX218" s="1201"/>
      <c r="EY218" s="1201"/>
      <c r="EZ218" s="1201"/>
      <c r="FA218" s="1201"/>
      <c r="FB218" s="1201"/>
      <c r="FC218" s="1201"/>
      <c r="FD218" s="1201"/>
      <c r="FE218" s="1201"/>
      <c r="FF218" s="1201"/>
      <c r="FG218" s="1201"/>
      <c r="FH218" s="1201"/>
      <c r="FI218" s="1201"/>
      <c r="FJ218" s="1201"/>
      <c r="FK218" s="1201"/>
      <c r="FL218" s="1201"/>
      <c r="FM218" s="1201"/>
      <c r="FN218" s="1201"/>
      <c r="FO218" s="1201"/>
      <c r="FP218" s="1201"/>
      <c r="FQ218" s="1201"/>
      <c r="FR218" s="1201"/>
      <c r="FS218" s="1201"/>
      <c r="FT218" s="1201"/>
      <c r="FU218" s="1201"/>
      <c r="FV218" s="1201"/>
      <c r="FW218" s="1201"/>
      <c r="FX218" s="1201"/>
      <c r="FY218" s="1201"/>
      <c r="FZ218" s="1201"/>
      <c r="GA218" s="1201"/>
      <c r="GB218" s="1201"/>
      <c r="GC218" s="1201"/>
      <c r="GD218" s="1201"/>
      <c r="GE218" s="1201"/>
      <c r="GF218" s="1201"/>
      <c r="GG218" s="1201"/>
      <c r="GH218" s="1201"/>
      <c r="GI218" s="1201"/>
      <c r="GJ218" s="1201"/>
      <c r="GK218" s="1201"/>
      <c r="GL218" s="1201"/>
      <c r="GM218" s="1201"/>
      <c r="GN218" s="1201"/>
      <c r="GO218" s="1201"/>
      <c r="GP218" s="1201"/>
      <c r="GQ218" s="1201"/>
      <c r="GR218" s="1201"/>
      <c r="GS218" s="1201"/>
      <c r="GT218" s="1201"/>
      <c r="GU218" s="1201"/>
      <c r="GV218" s="1201"/>
      <c r="GW218" s="1201"/>
      <c r="GX218" s="1201"/>
      <c r="GY218" s="1201"/>
      <c r="GZ218" s="1201"/>
      <c r="HA218" s="1201"/>
      <c r="HB218" s="1201"/>
      <c r="HC218" s="1201"/>
      <c r="HD218" s="1201"/>
      <c r="HE218" s="1201"/>
      <c r="HF218" s="1201"/>
      <c r="HG218" s="1201"/>
      <c r="HH218" s="1201"/>
      <c r="HI218" s="1201"/>
      <c r="HJ218" s="1201"/>
      <c r="HK218" s="1201"/>
      <c r="HL218" s="1201"/>
      <c r="HM218" s="1201"/>
      <c r="HN218" s="1201"/>
      <c r="HO218" s="1201"/>
      <c r="HP218" s="1201"/>
      <c r="HQ218" s="1201"/>
      <c r="HR218" s="1201"/>
      <c r="HS218" s="1201"/>
      <c r="HT218" s="1201"/>
      <c r="HU218" s="1201"/>
      <c r="HV218" s="1201"/>
      <c r="HW218" s="1201"/>
      <c r="HX218" s="1201"/>
      <c r="HY218" s="1201"/>
      <c r="HZ218" s="1201"/>
      <c r="IA218" s="1201"/>
      <c r="IB218" s="1201"/>
      <c r="IC218" s="1201"/>
      <c r="ID218" s="1201"/>
      <c r="IE218" s="1201"/>
      <c r="IF218" s="1201"/>
      <c r="IG218" s="1201"/>
      <c r="IH218" s="1201"/>
      <c r="II218" s="1201"/>
      <c r="IJ218" s="1201"/>
      <c r="IK218" s="1201"/>
      <c r="IL218" s="1201"/>
      <c r="IM218" s="1201"/>
      <c r="IN218" s="1201"/>
      <c r="IO218" s="1201"/>
      <c r="IP218" s="1201"/>
      <c r="IQ218" s="1201"/>
      <c r="IR218" s="1201"/>
      <c r="IS218" s="1201"/>
    </row>
    <row r="219" spans="1:253" s="1201" customFormat="1" ht="45">
      <c r="A219" s="1185">
        <v>205</v>
      </c>
      <c r="B219" s="1225" t="s">
        <v>1003</v>
      </c>
      <c r="C219" s="1225"/>
      <c r="D219" s="1225"/>
      <c r="E219" s="519" t="s">
        <v>1117</v>
      </c>
      <c r="F219" s="1222" t="s">
        <v>1248</v>
      </c>
      <c r="G219" s="519"/>
      <c r="H219" s="1188" t="s">
        <v>132</v>
      </c>
      <c r="I219" s="1189">
        <v>2018</v>
      </c>
      <c r="J219" s="1189"/>
      <c r="K219" s="1189">
        <v>2020</v>
      </c>
      <c r="L219" s="1189"/>
      <c r="M219" s="1229"/>
      <c r="N219" s="1225" t="s">
        <v>1113</v>
      </c>
      <c r="O219" s="1192">
        <v>3000</v>
      </c>
      <c r="P219" s="1192"/>
      <c r="Q219" s="1192">
        <v>3000</v>
      </c>
      <c r="R219" s="520"/>
      <c r="S219" s="520"/>
      <c r="T219" s="520"/>
      <c r="U219" s="1192">
        <v>3000</v>
      </c>
      <c r="V219" s="520">
        <v>2700</v>
      </c>
      <c r="W219" s="1224"/>
      <c r="X219" s="687">
        <v>2700</v>
      </c>
      <c r="Y219" s="687"/>
      <c r="Z219" s="1224"/>
      <c r="AA219" s="519">
        <v>2700</v>
      </c>
      <c r="AB219" s="1195" t="s">
        <v>880</v>
      </c>
      <c r="AC219" s="1203"/>
      <c r="AD219" s="1203"/>
      <c r="AE219" s="1203"/>
      <c r="AF219" s="1203"/>
      <c r="AG219" s="1203"/>
      <c r="AH219" s="1203"/>
      <c r="AI219" s="1203"/>
      <c r="AJ219" s="1203"/>
      <c r="AK219" s="1203"/>
      <c r="AL219" s="1203"/>
      <c r="AM219" s="1203"/>
      <c r="AN219" s="1203"/>
      <c r="AO219" s="1203"/>
      <c r="AP219" s="1203"/>
      <c r="AQ219" s="1203"/>
      <c r="AR219" s="1203"/>
      <c r="AS219" s="1203"/>
      <c r="AT219" s="1203"/>
      <c r="AU219" s="1203"/>
      <c r="AV219" s="1203"/>
      <c r="AW219" s="1203"/>
      <c r="AX219" s="1203"/>
      <c r="AY219" s="1203"/>
      <c r="AZ219" s="1203"/>
      <c r="BA219" s="1203"/>
      <c r="BB219" s="1203"/>
      <c r="BC219" s="1203"/>
      <c r="BD219" s="1203"/>
      <c r="BE219" s="1203"/>
      <c r="BF219" s="1203"/>
      <c r="BG219" s="1203"/>
      <c r="BH219" s="1203"/>
      <c r="BI219" s="1203"/>
      <c r="BJ219" s="1203"/>
      <c r="BK219" s="1203"/>
      <c r="BL219" s="1203"/>
      <c r="BM219" s="1203"/>
      <c r="BN219" s="1203"/>
      <c r="BO219" s="1203"/>
      <c r="BP219" s="1203"/>
      <c r="BQ219" s="1203"/>
      <c r="BR219" s="1203"/>
      <c r="BS219" s="1203"/>
      <c r="BT219" s="1203"/>
      <c r="BU219" s="1203"/>
      <c r="BV219" s="1203"/>
      <c r="BW219" s="1203"/>
      <c r="BX219" s="1203"/>
      <c r="BY219" s="1203"/>
      <c r="BZ219" s="1203"/>
      <c r="CA219" s="1203"/>
      <c r="CB219" s="1203"/>
      <c r="CC219" s="1203"/>
      <c r="CD219" s="1203"/>
      <c r="CE219" s="1203"/>
      <c r="CF219" s="1203"/>
      <c r="CG219" s="1203"/>
      <c r="CH219" s="1203"/>
      <c r="CI219" s="1203"/>
      <c r="CJ219" s="1203"/>
      <c r="CK219" s="1203"/>
      <c r="CL219" s="1203"/>
      <c r="CM219" s="1203"/>
      <c r="CN219" s="1203"/>
      <c r="CO219" s="1203"/>
      <c r="CP219" s="1203"/>
      <c r="CQ219" s="1203"/>
      <c r="CR219" s="1203"/>
      <c r="CS219" s="1203"/>
      <c r="CT219" s="1203"/>
      <c r="CU219" s="1203"/>
      <c r="CV219" s="1203"/>
      <c r="CW219" s="1203"/>
      <c r="CX219" s="1203"/>
      <c r="CY219" s="1203"/>
      <c r="CZ219" s="1203"/>
      <c r="DA219" s="1203"/>
      <c r="DB219" s="1203"/>
      <c r="DC219" s="1203"/>
      <c r="DD219" s="1203"/>
      <c r="DE219" s="1203"/>
      <c r="DF219" s="1203"/>
      <c r="DG219" s="1203"/>
      <c r="DH219" s="1203"/>
      <c r="DI219" s="1203"/>
      <c r="DJ219" s="1203"/>
      <c r="DK219" s="1203"/>
      <c r="DL219" s="1203"/>
      <c r="DM219" s="1203"/>
      <c r="DN219" s="1203"/>
      <c r="DO219" s="1203"/>
      <c r="DP219" s="1203"/>
      <c r="DQ219" s="1203"/>
      <c r="DR219" s="1203"/>
      <c r="DS219" s="1203"/>
      <c r="DT219" s="1203"/>
      <c r="DU219" s="1203"/>
      <c r="DV219" s="1203"/>
      <c r="DW219" s="1203"/>
      <c r="DX219" s="1203"/>
      <c r="DY219" s="1203"/>
      <c r="DZ219" s="1203"/>
      <c r="EA219" s="1203"/>
      <c r="EB219" s="1203"/>
      <c r="EC219" s="1203"/>
      <c r="ED219" s="1203"/>
      <c r="EE219" s="1203"/>
      <c r="EF219" s="1203"/>
      <c r="EG219" s="1203"/>
      <c r="EH219" s="1203"/>
      <c r="EI219" s="1203"/>
      <c r="EJ219" s="1203"/>
      <c r="EK219" s="1203"/>
      <c r="EL219" s="1203"/>
      <c r="EM219" s="1203"/>
      <c r="EN219" s="1203"/>
      <c r="EO219" s="1203"/>
      <c r="EP219" s="1203"/>
      <c r="EQ219" s="1203"/>
      <c r="ER219" s="1203"/>
      <c r="ES219" s="1203"/>
      <c r="ET219" s="1203"/>
      <c r="EU219" s="1203"/>
      <c r="EV219" s="1203"/>
      <c r="EW219" s="1203"/>
      <c r="EX219" s="1203"/>
      <c r="EY219" s="1203"/>
      <c r="EZ219" s="1203"/>
      <c r="FA219" s="1203"/>
      <c r="FB219" s="1203"/>
      <c r="FC219" s="1203"/>
      <c r="FD219" s="1203"/>
      <c r="FE219" s="1203"/>
      <c r="FF219" s="1203"/>
      <c r="FG219" s="1203"/>
      <c r="FH219" s="1203"/>
      <c r="FI219" s="1203"/>
      <c r="FJ219" s="1203"/>
      <c r="FK219" s="1203"/>
      <c r="FL219" s="1203"/>
      <c r="FM219" s="1203"/>
      <c r="FN219" s="1203"/>
      <c r="FO219" s="1203"/>
      <c r="FP219" s="1203"/>
      <c r="FQ219" s="1203"/>
      <c r="FR219" s="1203"/>
      <c r="FS219" s="1203"/>
      <c r="FT219" s="1203"/>
      <c r="FU219" s="1203"/>
      <c r="FV219" s="1203"/>
      <c r="FW219" s="1203"/>
      <c r="FX219" s="1203"/>
      <c r="FY219" s="1203"/>
      <c r="FZ219" s="1203"/>
      <c r="GA219" s="1203"/>
      <c r="GB219" s="1203"/>
      <c r="GC219" s="1203"/>
      <c r="GD219" s="1203"/>
      <c r="GE219" s="1203"/>
      <c r="GF219" s="1203"/>
      <c r="GG219" s="1203"/>
      <c r="GH219" s="1203"/>
      <c r="GI219" s="1203"/>
      <c r="GJ219" s="1203"/>
      <c r="GK219" s="1203"/>
      <c r="GL219" s="1203"/>
      <c r="GM219" s="1203"/>
      <c r="GN219" s="1203"/>
      <c r="GO219" s="1203"/>
      <c r="GP219" s="1203"/>
      <c r="GQ219" s="1203"/>
      <c r="GR219" s="1203"/>
      <c r="GS219" s="1203"/>
      <c r="GT219" s="1203"/>
      <c r="GU219" s="1203"/>
      <c r="GV219" s="1203"/>
      <c r="GW219" s="1203"/>
      <c r="GX219" s="1203"/>
      <c r="GY219" s="1203"/>
      <c r="GZ219" s="1203"/>
      <c r="HA219" s="1203"/>
      <c r="HB219" s="1203"/>
      <c r="HC219" s="1203"/>
      <c r="HD219" s="1203"/>
      <c r="HE219" s="1203"/>
      <c r="HF219" s="1203"/>
      <c r="HG219" s="1203"/>
      <c r="HH219" s="1203"/>
      <c r="HI219" s="1203"/>
      <c r="HJ219" s="1203"/>
      <c r="HK219" s="1203"/>
      <c r="HL219" s="1203"/>
      <c r="HM219" s="1203"/>
      <c r="HN219" s="1203"/>
      <c r="HO219" s="1203"/>
      <c r="HP219" s="1203"/>
      <c r="HQ219" s="1203"/>
      <c r="HR219" s="1203"/>
      <c r="HS219" s="1203"/>
      <c r="HT219" s="1203"/>
      <c r="HU219" s="1203"/>
      <c r="HV219" s="1203"/>
      <c r="HW219" s="1203"/>
      <c r="HX219" s="1203"/>
      <c r="HY219" s="1203"/>
      <c r="HZ219" s="1203"/>
      <c r="IA219" s="1203"/>
      <c r="IB219" s="1203"/>
      <c r="IC219" s="1203"/>
      <c r="ID219" s="1203"/>
      <c r="IE219" s="1203"/>
      <c r="IF219" s="1203"/>
      <c r="IG219" s="1203"/>
      <c r="IH219" s="1203"/>
      <c r="II219" s="1203"/>
      <c r="IJ219" s="1203"/>
      <c r="IK219" s="1203"/>
      <c r="IL219" s="1203"/>
      <c r="IM219" s="1203"/>
      <c r="IN219" s="1203"/>
      <c r="IO219" s="1203"/>
      <c r="IP219" s="1203"/>
      <c r="IQ219" s="1203"/>
      <c r="IR219" s="1203"/>
      <c r="IS219" s="1203"/>
    </row>
    <row r="220" spans="1:253" s="1228" customFormat="1" ht="45">
      <c r="A220" s="1185">
        <v>206</v>
      </c>
      <c r="B220" s="1225" t="s">
        <v>1004</v>
      </c>
      <c r="C220" s="1225"/>
      <c r="D220" s="1225"/>
      <c r="E220" s="519" t="s">
        <v>1117</v>
      </c>
      <c r="F220" s="1222" t="s">
        <v>1248</v>
      </c>
      <c r="G220" s="519"/>
      <c r="H220" s="1194" t="s">
        <v>51</v>
      </c>
      <c r="I220" s="1189">
        <v>2018</v>
      </c>
      <c r="J220" s="1189"/>
      <c r="K220" s="1189">
        <v>2020</v>
      </c>
      <c r="L220" s="1189"/>
      <c r="M220" s="1229" t="s">
        <v>1423</v>
      </c>
      <c r="N220" s="1225" t="s">
        <v>1113</v>
      </c>
      <c r="O220" s="520">
        <v>4800</v>
      </c>
      <c r="P220" s="520"/>
      <c r="Q220" s="520">
        <v>4800</v>
      </c>
      <c r="R220" s="520"/>
      <c r="S220" s="520"/>
      <c r="T220" s="520"/>
      <c r="U220" s="520">
        <v>4800</v>
      </c>
      <c r="V220" s="520">
        <v>4320</v>
      </c>
      <c r="W220" s="1224"/>
      <c r="X220" s="687">
        <v>4320</v>
      </c>
      <c r="Y220" s="687"/>
      <c r="Z220" s="1224"/>
      <c r="AA220" s="519">
        <v>4320</v>
      </c>
      <c r="AB220" s="1195" t="s">
        <v>880</v>
      </c>
      <c r="AC220" s="1201"/>
      <c r="AD220" s="1201"/>
      <c r="AE220" s="1201"/>
      <c r="AF220" s="1201"/>
      <c r="AG220" s="1201"/>
      <c r="AH220" s="1201"/>
      <c r="AI220" s="1201"/>
      <c r="AJ220" s="1201"/>
      <c r="AK220" s="1201"/>
      <c r="AL220" s="1201"/>
      <c r="AM220" s="1201"/>
      <c r="AN220" s="1201"/>
      <c r="AO220" s="1201"/>
      <c r="AP220" s="1201"/>
      <c r="AQ220" s="1201"/>
      <c r="AR220" s="1201"/>
      <c r="AS220" s="1201"/>
      <c r="AT220" s="1201"/>
      <c r="AU220" s="1201"/>
      <c r="AV220" s="1201"/>
      <c r="AW220" s="1201"/>
      <c r="AX220" s="1201"/>
      <c r="AY220" s="1201"/>
      <c r="AZ220" s="1201"/>
      <c r="BA220" s="1201"/>
      <c r="BB220" s="1201"/>
      <c r="BC220" s="1201"/>
      <c r="BD220" s="1201"/>
      <c r="BE220" s="1201"/>
      <c r="BF220" s="1201"/>
      <c r="BG220" s="1201"/>
      <c r="BH220" s="1201"/>
      <c r="BI220" s="1201"/>
      <c r="BJ220" s="1201"/>
      <c r="BK220" s="1201"/>
      <c r="BL220" s="1201"/>
      <c r="BM220" s="1201"/>
      <c r="BN220" s="1201"/>
      <c r="BO220" s="1201"/>
      <c r="BP220" s="1201"/>
      <c r="BQ220" s="1201"/>
      <c r="BR220" s="1201"/>
      <c r="BS220" s="1201"/>
      <c r="BT220" s="1201"/>
      <c r="BU220" s="1201"/>
      <c r="BV220" s="1201"/>
      <c r="BW220" s="1201"/>
      <c r="BX220" s="1201"/>
      <c r="BY220" s="1201"/>
      <c r="BZ220" s="1201"/>
      <c r="CA220" s="1201"/>
      <c r="CB220" s="1201"/>
      <c r="CC220" s="1201"/>
      <c r="CD220" s="1201"/>
      <c r="CE220" s="1201"/>
      <c r="CF220" s="1201"/>
      <c r="CG220" s="1201"/>
      <c r="CH220" s="1201"/>
      <c r="CI220" s="1201"/>
      <c r="CJ220" s="1201"/>
      <c r="CK220" s="1201"/>
      <c r="CL220" s="1201"/>
      <c r="CM220" s="1201"/>
      <c r="CN220" s="1201"/>
      <c r="CO220" s="1201"/>
      <c r="CP220" s="1201"/>
      <c r="CQ220" s="1201"/>
      <c r="CR220" s="1201"/>
      <c r="CS220" s="1201"/>
      <c r="CT220" s="1201"/>
      <c r="CU220" s="1201"/>
      <c r="CV220" s="1201"/>
      <c r="CW220" s="1201"/>
      <c r="CX220" s="1201"/>
      <c r="CY220" s="1201"/>
      <c r="CZ220" s="1201"/>
      <c r="DA220" s="1201"/>
      <c r="DB220" s="1201"/>
      <c r="DC220" s="1201"/>
      <c r="DD220" s="1201"/>
      <c r="DE220" s="1201"/>
      <c r="DF220" s="1201"/>
      <c r="DG220" s="1201"/>
      <c r="DH220" s="1201"/>
      <c r="DI220" s="1201"/>
      <c r="DJ220" s="1201"/>
      <c r="DK220" s="1201"/>
      <c r="DL220" s="1201"/>
      <c r="DM220" s="1201"/>
      <c r="DN220" s="1201"/>
      <c r="DO220" s="1201"/>
      <c r="DP220" s="1201"/>
      <c r="DQ220" s="1201"/>
      <c r="DR220" s="1201"/>
      <c r="DS220" s="1201"/>
      <c r="DT220" s="1201"/>
      <c r="DU220" s="1201"/>
      <c r="DV220" s="1201"/>
      <c r="DW220" s="1201"/>
      <c r="DX220" s="1201"/>
      <c r="DY220" s="1201"/>
      <c r="DZ220" s="1201"/>
      <c r="EA220" s="1201"/>
      <c r="EB220" s="1201"/>
      <c r="EC220" s="1201"/>
      <c r="ED220" s="1201"/>
      <c r="EE220" s="1201"/>
      <c r="EF220" s="1201"/>
      <c r="EG220" s="1201"/>
      <c r="EH220" s="1201"/>
      <c r="EI220" s="1201"/>
      <c r="EJ220" s="1201"/>
      <c r="EK220" s="1201"/>
      <c r="EL220" s="1201"/>
      <c r="EM220" s="1201"/>
      <c r="EN220" s="1201"/>
      <c r="EO220" s="1201"/>
      <c r="EP220" s="1201"/>
      <c r="EQ220" s="1201"/>
      <c r="ER220" s="1201"/>
      <c r="ES220" s="1201"/>
      <c r="ET220" s="1201"/>
      <c r="EU220" s="1201"/>
      <c r="EV220" s="1201"/>
      <c r="EW220" s="1201"/>
      <c r="EX220" s="1201"/>
      <c r="EY220" s="1201"/>
      <c r="EZ220" s="1201"/>
      <c r="FA220" s="1201"/>
      <c r="FB220" s="1201"/>
      <c r="FC220" s="1201"/>
      <c r="FD220" s="1201"/>
      <c r="FE220" s="1201"/>
      <c r="FF220" s="1201"/>
      <c r="FG220" s="1201"/>
      <c r="FH220" s="1201"/>
      <c r="FI220" s="1201"/>
      <c r="FJ220" s="1201"/>
      <c r="FK220" s="1201"/>
      <c r="FL220" s="1201"/>
      <c r="FM220" s="1201"/>
      <c r="FN220" s="1201"/>
      <c r="FO220" s="1201"/>
      <c r="FP220" s="1201"/>
      <c r="FQ220" s="1201"/>
      <c r="FR220" s="1201"/>
      <c r="FS220" s="1201"/>
      <c r="FT220" s="1201"/>
      <c r="FU220" s="1201"/>
      <c r="FV220" s="1201"/>
      <c r="FW220" s="1201"/>
      <c r="FX220" s="1201"/>
      <c r="FY220" s="1201"/>
      <c r="FZ220" s="1201"/>
      <c r="GA220" s="1201"/>
      <c r="GB220" s="1201"/>
      <c r="GC220" s="1201"/>
      <c r="GD220" s="1201"/>
      <c r="GE220" s="1201"/>
      <c r="GF220" s="1201"/>
      <c r="GG220" s="1201"/>
      <c r="GH220" s="1201"/>
      <c r="GI220" s="1201"/>
      <c r="GJ220" s="1201"/>
      <c r="GK220" s="1201"/>
      <c r="GL220" s="1201"/>
      <c r="GM220" s="1201"/>
      <c r="GN220" s="1201"/>
      <c r="GO220" s="1201"/>
      <c r="GP220" s="1201"/>
      <c r="GQ220" s="1201"/>
      <c r="GR220" s="1201"/>
      <c r="GS220" s="1201"/>
      <c r="GT220" s="1201"/>
      <c r="GU220" s="1201"/>
      <c r="GV220" s="1201"/>
      <c r="GW220" s="1201"/>
      <c r="GX220" s="1201"/>
      <c r="GY220" s="1201"/>
      <c r="GZ220" s="1201"/>
      <c r="HA220" s="1201"/>
      <c r="HB220" s="1201"/>
      <c r="HC220" s="1201"/>
      <c r="HD220" s="1201"/>
      <c r="HE220" s="1201"/>
      <c r="HF220" s="1201"/>
      <c r="HG220" s="1201"/>
      <c r="HH220" s="1201"/>
      <c r="HI220" s="1201"/>
      <c r="HJ220" s="1201"/>
      <c r="HK220" s="1201"/>
      <c r="HL220" s="1201"/>
      <c r="HM220" s="1201"/>
      <c r="HN220" s="1201"/>
      <c r="HO220" s="1201"/>
      <c r="HP220" s="1201"/>
      <c r="HQ220" s="1201"/>
      <c r="HR220" s="1201"/>
      <c r="HS220" s="1201"/>
      <c r="HT220" s="1201"/>
      <c r="HU220" s="1201"/>
      <c r="HV220" s="1201"/>
      <c r="HW220" s="1201"/>
      <c r="HX220" s="1201"/>
      <c r="HY220" s="1201"/>
      <c r="HZ220" s="1201"/>
      <c r="IA220" s="1201"/>
      <c r="IB220" s="1201"/>
      <c r="IC220" s="1201"/>
      <c r="ID220" s="1201"/>
      <c r="IE220" s="1201"/>
      <c r="IF220" s="1201"/>
      <c r="IG220" s="1201"/>
      <c r="IH220" s="1201"/>
      <c r="II220" s="1201"/>
      <c r="IJ220" s="1201"/>
      <c r="IK220" s="1201"/>
      <c r="IL220" s="1201"/>
      <c r="IM220" s="1201"/>
      <c r="IN220" s="1201"/>
      <c r="IO220" s="1201"/>
      <c r="IP220" s="1201"/>
      <c r="IQ220" s="1201"/>
      <c r="IR220" s="1201"/>
      <c r="IS220" s="1201"/>
    </row>
    <row r="221" spans="1:253" s="1201" customFormat="1" ht="45">
      <c r="A221" s="1185">
        <v>207</v>
      </c>
      <c r="B221" s="1209" t="s">
        <v>1005</v>
      </c>
      <c r="C221" s="1209"/>
      <c r="D221" s="1209"/>
      <c r="E221" s="519" t="s">
        <v>1117</v>
      </c>
      <c r="F221" s="1222" t="s">
        <v>1248</v>
      </c>
      <c r="G221" s="519"/>
      <c r="H221" s="1194" t="s">
        <v>51</v>
      </c>
      <c r="I221" s="1189">
        <v>2018</v>
      </c>
      <c r="J221" s="1189"/>
      <c r="K221" s="1189">
        <v>2020</v>
      </c>
      <c r="L221" s="1189"/>
      <c r="M221" s="1229" t="s">
        <v>1424</v>
      </c>
      <c r="N221" s="1225" t="s">
        <v>1113</v>
      </c>
      <c r="O221" s="1192">
        <v>4800</v>
      </c>
      <c r="P221" s="1192"/>
      <c r="Q221" s="1192">
        <v>4800</v>
      </c>
      <c r="R221" s="520"/>
      <c r="S221" s="520"/>
      <c r="T221" s="520"/>
      <c r="U221" s="1192">
        <v>4800</v>
      </c>
      <c r="V221" s="520">
        <v>4320</v>
      </c>
      <c r="W221" s="1227"/>
      <c r="X221" s="641">
        <v>4320</v>
      </c>
      <c r="Y221" s="641"/>
      <c r="Z221" s="1224"/>
      <c r="AA221" s="519">
        <v>4320</v>
      </c>
      <c r="AB221" s="1195" t="s">
        <v>880</v>
      </c>
      <c r="AC221" s="1203"/>
      <c r="AD221" s="1203"/>
      <c r="AE221" s="1203"/>
      <c r="AF221" s="1203"/>
      <c r="AG221" s="1203"/>
      <c r="AH221" s="1203"/>
      <c r="AI221" s="1203"/>
      <c r="AJ221" s="1203"/>
      <c r="AK221" s="1203"/>
      <c r="AL221" s="1203"/>
      <c r="AM221" s="1203"/>
      <c r="AN221" s="1203"/>
      <c r="AO221" s="1203"/>
      <c r="AP221" s="1203"/>
      <c r="AQ221" s="1203"/>
      <c r="AR221" s="1203"/>
      <c r="AS221" s="1203"/>
      <c r="AT221" s="1203"/>
      <c r="AU221" s="1203"/>
      <c r="AV221" s="1203"/>
      <c r="AW221" s="1203"/>
      <c r="AX221" s="1203"/>
      <c r="AY221" s="1203"/>
      <c r="AZ221" s="1203"/>
      <c r="BA221" s="1203"/>
      <c r="BB221" s="1203"/>
      <c r="BC221" s="1203"/>
      <c r="BD221" s="1203"/>
      <c r="BE221" s="1203"/>
      <c r="BF221" s="1203"/>
      <c r="BG221" s="1203"/>
      <c r="BH221" s="1203"/>
      <c r="BI221" s="1203"/>
      <c r="BJ221" s="1203"/>
      <c r="BK221" s="1203"/>
      <c r="BL221" s="1203"/>
      <c r="BM221" s="1203"/>
      <c r="BN221" s="1203"/>
      <c r="BO221" s="1203"/>
      <c r="BP221" s="1203"/>
      <c r="BQ221" s="1203"/>
      <c r="BR221" s="1203"/>
      <c r="BS221" s="1203"/>
      <c r="BT221" s="1203"/>
      <c r="BU221" s="1203"/>
      <c r="BV221" s="1203"/>
      <c r="BW221" s="1203"/>
      <c r="BX221" s="1203"/>
      <c r="BY221" s="1203"/>
      <c r="BZ221" s="1203"/>
      <c r="CA221" s="1203"/>
      <c r="CB221" s="1203"/>
      <c r="CC221" s="1203"/>
      <c r="CD221" s="1203"/>
      <c r="CE221" s="1203"/>
      <c r="CF221" s="1203"/>
      <c r="CG221" s="1203"/>
      <c r="CH221" s="1203"/>
      <c r="CI221" s="1203"/>
      <c r="CJ221" s="1203"/>
      <c r="CK221" s="1203"/>
      <c r="CL221" s="1203"/>
      <c r="CM221" s="1203"/>
      <c r="CN221" s="1203"/>
      <c r="CO221" s="1203"/>
      <c r="CP221" s="1203"/>
      <c r="CQ221" s="1203"/>
      <c r="CR221" s="1203"/>
      <c r="CS221" s="1203"/>
      <c r="CT221" s="1203"/>
      <c r="CU221" s="1203"/>
      <c r="CV221" s="1203"/>
      <c r="CW221" s="1203"/>
      <c r="CX221" s="1203"/>
      <c r="CY221" s="1203"/>
      <c r="CZ221" s="1203"/>
      <c r="DA221" s="1203"/>
      <c r="DB221" s="1203"/>
      <c r="DC221" s="1203"/>
      <c r="DD221" s="1203"/>
      <c r="DE221" s="1203"/>
      <c r="DF221" s="1203"/>
      <c r="DG221" s="1203"/>
      <c r="DH221" s="1203"/>
      <c r="DI221" s="1203"/>
      <c r="DJ221" s="1203"/>
      <c r="DK221" s="1203"/>
      <c r="DL221" s="1203"/>
      <c r="DM221" s="1203"/>
      <c r="DN221" s="1203"/>
      <c r="DO221" s="1203"/>
      <c r="DP221" s="1203"/>
      <c r="DQ221" s="1203"/>
      <c r="DR221" s="1203"/>
      <c r="DS221" s="1203"/>
      <c r="DT221" s="1203"/>
      <c r="DU221" s="1203"/>
      <c r="DV221" s="1203"/>
      <c r="DW221" s="1203"/>
      <c r="DX221" s="1203"/>
      <c r="DY221" s="1203"/>
      <c r="DZ221" s="1203"/>
      <c r="EA221" s="1203"/>
      <c r="EB221" s="1203"/>
      <c r="EC221" s="1203"/>
      <c r="ED221" s="1203"/>
      <c r="EE221" s="1203"/>
      <c r="EF221" s="1203"/>
      <c r="EG221" s="1203"/>
      <c r="EH221" s="1203"/>
      <c r="EI221" s="1203"/>
      <c r="EJ221" s="1203"/>
      <c r="EK221" s="1203"/>
      <c r="EL221" s="1203"/>
      <c r="EM221" s="1203"/>
      <c r="EN221" s="1203"/>
      <c r="EO221" s="1203"/>
      <c r="EP221" s="1203"/>
      <c r="EQ221" s="1203"/>
      <c r="ER221" s="1203"/>
      <c r="ES221" s="1203"/>
      <c r="ET221" s="1203"/>
      <c r="EU221" s="1203"/>
      <c r="EV221" s="1203"/>
      <c r="EW221" s="1203"/>
      <c r="EX221" s="1203"/>
      <c r="EY221" s="1203"/>
      <c r="EZ221" s="1203"/>
      <c r="FA221" s="1203"/>
      <c r="FB221" s="1203"/>
      <c r="FC221" s="1203"/>
      <c r="FD221" s="1203"/>
      <c r="FE221" s="1203"/>
      <c r="FF221" s="1203"/>
      <c r="FG221" s="1203"/>
      <c r="FH221" s="1203"/>
      <c r="FI221" s="1203"/>
      <c r="FJ221" s="1203"/>
      <c r="FK221" s="1203"/>
      <c r="FL221" s="1203"/>
      <c r="FM221" s="1203"/>
      <c r="FN221" s="1203"/>
      <c r="FO221" s="1203"/>
      <c r="FP221" s="1203"/>
      <c r="FQ221" s="1203"/>
      <c r="FR221" s="1203"/>
      <c r="FS221" s="1203"/>
      <c r="FT221" s="1203"/>
      <c r="FU221" s="1203"/>
      <c r="FV221" s="1203"/>
      <c r="FW221" s="1203"/>
      <c r="FX221" s="1203"/>
      <c r="FY221" s="1203"/>
      <c r="FZ221" s="1203"/>
      <c r="GA221" s="1203"/>
      <c r="GB221" s="1203"/>
      <c r="GC221" s="1203"/>
      <c r="GD221" s="1203"/>
      <c r="GE221" s="1203"/>
      <c r="GF221" s="1203"/>
      <c r="GG221" s="1203"/>
      <c r="GH221" s="1203"/>
      <c r="GI221" s="1203"/>
      <c r="GJ221" s="1203"/>
      <c r="GK221" s="1203"/>
      <c r="GL221" s="1203"/>
      <c r="GM221" s="1203"/>
      <c r="GN221" s="1203"/>
      <c r="GO221" s="1203"/>
      <c r="GP221" s="1203"/>
      <c r="GQ221" s="1203"/>
      <c r="GR221" s="1203"/>
      <c r="GS221" s="1203"/>
      <c r="GT221" s="1203"/>
      <c r="GU221" s="1203"/>
      <c r="GV221" s="1203"/>
      <c r="GW221" s="1203"/>
      <c r="GX221" s="1203"/>
      <c r="GY221" s="1203"/>
      <c r="GZ221" s="1203"/>
      <c r="HA221" s="1203"/>
      <c r="HB221" s="1203"/>
      <c r="HC221" s="1203"/>
      <c r="HD221" s="1203"/>
      <c r="HE221" s="1203"/>
      <c r="HF221" s="1203"/>
      <c r="HG221" s="1203"/>
      <c r="HH221" s="1203"/>
      <c r="HI221" s="1203"/>
      <c r="HJ221" s="1203"/>
      <c r="HK221" s="1203"/>
      <c r="HL221" s="1203"/>
      <c r="HM221" s="1203"/>
      <c r="HN221" s="1203"/>
      <c r="HO221" s="1203"/>
      <c r="HP221" s="1203"/>
      <c r="HQ221" s="1203"/>
      <c r="HR221" s="1203"/>
      <c r="HS221" s="1203"/>
      <c r="HT221" s="1203"/>
      <c r="HU221" s="1203"/>
      <c r="HV221" s="1203"/>
      <c r="HW221" s="1203"/>
      <c r="HX221" s="1203"/>
      <c r="HY221" s="1203"/>
      <c r="HZ221" s="1203"/>
      <c r="IA221" s="1203"/>
      <c r="IB221" s="1203"/>
      <c r="IC221" s="1203"/>
      <c r="ID221" s="1203"/>
      <c r="IE221" s="1203"/>
      <c r="IF221" s="1203"/>
      <c r="IG221" s="1203"/>
      <c r="IH221" s="1203"/>
      <c r="II221" s="1203"/>
      <c r="IJ221" s="1203"/>
      <c r="IK221" s="1203"/>
      <c r="IL221" s="1203"/>
      <c r="IM221" s="1203"/>
      <c r="IN221" s="1203"/>
      <c r="IO221" s="1203"/>
      <c r="IP221" s="1203"/>
      <c r="IQ221" s="1203"/>
      <c r="IR221" s="1203"/>
      <c r="IS221" s="1203"/>
    </row>
    <row r="222" spans="1:253" s="1201" customFormat="1" ht="45">
      <c r="A222" s="1185">
        <v>208</v>
      </c>
      <c r="B222" s="1209" t="s">
        <v>1006</v>
      </c>
      <c r="C222" s="1209"/>
      <c r="D222" s="1209"/>
      <c r="E222" s="519" t="s">
        <v>1117</v>
      </c>
      <c r="F222" s="1222" t="s">
        <v>1248</v>
      </c>
      <c r="G222" s="519"/>
      <c r="H222" s="1188" t="s">
        <v>132</v>
      </c>
      <c r="I222" s="1189">
        <v>2018</v>
      </c>
      <c r="J222" s="1189"/>
      <c r="K222" s="1189">
        <v>2020</v>
      </c>
      <c r="L222" s="1189"/>
      <c r="M222" s="1189"/>
      <c r="N222" s="1225" t="s">
        <v>1113</v>
      </c>
      <c r="O222" s="1192">
        <v>4000</v>
      </c>
      <c r="P222" s="1192"/>
      <c r="Q222" s="1192">
        <v>4000</v>
      </c>
      <c r="R222" s="1192"/>
      <c r="S222" s="1192"/>
      <c r="T222" s="1192"/>
      <c r="U222" s="1192">
        <v>4000</v>
      </c>
      <c r="V222" s="520">
        <v>3600</v>
      </c>
      <c r="W222" s="519"/>
      <c r="X222" s="641">
        <v>3600</v>
      </c>
      <c r="Y222" s="641"/>
      <c r="Z222" s="1224"/>
      <c r="AA222" s="519">
        <v>3600</v>
      </c>
      <c r="AB222" s="1195" t="s">
        <v>880</v>
      </c>
      <c r="AC222" s="1203"/>
      <c r="AD222" s="1203"/>
      <c r="AE222" s="1203"/>
      <c r="AF222" s="1203"/>
      <c r="AG222" s="1203"/>
      <c r="AH222" s="1203"/>
      <c r="AI222" s="1203"/>
      <c r="AJ222" s="1203"/>
      <c r="AK222" s="1203"/>
      <c r="AL222" s="1203"/>
      <c r="AM222" s="1203"/>
      <c r="AN222" s="1203"/>
      <c r="AO222" s="1203"/>
      <c r="AP222" s="1203"/>
      <c r="AQ222" s="1203"/>
      <c r="AR222" s="1203"/>
      <c r="AS222" s="1203"/>
      <c r="AT222" s="1203"/>
      <c r="AU222" s="1203"/>
      <c r="AV222" s="1203"/>
      <c r="AW222" s="1203"/>
      <c r="AX222" s="1203"/>
      <c r="AY222" s="1203"/>
      <c r="AZ222" s="1203"/>
      <c r="BA222" s="1203"/>
      <c r="BB222" s="1203"/>
      <c r="BC222" s="1203"/>
      <c r="BD222" s="1203"/>
      <c r="BE222" s="1203"/>
      <c r="BF222" s="1203"/>
      <c r="BG222" s="1203"/>
      <c r="BH222" s="1203"/>
      <c r="BI222" s="1203"/>
      <c r="BJ222" s="1203"/>
      <c r="BK222" s="1203"/>
      <c r="BL222" s="1203"/>
      <c r="BM222" s="1203"/>
      <c r="BN222" s="1203"/>
      <c r="BO222" s="1203"/>
      <c r="BP222" s="1203"/>
      <c r="BQ222" s="1203"/>
      <c r="BR222" s="1203"/>
      <c r="BS222" s="1203"/>
      <c r="BT222" s="1203"/>
      <c r="BU222" s="1203"/>
      <c r="BV222" s="1203"/>
      <c r="BW222" s="1203"/>
      <c r="BX222" s="1203"/>
      <c r="BY222" s="1203"/>
      <c r="BZ222" s="1203"/>
      <c r="CA222" s="1203"/>
      <c r="CB222" s="1203"/>
      <c r="CC222" s="1203"/>
      <c r="CD222" s="1203"/>
      <c r="CE222" s="1203"/>
      <c r="CF222" s="1203"/>
      <c r="CG222" s="1203"/>
      <c r="CH222" s="1203"/>
      <c r="CI222" s="1203"/>
      <c r="CJ222" s="1203"/>
      <c r="CK222" s="1203"/>
      <c r="CL222" s="1203"/>
      <c r="CM222" s="1203"/>
      <c r="CN222" s="1203"/>
      <c r="CO222" s="1203"/>
      <c r="CP222" s="1203"/>
      <c r="CQ222" s="1203"/>
      <c r="CR222" s="1203"/>
      <c r="CS222" s="1203"/>
      <c r="CT222" s="1203"/>
      <c r="CU222" s="1203"/>
      <c r="CV222" s="1203"/>
      <c r="CW222" s="1203"/>
      <c r="CX222" s="1203"/>
      <c r="CY222" s="1203"/>
      <c r="CZ222" s="1203"/>
      <c r="DA222" s="1203"/>
      <c r="DB222" s="1203"/>
      <c r="DC222" s="1203"/>
      <c r="DD222" s="1203"/>
      <c r="DE222" s="1203"/>
      <c r="DF222" s="1203"/>
      <c r="DG222" s="1203"/>
      <c r="DH222" s="1203"/>
      <c r="DI222" s="1203"/>
      <c r="DJ222" s="1203"/>
      <c r="DK222" s="1203"/>
      <c r="DL222" s="1203"/>
      <c r="DM222" s="1203"/>
      <c r="DN222" s="1203"/>
      <c r="DO222" s="1203"/>
      <c r="DP222" s="1203"/>
      <c r="DQ222" s="1203"/>
      <c r="DR222" s="1203"/>
      <c r="DS222" s="1203"/>
      <c r="DT222" s="1203"/>
      <c r="DU222" s="1203"/>
      <c r="DV222" s="1203"/>
      <c r="DW222" s="1203"/>
      <c r="DX222" s="1203"/>
      <c r="DY222" s="1203"/>
      <c r="DZ222" s="1203"/>
      <c r="EA222" s="1203"/>
      <c r="EB222" s="1203"/>
      <c r="EC222" s="1203"/>
      <c r="ED222" s="1203"/>
      <c r="EE222" s="1203"/>
      <c r="EF222" s="1203"/>
      <c r="EG222" s="1203"/>
      <c r="EH222" s="1203"/>
      <c r="EI222" s="1203"/>
      <c r="EJ222" s="1203"/>
      <c r="EK222" s="1203"/>
      <c r="EL222" s="1203"/>
      <c r="EM222" s="1203"/>
      <c r="EN222" s="1203"/>
      <c r="EO222" s="1203"/>
      <c r="EP222" s="1203"/>
      <c r="EQ222" s="1203"/>
      <c r="ER222" s="1203"/>
      <c r="ES222" s="1203"/>
      <c r="ET222" s="1203"/>
      <c r="EU222" s="1203"/>
      <c r="EV222" s="1203"/>
      <c r="EW222" s="1203"/>
      <c r="EX222" s="1203"/>
      <c r="EY222" s="1203"/>
      <c r="EZ222" s="1203"/>
      <c r="FA222" s="1203"/>
      <c r="FB222" s="1203"/>
      <c r="FC222" s="1203"/>
      <c r="FD222" s="1203"/>
      <c r="FE222" s="1203"/>
      <c r="FF222" s="1203"/>
      <c r="FG222" s="1203"/>
      <c r="FH222" s="1203"/>
      <c r="FI222" s="1203"/>
      <c r="FJ222" s="1203"/>
      <c r="FK222" s="1203"/>
      <c r="FL222" s="1203"/>
      <c r="FM222" s="1203"/>
      <c r="FN222" s="1203"/>
      <c r="FO222" s="1203"/>
      <c r="FP222" s="1203"/>
      <c r="FQ222" s="1203"/>
      <c r="FR222" s="1203"/>
      <c r="FS222" s="1203"/>
      <c r="FT222" s="1203"/>
      <c r="FU222" s="1203"/>
      <c r="FV222" s="1203"/>
      <c r="FW222" s="1203"/>
      <c r="FX222" s="1203"/>
      <c r="FY222" s="1203"/>
      <c r="FZ222" s="1203"/>
      <c r="GA222" s="1203"/>
      <c r="GB222" s="1203"/>
      <c r="GC222" s="1203"/>
      <c r="GD222" s="1203"/>
      <c r="GE222" s="1203"/>
      <c r="GF222" s="1203"/>
      <c r="GG222" s="1203"/>
      <c r="GH222" s="1203"/>
      <c r="GI222" s="1203"/>
      <c r="GJ222" s="1203"/>
      <c r="GK222" s="1203"/>
      <c r="GL222" s="1203"/>
      <c r="GM222" s="1203"/>
      <c r="GN222" s="1203"/>
      <c r="GO222" s="1203"/>
      <c r="GP222" s="1203"/>
      <c r="GQ222" s="1203"/>
      <c r="GR222" s="1203"/>
      <c r="GS222" s="1203"/>
      <c r="GT222" s="1203"/>
      <c r="GU222" s="1203"/>
      <c r="GV222" s="1203"/>
      <c r="GW222" s="1203"/>
      <c r="GX222" s="1203"/>
      <c r="GY222" s="1203"/>
      <c r="GZ222" s="1203"/>
      <c r="HA222" s="1203"/>
      <c r="HB222" s="1203"/>
      <c r="HC222" s="1203"/>
      <c r="HD222" s="1203"/>
      <c r="HE222" s="1203"/>
      <c r="HF222" s="1203"/>
      <c r="HG222" s="1203"/>
      <c r="HH222" s="1203"/>
      <c r="HI222" s="1203"/>
      <c r="HJ222" s="1203"/>
      <c r="HK222" s="1203"/>
      <c r="HL222" s="1203"/>
      <c r="HM222" s="1203"/>
      <c r="HN222" s="1203"/>
      <c r="HO222" s="1203"/>
      <c r="HP222" s="1203"/>
      <c r="HQ222" s="1203"/>
      <c r="HR222" s="1203"/>
      <c r="HS222" s="1203"/>
      <c r="HT222" s="1203"/>
      <c r="HU222" s="1203"/>
      <c r="HV222" s="1203"/>
      <c r="HW222" s="1203"/>
      <c r="HX222" s="1203"/>
      <c r="HY222" s="1203"/>
      <c r="HZ222" s="1203"/>
      <c r="IA222" s="1203"/>
      <c r="IB222" s="1203"/>
      <c r="IC222" s="1203"/>
      <c r="ID222" s="1203"/>
      <c r="IE222" s="1203"/>
      <c r="IF222" s="1203"/>
      <c r="IG222" s="1203"/>
      <c r="IH222" s="1203"/>
      <c r="II222" s="1203"/>
      <c r="IJ222" s="1203"/>
      <c r="IK222" s="1203"/>
      <c r="IL222" s="1203"/>
      <c r="IM222" s="1203"/>
      <c r="IN222" s="1203"/>
      <c r="IO222" s="1203"/>
      <c r="IP222" s="1203"/>
      <c r="IQ222" s="1203"/>
      <c r="IR222" s="1203"/>
      <c r="IS222" s="1203"/>
    </row>
    <row r="223" spans="1:253" s="1203" customFormat="1" ht="45">
      <c r="A223" s="1185">
        <v>209</v>
      </c>
      <c r="B223" s="1225" t="s">
        <v>1007</v>
      </c>
      <c r="C223" s="1225"/>
      <c r="D223" s="1225"/>
      <c r="E223" s="519" t="s">
        <v>1117</v>
      </c>
      <c r="F223" s="1222" t="s">
        <v>1248</v>
      </c>
      <c r="G223" s="519"/>
      <c r="H223" s="1193" t="s">
        <v>26</v>
      </c>
      <c r="I223" s="1189">
        <v>2018</v>
      </c>
      <c r="J223" s="1189"/>
      <c r="K223" s="1189">
        <v>2020</v>
      </c>
      <c r="L223" s="1189"/>
      <c r="M223" s="1189"/>
      <c r="N223" s="1225" t="s">
        <v>1113</v>
      </c>
      <c r="O223" s="1192">
        <v>3000</v>
      </c>
      <c r="P223" s="1192"/>
      <c r="Q223" s="1192">
        <v>3000</v>
      </c>
      <c r="R223" s="520"/>
      <c r="S223" s="520"/>
      <c r="T223" s="520"/>
      <c r="U223" s="1192">
        <v>3000</v>
      </c>
      <c r="V223" s="520">
        <v>2700</v>
      </c>
      <c r="W223" s="519"/>
      <c r="X223" s="641">
        <v>2700</v>
      </c>
      <c r="Y223" s="641"/>
      <c r="Z223" s="519"/>
      <c r="AA223" s="519">
        <v>2700</v>
      </c>
      <c r="AB223" s="1195" t="s">
        <v>880</v>
      </c>
    </row>
    <row r="224" spans="1:253" s="1203" customFormat="1" ht="45">
      <c r="A224" s="1185">
        <v>210</v>
      </c>
      <c r="B224" s="1225" t="s">
        <v>1008</v>
      </c>
      <c r="C224" s="1225"/>
      <c r="D224" s="1225"/>
      <c r="E224" s="519" t="s">
        <v>1117</v>
      </c>
      <c r="F224" s="1222" t="s">
        <v>1248</v>
      </c>
      <c r="G224" s="519"/>
      <c r="H224" s="1193" t="s">
        <v>237</v>
      </c>
      <c r="I224" s="1189">
        <v>2018</v>
      </c>
      <c r="J224" s="1189"/>
      <c r="K224" s="1189">
        <v>2020</v>
      </c>
      <c r="L224" s="1189"/>
      <c r="M224" s="1229" t="s">
        <v>1425</v>
      </c>
      <c r="N224" s="1225" t="s">
        <v>1113</v>
      </c>
      <c r="O224" s="1192">
        <v>4000</v>
      </c>
      <c r="P224" s="1192"/>
      <c r="Q224" s="1192">
        <v>4000</v>
      </c>
      <c r="R224" s="520"/>
      <c r="S224" s="520"/>
      <c r="T224" s="520"/>
      <c r="U224" s="1192">
        <v>4000</v>
      </c>
      <c r="V224" s="520">
        <v>3600</v>
      </c>
      <c r="W224" s="1224"/>
      <c r="X224" s="687">
        <v>3600</v>
      </c>
      <c r="Y224" s="687"/>
      <c r="Z224" s="1224"/>
      <c r="AA224" s="519">
        <v>3600</v>
      </c>
      <c r="AB224" s="1195" t="s">
        <v>880</v>
      </c>
      <c r="AC224" s="1201"/>
      <c r="AD224" s="1201"/>
      <c r="AE224" s="1201"/>
      <c r="AF224" s="1201"/>
      <c r="AG224" s="1201"/>
      <c r="AH224" s="1201"/>
      <c r="AI224" s="1201"/>
      <c r="AJ224" s="1201"/>
      <c r="AK224" s="1201"/>
      <c r="AL224" s="1201"/>
      <c r="AM224" s="1201"/>
      <c r="AN224" s="1201"/>
      <c r="AO224" s="1201"/>
      <c r="AP224" s="1201"/>
      <c r="AQ224" s="1201"/>
      <c r="AR224" s="1201"/>
      <c r="AS224" s="1201"/>
      <c r="AT224" s="1201"/>
      <c r="AU224" s="1201"/>
      <c r="AV224" s="1201"/>
      <c r="AW224" s="1201"/>
      <c r="AX224" s="1201"/>
      <c r="AY224" s="1201"/>
      <c r="AZ224" s="1201"/>
      <c r="BA224" s="1201"/>
      <c r="BB224" s="1201"/>
      <c r="BC224" s="1201"/>
      <c r="BD224" s="1201"/>
      <c r="BE224" s="1201"/>
      <c r="BF224" s="1201"/>
      <c r="BG224" s="1201"/>
      <c r="BH224" s="1201"/>
      <c r="BI224" s="1201"/>
      <c r="BJ224" s="1201"/>
      <c r="BK224" s="1201"/>
      <c r="BL224" s="1201"/>
      <c r="BM224" s="1201"/>
      <c r="BN224" s="1201"/>
      <c r="BO224" s="1201"/>
      <c r="BP224" s="1201"/>
      <c r="BQ224" s="1201"/>
      <c r="BR224" s="1201"/>
      <c r="BS224" s="1201"/>
      <c r="BT224" s="1201"/>
      <c r="BU224" s="1201"/>
      <c r="BV224" s="1201"/>
      <c r="BW224" s="1201"/>
      <c r="BX224" s="1201"/>
      <c r="BY224" s="1201"/>
      <c r="BZ224" s="1201"/>
      <c r="CA224" s="1201"/>
      <c r="CB224" s="1201"/>
      <c r="CC224" s="1201"/>
      <c r="CD224" s="1201"/>
      <c r="CE224" s="1201"/>
      <c r="CF224" s="1201"/>
      <c r="CG224" s="1201"/>
      <c r="CH224" s="1201"/>
      <c r="CI224" s="1201"/>
      <c r="CJ224" s="1201"/>
      <c r="CK224" s="1201"/>
      <c r="CL224" s="1201"/>
      <c r="CM224" s="1201"/>
      <c r="CN224" s="1201"/>
      <c r="CO224" s="1201"/>
      <c r="CP224" s="1201"/>
      <c r="CQ224" s="1201"/>
      <c r="CR224" s="1201"/>
      <c r="CS224" s="1201"/>
      <c r="CT224" s="1201"/>
      <c r="CU224" s="1201"/>
      <c r="CV224" s="1201"/>
      <c r="CW224" s="1201"/>
      <c r="CX224" s="1201"/>
      <c r="CY224" s="1201"/>
      <c r="CZ224" s="1201"/>
      <c r="DA224" s="1201"/>
      <c r="DB224" s="1201"/>
      <c r="DC224" s="1201"/>
      <c r="DD224" s="1201"/>
      <c r="DE224" s="1201"/>
      <c r="DF224" s="1201"/>
      <c r="DG224" s="1201"/>
      <c r="DH224" s="1201"/>
      <c r="DI224" s="1201"/>
      <c r="DJ224" s="1201"/>
      <c r="DK224" s="1201"/>
      <c r="DL224" s="1201"/>
      <c r="DM224" s="1201"/>
      <c r="DN224" s="1201"/>
      <c r="DO224" s="1201"/>
      <c r="DP224" s="1201"/>
      <c r="DQ224" s="1201"/>
      <c r="DR224" s="1201"/>
      <c r="DS224" s="1201"/>
      <c r="DT224" s="1201"/>
      <c r="DU224" s="1201"/>
      <c r="DV224" s="1201"/>
      <c r="DW224" s="1201"/>
      <c r="DX224" s="1201"/>
      <c r="DY224" s="1201"/>
      <c r="DZ224" s="1201"/>
      <c r="EA224" s="1201"/>
      <c r="EB224" s="1201"/>
      <c r="EC224" s="1201"/>
      <c r="ED224" s="1201"/>
      <c r="EE224" s="1201"/>
      <c r="EF224" s="1201"/>
      <c r="EG224" s="1201"/>
      <c r="EH224" s="1201"/>
      <c r="EI224" s="1201"/>
      <c r="EJ224" s="1201"/>
      <c r="EK224" s="1201"/>
      <c r="EL224" s="1201"/>
      <c r="EM224" s="1201"/>
      <c r="EN224" s="1201"/>
      <c r="EO224" s="1201"/>
      <c r="EP224" s="1201"/>
      <c r="EQ224" s="1201"/>
      <c r="ER224" s="1201"/>
      <c r="ES224" s="1201"/>
      <c r="ET224" s="1201"/>
      <c r="EU224" s="1201"/>
      <c r="EV224" s="1201"/>
      <c r="EW224" s="1201"/>
      <c r="EX224" s="1201"/>
      <c r="EY224" s="1201"/>
      <c r="EZ224" s="1201"/>
      <c r="FA224" s="1201"/>
      <c r="FB224" s="1201"/>
      <c r="FC224" s="1201"/>
      <c r="FD224" s="1201"/>
      <c r="FE224" s="1201"/>
      <c r="FF224" s="1201"/>
      <c r="FG224" s="1201"/>
      <c r="FH224" s="1201"/>
      <c r="FI224" s="1201"/>
      <c r="FJ224" s="1201"/>
      <c r="FK224" s="1201"/>
      <c r="FL224" s="1201"/>
      <c r="FM224" s="1201"/>
      <c r="FN224" s="1201"/>
      <c r="FO224" s="1201"/>
      <c r="FP224" s="1201"/>
      <c r="FQ224" s="1201"/>
      <c r="FR224" s="1201"/>
      <c r="FS224" s="1201"/>
      <c r="FT224" s="1201"/>
      <c r="FU224" s="1201"/>
      <c r="FV224" s="1201"/>
      <c r="FW224" s="1201"/>
      <c r="FX224" s="1201"/>
      <c r="FY224" s="1201"/>
      <c r="FZ224" s="1201"/>
      <c r="GA224" s="1201"/>
      <c r="GB224" s="1201"/>
      <c r="GC224" s="1201"/>
      <c r="GD224" s="1201"/>
      <c r="GE224" s="1201"/>
      <c r="GF224" s="1201"/>
      <c r="GG224" s="1201"/>
      <c r="GH224" s="1201"/>
      <c r="GI224" s="1201"/>
      <c r="GJ224" s="1201"/>
      <c r="GK224" s="1201"/>
      <c r="GL224" s="1201"/>
      <c r="GM224" s="1201"/>
      <c r="GN224" s="1201"/>
      <c r="GO224" s="1201"/>
      <c r="GP224" s="1201"/>
      <c r="GQ224" s="1201"/>
      <c r="GR224" s="1201"/>
      <c r="GS224" s="1201"/>
      <c r="GT224" s="1201"/>
      <c r="GU224" s="1201"/>
      <c r="GV224" s="1201"/>
      <c r="GW224" s="1201"/>
      <c r="GX224" s="1201"/>
      <c r="GY224" s="1201"/>
      <c r="GZ224" s="1201"/>
      <c r="HA224" s="1201"/>
      <c r="HB224" s="1201"/>
      <c r="HC224" s="1201"/>
      <c r="HD224" s="1201"/>
      <c r="HE224" s="1201"/>
      <c r="HF224" s="1201"/>
      <c r="HG224" s="1201"/>
      <c r="HH224" s="1201"/>
      <c r="HI224" s="1201"/>
      <c r="HJ224" s="1201"/>
      <c r="HK224" s="1201"/>
      <c r="HL224" s="1201"/>
      <c r="HM224" s="1201"/>
      <c r="HN224" s="1201"/>
      <c r="HO224" s="1201"/>
      <c r="HP224" s="1201"/>
      <c r="HQ224" s="1201"/>
      <c r="HR224" s="1201"/>
      <c r="HS224" s="1201"/>
      <c r="HT224" s="1201"/>
      <c r="HU224" s="1201"/>
      <c r="HV224" s="1201"/>
      <c r="HW224" s="1201"/>
      <c r="HX224" s="1201"/>
      <c r="HY224" s="1201"/>
      <c r="HZ224" s="1201"/>
      <c r="IA224" s="1201"/>
      <c r="IB224" s="1201"/>
      <c r="IC224" s="1201"/>
      <c r="ID224" s="1201"/>
      <c r="IE224" s="1201"/>
      <c r="IF224" s="1201"/>
      <c r="IG224" s="1201"/>
      <c r="IH224" s="1201"/>
      <c r="II224" s="1201"/>
      <c r="IJ224" s="1201"/>
      <c r="IK224" s="1201"/>
      <c r="IL224" s="1201"/>
      <c r="IM224" s="1201"/>
      <c r="IN224" s="1201"/>
      <c r="IO224" s="1201"/>
      <c r="IP224" s="1201"/>
      <c r="IQ224" s="1201"/>
      <c r="IR224" s="1201"/>
      <c r="IS224" s="1201"/>
    </row>
    <row r="225" spans="1:253" s="1203" customFormat="1" ht="75">
      <c r="A225" s="1185">
        <v>211</v>
      </c>
      <c r="B225" s="1225" t="s">
        <v>1009</v>
      </c>
      <c r="C225" s="1225"/>
      <c r="D225" s="1225"/>
      <c r="E225" s="519" t="s">
        <v>1117</v>
      </c>
      <c r="F225" s="1222" t="s">
        <v>1248</v>
      </c>
      <c r="G225" s="519"/>
      <c r="H225" s="1193" t="s">
        <v>26</v>
      </c>
      <c r="I225" s="1189">
        <v>2018</v>
      </c>
      <c r="J225" s="1189"/>
      <c r="K225" s="1189">
        <v>2020</v>
      </c>
      <c r="L225" s="1189"/>
      <c r="M225" s="1189"/>
      <c r="N225" s="1225" t="s">
        <v>1113</v>
      </c>
      <c r="O225" s="1192">
        <v>4000</v>
      </c>
      <c r="P225" s="1192"/>
      <c r="Q225" s="1192">
        <v>4000</v>
      </c>
      <c r="R225" s="1192"/>
      <c r="S225" s="1192"/>
      <c r="T225" s="1192"/>
      <c r="U225" s="1192">
        <v>4000</v>
      </c>
      <c r="V225" s="520"/>
      <c r="W225" s="519"/>
      <c r="X225" s="641">
        <v>0</v>
      </c>
      <c r="Y225" s="641"/>
      <c r="Z225" s="1224"/>
      <c r="AA225" s="519"/>
      <c r="AB225" s="1195" t="s">
        <v>1010</v>
      </c>
      <c r="AC225" s="1228"/>
      <c r="AD225" s="1228"/>
      <c r="AE225" s="1228"/>
      <c r="AF225" s="1228"/>
      <c r="AG225" s="1228"/>
      <c r="AH225" s="1228"/>
      <c r="AI225" s="1228"/>
      <c r="AJ225" s="1228"/>
      <c r="AK225" s="1228"/>
      <c r="AL225" s="1228"/>
      <c r="AM225" s="1228"/>
      <c r="AN225" s="1228"/>
      <c r="AO225" s="1228"/>
      <c r="AP225" s="1228"/>
      <c r="AQ225" s="1228"/>
      <c r="AR225" s="1228"/>
      <c r="AS225" s="1228"/>
      <c r="AT225" s="1228"/>
      <c r="AU225" s="1228"/>
      <c r="AV225" s="1228"/>
      <c r="AW225" s="1228"/>
      <c r="AX225" s="1228"/>
      <c r="AY225" s="1228"/>
      <c r="AZ225" s="1228"/>
      <c r="BA225" s="1228"/>
      <c r="BB225" s="1228"/>
      <c r="BC225" s="1228"/>
      <c r="BD225" s="1228"/>
      <c r="BE225" s="1228"/>
      <c r="BF225" s="1228"/>
      <c r="BG225" s="1228"/>
      <c r="BH225" s="1228"/>
      <c r="BI225" s="1228"/>
      <c r="BJ225" s="1228"/>
      <c r="BK225" s="1228"/>
      <c r="BL225" s="1228"/>
      <c r="BM225" s="1228"/>
      <c r="BN225" s="1228"/>
      <c r="BO225" s="1228"/>
      <c r="BP225" s="1228"/>
      <c r="BQ225" s="1228"/>
      <c r="BR225" s="1228"/>
      <c r="BS225" s="1228"/>
      <c r="BT225" s="1228"/>
      <c r="BU225" s="1228"/>
      <c r="BV225" s="1228"/>
      <c r="BW225" s="1228"/>
      <c r="BX225" s="1228"/>
      <c r="BY225" s="1228"/>
      <c r="BZ225" s="1228"/>
      <c r="CA225" s="1228"/>
      <c r="CB225" s="1228"/>
      <c r="CC225" s="1228"/>
      <c r="CD225" s="1228"/>
      <c r="CE225" s="1228"/>
      <c r="CF225" s="1228"/>
      <c r="CG225" s="1228"/>
      <c r="CH225" s="1228"/>
      <c r="CI225" s="1228"/>
      <c r="CJ225" s="1228"/>
      <c r="CK225" s="1228"/>
      <c r="CL225" s="1228"/>
      <c r="CM225" s="1228"/>
      <c r="CN225" s="1228"/>
      <c r="CO225" s="1228"/>
      <c r="CP225" s="1228"/>
      <c r="CQ225" s="1228"/>
      <c r="CR225" s="1228"/>
      <c r="CS225" s="1228"/>
      <c r="CT225" s="1228"/>
      <c r="CU225" s="1228"/>
      <c r="CV225" s="1228"/>
      <c r="CW225" s="1228"/>
      <c r="CX225" s="1228"/>
      <c r="CY225" s="1228"/>
      <c r="CZ225" s="1228"/>
      <c r="DA225" s="1228"/>
      <c r="DB225" s="1228"/>
      <c r="DC225" s="1228"/>
      <c r="DD225" s="1228"/>
      <c r="DE225" s="1228"/>
      <c r="DF225" s="1228"/>
      <c r="DG225" s="1228"/>
      <c r="DH225" s="1228"/>
      <c r="DI225" s="1228"/>
      <c r="DJ225" s="1228"/>
      <c r="DK225" s="1228"/>
      <c r="DL225" s="1228"/>
      <c r="DM225" s="1228"/>
      <c r="DN225" s="1228"/>
      <c r="DO225" s="1228"/>
      <c r="DP225" s="1228"/>
      <c r="DQ225" s="1228"/>
      <c r="DR225" s="1228"/>
      <c r="DS225" s="1228"/>
      <c r="DT225" s="1228"/>
      <c r="DU225" s="1228"/>
      <c r="DV225" s="1228"/>
      <c r="DW225" s="1228"/>
      <c r="DX225" s="1228"/>
      <c r="DY225" s="1228"/>
      <c r="DZ225" s="1228"/>
      <c r="EA225" s="1228"/>
      <c r="EB225" s="1228"/>
      <c r="EC225" s="1228"/>
      <c r="ED225" s="1228"/>
      <c r="EE225" s="1228"/>
      <c r="EF225" s="1228"/>
      <c r="EG225" s="1228"/>
      <c r="EH225" s="1228"/>
      <c r="EI225" s="1228"/>
      <c r="EJ225" s="1228"/>
      <c r="EK225" s="1228"/>
      <c r="EL225" s="1228"/>
      <c r="EM225" s="1228"/>
      <c r="EN225" s="1228"/>
      <c r="EO225" s="1228"/>
      <c r="EP225" s="1228"/>
      <c r="EQ225" s="1228"/>
      <c r="ER225" s="1228"/>
      <c r="ES225" s="1228"/>
      <c r="ET225" s="1228"/>
      <c r="EU225" s="1228"/>
      <c r="EV225" s="1228"/>
      <c r="EW225" s="1228"/>
      <c r="EX225" s="1228"/>
      <c r="EY225" s="1228"/>
      <c r="EZ225" s="1228"/>
      <c r="FA225" s="1228"/>
      <c r="FB225" s="1228"/>
      <c r="FC225" s="1228"/>
      <c r="FD225" s="1228"/>
      <c r="FE225" s="1228"/>
      <c r="FF225" s="1228"/>
      <c r="FG225" s="1228"/>
      <c r="FH225" s="1228"/>
      <c r="FI225" s="1228"/>
      <c r="FJ225" s="1228"/>
      <c r="FK225" s="1228"/>
      <c r="FL225" s="1228"/>
      <c r="FM225" s="1228"/>
      <c r="FN225" s="1228"/>
      <c r="FO225" s="1228"/>
      <c r="FP225" s="1228"/>
      <c r="FQ225" s="1228"/>
      <c r="FR225" s="1228"/>
      <c r="FS225" s="1228"/>
      <c r="FT225" s="1228"/>
      <c r="FU225" s="1228"/>
      <c r="FV225" s="1228"/>
      <c r="FW225" s="1228"/>
      <c r="FX225" s="1228"/>
      <c r="FY225" s="1228"/>
      <c r="FZ225" s="1228"/>
      <c r="GA225" s="1228"/>
      <c r="GB225" s="1228"/>
      <c r="GC225" s="1228"/>
      <c r="GD225" s="1228"/>
      <c r="GE225" s="1228"/>
      <c r="GF225" s="1228"/>
      <c r="GG225" s="1228"/>
      <c r="GH225" s="1228"/>
      <c r="GI225" s="1228"/>
      <c r="GJ225" s="1228"/>
      <c r="GK225" s="1228"/>
      <c r="GL225" s="1228"/>
      <c r="GM225" s="1228"/>
      <c r="GN225" s="1228"/>
      <c r="GO225" s="1228"/>
      <c r="GP225" s="1228"/>
      <c r="GQ225" s="1228"/>
      <c r="GR225" s="1228"/>
      <c r="GS225" s="1228"/>
      <c r="GT225" s="1228"/>
      <c r="GU225" s="1228"/>
      <c r="GV225" s="1228"/>
      <c r="GW225" s="1228"/>
      <c r="GX225" s="1228"/>
      <c r="GY225" s="1228"/>
      <c r="GZ225" s="1228"/>
      <c r="HA225" s="1228"/>
      <c r="HB225" s="1228"/>
      <c r="HC225" s="1228"/>
      <c r="HD225" s="1228"/>
      <c r="HE225" s="1228"/>
      <c r="HF225" s="1228"/>
      <c r="HG225" s="1228"/>
      <c r="HH225" s="1228"/>
      <c r="HI225" s="1228"/>
      <c r="HJ225" s="1228"/>
      <c r="HK225" s="1228"/>
      <c r="HL225" s="1228"/>
      <c r="HM225" s="1228"/>
      <c r="HN225" s="1228"/>
      <c r="HO225" s="1228"/>
      <c r="HP225" s="1228"/>
      <c r="HQ225" s="1228"/>
      <c r="HR225" s="1228"/>
      <c r="HS225" s="1228"/>
      <c r="HT225" s="1228"/>
      <c r="HU225" s="1228"/>
      <c r="HV225" s="1228"/>
      <c r="HW225" s="1228"/>
      <c r="HX225" s="1228"/>
      <c r="HY225" s="1228"/>
      <c r="HZ225" s="1228"/>
      <c r="IA225" s="1228"/>
      <c r="IB225" s="1228"/>
      <c r="IC225" s="1228"/>
      <c r="ID225" s="1228"/>
      <c r="IE225" s="1228"/>
      <c r="IF225" s="1228"/>
      <c r="IG225" s="1228"/>
      <c r="IH225" s="1228"/>
      <c r="II225" s="1228"/>
      <c r="IJ225" s="1228"/>
      <c r="IK225" s="1228"/>
      <c r="IL225" s="1228"/>
      <c r="IM225" s="1228"/>
      <c r="IN225" s="1228"/>
      <c r="IO225" s="1228"/>
      <c r="IP225" s="1228"/>
      <c r="IQ225" s="1228"/>
      <c r="IR225" s="1228"/>
      <c r="IS225" s="1228"/>
    </row>
    <row r="226" spans="1:253" s="1203" customFormat="1" ht="30">
      <c r="A226" s="1185">
        <v>212</v>
      </c>
      <c r="B226" s="1225" t="s">
        <v>1011</v>
      </c>
      <c r="C226" s="1225"/>
      <c r="D226" s="1225"/>
      <c r="E226" s="519" t="s">
        <v>1117</v>
      </c>
      <c r="F226" s="1222" t="s">
        <v>1248</v>
      </c>
      <c r="G226" s="1231"/>
      <c r="H226" s="1193" t="s">
        <v>26</v>
      </c>
      <c r="I226" s="1189">
        <v>2018</v>
      </c>
      <c r="J226" s="1189"/>
      <c r="K226" s="1189">
        <v>2020</v>
      </c>
      <c r="L226" s="1189"/>
      <c r="M226" s="1189"/>
      <c r="N226" s="1225" t="s">
        <v>1113</v>
      </c>
      <c r="O226" s="1192">
        <v>3000</v>
      </c>
      <c r="P226" s="1192"/>
      <c r="Q226" s="1192">
        <v>3000</v>
      </c>
      <c r="R226" s="1192"/>
      <c r="S226" s="1192"/>
      <c r="T226" s="1192"/>
      <c r="U226" s="1192">
        <v>3000</v>
      </c>
      <c r="V226" s="520">
        <v>2700</v>
      </c>
      <c r="W226" s="519"/>
      <c r="X226" s="641">
        <v>2700</v>
      </c>
      <c r="Y226" s="641"/>
      <c r="Z226" s="519"/>
      <c r="AA226" s="519">
        <v>2700</v>
      </c>
      <c r="AB226" s="535"/>
      <c r="AC226" s="1201"/>
      <c r="AD226" s="1201"/>
      <c r="AE226" s="1201"/>
      <c r="AF226" s="1201"/>
      <c r="AG226" s="1201"/>
      <c r="AH226" s="1201"/>
      <c r="AI226" s="1201"/>
      <c r="AJ226" s="1201"/>
      <c r="AK226" s="1201"/>
      <c r="AL226" s="1201"/>
      <c r="AM226" s="1201"/>
      <c r="AN226" s="1201"/>
      <c r="AO226" s="1201"/>
      <c r="AP226" s="1201"/>
      <c r="AQ226" s="1201"/>
      <c r="AR226" s="1201"/>
      <c r="AS226" s="1201"/>
      <c r="AT226" s="1201"/>
      <c r="AU226" s="1201"/>
      <c r="AV226" s="1201"/>
      <c r="AW226" s="1201"/>
      <c r="AX226" s="1201"/>
      <c r="AY226" s="1201"/>
      <c r="AZ226" s="1201"/>
      <c r="BA226" s="1201"/>
      <c r="BB226" s="1201"/>
      <c r="BC226" s="1201"/>
      <c r="BD226" s="1201"/>
      <c r="BE226" s="1201"/>
      <c r="BF226" s="1201"/>
      <c r="BG226" s="1201"/>
      <c r="BH226" s="1201"/>
      <c r="BI226" s="1201"/>
      <c r="BJ226" s="1201"/>
      <c r="BK226" s="1201"/>
      <c r="BL226" s="1201"/>
      <c r="BM226" s="1201"/>
      <c r="BN226" s="1201"/>
      <c r="BO226" s="1201"/>
      <c r="BP226" s="1201"/>
      <c r="BQ226" s="1201"/>
      <c r="BR226" s="1201"/>
      <c r="BS226" s="1201"/>
      <c r="BT226" s="1201"/>
      <c r="BU226" s="1201"/>
      <c r="BV226" s="1201"/>
      <c r="BW226" s="1201"/>
      <c r="BX226" s="1201"/>
      <c r="BY226" s="1201"/>
      <c r="BZ226" s="1201"/>
      <c r="CA226" s="1201"/>
      <c r="CB226" s="1201"/>
      <c r="CC226" s="1201"/>
      <c r="CD226" s="1201"/>
      <c r="CE226" s="1201"/>
      <c r="CF226" s="1201"/>
      <c r="CG226" s="1201"/>
      <c r="CH226" s="1201"/>
      <c r="CI226" s="1201"/>
      <c r="CJ226" s="1201"/>
      <c r="CK226" s="1201"/>
      <c r="CL226" s="1201"/>
      <c r="CM226" s="1201"/>
      <c r="CN226" s="1201"/>
      <c r="CO226" s="1201"/>
      <c r="CP226" s="1201"/>
      <c r="CQ226" s="1201"/>
      <c r="CR226" s="1201"/>
      <c r="CS226" s="1201"/>
      <c r="CT226" s="1201"/>
      <c r="CU226" s="1201"/>
      <c r="CV226" s="1201"/>
      <c r="CW226" s="1201"/>
      <c r="CX226" s="1201"/>
      <c r="CY226" s="1201"/>
      <c r="CZ226" s="1201"/>
      <c r="DA226" s="1201"/>
      <c r="DB226" s="1201"/>
      <c r="DC226" s="1201"/>
      <c r="DD226" s="1201"/>
      <c r="DE226" s="1201"/>
      <c r="DF226" s="1201"/>
      <c r="DG226" s="1201"/>
      <c r="DH226" s="1201"/>
      <c r="DI226" s="1201"/>
      <c r="DJ226" s="1201"/>
      <c r="DK226" s="1201"/>
      <c r="DL226" s="1201"/>
      <c r="DM226" s="1201"/>
      <c r="DN226" s="1201"/>
      <c r="DO226" s="1201"/>
      <c r="DP226" s="1201"/>
      <c r="DQ226" s="1201"/>
      <c r="DR226" s="1201"/>
      <c r="DS226" s="1201"/>
      <c r="DT226" s="1201"/>
      <c r="DU226" s="1201"/>
      <c r="DV226" s="1201"/>
      <c r="DW226" s="1201"/>
      <c r="DX226" s="1201"/>
      <c r="DY226" s="1201"/>
      <c r="DZ226" s="1201"/>
      <c r="EA226" s="1201"/>
      <c r="EB226" s="1201"/>
      <c r="EC226" s="1201"/>
      <c r="ED226" s="1201"/>
      <c r="EE226" s="1201"/>
      <c r="EF226" s="1201"/>
      <c r="EG226" s="1201"/>
      <c r="EH226" s="1201"/>
      <c r="EI226" s="1201"/>
      <c r="EJ226" s="1201"/>
      <c r="EK226" s="1201"/>
      <c r="EL226" s="1201"/>
      <c r="EM226" s="1201"/>
      <c r="EN226" s="1201"/>
      <c r="EO226" s="1201"/>
      <c r="EP226" s="1201"/>
      <c r="EQ226" s="1201"/>
      <c r="ER226" s="1201"/>
      <c r="ES226" s="1201"/>
      <c r="ET226" s="1201"/>
      <c r="EU226" s="1201"/>
      <c r="EV226" s="1201"/>
      <c r="EW226" s="1201"/>
      <c r="EX226" s="1201"/>
      <c r="EY226" s="1201"/>
      <c r="EZ226" s="1201"/>
      <c r="FA226" s="1201"/>
      <c r="FB226" s="1201"/>
      <c r="FC226" s="1201"/>
      <c r="FD226" s="1201"/>
      <c r="FE226" s="1201"/>
      <c r="FF226" s="1201"/>
      <c r="FG226" s="1201"/>
      <c r="FH226" s="1201"/>
      <c r="FI226" s="1201"/>
      <c r="FJ226" s="1201"/>
      <c r="FK226" s="1201"/>
      <c r="FL226" s="1201"/>
      <c r="FM226" s="1201"/>
      <c r="FN226" s="1201"/>
      <c r="FO226" s="1201"/>
      <c r="FP226" s="1201"/>
      <c r="FQ226" s="1201"/>
      <c r="FR226" s="1201"/>
      <c r="FS226" s="1201"/>
      <c r="FT226" s="1201"/>
      <c r="FU226" s="1201"/>
      <c r="FV226" s="1201"/>
      <c r="FW226" s="1201"/>
      <c r="FX226" s="1201"/>
      <c r="FY226" s="1201"/>
      <c r="FZ226" s="1201"/>
      <c r="GA226" s="1201"/>
      <c r="GB226" s="1201"/>
      <c r="GC226" s="1201"/>
      <c r="GD226" s="1201"/>
      <c r="GE226" s="1201"/>
      <c r="GF226" s="1201"/>
      <c r="GG226" s="1201"/>
      <c r="GH226" s="1201"/>
      <c r="GI226" s="1201"/>
      <c r="GJ226" s="1201"/>
      <c r="GK226" s="1201"/>
      <c r="GL226" s="1201"/>
      <c r="GM226" s="1201"/>
      <c r="GN226" s="1201"/>
      <c r="GO226" s="1201"/>
      <c r="GP226" s="1201"/>
      <c r="GQ226" s="1201"/>
      <c r="GR226" s="1201"/>
      <c r="GS226" s="1201"/>
      <c r="GT226" s="1201"/>
      <c r="GU226" s="1201"/>
      <c r="GV226" s="1201"/>
      <c r="GW226" s="1201"/>
      <c r="GX226" s="1201"/>
      <c r="GY226" s="1201"/>
      <c r="GZ226" s="1201"/>
      <c r="HA226" s="1201"/>
      <c r="HB226" s="1201"/>
      <c r="HC226" s="1201"/>
      <c r="HD226" s="1201"/>
      <c r="HE226" s="1201"/>
      <c r="HF226" s="1201"/>
      <c r="HG226" s="1201"/>
      <c r="HH226" s="1201"/>
      <c r="HI226" s="1201"/>
      <c r="HJ226" s="1201"/>
      <c r="HK226" s="1201"/>
      <c r="HL226" s="1201"/>
      <c r="HM226" s="1201"/>
      <c r="HN226" s="1201"/>
      <c r="HO226" s="1201"/>
      <c r="HP226" s="1201"/>
      <c r="HQ226" s="1201"/>
      <c r="HR226" s="1201"/>
      <c r="HS226" s="1201"/>
      <c r="HT226" s="1201"/>
      <c r="HU226" s="1201"/>
      <c r="HV226" s="1201"/>
      <c r="HW226" s="1201"/>
      <c r="HX226" s="1201"/>
      <c r="HY226" s="1201"/>
      <c r="HZ226" s="1201"/>
      <c r="IA226" s="1201"/>
      <c r="IB226" s="1201"/>
      <c r="IC226" s="1201"/>
      <c r="ID226" s="1201"/>
      <c r="IE226" s="1201"/>
      <c r="IF226" s="1201"/>
      <c r="IG226" s="1201"/>
      <c r="IH226" s="1201"/>
      <c r="II226" s="1201"/>
      <c r="IJ226" s="1201"/>
      <c r="IK226" s="1201"/>
      <c r="IL226" s="1201"/>
      <c r="IM226" s="1201"/>
      <c r="IN226" s="1201"/>
      <c r="IO226" s="1201"/>
      <c r="IP226" s="1201"/>
      <c r="IQ226" s="1201"/>
      <c r="IR226" s="1201"/>
      <c r="IS226" s="1201"/>
    </row>
    <row r="227" spans="1:253" s="1203" customFormat="1" ht="45">
      <c r="A227" s="1185">
        <v>213</v>
      </c>
      <c r="B227" s="1209" t="s">
        <v>1015</v>
      </c>
      <c r="C227" s="1209"/>
      <c r="D227" s="1209"/>
      <c r="E227" s="519" t="s">
        <v>1117</v>
      </c>
      <c r="F227" s="1222" t="s">
        <v>1248</v>
      </c>
      <c r="G227" s="1220"/>
      <c r="H227" s="1193" t="s">
        <v>237</v>
      </c>
      <c r="I227" s="1189">
        <v>2018</v>
      </c>
      <c r="J227" s="1189"/>
      <c r="K227" s="1189">
        <v>2020</v>
      </c>
      <c r="L227" s="1189"/>
      <c r="M227" s="1229" t="s">
        <v>1426</v>
      </c>
      <c r="N227" s="1225" t="s">
        <v>1113</v>
      </c>
      <c r="O227" s="1192">
        <v>4200</v>
      </c>
      <c r="P227" s="1192"/>
      <c r="Q227" s="1192">
        <v>4200</v>
      </c>
      <c r="R227" s="1192"/>
      <c r="S227" s="1192"/>
      <c r="T227" s="1192"/>
      <c r="U227" s="1192"/>
      <c r="V227" s="520">
        <v>3780</v>
      </c>
      <c r="W227" s="519"/>
      <c r="X227" s="641">
        <v>3780</v>
      </c>
      <c r="Y227" s="641"/>
      <c r="Z227" s="1224"/>
      <c r="AA227" s="519">
        <v>3780</v>
      </c>
      <c r="AB227" s="1202"/>
    </row>
    <row r="228" spans="1:253" s="1203" customFormat="1" ht="45">
      <c r="A228" s="1185">
        <v>214</v>
      </c>
      <c r="B228" s="1209" t="s">
        <v>1016</v>
      </c>
      <c r="C228" s="1209"/>
      <c r="D228" s="1209"/>
      <c r="E228" s="519" t="s">
        <v>1117</v>
      </c>
      <c r="F228" s="1222" t="s">
        <v>1248</v>
      </c>
      <c r="G228" s="1231"/>
      <c r="H228" s="1194" t="s">
        <v>51</v>
      </c>
      <c r="I228" s="1189">
        <v>2018</v>
      </c>
      <c r="J228" s="1189"/>
      <c r="K228" s="1189">
        <v>2020</v>
      </c>
      <c r="L228" s="1189"/>
      <c r="M228" s="1229" t="s">
        <v>1427</v>
      </c>
      <c r="N228" s="1225" t="s">
        <v>1113</v>
      </c>
      <c r="O228" s="1192">
        <v>4500</v>
      </c>
      <c r="P228" s="1192"/>
      <c r="Q228" s="1192">
        <v>4500</v>
      </c>
      <c r="R228" s="1192"/>
      <c r="S228" s="1192"/>
      <c r="T228" s="1192"/>
      <c r="U228" s="1192"/>
      <c r="V228" s="520">
        <v>4050</v>
      </c>
      <c r="W228" s="519"/>
      <c r="X228" s="641">
        <v>4050</v>
      </c>
      <c r="Y228" s="641"/>
      <c r="Z228" s="1224"/>
      <c r="AA228" s="519">
        <v>4050</v>
      </c>
      <c r="AB228" s="535"/>
    </row>
    <row r="229" spans="1:253" s="1203" customFormat="1" ht="45">
      <c r="A229" s="1185">
        <v>215</v>
      </c>
      <c r="B229" s="1209" t="s">
        <v>1017</v>
      </c>
      <c r="C229" s="1209"/>
      <c r="D229" s="1209"/>
      <c r="E229" s="519" t="s">
        <v>1117</v>
      </c>
      <c r="F229" s="1222" t="s">
        <v>1248</v>
      </c>
      <c r="G229" s="1231"/>
      <c r="H229" s="1188" t="s">
        <v>132</v>
      </c>
      <c r="I229" s="1189">
        <v>2018</v>
      </c>
      <c r="J229" s="1189"/>
      <c r="K229" s="1189">
        <v>2020</v>
      </c>
      <c r="L229" s="1189"/>
      <c r="M229" s="1229" t="s">
        <v>1428</v>
      </c>
      <c r="N229" s="1225" t="s">
        <v>1113</v>
      </c>
      <c r="O229" s="1192">
        <v>3200</v>
      </c>
      <c r="P229" s="1192"/>
      <c r="Q229" s="1192">
        <v>3200</v>
      </c>
      <c r="R229" s="1192"/>
      <c r="S229" s="1192"/>
      <c r="T229" s="1192"/>
      <c r="U229" s="1192"/>
      <c r="V229" s="520">
        <v>2880</v>
      </c>
      <c r="W229" s="519"/>
      <c r="X229" s="641">
        <v>2880</v>
      </c>
      <c r="Y229" s="641"/>
      <c r="Z229" s="1224"/>
      <c r="AA229" s="519">
        <v>2880</v>
      </c>
      <c r="AB229" s="535"/>
    </row>
    <row r="230" spans="1:253" s="1228" customFormat="1" ht="30">
      <c r="A230" s="1185">
        <v>216</v>
      </c>
      <c r="B230" s="1209" t="s">
        <v>1018</v>
      </c>
      <c r="C230" s="1209"/>
      <c r="D230" s="1209"/>
      <c r="E230" s="519" t="s">
        <v>1117</v>
      </c>
      <c r="F230" s="1222" t="s">
        <v>1248</v>
      </c>
      <c r="G230" s="1231"/>
      <c r="H230" s="1198" t="s">
        <v>211</v>
      </c>
      <c r="I230" s="1189">
        <v>2018</v>
      </c>
      <c r="J230" s="1189"/>
      <c r="K230" s="1189">
        <v>2020</v>
      </c>
      <c r="L230" s="1189"/>
      <c r="M230" s="1189"/>
      <c r="N230" s="1225" t="s">
        <v>1113</v>
      </c>
      <c r="O230" s="1192">
        <v>4800</v>
      </c>
      <c r="P230" s="1192"/>
      <c r="Q230" s="1192">
        <v>4800</v>
      </c>
      <c r="R230" s="1192"/>
      <c r="S230" s="1192"/>
      <c r="T230" s="1192"/>
      <c r="U230" s="1192"/>
      <c r="V230" s="520">
        <v>4320</v>
      </c>
      <c r="W230" s="519"/>
      <c r="X230" s="641">
        <v>4320</v>
      </c>
      <c r="Y230" s="641"/>
      <c r="Z230" s="1224"/>
      <c r="AA230" s="519">
        <v>4320</v>
      </c>
      <c r="AB230" s="535"/>
      <c r="AC230" s="1203"/>
      <c r="AD230" s="1203"/>
      <c r="AE230" s="1203"/>
      <c r="AF230" s="1203"/>
      <c r="AG230" s="1203"/>
      <c r="AH230" s="1203"/>
      <c r="AI230" s="1203"/>
      <c r="AJ230" s="1203"/>
      <c r="AK230" s="1203"/>
      <c r="AL230" s="1203"/>
      <c r="AM230" s="1203"/>
      <c r="AN230" s="1203"/>
      <c r="AO230" s="1203"/>
      <c r="AP230" s="1203"/>
      <c r="AQ230" s="1203"/>
      <c r="AR230" s="1203"/>
      <c r="AS230" s="1203"/>
      <c r="AT230" s="1203"/>
      <c r="AU230" s="1203"/>
      <c r="AV230" s="1203"/>
      <c r="AW230" s="1203"/>
      <c r="AX230" s="1203"/>
      <c r="AY230" s="1203"/>
      <c r="AZ230" s="1203"/>
      <c r="BA230" s="1203"/>
      <c r="BB230" s="1203"/>
      <c r="BC230" s="1203"/>
      <c r="BD230" s="1203"/>
      <c r="BE230" s="1203"/>
      <c r="BF230" s="1203"/>
      <c r="BG230" s="1203"/>
      <c r="BH230" s="1203"/>
      <c r="BI230" s="1203"/>
      <c r="BJ230" s="1203"/>
      <c r="BK230" s="1203"/>
      <c r="BL230" s="1203"/>
      <c r="BM230" s="1203"/>
      <c r="BN230" s="1203"/>
      <c r="BO230" s="1203"/>
      <c r="BP230" s="1203"/>
      <c r="BQ230" s="1203"/>
      <c r="BR230" s="1203"/>
      <c r="BS230" s="1203"/>
      <c r="BT230" s="1203"/>
      <c r="BU230" s="1203"/>
      <c r="BV230" s="1203"/>
      <c r="BW230" s="1203"/>
      <c r="BX230" s="1203"/>
      <c r="BY230" s="1203"/>
      <c r="BZ230" s="1203"/>
      <c r="CA230" s="1203"/>
      <c r="CB230" s="1203"/>
      <c r="CC230" s="1203"/>
      <c r="CD230" s="1203"/>
      <c r="CE230" s="1203"/>
      <c r="CF230" s="1203"/>
      <c r="CG230" s="1203"/>
      <c r="CH230" s="1203"/>
      <c r="CI230" s="1203"/>
      <c r="CJ230" s="1203"/>
      <c r="CK230" s="1203"/>
      <c r="CL230" s="1203"/>
      <c r="CM230" s="1203"/>
      <c r="CN230" s="1203"/>
      <c r="CO230" s="1203"/>
      <c r="CP230" s="1203"/>
      <c r="CQ230" s="1203"/>
      <c r="CR230" s="1203"/>
      <c r="CS230" s="1203"/>
      <c r="CT230" s="1203"/>
      <c r="CU230" s="1203"/>
      <c r="CV230" s="1203"/>
      <c r="CW230" s="1203"/>
      <c r="CX230" s="1203"/>
      <c r="CY230" s="1203"/>
      <c r="CZ230" s="1203"/>
      <c r="DA230" s="1203"/>
      <c r="DB230" s="1203"/>
      <c r="DC230" s="1203"/>
      <c r="DD230" s="1203"/>
      <c r="DE230" s="1203"/>
      <c r="DF230" s="1203"/>
      <c r="DG230" s="1203"/>
      <c r="DH230" s="1203"/>
      <c r="DI230" s="1203"/>
      <c r="DJ230" s="1203"/>
      <c r="DK230" s="1203"/>
      <c r="DL230" s="1203"/>
      <c r="DM230" s="1203"/>
      <c r="DN230" s="1203"/>
      <c r="DO230" s="1203"/>
      <c r="DP230" s="1203"/>
      <c r="DQ230" s="1203"/>
      <c r="DR230" s="1203"/>
      <c r="DS230" s="1203"/>
      <c r="DT230" s="1203"/>
      <c r="DU230" s="1203"/>
      <c r="DV230" s="1203"/>
      <c r="DW230" s="1203"/>
      <c r="DX230" s="1203"/>
      <c r="DY230" s="1203"/>
      <c r="DZ230" s="1203"/>
      <c r="EA230" s="1203"/>
      <c r="EB230" s="1203"/>
      <c r="EC230" s="1203"/>
      <c r="ED230" s="1203"/>
      <c r="EE230" s="1203"/>
      <c r="EF230" s="1203"/>
      <c r="EG230" s="1203"/>
      <c r="EH230" s="1203"/>
      <c r="EI230" s="1203"/>
      <c r="EJ230" s="1203"/>
      <c r="EK230" s="1203"/>
      <c r="EL230" s="1203"/>
      <c r="EM230" s="1203"/>
      <c r="EN230" s="1203"/>
      <c r="EO230" s="1203"/>
      <c r="EP230" s="1203"/>
      <c r="EQ230" s="1203"/>
      <c r="ER230" s="1203"/>
      <c r="ES230" s="1203"/>
      <c r="ET230" s="1203"/>
      <c r="EU230" s="1203"/>
      <c r="EV230" s="1203"/>
      <c r="EW230" s="1203"/>
      <c r="EX230" s="1203"/>
      <c r="EY230" s="1203"/>
      <c r="EZ230" s="1203"/>
      <c r="FA230" s="1203"/>
      <c r="FB230" s="1203"/>
      <c r="FC230" s="1203"/>
      <c r="FD230" s="1203"/>
      <c r="FE230" s="1203"/>
      <c r="FF230" s="1203"/>
      <c r="FG230" s="1203"/>
      <c r="FH230" s="1203"/>
      <c r="FI230" s="1203"/>
      <c r="FJ230" s="1203"/>
      <c r="FK230" s="1203"/>
      <c r="FL230" s="1203"/>
      <c r="FM230" s="1203"/>
      <c r="FN230" s="1203"/>
      <c r="FO230" s="1203"/>
      <c r="FP230" s="1203"/>
      <c r="FQ230" s="1203"/>
      <c r="FR230" s="1203"/>
      <c r="FS230" s="1203"/>
      <c r="FT230" s="1203"/>
      <c r="FU230" s="1203"/>
      <c r="FV230" s="1203"/>
      <c r="FW230" s="1203"/>
      <c r="FX230" s="1203"/>
      <c r="FY230" s="1203"/>
      <c r="FZ230" s="1203"/>
      <c r="GA230" s="1203"/>
      <c r="GB230" s="1203"/>
      <c r="GC230" s="1203"/>
      <c r="GD230" s="1203"/>
      <c r="GE230" s="1203"/>
      <c r="GF230" s="1203"/>
      <c r="GG230" s="1203"/>
      <c r="GH230" s="1203"/>
      <c r="GI230" s="1203"/>
      <c r="GJ230" s="1203"/>
      <c r="GK230" s="1203"/>
      <c r="GL230" s="1203"/>
      <c r="GM230" s="1203"/>
      <c r="GN230" s="1203"/>
      <c r="GO230" s="1203"/>
      <c r="GP230" s="1203"/>
      <c r="GQ230" s="1203"/>
      <c r="GR230" s="1203"/>
      <c r="GS230" s="1203"/>
      <c r="GT230" s="1203"/>
      <c r="GU230" s="1203"/>
      <c r="GV230" s="1203"/>
      <c r="GW230" s="1203"/>
      <c r="GX230" s="1203"/>
      <c r="GY230" s="1203"/>
      <c r="GZ230" s="1203"/>
      <c r="HA230" s="1203"/>
      <c r="HB230" s="1203"/>
      <c r="HC230" s="1203"/>
      <c r="HD230" s="1203"/>
      <c r="HE230" s="1203"/>
      <c r="HF230" s="1203"/>
      <c r="HG230" s="1203"/>
      <c r="HH230" s="1203"/>
      <c r="HI230" s="1203"/>
      <c r="HJ230" s="1203"/>
      <c r="HK230" s="1203"/>
      <c r="HL230" s="1203"/>
      <c r="HM230" s="1203"/>
      <c r="HN230" s="1203"/>
      <c r="HO230" s="1203"/>
      <c r="HP230" s="1203"/>
      <c r="HQ230" s="1203"/>
      <c r="HR230" s="1203"/>
      <c r="HS230" s="1203"/>
      <c r="HT230" s="1203"/>
      <c r="HU230" s="1203"/>
      <c r="HV230" s="1203"/>
      <c r="HW230" s="1203"/>
      <c r="HX230" s="1203"/>
      <c r="HY230" s="1203"/>
      <c r="HZ230" s="1203"/>
      <c r="IA230" s="1203"/>
      <c r="IB230" s="1203"/>
      <c r="IC230" s="1203"/>
      <c r="ID230" s="1203"/>
      <c r="IE230" s="1203"/>
      <c r="IF230" s="1203"/>
      <c r="IG230" s="1203"/>
      <c r="IH230" s="1203"/>
      <c r="II230" s="1203"/>
      <c r="IJ230" s="1203"/>
      <c r="IK230" s="1203"/>
      <c r="IL230" s="1203"/>
      <c r="IM230" s="1203"/>
      <c r="IN230" s="1203"/>
      <c r="IO230" s="1203"/>
      <c r="IP230" s="1203"/>
      <c r="IQ230" s="1203"/>
      <c r="IR230" s="1203"/>
      <c r="IS230" s="1203"/>
    </row>
    <row r="231" spans="1:253" s="1201" customFormat="1" ht="45">
      <c r="A231" s="1185">
        <v>217</v>
      </c>
      <c r="B231" s="1209" t="s">
        <v>1019</v>
      </c>
      <c r="C231" s="1209"/>
      <c r="D231" s="1209"/>
      <c r="E231" s="519" t="s">
        <v>1117</v>
      </c>
      <c r="F231" s="1222" t="s">
        <v>1248</v>
      </c>
      <c r="G231" s="1231"/>
      <c r="H231" s="1194" t="s">
        <v>51</v>
      </c>
      <c r="I231" s="1189">
        <v>2018</v>
      </c>
      <c r="J231" s="1189"/>
      <c r="K231" s="1189">
        <v>2020</v>
      </c>
      <c r="L231" s="1189"/>
      <c r="M231" s="1229" t="s">
        <v>1429</v>
      </c>
      <c r="N231" s="1225" t="s">
        <v>1113</v>
      </c>
      <c r="O231" s="1192">
        <v>3000</v>
      </c>
      <c r="P231" s="1192"/>
      <c r="Q231" s="1192">
        <v>3000</v>
      </c>
      <c r="R231" s="1192"/>
      <c r="S231" s="1192"/>
      <c r="T231" s="1192"/>
      <c r="U231" s="1192"/>
      <c r="V231" s="520">
        <v>2700</v>
      </c>
      <c r="W231" s="519"/>
      <c r="X231" s="641">
        <v>2700</v>
      </c>
      <c r="Y231" s="641"/>
      <c r="Z231" s="1224"/>
      <c r="AA231" s="519">
        <v>2700</v>
      </c>
      <c r="AB231" s="535"/>
      <c r="AC231" s="1203"/>
      <c r="AD231" s="1203"/>
      <c r="AE231" s="1203"/>
      <c r="AF231" s="1203"/>
      <c r="AG231" s="1203"/>
      <c r="AH231" s="1203"/>
      <c r="AI231" s="1203"/>
      <c r="AJ231" s="1203"/>
      <c r="AK231" s="1203"/>
      <c r="AL231" s="1203"/>
      <c r="AM231" s="1203"/>
      <c r="AN231" s="1203"/>
      <c r="AO231" s="1203"/>
      <c r="AP231" s="1203"/>
      <c r="AQ231" s="1203"/>
      <c r="AR231" s="1203"/>
      <c r="AS231" s="1203"/>
      <c r="AT231" s="1203"/>
      <c r="AU231" s="1203"/>
      <c r="AV231" s="1203"/>
      <c r="AW231" s="1203"/>
      <c r="AX231" s="1203"/>
      <c r="AY231" s="1203"/>
      <c r="AZ231" s="1203"/>
      <c r="BA231" s="1203"/>
      <c r="BB231" s="1203"/>
      <c r="BC231" s="1203"/>
      <c r="BD231" s="1203"/>
      <c r="BE231" s="1203"/>
      <c r="BF231" s="1203"/>
      <c r="BG231" s="1203"/>
      <c r="BH231" s="1203"/>
      <c r="BI231" s="1203"/>
      <c r="BJ231" s="1203"/>
      <c r="BK231" s="1203"/>
      <c r="BL231" s="1203"/>
      <c r="BM231" s="1203"/>
      <c r="BN231" s="1203"/>
      <c r="BO231" s="1203"/>
      <c r="BP231" s="1203"/>
      <c r="BQ231" s="1203"/>
      <c r="BR231" s="1203"/>
      <c r="BS231" s="1203"/>
      <c r="BT231" s="1203"/>
      <c r="BU231" s="1203"/>
      <c r="BV231" s="1203"/>
      <c r="BW231" s="1203"/>
      <c r="BX231" s="1203"/>
      <c r="BY231" s="1203"/>
      <c r="BZ231" s="1203"/>
      <c r="CA231" s="1203"/>
      <c r="CB231" s="1203"/>
      <c r="CC231" s="1203"/>
      <c r="CD231" s="1203"/>
      <c r="CE231" s="1203"/>
      <c r="CF231" s="1203"/>
      <c r="CG231" s="1203"/>
      <c r="CH231" s="1203"/>
      <c r="CI231" s="1203"/>
      <c r="CJ231" s="1203"/>
      <c r="CK231" s="1203"/>
      <c r="CL231" s="1203"/>
      <c r="CM231" s="1203"/>
      <c r="CN231" s="1203"/>
      <c r="CO231" s="1203"/>
      <c r="CP231" s="1203"/>
      <c r="CQ231" s="1203"/>
      <c r="CR231" s="1203"/>
      <c r="CS231" s="1203"/>
      <c r="CT231" s="1203"/>
      <c r="CU231" s="1203"/>
      <c r="CV231" s="1203"/>
      <c r="CW231" s="1203"/>
      <c r="CX231" s="1203"/>
      <c r="CY231" s="1203"/>
      <c r="CZ231" s="1203"/>
      <c r="DA231" s="1203"/>
      <c r="DB231" s="1203"/>
      <c r="DC231" s="1203"/>
      <c r="DD231" s="1203"/>
      <c r="DE231" s="1203"/>
      <c r="DF231" s="1203"/>
      <c r="DG231" s="1203"/>
      <c r="DH231" s="1203"/>
      <c r="DI231" s="1203"/>
      <c r="DJ231" s="1203"/>
      <c r="DK231" s="1203"/>
      <c r="DL231" s="1203"/>
      <c r="DM231" s="1203"/>
      <c r="DN231" s="1203"/>
      <c r="DO231" s="1203"/>
      <c r="DP231" s="1203"/>
      <c r="DQ231" s="1203"/>
      <c r="DR231" s="1203"/>
      <c r="DS231" s="1203"/>
      <c r="DT231" s="1203"/>
      <c r="DU231" s="1203"/>
      <c r="DV231" s="1203"/>
      <c r="DW231" s="1203"/>
      <c r="DX231" s="1203"/>
      <c r="DY231" s="1203"/>
      <c r="DZ231" s="1203"/>
      <c r="EA231" s="1203"/>
      <c r="EB231" s="1203"/>
      <c r="EC231" s="1203"/>
      <c r="ED231" s="1203"/>
      <c r="EE231" s="1203"/>
      <c r="EF231" s="1203"/>
      <c r="EG231" s="1203"/>
      <c r="EH231" s="1203"/>
      <c r="EI231" s="1203"/>
      <c r="EJ231" s="1203"/>
      <c r="EK231" s="1203"/>
      <c r="EL231" s="1203"/>
      <c r="EM231" s="1203"/>
      <c r="EN231" s="1203"/>
      <c r="EO231" s="1203"/>
      <c r="EP231" s="1203"/>
      <c r="EQ231" s="1203"/>
      <c r="ER231" s="1203"/>
      <c r="ES231" s="1203"/>
      <c r="ET231" s="1203"/>
      <c r="EU231" s="1203"/>
      <c r="EV231" s="1203"/>
      <c r="EW231" s="1203"/>
      <c r="EX231" s="1203"/>
      <c r="EY231" s="1203"/>
      <c r="EZ231" s="1203"/>
      <c r="FA231" s="1203"/>
      <c r="FB231" s="1203"/>
      <c r="FC231" s="1203"/>
      <c r="FD231" s="1203"/>
      <c r="FE231" s="1203"/>
      <c r="FF231" s="1203"/>
      <c r="FG231" s="1203"/>
      <c r="FH231" s="1203"/>
      <c r="FI231" s="1203"/>
      <c r="FJ231" s="1203"/>
      <c r="FK231" s="1203"/>
      <c r="FL231" s="1203"/>
      <c r="FM231" s="1203"/>
      <c r="FN231" s="1203"/>
      <c r="FO231" s="1203"/>
      <c r="FP231" s="1203"/>
      <c r="FQ231" s="1203"/>
      <c r="FR231" s="1203"/>
      <c r="FS231" s="1203"/>
      <c r="FT231" s="1203"/>
      <c r="FU231" s="1203"/>
      <c r="FV231" s="1203"/>
      <c r="FW231" s="1203"/>
      <c r="FX231" s="1203"/>
      <c r="FY231" s="1203"/>
      <c r="FZ231" s="1203"/>
      <c r="GA231" s="1203"/>
      <c r="GB231" s="1203"/>
      <c r="GC231" s="1203"/>
      <c r="GD231" s="1203"/>
      <c r="GE231" s="1203"/>
      <c r="GF231" s="1203"/>
      <c r="GG231" s="1203"/>
      <c r="GH231" s="1203"/>
      <c r="GI231" s="1203"/>
      <c r="GJ231" s="1203"/>
      <c r="GK231" s="1203"/>
      <c r="GL231" s="1203"/>
      <c r="GM231" s="1203"/>
      <c r="GN231" s="1203"/>
      <c r="GO231" s="1203"/>
      <c r="GP231" s="1203"/>
      <c r="GQ231" s="1203"/>
      <c r="GR231" s="1203"/>
      <c r="GS231" s="1203"/>
      <c r="GT231" s="1203"/>
      <c r="GU231" s="1203"/>
      <c r="GV231" s="1203"/>
      <c r="GW231" s="1203"/>
      <c r="GX231" s="1203"/>
      <c r="GY231" s="1203"/>
      <c r="GZ231" s="1203"/>
      <c r="HA231" s="1203"/>
      <c r="HB231" s="1203"/>
      <c r="HC231" s="1203"/>
      <c r="HD231" s="1203"/>
      <c r="HE231" s="1203"/>
      <c r="HF231" s="1203"/>
      <c r="HG231" s="1203"/>
      <c r="HH231" s="1203"/>
      <c r="HI231" s="1203"/>
      <c r="HJ231" s="1203"/>
      <c r="HK231" s="1203"/>
      <c r="HL231" s="1203"/>
      <c r="HM231" s="1203"/>
      <c r="HN231" s="1203"/>
      <c r="HO231" s="1203"/>
      <c r="HP231" s="1203"/>
      <c r="HQ231" s="1203"/>
      <c r="HR231" s="1203"/>
      <c r="HS231" s="1203"/>
      <c r="HT231" s="1203"/>
      <c r="HU231" s="1203"/>
      <c r="HV231" s="1203"/>
      <c r="HW231" s="1203"/>
      <c r="HX231" s="1203"/>
      <c r="HY231" s="1203"/>
      <c r="HZ231" s="1203"/>
      <c r="IA231" s="1203"/>
      <c r="IB231" s="1203"/>
      <c r="IC231" s="1203"/>
      <c r="ID231" s="1203"/>
      <c r="IE231" s="1203"/>
      <c r="IF231" s="1203"/>
      <c r="IG231" s="1203"/>
      <c r="IH231" s="1203"/>
      <c r="II231" s="1203"/>
      <c r="IJ231" s="1203"/>
      <c r="IK231" s="1203"/>
      <c r="IL231" s="1203"/>
      <c r="IM231" s="1203"/>
      <c r="IN231" s="1203"/>
      <c r="IO231" s="1203"/>
      <c r="IP231" s="1203"/>
      <c r="IQ231" s="1203"/>
      <c r="IR231" s="1203"/>
      <c r="IS231" s="1203"/>
    </row>
    <row r="232" spans="1:253" s="1201" customFormat="1" ht="45">
      <c r="A232" s="1185">
        <v>218</v>
      </c>
      <c r="B232" s="1209" t="s">
        <v>1020</v>
      </c>
      <c r="C232" s="1209"/>
      <c r="D232" s="1209"/>
      <c r="E232" s="519" t="s">
        <v>1117</v>
      </c>
      <c r="F232" s="1222" t="s">
        <v>1248</v>
      </c>
      <c r="G232" s="1231"/>
      <c r="H232" s="1194" t="s">
        <v>51</v>
      </c>
      <c r="I232" s="1189">
        <v>2018</v>
      </c>
      <c r="J232" s="1189"/>
      <c r="K232" s="1189">
        <v>2020</v>
      </c>
      <c r="L232" s="1189"/>
      <c r="M232" s="1229" t="s">
        <v>1430</v>
      </c>
      <c r="N232" s="1225" t="s">
        <v>1113</v>
      </c>
      <c r="O232" s="1192">
        <v>3000</v>
      </c>
      <c r="P232" s="1192"/>
      <c r="Q232" s="1192">
        <v>3000</v>
      </c>
      <c r="R232" s="1192"/>
      <c r="S232" s="1192"/>
      <c r="T232" s="1192"/>
      <c r="U232" s="1192"/>
      <c r="V232" s="520">
        <v>2700</v>
      </c>
      <c r="W232" s="519"/>
      <c r="X232" s="641">
        <v>2700</v>
      </c>
      <c r="Y232" s="641"/>
      <c r="Z232" s="1224"/>
      <c r="AA232" s="519">
        <v>2700</v>
      </c>
      <c r="AB232" s="535"/>
      <c r="AC232" s="1203"/>
      <c r="AD232" s="1203"/>
      <c r="AE232" s="1203"/>
      <c r="AF232" s="1203"/>
      <c r="AG232" s="1203"/>
      <c r="AH232" s="1203"/>
      <c r="AI232" s="1203"/>
      <c r="AJ232" s="1203"/>
      <c r="AK232" s="1203"/>
      <c r="AL232" s="1203"/>
      <c r="AM232" s="1203"/>
      <c r="AN232" s="1203"/>
      <c r="AO232" s="1203"/>
      <c r="AP232" s="1203"/>
      <c r="AQ232" s="1203"/>
      <c r="AR232" s="1203"/>
      <c r="AS232" s="1203"/>
      <c r="AT232" s="1203"/>
      <c r="AU232" s="1203"/>
      <c r="AV232" s="1203"/>
      <c r="AW232" s="1203"/>
      <c r="AX232" s="1203"/>
      <c r="AY232" s="1203"/>
      <c r="AZ232" s="1203"/>
      <c r="BA232" s="1203"/>
      <c r="BB232" s="1203"/>
      <c r="BC232" s="1203"/>
      <c r="BD232" s="1203"/>
      <c r="BE232" s="1203"/>
      <c r="BF232" s="1203"/>
      <c r="BG232" s="1203"/>
      <c r="BH232" s="1203"/>
      <c r="BI232" s="1203"/>
      <c r="BJ232" s="1203"/>
      <c r="BK232" s="1203"/>
      <c r="BL232" s="1203"/>
      <c r="BM232" s="1203"/>
      <c r="BN232" s="1203"/>
      <c r="BO232" s="1203"/>
      <c r="BP232" s="1203"/>
      <c r="BQ232" s="1203"/>
      <c r="BR232" s="1203"/>
      <c r="BS232" s="1203"/>
      <c r="BT232" s="1203"/>
      <c r="BU232" s="1203"/>
      <c r="BV232" s="1203"/>
      <c r="BW232" s="1203"/>
      <c r="BX232" s="1203"/>
      <c r="BY232" s="1203"/>
      <c r="BZ232" s="1203"/>
      <c r="CA232" s="1203"/>
      <c r="CB232" s="1203"/>
      <c r="CC232" s="1203"/>
      <c r="CD232" s="1203"/>
      <c r="CE232" s="1203"/>
      <c r="CF232" s="1203"/>
      <c r="CG232" s="1203"/>
      <c r="CH232" s="1203"/>
      <c r="CI232" s="1203"/>
      <c r="CJ232" s="1203"/>
      <c r="CK232" s="1203"/>
      <c r="CL232" s="1203"/>
      <c r="CM232" s="1203"/>
      <c r="CN232" s="1203"/>
      <c r="CO232" s="1203"/>
      <c r="CP232" s="1203"/>
      <c r="CQ232" s="1203"/>
      <c r="CR232" s="1203"/>
      <c r="CS232" s="1203"/>
      <c r="CT232" s="1203"/>
      <c r="CU232" s="1203"/>
      <c r="CV232" s="1203"/>
      <c r="CW232" s="1203"/>
      <c r="CX232" s="1203"/>
      <c r="CY232" s="1203"/>
      <c r="CZ232" s="1203"/>
      <c r="DA232" s="1203"/>
      <c r="DB232" s="1203"/>
      <c r="DC232" s="1203"/>
      <c r="DD232" s="1203"/>
      <c r="DE232" s="1203"/>
      <c r="DF232" s="1203"/>
      <c r="DG232" s="1203"/>
      <c r="DH232" s="1203"/>
      <c r="DI232" s="1203"/>
      <c r="DJ232" s="1203"/>
      <c r="DK232" s="1203"/>
      <c r="DL232" s="1203"/>
      <c r="DM232" s="1203"/>
      <c r="DN232" s="1203"/>
      <c r="DO232" s="1203"/>
      <c r="DP232" s="1203"/>
      <c r="DQ232" s="1203"/>
      <c r="DR232" s="1203"/>
      <c r="DS232" s="1203"/>
      <c r="DT232" s="1203"/>
      <c r="DU232" s="1203"/>
      <c r="DV232" s="1203"/>
      <c r="DW232" s="1203"/>
      <c r="DX232" s="1203"/>
      <c r="DY232" s="1203"/>
      <c r="DZ232" s="1203"/>
      <c r="EA232" s="1203"/>
      <c r="EB232" s="1203"/>
      <c r="EC232" s="1203"/>
      <c r="ED232" s="1203"/>
      <c r="EE232" s="1203"/>
      <c r="EF232" s="1203"/>
      <c r="EG232" s="1203"/>
      <c r="EH232" s="1203"/>
      <c r="EI232" s="1203"/>
      <c r="EJ232" s="1203"/>
      <c r="EK232" s="1203"/>
      <c r="EL232" s="1203"/>
      <c r="EM232" s="1203"/>
      <c r="EN232" s="1203"/>
      <c r="EO232" s="1203"/>
      <c r="EP232" s="1203"/>
      <c r="EQ232" s="1203"/>
      <c r="ER232" s="1203"/>
      <c r="ES232" s="1203"/>
      <c r="ET232" s="1203"/>
      <c r="EU232" s="1203"/>
      <c r="EV232" s="1203"/>
      <c r="EW232" s="1203"/>
      <c r="EX232" s="1203"/>
      <c r="EY232" s="1203"/>
      <c r="EZ232" s="1203"/>
      <c r="FA232" s="1203"/>
      <c r="FB232" s="1203"/>
      <c r="FC232" s="1203"/>
      <c r="FD232" s="1203"/>
      <c r="FE232" s="1203"/>
      <c r="FF232" s="1203"/>
      <c r="FG232" s="1203"/>
      <c r="FH232" s="1203"/>
      <c r="FI232" s="1203"/>
      <c r="FJ232" s="1203"/>
      <c r="FK232" s="1203"/>
      <c r="FL232" s="1203"/>
      <c r="FM232" s="1203"/>
      <c r="FN232" s="1203"/>
      <c r="FO232" s="1203"/>
      <c r="FP232" s="1203"/>
      <c r="FQ232" s="1203"/>
      <c r="FR232" s="1203"/>
      <c r="FS232" s="1203"/>
      <c r="FT232" s="1203"/>
      <c r="FU232" s="1203"/>
      <c r="FV232" s="1203"/>
      <c r="FW232" s="1203"/>
      <c r="FX232" s="1203"/>
      <c r="FY232" s="1203"/>
      <c r="FZ232" s="1203"/>
      <c r="GA232" s="1203"/>
      <c r="GB232" s="1203"/>
      <c r="GC232" s="1203"/>
      <c r="GD232" s="1203"/>
      <c r="GE232" s="1203"/>
      <c r="GF232" s="1203"/>
      <c r="GG232" s="1203"/>
      <c r="GH232" s="1203"/>
      <c r="GI232" s="1203"/>
      <c r="GJ232" s="1203"/>
      <c r="GK232" s="1203"/>
      <c r="GL232" s="1203"/>
      <c r="GM232" s="1203"/>
      <c r="GN232" s="1203"/>
      <c r="GO232" s="1203"/>
      <c r="GP232" s="1203"/>
      <c r="GQ232" s="1203"/>
      <c r="GR232" s="1203"/>
      <c r="GS232" s="1203"/>
      <c r="GT232" s="1203"/>
      <c r="GU232" s="1203"/>
      <c r="GV232" s="1203"/>
      <c r="GW232" s="1203"/>
      <c r="GX232" s="1203"/>
      <c r="GY232" s="1203"/>
      <c r="GZ232" s="1203"/>
      <c r="HA232" s="1203"/>
      <c r="HB232" s="1203"/>
      <c r="HC232" s="1203"/>
      <c r="HD232" s="1203"/>
      <c r="HE232" s="1203"/>
      <c r="HF232" s="1203"/>
      <c r="HG232" s="1203"/>
      <c r="HH232" s="1203"/>
      <c r="HI232" s="1203"/>
      <c r="HJ232" s="1203"/>
      <c r="HK232" s="1203"/>
      <c r="HL232" s="1203"/>
      <c r="HM232" s="1203"/>
      <c r="HN232" s="1203"/>
      <c r="HO232" s="1203"/>
      <c r="HP232" s="1203"/>
      <c r="HQ232" s="1203"/>
      <c r="HR232" s="1203"/>
      <c r="HS232" s="1203"/>
      <c r="HT232" s="1203"/>
      <c r="HU232" s="1203"/>
      <c r="HV232" s="1203"/>
      <c r="HW232" s="1203"/>
      <c r="HX232" s="1203"/>
      <c r="HY232" s="1203"/>
      <c r="HZ232" s="1203"/>
      <c r="IA232" s="1203"/>
      <c r="IB232" s="1203"/>
      <c r="IC232" s="1203"/>
      <c r="ID232" s="1203"/>
      <c r="IE232" s="1203"/>
      <c r="IF232" s="1203"/>
      <c r="IG232" s="1203"/>
      <c r="IH232" s="1203"/>
      <c r="II232" s="1203"/>
      <c r="IJ232" s="1203"/>
      <c r="IK232" s="1203"/>
      <c r="IL232" s="1203"/>
      <c r="IM232" s="1203"/>
      <c r="IN232" s="1203"/>
      <c r="IO232" s="1203"/>
      <c r="IP232" s="1203"/>
      <c r="IQ232" s="1203"/>
      <c r="IR232" s="1203"/>
      <c r="IS232" s="1203"/>
    </row>
    <row r="233" spans="1:253" s="1228" customFormat="1" ht="45">
      <c r="A233" s="1185">
        <v>219</v>
      </c>
      <c r="B233" s="1209" t="s">
        <v>1021</v>
      </c>
      <c r="C233" s="1209"/>
      <c r="D233" s="1209"/>
      <c r="E233" s="519" t="s">
        <v>1117</v>
      </c>
      <c r="F233" s="1222" t="s">
        <v>1248</v>
      </c>
      <c r="G233" s="1231"/>
      <c r="H233" s="1198" t="s">
        <v>211</v>
      </c>
      <c r="I233" s="1189">
        <v>2018</v>
      </c>
      <c r="J233" s="1189"/>
      <c r="K233" s="1189">
        <v>2020</v>
      </c>
      <c r="L233" s="1189"/>
      <c r="M233" s="1229" t="s">
        <v>1431</v>
      </c>
      <c r="N233" s="1225" t="s">
        <v>1113</v>
      </c>
      <c r="O233" s="1192">
        <v>3200</v>
      </c>
      <c r="P233" s="1192"/>
      <c r="Q233" s="1192">
        <v>3200</v>
      </c>
      <c r="R233" s="1192"/>
      <c r="S233" s="1192"/>
      <c r="T233" s="1192"/>
      <c r="U233" s="1192"/>
      <c r="V233" s="520">
        <v>2880</v>
      </c>
      <c r="W233" s="519"/>
      <c r="X233" s="641">
        <v>2880</v>
      </c>
      <c r="Y233" s="641"/>
      <c r="Z233" s="1224"/>
      <c r="AA233" s="519">
        <v>2880</v>
      </c>
      <c r="AB233" s="535"/>
      <c r="AC233" s="1203"/>
      <c r="AD233" s="1203"/>
      <c r="AE233" s="1203"/>
      <c r="AF233" s="1203"/>
      <c r="AG233" s="1203"/>
      <c r="AH233" s="1203"/>
      <c r="AI233" s="1203"/>
      <c r="AJ233" s="1203"/>
      <c r="AK233" s="1203"/>
      <c r="AL233" s="1203"/>
      <c r="AM233" s="1203"/>
      <c r="AN233" s="1203"/>
      <c r="AO233" s="1203"/>
      <c r="AP233" s="1203"/>
      <c r="AQ233" s="1203"/>
      <c r="AR233" s="1203"/>
      <c r="AS233" s="1203"/>
      <c r="AT233" s="1203"/>
      <c r="AU233" s="1203"/>
      <c r="AV233" s="1203"/>
      <c r="AW233" s="1203"/>
      <c r="AX233" s="1203"/>
      <c r="AY233" s="1203"/>
      <c r="AZ233" s="1203"/>
      <c r="BA233" s="1203"/>
      <c r="BB233" s="1203"/>
      <c r="BC233" s="1203"/>
      <c r="BD233" s="1203"/>
      <c r="BE233" s="1203"/>
      <c r="BF233" s="1203"/>
      <c r="BG233" s="1203"/>
      <c r="BH233" s="1203"/>
      <c r="BI233" s="1203"/>
      <c r="BJ233" s="1203"/>
      <c r="BK233" s="1203"/>
      <c r="BL233" s="1203"/>
      <c r="BM233" s="1203"/>
      <c r="BN233" s="1203"/>
      <c r="BO233" s="1203"/>
      <c r="BP233" s="1203"/>
      <c r="BQ233" s="1203"/>
      <c r="BR233" s="1203"/>
      <c r="BS233" s="1203"/>
      <c r="BT233" s="1203"/>
      <c r="BU233" s="1203"/>
      <c r="BV233" s="1203"/>
      <c r="BW233" s="1203"/>
      <c r="BX233" s="1203"/>
      <c r="BY233" s="1203"/>
      <c r="BZ233" s="1203"/>
      <c r="CA233" s="1203"/>
      <c r="CB233" s="1203"/>
      <c r="CC233" s="1203"/>
      <c r="CD233" s="1203"/>
      <c r="CE233" s="1203"/>
      <c r="CF233" s="1203"/>
      <c r="CG233" s="1203"/>
      <c r="CH233" s="1203"/>
      <c r="CI233" s="1203"/>
      <c r="CJ233" s="1203"/>
      <c r="CK233" s="1203"/>
      <c r="CL233" s="1203"/>
      <c r="CM233" s="1203"/>
      <c r="CN233" s="1203"/>
      <c r="CO233" s="1203"/>
      <c r="CP233" s="1203"/>
      <c r="CQ233" s="1203"/>
      <c r="CR233" s="1203"/>
      <c r="CS233" s="1203"/>
      <c r="CT233" s="1203"/>
      <c r="CU233" s="1203"/>
      <c r="CV233" s="1203"/>
      <c r="CW233" s="1203"/>
      <c r="CX233" s="1203"/>
      <c r="CY233" s="1203"/>
      <c r="CZ233" s="1203"/>
      <c r="DA233" s="1203"/>
      <c r="DB233" s="1203"/>
      <c r="DC233" s="1203"/>
      <c r="DD233" s="1203"/>
      <c r="DE233" s="1203"/>
      <c r="DF233" s="1203"/>
      <c r="DG233" s="1203"/>
      <c r="DH233" s="1203"/>
      <c r="DI233" s="1203"/>
      <c r="DJ233" s="1203"/>
      <c r="DK233" s="1203"/>
      <c r="DL233" s="1203"/>
      <c r="DM233" s="1203"/>
      <c r="DN233" s="1203"/>
      <c r="DO233" s="1203"/>
      <c r="DP233" s="1203"/>
      <c r="DQ233" s="1203"/>
      <c r="DR233" s="1203"/>
      <c r="DS233" s="1203"/>
      <c r="DT233" s="1203"/>
      <c r="DU233" s="1203"/>
      <c r="DV233" s="1203"/>
      <c r="DW233" s="1203"/>
      <c r="DX233" s="1203"/>
      <c r="DY233" s="1203"/>
      <c r="DZ233" s="1203"/>
      <c r="EA233" s="1203"/>
      <c r="EB233" s="1203"/>
      <c r="EC233" s="1203"/>
      <c r="ED233" s="1203"/>
      <c r="EE233" s="1203"/>
      <c r="EF233" s="1203"/>
      <c r="EG233" s="1203"/>
      <c r="EH233" s="1203"/>
      <c r="EI233" s="1203"/>
      <c r="EJ233" s="1203"/>
      <c r="EK233" s="1203"/>
      <c r="EL233" s="1203"/>
      <c r="EM233" s="1203"/>
      <c r="EN233" s="1203"/>
      <c r="EO233" s="1203"/>
      <c r="EP233" s="1203"/>
      <c r="EQ233" s="1203"/>
      <c r="ER233" s="1203"/>
      <c r="ES233" s="1203"/>
      <c r="ET233" s="1203"/>
      <c r="EU233" s="1203"/>
      <c r="EV233" s="1203"/>
      <c r="EW233" s="1203"/>
      <c r="EX233" s="1203"/>
      <c r="EY233" s="1203"/>
      <c r="EZ233" s="1203"/>
      <c r="FA233" s="1203"/>
      <c r="FB233" s="1203"/>
      <c r="FC233" s="1203"/>
      <c r="FD233" s="1203"/>
      <c r="FE233" s="1203"/>
      <c r="FF233" s="1203"/>
      <c r="FG233" s="1203"/>
      <c r="FH233" s="1203"/>
      <c r="FI233" s="1203"/>
      <c r="FJ233" s="1203"/>
      <c r="FK233" s="1203"/>
      <c r="FL233" s="1203"/>
      <c r="FM233" s="1203"/>
      <c r="FN233" s="1203"/>
      <c r="FO233" s="1203"/>
      <c r="FP233" s="1203"/>
      <c r="FQ233" s="1203"/>
      <c r="FR233" s="1203"/>
      <c r="FS233" s="1203"/>
      <c r="FT233" s="1203"/>
      <c r="FU233" s="1203"/>
      <c r="FV233" s="1203"/>
      <c r="FW233" s="1203"/>
      <c r="FX233" s="1203"/>
      <c r="FY233" s="1203"/>
      <c r="FZ233" s="1203"/>
      <c r="GA233" s="1203"/>
      <c r="GB233" s="1203"/>
      <c r="GC233" s="1203"/>
      <c r="GD233" s="1203"/>
      <c r="GE233" s="1203"/>
      <c r="GF233" s="1203"/>
      <c r="GG233" s="1203"/>
      <c r="GH233" s="1203"/>
      <c r="GI233" s="1203"/>
      <c r="GJ233" s="1203"/>
      <c r="GK233" s="1203"/>
      <c r="GL233" s="1203"/>
      <c r="GM233" s="1203"/>
      <c r="GN233" s="1203"/>
      <c r="GO233" s="1203"/>
      <c r="GP233" s="1203"/>
      <c r="GQ233" s="1203"/>
      <c r="GR233" s="1203"/>
      <c r="GS233" s="1203"/>
      <c r="GT233" s="1203"/>
      <c r="GU233" s="1203"/>
      <c r="GV233" s="1203"/>
      <c r="GW233" s="1203"/>
      <c r="GX233" s="1203"/>
      <c r="GY233" s="1203"/>
      <c r="GZ233" s="1203"/>
      <c r="HA233" s="1203"/>
      <c r="HB233" s="1203"/>
      <c r="HC233" s="1203"/>
      <c r="HD233" s="1203"/>
      <c r="HE233" s="1203"/>
      <c r="HF233" s="1203"/>
      <c r="HG233" s="1203"/>
      <c r="HH233" s="1203"/>
      <c r="HI233" s="1203"/>
      <c r="HJ233" s="1203"/>
      <c r="HK233" s="1203"/>
      <c r="HL233" s="1203"/>
      <c r="HM233" s="1203"/>
      <c r="HN233" s="1203"/>
      <c r="HO233" s="1203"/>
      <c r="HP233" s="1203"/>
      <c r="HQ233" s="1203"/>
      <c r="HR233" s="1203"/>
      <c r="HS233" s="1203"/>
      <c r="HT233" s="1203"/>
      <c r="HU233" s="1203"/>
      <c r="HV233" s="1203"/>
      <c r="HW233" s="1203"/>
      <c r="HX233" s="1203"/>
      <c r="HY233" s="1203"/>
      <c r="HZ233" s="1203"/>
      <c r="IA233" s="1203"/>
      <c r="IB233" s="1203"/>
      <c r="IC233" s="1203"/>
      <c r="ID233" s="1203"/>
      <c r="IE233" s="1203"/>
      <c r="IF233" s="1203"/>
      <c r="IG233" s="1203"/>
      <c r="IH233" s="1203"/>
      <c r="II233" s="1203"/>
      <c r="IJ233" s="1203"/>
      <c r="IK233" s="1203"/>
      <c r="IL233" s="1203"/>
      <c r="IM233" s="1203"/>
      <c r="IN233" s="1203"/>
      <c r="IO233" s="1203"/>
      <c r="IP233" s="1203"/>
      <c r="IQ233" s="1203"/>
      <c r="IR233" s="1203"/>
      <c r="IS233" s="1203"/>
    </row>
    <row r="234" spans="1:253" s="1201" customFormat="1" ht="45">
      <c r="A234" s="1185">
        <v>220</v>
      </c>
      <c r="B234" s="1225" t="s">
        <v>1022</v>
      </c>
      <c r="C234" s="1225"/>
      <c r="D234" s="1225"/>
      <c r="E234" s="519" t="s">
        <v>1117</v>
      </c>
      <c r="F234" s="1222" t="s">
        <v>1248</v>
      </c>
      <c r="G234" s="1231"/>
      <c r="H234" s="1193" t="s">
        <v>237</v>
      </c>
      <c r="I234" s="1189">
        <v>2018</v>
      </c>
      <c r="J234" s="1189"/>
      <c r="K234" s="1189">
        <v>2020</v>
      </c>
      <c r="L234" s="1189"/>
      <c r="M234" s="1229" t="s">
        <v>1432</v>
      </c>
      <c r="N234" s="1225" t="s">
        <v>1113</v>
      </c>
      <c r="O234" s="1192">
        <v>5000</v>
      </c>
      <c r="P234" s="1192"/>
      <c r="Q234" s="1192">
        <v>5000</v>
      </c>
      <c r="R234" s="520"/>
      <c r="S234" s="520"/>
      <c r="T234" s="520"/>
      <c r="U234" s="1192">
        <v>5000</v>
      </c>
      <c r="V234" s="520">
        <v>4500</v>
      </c>
      <c r="W234" s="1224"/>
      <c r="X234" s="687">
        <v>4500</v>
      </c>
      <c r="Y234" s="687"/>
      <c r="Z234" s="1224"/>
      <c r="AA234" s="519">
        <v>4500</v>
      </c>
      <c r="AB234" s="535"/>
      <c r="AC234" s="1228"/>
      <c r="AD234" s="1228"/>
      <c r="AE234" s="1228"/>
      <c r="AF234" s="1228"/>
      <c r="AG234" s="1228"/>
      <c r="AH234" s="1228"/>
      <c r="AI234" s="1228"/>
      <c r="AJ234" s="1228"/>
      <c r="AK234" s="1228"/>
      <c r="AL234" s="1228"/>
      <c r="AM234" s="1228"/>
      <c r="AN234" s="1228"/>
      <c r="AO234" s="1228"/>
      <c r="AP234" s="1228"/>
      <c r="AQ234" s="1228"/>
      <c r="AR234" s="1228"/>
      <c r="AS234" s="1228"/>
      <c r="AT234" s="1228"/>
      <c r="AU234" s="1228"/>
      <c r="AV234" s="1228"/>
      <c r="AW234" s="1228"/>
      <c r="AX234" s="1228"/>
      <c r="AY234" s="1228"/>
      <c r="AZ234" s="1228"/>
      <c r="BA234" s="1228"/>
      <c r="BB234" s="1228"/>
      <c r="BC234" s="1228"/>
      <c r="BD234" s="1228"/>
      <c r="BE234" s="1228"/>
      <c r="BF234" s="1228"/>
      <c r="BG234" s="1228"/>
      <c r="BH234" s="1228"/>
      <c r="BI234" s="1228"/>
      <c r="BJ234" s="1228"/>
      <c r="BK234" s="1228"/>
      <c r="BL234" s="1228"/>
      <c r="BM234" s="1228"/>
      <c r="BN234" s="1228"/>
      <c r="BO234" s="1228"/>
      <c r="BP234" s="1228"/>
      <c r="BQ234" s="1228"/>
      <c r="BR234" s="1228"/>
      <c r="BS234" s="1228"/>
      <c r="BT234" s="1228"/>
      <c r="BU234" s="1228"/>
      <c r="BV234" s="1228"/>
      <c r="BW234" s="1228"/>
      <c r="BX234" s="1228"/>
      <c r="BY234" s="1228"/>
      <c r="BZ234" s="1228"/>
      <c r="CA234" s="1228"/>
      <c r="CB234" s="1228"/>
      <c r="CC234" s="1228"/>
      <c r="CD234" s="1228"/>
      <c r="CE234" s="1228"/>
      <c r="CF234" s="1228"/>
      <c r="CG234" s="1228"/>
      <c r="CH234" s="1228"/>
      <c r="CI234" s="1228"/>
      <c r="CJ234" s="1228"/>
      <c r="CK234" s="1228"/>
      <c r="CL234" s="1228"/>
      <c r="CM234" s="1228"/>
      <c r="CN234" s="1228"/>
      <c r="CO234" s="1228"/>
      <c r="CP234" s="1228"/>
      <c r="CQ234" s="1228"/>
      <c r="CR234" s="1228"/>
      <c r="CS234" s="1228"/>
      <c r="CT234" s="1228"/>
      <c r="CU234" s="1228"/>
      <c r="CV234" s="1228"/>
      <c r="CW234" s="1228"/>
      <c r="CX234" s="1228"/>
      <c r="CY234" s="1228"/>
      <c r="CZ234" s="1228"/>
      <c r="DA234" s="1228"/>
      <c r="DB234" s="1228"/>
      <c r="DC234" s="1228"/>
      <c r="DD234" s="1228"/>
      <c r="DE234" s="1228"/>
      <c r="DF234" s="1228"/>
      <c r="DG234" s="1228"/>
      <c r="DH234" s="1228"/>
      <c r="DI234" s="1228"/>
      <c r="DJ234" s="1228"/>
      <c r="DK234" s="1228"/>
      <c r="DL234" s="1228"/>
      <c r="DM234" s="1228"/>
      <c r="DN234" s="1228"/>
      <c r="DO234" s="1228"/>
      <c r="DP234" s="1228"/>
      <c r="DQ234" s="1228"/>
      <c r="DR234" s="1228"/>
      <c r="DS234" s="1228"/>
      <c r="DT234" s="1228"/>
      <c r="DU234" s="1228"/>
      <c r="DV234" s="1228"/>
      <c r="DW234" s="1228"/>
      <c r="DX234" s="1228"/>
      <c r="DY234" s="1228"/>
      <c r="DZ234" s="1228"/>
      <c r="EA234" s="1228"/>
      <c r="EB234" s="1228"/>
      <c r="EC234" s="1228"/>
      <c r="ED234" s="1228"/>
      <c r="EE234" s="1228"/>
      <c r="EF234" s="1228"/>
      <c r="EG234" s="1228"/>
      <c r="EH234" s="1228"/>
      <c r="EI234" s="1228"/>
      <c r="EJ234" s="1228"/>
      <c r="EK234" s="1228"/>
      <c r="EL234" s="1228"/>
      <c r="EM234" s="1228"/>
      <c r="EN234" s="1228"/>
      <c r="EO234" s="1228"/>
      <c r="EP234" s="1228"/>
      <c r="EQ234" s="1228"/>
      <c r="ER234" s="1228"/>
      <c r="ES234" s="1228"/>
      <c r="ET234" s="1228"/>
      <c r="EU234" s="1228"/>
      <c r="EV234" s="1228"/>
      <c r="EW234" s="1228"/>
      <c r="EX234" s="1228"/>
      <c r="EY234" s="1228"/>
      <c r="EZ234" s="1228"/>
      <c r="FA234" s="1228"/>
      <c r="FB234" s="1228"/>
      <c r="FC234" s="1228"/>
      <c r="FD234" s="1228"/>
      <c r="FE234" s="1228"/>
      <c r="FF234" s="1228"/>
      <c r="FG234" s="1228"/>
      <c r="FH234" s="1228"/>
      <c r="FI234" s="1228"/>
      <c r="FJ234" s="1228"/>
      <c r="FK234" s="1228"/>
      <c r="FL234" s="1228"/>
      <c r="FM234" s="1228"/>
      <c r="FN234" s="1228"/>
      <c r="FO234" s="1228"/>
      <c r="FP234" s="1228"/>
      <c r="FQ234" s="1228"/>
      <c r="FR234" s="1228"/>
      <c r="FS234" s="1228"/>
      <c r="FT234" s="1228"/>
      <c r="FU234" s="1228"/>
      <c r="FV234" s="1228"/>
      <c r="FW234" s="1228"/>
      <c r="FX234" s="1228"/>
      <c r="FY234" s="1228"/>
      <c r="FZ234" s="1228"/>
      <c r="GA234" s="1228"/>
      <c r="GB234" s="1228"/>
      <c r="GC234" s="1228"/>
      <c r="GD234" s="1228"/>
      <c r="GE234" s="1228"/>
      <c r="GF234" s="1228"/>
      <c r="GG234" s="1228"/>
      <c r="GH234" s="1228"/>
      <c r="GI234" s="1228"/>
      <c r="GJ234" s="1228"/>
      <c r="GK234" s="1228"/>
      <c r="GL234" s="1228"/>
      <c r="GM234" s="1228"/>
      <c r="GN234" s="1228"/>
      <c r="GO234" s="1228"/>
      <c r="GP234" s="1228"/>
      <c r="GQ234" s="1228"/>
      <c r="GR234" s="1228"/>
      <c r="GS234" s="1228"/>
      <c r="GT234" s="1228"/>
      <c r="GU234" s="1228"/>
      <c r="GV234" s="1228"/>
      <c r="GW234" s="1228"/>
      <c r="GX234" s="1228"/>
      <c r="GY234" s="1228"/>
      <c r="GZ234" s="1228"/>
      <c r="HA234" s="1228"/>
      <c r="HB234" s="1228"/>
      <c r="HC234" s="1228"/>
      <c r="HD234" s="1228"/>
      <c r="HE234" s="1228"/>
      <c r="HF234" s="1228"/>
      <c r="HG234" s="1228"/>
      <c r="HH234" s="1228"/>
      <c r="HI234" s="1228"/>
      <c r="HJ234" s="1228"/>
      <c r="HK234" s="1228"/>
      <c r="HL234" s="1228"/>
      <c r="HM234" s="1228"/>
      <c r="HN234" s="1228"/>
      <c r="HO234" s="1228"/>
      <c r="HP234" s="1228"/>
      <c r="HQ234" s="1228"/>
      <c r="HR234" s="1228"/>
      <c r="HS234" s="1228"/>
      <c r="HT234" s="1228"/>
      <c r="HU234" s="1228"/>
      <c r="HV234" s="1228"/>
      <c r="HW234" s="1228"/>
      <c r="HX234" s="1228"/>
      <c r="HY234" s="1228"/>
      <c r="HZ234" s="1228"/>
      <c r="IA234" s="1228"/>
      <c r="IB234" s="1228"/>
      <c r="IC234" s="1228"/>
      <c r="ID234" s="1228"/>
      <c r="IE234" s="1228"/>
      <c r="IF234" s="1228"/>
      <c r="IG234" s="1228"/>
      <c r="IH234" s="1228"/>
      <c r="II234" s="1228"/>
      <c r="IJ234" s="1228"/>
      <c r="IK234" s="1228"/>
      <c r="IL234" s="1228"/>
      <c r="IM234" s="1228"/>
      <c r="IN234" s="1228"/>
      <c r="IO234" s="1228"/>
      <c r="IP234" s="1228"/>
      <c r="IQ234" s="1228"/>
      <c r="IR234" s="1228"/>
      <c r="IS234" s="1228"/>
    </row>
    <row r="235" spans="1:253" s="1203" customFormat="1" ht="45">
      <c r="A235" s="1185">
        <v>221</v>
      </c>
      <c r="B235" s="1209" t="s">
        <v>1082</v>
      </c>
      <c r="C235" s="1209"/>
      <c r="D235" s="1209"/>
      <c r="E235" s="519" t="s">
        <v>1117</v>
      </c>
      <c r="F235" s="1222" t="s">
        <v>1248</v>
      </c>
      <c r="G235" s="1231"/>
      <c r="H235" s="1193" t="s">
        <v>237</v>
      </c>
      <c r="I235" s="1189">
        <v>2018</v>
      </c>
      <c r="J235" s="1189"/>
      <c r="K235" s="1189">
        <v>2020</v>
      </c>
      <c r="L235" s="1189"/>
      <c r="M235" s="1229" t="s">
        <v>1447</v>
      </c>
      <c r="N235" s="1225" t="s">
        <v>1113</v>
      </c>
      <c r="O235" s="1192">
        <v>3000</v>
      </c>
      <c r="P235" s="1192"/>
      <c r="Q235" s="1192">
        <v>3000</v>
      </c>
      <c r="R235" s="1192"/>
      <c r="S235" s="1192"/>
      <c r="T235" s="1192"/>
      <c r="U235" s="1192"/>
      <c r="V235" s="1192">
        <v>2700</v>
      </c>
      <c r="W235" s="519"/>
      <c r="X235" s="641">
        <v>2700</v>
      </c>
      <c r="Y235" s="641"/>
      <c r="Z235" s="519"/>
      <c r="AA235" s="519">
        <v>2700</v>
      </c>
      <c r="AB235" s="535"/>
    </row>
    <row r="236" spans="1:253" s="1201" customFormat="1" ht="30">
      <c r="A236" s="1185">
        <v>225</v>
      </c>
      <c r="B236" s="1225" t="s">
        <v>1026</v>
      </c>
      <c r="C236" s="1225"/>
      <c r="D236" s="1225"/>
      <c r="E236" s="519" t="s">
        <v>1117</v>
      </c>
      <c r="F236" s="1222" t="s">
        <v>1248</v>
      </c>
      <c r="G236" s="1231"/>
      <c r="H236" s="1198" t="s">
        <v>211</v>
      </c>
      <c r="I236" s="1189">
        <v>2018</v>
      </c>
      <c r="J236" s="1189"/>
      <c r="K236" s="1189">
        <v>2020</v>
      </c>
      <c r="L236" s="1189"/>
      <c r="M236" s="1189"/>
      <c r="N236" s="1225" t="s">
        <v>1113</v>
      </c>
      <c r="O236" s="520">
        <v>26142</v>
      </c>
      <c r="P236" s="520"/>
      <c r="Q236" s="1192">
        <v>10000</v>
      </c>
      <c r="R236" s="519"/>
      <c r="S236" s="519"/>
      <c r="T236" s="519"/>
      <c r="U236" s="1192">
        <v>7000</v>
      </c>
      <c r="V236" s="520">
        <v>10000</v>
      </c>
      <c r="W236" s="519"/>
      <c r="X236" s="641">
        <v>10000</v>
      </c>
      <c r="Y236" s="641"/>
      <c r="Z236" s="519"/>
      <c r="AA236" s="520">
        <v>10000</v>
      </c>
      <c r="AB236" s="535"/>
    </row>
    <row r="237" spans="1:253" s="1203" customFormat="1" ht="30">
      <c r="A237" s="1185">
        <v>222</v>
      </c>
      <c r="B237" s="1225" t="s">
        <v>1023</v>
      </c>
      <c r="C237" s="1225"/>
      <c r="D237" s="1225"/>
      <c r="E237" s="519" t="s">
        <v>1117</v>
      </c>
      <c r="F237" s="1222" t="s">
        <v>1248</v>
      </c>
      <c r="G237" s="1231"/>
      <c r="H237" s="1188" t="s">
        <v>132</v>
      </c>
      <c r="I237" s="1189">
        <v>2019</v>
      </c>
      <c r="J237" s="1189"/>
      <c r="K237" s="1189">
        <v>2021</v>
      </c>
      <c r="L237" s="1189"/>
      <c r="M237" s="1189"/>
      <c r="N237" s="1225" t="s">
        <v>1113</v>
      </c>
      <c r="O237" s="519">
        <v>5000</v>
      </c>
      <c r="P237" s="519"/>
      <c r="Q237" s="519">
        <v>5000</v>
      </c>
      <c r="R237" s="519"/>
      <c r="S237" s="519"/>
      <c r="T237" s="519"/>
      <c r="U237" s="519">
        <v>3500</v>
      </c>
      <c r="V237" s="520">
        <v>2700</v>
      </c>
      <c r="W237" s="519"/>
      <c r="X237" s="641">
        <v>500</v>
      </c>
      <c r="Y237" s="641"/>
      <c r="Z237" s="519"/>
      <c r="AA237" s="520">
        <v>2700</v>
      </c>
      <c r="AB237" s="535"/>
      <c r="AC237" s="1201"/>
      <c r="AD237" s="1201"/>
      <c r="AE237" s="1201"/>
      <c r="AF237" s="1201"/>
      <c r="AG237" s="1201"/>
      <c r="AH237" s="1201"/>
      <c r="AI237" s="1201"/>
      <c r="AJ237" s="1201"/>
      <c r="AK237" s="1201"/>
      <c r="AL237" s="1201"/>
      <c r="AM237" s="1201"/>
      <c r="AN237" s="1201"/>
      <c r="AO237" s="1201"/>
      <c r="AP237" s="1201"/>
      <c r="AQ237" s="1201"/>
      <c r="AR237" s="1201"/>
      <c r="AS237" s="1201"/>
      <c r="AT237" s="1201"/>
      <c r="AU237" s="1201"/>
      <c r="AV237" s="1201"/>
      <c r="AW237" s="1201"/>
      <c r="AX237" s="1201"/>
      <c r="AY237" s="1201"/>
      <c r="AZ237" s="1201"/>
      <c r="BA237" s="1201"/>
      <c r="BB237" s="1201"/>
      <c r="BC237" s="1201"/>
      <c r="BD237" s="1201"/>
      <c r="BE237" s="1201"/>
      <c r="BF237" s="1201"/>
      <c r="BG237" s="1201"/>
      <c r="BH237" s="1201"/>
      <c r="BI237" s="1201"/>
      <c r="BJ237" s="1201"/>
      <c r="BK237" s="1201"/>
      <c r="BL237" s="1201"/>
      <c r="BM237" s="1201"/>
      <c r="BN237" s="1201"/>
      <c r="BO237" s="1201"/>
      <c r="BP237" s="1201"/>
      <c r="BQ237" s="1201"/>
      <c r="BR237" s="1201"/>
      <c r="BS237" s="1201"/>
      <c r="BT237" s="1201"/>
      <c r="BU237" s="1201"/>
      <c r="BV237" s="1201"/>
      <c r="BW237" s="1201"/>
      <c r="BX237" s="1201"/>
      <c r="BY237" s="1201"/>
      <c r="BZ237" s="1201"/>
      <c r="CA237" s="1201"/>
      <c r="CB237" s="1201"/>
      <c r="CC237" s="1201"/>
      <c r="CD237" s="1201"/>
      <c r="CE237" s="1201"/>
      <c r="CF237" s="1201"/>
      <c r="CG237" s="1201"/>
      <c r="CH237" s="1201"/>
      <c r="CI237" s="1201"/>
      <c r="CJ237" s="1201"/>
      <c r="CK237" s="1201"/>
      <c r="CL237" s="1201"/>
      <c r="CM237" s="1201"/>
      <c r="CN237" s="1201"/>
      <c r="CO237" s="1201"/>
      <c r="CP237" s="1201"/>
      <c r="CQ237" s="1201"/>
      <c r="CR237" s="1201"/>
      <c r="CS237" s="1201"/>
      <c r="CT237" s="1201"/>
      <c r="CU237" s="1201"/>
      <c r="CV237" s="1201"/>
      <c r="CW237" s="1201"/>
      <c r="CX237" s="1201"/>
      <c r="CY237" s="1201"/>
      <c r="CZ237" s="1201"/>
      <c r="DA237" s="1201"/>
      <c r="DB237" s="1201"/>
      <c r="DC237" s="1201"/>
      <c r="DD237" s="1201"/>
      <c r="DE237" s="1201"/>
      <c r="DF237" s="1201"/>
      <c r="DG237" s="1201"/>
      <c r="DH237" s="1201"/>
      <c r="DI237" s="1201"/>
      <c r="DJ237" s="1201"/>
      <c r="DK237" s="1201"/>
      <c r="DL237" s="1201"/>
      <c r="DM237" s="1201"/>
      <c r="DN237" s="1201"/>
      <c r="DO237" s="1201"/>
      <c r="DP237" s="1201"/>
      <c r="DQ237" s="1201"/>
      <c r="DR237" s="1201"/>
      <c r="DS237" s="1201"/>
      <c r="DT237" s="1201"/>
      <c r="DU237" s="1201"/>
      <c r="DV237" s="1201"/>
      <c r="DW237" s="1201"/>
      <c r="DX237" s="1201"/>
      <c r="DY237" s="1201"/>
      <c r="DZ237" s="1201"/>
      <c r="EA237" s="1201"/>
      <c r="EB237" s="1201"/>
      <c r="EC237" s="1201"/>
      <c r="ED237" s="1201"/>
      <c r="EE237" s="1201"/>
      <c r="EF237" s="1201"/>
      <c r="EG237" s="1201"/>
      <c r="EH237" s="1201"/>
      <c r="EI237" s="1201"/>
      <c r="EJ237" s="1201"/>
      <c r="EK237" s="1201"/>
      <c r="EL237" s="1201"/>
      <c r="EM237" s="1201"/>
      <c r="EN237" s="1201"/>
      <c r="EO237" s="1201"/>
      <c r="EP237" s="1201"/>
      <c r="EQ237" s="1201"/>
      <c r="ER237" s="1201"/>
      <c r="ES237" s="1201"/>
      <c r="ET237" s="1201"/>
      <c r="EU237" s="1201"/>
      <c r="EV237" s="1201"/>
      <c r="EW237" s="1201"/>
      <c r="EX237" s="1201"/>
      <c r="EY237" s="1201"/>
      <c r="EZ237" s="1201"/>
      <c r="FA237" s="1201"/>
      <c r="FB237" s="1201"/>
      <c r="FC237" s="1201"/>
      <c r="FD237" s="1201"/>
      <c r="FE237" s="1201"/>
      <c r="FF237" s="1201"/>
      <c r="FG237" s="1201"/>
      <c r="FH237" s="1201"/>
      <c r="FI237" s="1201"/>
      <c r="FJ237" s="1201"/>
      <c r="FK237" s="1201"/>
      <c r="FL237" s="1201"/>
      <c r="FM237" s="1201"/>
      <c r="FN237" s="1201"/>
      <c r="FO237" s="1201"/>
      <c r="FP237" s="1201"/>
      <c r="FQ237" s="1201"/>
      <c r="FR237" s="1201"/>
      <c r="FS237" s="1201"/>
      <c r="FT237" s="1201"/>
      <c r="FU237" s="1201"/>
      <c r="FV237" s="1201"/>
      <c r="FW237" s="1201"/>
      <c r="FX237" s="1201"/>
      <c r="FY237" s="1201"/>
      <c r="FZ237" s="1201"/>
      <c r="GA237" s="1201"/>
      <c r="GB237" s="1201"/>
      <c r="GC237" s="1201"/>
      <c r="GD237" s="1201"/>
      <c r="GE237" s="1201"/>
      <c r="GF237" s="1201"/>
      <c r="GG237" s="1201"/>
      <c r="GH237" s="1201"/>
      <c r="GI237" s="1201"/>
      <c r="GJ237" s="1201"/>
      <c r="GK237" s="1201"/>
      <c r="GL237" s="1201"/>
      <c r="GM237" s="1201"/>
      <c r="GN237" s="1201"/>
      <c r="GO237" s="1201"/>
      <c r="GP237" s="1201"/>
      <c r="GQ237" s="1201"/>
      <c r="GR237" s="1201"/>
      <c r="GS237" s="1201"/>
      <c r="GT237" s="1201"/>
      <c r="GU237" s="1201"/>
      <c r="GV237" s="1201"/>
      <c r="GW237" s="1201"/>
      <c r="GX237" s="1201"/>
      <c r="GY237" s="1201"/>
      <c r="GZ237" s="1201"/>
      <c r="HA237" s="1201"/>
      <c r="HB237" s="1201"/>
      <c r="HC237" s="1201"/>
      <c r="HD237" s="1201"/>
      <c r="HE237" s="1201"/>
      <c r="HF237" s="1201"/>
      <c r="HG237" s="1201"/>
      <c r="HH237" s="1201"/>
      <c r="HI237" s="1201"/>
      <c r="HJ237" s="1201"/>
      <c r="HK237" s="1201"/>
      <c r="HL237" s="1201"/>
      <c r="HM237" s="1201"/>
      <c r="HN237" s="1201"/>
      <c r="HO237" s="1201"/>
      <c r="HP237" s="1201"/>
      <c r="HQ237" s="1201"/>
      <c r="HR237" s="1201"/>
      <c r="HS237" s="1201"/>
      <c r="HT237" s="1201"/>
      <c r="HU237" s="1201"/>
      <c r="HV237" s="1201"/>
      <c r="HW237" s="1201"/>
      <c r="HX237" s="1201"/>
      <c r="HY237" s="1201"/>
      <c r="HZ237" s="1201"/>
      <c r="IA237" s="1201"/>
      <c r="IB237" s="1201"/>
      <c r="IC237" s="1201"/>
      <c r="ID237" s="1201"/>
      <c r="IE237" s="1201"/>
      <c r="IF237" s="1201"/>
      <c r="IG237" s="1201"/>
      <c r="IH237" s="1201"/>
      <c r="II237" s="1201"/>
      <c r="IJ237" s="1201"/>
      <c r="IK237" s="1201"/>
      <c r="IL237" s="1201"/>
      <c r="IM237" s="1201"/>
      <c r="IN237" s="1201"/>
      <c r="IO237" s="1201"/>
      <c r="IP237" s="1201"/>
      <c r="IQ237" s="1201"/>
      <c r="IR237" s="1201"/>
      <c r="IS237" s="1201"/>
    </row>
    <row r="238" spans="1:253" s="1201" customFormat="1" ht="30">
      <c r="A238" s="1185">
        <v>223</v>
      </c>
      <c r="B238" s="1225" t="s">
        <v>1024</v>
      </c>
      <c r="C238" s="1225"/>
      <c r="D238" s="1225"/>
      <c r="E238" s="519" t="s">
        <v>1117</v>
      </c>
      <c r="F238" s="1222" t="s">
        <v>1248</v>
      </c>
      <c r="G238" s="1231"/>
      <c r="H238" s="1188" t="s">
        <v>19</v>
      </c>
      <c r="I238" s="1189">
        <v>2019</v>
      </c>
      <c r="J238" s="1189"/>
      <c r="K238" s="1189">
        <v>2021</v>
      </c>
      <c r="L238" s="1189"/>
      <c r="M238" s="1189"/>
      <c r="N238" s="1225" t="s">
        <v>1113</v>
      </c>
      <c r="O238" s="520">
        <v>3000</v>
      </c>
      <c r="P238" s="520"/>
      <c r="Q238" s="520">
        <v>3000</v>
      </c>
      <c r="R238" s="520"/>
      <c r="S238" s="520"/>
      <c r="T238" s="520"/>
      <c r="U238" s="520">
        <v>2100</v>
      </c>
      <c r="V238" s="520">
        <v>1620</v>
      </c>
      <c r="W238" s="519"/>
      <c r="X238" s="641">
        <v>500</v>
      </c>
      <c r="Y238" s="641"/>
      <c r="Z238" s="519"/>
      <c r="AA238" s="520">
        <v>1620</v>
      </c>
      <c r="AB238" s="535"/>
    </row>
    <row r="239" spans="1:253" s="1201" customFormat="1" ht="30">
      <c r="A239" s="1185">
        <v>224</v>
      </c>
      <c r="B239" s="1225" t="s">
        <v>2287</v>
      </c>
      <c r="C239" s="1225"/>
      <c r="D239" s="1225"/>
      <c r="E239" s="519" t="s">
        <v>1117</v>
      </c>
      <c r="F239" s="1222" t="s">
        <v>1248</v>
      </c>
      <c r="G239" s="1231"/>
      <c r="H239" s="1188" t="s">
        <v>132</v>
      </c>
      <c r="I239" s="1189">
        <v>2019</v>
      </c>
      <c r="J239" s="1189"/>
      <c r="K239" s="1189">
        <v>2021</v>
      </c>
      <c r="L239" s="1189"/>
      <c r="M239" s="1189"/>
      <c r="N239" s="1225" t="s">
        <v>1113</v>
      </c>
      <c r="O239" s="1192">
        <v>3000</v>
      </c>
      <c r="P239" s="1192"/>
      <c r="Q239" s="1192">
        <v>3000</v>
      </c>
      <c r="R239" s="519"/>
      <c r="S239" s="519"/>
      <c r="T239" s="519"/>
      <c r="U239" s="1192">
        <v>2100</v>
      </c>
      <c r="V239" s="520">
        <v>1620</v>
      </c>
      <c r="W239" s="1224"/>
      <c r="X239" s="687">
        <v>500</v>
      </c>
      <c r="Y239" s="687"/>
      <c r="Z239" s="1224"/>
      <c r="AA239" s="520">
        <v>1620</v>
      </c>
      <c r="AB239" s="535"/>
      <c r="AC239" s="1228"/>
      <c r="AD239" s="1228"/>
      <c r="AE239" s="1228"/>
      <c r="AF239" s="1228"/>
      <c r="AG239" s="1228"/>
      <c r="AH239" s="1228"/>
      <c r="AI239" s="1228"/>
      <c r="AJ239" s="1228"/>
      <c r="AK239" s="1228"/>
      <c r="AL239" s="1228"/>
      <c r="AM239" s="1228"/>
      <c r="AN239" s="1228"/>
      <c r="AO239" s="1228"/>
      <c r="AP239" s="1228"/>
      <c r="AQ239" s="1228"/>
      <c r="AR239" s="1228"/>
      <c r="AS239" s="1228"/>
      <c r="AT239" s="1228"/>
      <c r="AU239" s="1228"/>
      <c r="AV239" s="1228"/>
      <c r="AW239" s="1228"/>
      <c r="AX239" s="1228"/>
      <c r="AY239" s="1228"/>
      <c r="AZ239" s="1228"/>
      <c r="BA239" s="1228"/>
      <c r="BB239" s="1228"/>
      <c r="BC239" s="1228"/>
      <c r="BD239" s="1228"/>
      <c r="BE239" s="1228"/>
      <c r="BF239" s="1228"/>
      <c r="BG239" s="1228"/>
      <c r="BH239" s="1228"/>
      <c r="BI239" s="1228"/>
      <c r="BJ239" s="1228"/>
      <c r="BK239" s="1228"/>
      <c r="BL239" s="1228"/>
      <c r="BM239" s="1228"/>
      <c r="BN239" s="1228"/>
      <c r="BO239" s="1228"/>
      <c r="BP239" s="1228"/>
      <c r="BQ239" s="1228"/>
      <c r="BR239" s="1228"/>
      <c r="BS239" s="1228"/>
      <c r="BT239" s="1228"/>
      <c r="BU239" s="1228"/>
      <c r="BV239" s="1228"/>
      <c r="BW239" s="1228"/>
      <c r="BX239" s="1228"/>
      <c r="BY239" s="1228"/>
      <c r="BZ239" s="1228"/>
      <c r="CA239" s="1228"/>
      <c r="CB239" s="1228"/>
      <c r="CC239" s="1228"/>
      <c r="CD239" s="1228"/>
      <c r="CE239" s="1228"/>
      <c r="CF239" s="1228"/>
      <c r="CG239" s="1228"/>
      <c r="CH239" s="1228"/>
      <c r="CI239" s="1228"/>
      <c r="CJ239" s="1228"/>
      <c r="CK239" s="1228"/>
      <c r="CL239" s="1228"/>
      <c r="CM239" s="1228"/>
      <c r="CN239" s="1228"/>
      <c r="CO239" s="1228"/>
      <c r="CP239" s="1228"/>
      <c r="CQ239" s="1228"/>
      <c r="CR239" s="1228"/>
      <c r="CS239" s="1228"/>
      <c r="CT239" s="1228"/>
      <c r="CU239" s="1228"/>
      <c r="CV239" s="1228"/>
      <c r="CW239" s="1228"/>
      <c r="CX239" s="1228"/>
      <c r="CY239" s="1228"/>
      <c r="CZ239" s="1228"/>
      <c r="DA239" s="1228"/>
      <c r="DB239" s="1228"/>
      <c r="DC239" s="1228"/>
      <c r="DD239" s="1228"/>
      <c r="DE239" s="1228"/>
      <c r="DF239" s="1228"/>
      <c r="DG239" s="1228"/>
      <c r="DH239" s="1228"/>
      <c r="DI239" s="1228"/>
      <c r="DJ239" s="1228"/>
      <c r="DK239" s="1228"/>
      <c r="DL239" s="1228"/>
      <c r="DM239" s="1228"/>
      <c r="DN239" s="1228"/>
      <c r="DO239" s="1228"/>
      <c r="DP239" s="1228"/>
      <c r="DQ239" s="1228"/>
      <c r="DR239" s="1228"/>
      <c r="DS239" s="1228"/>
      <c r="DT239" s="1228"/>
      <c r="DU239" s="1228"/>
      <c r="DV239" s="1228"/>
      <c r="DW239" s="1228"/>
      <c r="DX239" s="1228"/>
      <c r="DY239" s="1228"/>
      <c r="DZ239" s="1228"/>
      <c r="EA239" s="1228"/>
      <c r="EB239" s="1228"/>
      <c r="EC239" s="1228"/>
      <c r="ED239" s="1228"/>
      <c r="EE239" s="1228"/>
      <c r="EF239" s="1228"/>
      <c r="EG239" s="1228"/>
      <c r="EH239" s="1228"/>
      <c r="EI239" s="1228"/>
      <c r="EJ239" s="1228"/>
      <c r="EK239" s="1228"/>
      <c r="EL239" s="1228"/>
      <c r="EM239" s="1228"/>
      <c r="EN239" s="1228"/>
      <c r="EO239" s="1228"/>
      <c r="EP239" s="1228"/>
      <c r="EQ239" s="1228"/>
      <c r="ER239" s="1228"/>
      <c r="ES239" s="1228"/>
      <c r="ET239" s="1228"/>
      <c r="EU239" s="1228"/>
      <c r="EV239" s="1228"/>
      <c r="EW239" s="1228"/>
      <c r="EX239" s="1228"/>
      <c r="EY239" s="1228"/>
      <c r="EZ239" s="1228"/>
      <c r="FA239" s="1228"/>
      <c r="FB239" s="1228"/>
      <c r="FC239" s="1228"/>
      <c r="FD239" s="1228"/>
      <c r="FE239" s="1228"/>
      <c r="FF239" s="1228"/>
      <c r="FG239" s="1228"/>
      <c r="FH239" s="1228"/>
      <c r="FI239" s="1228"/>
      <c r="FJ239" s="1228"/>
      <c r="FK239" s="1228"/>
      <c r="FL239" s="1228"/>
      <c r="FM239" s="1228"/>
      <c r="FN239" s="1228"/>
      <c r="FO239" s="1228"/>
      <c r="FP239" s="1228"/>
      <c r="FQ239" s="1228"/>
      <c r="FR239" s="1228"/>
      <c r="FS239" s="1228"/>
      <c r="FT239" s="1228"/>
      <c r="FU239" s="1228"/>
      <c r="FV239" s="1228"/>
      <c r="FW239" s="1228"/>
      <c r="FX239" s="1228"/>
      <c r="FY239" s="1228"/>
      <c r="FZ239" s="1228"/>
      <c r="GA239" s="1228"/>
      <c r="GB239" s="1228"/>
      <c r="GC239" s="1228"/>
      <c r="GD239" s="1228"/>
      <c r="GE239" s="1228"/>
      <c r="GF239" s="1228"/>
      <c r="GG239" s="1228"/>
      <c r="GH239" s="1228"/>
      <c r="GI239" s="1228"/>
      <c r="GJ239" s="1228"/>
      <c r="GK239" s="1228"/>
      <c r="GL239" s="1228"/>
      <c r="GM239" s="1228"/>
      <c r="GN239" s="1228"/>
      <c r="GO239" s="1228"/>
      <c r="GP239" s="1228"/>
      <c r="GQ239" s="1228"/>
      <c r="GR239" s="1228"/>
      <c r="GS239" s="1228"/>
      <c r="GT239" s="1228"/>
      <c r="GU239" s="1228"/>
      <c r="GV239" s="1228"/>
      <c r="GW239" s="1228"/>
      <c r="GX239" s="1228"/>
      <c r="GY239" s="1228"/>
      <c r="GZ239" s="1228"/>
      <c r="HA239" s="1228"/>
      <c r="HB239" s="1228"/>
      <c r="HC239" s="1228"/>
      <c r="HD239" s="1228"/>
      <c r="HE239" s="1228"/>
      <c r="HF239" s="1228"/>
      <c r="HG239" s="1228"/>
      <c r="HH239" s="1228"/>
      <c r="HI239" s="1228"/>
      <c r="HJ239" s="1228"/>
      <c r="HK239" s="1228"/>
      <c r="HL239" s="1228"/>
      <c r="HM239" s="1228"/>
      <c r="HN239" s="1228"/>
      <c r="HO239" s="1228"/>
      <c r="HP239" s="1228"/>
      <c r="HQ239" s="1228"/>
      <c r="HR239" s="1228"/>
      <c r="HS239" s="1228"/>
      <c r="HT239" s="1228"/>
      <c r="HU239" s="1228"/>
      <c r="HV239" s="1228"/>
      <c r="HW239" s="1228"/>
      <c r="HX239" s="1228"/>
      <c r="HY239" s="1228"/>
      <c r="HZ239" s="1228"/>
      <c r="IA239" s="1228"/>
      <c r="IB239" s="1228"/>
      <c r="IC239" s="1228"/>
      <c r="ID239" s="1228"/>
      <c r="IE239" s="1228"/>
      <c r="IF239" s="1228"/>
      <c r="IG239" s="1228"/>
      <c r="IH239" s="1228"/>
      <c r="II239" s="1228"/>
      <c r="IJ239" s="1228"/>
      <c r="IK239" s="1228"/>
      <c r="IL239" s="1228"/>
      <c r="IM239" s="1228"/>
      <c r="IN239" s="1228"/>
      <c r="IO239" s="1228"/>
      <c r="IP239" s="1228"/>
      <c r="IQ239" s="1228"/>
      <c r="IR239" s="1228"/>
      <c r="IS239" s="1228"/>
    </row>
    <row r="240" spans="1:253" s="1228" customFormat="1" ht="30">
      <c r="A240" s="1185">
        <v>226</v>
      </c>
      <c r="B240" s="1225" t="s">
        <v>1027</v>
      </c>
      <c r="C240" s="1225"/>
      <c r="D240" s="1225"/>
      <c r="E240" s="519" t="s">
        <v>1117</v>
      </c>
      <c r="F240" s="1222" t="s">
        <v>1248</v>
      </c>
      <c r="G240" s="1231"/>
      <c r="H240" s="1198" t="s">
        <v>211</v>
      </c>
      <c r="I240" s="1189">
        <v>2019</v>
      </c>
      <c r="J240" s="1189"/>
      <c r="K240" s="1189">
        <v>2021</v>
      </c>
      <c r="L240" s="1189"/>
      <c r="M240" s="1189"/>
      <c r="N240" s="1225" t="s">
        <v>1113</v>
      </c>
      <c r="O240" s="1192">
        <v>5500</v>
      </c>
      <c r="P240" s="1192"/>
      <c r="Q240" s="1192">
        <v>5500</v>
      </c>
      <c r="R240" s="519"/>
      <c r="S240" s="519"/>
      <c r="T240" s="519"/>
      <c r="U240" s="520">
        <v>3850</v>
      </c>
      <c r="V240" s="520">
        <v>2970</v>
      </c>
      <c r="W240" s="1227"/>
      <c r="X240" s="688">
        <v>500</v>
      </c>
      <c r="Y240" s="688"/>
      <c r="Z240" s="1227"/>
      <c r="AA240" s="520">
        <v>2970</v>
      </c>
      <c r="AB240" s="535"/>
      <c r="AC240" s="1203"/>
      <c r="AD240" s="1203"/>
      <c r="AE240" s="1203"/>
      <c r="AF240" s="1203"/>
      <c r="AG240" s="1203"/>
      <c r="AH240" s="1203"/>
      <c r="AI240" s="1203"/>
      <c r="AJ240" s="1203"/>
      <c r="AK240" s="1203"/>
      <c r="AL240" s="1203"/>
      <c r="AM240" s="1203"/>
      <c r="AN240" s="1203"/>
      <c r="AO240" s="1203"/>
      <c r="AP240" s="1203"/>
      <c r="AQ240" s="1203"/>
      <c r="AR240" s="1203"/>
      <c r="AS240" s="1203"/>
      <c r="AT240" s="1203"/>
      <c r="AU240" s="1203"/>
      <c r="AV240" s="1203"/>
      <c r="AW240" s="1203"/>
      <c r="AX240" s="1203"/>
      <c r="AY240" s="1203"/>
      <c r="AZ240" s="1203"/>
      <c r="BA240" s="1203"/>
      <c r="BB240" s="1203"/>
      <c r="BC240" s="1203"/>
      <c r="BD240" s="1203"/>
      <c r="BE240" s="1203"/>
      <c r="BF240" s="1203"/>
      <c r="BG240" s="1203"/>
      <c r="BH240" s="1203"/>
      <c r="BI240" s="1203"/>
      <c r="BJ240" s="1203"/>
      <c r="BK240" s="1203"/>
      <c r="BL240" s="1203"/>
      <c r="BM240" s="1203"/>
      <c r="BN240" s="1203"/>
      <c r="BO240" s="1203"/>
      <c r="BP240" s="1203"/>
      <c r="BQ240" s="1203"/>
      <c r="BR240" s="1203"/>
      <c r="BS240" s="1203"/>
      <c r="BT240" s="1203"/>
      <c r="BU240" s="1203"/>
      <c r="BV240" s="1203"/>
      <c r="BW240" s="1203"/>
      <c r="BX240" s="1203"/>
      <c r="BY240" s="1203"/>
      <c r="BZ240" s="1203"/>
      <c r="CA240" s="1203"/>
      <c r="CB240" s="1203"/>
      <c r="CC240" s="1203"/>
      <c r="CD240" s="1203"/>
      <c r="CE240" s="1203"/>
      <c r="CF240" s="1203"/>
      <c r="CG240" s="1203"/>
      <c r="CH240" s="1203"/>
      <c r="CI240" s="1203"/>
      <c r="CJ240" s="1203"/>
      <c r="CK240" s="1203"/>
      <c r="CL240" s="1203"/>
      <c r="CM240" s="1203"/>
      <c r="CN240" s="1203"/>
      <c r="CO240" s="1203"/>
      <c r="CP240" s="1203"/>
      <c r="CQ240" s="1203"/>
      <c r="CR240" s="1203"/>
      <c r="CS240" s="1203"/>
      <c r="CT240" s="1203"/>
      <c r="CU240" s="1203"/>
      <c r="CV240" s="1203"/>
      <c r="CW240" s="1203"/>
      <c r="CX240" s="1203"/>
      <c r="CY240" s="1203"/>
      <c r="CZ240" s="1203"/>
      <c r="DA240" s="1203"/>
      <c r="DB240" s="1203"/>
      <c r="DC240" s="1203"/>
      <c r="DD240" s="1203"/>
      <c r="DE240" s="1203"/>
      <c r="DF240" s="1203"/>
      <c r="DG240" s="1203"/>
      <c r="DH240" s="1203"/>
      <c r="DI240" s="1203"/>
      <c r="DJ240" s="1203"/>
      <c r="DK240" s="1203"/>
      <c r="DL240" s="1203"/>
      <c r="DM240" s="1203"/>
      <c r="DN240" s="1203"/>
      <c r="DO240" s="1203"/>
      <c r="DP240" s="1203"/>
      <c r="DQ240" s="1203"/>
      <c r="DR240" s="1203"/>
      <c r="DS240" s="1203"/>
      <c r="DT240" s="1203"/>
      <c r="DU240" s="1203"/>
      <c r="DV240" s="1203"/>
      <c r="DW240" s="1203"/>
      <c r="DX240" s="1203"/>
      <c r="DY240" s="1203"/>
      <c r="DZ240" s="1203"/>
      <c r="EA240" s="1203"/>
      <c r="EB240" s="1203"/>
      <c r="EC240" s="1203"/>
      <c r="ED240" s="1203"/>
      <c r="EE240" s="1203"/>
      <c r="EF240" s="1203"/>
      <c r="EG240" s="1203"/>
      <c r="EH240" s="1203"/>
      <c r="EI240" s="1203"/>
      <c r="EJ240" s="1203"/>
      <c r="EK240" s="1203"/>
      <c r="EL240" s="1203"/>
      <c r="EM240" s="1203"/>
      <c r="EN240" s="1203"/>
      <c r="EO240" s="1203"/>
      <c r="EP240" s="1203"/>
      <c r="EQ240" s="1203"/>
      <c r="ER240" s="1203"/>
      <c r="ES240" s="1203"/>
      <c r="ET240" s="1203"/>
      <c r="EU240" s="1203"/>
      <c r="EV240" s="1203"/>
      <c r="EW240" s="1203"/>
      <c r="EX240" s="1203"/>
      <c r="EY240" s="1203"/>
      <c r="EZ240" s="1203"/>
      <c r="FA240" s="1203"/>
      <c r="FB240" s="1203"/>
      <c r="FC240" s="1203"/>
      <c r="FD240" s="1203"/>
      <c r="FE240" s="1203"/>
      <c r="FF240" s="1203"/>
      <c r="FG240" s="1203"/>
      <c r="FH240" s="1203"/>
      <c r="FI240" s="1203"/>
      <c r="FJ240" s="1203"/>
      <c r="FK240" s="1203"/>
      <c r="FL240" s="1203"/>
      <c r="FM240" s="1203"/>
      <c r="FN240" s="1203"/>
      <c r="FO240" s="1203"/>
      <c r="FP240" s="1203"/>
      <c r="FQ240" s="1203"/>
      <c r="FR240" s="1203"/>
      <c r="FS240" s="1203"/>
      <c r="FT240" s="1203"/>
      <c r="FU240" s="1203"/>
      <c r="FV240" s="1203"/>
      <c r="FW240" s="1203"/>
      <c r="FX240" s="1203"/>
      <c r="FY240" s="1203"/>
      <c r="FZ240" s="1203"/>
      <c r="GA240" s="1203"/>
      <c r="GB240" s="1203"/>
      <c r="GC240" s="1203"/>
      <c r="GD240" s="1203"/>
      <c r="GE240" s="1203"/>
      <c r="GF240" s="1203"/>
      <c r="GG240" s="1203"/>
      <c r="GH240" s="1203"/>
      <c r="GI240" s="1203"/>
      <c r="GJ240" s="1203"/>
      <c r="GK240" s="1203"/>
      <c r="GL240" s="1203"/>
      <c r="GM240" s="1203"/>
      <c r="GN240" s="1203"/>
      <c r="GO240" s="1203"/>
      <c r="GP240" s="1203"/>
      <c r="GQ240" s="1203"/>
      <c r="GR240" s="1203"/>
      <c r="GS240" s="1203"/>
      <c r="GT240" s="1203"/>
      <c r="GU240" s="1203"/>
      <c r="GV240" s="1203"/>
      <c r="GW240" s="1203"/>
      <c r="GX240" s="1203"/>
      <c r="GY240" s="1203"/>
      <c r="GZ240" s="1203"/>
      <c r="HA240" s="1203"/>
      <c r="HB240" s="1203"/>
      <c r="HC240" s="1203"/>
      <c r="HD240" s="1203"/>
      <c r="HE240" s="1203"/>
      <c r="HF240" s="1203"/>
      <c r="HG240" s="1203"/>
      <c r="HH240" s="1203"/>
      <c r="HI240" s="1203"/>
      <c r="HJ240" s="1203"/>
      <c r="HK240" s="1203"/>
      <c r="HL240" s="1203"/>
      <c r="HM240" s="1203"/>
      <c r="HN240" s="1203"/>
      <c r="HO240" s="1203"/>
      <c r="HP240" s="1203"/>
      <c r="HQ240" s="1203"/>
      <c r="HR240" s="1203"/>
      <c r="HS240" s="1203"/>
      <c r="HT240" s="1203"/>
      <c r="HU240" s="1203"/>
      <c r="HV240" s="1203"/>
      <c r="HW240" s="1203"/>
      <c r="HX240" s="1203"/>
      <c r="HY240" s="1203"/>
      <c r="HZ240" s="1203"/>
      <c r="IA240" s="1203"/>
      <c r="IB240" s="1203"/>
      <c r="IC240" s="1203"/>
      <c r="ID240" s="1203"/>
      <c r="IE240" s="1203"/>
      <c r="IF240" s="1203"/>
      <c r="IG240" s="1203"/>
      <c r="IH240" s="1203"/>
      <c r="II240" s="1203"/>
      <c r="IJ240" s="1203"/>
      <c r="IK240" s="1203"/>
      <c r="IL240" s="1203"/>
      <c r="IM240" s="1203"/>
      <c r="IN240" s="1203"/>
      <c r="IO240" s="1203"/>
      <c r="IP240" s="1203"/>
      <c r="IQ240" s="1203"/>
      <c r="IR240" s="1203"/>
      <c r="IS240" s="1203"/>
    </row>
    <row r="241" spans="1:253" s="1203" customFormat="1" ht="45">
      <c r="A241" s="1185">
        <v>227</v>
      </c>
      <c r="B241" s="1225" t="s">
        <v>1028</v>
      </c>
      <c r="C241" s="1225"/>
      <c r="D241" s="1225"/>
      <c r="E241" s="519" t="s">
        <v>1117</v>
      </c>
      <c r="F241" s="1222" t="s">
        <v>1248</v>
      </c>
      <c r="G241" s="1231"/>
      <c r="H241" s="1194" t="s">
        <v>51</v>
      </c>
      <c r="I241" s="1189">
        <v>2019</v>
      </c>
      <c r="J241" s="1189"/>
      <c r="K241" s="1189">
        <v>2021</v>
      </c>
      <c r="L241" s="1189"/>
      <c r="M241" s="1229" t="s">
        <v>1433</v>
      </c>
      <c r="N241" s="1225" t="s">
        <v>1113</v>
      </c>
      <c r="O241" s="1192">
        <v>5500</v>
      </c>
      <c r="P241" s="1192"/>
      <c r="Q241" s="1192">
        <v>5500</v>
      </c>
      <c r="R241" s="519"/>
      <c r="S241" s="519"/>
      <c r="T241" s="519"/>
      <c r="U241" s="520">
        <v>3850</v>
      </c>
      <c r="V241" s="520">
        <v>2970</v>
      </c>
      <c r="W241" s="1227"/>
      <c r="X241" s="688">
        <v>500</v>
      </c>
      <c r="Y241" s="688"/>
      <c r="Z241" s="1227"/>
      <c r="AA241" s="520">
        <v>2970</v>
      </c>
      <c r="AB241" s="535"/>
    </row>
    <row r="242" spans="1:253" s="1203" customFormat="1" ht="30">
      <c r="A242" s="1185">
        <v>228</v>
      </c>
      <c r="B242" s="1225" t="s">
        <v>1864</v>
      </c>
      <c r="C242" s="1225"/>
      <c r="D242" s="1225"/>
      <c r="E242" s="519" t="s">
        <v>1117</v>
      </c>
      <c r="F242" s="1222" t="s">
        <v>1248</v>
      </c>
      <c r="G242" s="1231"/>
      <c r="H242" s="1188" t="s">
        <v>19</v>
      </c>
      <c r="I242" s="1189">
        <v>2019</v>
      </c>
      <c r="J242" s="1189"/>
      <c r="K242" s="1189">
        <v>2021</v>
      </c>
      <c r="L242" s="1189"/>
      <c r="M242" s="1229"/>
      <c r="N242" s="1225" t="s">
        <v>1113</v>
      </c>
      <c r="O242" s="1192">
        <v>4000</v>
      </c>
      <c r="P242" s="1192"/>
      <c r="Q242" s="1192">
        <v>4000</v>
      </c>
      <c r="R242" s="519"/>
      <c r="S242" s="519"/>
      <c r="T242" s="519"/>
      <c r="U242" s="520">
        <v>2800</v>
      </c>
      <c r="V242" s="520">
        <v>2160</v>
      </c>
      <c r="W242" s="519"/>
      <c r="X242" s="641">
        <v>500</v>
      </c>
      <c r="Y242" s="641"/>
      <c r="Z242" s="519"/>
      <c r="AA242" s="520">
        <v>2160</v>
      </c>
      <c r="AB242" s="535"/>
      <c r="AC242" s="1201"/>
      <c r="AD242" s="1201"/>
      <c r="AE242" s="1201"/>
      <c r="AF242" s="1201"/>
      <c r="AG242" s="1201"/>
      <c r="AH242" s="1201"/>
      <c r="AI242" s="1201"/>
      <c r="AJ242" s="1201"/>
      <c r="AK242" s="1201"/>
      <c r="AL242" s="1201"/>
      <c r="AM242" s="1201"/>
      <c r="AN242" s="1201"/>
      <c r="AO242" s="1201"/>
      <c r="AP242" s="1201"/>
      <c r="AQ242" s="1201"/>
      <c r="AR242" s="1201"/>
      <c r="AS242" s="1201"/>
      <c r="AT242" s="1201"/>
      <c r="AU242" s="1201"/>
      <c r="AV242" s="1201"/>
      <c r="AW242" s="1201"/>
      <c r="AX242" s="1201"/>
      <c r="AY242" s="1201"/>
      <c r="AZ242" s="1201"/>
      <c r="BA242" s="1201"/>
      <c r="BB242" s="1201"/>
      <c r="BC242" s="1201"/>
      <c r="BD242" s="1201"/>
      <c r="BE242" s="1201"/>
      <c r="BF242" s="1201"/>
      <c r="BG242" s="1201"/>
      <c r="BH242" s="1201"/>
      <c r="BI242" s="1201"/>
      <c r="BJ242" s="1201"/>
      <c r="BK242" s="1201"/>
      <c r="BL242" s="1201"/>
      <c r="BM242" s="1201"/>
      <c r="BN242" s="1201"/>
      <c r="BO242" s="1201"/>
      <c r="BP242" s="1201"/>
      <c r="BQ242" s="1201"/>
      <c r="BR242" s="1201"/>
      <c r="BS242" s="1201"/>
      <c r="BT242" s="1201"/>
      <c r="BU242" s="1201"/>
      <c r="BV242" s="1201"/>
      <c r="BW242" s="1201"/>
      <c r="BX242" s="1201"/>
      <c r="BY242" s="1201"/>
      <c r="BZ242" s="1201"/>
      <c r="CA242" s="1201"/>
      <c r="CB242" s="1201"/>
      <c r="CC242" s="1201"/>
      <c r="CD242" s="1201"/>
      <c r="CE242" s="1201"/>
      <c r="CF242" s="1201"/>
      <c r="CG242" s="1201"/>
      <c r="CH242" s="1201"/>
      <c r="CI242" s="1201"/>
      <c r="CJ242" s="1201"/>
      <c r="CK242" s="1201"/>
      <c r="CL242" s="1201"/>
      <c r="CM242" s="1201"/>
      <c r="CN242" s="1201"/>
      <c r="CO242" s="1201"/>
      <c r="CP242" s="1201"/>
      <c r="CQ242" s="1201"/>
      <c r="CR242" s="1201"/>
      <c r="CS242" s="1201"/>
      <c r="CT242" s="1201"/>
      <c r="CU242" s="1201"/>
      <c r="CV242" s="1201"/>
      <c r="CW242" s="1201"/>
      <c r="CX242" s="1201"/>
      <c r="CY242" s="1201"/>
      <c r="CZ242" s="1201"/>
      <c r="DA242" s="1201"/>
      <c r="DB242" s="1201"/>
      <c r="DC242" s="1201"/>
      <c r="DD242" s="1201"/>
      <c r="DE242" s="1201"/>
      <c r="DF242" s="1201"/>
      <c r="DG242" s="1201"/>
      <c r="DH242" s="1201"/>
      <c r="DI242" s="1201"/>
      <c r="DJ242" s="1201"/>
      <c r="DK242" s="1201"/>
      <c r="DL242" s="1201"/>
      <c r="DM242" s="1201"/>
      <c r="DN242" s="1201"/>
      <c r="DO242" s="1201"/>
      <c r="DP242" s="1201"/>
      <c r="DQ242" s="1201"/>
      <c r="DR242" s="1201"/>
      <c r="DS242" s="1201"/>
      <c r="DT242" s="1201"/>
      <c r="DU242" s="1201"/>
      <c r="DV242" s="1201"/>
      <c r="DW242" s="1201"/>
      <c r="DX242" s="1201"/>
      <c r="DY242" s="1201"/>
      <c r="DZ242" s="1201"/>
      <c r="EA242" s="1201"/>
      <c r="EB242" s="1201"/>
      <c r="EC242" s="1201"/>
      <c r="ED242" s="1201"/>
      <c r="EE242" s="1201"/>
      <c r="EF242" s="1201"/>
      <c r="EG242" s="1201"/>
      <c r="EH242" s="1201"/>
      <c r="EI242" s="1201"/>
      <c r="EJ242" s="1201"/>
      <c r="EK242" s="1201"/>
      <c r="EL242" s="1201"/>
      <c r="EM242" s="1201"/>
      <c r="EN242" s="1201"/>
      <c r="EO242" s="1201"/>
      <c r="EP242" s="1201"/>
      <c r="EQ242" s="1201"/>
      <c r="ER242" s="1201"/>
      <c r="ES242" s="1201"/>
      <c r="ET242" s="1201"/>
      <c r="EU242" s="1201"/>
      <c r="EV242" s="1201"/>
      <c r="EW242" s="1201"/>
      <c r="EX242" s="1201"/>
      <c r="EY242" s="1201"/>
      <c r="EZ242" s="1201"/>
      <c r="FA242" s="1201"/>
      <c r="FB242" s="1201"/>
      <c r="FC242" s="1201"/>
      <c r="FD242" s="1201"/>
      <c r="FE242" s="1201"/>
      <c r="FF242" s="1201"/>
      <c r="FG242" s="1201"/>
      <c r="FH242" s="1201"/>
      <c r="FI242" s="1201"/>
      <c r="FJ242" s="1201"/>
      <c r="FK242" s="1201"/>
      <c r="FL242" s="1201"/>
      <c r="FM242" s="1201"/>
      <c r="FN242" s="1201"/>
      <c r="FO242" s="1201"/>
      <c r="FP242" s="1201"/>
      <c r="FQ242" s="1201"/>
      <c r="FR242" s="1201"/>
      <c r="FS242" s="1201"/>
      <c r="FT242" s="1201"/>
      <c r="FU242" s="1201"/>
      <c r="FV242" s="1201"/>
      <c r="FW242" s="1201"/>
      <c r="FX242" s="1201"/>
      <c r="FY242" s="1201"/>
      <c r="FZ242" s="1201"/>
      <c r="GA242" s="1201"/>
      <c r="GB242" s="1201"/>
      <c r="GC242" s="1201"/>
      <c r="GD242" s="1201"/>
      <c r="GE242" s="1201"/>
      <c r="GF242" s="1201"/>
      <c r="GG242" s="1201"/>
      <c r="GH242" s="1201"/>
      <c r="GI242" s="1201"/>
      <c r="GJ242" s="1201"/>
      <c r="GK242" s="1201"/>
      <c r="GL242" s="1201"/>
      <c r="GM242" s="1201"/>
      <c r="GN242" s="1201"/>
      <c r="GO242" s="1201"/>
      <c r="GP242" s="1201"/>
      <c r="GQ242" s="1201"/>
      <c r="GR242" s="1201"/>
      <c r="GS242" s="1201"/>
      <c r="GT242" s="1201"/>
      <c r="GU242" s="1201"/>
      <c r="GV242" s="1201"/>
      <c r="GW242" s="1201"/>
      <c r="GX242" s="1201"/>
      <c r="GY242" s="1201"/>
      <c r="GZ242" s="1201"/>
      <c r="HA242" s="1201"/>
      <c r="HB242" s="1201"/>
      <c r="HC242" s="1201"/>
      <c r="HD242" s="1201"/>
      <c r="HE242" s="1201"/>
      <c r="HF242" s="1201"/>
      <c r="HG242" s="1201"/>
      <c r="HH242" s="1201"/>
      <c r="HI242" s="1201"/>
      <c r="HJ242" s="1201"/>
      <c r="HK242" s="1201"/>
      <c r="HL242" s="1201"/>
      <c r="HM242" s="1201"/>
      <c r="HN242" s="1201"/>
      <c r="HO242" s="1201"/>
      <c r="HP242" s="1201"/>
      <c r="HQ242" s="1201"/>
      <c r="HR242" s="1201"/>
      <c r="HS242" s="1201"/>
      <c r="HT242" s="1201"/>
      <c r="HU242" s="1201"/>
      <c r="HV242" s="1201"/>
      <c r="HW242" s="1201"/>
      <c r="HX242" s="1201"/>
      <c r="HY242" s="1201"/>
      <c r="HZ242" s="1201"/>
      <c r="IA242" s="1201"/>
      <c r="IB242" s="1201"/>
      <c r="IC242" s="1201"/>
      <c r="ID242" s="1201"/>
      <c r="IE242" s="1201"/>
      <c r="IF242" s="1201"/>
      <c r="IG242" s="1201"/>
      <c r="IH242" s="1201"/>
      <c r="II242" s="1201"/>
      <c r="IJ242" s="1201"/>
      <c r="IK242" s="1201"/>
      <c r="IL242" s="1201"/>
      <c r="IM242" s="1201"/>
      <c r="IN242" s="1201"/>
      <c r="IO242" s="1201"/>
      <c r="IP242" s="1201"/>
      <c r="IQ242" s="1201"/>
      <c r="IR242" s="1201"/>
      <c r="IS242" s="1201"/>
    </row>
    <row r="243" spans="1:253" s="1201" customFormat="1" ht="45">
      <c r="A243" s="1185">
        <v>229</v>
      </c>
      <c r="B243" s="1225" t="s">
        <v>1030</v>
      </c>
      <c r="C243" s="1225"/>
      <c r="D243" s="1225"/>
      <c r="E243" s="519" t="s">
        <v>1117</v>
      </c>
      <c r="F243" s="1222" t="s">
        <v>1248</v>
      </c>
      <c r="G243" s="1220"/>
      <c r="H243" s="1193" t="s">
        <v>189</v>
      </c>
      <c r="I243" s="1189">
        <v>2019</v>
      </c>
      <c r="J243" s="1189"/>
      <c r="K243" s="1189">
        <v>2021</v>
      </c>
      <c r="L243" s="1189"/>
      <c r="M243" s="1229" t="s">
        <v>1434</v>
      </c>
      <c r="N243" s="1225" t="s">
        <v>1113</v>
      </c>
      <c r="O243" s="1192">
        <v>4800</v>
      </c>
      <c r="P243" s="1192"/>
      <c r="Q243" s="1192">
        <v>4800</v>
      </c>
      <c r="R243" s="519"/>
      <c r="S243" s="519"/>
      <c r="T243" s="519"/>
      <c r="U243" s="520">
        <v>3360</v>
      </c>
      <c r="V243" s="520">
        <v>0</v>
      </c>
      <c r="W243" s="519"/>
      <c r="X243" s="641">
        <v>0</v>
      </c>
      <c r="Y243" s="641"/>
      <c r="Z243" s="519"/>
      <c r="AA243" s="519">
        <v>0</v>
      </c>
      <c r="AB243" s="1202" t="s">
        <v>1031</v>
      </c>
    </row>
    <row r="244" spans="1:253" s="1201" customFormat="1" ht="30">
      <c r="A244" s="1185">
        <v>230</v>
      </c>
      <c r="B244" s="1225" t="s">
        <v>1865</v>
      </c>
      <c r="C244" s="1225"/>
      <c r="D244" s="1225"/>
      <c r="E244" s="519" t="s">
        <v>1117</v>
      </c>
      <c r="F244" s="1222" t="s">
        <v>1248</v>
      </c>
      <c r="G244" s="1231"/>
      <c r="H244" s="1188" t="s">
        <v>19</v>
      </c>
      <c r="I244" s="1189">
        <v>2019</v>
      </c>
      <c r="J244" s="1189"/>
      <c r="K244" s="1189">
        <v>2021</v>
      </c>
      <c r="L244" s="1189"/>
      <c r="M244" s="1189"/>
      <c r="N244" s="1225" t="s">
        <v>1113</v>
      </c>
      <c r="O244" s="1192">
        <v>3000</v>
      </c>
      <c r="P244" s="1192"/>
      <c r="Q244" s="1192">
        <v>3000</v>
      </c>
      <c r="R244" s="519"/>
      <c r="S244" s="519"/>
      <c r="T244" s="519"/>
      <c r="U244" s="520">
        <v>2100</v>
      </c>
      <c r="V244" s="520">
        <v>1620</v>
      </c>
      <c r="W244" s="519"/>
      <c r="X244" s="641">
        <v>500</v>
      </c>
      <c r="Y244" s="641"/>
      <c r="Z244" s="519"/>
      <c r="AA244" s="520">
        <v>1620</v>
      </c>
      <c r="AB244" s="535"/>
    </row>
    <row r="245" spans="1:253" s="1201" customFormat="1" ht="30">
      <c r="A245" s="1185">
        <v>231</v>
      </c>
      <c r="B245" s="1225" t="s">
        <v>1867</v>
      </c>
      <c r="C245" s="1225"/>
      <c r="D245" s="1225"/>
      <c r="E245" s="519" t="s">
        <v>1117</v>
      </c>
      <c r="F245" s="1222" t="s">
        <v>1248</v>
      </c>
      <c r="G245" s="1220"/>
      <c r="H245" s="1188" t="s">
        <v>19</v>
      </c>
      <c r="I245" s="1189">
        <v>2019</v>
      </c>
      <c r="J245" s="1189"/>
      <c r="K245" s="1189">
        <v>2021</v>
      </c>
      <c r="L245" s="1189"/>
      <c r="M245" s="1189"/>
      <c r="N245" s="1225" t="s">
        <v>1113</v>
      </c>
      <c r="O245" s="1192">
        <v>4000</v>
      </c>
      <c r="P245" s="1192"/>
      <c r="Q245" s="1192">
        <v>4000</v>
      </c>
      <c r="R245" s="1192"/>
      <c r="S245" s="1192"/>
      <c r="T245" s="1192"/>
      <c r="U245" s="1192">
        <v>2800</v>
      </c>
      <c r="V245" s="520">
        <v>2160</v>
      </c>
      <c r="W245" s="1224"/>
      <c r="X245" s="687">
        <v>500</v>
      </c>
      <c r="Y245" s="687"/>
      <c r="Z245" s="1224"/>
      <c r="AA245" s="520">
        <v>2160</v>
      </c>
      <c r="AB245" s="1202" t="s">
        <v>996</v>
      </c>
      <c r="AC245" s="1228"/>
      <c r="AD245" s="1228"/>
      <c r="AE245" s="1228"/>
      <c r="AF245" s="1228"/>
      <c r="AG245" s="1228"/>
      <c r="AH245" s="1228"/>
      <c r="AI245" s="1228"/>
      <c r="AJ245" s="1228"/>
      <c r="AK245" s="1228"/>
      <c r="AL245" s="1228"/>
      <c r="AM245" s="1228"/>
      <c r="AN245" s="1228"/>
      <c r="AO245" s="1228"/>
      <c r="AP245" s="1228"/>
      <c r="AQ245" s="1228"/>
      <c r="AR245" s="1228"/>
      <c r="AS245" s="1228"/>
      <c r="AT245" s="1228"/>
      <c r="AU245" s="1228"/>
      <c r="AV245" s="1228"/>
      <c r="AW245" s="1228"/>
      <c r="AX245" s="1228"/>
      <c r="AY245" s="1228"/>
      <c r="AZ245" s="1228"/>
      <c r="BA245" s="1228"/>
      <c r="BB245" s="1228"/>
      <c r="BC245" s="1228"/>
      <c r="BD245" s="1228"/>
      <c r="BE245" s="1228"/>
      <c r="BF245" s="1228"/>
      <c r="BG245" s="1228"/>
      <c r="BH245" s="1228"/>
      <c r="BI245" s="1228"/>
      <c r="BJ245" s="1228"/>
      <c r="BK245" s="1228"/>
      <c r="BL245" s="1228"/>
      <c r="BM245" s="1228"/>
      <c r="BN245" s="1228"/>
      <c r="BO245" s="1228"/>
      <c r="BP245" s="1228"/>
      <c r="BQ245" s="1228"/>
      <c r="BR245" s="1228"/>
      <c r="BS245" s="1228"/>
      <c r="BT245" s="1228"/>
      <c r="BU245" s="1228"/>
      <c r="BV245" s="1228"/>
      <c r="BW245" s="1228"/>
      <c r="BX245" s="1228"/>
      <c r="BY245" s="1228"/>
      <c r="BZ245" s="1228"/>
      <c r="CA245" s="1228"/>
      <c r="CB245" s="1228"/>
      <c r="CC245" s="1228"/>
      <c r="CD245" s="1228"/>
      <c r="CE245" s="1228"/>
      <c r="CF245" s="1228"/>
      <c r="CG245" s="1228"/>
      <c r="CH245" s="1228"/>
      <c r="CI245" s="1228"/>
      <c r="CJ245" s="1228"/>
      <c r="CK245" s="1228"/>
      <c r="CL245" s="1228"/>
      <c r="CM245" s="1228"/>
      <c r="CN245" s="1228"/>
      <c r="CO245" s="1228"/>
      <c r="CP245" s="1228"/>
      <c r="CQ245" s="1228"/>
      <c r="CR245" s="1228"/>
      <c r="CS245" s="1228"/>
      <c r="CT245" s="1228"/>
      <c r="CU245" s="1228"/>
      <c r="CV245" s="1228"/>
      <c r="CW245" s="1228"/>
      <c r="CX245" s="1228"/>
      <c r="CY245" s="1228"/>
      <c r="CZ245" s="1228"/>
      <c r="DA245" s="1228"/>
      <c r="DB245" s="1228"/>
      <c r="DC245" s="1228"/>
      <c r="DD245" s="1228"/>
      <c r="DE245" s="1228"/>
      <c r="DF245" s="1228"/>
      <c r="DG245" s="1228"/>
      <c r="DH245" s="1228"/>
      <c r="DI245" s="1228"/>
      <c r="DJ245" s="1228"/>
      <c r="DK245" s="1228"/>
      <c r="DL245" s="1228"/>
      <c r="DM245" s="1228"/>
      <c r="DN245" s="1228"/>
      <c r="DO245" s="1228"/>
      <c r="DP245" s="1228"/>
      <c r="DQ245" s="1228"/>
      <c r="DR245" s="1228"/>
      <c r="DS245" s="1228"/>
      <c r="DT245" s="1228"/>
      <c r="DU245" s="1228"/>
      <c r="DV245" s="1228"/>
      <c r="DW245" s="1228"/>
      <c r="DX245" s="1228"/>
      <c r="DY245" s="1228"/>
      <c r="DZ245" s="1228"/>
      <c r="EA245" s="1228"/>
      <c r="EB245" s="1228"/>
      <c r="EC245" s="1228"/>
      <c r="ED245" s="1228"/>
      <c r="EE245" s="1228"/>
      <c r="EF245" s="1228"/>
      <c r="EG245" s="1228"/>
      <c r="EH245" s="1228"/>
      <c r="EI245" s="1228"/>
      <c r="EJ245" s="1228"/>
      <c r="EK245" s="1228"/>
      <c r="EL245" s="1228"/>
      <c r="EM245" s="1228"/>
      <c r="EN245" s="1228"/>
      <c r="EO245" s="1228"/>
      <c r="EP245" s="1228"/>
      <c r="EQ245" s="1228"/>
      <c r="ER245" s="1228"/>
      <c r="ES245" s="1228"/>
      <c r="ET245" s="1228"/>
      <c r="EU245" s="1228"/>
      <c r="EV245" s="1228"/>
      <c r="EW245" s="1228"/>
      <c r="EX245" s="1228"/>
      <c r="EY245" s="1228"/>
      <c r="EZ245" s="1228"/>
      <c r="FA245" s="1228"/>
      <c r="FB245" s="1228"/>
      <c r="FC245" s="1228"/>
      <c r="FD245" s="1228"/>
      <c r="FE245" s="1228"/>
      <c r="FF245" s="1228"/>
      <c r="FG245" s="1228"/>
      <c r="FH245" s="1228"/>
      <c r="FI245" s="1228"/>
      <c r="FJ245" s="1228"/>
      <c r="FK245" s="1228"/>
      <c r="FL245" s="1228"/>
      <c r="FM245" s="1228"/>
      <c r="FN245" s="1228"/>
      <c r="FO245" s="1228"/>
      <c r="FP245" s="1228"/>
      <c r="FQ245" s="1228"/>
      <c r="FR245" s="1228"/>
      <c r="FS245" s="1228"/>
      <c r="FT245" s="1228"/>
      <c r="FU245" s="1228"/>
      <c r="FV245" s="1228"/>
      <c r="FW245" s="1228"/>
      <c r="FX245" s="1228"/>
      <c r="FY245" s="1228"/>
      <c r="FZ245" s="1228"/>
      <c r="GA245" s="1228"/>
      <c r="GB245" s="1228"/>
      <c r="GC245" s="1228"/>
      <c r="GD245" s="1228"/>
      <c r="GE245" s="1228"/>
      <c r="GF245" s="1228"/>
      <c r="GG245" s="1228"/>
      <c r="GH245" s="1228"/>
      <c r="GI245" s="1228"/>
      <c r="GJ245" s="1228"/>
      <c r="GK245" s="1228"/>
      <c r="GL245" s="1228"/>
      <c r="GM245" s="1228"/>
      <c r="GN245" s="1228"/>
      <c r="GO245" s="1228"/>
      <c r="GP245" s="1228"/>
      <c r="GQ245" s="1228"/>
      <c r="GR245" s="1228"/>
      <c r="GS245" s="1228"/>
      <c r="GT245" s="1228"/>
      <c r="GU245" s="1228"/>
      <c r="GV245" s="1228"/>
      <c r="GW245" s="1228"/>
      <c r="GX245" s="1228"/>
      <c r="GY245" s="1228"/>
      <c r="GZ245" s="1228"/>
      <c r="HA245" s="1228"/>
      <c r="HB245" s="1228"/>
      <c r="HC245" s="1228"/>
      <c r="HD245" s="1228"/>
      <c r="HE245" s="1228"/>
      <c r="HF245" s="1228"/>
      <c r="HG245" s="1228"/>
      <c r="HH245" s="1228"/>
      <c r="HI245" s="1228"/>
      <c r="HJ245" s="1228"/>
      <c r="HK245" s="1228"/>
      <c r="HL245" s="1228"/>
      <c r="HM245" s="1228"/>
      <c r="HN245" s="1228"/>
      <c r="HO245" s="1228"/>
      <c r="HP245" s="1228"/>
      <c r="HQ245" s="1228"/>
      <c r="HR245" s="1228"/>
      <c r="HS245" s="1228"/>
      <c r="HT245" s="1228"/>
      <c r="HU245" s="1228"/>
      <c r="HV245" s="1228"/>
      <c r="HW245" s="1228"/>
      <c r="HX245" s="1228"/>
      <c r="HY245" s="1228"/>
      <c r="HZ245" s="1228"/>
      <c r="IA245" s="1228"/>
      <c r="IB245" s="1228"/>
      <c r="IC245" s="1228"/>
      <c r="ID245" s="1228"/>
      <c r="IE245" s="1228"/>
      <c r="IF245" s="1228"/>
      <c r="IG245" s="1228"/>
      <c r="IH245" s="1228"/>
      <c r="II245" s="1228"/>
      <c r="IJ245" s="1228"/>
      <c r="IK245" s="1228"/>
      <c r="IL245" s="1228"/>
      <c r="IM245" s="1228"/>
      <c r="IN245" s="1228"/>
      <c r="IO245" s="1228"/>
      <c r="IP245" s="1228"/>
      <c r="IQ245" s="1228"/>
      <c r="IR245" s="1228"/>
      <c r="IS245" s="1228"/>
    </row>
    <row r="246" spans="1:253" s="1228" customFormat="1" ht="30">
      <c r="A246" s="1185">
        <v>232</v>
      </c>
      <c r="B246" s="1585" t="s">
        <v>2284</v>
      </c>
      <c r="C246" s="1225"/>
      <c r="D246" s="1225"/>
      <c r="E246" s="519" t="s">
        <v>1117</v>
      </c>
      <c r="F246" s="1222" t="s">
        <v>1248</v>
      </c>
      <c r="G246" s="1220"/>
      <c r="H246" s="1198" t="s">
        <v>211</v>
      </c>
      <c r="I246" s="1189">
        <v>2019</v>
      </c>
      <c r="J246" s="1189"/>
      <c r="K246" s="1189">
        <v>2021</v>
      </c>
      <c r="L246" s="1189"/>
      <c r="M246" s="1189"/>
      <c r="N246" s="1225" t="s">
        <v>1113</v>
      </c>
      <c r="O246" s="1192">
        <v>4500</v>
      </c>
      <c r="P246" s="1192"/>
      <c r="Q246" s="1192">
        <v>4500</v>
      </c>
      <c r="R246" s="1192"/>
      <c r="S246" s="1192"/>
      <c r="T246" s="1192"/>
      <c r="U246" s="1192">
        <v>3150</v>
      </c>
      <c r="V246" s="520">
        <v>2430</v>
      </c>
      <c r="W246" s="519"/>
      <c r="X246" s="641">
        <v>500</v>
      </c>
      <c r="Y246" s="641"/>
      <c r="Z246" s="519"/>
      <c r="AA246" s="520">
        <v>2430</v>
      </c>
      <c r="AB246" s="1202" t="s">
        <v>996</v>
      </c>
      <c r="AC246" s="1203"/>
      <c r="AD246" s="1203"/>
      <c r="AE246" s="1203"/>
      <c r="AF246" s="1203"/>
      <c r="AG246" s="1203"/>
      <c r="AH246" s="1203"/>
      <c r="AI246" s="1203"/>
      <c r="AJ246" s="1203"/>
      <c r="AK246" s="1203"/>
      <c r="AL246" s="1203"/>
      <c r="AM246" s="1203"/>
      <c r="AN246" s="1203"/>
      <c r="AO246" s="1203"/>
      <c r="AP246" s="1203"/>
      <c r="AQ246" s="1203"/>
      <c r="AR246" s="1203"/>
      <c r="AS246" s="1203"/>
      <c r="AT246" s="1203"/>
      <c r="AU246" s="1203"/>
      <c r="AV246" s="1203"/>
      <c r="AW246" s="1203"/>
      <c r="AX246" s="1203"/>
      <c r="AY246" s="1203"/>
      <c r="AZ246" s="1203"/>
      <c r="BA246" s="1203"/>
      <c r="BB246" s="1203"/>
      <c r="BC246" s="1203"/>
      <c r="BD246" s="1203"/>
      <c r="BE246" s="1203"/>
      <c r="BF246" s="1203"/>
      <c r="BG246" s="1203"/>
      <c r="BH246" s="1203"/>
      <c r="BI246" s="1203"/>
      <c r="BJ246" s="1203"/>
      <c r="BK246" s="1203"/>
      <c r="BL246" s="1203"/>
      <c r="BM246" s="1203"/>
      <c r="BN246" s="1203"/>
      <c r="BO246" s="1203"/>
      <c r="BP246" s="1203"/>
      <c r="BQ246" s="1203"/>
      <c r="BR246" s="1203"/>
      <c r="BS246" s="1203"/>
      <c r="BT246" s="1203"/>
      <c r="BU246" s="1203"/>
      <c r="BV246" s="1203"/>
      <c r="BW246" s="1203"/>
      <c r="BX246" s="1203"/>
      <c r="BY246" s="1203"/>
      <c r="BZ246" s="1203"/>
      <c r="CA246" s="1203"/>
      <c r="CB246" s="1203"/>
      <c r="CC246" s="1203"/>
      <c r="CD246" s="1203"/>
      <c r="CE246" s="1203"/>
      <c r="CF246" s="1203"/>
      <c r="CG246" s="1203"/>
      <c r="CH246" s="1203"/>
      <c r="CI246" s="1203"/>
      <c r="CJ246" s="1203"/>
      <c r="CK246" s="1203"/>
      <c r="CL246" s="1203"/>
      <c r="CM246" s="1203"/>
      <c r="CN246" s="1203"/>
      <c r="CO246" s="1203"/>
      <c r="CP246" s="1203"/>
      <c r="CQ246" s="1203"/>
      <c r="CR246" s="1203"/>
      <c r="CS246" s="1203"/>
      <c r="CT246" s="1203"/>
      <c r="CU246" s="1203"/>
      <c r="CV246" s="1203"/>
      <c r="CW246" s="1203"/>
      <c r="CX246" s="1203"/>
      <c r="CY246" s="1203"/>
      <c r="CZ246" s="1203"/>
      <c r="DA246" s="1203"/>
      <c r="DB246" s="1203"/>
      <c r="DC246" s="1203"/>
      <c r="DD246" s="1203"/>
      <c r="DE246" s="1203"/>
      <c r="DF246" s="1203"/>
      <c r="DG246" s="1203"/>
      <c r="DH246" s="1203"/>
      <c r="DI246" s="1203"/>
      <c r="DJ246" s="1203"/>
      <c r="DK246" s="1203"/>
      <c r="DL246" s="1203"/>
      <c r="DM246" s="1203"/>
      <c r="DN246" s="1203"/>
      <c r="DO246" s="1203"/>
      <c r="DP246" s="1203"/>
      <c r="DQ246" s="1203"/>
      <c r="DR246" s="1203"/>
      <c r="DS246" s="1203"/>
      <c r="DT246" s="1203"/>
      <c r="DU246" s="1203"/>
      <c r="DV246" s="1203"/>
      <c r="DW246" s="1203"/>
      <c r="DX246" s="1203"/>
      <c r="DY246" s="1203"/>
      <c r="DZ246" s="1203"/>
      <c r="EA246" s="1203"/>
      <c r="EB246" s="1203"/>
      <c r="EC246" s="1203"/>
      <c r="ED246" s="1203"/>
      <c r="EE246" s="1203"/>
      <c r="EF246" s="1203"/>
      <c r="EG246" s="1203"/>
      <c r="EH246" s="1203"/>
      <c r="EI246" s="1203"/>
      <c r="EJ246" s="1203"/>
      <c r="EK246" s="1203"/>
      <c r="EL246" s="1203"/>
      <c r="EM246" s="1203"/>
      <c r="EN246" s="1203"/>
      <c r="EO246" s="1203"/>
      <c r="EP246" s="1203"/>
      <c r="EQ246" s="1203"/>
      <c r="ER246" s="1203"/>
      <c r="ES246" s="1203"/>
      <c r="ET246" s="1203"/>
      <c r="EU246" s="1203"/>
      <c r="EV246" s="1203"/>
      <c r="EW246" s="1203"/>
      <c r="EX246" s="1203"/>
      <c r="EY246" s="1203"/>
      <c r="EZ246" s="1203"/>
      <c r="FA246" s="1203"/>
      <c r="FB246" s="1203"/>
      <c r="FC246" s="1203"/>
      <c r="FD246" s="1203"/>
      <c r="FE246" s="1203"/>
      <c r="FF246" s="1203"/>
      <c r="FG246" s="1203"/>
      <c r="FH246" s="1203"/>
      <c r="FI246" s="1203"/>
      <c r="FJ246" s="1203"/>
      <c r="FK246" s="1203"/>
      <c r="FL246" s="1203"/>
      <c r="FM246" s="1203"/>
      <c r="FN246" s="1203"/>
      <c r="FO246" s="1203"/>
      <c r="FP246" s="1203"/>
      <c r="FQ246" s="1203"/>
      <c r="FR246" s="1203"/>
      <c r="FS246" s="1203"/>
      <c r="FT246" s="1203"/>
      <c r="FU246" s="1203"/>
      <c r="FV246" s="1203"/>
      <c r="FW246" s="1203"/>
      <c r="FX246" s="1203"/>
      <c r="FY246" s="1203"/>
      <c r="FZ246" s="1203"/>
      <c r="GA246" s="1203"/>
      <c r="GB246" s="1203"/>
      <c r="GC246" s="1203"/>
      <c r="GD246" s="1203"/>
      <c r="GE246" s="1203"/>
      <c r="GF246" s="1203"/>
      <c r="GG246" s="1203"/>
      <c r="GH246" s="1203"/>
      <c r="GI246" s="1203"/>
      <c r="GJ246" s="1203"/>
      <c r="GK246" s="1203"/>
      <c r="GL246" s="1203"/>
      <c r="GM246" s="1203"/>
      <c r="GN246" s="1203"/>
      <c r="GO246" s="1203"/>
      <c r="GP246" s="1203"/>
      <c r="GQ246" s="1203"/>
      <c r="GR246" s="1203"/>
      <c r="GS246" s="1203"/>
      <c r="GT246" s="1203"/>
      <c r="GU246" s="1203"/>
      <c r="GV246" s="1203"/>
      <c r="GW246" s="1203"/>
      <c r="GX246" s="1203"/>
      <c r="GY246" s="1203"/>
      <c r="GZ246" s="1203"/>
      <c r="HA246" s="1203"/>
      <c r="HB246" s="1203"/>
      <c r="HC246" s="1203"/>
      <c r="HD246" s="1203"/>
      <c r="HE246" s="1203"/>
      <c r="HF246" s="1203"/>
      <c r="HG246" s="1203"/>
      <c r="HH246" s="1203"/>
      <c r="HI246" s="1203"/>
      <c r="HJ246" s="1203"/>
      <c r="HK246" s="1203"/>
      <c r="HL246" s="1203"/>
      <c r="HM246" s="1203"/>
      <c r="HN246" s="1203"/>
      <c r="HO246" s="1203"/>
      <c r="HP246" s="1203"/>
      <c r="HQ246" s="1203"/>
      <c r="HR246" s="1203"/>
      <c r="HS246" s="1203"/>
      <c r="HT246" s="1203"/>
      <c r="HU246" s="1203"/>
      <c r="HV246" s="1203"/>
      <c r="HW246" s="1203"/>
      <c r="HX246" s="1203"/>
      <c r="HY246" s="1203"/>
      <c r="HZ246" s="1203"/>
      <c r="IA246" s="1203"/>
      <c r="IB246" s="1203"/>
      <c r="IC246" s="1203"/>
      <c r="ID246" s="1203"/>
      <c r="IE246" s="1203"/>
      <c r="IF246" s="1203"/>
      <c r="IG246" s="1203"/>
      <c r="IH246" s="1203"/>
      <c r="II246" s="1203"/>
      <c r="IJ246" s="1203"/>
      <c r="IK246" s="1203"/>
      <c r="IL246" s="1203"/>
      <c r="IM246" s="1203"/>
      <c r="IN246" s="1203"/>
      <c r="IO246" s="1203"/>
      <c r="IP246" s="1203"/>
      <c r="IQ246" s="1203"/>
      <c r="IR246" s="1203"/>
      <c r="IS246" s="1203"/>
    </row>
    <row r="247" spans="1:253" s="1201" customFormat="1" ht="45">
      <c r="A247" s="1185">
        <v>233</v>
      </c>
      <c r="B247" s="1225" t="s">
        <v>1035</v>
      </c>
      <c r="C247" s="1225"/>
      <c r="D247" s="1225"/>
      <c r="E247" s="519" t="s">
        <v>1117</v>
      </c>
      <c r="F247" s="1222" t="s">
        <v>1248</v>
      </c>
      <c r="G247" s="1220"/>
      <c r="H247" s="1188" t="s">
        <v>19</v>
      </c>
      <c r="I247" s="1189">
        <v>2019</v>
      </c>
      <c r="J247" s="1189"/>
      <c r="K247" s="1189">
        <v>2021</v>
      </c>
      <c r="L247" s="1189"/>
      <c r="M247" s="1189"/>
      <c r="N247" s="1225" t="s">
        <v>1113</v>
      </c>
      <c r="O247" s="1192">
        <v>3000</v>
      </c>
      <c r="P247" s="1192"/>
      <c r="Q247" s="1192">
        <v>3000</v>
      </c>
      <c r="R247" s="1192"/>
      <c r="S247" s="1192"/>
      <c r="T247" s="1192"/>
      <c r="U247" s="1192">
        <v>1400</v>
      </c>
      <c r="V247" s="520"/>
      <c r="W247" s="519"/>
      <c r="X247" s="641">
        <v>0</v>
      </c>
      <c r="Y247" s="641"/>
      <c r="Z247" s="519"/>
      <c r="AA247" s="519">
        <v>0</v>
      </c>
      <c r="AB247" s="1202" t="s">
        <v>1036</v>
      </c>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3"/>
      <c r="BF247" s="1203"/>
      <c r="BG247" s="1203"/>
      <c r="BH247" s="1203"/>
      <c r="BI247" s="1203"/>
      <c r="BJ247" s="1203"/>
      <c r="BK247" s="1203"/>
      <c r="BL247" s="1203"/>
      <c r="BM247" s="1203"/>
      <c r="BN247" s="1203"/>
      <c r="BO247" s="1203"/>
      <c r="BP247" s="1203"/>
      <c r="BQ247" s="1203"/>
      <c r="BR247" s="1203"/>
      <c r="BS247" s="1203"/>
      <c r="BT247" s="1203"/>
      <c r="BU247" s="1203"/>
      <c r="BV247" s="1203"/>
      <c r="BW247" s="1203"/>
      <c r="BX247" s="1203"/>
      <c r="BY247" s="1203"/>
      <c r="BZ247" s="1203"/>
      <c r="CA247" s="1203"/>
      <c r="CB247" s="1203"/>
      <c r="CC247" s="1203"/>
      <c r="CD247" s="1203"/>
      <c r="CE247" s="1203"/>
      <c r="CF247" s="1203"/>
      <c r="CG247" s="1203"/>
      <c r="CH247" s="1203"/>
      <c r="CI247" s="1203"/>
      <c r="CJ247" s="1203"/>
      <c r="CK247" s="1203"/>
      <c r="CL247" s="1203"/>
      <c r="CM247" s="1203"/>
      <c r="CN247" s="1203"/>
      <c r="CO247" s="1203"/>
      <c r="CP247" s="1203"/>
      <c r="CQ247" s="1203"/>
      <c r="CR247" s="1203"/>
      <c r="CS247" s="1203"/>
      <c r="CT247" s="1203"/>
      <c r="CU247" s="1203"/>
      <c r="CV247" s="1203"/>
      <c r="CW247" s="1203"/>
      <c r="CX247" s="1203"/>
      <c r="CY247" s="1203"/>
      <c r="CZ247" s="1203"/>
      <c r="DA247" s="1203"/>
      <c r="DB247" s="1203"/>
      <c r="DC247" s="1203"/>
      <c r="DD247" s="1203"/>
      <c r="DE247" s="1203"/>
      <c r="DF247" s="1203"/>
      <c r="DG247" s="1203"/>
      <c r="DH247" s="1203"/>
      <c r="DI247" s="1203"/>
      <c r="DJ247" s="1203"/>
      <c r="DK247" s="1203"/>
      <c r="DL247" s="1203"/>
      <c r="DM247" s="1203"/>
      <c r="DN247" s="1203"/>
      <c r="DO247" s="1203"/>
      <c r="DP247" s="1203"/>
      <c r="DQ247" s="1203"/>
      <c r="DR247" s="1203"/>
      <c r="DS247" s="1203"/>
      <c r="DT247" s="1203"/>
      <c r="DU247" s="1203"/>
      <c r="DV247" s="1203"/>
      <c r="DW247" s="1203"/>
      <c r="DX247" s="1203"/>
      <c r="DY247" s="1203"/>
      <c r="DZ247" s="1203"/>
      <c r="EA247" s="1203"/>
      <c r="EB247" s="1203"/>
      <c r="EC247" s="1203"/>
      <c r="ED247" s="1203"/>
      <c r="EE247" s="1203"/>
      <c r="EF247" s="1203"/>
      <c r="EG247" s="1203"/>
      <c r="EH247" s="1203"/>
      <c r="EI247" s="1203"/>
      <c r="EJ247" s="1203"/>
      <c r="EK247" s="1203"/>
      <c r="EL247" s="1203"/>
      <c r="EM247" s="1203"/>
      <c r="EN247" s="1203"/>
      <c r="EO247" s="1203"/>
      <c r="EP247" s="1203"/>
      <c r="EQ247" s="1203"/>
      <c r="ER247" s="1203"/>
      <c r="ES247" s="1203"/>
      <c r="ET247" s="1203"/>
      <c r="EU247" s="1203"/>
      <c r="EV247" s="1203"/>
      <c r="EW247" s="1203"/>
      <c r="EX247" s="1203"/>
      <c r="EY247" s="1203"/>
      <c r="EZ247" s="1203"/>
      <c r="FA247" s="1203"/>
      <c r="FB247" s="1203"/>
      <c r="FC247" s="1203"/>
      <c r="FD247" s="1203"/>
      <c r="FE247" s="1203"/>
      <c r="FF247" s="1203"/>
      <c r="FG247" s="1203"/>
      <c r="FH247" s="1203"/>
      <c r="FI247" s="1203"/>
      <c r="FJ247" s="1203"/>
      <c r="FK247" s="1203"/>
      <c r="FL247" s="1203"/>
      <c r="FM247" s="1203"/>
      <c r="FN247" s="1203"/>
      <c r="FO247" s="1203"/>
      <c r="FP247" s="1203"/>
      <c r="FQ247" s="1203"/>
      <c r="FR247" s="1203"/>
      <c r="FS247" s="1203"/>
      <c r="FT247" s="1203"/>
      <c r="FU247" s="1203"/>
      <c r="FV247" s="1203"/>
      <c r="FW247" s="1203"/>
      <c r="FX247" s="1203"/>
      <c r="FY247" s="1203"/>
      <c r="FZ247" s="1203"/>
      <c r="GA247" s="1203"/>
      <c r="GB247" s="1203"/>
      <c r="GC247" s="1203"/>
      <c r="GD247" s="1203"/>
      <c r="GE247" s="1203"/>
      <c r="GF247" s="1203"/>
      <c r="GG247" s="1203"/>
      <c r="GH247" s="1203"/>
      <c r="GI247" s="1203"/>
      <c r="GJ247" s="1203"/>
      <c r="GK247" s="1203"/>
      <c r="GL247" s="1203"/>
      <c r="GM247" s="1203"/>
      <c r="GN247" s="1203"/>
      <c r="GO247" s="1203"/>
      <c r="GP247" s="1203"/>
      <c r="GQ247" s="1203"/>
      <c r="GR247" s="1203"/>
      <c r="GS247" s="1203"/>
      <c r="GT247" s="1203"/>
      <c r="GU247" s="1203"/>
      <c r="GV247" s="1203"/>
      <c r="GW247" s="1203"/>
      <c r="GX247" s="1203"/>
      <c r="GY247" s="1203"/>
      <c r="GZ247" s="1203"/>
      <c r="HA247" s="1203"/>
      <c r="HB247" s="1203"/>
      <c r="HC247" s="1203"/>
      <c r="HD247" s="1203"/>
      <c r="HE247" s="1203"/>
      <c r="HF247" s="1203"/>
      <c r="HG247" s="1203"/>
      <c r="HH247" s="1203"/>
      <c r="HI247" s="1203"/>
      <c r="HJ247" s="1203"/>
      <c r="HK247" s="1203"/>
      <c r="HL247" s="1203"/>
      <c r="HM247" s="1203"/>
      <c r="HN247" s="1203"/>
      <c r="HO247" s="1203"/>
      <c r="HP247" s="1203"/>
      <c r="HQ247" s="1203"/>
      <c r="HR247" s="1203"/>
      <c r="HS247" s="1203"/>
      <c r="HT247" s="1203"/>
      <c r="HU247" s="1203"/>
      <c r="HV247" s="1203"/>
      <c r="HW247" s="1203"/>
      <c r="HX247" s="1203"/>
      <c r="HY247" s="1203"/>
      <c r="HZ247" s="1203"/>
      <c r="IA247" s="1203"/>
      <c r="IB247" s="1203"/>
      <c r="IC247" s="1203"/>
      <c r="ID247" s="1203"/>
      <c r="IE247" s="1203"/>
      <c r="IF247" s="1203"/>
      <c r="IG247" s="1203"/>
      <c r="IH247" s="1203"/>
      <c r="II247" s="1203"/>
      <c r="IJ247" s="1203"/>
      <c r="IK247" s="1203"/>
      <c r="IL247" s="1203"/>
      <c r="IM247" s="1203"/>
      <c r="IN247" s="1203"/>
      <c r="IO247" s="1203"/>
      <c r="IP247" s="1203"/>
      <c r="IQ247" s="1203"/>
      <c r="IR247" s="1203"/>
      <c r="IS247" s="1203"/>
    </row>
    <row r="248" spans="1:253" s="1203" customFormat="1" ht="45">
      <c r="A248" s="1185">
        <v>234</v>
      </c>
      <c r="B248" s="1225" t="s">
        <v>1037</v>
      </c>
      <c r="C248" s="1225"/>
      <c r="D248" s="1225"/>
      <c r="E248" s="519" t="s">
        <v>1117</v>
      </c>
      <c r="F248" s="1222" t="s">
        <v>1248</v>
      </c>
      <c r="G248" s="1220"/>
      <c r="H248" s="1216" t="s">
        <v>189</v>
      </c>
      <c r="I248" s="1189">
        <v>2019</v>
      </c>
      <c r="J248" s="1189"/>
      <c r="K248" s="1189">
        <v>2021</v>
      </c>
      <c r="L248" s="1189"/>
      <c r="M248" s="1229" t="s">
        <v>1435</v>
      </c>
      <c r="N248" s="1225" t="s">
        <v>1113</v>
      </c>
      <c r="O248" s="520">
        <v>3000</v>
      </c>
      <c r="P248" s="520"/>
      <c r="Q248" s="520">
        <v>3000</v>
      </c>
      <c r="R248" s="520"/>
      <c r="S248" s="520"/>
      <c r="T248" s="520"/>
      <c r="U248" s="520">
        <v>2100</v>
      </c>
      <c r="V248" s="520">
        <v>1620</v>
      </c>
      <c r="W248" s="1224"/>
      <c r="X248" s="687">
        <v>500</v>
      </c>
      <c r="Y248" s="687"/>
      <c r="Z248" s="1224"/>
      <c r="AA248" s="520">
        <v>1620</v>
      </c>
      <c r="AB248" s="1202" t="s">
        <v>996</v>
      </c>
      <c r="AC248" s="1201"/>
      <c r="AD248" s="1201"/>
      <c r="AE248" s="1201"/>
      <c r="AF248" s="1201"/>
      <c r="AG248" s="1201"/>
      <c r="AH248" s="1201"/>
      <c r="AI248" s="1201"/>
      <c r="AJ248" s="1201"/>
      <c r="AK248" s="1201"/>
      <c r="AL248" s="1201"/>
      <c r="AM248" s="1201"/>
      <c r="AN248" s="1201"/>
      <c r="AO248" s="1201"/>
      <c r="AP248" s="1201"/>
      <c r="AQ248" s="1201"/>
      <c r="AR248" s="1201"/>
      <c r="AS248" s="1201"/>
      <c r="AT248" s="1201"/>
      <c r="AU248" s="1201"/>
      <c r="AV248" s="1201"/>
      <c r="AW248" s="1201"/>
      <c r="AX248" s="1201"/>
      <c r="AY248" s="1201"/>
      <c r="AZ248" s="1201"/>
      <c r="BA248" s="1201"/>
      <c r="BB248" s="1201"/>
      <c r="BC248" s="1201"/>
      <c r="BD248" s="1201"/>
      <c r="BE248" s="1201"/>
      <c r="BF248" s="1201"/>
      <c r="BG248" s="1201"/>
      <c r="BH248" s="1201"/>
      <c r="BI248" s="1201"/>
      <c r="BJ248" s="1201"/>
      <c r="BK248" s="1201"/>
      <c r="BL248" s="1201"/>
      <c r="BM248" s="1201"/>
      <c r="BN248" s="1201"/>
      <c r="BO248" s="1201"/>
      <c r="BP248" s="1201"/>
      <c r="BQ248" s="1201"/>
      <c r="BR248" s="1201"/>
      <c r="BS248" s="1201"/>
      <c r="BT248" s="1201"/>
      <c r="BU248" s="1201"/>
      <c r="BV248" s="1201"/>
      <c r="BW248" s="1201"/>
      <c r="BX248" s="1201"/>
      <c r="BY248" s="1201"/>
      <c r="BZ248" s="1201"/>
      <c r="CA248" s="1201"/>
      <c r="CB248" s="1201"/>
      <c r="CC248" s="1201"/>
      <c r="CD248" s="1201"/>
      <c r="CE248" s="1201"/>
      <c r="CF248" s="1201"/>
      <c r="CG248" s="1201"/>
      <c r="CH248" s="1201"/>
      <c r="CI248" s="1201"/>
      <c r="CJ248" s="1201"/>
      <c r="CK248" s="1201"/>
      <c r="CL248" s="1201"/>
      <c r="CM248" s="1201"/>
      <c r="CN248" s="1201"/>
      <c r="CO248" s="1201"/>
      <c r="CP248" s="1201"/>
      <c r="CQ248" s="1201"/>
      <c r="CR248" s="1201"/>
      <c r="CS248" s="1201"/>
      <c r="CT248" s="1201"/>
      <c r="CU248" s="1201"/>
      <c r="CV248" s="1201"/>
      <c r="CW248" s="1201"/>
      <c r="CX248" s="1201"/>
      <c r="CY248" s="1201"/>
      <c r="CZ248" s="1201"/>
      <c r="DA248" s="1201"/>
      <c r="DB248" s="1201"/>
      <c r="DC248" s="1201"/>
      <c r="DD248" s="1201"/>
      <c r="DE248" s="1201"/>
      <c r="DF248" s="1201"/>
      <c r="DG248" s="1201"/>
      <c r="DH248" s="1201"/>
      <c r="DI248" s="1201"/>
      <c r="DJ248" s="1201"/>
      <c r="DK248" s="1201"/>
      <c r="DL248" s="1201"/>
      <c r="DM248" s="1201"/>
      <c r="DN248" s="1201"/>
      <c r="DO248" s="1201"/>
      <c r="DP248" s="1201"/>
      <c r="DQ248" s="1201"/>
      <c r="DR248" s="1201"/>
      <c r="DS248" s="1201"/>
      <c r="DT248" s="1201"/>
      <c r="DU248" s="1201"/>
      <c r="DV248" s="1201"/>
      <c r="DW248" s="1201"/>
      <c r="DX248" s="1201"/>
      <c r="DY248" s="1201"/>
      <c r="DZ248" s="1201"/>
      <c r="EA248" s="1201"/>
      <c r="EB248" s="1201"/>
      <c r="EC248" s="1201"/>
      <c r="ED248" s="1201"/>
      <c r="EE248" s="1201"/>
      <c r="EF248" s="1201"/>
      <c r="EG248" s="1201"/>
      <c r="EH248" s="1201"/>
      <c r="EI248" s="1201"/>
      <c r="EJ248" s="1201"/>
      <c r="EK248" s="1201"/>
      <c r="EL248" s="1201"/>
      <c r="EM248" s="1201"/>
      <c r="EN248" s="1201"/>
      <c r="EO248" s="1201"/>
      <c r="EP248" s="1201"/>
      <c r="EQ248" s="1201"/>
      <c r="ER248" s="1201"/>
      <c r="ES248" s="1201"/>
      <c r="ET248" s="1201"/>
      <c r="EU248" s="1201"/>
      <c r="EV248" s="1201"/>
      <c r="EW248" s="1201"/>
      <c r="EX248" s="1201"/>
      <c r="EY248" s="1201"/>
      <c r="EZ248" s="1201"/>
      <c r="FA248" s="1201"/>
      <c r="FB248" s="1201"/>
      <c r="FC248" s="1201"/>
      <c r="FD248" s="1201"/>
      <c r="FE248" s="1201"/>
      <c r="FF248" s="1201"/>
      <c r="FG248" s="1201"/>
      <c r="FH248" s="1201"/>
      <c r="FI248" s="1201"/>
      <c r="FJ248" s="1201"/>
      <c r="FK248" s="1201"/>
      <c r="FL248" s="1201"/>
      <c r="FM248" s="1201"/>
      <c r="FN248" s="1201"/>
      <c r="FO248" s="1201"/>
      <c r="FP248" s="1201"/>
      <c r="FQ248" s="1201"/>
      <c r="FR248" s="1201"/>
      <c r="FS248" s="1201"/>
      <c r="FT248" s="1201"/>
      <c r="FU248" s="1201"/>
      <c r="FV248" s="1201"/>
      <c r="FW248" s="1201"/>
      <c r="FX248" s="1201"/>
      <c r="FY248" s="1201"/>
      <c r="FZ248" s="1201"/>
      <c r="GA248" s="1201"/>
      <c r="GB248" s="1201"/>
      <c r="GC248" s="1201"/>
      <c r="GD248" s="1201"/>
      <c r="GE248" s="1201"/>
      <c r="GF248" s="1201"/>
      <c r="GG248" s="1201"/>
      <c r="GH248" s="1201"/>
      <c r="GI248" s="1201"/>
      <c r="GJ248" s="1201"/>
      <c r="GK248" s="1201"/>
      <c r="GL248" s="1201"/>
      <c r="GM248" s="1201"/>
      <c r="GN248" s="1201"/>
      <c r="GO248" s="1201"/>
      <c r="GP248" s="1201"/>
      <c r="GQ248" s="1201"/>
      <c r="GR248" s="1201"/>
      <c r="GS248" s="1201"/>
      <c r="GT248" s="1201"/>
      <c r="GU248" s="1201"/>
      <c r="GV248" s="1201"/>
      <c r="GW248" s="1201"/>
      <c r="GX248" s="1201"/>
      <c r="GY248" s="1201"/>
      <c r="GZ248" s="1201"/>
      <c r="HA248" s="1201"/>
      <c r="HB248" s="1201"/>
      <c r="HC248" s="1201"/>
      <c r="HD248" s="1201"/>
      <c r="HE248" s="1201"/>
      <c r="HF248" s="1201"/>
      <c r="HG248" s="1201"/>
      <c r="HH248" s="1201"/>
      <c r="HI248" s="1201"/>
      <c r="HJ248" s="1201"/>
      <c r="HK248" s="1201"/>
      <c r="HL248" s="1201"/>
      <c r="HM248" s="1201"/>
      <c r="HN248" s="1201"/>
      <c r="HO248" s="1201"/>
      <c r="HP248" s="1201"/>
      <c r="HQ248" s="1201"/>
      <c r="HR248" s="1201"/>
      <c r="HS248" s="1201"/>
      <c r="HT248" s="1201"/>
      <c r="HU248" s="1201"/>
      <c r="HV248" s="1201"/>
      <c r="HW248" s="1201"/>
      <c r="HX248" s="1201"/>
      <c r="HY248" s="1201"/>
      <c r="HZ248" s="1201"/>
      <c r="IA248" s="1201"/>
      <c r="IB248" s="1201"/>
      <c r="IC248" s="1201"/>
      <c r="ID248" s="1201"/>
      <c r="IE248" s="1201"/>
      <c r="IF248" s="1201"/>
      <c r="IG248" s="1201"/>
      <c r="IH248" s="1201"/>
      <c r="II248" s="1201"/>
      <c r="IJ248" s="1201"/>
      <c r="IK248" s="1201"/>
      <c r="IL248" s="1201"/>
      <c r="IM248" s="1201"/>
      <c r="IN248" s="1201"/>
      <c r="IO248" s="1201"/>
      <c r="IP248" s="1201"/>
      <c r="IQ248" s="1201"/>
      <c r="IR248" s="1201"/>
      <c r="IS248" s="1201"/>
    </row>
    <row r="249" spans="1:253" s="1201" customFormat="1" ht="45">
      <c r="A249" s="1185">
        <v>235</v>
      </c>
      <c r="B249" s="1225" t="s">
        <v>1038</v>
      </c>
      <c r="C249" s="1225"/>
      <c r="D249" s="1225"/>
      <c r="E249" s="519" t="s">
        <v>1117</v>
      </c>
      <c r="F249" s="1222" t="s">
        <v>1248</v>
      </c>
      <c r="G249" s="1220"/>
      <c r="H249" s="1198" t="s">
        <v>106</v>
      </c>
      <c r="I249" s="1189">
        <v>2019</v>
      </c>
      <c r="J249" s="1189"/>
      <c r="K249" s="1189">
        <v>2021</v>
      </c>
      <c r="L249" s="1189"/>
      <c r="M249" s="1229" t="s">
        <v>1436</v>
      </c>
      <c r="N249" s="1225" t="s">
        <v>1113</v>
      </c>
      <c r="O249" s="520">
        <v>5000</v>
      </c>
      <c r="P249" s="520"/>
      <c r="Q249" s="520">
        <v>5000</v>
      </c>
      <c r="R249" s="520"/>
      <c r="S249" s="520"/>
      <c r="T249" s="520"/>
      <c r="U249" s="520">
        <v>3500</v>
      </c>
      <c r="V249" s="520">
        <v>2700</v>
      </c>
      <c r="W249" s="519"/>
      <c r="X249" s="641">
        <v>500</v>
      </c>
      <c r="Y249" s="641"/>
      <c r="Z249" s="519"/>
      <c r="AA249" s="520">
        <v>2700</v>
      </c>
      <c r="AB249" s="1202" t="s">
        <v>996</v>
      </c>
    </row>
    <row r="250" spans="1:253" s="1201" customFormat="1" ht="30">
      <c r="A250" s="1185">
        <v>236</v>
      </c>
      <c r="B250" s="1225" t="s">
        <v>1039</v>
      </c>
      <c r="C250" s="1225"/>
      <c r="D250" s="1225"/>
      <c r="E250" s="519" t="s">
        <v>1117</v>
      </c>
      <c r="F250" s="1222" t="s">
        <v>1248</v>
      </c>
      <c r="G250" s="1231"/>
      <c r="H250" s="1198" t="s">
        <v>211</v>
      </c>
      <c r="I250" s="1189">
        <v>2019</v>
      </c>
      <c r="J250" s="1189"/>
      <c r="K250" s="1189">
        <v>2021</v>
      </c>
      <c r="L250" s="1189"/>
      <c r="M250" s="1189"/>
      <c r="N250" s="1225" t="s">
        <v>1113</v>
      </c>
      <c r="O250" s="520">
        <v>4000</v>
      </c>
      <c r="P250" s="520"/>
      <c r="Q250" s="520">
        <v>4000</v>
      </c>
      <c r="R250" s="520"/>
      <c r="S250" s="520"/>
      <c r="T250" s="520"/>
      <c r="U250" s="520">
        <v>2800</v>
      </c>
      <c r="V250" s="520">
        <v>2160</v>
      </c>
      <c r="W250" s="1224"/>
      <c r="X250" s="687">
        <v>500</v>
      </c>
      <c r="Y250" s="687"/>
      <c r="Z250" s="1224"/>
      <c r="AA250" s="520">
        <v>2160</v>
      </c>
      <c r="AB250" s="535"/>
    </row>
    <row r="251" spans="1:253" s="1201" customFormat="1" ht="30">
      <c r="A251" s="1185">
        <v>237</v>
      </c>
      <c r="B251" s="1225" t="s">
        <v>1040</v>
      </c>
      <c r="C251" s="1225"/>
      <c r="D251" s="1225"/>
      <c r="E251" s="519" t="s">
        <v>1117</v>
      </c>
      <c r="F251" s="1222" t="s">
        <v>1248</v>
      </c>
      <c r="G251" s="1231"/>
      <c r="H251" s="1194" t="s">
        <v>51</v>
      </c>
      <c r="I251" s="1189">
        <v>2019</v>
      </c>
      <c r="J251" s="1189"/>
      <c r="K251" s="1189">
        <v>2021</v>
      </c>
      <c r="L251" s="1189"/>
      <c r="M251" s="1189"/>
      <c r="N251" s="1225" t="s">
        <v>1113</v>
      </c>
      <c r="O251" s="1192">
        <v>3000</v>
      </c>
      <c r="P251" s="1192"/>
      <c r="Q251" s="1192">
        <v>3000</v>
      </c>
      <c r="R251" s="520"/>
      <c r="S251" s="520"/>
      <c r="T251" s="520"/>
      <c r="U251" s="1192">
        <v>2100</v>
      </c>
      <c r="V251" s="520">
        <v>1620</v>
      </c>
      <c r="W251" s="1224"/>
      <c r="X251" s="687">
        <v>500</v>
      </c>
      <c r="Y251" s="687"/>
      <c r="Z251" s="1224"/>
      <c r="AA251" s="520">
        <v>1620</v>
      </c>
      <c r="AB251" s="535"/>
      <c r="AC251" s="1228"/>
      <c r="AD251" s="1228"/>
      <c r="AE251" s="1228"/>
      <c r="AF251" s="1228"/>
      <c r="AG251" s="1228"/>
      <c r="AH251" s="1228"/>
      <c r="AI251" s="1228"/>
      <c r="AJ251" s="1228"/>
      <c r="AK251" s="1228"/>
      <c r="AL251" s="1228"/>
      <c r="AM251" s="1228"/>
      <c r="AN251" s="1228"/>
      <c r="AO251" s="1228"/>
      <c r="AP251" s="1228"/>
      <c r="AQ251" s="1228"/>
      <c r="AR251" s="1228"/>
      <c r="AS251" s="1228"/>
      <c r="AT251" s="1228"/>
      <c r="AU251" s="1228"/>
      <c r="AV251" s="1228"/>
      <c r="AW251" s="1228"/>
      <c r="AX251" s="1228"/>
      <c r="AY251" s="1228"/>
      <c r="AZ251" s="1228"/>
      <c r="BA251" s="1228"/>
      <c r="BB251" s="1228"/>
      <c r="BC251" s="1228"/>
      <c r="BD251" s="1228"/>
      <c r="BE251" s="1228"/>
      <c r="BF251" s="1228"/>
      <c r="BG251" s="1228"/>
      <c r="BH251" s="1228"/>
      <c r="BI251" s="1228"/>
      <c r="BJ251" s="1228"/>
      <c r="BK251" s="1228"/>
      <c r="BL251" s="1228"/>
      <c r="BM251" s="1228"/>
      <c r="BN251" s="1228"/>
      <c r="BO251" s="1228"/>
      <c r="BP251" s="1228"/>
      <c r="BQ251" s="1228"/>
      <c r="BR251" s="1228"/>
      <c r="BS251" s="1228"/>
      <c r="BT251" s="1228"/>
      <c r="BU251" s="1228"/>
      <c r="BV251" s="1228"/>
      <c r="BW251" s="1228"/>
      <c r="BX251" s="1228"/>
      <c r="BY251" s="1228"/>
      <c r="BZ251" s="1228"/>
      <c r="CA251" s="1228"/>
      <c r="CB251" s="1228"/>
      <c r="CC251" s="1228"/>
      <c r="CD251" s="1228"/>
      <c r="CE251" s="1228"/>
      <c r="CF251" s="1228"/>
      <c r="CG251" s="1228"/>
      <c r="CH251" s="1228"/>
      <c r="CI251" s="1228"/>
      <c r="CJ251" s="1228"/>
      <c r="CK251" s="1228"/>
      <c r="CL251" s="1228"/>
      <c r="CM251" s="1228"/>
      <c r="CN251" s="1228"/>
      <c r="CO251" s="1228"/>
      <c r="CP251" s="1228"/>
      <c r="CQ251" s="1228"/>
      <c r="CR251" s="1228"/>
      <c r="CS251" s="1228"/>
      <c r="CT251" s="1228"/>
      <c r="CU251" s="1228"/>
      <c r="CV251" s="1228"/>
      <c r="CW251" s="1228"/>
      <c r="CX251" s="1228"/>
      <c r="CY251" s="1228"/>
      <c r="CZ251" s="1228"/>
      <c r="DA251" s="1228"/>
      <c r="DB251" s="1228"/>
      <c r="DC251" s="1228"/>
      <c r="DD251" s="1228"/>
      <c r="DE251" s="1228"/>
      <c r="DF251" s="1228"/>
      <c r="DG251" s="1228"/>
      <c r="DH251" s="1228"/>
      <c r="DI251" s="1228"/>
      <c r="DJ251" s="1228"/>
      <c r="DK251" s="1228"/>
      <c r="DL251" s="1228"/>
      <c r="DM251" s="1228"/>
      <c r="DN251" s="1228"/>
      <c r="DO251" s="1228"/>
      <c r="DP251" s="1228"/>
      <c r="DQ251" s="1228"/>
      <c r="DR251" s="1228"/>
      <c r="DS251" s="1228"/>
      <c r="DT251" s="1228"/>
      <c r="DU251" s="1228"/>
      <c r="DV251" s="1228"/>
      <c r="DW251" s="1228"/>
      <c r="DX251" s="1228"/>
      <c r="DY251" s="1228"/>
      <c r="DZ251" s="1228"/>
      <c r="EA251" s="1228"/>
      <c r="EB251" s="1228"/>
      <c r="EC251" s="1228"/>
      <c r="ED251" s="1228"/>
      <c r="EE251" s="1228"/>
      <c r="EF251" s="1228"/>
      <c r="EG251" s="1228"/>
      <c r="EH251" s="1228"/>
      <c r="EI251" s="1228"/>
      <c r="EJ251" s="1228"/>
      <c r="EK251" s="1228"/>
      <c r="EL251" s="1228"/>
      <c r="EM251" s="1228"/>
      <c r="EN251" s="1228"/>
      <c r="EO251" s="1228"/>
      <c r="EP251" s="1228"/>
      <c r="EQ251" s="1228"/>
      <c r="ER251" s="1228"/>
      <c r="ES251" s="1228"/>
      <c r="ET251" s="1228"/>
      <c r="EU251" s="1228"/>
      <c r="EV251" s="1228"/>
      <c r="EW251" s="1228"/>
      <c r="EX251" s="1228"/>
      <c r="EY251" s="1228"/>
      <c r="EZ251" s="1228"/>
      <c r="FA251" s="1228"/>
      <c r="FB251" s="1228"/>
      <c r="FC251" s="1228"/>
      <c r="FD251" s="1228"/>
      <c r="FE251" s="1228"/>
      <c r="FF251" s="1228"/>
      <c r="FG251" s="1228"/>
      <c r="FH251" s="1228"/>
      <c r="FI251" s="1228"/>
      <c r="FJ251" s="1228"/>
      <c r="FK251" s="1228"/>
      <c r="FL251" s="1228"/>
      <c r="FM251" s="1228"/>
      <c r="FN251" s="1228"/>
      <c r="FO251" s="1228"/>
      <c r="FP251" s="1228"/>
      <c r="FQ251" s="1228"/>
      <c r="FR251" s="1228"/>
      <c r="FS251" s="1228"/>
      <c r="FT251" s="1228"/>
      <c r="FU251" s="1228"/>
      <c r="FV251" s="1228"/>
      <c r="FW251" s="1228"/>
      <c r="FX251" s="1228"/>
      <c r="FY251" s="1228"/>
      <c r="FZ251" s="1228"/>
      <c r="GA251" s="1228"/>
      <c r="GB251" s="1228"/>
      <c r="GC251" s="1228"/>
      <c r="GD251" s="1228"/>
      <c r="GE251" s="1228"/>
      <c r="GF251" s="1228"/>
      <c r="GG251" s="1228"/>
      <c r="GH251" s="1228"/>
      <c r="GI251" s="1228"/>
      <c r="GJ251" s="1228"/>
      <c r="GK251" s="1228"/>
      <c r="GL251" s="1228"/>
      <c r="GM251" s="1228"/>
      <c r="GN251" s="1228"/>
      <c r="GO251" s="1228"/>
      <c r="GP251" s="1228"/>
      <c r="GQ251" s="1228"/>
      <c r="GR251" s="1228"/>
      <c r="GS251" s="1228"/>
      <c r="GT251" s="1228"/>
      <c r="GU251" s="1228"/>
      <c r="GV251" s="1228"/>
      <c r="GW251" s="1228"/>
      <c r="GX251" s="1228"/>
      <c r="GY251" s="1228"/>
      <c r="GZ251" s="1228"/>
      <c r="HA251" s="1228"/>
      <c r="HB251" s="1228"/>
      <c r="HC251" s="1228"/>
      <c r="HD251" s="1228"/>
      <c r="HE251" s="1228"/>
      <c r="HF251" s="1228"/>
      <c r="HG251" s="1228"/>
      <c r="HH251" s="1228"/>
      <c r="HI251" s="1228"/>
      <c r="HJ251" s="1228"/>
      <c r="HK251" s="1228"/>
      <c r="HL251" s="1228"/>
      <c r="HM251" s="1228"/>
      <c r="HN251" s="1228"/>
      <c r="HO251" s="1228"/>
      <c r="HP251" s="1228"/>
      <c r="HQ251" s="1228"/>
      <c r="HR251" s="1228"/>
      <c r="HS251" s="1228"/>
      <c r="HT251" s="1228"/>
      <c r="HU251" s="1228"/>
      <c r="HV251" s="1228"/>
      <c r="HW251" s="1228"/>
      <c r="HX251" s="1228"/>
      <c r="HY251" s="1228"/>
      <c r="HZ251" s="1228"/>
      <c r="IA251" s="1228"/>
      <c r="IB251" s="1228"/>
      <c r="IC251" s="1228"/>
      <c r="ID251" s="1228"/>
      <c r="IE251" s="1228"/>
      <c r="IF251" s="1228"/>
      <c r="IG251" s="1228"/>
      <c r="IH251" s="1228"/>
      <c r="II251" s="1228"/>
      <c r="IJ251" s="1228"/>
      <c r="IK251" s="1228"/>
      <c r="IL251" s="1228"/>
      <c r="IM251" s="1228"/>
      <c r="IN251" s="1228"/>
      <c r="IO251" s="1228"/>
      <c r="IP251" s="1228"/>
      <c r="IQ251" s="1228"/>
      <c r="IR251" s="1228"/>
      <c r="IS251" s="1228"/>
    </row>
    <row r="252" spans="1:253" s="1201" customFormat="1" ht="45">
      <c r="A252" s="1185">
        <v>238</v>
      </c>
      <c r="B252" s="1225" t="s">
        <v>1549</v>
      </c>
      <c r="C252" s="1225"/>
      <c r="D252" s="1225"/>
      <c r="E252" s="519" t="s">
        <v>1117</v>
      </c>
      <c r="F252" s="1222" t="s">
        <v>1248</v>
      </c>
      <c r="G252" s="1231"/>
      <c r="H252" s="1194" t="s">
        <v>51</v>
      </c>
      <c r="I252" s="1189">
        <v>2019</v>
      </c>
      <c r="J252" s="1189"/>
      <c r="K252" s="1189">
        <v>2021</v>
      </c>
      <c r="L252" s="1189"/>
      <c r="M252" s="1229" t="s">
        <v>1437</v>
      </c>
      <c r="N252" s="1225" t="s">
        <v>1113</v>
      </c>
      <c r="O252" s="1192">
        <v>3000</v>
      </c>
      <c r="P252" s="1192"/>
      <c r="Q252" s="1192">
        <v>3000</v>
      </c>
      <c r="R252" s="1192"/>
      <c r="S252" s="1192"/>
      <c r="T252" s="1192"/>
      <c r="U252" s="1192">
        <v>2100</v>
      </c>
      <c r="V252" s="520">
        <v>1620</v>
      </c>
      <c r="W252" s="1224"/>
      <c r="X252" s="687">
        <v>500</v>
      </c>
      <c r="Y252" s="687"/>
      <c r="Z252" s="1224"/>
      <c r="AA252" s="520">
        <v>1620</v>
      </c>
      <c r="AB252" s="535"/>
    </row>
    <row r="253" spans="1:253" s="1228" customFormat="1" ht="30">
      <c r="A253" s="1185">
        <v>239</v>
      </c>
      <c r="B253" s="1209" t="s">
        <v>1041</v>
      </c>
      <c r="C253" s="1209"/>
      <c r="D253" s="1209"/>
      <c r="E253" s="519" t="s">
        <v>1117</v>
      </c>
      <c r="F253" s="1222" t="s">
        <v>1248</v>
      </c>
      <c r="G253" s="519"/>
      <c r="H253" s="1188" t="s">
        <v>132</v>
      </c>
      <c r="I253" s="1189">
        <v>2019</v>
      </c>
      <c r="J253" s="1189"/>
      <c r="K253" s="1189">
        <v>2021</v>
      </c>
      <c r="L253" s="1189"/>
      <c r="M253" s="1189"/>
      <c r="N253" s="1225" t="s">
        <v>1113</v>
      </c>
      <c r="O253" s="1192">
        <v>3000</v>
      </c>
      <c r="P253" s="1192"/>
      <c r="Q253" s="1192">
        <v>3000</v>
      </c>
      <c r="R253" s="1192"/>
      <c r="S253" s="1192"/>
      <c r="T253" s="1192"/>
      <c r="U253" s="1192">
        <v>2100</v>
      </c>
      <c r="V253" s="520">
        <v>0</v>
      </c>
      <c r="W253" s="1227"/>
      <c r="X253" s="688">
        <v>0</v>
      </c>
      <c r="Y253" s="688"/>
      <c r="Z253" s="1227"/>
      <c r="AA253" s="519">
        <v>0</v>
      </c>
      <c r="AB253" s="1195" t="s">
        <v>1042</v>
      </c>
      <c r="AC253" s="1203"/>
      <c r="AD253" s="1203"/>
      <c r="AE253" s="1203"/>
      <c r="AF253" s="1203"/>
      <c r="AG253" s="1203"/>
      <c r="AH253" s="1203"/>
      <c r="AI253" s="1203"/>
      <c r="AJ253" s="1203"/>
      <c r="AK253" s="1203"/>
      <c r="AL253" s="1203"/>
      <c r="AM253" s="1203"/>
      <c r="AN253" s="1203"/>
      <c r="AO253" s="1203"/>
      <c r="AP253" s="1203"/>
      <c r="AQ253" s="1203"/>
      <c r="AR253" s="1203"/>
      <c r="AS253" s="1203"/>
      <c r="AT253" s="1203"/>
      <c r="AU253" s="1203"/>
      <c r="AV253" s="1203"/>
      <c r="AW253" s="1203"/>
      <c r="AX253" s="1203"/>
      <c r="AY253" s="1203"/>
      <c r="AZ253" s="1203"/>
      <c r="BA253" s="1203"/>
      <c r="BB253" s="1203"/>
      <c r="BC253" s="1203"/>
      <c r="BD253" s="1203"/>
      <c r="BE253" s="1203"/>
      <c r="BF253" s="1203"/>
      <c r="BG253" s="1203"/>
      <c r="BH253" s="1203"/>
      <c r="BI253" s="1203"/>
      <c r="BJ253" s="1203"/>
      <c r="BK253" s="1203"/>
      <c r="BL253" s="1203"/>
      <c r="BM253" s="1203"/>
      <c r="BN253" s="1203"/>
      <c r="BO253" s="1203"/>
      <c r="BP253" s="1203"/>
      <c r="BQ253" s="1203"/>
      <c r="BR253" s="1203"/>
      <c r="BS253" s="1203"/>
      <c r="BT253" s="1203"/>
      <c r="BU253" s="1203"/>
      <c r="BV253" s="1203"/>
      <c r="BW253" s="1203"/>
      <c r="BX253" s="1203"/>
      <c r="BY253" s="1203"/>
      <c r="BZ253" s="1203"/>
      <c r="CA253" s="1203"/>
      <c r="CB253" s="1203"/>
      <c r="CC253" s="1203"/>
      <c r="CD253" s="1203"/>
      <c r="CE253" s="1203"/>
      <c r="CF253" s="1203"/>
      <c r="CG253" s="1203"/>
      <c r="CH253" s="1203"/>
      <c r="CI253" s="1203"/>
      <c r="CJ253" s="1203"/>
      <c r="CK253" s="1203"/>
      <c r="CL253" s="1203"/>
      <c r="CM253" s="1203"/>
      <c r="CN253" s="1203"/>
      <c r="CO253" s="1203"/>
      <c r="CP253" s="1203"/>
      <c r="CQ253" s="1203"/>
      <c r="CR253" s="1203"/>
      <c r="CS253" s="1203"/>
      <c r="CT253" s="1203"/>
      <c r="CU253" s="1203"/>
      <c r="CV253" s="1203"/>
      <c r="CW253" s="1203"/>
      <c r="CX253" s="1203"/>
      <c r="CY253" s="1203"/>
      <c r="CZ253" s="1203"/>
      <c r="DA253" s="1203"/>
      <c r="DB253" s="1203"/>
      <c r="DC253" s="1203"/>
      <c r="DD253" s="1203"/>
      <c r="DE253" s="1203"/>
      <c r="DF253" s="1203"/>
      <c r="DG253" s="1203"/>
      <c r="DH253" s="1203"/>
      <c r="DI253" s="1203"/>
      <c r="DJ253" s="1203"/>
      <c r="DK253" s="1203"/>
      <c r="DL253" s="1203"/>
      <c r="DM253" s="1203"/>
      <c r="DN253" s="1203"/>
      <c r="DO253" s="1203"/>
      <c r="DP253" s="1203"/>
      <c r="DQ253" s="1203"/>
      <c r="DR253" s="1203"/>
      <c r="DS253" s="1203"/>
      <c r="DT253" s="1203"/>
      <c r="DU253" s="1203"/>
      <c r="DV253" s="1203"/>
      <c r="DW253" s="1203"/>
      <c r="DX253" s="1203"/>
      <c r="DY253" s="1203"/>
      <c r="DZ253" s="1203"/>
      <c r="EA253" s="1203"/>
      <c r="EB253" s="1203"/>
      <c r="EC253" s="1203"/>
      <c r="ED253" s="1203"/>
      <c r="EE253" s="1203"/>
      <c r="EF253" s="1203"/>
      <c r="EG253" s="1203"/>
      <c r="EH253" s="1203"/>
      <c r="EI253" s="1203"/>
      <c r="EJ253" s="1203"/>
      <c r="EK253" s="1203"/>
      <c r="EL253" s="1203"/>
      <c r="EM253" s="1203"/>
      <c r="EN253" s="1203"/>
      <c r="EO253" s="1203"/>
      <c r="EP253" s="1203"/>
      <c r="EQ253" s="1203"/>
      <c r="ER253" s="1203"/>
      <c r="ES253" s="1203"/>
      <c r="ET253" s="1203"/>
      <c r="EU253" s="1203"/>
      <c r="EV253" s="1203"/>
      <c r="EW253" s="1203"/>
      <c r="EX253" s="1203"/>
      <c r="EY253" s="1203"/>
      <c r="EZ253" s="1203"/>
      <c r="FA253" s="1203"/>
      <c r="FB253" s="1203"/>
      <c r="FC253" s="1203"/>
      <c r="FD253" s="1203"/>
      <c r="FE253" s="1203"/>
      <c r="FF253" s="1203"/>
      <c r="FG253" s="1203"/>
      <c r="FH253" s="1203"/>
      <c r="FI253" s="1203"/>
      <c r="FJ253" s="1203"/>
      <c r="FK253" s="1203"/>
      <c r="FL253" s="1203"/>
      <c r="FM253" s="1203"/>
      <c r="FN253" s="1203"/>
      <c r="FO253" s="1203"/>
      <c r="FP253" s="1203"/>
      <c r="FQ253" s="1203"/>
      <c r="FR253" s="1203"/>
      <c r="FS253" s="1203"/>
      <c r="FT253" s="1203"/>
      <c r="FU253" s="1203"/>
      <c r="FV253" s="1203"/>
      <c r="FW253" s="1203"/>
      <c r="FX253" s="1203"/>
      <c r="FY253" s="1203"/>
      <c r="FZ253" s="1203"/>
      <c r="GA253" s="1203"/>
      <c r="GB253" s="1203"/>
      <c r="GC253" s="1203"/>
      <c r="GD253" s="1203"/>
      <c r="GE253" s="1203"/>
      <c r="GF253" s="1203"/>
      <c r="GG253" s="1203"/>
      <c r="GH253" s="1203"/>
      <c r="GI253" s="1203"/>
      <c r="GJ253" s="1203"/>
      <c r="GK253" s="1203"/>
      <c r="GL253" s="1203"/>
      <c r="GM253" s="1203"/>
      <c r="GN253" s="1203"/>
      <c r="GO253" s="1203"/>
      <c r="GP253" s="1203"/>
      <c r="GQ253" s="1203"/>
      <c r="GR253" s="1203"/>
      <c r="GS253" s="1203"/>
      <c r="GT253" s="1203"/>
      <c r="GU253" s="1203"/>
      <c r="GV253" s="1203"/>
      <c r="GW253" s="1203"/>
      <c r="GX253" s="1203"/>
      <c r="GY253" s="1203"/>
      <c r="GZ253" s="1203"/>
      <c r="HA253" s="1203"/>
      <c r="HB253" s="1203"/>
      <c r="HC253" s="1203"/>
      <c r="HD253" s="1203"/>
      <c r="HE253" s="1203"/>
      <c r="HF253" s="1203"/>
      <c r="HG253" s="1203"/>
      <c r="HH253" s="1203"/>
      <c r="HI253" s="1203"/>
      <c r="HJ253" s="1203"/>
      <c r="HK253" s="1203"/>
      <c r="HL253" s="1203"/>
      <c r="HM253" s="1203"/>
      <c r="HN253" s="1203"/>
      <c r="HO253" s="1203"/>
      <c r="HP253" s="1203"/>
      <c r="HQ253" s="1203"/>
      <c r="HR253" s="1203"/>
      <c r="HS253" s="1203"/>
      <c r="HT253" s="1203"/>
      <c r="HU253" s="1203"/>
      <c r="HV253" s="1203"/>
      <c r="HW253" s="1203"/>
      <c r="HX253" s="1203"/>
      <c r="HY253" s="1203"/>
      <c r="HZ253" s="1203"/>
      <c r="IA253" s="1203"/>
      <c r="IB253" s="1203"/>
      <c r="IC253" s="1203"/>
      <c r="ID253" s="1203"/>
      <c r="IE253" s="1203"/>
      <c r="IF253" s="1203"/>
      <c r="IG253" s="1203"/>
      <c r="IH253" s="1203"/>
      <c r="II253" s="1203"/>
      <c r="IJ253" s="1203"/>
      <c r="IK253" s="1203"/>
      <c r="IL253" s="1203"/>
      <c r="IM253" s="1203"/>
      <c r="IN253" s="1203"/>
      <c r="IO253" s="1203"/>
      <c r="IP253" s="1203"/>
      <c r="IQ253" s="1203"/>
      <c r="IR253" s="1203"/>
      <c r="IS253" s="1203"/>
    </row>
    <row r="254" spans="1:253" s="1203" customFormat="1" ht="30">
      <c r="A254" s="1185">
        <v>240</v>
      </c>
      <c r="B254" s="1209" t="s">
        <v>2294</v>
      </c>
      <c r="C254" s="1225"/>
      <c r="D254" s="1225"/>
      <c r="E254" s="519" t="s">
        <v>1117</v>
      </c>
      <c r="F254" s="1222" t="s">
        <v>1248</v>
      </c>
      <c r="G254" s="1231"/>
      <c r="H254" s="1188" t="s">
        <v>132</v>
      </c>
      <c r="I254" s="1189">
        <v>2019</v>
      </c>
      <c r="J254" s="1189"/>
      <c r="K254" s="1189">
        <v>2021</v>
      </c>
      <c r="L254" s="1189"/>
      <c r="M254" s="1189"/>
      <c r="N254" s="1225" t="s">
        <v>1115</v>
      </c>
      <c r="O254" s="520">
        <v>5500</v>
      </c>
      <c r="P254" s="520"/>
      <c r="Q254" s="520">
        <v>5500</v>
      </c>
      <c r="R254" s="520"/>
      <c r="S254" s="520"/>
      <c r="T254" s="520"/>
      <c r="U254" s="520">
        <v>3849.9999999999995</v>
      </c>
      <c r="V254" s="520">
        <v>2970</v>
      </c>
      <c r="W254" s="519"/>
      <c r="X254" s="641">
        <v>500</v>
      </c>
      <c r="Y254" s="641"/>
      <c r="Z254" s="519"/>
      <c r="AA254" s="520">
        <v>2970</v>
      </c>
      <c r="AB254" s="535"/>
      <c r="AC254" s="1201"/>
      <c r="AD254" s="1201"/>
      <c r="AE254" s="1201"/>
      <c r="AF254" s="1201"/>
      <c r="AG254" s="1201"/>
      <c r="AH254" s="1201"/>
      <c r="AI254" s="1201"/>
      <c r="AJ254" s="1201"/>
      <c r="AK254" s="1201"/>
      <c r="AL254" s="1201"/>
      <c r="AM254" s="1201"/>
      <c r="AN254" s="1201"/>
      <c r="AO254" s="1201"/>
      <c r="AP254" s="1201"/>
      <c r="AQ254" s="1201"/>
      <c r="AR254" s="1201"/>
      <c r="AS254" s="1201"/>
      <c r="AT254" s="1201"/>
      <c r="AU254" s="1201"/>
      <c r="AV254" s="1201"/>
      <c r="AW254" s="1201"/>
      <c r="AX254" s="1201"/>
      <c r="AY254" s="1201"/>
      <c r="AZ254" s="1201"/>
      <c r="BA254" s="1201"/>
      <c r="BB254" s="1201"/>
      <c r="BC254" s="1201"/>
      <c r="BD254" s="1201"/>
      <c r="BE254" s="1201"/>
      <c r="BF254" s="1201"/>
      <c r="BG254" s="1201"/>
      <c r="BH254" s="1201"/>
      <c r="BI254" s="1201"/>
      <c r="BJ254" s="1201"/>
      <c r="BK254" s="1201"/>
      <c r="BL254" s="1201"/>
      <c r="BM254" s="1201"/>
      <c r="BN254" s="1201"/>
      <c r="BO254" s="1201"/>
      <c r="BP254" s="1201"/>
      <c r="BQ254" s="1201"/>
      <c r="BR254" s="1201"/>
      <c r="BS254" s="1201"/>
      <c r="BT254" s="1201"/>
      <c r="BU254" s="1201"/>
      <c r="BV254" s="1201"/>
      <c r="BW254" s="1201"/>
      <c r="BX254" s="1201"/>
      <c r="BY254" s="1201"/>
      <c r="BZ254" s="1201"/>
      <c r="CA254" s="1201"/>
      <c r="CB254" s="1201"/>
      <c r="CC254" s="1201"/>
      <c r="CD254" s="1201"/>
      <c r="CE254" s="1201"/>
      <c r="CF254" s="1201"/>
      <c r="CG254" s="1201"/>
      <c r="CH254" s="1201"/>
      <c r="CI254" s="1201"/>
      <c r="CJ254" s="1201"/>
      <c r="CK254" s="1201"/>
      <c r="CL254" s="1201"/>
      <c r="CM254" s="1201"/>
      <c r="CN254" s="1201"/>
      <c r="CO254" s="1201"/>
      <c r="CP254" s="1201"/>
      <c r="CQ254" s="1201"/>
      <c r="CR254" s="1201"/>
      <c r="CS254" s="1201"/>
      <c r="CT254" s="1201"/>
      <c r="CU254" s="1201"/>
      <c r="CV254" s="1201"/>
      <c r="CW254" s="1201"/>
      <c r="CX254" s="1201"/>
      <c r="CY254" s="1201"/>
      <c r="CZ254" s="1201"/>
      <c r="DA254" s="1201"/>
      <c r="DB254" s="1201"/>
      <c r="DC254" s="1201"/>
      <c r="DD254" s="1201"/>
      <c r="DE254" s="1201"/>
      <c r="DF254" s="1201"/>
      <c r="DG254" s="1201"/>
      <c r="DH254" s="1201"/>
      <c r="DI254" s="1201"/>
      <c r="DJ254" s="1201"/>
      <c r="DK254" s="1201"/>
      <c r="DL254" s="1201"/>
      <c r="DM254" s="1201"/>
      <c r="DN254" s="1201"/>
      <c r="DO254" s="1201"/>
      <c r="DP254" s="1201"/>
      <c r="DQ254" s="1201"/>
      <c r="DR254" s="1201"/>
      <c r="DS254" s="1201"/>
      <c r="DT254" s="1201"/>
      <c r="DU254" s="1201"/>
      <c r="DV254" s="1201"/>
      <c r="DW254" s="1201"/>
      <c r="DX254" s="1201"/>
      <c r="DY254" s="1201"/>
      <c r="DZ254" s="1201"/>
      <c r="EA254" s="1201"/>
      <c r="EB254" s="1201"/>
      <c r="EC254" s="1201"/>
      <c r="ED254" s="1201"/>
      <c r="EE254" s="1201"/>
      <c r="EF254" s="1201"/>
      <c r="EG254" s="1201"/>
      <c r="EH254" s="1201"/>
      <c r="EI254" s="1201"/>
      <c r="EJ254" s="1201"/>
      <c r="EK254" s="1201"/>
      <c r="EL254" s="1201"/>
      <c r="EM254" s="1201"/>
      <c r="EN254" s="1201"/>
      <c r="EO254" s="1201"/>
      <c r="EP254" s="1201"/>
      <c r="EQ254" s="1201"/>
      <c r="ER254" s="1201"/>
      <c r="ES254" s="1201"/>
      <c r="ET254" s="1201"/>
      <c r="EU254" s="1201"/>
      <c r="EV254" s="1201"/>
      <c r="EW254" s="1201"/>
      <c r="EX254" s="1201"/>
      <c r="EY254" s="1201"/>
      <c r="EZ254" s="1201"/>
      <c r="FA254" s="1201"/>
      <c r="FB254" s="1201"/>
      <c r="FC254" s="1201"/>
      <c r="FD254" s="1201"/>
      <c r="FE254" s="1201"/>
      <c r="FF254" s="1201"/>
      <c r="FG254" s="1201"/>
      <c r="FH254" s="1201"/>
      <c r="FI254" s="1201"/>
      <c r="FJ254" s="1201"/>
      <c r="FK254" s="1201"/>
      <c r="FL254" s="1201"/>
      <c r="FM254" s="1201"/>
      <c r="FN254" s="1201"/>
      <c r="FO254" s="1201"/>
      <c r="FP254" s="1201"/>
      <c r="FQ254" s="1201"/>
      <c r="FR254" s="1201"/>
      <c r="FS254" s="1201"/>
      <c r="FT254" s="1201"/>
      <c r="FU254" s="1201"/>
      <c r="FV254" s="1201"/>
      <c r="FW254" s="1201"/>
      <c r="FX254" s="1201"/>
      <c r="FY254" s="1201"/>
      <c r="FZ254" s="1201"/>
      <c r="GA254" s="1201"/>
      <c r="GB254" s="1201"/>
      <c r="GC254" s="1201"/>
      <c r="GD254" s="1201"/>
      <c r="GE254" s="1201"/>
      <c r="GF254" s="1201"/>
      <c r="GG254" s="1201"/>
      <c r="GH254" s="1201"/>
      <c r="GI254" s="1201"/>
      <c r="GJ254" s="1201"/>
      <c r="GK254" s="1201"/>
      <c r="GL254" s="1201"/>
      <c r="GM254" s="1201"/>
      <c r="GN254" s="1201"/>
      <c r="GO254" s="1201"/>
      <c r="GP254" s="1201"/>
      <c r="GQ254" s="1201"/>
      <c r="GR254" s="1201"/>
      <c r="GS254" s="1201"/>
      <c r="GT254" s="1201"/>
      <c r="GU254" s="1201"/>
      <c r="GV254" s="1201"/>
      <c r="GW254" s="1201"/>
      <c r="GX254" s="1201"/>
      <c r="GY254" s="1201"/>
      <c r="GZ254" s="1201"/>
      <c r="HA254" s="1201"/>
      <c r="HB254" s="1201"/>
      <c r="HC254" s="1201"/>
      <c r="HD254" s="1201"/>
      <c r="HE254" s="1201"/>
      <c r="HF254" s="1201"/>
      <c r="HG254" s="1201"/>
      <c r="HH254" s="1201"/>
      <c r="HI254" s="1201"/>
      <c r="HJ254" s="1201"/>
      <c r="HK254" s="1201"/>
      <c r="HL254" s="1201"/>
      <c r="HM254" s="1201"/>
      <c r="HN254" s="1201"/>
      <c r="HO254" s="1201"/>
      <c r="HP254" s="1201"/>
      <c r="HQ254" s="1201"/>
      <c r="HR254" s="1201"/>
      <c r="HS254" s="1201"/>
      <c r="HT254" s="1201"/>
      <c r="HU254" s="1201"/>
      <c r="HV254" s="1201"/>
      <c r="HW254" s="1201"/>
      <c r="HX254" s="1201"/>
      <c r="HY254" s="1201"/>
      <c r="HZ254" s="1201"/>
      <c r="IA254" s="1201"/>
      <c r="IB254" s="1201"/>
      <c r="IC254" s="1201"/>
      <c r="ID254" s="1201"/>
      <c r="IE254" s="1201"/>
      <c r="IF254" s="1201"/>
      <c r="IG254" s="1201"/>
      <c r="IH254" s="1201"/>
      <c r="II254" s="1201"/>
      <c r="IJ254" s="1201"/>
      <c r="IK254" s="1201"/>
      <c r="IL254" s="1201"/>
      <c r="IM254" s="1201"/>
      <c r="IN254" s="1201"/>
      <c r="IO254" s="1201"/>
      <c r="IP254" s="1201"/>
      <c r="IQ254" s="1201"/>
      <c r="IR254" s="1201"/>
      <c r="IS254" s="1201"/>
    </row>
    <row r="255" spans="1:253" s="1201" customFormat="1" ht="45">
      <c r="A255" s="1185">
        <v>241</v>
      </c>
      <c r="B255" s="1225" t="s">
        <v>1044</v>
      </c>
      <c r="C255" s="1225"/>
      <c r="D255" s="1225"/>
      <c r="E255" s="519" t="s">
        <v>1117</v>
      </c>
      <c r="F255" s="1222" t="s">
        <v>1248</v>
      </c>
      <c r="G255" s="1231"/>
      <c r="H255" s="1193" t="s">
        <v>189</v>
      </c>
      <c r="I255" s="1189">
        <v>2019</v>
      </c>
      <c r="J255" s="1189"/>
      <c r="K255" s="1189">
        <v>2021</v>
      </c>
      <c r="L255" s="1189"/>
      <c r="M255" s="1229" t="s">
        <v>1438</v>
      </c>
      <c r="N255" s="1225" t="s">
        <v>1113</v>
      </c>
      <c r="O255" s="1192">
        <v>3000</v>
      </c>
      <c r="P255" s="1192"/>
      <c r="Q255" s="1192">
        <v>3000</v>
      </c>
      <c r="R255" s="1192"/>
      <c r="S255" s="1192"/>
      <c r="T255" s="1192"/>
      <c r="U255" s="1192">
        <v>2100</v>
      </c>
      <c r="V255" s="520">
        <v>1620</v>
      </c>
      <c r="W255" s="1224"/>
      <c r="X255" s="687">
        <v>500</v>
      </c>
      <c r="Y255" s="687"/>
      <c r="Z255" s="1224"/>
      <c r="AA255" s="520">
        <v>1620</v>
      </c>
      <c r="AB255" s="535"/>
    </row>
    <row r="256" spans="1:253" s="1201" customFormat="1" ht="30">
      <c r="A256" s="1185">
        <v>242</v>
      </c>
      <c r="B256" s="1225" t="s">
        <v>1045</v>
      </c>
      <c r="C256" s="1225"/>
      <c r="D256" s="1225"/>
      <c r="E256" s="519" t="s">
        <v>1117</v>
      </c>
      <c r="F256" s="1222" t="s">
        <v>1248</v>
      </c>
      <c r="G256" s="1220"/>
      <c r="H256" s="1188" t="s">
        <v>19</v>
      </c>
      <c r="I256" s="1189">
        <v>2019</v>
      </c>
      <c r="J256" s="1189"/>
      <c r="K256" s="1189">
        <v>2021</v>
      </c>
      <c r="L256" s="1189"/>
      <c r="M256" s="1229"/>
      <c r="N256" s="1225" t="s">
        <v>1113</v>
      </c>
      <c r="O256" s="520">
        <v>5000</v>
      </c>
      <c r="P256" s="520"/>
      <c r="Q256" s="520">
        <v>5000</v>
      </c>
      <c r="R256" s="520"/>
      <c r="S256" s="520"/>
      <c r="T256" s="520"/>
      <c r="U256" s="520">
        <v>3500</v>
      </c>
      <c r="V256" s="520"/>
      <c r="W256" s="1224"/>
      <c r="X256" s="687">
        <v>0</v>
      </c>
      <c r="Y256" s="687"/>
      <c r="Z256" s="1224"/>
      <c r="AA256" s="519">
        <v>0</v>
      </c>
      <c r="AB256" s="1202" t="s">
        <v>1046</v>
      </c>
    </row>
    <row r="257" spans="1:253" s="1201" customFormat="1" ht="45">
      <c r="A257" s="1185">
        <v>243</v>
      </c>
      <c r="B257" s="1225" t="s">
        <v>1047</v>
      </c>
      <c r="C257" s="1225"/>
      <c r="D257" s="1225"/>
      <c r="E257" s="519" t="s">
        <v>1117</v>
      </c>
      <c r="F257" s="1222" t="s">
        <v>1248</v>
      </c>
      <c r="G257" s="1231"/>
      <c r="H257" s="1194" t="s">
        <v>51</v>
      </c>
      <c r="I257" s="1189">
        <v>2019</v>
      </c>
      <c r="J257" s="1189"/>
      <c r="K257" s="1189">
        <v>2021</v>
      </c>
      <c r="L257" s="1189"/>
      <c r="M257" s="1229" t="s">
        <v>1439</v>
      </c>
      <c r="N257" s="1225" t="s">
        <v>1113</v>
      </c>
      <c r="O257" s="1192">
        <v>3000</v>
      </c>
      <c r="P257" s="1192"/>
      <c r="Q257" s="1192">
        <v>3000</v>
      </c>
      <c r="R257" s="1192"/>
      <c r="S257" s="1192"/>
      <c r="T257" s="1192"/>
      <c r="U257" s="1192">
        <v>2100</v>
      </c>
      <c r="V257" s="520">
        <v>1620</v>
      </c>
      <c r="W257" s="519"/>
      <c r="X257" s="641">
        <v>500</v>
      </c>
      <c r="Y257" s="641"/>
      <c r="Z257" s="519"/>
      <c r="AA257" s="520">
        <v>1620</v>
      </c>
      <c r="AB257" s="535"/>
    </row>
    <row r="258" spans="1:253" s="1228" customFormat="1" ht="45">
      <c r="A258" s="1185">
        <v>245</v>
      </c>
      <c r="B258" s="1225" t="s">
        <v>1050</v>
      </c>
      <c r="C258" s="1225"/>
      <c r="D258" s="1225"/>
      <c r="E258" s="519" t="s">
        <v>1117</v>
      </c>
      <c r="F258" s="1222" t="s">
        <v>1248</v>
      </c>
      <c r="G258" s="1220"/>
      <c r="H258" s="1193" t="s">
        <v>189</v>
      </c>
      <c r="I258" s="1189">
        <v>2019</v>
      </c>
      <c r="J258" s="1189"/>
      <c r="K258" s="1189">
        <v>2021</v>
      </c>
      <c r="L258" s="1189"/>
      <c r="M258" s="1229" t="s">
        <v>1440</v>
      </c>
      <c r="N258" s="1225" t="s">
        <v>1113</v>
      </c>
      <c r="O258" s="1192">
        <v>3000</v>
      </c>
      <c r="P258" s="1192"/>
      <c r="Q258" s="1192">
        <v>3000</v>
      </c>
      <c r="R258" s="1192"/>
      <c r="S258" s="1192"/>
      <c r="T258" s="1192"/>
      <c r="U258" s="520">
        <v>2100</v>
      </c>
      <c r="V258" s="520">
        <v>1620</v>
      </c>
      <c r="W258" s="519"/>
      <c r="X258" s="641">
        <v>500</v>
      </c>
      <c r="Y258" s="641"/>
      <c r="Z258" s="519"/>
      <c r="AA258" s="520">
        <v>1620</v>
      </c>
      <c r="AB258" s="1202"/>
      <c r="AC258" s="1203"/>
      <c r="AD258" s="1203"/>
      <c r="AE258" s="1203"/>
      <c r="AF258" s="1203"/>
      <c r="AG258" s="1203"/>
      <c r="AH258" s="1203"/>
      <c r="AI258" s="1203"/>
      <c r="AJ258" s="1203"/>
      <c r="AK258" s="1203"/>
      <c r="AL258" s="1203"/>
      <c r="AM258" s="1203"/>
      <c r="AN258" s="1203"/>
      <c r="AO258" s="1203"/>
      <c r="AP258" s="1203"/>
      <c r="AQ258" s="1203"/>
      <c r="AR258" s="1203"/>
      <c r="AS258" s="1203"/>
      <c r="AT258" s="1203"/>
      <c r="AU258" s="1203"/>
      <c r="AV258" s="1203"/>
      <c r="AW258" s="1203"/>
      <c r="AX258" s="1203"/>
      <c r="AY258" s="1203"/>
      <c r="AZ258" s="1203"/>
      <c r="BA258" s="1203"/>
      <c r="BB258" s="1203"/>
      <c r="BC258" s="1203"/>
      <c r="BD258" s="1203"/>
      <c r="BE258" s="1203"/>
      <c r="BF258" s="1203"/>
      <c r="BG258" s="1203"/>
      <c r="BH258" s="1203"/>
      <c r="BI258" s="1203"/>
      <c r="BJ258" s="1203"/>
      <c r="BK258" s="1203"/>
      <c r="BL258" s="1203"/>
      <c r="BM258" s="1203"/>
      <c r="BN258" s="1203"/>
      <c r="BO258" s="1203"/>
      <c r="BP258" s="1203"/>
      <c r="BQ258" s="1203"/>
      <c r="BR258" s="1203"/>
      <c r="BS258" s="1203"/>
      <c r="BT258" s="1203"/>
      <c r="BU258" s="1203"/>
      <c r="BV258" s="1203"/>
      <c r="BW258" s="1203"/>
      <c r="BX258" s="1203"/>
      <c r="BY258" s="1203"/>
      <c r="BZ258" s="1203"/>
      <c r="CA258" s="1203"/>
      <c r="CB258" s="1203"/>
      <c r="CC258" s="1203"/>
      <c r="CD258" s="1203"/>
      <c r="CE258" s="1203"/>
      <c r="CF258" s="1203"/>
      <c r="CG258" s="1203"/>
      <c r="CH258" s="1203"/>
      <c r="CI258" s="1203"/>
      <c r="CJ258" s="1203"/>
      <c r="CK258" s="1203"/>
      <c r="CL258" s="1203"/>
      <c r="CM258" s="1203"/>
      <c r="CN258" s="1203"/>
      <c r="CO258" s="1203"/>
      <c r="CP258" s="1203"/>
      <c r="CQ258" s="1203"/>
      <c r="CR258" s="1203"/>
      <c r="CS258" s="1203"/>
      <c r="CT258" s="1203"/>
      <c r="CU258" s="1203"/>
      <c r="CV258" s="1203"/>
      <c r="CW258" s="1203"/>
      <c r="CX258" s="1203"/>
      <c r="CY258" s="1203"/>
      <c r="CZ258" s="1203"/>
      <c r="DA258" s="1203"/>
      <c r="DB258" s="1203"/>
      <c r="DC258" s="1203"/>
      <c r="DD258" s="1203"/>
      <c r="DE258" s="1203"/>
      <c r="DF258" s="1203"/>
      <c r="DG258" s="1203"/>
      <c r="DH258" s="1203"/>
      <c r="DI258" s="1203"/>
      <c r="DJ258" s="1203"/>
      <c r="DK258" s="1203"/>
      <c r="DL258" s="1203"/>
      <c r="DM258" s="1203"/>
      <c r="DN258" s="1203"/>
      <c r="DO258" s="1203"/>
      <c r="DP258" s="1203"/>
      <c r="DQ258" s="1203"/>
      <c r="DR258" s="1203"/>
      <c r="DS258" s="1203"/>
      <c r="DT258" s="1203"/>
      <c r="DU258" s="1203"/>
      <c r="DV258" s="1203"/>
      <c r="DW258" s="1203"/>
      <c r="DX258" s="1203"/>
      <c r="DY258" s="1203"/>
      <c r="DZ258" s="1203"/>
      <c r="EA258" s="1203"/>
      <c r="EB258" s="1203"/>
      <c r="EC258" s="1203"/>
      <c r="ED258" s="1203"/>
      <c r="EE258" s="1203"/>
      <c r="EF258" s="1203"/>
      <c r="EG258" s="1203"/>
      <c r="EH258" s="1203"/>
      <c r="EI258" s="1203"/>
      <c r="EJ258" s="1203"/>
      <c r="EK258" s="1203"/>
      <c r="EL258" s="1203"/>
      <c r="EM258" s="1203"/>
      <c r="EN258" s="1203"/>
      <c r="EO258" s="1203"/>
      <c r="EP258" s="1203"/>
      <c r="EQ258" s="1203"/>
      <c r="ER258" s="1203"/>
      <c r="ES258" s="1203"/>
      <c r="ET258" s="1203"/>
      <c r="EU258" s="1203"/>
      <c r="EV258" s="1203"/>
      <c r="EW258" s="1203"/>
      <c r="EX258" s="1203"/>
      <c r="EY258" s="1203"/>
      <c r="EZ258" s="1203"/>
      <c r="FA258" s="1203"/>
      <c r="FB258" s="1203"/>
      <c r="FC258" s="1203"/>
      <c r="FD258" s="1203"/>
      <c r="FE258" s="1203"/>
      <c r="FF258" s="1203"/>
      <c r="FG258" s="1203"/>
      <c r="FH258" s="1203"/>
      <c r="FI258" s="1203"/>
      <c r="FJ258" s="1203"/>
      <c r="FK258" s="1203"/>
      <c r="FL258" s="1203"/>
      <c r="FM258" s="1203"/>
      <c r="FN258" s="1203"/>
      <c r="FO258" s="1203"/>
      <c r="FP258" s="1203"/>
      <c r="FQ258" s="1203"/>
      <c r="FR258" s="1203"/>
      <c r="FS258" s="1203"/>
      <c r="FT258" s="1203"/>
      <c r="FU258" s="1203"/>
      <c r="FV258" s="1203"/>
      <c r="FW258" s="1203"/>
      <c r="FX258" s="1203"/>
      <c r="FY258" s="1203"/>
      <c r="FZ258" s="1203"/>
      <c r="GA258" s="1203"/>
      <c r="GB258" s="1203"/>
      <c r="GC258" s="1203"/>
      <c r="GD258" s="1203"/>
      <c r="GE258" s="1203"/>
      <c r="GF258" s="1203"/>
      <c r="GG258" s="1203"/>
      <c r="GH258" s="1203"/>
      <c r="GI258" s="1203"/>
      <c r="GJ258" s="1203"/>
      <c r="GK258" s="1203"/>
      <c r="GL258" s="1203"/>
      <c r="GM258" s="1203"/>
      <c r="GN258" s="1203"/>
      <c r="GO258" s="1203"/>
      <c r="GP258" s="1203"/>
      <c r="GQ258" s="1203"/>
      <c r="GR258" s="1203"/>
      <c r="GS258" s="1203"/>
      <c r="GT258" s="1203"/>
      <c r="GU258" s="1203"/>
      <c r="GV258" s="1203"/>
      <c r="GW258" s="1203"/>
      <c r="GX258" s="1203"/>
      <c r="GY258" s="1203"/>
      <c r="GZ258" s="1203"/>
      <c r="HA258" s="1203"/>
      <c r="HB258" s="1203"/>
      <c r="HC258" s="1203"/>
      <c r="HD258" s="1203"/>
      <c r="HE258" s="1203"/>
      <c r="HF258" s="1203"/>
      <c r="HG258" s="1203"/>
      <c r="HH258" s="1203"/>
      <c r="HI258" s="1203"/>
      <c r="HJ258" s="1203"/>
      <c r="HK258" s="1203"/>
      <c r="HL258" s="1203"/>
      <c r="HM258" s="1203"/>
      <c r="HN258" s="1203"/>
      <c r="HO258" s="1203"/>
      <c r="HP258" s="1203"/>
      <c r="HQ258" s="1203"/>
      <c r="HR258" s="1203"/>
      <c r="HS258" s="1203"/>
      <c r="HT258" s="1203"/>
      <c r="HU258" s="1203"/>
      <c r="HV258" s="1203"/>
      <c r="HW258" s="1203"/>
      <c r="HX258" s="1203"/>
      <c r="HY258" s="1203"/>
      <c r="HZ258" s="1203"/>
      <c r="IA258" s="1203"/>
      <c r="IB258" s="1203"/>
      <c r="IC258" s="1203"/>
      <c r="ID258" s="1203"/>
      <c r="IE258" s="1203"/>
      <c r="IF258" s="1203"/>
      <c r="IG258" s="1203"/>
      <c r="IH258" s="1203"/>
      <c r="II258" s="1203"/>
      <c r="IJ258" s="1203"/>
      <c r="IK258" s="1203"/>
      <c r="IL258" s="1203"/>
      <c r="IM258" s="1203"/>
      <c r="IN258" s="1203"/>
      <c r="IO258" s="1203"/>
      <c r="IP258" s="1203"/>
      <c r="IQ258" s="1203"/>
      <c r="IR258" s="1203"/>
      <c r="IS258" s="1203"/>
    </row>
    <row r="259" spans="1:253" s="1228" customFormat="1" ht="45">
      <c r="A259" s="1185">
        <v>246</v>
      </c>
      <c r="B259" s="1225" t="s">
        <v>1051</v>
      </c>
      <c r="C259" s="1225"/>
      <c r="D259" s="1225"/>
      <c r="E259" s="519" t="s">
        <v>1117</v>
      </c>
      <c r="F259" s="1222" t="s">
        <v>1248</v>
      </c>
      <c r="G259" s="1231"/>
      <c r="H259" s="1188" t="s">
        <v>132</v>
      </c>
      <c r="I259" s="1189">
        <v>2019</v>
      </c>
      <c r="J259" s="1189"/>
      <c r="K259" s="1189">
        <v>2021</v>
      </c>
      <c r="L259" s="1189"/>
      <c r="M259" s="1229" t="s">
        <v>1441</v>
      </c>
      <c r="N259" s="1225" t="s">
        <v>1113</v>
      </c>
      <c r="O259" s="1192">
        <v>3000</v>
      </c>
      <c r="P259" s="1192"/>
      <c r="Q259" s="1192">
        <v>3000</v>
      </c>
      <c r="R259" s="1192"/>
      <c r="S259" s="1192"/>
      <c r="T259" s="1192"/>
      <c r="U259" s="1192">
        <v>2100</v>
      </c>
      <c r="V259" s="520">
        <v>1620</v>
      </c>
      <c r="W259" s="519"/>
      <c r="X259" s="641">
        <v>500</v>
      </c>
      <c r="Y259" s="641"/>
      <c r="Z259" s="519"/>
      <c r="AA259" s="520">
        <v>1620</v>
      </c>
      <c r="AB259" s="535"/>
      <c r="AC259" s="1201"/>
      <c r="AD259" s="1201"/>
      <c r="AE259" s="1201"/>
      <c r="AF259" s="1201"/>
      <c r="AG259" s="1201"/>
      <c r="AH259" s="1201"/>
      <c r="AI259" s="1201"/>
      <c r="AJ259" s="1201"/>
      <c r="AK259" s="1201"/>
      <c r="AL259" s="1201"/>
      <c r="AM259" s="1201"/>
      <c r="AN259" s="1201"/>
      <c r="AO259" s="1201"/>
      <c r="AP259" s="1201"/>
      <c r="AQ259" s="1201"/>
      <c r="AR259" s="1201"/>
      <c r="AS259" s="1201"/>
      <c r="AT259" s="1201"/>
      <c r="AU259" s="1201"/>
      <c r="AV259" s="1201"/>
      <c r="AW259" s="1201"/>
      <c r="AX259" s="1201"/>
      <c r="AY259" s="1201"/>
      <c r="AZ259" s="1201"/>
      <c r="BA259" s="1201"/>
      <c r="BB259" s="1201"/>
      <c r="BC259" s="1201"/>
      <c r="BD259" s="1201"/>
      <c r="BE259" s="1201"/>
      <c r="BF259" s="1201"/>
      <c r="BG259" s="1201"/>
      <c r="BH259" s="1201"/>
      <c r="BI259" s="1201"/>
      <c r="BJ259" s="1201"/>
      <c r="BK259" s="1201"/>
      <c r="BL259" s="1201"/>
      <c r="BM259" s="1201"/>
      <c r="BN259" s="1201"/>
      <c r="BO259" s="1201"/>
      <c r="BP259" s="1201"/>
      <c r="BQ259" s="1201"/>
      <c r="BR259" s="1201"/>
      <c r="BS259" s="1201"/>
      <c r="BT259" s="1201"/>
      <c r="BU259" s="1201"/>
      <c r="BV259" s="1201"/>
      <c r="BW259" s="1201"/>
      <c r="BX259" s="1201"/>
      <c r="BY259" s="1201"/>
      <c r="BZ259" s="1201"/>
      <c r="CA259" s="1201"/>
      <c r="CB259" s="1201"/>
      <c r="CC259" s="1201"/>
      <c r="CD259" s="1201"/>
      <c r="CE259" s="1201"/>
      <c r="CF259" s="1201"/>
      <c r="CG259" s="1201"/>
      <c r="CH259" s="1201"/>
      <c r="CI259" s="1201"/>
      <c r="CJ259" s="1201"/>
      <c r="CK259" s="1201"/>
      <c r="CL259" s="1201"/>
      <c r="CM259" s="1201"/>
      <c r="CN259" s="1201"/>
      <c r="CO259" s="1201"/>
      <c r="CP259" s="1201"/>
      <c r="CQ259" s="1201"/>
      <c r="CR259" s="1201"/>
      <c r="CS259" s="1201"/>
      <c r="CT259" s="1201"/>
      <c r="CU259" s="1201"/>
      <c r="CV259" s="1201"/>
      <c r="CW259" s="1201"/>
      <c r="CX259" s="1201"/>
      <c r="CY259" s="1201"/>
      <c r="CZ259" s="1201"/>
      <c r="DA259" s="1201"/>
      <c r="DB259" s="1201"/>
      <c r="DC259" s="1201"/>
      <c r="DD259" s="1201"/>
      <c r="DE259" s="1201"/>
      <c r="DF259" s="1201"/>
      <c r="DG259" s="1201"/>
      <c r="DH259" s="1201"/>
      <c r="DI259" s="1201"/>
      <c r="DJ259" s="1201"/>
      <c r="DK259" s="1201"/>
      <c r="DL259" s="1201"/>
      <c r="DM259" s="1201"/>
      <c r="DN259" s="1201"/>
      <c r="DO259" s="1201"/>
      <c r="DP259" s="1201"/>
      <c r="DQ259" s="1201"/>
      <c r="DR259" s="1201"/>
      <c r="DS259" s="1201"/>
      <c r="DT259" s="1201"/>
      <c r="DU259" s="1201"/>
      <c r="DV259" s="1201"/>
      <c r="DW259" s="1201"/>
      <c r="DX259" s="1201"/>
      <c r="DY259" s="1201"/>
      <c r="DZ259" s="1201"/>
      <c r="EA259" s="1201"/>
      <c r="EB259" s="1201"/>
      <c r="EC259" s="1201"/>
      <c r="ED259" s="1201"/>
      <c r="EE259" s="1201"/>
      <c r="EF259" s="1201"/>
      <c r="EG259" s="1201"/>
      <c r="EH259" s="1201"/>
      <c r="EI259" s="1201"/>
      <c r="EJ259" s="1201"/>
      <c r="EK259" s="1201"/>
      <c r="EL259" s="1201"/>
      <c r="EM259" s="1201"/>
      <c r="EN259" s="1201"/>
      <c r="EO259" s="1201"/>
      <c r="EP259" s="1201"/>
      <c r="EQ259" s="1201"/>
      <c r="ER259" s="1201"/>
      <c r="ES259" s="1201"/>
      <c r="ET259" s="1201"/>
      <c r="EU259" s="1201"/>
      <c r="EV259" s="1201"/>
      <c r="EW259" s="1201"/>
      <c r="EX259" s="1201"/>
      <c r="EY259" s="1201"/>
      <c r="EZ259" s="1201"/>
      <c r="FA259" s="1201"/>
      <c r="FB259" s="1201"/>
      <c r="FC259" s="1201"/>
      <c r="FD259" s="1201"/>
      <c r="FE259" s="1201"/>
      <c r="FF259" s="1201"/>
      <c r="FG259" s="1201"/>
      <c r="FH259" s="1201"/>
      <c r="FI259" s="1201"/>
      <c r="FJ259" s="1201"/>
      <c r="FK259" s="1201"/>
      <c r="FL259" s="1201"/>
      <c r="FM259" s="1201"/>
      <c r="FN259" s="1201"/>
      <c r="FO259" s="1201"/>
      <c r="FP259" s="1201"/>
      <c r="FQ259" s="1201"/>
      <c r="FR259" s="1201"/>
      <c r="FS259" s="1201"/>
      <c r="FT259" s="1201"/>
      <c r="FU259" s="1201"/>
      <c r="FV259" s="1201"/>
      <c r="FW259" s="1201"/>
      <c r="FX259" s="1201"/>
      <c r="FY259" s="1201"/>
      <c r="FZ259" s="1201"/>
      <c r="GA259" s="1201"/>
      <c r="GB259" s="1201"/>
      <c r="GC259" s="1201"/>
      <c r="GD259" s="1201"/>
      <c r="GE259" s="1201"/>
      <c r="GF259" s="1201"/>
      <c r="GG259" s="1201"/>
      <c r="GH259" s="1201"/>
      <c r="GI259" s="1201"/>
      <c r="GJ259" s="1201"/>
      <c r="GK259" s="1201"/>
      <c r="GL259" s="1201"/>
      <c r="GM259" s="1201"/>
      <c r="GN259" s="1201"/>
      <c r="GO259" s="1201"/>
      <c r="GP259" s="1201"/>
      <c r="GQ259" s="1201"/>
      <c r="GR259" s="1201"/>
      <c r="GS259" s="1201"/>
      <c r="GT259" s="1201"/>
      <c r="GU259" s="1201"/>
      <c r="GV259" s="1201"/>
      <c r="GW259" s="1201"/>
      <c r="GX259" s="1201"/>
      <c r="GY259" s="1201"/>
      <c r="GZ259" s="1201"/>
      <c r="HA259" s="1201"/>
      <c r="HB259" s="1201"/>
      <c r="HC259" s="1201"/>
      <c r="HD259" s="1201"/>
      <c r="HE259" s="1201"/>
      <c r="HF259" s="1201"/>
      <c r="HG259" s="1201"/>
      <c r="HH259" s="1201"/>
      <c r="HI259" s="1201"/>
      <c r="HJ259" s="1201"/>
      <c r="HK259" s="1201"/>
      <c r="HL259" s="1201"/>
      <c r="HM259" s="1201"/>
      <c r="HN259" s="1201"/>
      <c r="HO259" s="1201"/>
      <c r="HP259" s="1201"/>
      <c r="HQ259" s="1201"/>
      <c r="HR259" s="1201"/>
      <c r="HS259" s="1201"/>
      <c r="HT259" s="1201"/>
      <c r="HU259" s="1201"/>
      <c r="HV259" s="1201"/>
      <c r="HW259" s="1201"/>
      <c r="HX259" s="1201"/>
      <c r="HY259" s="1201"/>
      <c r="HZ259" s="1201"/>
      <c r="IA259" s="1201"/>
      <c r="IB259" s="1201"/>
      <c r="IC259" s="1201"/>
      <c r="ID259" s="1201"/>
      <c r="IE259" s="1201"/>
      <c r="IF259" s="1201"/>
      <c r="IG259" s="1201"/>
      <c r="IH259" s="1201"/>
      <c r="II259" s="1201"/>
      <c r="IJ259" s="1201"/>
      <c r="IK259" s="1201"/>
      <c r="IL259" s="1201"/>
      <c r="IM259" s="1201"/>
      <c r="IN259" s="1201"/>
      <c r="IO259" s="1201"/>
      <c r="IP259" s="1201"/>
      <c r="IQ259" s="1201"/>
      <c r="IR259" s="1201"/>
      <c r="IS259" s="1201"/>
    </row>
    <row r="260" spans="1:253" s="1203" customFormat="1" ht="45">
      <c r="A260" s="1185">
        <v>247</v>
      </c>
      <c r="B260" s="1225" t="s">
        <v>1052</v>
      </c>
      <c r="C260" s="1225"/>
      <c r="D260" s="1225"/>
      <c r="E260" s="519" t="s">
        <v>1117</v>
      </c>
      <c r="F260" s="1222" t="s">
        <v>1248</v>
      </c>
      <c r="G260" s="1231"/>
      <c r="H260" s="1193" t="s">
        <v>189</v>
      </c>
      <c r="I260" s="1189">
        <v>2019</v>
      </c>
      <c r="J260" s="1189"/>
      <c r="K260" s="1189">
        <v>2021</v>
      </c>
      <c r="L260" s="1189"/>
      <c r="M260" s="1229" t="s">
        <v>1442</v>
      </c>
      <c r="N260" s="1225" t="s">
        <v>1113</v>
      </c>
      <c r="O260" s="1192">
        <v>4000</v>
      </c>
      <c r="P260" s="1192"/>
      <c r="Q260" s="1192">
        <v>4000</v>
      </c>
      <c r="R260" s="1192"/>
      <c r="S260" s="1192"/>
      <c r="T260" s="1192"/>
      <c r="U260" s="1192">
        <v>2800</v>
      </c>
      <c r="V260" s="520">
        <v>2160</v>
      </c>
      <c r="W260" s="519"/>
      <c r="X260" s="641">
        <v>500</v>
      </c>
      <c r="Y260" s="641"/>
      <c r="Z260" s="519"/>
      <c r="AA260" s="520">
        <v>2160</v>
      </c>
      <c r="AB260" s="535"/>
      <c r="AC260" s="1201"/>
      <c r="AD260" s="1201"/>
      <c r="AE260" s="1201"/>
      <c r="AF260" s="1201"/>
      <c r="AG260" s="1201"/>
      <c r="AH260" s="1201"/>
      <c r="AI260" s="1201"/>
      <c r="AJ260" s="1201"/>
      <c r="AK260" s="1201"/>
      <c r="AL260" s="1201"/>
      <c r="AM260" s="1201"/>
      <c r="AN260" s="1201"/>
      <c r="AO260" s="1201"/>
      <c r="AP260" s="1201"/>
      <c r="AQ260" s="1201"/>
      <c r="AR260" s="1201"/>
      <c r="AS260" s="1201"/>
      <c r="AT260" s="1201"/>
      <c r="AU260" s="1201"/>
      <c r="AV260" s="1201"/>
      <c r="AW260" s="1201"/>
      <c r="AX260" s="1201"/>
      <c r="AY260" s="1201"/>
      <c r="AZ260" s="1201"/>
      <c r="BA260" s="1201"/>
      <c r="BB260" s="1201"/>
      <c r="BC260" s="1201"/>
      <c r="BD260" s="1201"/>
      <c r="BE260" s="1201"/>
      <c r="BF260" s="1201"/>
      <c r="BG260" s="1201"/>
      <c r="BH260" s="1201"/>
      <c r="BI260" s="1201"/>
      <c r="BJ260" s="1201"/>
      <c r="BK260" s="1201"/>
      <c r="BL260" s="1201"/>
      <c r="BM260" s="1201"/>
      <c r="BN260" s="1201"/>
      <c r="BO260" s="1201"/>
      <c r="BP260" s="1201"/>
      <c r="BQ260" s="1201"/>
      <c r="BR260" s="1201"/>
      <c r="BS260" s="1201"/>
      <c r="BT260" s="1201"/>
      <c r="BU260" s="1201"/>
      <c r="BV260" s="1201"/>
      <c r="BW260" s="1201"/>
      <c r="BX260" s="1201"/>
      <c r="BY260" s="1201"/>
      <c r="BZ260" s="1201"/>
      <c r="CA260" s="1201"/>
      <c r="CB260" s="1201"/>
      <c r="CC260" s="1201"/>
      <c r="CD260" s="1201"/>
      <c r="CE260" s="1201"/>
      <c r="CF260" s="1201"/>
      <c r="CG260" s="1201"/>
      <c r="CH260" s="1201"/>
      <c r="CI260" s="1201"/>
      <c r="CJ260" s="1201"/>
      <c r="CK260" s="1201"/>
      <c r="CL260" s="1201"/>
      <c r="CM260" s="1201"/>
      <c r="CN260" s="1201"/>
      <c r="CO260" s="1201"/>
      <c r="CP260" s="1201"/>
      <c r="CQ260" s="1201"/>
      <c r="CR260" s="1201"/>
      <c r="CS260" s="1201"/>
      <c r="CT260" s="1201"/>
      <c r="CU260" s="1201"/>
      <c r="CV260" s="1201"/>
      <c r="CW260" s="1201"/>
      <c r="CX260" s="1201"/>
      <c r="CY260" s="1201"/>
      <c r="CZ260" s="1201"/>
      <c r="DA260" s="1201"/>
      <c r="DB260" s="1201"/>
      <c r="DC260" s="1201"/>
      <c r="DD260" s="1201"/>
      <c r="DE260" s="1201"/>
      <c r="DF260" s="1201"/>
      <c r="DG260" s="1201"/>
      <c r="DH260" s="1201"/>
      <c r="DI260" s="1201"/>
      <c r="DJ260" s="1201"/>
      <c r="DK260" s="1201"/>
      <c r="DL260" s="1201"/>
      <c r="DM260" s="1201"/>
      <c r="DN260" s="1201"/>
      <c r="DO260" s="1201"/>
      <c r="DP260" s="1201"/>
      <c r="DQ260" s="1201"/>
      <c r="DR260" s="1201"/>
      <c r="DS260" s="1201"/>
      <c r="DT260" s="1201"/>
      <c r="DU260" s="1201"/>
      <c r="DV260" s="1201"/>
      <c r="DW260" s="1201"/>
      <c r="DX260" s="1201"/>
      <c r="DY260" s="1201"/>
      <c r="DZ260" s="1201"/>
      <c r="EA260" s="1201"/>
      <c r="EB260" s="1201"/>
      <c r="EC260" s="1201"/>
      <c r="ED260" s="1201"/>
      <c r="EE260" s="1201"/>
      <c r="EF260" s="1201"/>
      <c r="EG260" s="1201"/>
      <c r="EH260" s="1201"/>
      <c r="EI260" s="1201"/>
      <c r="EJ260" s="1201"/>
      <c r="EK260" s="1201"/>
      <c r="EL260" s="1201"/>
      <c r="EM260" s="1201"/>
      <c r="EN260" s="1201"/>
      <c r="EO260" s="1201"/>
      <c r="EP260" s="1201"/>
      <c r="EQ260" s="1201"/>
      <c r="ER260" s="1201"/>
      <c r="ES260" s="1201"/>
      <c r="ET260" s="1201"/>
      <c r="EU260" s="1201"/>
      <c r="EV260" s="1201"/>
      <c r="EW260" s="1201"/>
      <c r="EX260" s="1201"/>
      <c r="EY260" s="1201"/>
      <c r="EZ260" s="1201"/>
      <c r="FA260" s="1201"/>
      <c r="FB260" s="1201"/>
      <c r="FC260" s="1201"/>
      <c r="FD260" s="1201"/>
      <c r="FE260" s="1201"/>
      <c r="FF260" s="1201"/>
      <c r="FG260" s="1201"/>
      <c r="FH260" s="1201"/>
      <c r="FI260" s="1201"/>
      <c r="FJ260" s="1201"/>
      <c r="FK260" s="1201"/>
      <c r="FL260" s="1201"/>
      <c r="FM260" s="1201"/>
      <c r="FN260" s="1201"/>
      <c r="FO260" s="1201"/>
      <c r="FP260" s="1201"/>
      <c r="FQ260" s="1201"/>
      <c r="FR260" s="1201"/>
      <c r="FS260" s="1201"/>
      <c r="FT260" s="1201"/>
      <c r="FU260" s="1201"/>
      <c r="FV260" s="1201"/>
      <c r="FW260" s="1201"/>
      <c r="FX260" s="1201"/>
      <c r="FY260" s="1201"/>
      <c r="FZ260" s="1201"/>
      <c r="GA260" s="1201"/>
      <c r="GB260" s="1201"/>
      <c r="GC260" s="1201"/>
      <c r="GD260" s="1201"/>
      <c r="GE260" s="1201"/>
      <c r="GF260" s="1201"/>
      <c r="GG260" s="1201"/>
      <c r="GH260" s="1201"/>
      <c r="GI260" s="1201"/>
      <c r="GJ260" s="1201"/>
      <c r="GK260" s="1201"/>
      <c r="GL260" s="1201"/>
      <c r="GM260" s="1201"/>
      <c r="GN260" s="1201"/>
      <c r="GO260" s="1201"/>
      <c r="GP260" s="1201"/>
      <c r="GQ260" s="1201"/>
      <c r="GR260" s="1201"/>
      <c r="GS260" s="1201"/>
      <c r="GT260" s="1201"/>
      <c r="GU260" s="1201"/>
      <c r="GV260" s="1201"/>
      <c r="GW260" s="1201"/>
      <c r="GX260" s="1201"/>
      <c r="GY260" s="1201"/>
      <c r="GZ260" s="1201"/>
      <c r="HA260" s="1201"/>
      <c r="HB260" s="1201"/>
      <c r="HC260" s="1201"/>
      <c r="HD260" s="1201"/>
      <c r="HE260" s="1201"/>
      <c r="HF260" s="1201"/>
      <c r="HG260" s="1201"/>
      <c r="HH260" s="1201"/>
      <c r="HI260" s="1201"/>
      <c r="HJ260" s="1201"/>
      <c r="HK260" s="1201"/>
      <c r="HL260" s="1201"/>
      <c r="HM260" s="1201"/>
      <c r="HN260" s="1201"/>
      <c r="HO260" s="1201"/>
      <c r="HP260" s="1201"/>
      <c r="HQ260" s="1201"/>
      <c r="HR260" s="1201"/>
      <c r="HS260" s="1201"/>
      <c r="HT260" s="1201"/>
      <c r="HU260" s="1201"/>
      <c r="HV260" s="1201"/>
      <c r="HW260" s="1201"/>
      <c r="HX260" s="1201"/>
      <c r="HY260" s="1201"/>
      <c r="HZ260" s="1201"/>
      <c r="IA260" s="1201"/>
      <c r="IB260" s="1201"/>
      <c r="IC260" s="1201"/>
      <c r="ID260" s="1201"/>
      <c r="IE260" s="1201"/>
      <c r="IF260" s="1201"/>
      <c r="IG260" s="1201"/>
      <c r="IH260" s="1201"/>
      <c r="II260" s="1201"/>
      <c r="IJ260" s="1201"/>
      <c r="IK260" s="1201"/>
      <c r="IL260" s="1201"/>
      <c r="IM260" s="1201"/>
      <c r="IN260" s="1201"/>
      <c r="IO260" s="1201"/>
      <c r="IP260" s="1201"/>
      <c r="IQ260" s="1201"/>
      <c r="IR260" s="1201"/>
      <c r="IS260" s="1201"/>
    </row>
    <row r="261" spans="1:253" s="1201" customFormat="1" ht="30">
      <c r="A261" s="1185">
        <v>248</v>
      </c>
      <c r="B261" s="1225" t="s">
        <v>1053</v>
      </c>
      <c r="C261" s="1225"/>
      <c r="D261" s="1225"/>
      <c r="E261" s="519" t="s">
        <v>1117</v>
      </c>
      <c r="F261" s="1222" t="s">
        <v>1248</v>
      </c>
      <c r="G261" s="1231"/>
      <c r="H261" s="1188" t="s">
        <v>19</v>
      </c>
      <c r="I261" s="1189">
        <v>2019</v>
      </c>
      <c r="J261" s="1189"/>
      <c r="K261" s="1189">
        <v>2021</v>
      </c>
      <c r="L261" s="1189"/>
      <c r="M261" s="1229"/>
      <c r="N261" s="1225" t="s">
        <v>1113</v>
      </c>
      <c r="O261" s="1192">
        <v>4000</v>
      </c>
      <c r="P261" s="1192"/>
      <c r="Q261" s="1192">
        <v>4000</v>
      </c>
      <c r="R261" s="1192"/>
      <c r="S261" s="1192"/>
      <c r="T261" s="1192"/>
      <c r="U261" s="1192">
        <v>2800</v>
      </c>
      <c r="V261" s="520">
        <v>2160</v>
      </c>
      <c r="W261" s="519"/>
      <c r="X261" s="641">
        <v>500</v>
      </c>
      <c r="Y261" s="641"/>
      <c r="Z261" s="519"/>
      <c r="AA261" s="520">
        <v>2160</v>
      </c>
      <c r="AB261" s="535"/>
    </row>
    <row r="262" spans="1:253" s="1201" customFormat="1" ht="45">
      <c r="A262" s="1185">
        <v>249</v>
      </c>
      <c r="B262" s="1225" t="s">
        <v>1054</v>
      </c>
      <c r="C262" s="1225"/>
      <c r="D262" s="1225"/>
      <c r="E262" s="519" t="s">
        <v>1117</v>
      </c>
      <c r="F262" s="1222" t="s">
        <v>1248</v>
      </c>
      <c r="G262" s="1231"/>
      <c r="H262" s="1194" t="s">
        <v>51</v>
      </c>
      <c r="I262" s="1189">
        <v>2019</v>
      </c>
      <c r="J262" s="1189"/>
      <c r="K262" s="1189">
        <v>2021</v>
      </c>
      <c r="L262" s="1189"/>
      <c r="M262" s="1229" t="s">
        <v>1443</v>
      </c>
      <c r="N262" s="1225" t="s">
        <v>1113</v>
      </c>
      <c r="O262" s="1192">
        <v>3000</v>
      </c>
      <c r="P262" s="1192"/>
      <c r="Q262" s="1192">
        <v>3000</v>
      </c>
      <c r="R262" s="1192"/>
      <c r="S262" s="1192"/>
      <c r="T262" s="1192"/>
      <c r="U262" s="1192">
        <v>2100</v>
      </c>
      <c r="V262" s="520">
        <v>1620</v>
      </c>
      <c r="W262" s="519"/>
      <c r="X262" s="641">
        <v>500</v>
      </c>
      <c r="Y262" s="641"/>
      <c r="Z262" s="519"/>
      <c r="AA262" s="520">
        <v>1620</v>
      </c>
      <c r="AB262" s="535"/>
    </row>
    <row r="263" spans="1:253" s="1201" customFormat="1" ht="45">
      <c r="A263" s="1185">
        <v>250</v>
      </c>
      <c r="B263" s="1225" t="s">
        <v>1081</v>
      </c>
      <c r="C263" s="1225"/>
      <c r="D263" s="1225"/>
      <c r="E263" s="519" t="s">
        <v>1117</v>
      </c>
      <c r="F263" s="1222" t="s">
        <v>1248</v>
      </c>
      <c r="G263" s="1231"/>
      <c r="H263" s="1198" t="s">
        <v>211</v>
      </c>
      <c r="I263" s="1189">
        <v>2019</v>
      </c>
      <c r="J263" s="1189"/>
      <c r="K263" s="1189">
        <v>2020</v>
      </c>
      <c r="L263" s="1189"/>
      <c r="M263" s="1229" t="s">
        <v>1445</v>
      </c>
      <c r="N263" s="1225" t="s">
        <v>1113</v>
      </c>
      <c r="O263" s="1192">
        <v>3200</v>
      </c>
      <c r="P263" s="1192"/>
      <c r="Q263" s="1192">
        <v>3200</v>
      </c>
      <c r="R263" s="519"/>
      <c r="S263" s="519"/>
      <c r="T263" s="519"/>
      <c r="U263" s="520"/>
      <c r="V263" s="520">
        <v>1728</v>
      </c>
      <c r="W263" s="519"/>
      <c r="X263" s="641">
        <v>500</v>
      </c>
      <c r="Y263" s="641"/>
      <c r="Z263" s="519"/>
      <c r="AA263" s="519">
        <v>1728</v>
      </c>
      <c r="AB263" s="535"/>
    </row>
    <row r="264" spans="1:253" s="1201" customFormat="1" ht="45">
      <c r="A264" s="1185">
        <v>251</v>
      </c>
      <c r="B264" s="1209" t="s">
        <v>1083</v>
      </c>
      <c r="C264" s="1209"/>
      <c r="D264" s="1209"/>
      <c r="E264" s="519" t="s">
        <v>1117</v>
      </c>
      <c r="F264" s="1222" t="s">
        <v>1248</v>
      </c>
      <c r="G264" s="1231"/>
      <c r="H264" s="1188" t="s">
        <v>132</v>
      </c>
      <c r="I264" s="1189">
        <v>2019</v>
      </c>
      <c r="J264" s="1189"/>
      <c r="K264" s="1189">
        <v>2020</v>
      </c>
      <c r="L264" s="1189"/>
      <c r="M264" s="1229" t="s">
        <v>1446</v>
      </c>
      <c r="N264" s="1225" t="s">
        <v>1113</v>
      </c>
      <c r="O264" s="1192">
        <v>4000</v>
      </c>
      <c r="P264" s="1192"/>
      <c r="Q264" s="1192">
        <v>4000</v>
      </c>
      <c r="R264" s="1192"/>
      <c r="S264" s="1192"/>
      <c r="T264" s="1192"/>
      <c r="U264" s="1192"/>
      <c r="V264" s="1192">
        <v>1620</v>
      </c>
      <c r="W264" s="519"/>
      <c r="X264" s="641">
        <v>500</v>
      </c>
      <c r="Y264" s="641"/>
      <c r="Z264" s="519"/>
      <c r="AA264" s="519">
        <v>1620</v>
      </c>
      <c r="AB264" s="535"/>
      <c r="AC264" s="1203"/>
      <c r="AD264" s="1203"/>
      <c r="AE264" s="1203"/>
      <c r="AF264" s="1203"/>
      <c r="AG264" s="1203"/>
      <c r="AH264" s="1203"/>
      <c r="AI264" s="1203"/>
      <c r="AJ264" s="1203"/>
      <c r="AK264" s="1203"/>
      <c r="AL264" s="1203"/>
      <c r="AM264" s="1203"/>
      <c r="AN264" s="1203"/>
      <c r="AO264" s="1203"/>
      <c r="AP264" s="1203"/>
      <c r="AQ264" s="1203"/>
      <c r="AR264" s="1203"/>
      <c r="AS264" s="1203"/>
      <c r="AT264" s="1203"/>
      <c r="AU264" s="1203"/>
      <c r="AV264" s="1203"/>
      <c r="AW264" s="1203"/>
      <c r="AX264" s="1203"/>
      <c r="AY264" s="1203"/>
      <c r="AZ264" s="1203"/>
      <c r="BA264" s="1203"/>
      <c r="BB264" s="1203"/>
      <c r="BC264" s="1203"/>
      <c r="BD264" s="1203"/>
      <c r="BE264" s="1203"/>
      <c r="BF264" s="1203"/>
      <c r="BG264" s="1203"/>
      <c r="BH264" s="1203"/>
      <c r="BI264" s="1203"/>
      <c r="BJ264" s="1203"/>
      <c r="BK264" s="1203"/>
      <c r="BL264" s="1203"/>
      <c r="BM264" s="1203"/>
      <c r="BN264" s="1203"/>
      <c r="BO264" s="1203"/>
      <c r="BP264" s="1203"/>
      <c r="BQ264" s="1203"/>
      <c r="BR264" s="1203"/>
      <c r="BS264" s="1203"/>
      <c r="BT264" s="1203"/>
      <c r="BU264" s="1203"/>
      <c r="BV264" s="1203"/>
      <c r="BW264" s="1203"/>
      <c r="BX264" s="1203"/>
      <c r="BY264" s="1203"/>
      <c r="BZ264" s="1203"/>
      <c r="CA264" s="1203"/>
      <c r="CB264" s="1203"/>
      <c r="CC264" s="1203"/>
      <c r="CD264" s="1203"/>
      <c r="CE264" s="1203"/>
      <c r="CF264" s="1203"/>
      <c r="CG264" s="1203"/>
      <c r="CH264" s="1203"/>
      <c r="CI264" s="1203"/>
      <c r="CJ264" s="1203"/>
      <c r="CK264" s="1203"/>
      <c r="CL264" s="1203"/>
      <c r="CM264" s="1203"/>
      <c r="CN264" s="1203"/>
      <c r="CO264" s="1203"/>
      <c r="CP264" s="1203"/>
      <c r="CQ264" s="1203"/>
      <c r="CR264" s="1203"/>
      <c r="CS264" s="1203"/>
      <c r="CT264" s="1203"/>
      <c r="CU264" s="1203"/>
      <c r="CV264" s="1203"/>
      <c r="CW264" s="1203"/>
      <c r="CX264" s="1203"/>
      <c r="CY264" s="1203"/>
      <c r="CZ264" s="1203"/>
      <c r="DA264" s="1203"/>
      <c r="DB264" s="1203"/>
      <c r="DC264" s="1203"/>
      <c r="DD264" s="1203"/>
      <c r="DE264" s="1203"/>
      <c r="DF264" s="1203"/>
      <c r="DG264" s="1203"/>
      <c r="DH264" s="1203"/>
      <c r="DI264" s="1203"/>
      <c r="DJ264" s="1203"/>
      <c r="DK264" s="1203"/>
      <c r="DL264" s="1203"/>
      <c r="DM264" s="1203"/>
      <c r="DN264" s="1203"/>
      <c r="DO264" s="1203"/>
      <c r="DP264" s="1203"/>
      <c r="DQ264" s="1203"/>
      <c r="DR264" s="1203"/>
      <c r="DS264" s="1203"/>
      <c r="DT264" s="1203"/>
      <c r="DU264" s="1203"/>
      <c r="DV264" s="1203"/>
      <c r="DW264" s="1203"/>
      <c r="DX264" s="1203"/>
      <c r="DY264" s="1203"/>
      <c r="DZ264" s="1203"/>
      <c r="EA264" s="1203"/>
      <c r="EB264" s="1203"/>
      <c r="EC264" s="1203"/>
      <c r="ED264" s="1203"/>
      <c r="EE264" s="1203"/>
      <c r="EF264" s="1203"/>
      <c r="EG264" s="1203"/>
      <c r="EH264" s="1203"/>
      <c r="EI264" s="1203"/>
      <c r="EJ264" s="1203"/>
      <c r="EK264" s="1203"/>
      <c r="EL264" s="1203"/>
      <c r="EM264" s="1203"/>
      <c r="EN264" s="1203"/>
      <c r="EO264" s="1203"/>
      <c r="EP264" s="1203"/>
      <c r="EQ264" s="1203"/>
      <c r="ER264" s="1203"/>
      <c r="ES264" s="1203"/>
      <c r="ET264" s="1203"/>
      <c r="EU264" s="1203"/>
      <c r="EV264" s="1203"/>
      <c r="EW264" s="1203"/>
      <c r="EX264" s="1203"/>
      <c r="EY264" s="1203"/>
      <c r="EZ264" s="1203"/>
      <c r="FA264" s="1203"/>
      <c r="FB264" s="1203"/>
      <c r="FC264" s="1203"/>
      <c r="FD264" s="1203"/>
      <c r="FE264" s="1203"/>
      <c r="FF264" s="1203"/>
      <c r="FG264" s="1203"/>
      <c r="FH264" s="1203"/>
      <c r="FI264" s="1203"/>
      <c r="FJ264" s="1203"/>
      <c r="FK264" s="1203"/>
      <c r="FL264" s="1203"/>
      <c r="FM264" s="1203"/>
      <c r="FN264" s="1203"/>
      <c r="FO264" s="1203"/>
      <c r="FP264" s="1203"/>
      <c r="FQ264" s="1203"/>
      <c r="FR264" s="1203"/>
      <c r="FS264" s="1203"/>
      <c r="FT264" s="1203"/>
      <c r="FU264" s="1203"/>
      <c r="FV264" s="1203"/>
      <c r="FW264" s="1203"/>
      <c r="FX264" s="1203"/>
      <c r="FY264" s="1203"/>
      <c r="FZ264" s="1203"/>
      <c r="GA264" s="1203"/>
      <c r="GB264" s="1203"/>
      <c r="GC264" s="1203"/>
      <c r="GD264" s="1203"/>
      <c r="GE264" s="1203"/>
      <c r="GF264" s="1203"/>
      <c r="GG264" s="1203"/>
      <c r="GH264" s="1203"/>
      <c r="GI264" s="1203"/>
      <c r="GJ264" s="1203"/>
      <c r="GK264" s="1203"/>
      <c r="GL264" s="1203"/>
      <c r="GM264" s="1203"/>
      <c r="GN264" s="1203"/>
      <c r="GO264" s="1203"/>
      <c r="GP264" s="1203"/>
      <c r="GQ264" s="1203"/>
      <c r="GR264" s="1203"/>
      <c r="GS264" s="1203"/>
      <c r="GT264" s="1203"/>
      <c r="GU264" s="1203"/>
      <c r="GV264" s="1203"/>
      <c r="GW264" s="1203"/>
      <c r="GX264" s="1203"/>
      <c r="GY264" s="1203"/>
      <c r="GZ264" s="1203"/>
      <c r="HA264" s="1203"/>
      <c r="HB264" s="1203"/>
      <c r="HC264" s="1203"/>
      <c r="HD264" s="1203"/>
      <c r="HE264" s="1203"/>
      <c r="HF264" s="1203"/>
      <c r="HG264" s="1203"/>
      <c r="HH264" s="1203"/>
      <c r="HI264" s="1203"/>
      <c r="HJ264" s="1203"/>
      <c r="HK264" s="1203"/>
      <c r="HL264" s="1203"/>
      <c r="HM264" s="1203"/>
      <c r="HN264" s="1203"/>
      <c r="HO264" s="1203"/>
      <c r="HP264" s="1203"/>
      <c r="HQ264" s="1203"/>
      <c r="HR264" s="1203"/>
      <c r="HS264" s="1203"/>
      <c r="HT264" s="1203"/>
      <c r="HU264" s="1203"/>
      <c r="HV264" s="1203"/>
      <c r="HW264" s="1203"/>
      <c r="HX264" s="1203"/>
      <c r="HY264" s="1203"/>
      <c r="HZ264" s="1203"/>
      <c r="IA264" s="1203"/>
      <c r="IB264" s="1203"/>
      <c r="IC264" s="1203"/>
      <c r="ID264" s="1203"/>
      <c r="IE264" s="1203"/>
      <c r="IF264" s="1203"/>
      <c r="IG264" s="1203"/>
      <c r="IH264" s="1203"/>
      <c r="II264" s="1203"/>
      <c r="IJ264" s="1203"/>
      <c r="IK264" s="1203"/>
      <c r="IL264" s="1203"/>
      <c r="IM264" s="1203"/>
      <c r="IN264" s="1203"/>
      <c r="IO264" s="1203"/>
      <c r="IP264" s="1203"/>
      <c r="IQ264" s="1203"/>
      <c r="IR264" s="1203"/>
      <c r="IS264" s="1203"/>
    </row>
    <row r="265" spans="1:253" s="1228" customFormat="1" ht="31.5">
      <c r="A265" s="1185">
        <v>252</v>
      </c>
      <c r="B265" s="1529" t="s">
        <v>2299</v>
      </c>
      <c r="C265" s="1209"/>
      <c r="D265" s="1209"/>
      <c r="E265" s="519" t="s">
        <v>1117</v>
      </c>
      <c r="F265" s="1222" t="s">
        <v>1248</v>
      </c>
      <c r="G265" s="1231"/>
      <c r="H265" s="1198" t="s">
        <v>211</v>
      </c>
      <c r="I265" s="1189">
        <v>2019</v>
      </c>
      <c r="J265" s="1189"/>
      <c r="K265" s="1189">
        <v>2020</v>
      </c>
      <c r="L265" s="1189"/>
      <c r="M265" s="1189"/>
      <c r="N265" s="1225" t="s">
        <v>1113</v>
      </c>
      <c r="O265" s="1192">
        <v>4000</v>
      </c>
      <c r="P265" s="1192"/>
      <c r="Q265" s="1192">
        <v>4000</v>
      </c>
      <c r="R265" s="1192"/>
      <c r="S265" s="1192"/>
      <c r="T265" s="1192"/>
      <c r="U265" s="1192"/>
      <c r="V265" s="1192">
        <v>2160</v>
      </c>
      <c r="W265" s="519"/>
      <c r="X265" s="641">
        <v>500</v>
      </c>
      <c r="Y265" s="641"/>
      <c r="Z265" s="519"/>
      <c r="AA265" s="519">
        <v>2160</v>
      </c>
      <c r="AB265" s="535"/>
      <c r="AC265" s="1203"/>
      <c r="AD265" s="1203"/>
      <c r="AE265" s="1203"/>
      <c r="AF265" s="1203"/>
      <c r="AG265" s="1203"/>
      <c r="AH265" s="1203"/>
      <c r="AI265" s="1203"/>
      <c r="AJ265" s="1203"/>
      <c r="AK265" s="1203"/>
      <c r="AL265" s="1203"/>
      <c r="AM265" s="1203"/>
      <c r="AN265" s="1203"/>
      <c r="AO265" s="1203"/>
      <c r="AP265" s="1203"/>
      <c r="AQ265" s="1203"/>
      <c r="AR265" s="1203"/>
      <c r="AS265" s="1203"/>
      <c r="AT265" s="1203"/>
      <c r="AU265" s="1203"/>
      <c r="AV265" s="1203"/>
      <c r="AW265" s="1203"/>
      <c r="AX265" s="1203"/>
      <c r="AY265" s="1203"/>
      <c r="AZ265" s="1203"/>
      <c r="BA265" s="1203"/>
      <c r="BB265" s="1203"/>
      <c r="BC265" s="1203"/>
      <c r="BD265" s="1203"/>
      <c r="BE265" s="1203"/>
      <c r="BF265" s="1203"/>
      <c r="BG265" s="1203"/>
      <c r="BH265" s="1203"/>
      <c r="BI265" s="1203"/>
      <c r="BJ265" s="1203"/>
      <c r="BK265" s="1203"/>
      <c r="BL265" s="1203"/>
      <c r="BM265" s="1203"/>
      <c r="BN265" s="1203"/>
      <c r="BO265" s="1203"/>
      <c r="BP265" s="1203"/>
      <c r="BQ265" s="1203"/>
      <c r="BR265" s="1203"/>
      <c r="BS265" s="1203"/>
      <c r="BT265" s="1203"/>
      <c r="BU265" s="1203"/>
      <c r="BV265" s="1203"/>
      <c r="BW265" s="1203"/>
      <c r="BX265" s="1203"/>
      <c r="BY265" s="1203"/>
      <c r="BZ265" s="1203"/>
      <c r="CA265" s="1203"/>
      <c r="CB265" s="1203"/>
      <c r="CC265" s="1203"/>
      <c r="CD265" s="1203"/>
      <c r="CE265" s="1203"/>
      <c r="CF265" s="1203"/>
      <c r="CG265" s="1203"/>
      <c r="CH265" s="1203"/>
      <c r="CI265" s="1203"/>
      <c r="CJ265" s="1203"/>
      <c r="CK265" s="1203"/>
      <c r="CL265" s="1203"/>
      <c r="CM265" s="1203"/>
      <c r="CN265" s="1203"/>
      <c r="CO265" s="1203"/>
      <c r="CP265" s="1203"/>
      <c r="CQ265" s="1203"/>
      <c r="CR265" s="1203"/>
      <c r="CS265" s="1203"/>
      <c r="CT265" s="1203"/>
      <c r="CU265" s="1203"/>
      <c r="CV265" s="1203"/>
      <c r="CW265" s="1203"/>
      <c r="CX265" s="1203"/>
      <c r="CY265" s="1203"/>
      <c r="CZ265" s="1203"/>
      <c r="DA265" s="1203"/>
      <c r="DB265" s="1203"/>
      <c r="DC265" s="1203"/>
      <c r="DD265" s="1203"/>
      <c r="DE265" s="1203"/>
      <c r="DF265" s="1203"/>
      <c r="DG265" s="1203"/>
      <c r="DH265" s="1203"/>
      <c r="DI265" s="1203"/>
      <c r="DJ265" s="1203"/>
      <c r="DK265" s="1203"/>
      <c r="DL265" s="1203"/>
      <c r="DM265" s="1203"/>
      <c r="DN265" s="1203"/>
      <c r="DO265" s="1203"/>
      <c r="DP265" s="1203"/>
      <c r="DQ265" s="1203"/>
      <c r="DR265" s="1203"/>
      <c r="DS265" s="1203"/>
      <c r="DT265" s="1203"/>
      <c r="DU265" s="1203"/>
      <c r="DV265" s="1203"/>
      <c r="DW265" s="1203"/>
      <c r="DX265" s="1203"/>
      <c r="DY265" s="1203"/>
      <c r="DZ265" s="1203"/>
      <c r="EA265" s="1203"/>
      <c r="EB265" s="1203"/>
      <c r="EC265" s="1203"/>
      <c r="ED265" s="1203"/>
      <c r="EE265" s="1203"/>
      <c r="EF265" s="1203"/>
      <c r="EG265" s="1203"/>
      <c r="EH265" s="1203"/>
      <c r="EI265" s="1203"/>
      <c r="EJ265" s="1203"/>
      <c r="EK265" s="1203"/>
      <c r="EL265" s="1203"/>
      <c r="EM265" s="1203"/>
      <c r="EN265" s="1203"/>
      <c r="EO265" s="1203"/>
      <c r="EP265" s="1203"/>
      <c r="EQ265" s="1203"/>
      <c r="ER265" s="1203"/>
      <c r="ES265" s="1203"/>
      <c r="ET265" s="1203"/>
      <c r="EU265" s="1203"/>
      <c r="EV265" s="1203"/>
      <c r="EW265" s="1203"/>
      <c r="EX265" s="1203"/>
      <c r="EY265" s="1203"/>
      <c r="EZ265" s="1203"/>
      <c r="FA265" s="1203"/>
      <c r="FB265" s="1203"/>
      <c r="FC265" s="1203"/>
      <c r="FD265" s="1203"/>
      <c r="FE265" s="1203"/>
      <c r="FF265" s="1203"/>
      <c r="FG265" s="1203"/>
      <c r="FH265" s="1203"/>
      <c r="FI265" s="1203"/>
      <c r="FJ265" s="1203"/>
      <c r="FK265" s="1203"/>
      <c r="FL265" s="1203"/>
      <c r="FM265" s="1203"/>
      <c r="FN265" s="1203"/>
      <c r="FO265" s="1203"/>
      <c r="FP265" s="1203"/>
      <c r="FQ265" s="1203"/>
      <c r="FR265" s="1203"/>
      <c r="FS265" s="1203"/>
      <c r="FT265" s="1203"/>
      <c r="FU265" s="1203"/>
      <c r="FV265" s="1203"/>
      <c r="FW265" s="1203"/>
      <c r="FX265" s="1203"/>
      <c r="FY265" s="1203"/>
      <c r="FZ265" s="1203"/>
      <c r="GA265" s="1203"/>
      <c r="GB265" s="1203"/>
      <c r="GC265" s="1203"/>
      <c r="GD265" s="1203"/>
      <c r="GE265" s="1203"/>
      <c r="GF265" s="1203"/>
      <c r="GG265" s="1203"/>
      <c r="GH265" s="1203"/>
      <c r="GI265" s="1203"/>
      <c r="GJ265" s="1203"/>
      <c r="GK265" s="1203"/>
      <c r="GL265" s="1203"/>
      <c r="GM265" s="1203"/>
      <c r="GN265" s="1203"/>
      <c r="GO265" s="1203"/>
      <c r="GP265" s="1203"/>
      <c r="GQ265" s="1203"/>
      <c r="GR265" s="1203"/>
      <c r="GS265" s="1203"/>
      <c r="GT265" s="1203"/>
      <c r="GU265" s="1203"/>
      <c r="GV265" s="1203"/>
      <c r="GW265" s="1203"/>
      <c r="GX265" s="1203"/>
      <c r="GY265" s="1203"/>
      <c r="GZ265" s="1203"/>
      <c r="HA265" s="1203"/>
      <c r="HB265" s="1203"/>
      <c r="HC265" s="1203"/>
      <c r="HD265" s="1203"/>
      <c r="HE265" s="1203"/>
      <c r="HF265" s="1203"/>
      <c r="HG265" s="1203"/>
      <c r="HH265" s="1203"/>
      <c r="HI265" s="1203"/>
      <c r="HJ265" s="1203"/>
      <c r="HK265" s="1203"/>
      <c r="HL265" s="1203"/>
      <c r="HM265" s="1203"/>
      <c r="HN265" s="1203"/>
      <c r="HO265" s="1203"/>
      <c r="HP265" s="1203"/>
      <c r="HQ265" s="1203"/>
      <c r="HR265" s="1203"/>
      <c r="HS265" s="1203"/>
      <c r="HT265" s="1203"/>
      <c r="HU265" s="1203"/>
      <c r="HV265" s="1203"/>
      <c r="HW265" s="1203"/>
      <c r="HX265" s="1203"/>
      <c r="HY265" s="1203"/>
      <c r="HZ265" s="1203"/>
      <c r="IA265" s="1203"/>
      <c r="IB265" s="1203"/>
      <c r="IC265" s="1203"/>
      <c r="ID265" s="1203"/>
      <c r="IE265" s="1203"/>
      <c r="IF265" s="1203"/>
      <c r="IG265" s="1203"/>
      <c r="IH265" s="1203"/>
      <c r="II265" s="1203"/>
      <c r="IJ265" s="1203"/>
      <c r="IK265" s="1203"/>
      <c r="IL265" s="1203"/>
      <c r="IM265" s="1203"/>
      <c r="IN265" s="1203"/>
      <c r="IO265" s="1203"/>
      <c r="IP265" s="1203"/>
      <c r="IQ265" s="1203"/>
      <c r="IR265" s="1203"/>
      <c r="IS265" s="1203"/>
    </row>
    <row r="266" spans="1:253" s="1201" customFormat="1" ht="60">
      <c r="A266" s="1185">
        <v>253</v>
      </c>
      <c r="B266" s="1225" t="s">
        <v>1055</v>
      </c>
      <c r="C266" s="1225"/>
      <c r="D266" s="1225"/>
      <c r="E266" s="519" t="s">
        <v>1117</v>
      </c>
      <c r="F266" s="1222" t="s">
        <v>1248</v>
      </c>
      <c r="G266" s="1220"/>
      <c r="H266" s="1193" t="s">
        <v>106</v>
      </c>
      <c r="I266" s="1189">
        <v>2020</v>
      </c>
      <c r="J266" s="1189"/>
      <c r="K266" s="1189">
        <v>2022</v>
      </c>
      <c r="L266" s="1189"/>
      <c r="M266" s="1189"/>
      <c r="N266" s="1225" t="s">
        <v>1113</v>
      </c>
      <c r="O266" s="1192">
        <v>5000</v>
      </c>
      <c r="P266" s="1192"/>
      <c r="Q266" s="1192">
        <v>5000</v>
      </c>
      <c r="R266" s="1192"/>
      <c r="S266" s="1192"/>
      <c r="T266" s="1192"/>
      <c r="U266" s="1192">
        <v>1750</v>
      </c>
      <c r="V266" s="520"/>
      <c r="W266" s="1224"/>
      <c r="X266" s="687">
        <v>0</v>
      </c>
      <c r="Y266" s="687"/>
      <c r="Z266" s="1224"/>
      <c r="AA266" s="519">
        <v>0</v>
      </c>
      <c r="AB266" s="1202" t="s">
        <v>1056</v>
      </c>
      <c r="AC266" s="1228"/>
      <c r="AD266" s="1228"/>
      <c r="AE266" s="1228"/>
      <c r="AF266" s="1228"/>
      <c r="AG266" s="1228"/>
      <c r="AH266" s="1228"/>
      <c r="AI266" s="1228"/>
      <c r="AJ266" s="1228"/>
      <c r="AK266" s="1228"/>
      <c r="AL266" s="1228"/>
      <c r="AM266" s="1228"/>
      <c r="AN266" s="1228"/>
      <c r="AO266" s="1228"/>
      <c r="AP266" s="1228"/>
      <c r="AQ266" s="1228"/>
      <c r="AR266" s="1228"/>
      <c r="AS266" s="1228"/>
      <c r="AT266" s="1228"/>
      <c r="AU266" s="1228"/>
      <c r="AV266" s="1228"/>
      <c r="AW266" s="1228"/>
      <c r="AX266" s="1228"/>
      <c r="AY266" s="1228"/>
      <c r="AZ266" s="1228"/>
      <c r="BA266" s="1228"/>
      <c r="BB266" s="1228"/>
      <c r="BC266" s="1228"/>
      <c r="BD266" s="1228"/>
      <c r="BE266" s="1228"/>
      <c r="BF266" s="1228"/>
      <c r="BG266" s="1228"/>
      <c r="BH266" s="1228"/>
      <c r="BI266" s="1228"/>
      <c r="BJ266" s="1228"/>
      <c r="BK266" s="1228"/>
      <c r="BL266" s="1228"/>
      <c r="BM266" s="1228"/>
      <c r="BN266" s="1228"/>
      <c r="BO266" s="1228"/>
      <c r="BP266" s="1228"/>
      <c r="BQ266" s="1228"/>
      <c r="BR266" s="1228"/>
      <c r="BS266" s="1228"/>
      <c r="BT266" s="1228"/>
      <c r="BU266" s="1228"/>
      <c r="BV266" s="1228"/>
      <c r="BW266" s="1228"/>
      <c r="BX266" s="1228"/>
      <c r="BY266" s="1228"/>
      <c r="BZ266" s="1228"/>
      <c r="CA266" s="1228"/>
      <c r="CB266" s="1228"/>
      <c r="CC266" s="1228"/>
      <c r="CD266" s="1228"/>
      <c r="CE266" s="1228"/>
      <c r="CF266" s="1228"/>
      <c r="CG266" s="1228"/>
      <c r="CH266" s="1228"/>
      <c r="CI266" s="1228"/>
      <c r="CJ266" s="1228"/>
      <c r="CK266" s="1228"/>
      <c r="CL266" s="1228"/>
      <c r="CM266" s="1228"/>
      <c r="CN266" s="1228"/>
      <c r="CO266" s="1228"/>
      <c r="CP266" s="1228"/>
      <c r="CQ266" s="1228"/>
      <c r="CR266" s="1228"/>
      <c r="CS266" s="1228"/>
      <c r="CT266" s="1228"/>
      <c r="CU266" s="1228"/>
      <c r="CV266" s="1228"/>
      <c r="CW266" s="1228"/>
      <c r="CX266" s="1228"/>
      <c r="CY266" s="1228"/>
      <c r="CZ266" s="1228"/>
      <c r="DA266" s="1228"/>
      <c r="DB266" s="1228"/>
      <c r="DC266" s="1228"/>
      <c r="DD266" s="1228"/>
      <c r="DE266" s="1228"/>
      <c r="DF266" s="1228"/>
      <c r="DG266" s="1228"/>
      <c r="DH266" s="1228"/>
      <c r="DI266" s="1228"/>
      <c r="DJ266" s="1228"/>
      <c r="DK266" s="1228"/>
      <c r="DL266" s="1228"/>
      <c r="DM266" s="1228"/>
      <c r="DN266" s="1228"/>
      <c r="DO266" s="1228"/>
      <c r="DP266" s="1228"/>
      <c r="DQ266" s="1228"/>
      <c r="DR266" s="1228"/>
      <c r="DS266" s="1228"/>
      <c r="DT266" s="1228"/>
      <c r="DU266" s="1228"/>
      <c r="DV266" s="1228"/>
      <c r="DW266" s="1228"/>
      <c r="DX266" s="1228"/>
      <c r="DY266" s="1228"/>
      <c r="DZ266" s="1228"/>
      <c r="EA266" s="1228"/>
      <c r="EB266" s="1228"/>
      <c r="EC266" s="1228"/>
      <c r="ED266" s="1228"/>
      <c r="EE266" s="1228"/>
      <c r="EF266" s="1228"/>
      <c r="EG266" s="1228"/>
      <c r="EH266" s="1228"/>
      <c r="EI266" s="1228"/>
      <c r="EJ266" s="1228"/>
      <c r="EK266" s="1228"/>
      <c r="EL266" s="1228"/>
      <c r="EM266" s="1228"/>
      <c r="EN266" s="1228"/>
      <c r="EO266" s="1228"/>
      <c r="EP266" s="1228"/>
      <c r="EQ266" s="1228"/>
      <c r="ER266" s="1228"/>
      <c r="ES266" s="1228"/>
      <c r="ET266" s="1228"/>
      <c r="EU266" s="1228"/>
      <c r="EV266" s="1228"/>
      <c r="EW266" s="1228"/>
      <c r="EX266" s="1228"/>
      <c r="EY266" s="1228"/>
      <c r="EZ266" s="1228"/>
      <c r="FA266" s="1228"/>
      <c r="FB266" s="1228"/>
      <c r="FC266" s="1228"/>
      <c r="FD266" s="1228"/>
      <c r="FE266" s="1228"/>
      <c r="FF266" s="1228"/>
      <c r="FG266" s="1228"/>
      <c r="FH266" s="1228"/>
      <c r="FI266" s="1228"/>
      <c r="FJ266" s="1228"/>
      <c r="FK266" s="1228"/>
      <c r="FL266" s="1228"/>
      <c r="FM266" s="1228"/>
      <c r="FN266" s="1228"/>
      <c r="FO266" s="1228"/>
      <c r="FP266" s="1228"/>
      <c r="FQ266" s="1228"/>
      <c r="FR266" s="1228"/>
      <c r="FS266" s="1228"/>
      <c r="FT266" s="1228"/>
      <c r="FU266" s="1228"/>
      <c r="FV266" s="1228"/>
      <c r="FW266" s="1228"/>
      <c r="FX266" s="1228"/>
      <c r="FY266" s="1228"/>
      <c r="FZ266" s="1228"/>
      <c r="GA266" s="1228"/>
      <c r="GB266" s="1228"/>
      <c r="GC266" s="1228"/>
      <c r="GD266" s="1228"/>
      <c r="GE266" s="1228"/>
      <c r="GF266" s="1228"/>
      <c r="GG266" s="1228"/>
      <c r="GH266" s="1228"/>
      <c r="GI266" s="1228"/>
      <c r="GJ266" s="1228"/>
      <c r="GK266" s="1228"/>
      <c r="GL266" s="1228"/>
      <c r="GM266" s="1228"/>
      <c r="GN266" s="1228"/>
      <c r="GO266" s="1228"/>
      <c r="GP266" s="1228"/>
      <c r="GQ266" s="1228"/>
      <c r="GR266" s="1228"/>
      <c r="GS266" s="1228"/>
      <c r="GT266" s="1228"/>
      <c r="GU266" s="1228"/>
      <c r="GV266" s="1228"/>
      <c r="GW266" s="1228"/>
      <c r="GX266" s="1228"/>
      <c r="GY266" s="1228"/>
      <c r="GZ266" s="1228"/>
      <c r="HA266" s="1228"/>
      <c r="HB266" s="1228"/>
      <c r="HC266" s="1228"/>
      <c r="HD266" s="1228"/>
      <c r="HE266" s="1228"/>
      <c r="HF266" s="1228"/>
      <c r="HG266" s="1228"/>
      <c r="HH266" s="1228"/>
      <c r="HI266" s="1228"/>
      <c r="HJ266" s="1228"/>
      <c r="HK266" s="1228"/>
      <c r="HL266" s="1228"/>
      <c r="HM266" s="1228"/>
      <c r="HN266" s="1228"/>
      <c r="HO266" s="1228"/>
      <c r="HP266" s="1228"/>
      <c r="HQ266" s="1228"/>
      <c r="HR266" s="1228"/>
      <c r="HS266" s="1228"/>
      <c r="HT266" s="1228"/>
      <c r="HU266" s="1228"/>
      <c r="HV266" s="1228"/>
      <c r="HW266" s="1228"/>
      <c r="HX266" s="1228"/>
      <c r="HY266" s="1228"/>
      <c r="HZ266" s="1228"/>
      <c r="IA266" s="1228"/>
      <c r="IB266" s="1228"/>
      <c r="IC266" s="1228"/>
      <c r="ID266" s="1228"/>
      <c r="IE266" s="1228"/>
      <c r="IF266" s="1228"/>
      <c r="IG266" s="1228"/>
      <c r="IH266" s="1228"/>
      <c r="II266" s="1228"/>
      <c r="IJ266" s="1228"/>
      <c r="IK266" s="1228"/>
      <c r="IL266" s="1228"/>
      <c r="IM266" s="1228"/>
      <c r="IN266" s="1228"/>
      <c r="IO266" s="1228"/>
      <c r="IP266" s="1228"/>
      <c r="IQ266" s="1228"/>
      <c r="IR266" s="1228"/>
      <c r="IS266" s="1228"/>
    </row>
    <row r="267" spans="1:253" s="1201" customFormat="1" ht="60">
      <c r="A267" s="1185">
        <v>254</v>
      </c>
      <c r="B267" s="1225" t="s">
        <v>1057</v>
      </c>
      <c r="C267" s="1225"/>
      <c r="D267" s="1225"/>
      <c r="E267" s="519" t="s">
        <v>1117</v>
      </c>
      <c r="F267" s="1222" t="s">
        <v>1248</v>
      </c>
      <c r="G267" s="1220"/>
      <c r="H267" s="1198" t="s">
        <v>106</v>
      </c>
      <c r="I267" s="1189">
        <v>2020</v>
      </c>
      <c r="J267" s="1189"/>
      <c r="K267" s="1189">
        <v>2022</v>
      </c>
      <c r="L267" s="1189"/>
      <c r="M267" s="1189"/>
      <c r="N267" s="1225" t="s">
        <v>1113</v>
      </c>
      <c r="O267" s="1192">
        <v>5000</v>
      </c>
      <c r="P267" s="1192"/>
      <c r="Q267" s="1192">
        <v>5000</v>
      </c>
      <c r="R267" s="1192"/>
      <c r="S267" s="1192"/>
      <c r="T267" s="1192"/>
      <c r="U267" s="1192">
        <v>1750</v>
      </c>
      <c r="V267" s="520"/>
      <c r="W267" s="1227"/>
      <c r="X267" s="688">
        <v>0</v>
      </c>
      <c r="Y267" s="688"/>
      <c r="Z267" s="1227"/>
      <c r="AA267" s="519">
        <v>0</v>
      </c>
      <c r="AB267" s="1202" t="s">
        <v>1056</v>
      </c>
      <c r="AC267" s="1228"/>
      <c r="AD267" s="1228"/>
      <c r="AE267" s="1228"/>
      <c r="AF267" s="1228"/>
      <c r="AG267" s="1228"/>
      <c r="AH267" s="1228"/>
      <c r="AI267" s="1228"/>
      <c r="AJ267" s="1228"/>
      <c r="AK267" s="1228"/>
      <c r="AL267" s="1228"/>
      <c r="AM267" s="1228"/>
      <c r="AN267" s="1228"/>
      <c r="AO267" s="1228"/>
      <c r="AP267" s="1228"/>
      <c r="AQ267" s="1228"/>
      <c r="AR267" s="1228"/>
      <c r="AS267" s="1228"/>
      <c r="AT267" s="1228"/>
      <c r="AU267" s="1228"/>
      <c r="AV267" s="1228"/>
      <c r="AW267" s="1228"/>
      <c r="AX267" s="1228"/>
      <c r="AY267" s="1228"/>
      <c r="AZ267" s="1228"/>
      <c r="BA267" s="1228"/>
      <c r="BB267" s="1228"/>
      <c r="BC267" s="1228"/>
      <c r="BD267" s="1228"/>
      <c r="BE267" s="1228"/>
      <c r="BF267" s="1228"/>
      <c r="BG267" s="1228"/>
      <c r="BH267" s="1228"/>
      <c r="BI267" s="1228"/>
      <c r="BJ267" s="1228"/>
      <c r="BK267" s="1228"/>
      <c r="BL267" s="1228"/>
      <c r="BM267" s="1228"/>
      <c r="BN267" s="1228"/>
      <c r="BO267" s="1228"/>
      <c r="BP267" s="1228"/>
      <c r="BQ267" s="1228"/>
      <c r="BR267" s="1228"/>
      <c r="BS267" s="1228"/>
      <c r="BT267" s="1228"/>
      <c r="BU267" s="1228"/>
      <c r="BV267" s="1228"/>
      <c r="BW267" s="1228"/>
      <c r="BX267" s="1228"/>
      <c r="BY267" s="1228"/>
      <c r="BZ267" s="1228"/>
      <c r="CA267" s="1228"/>
      <c r="CB267" s="1228"/>
      <c r="CC267" s="1228"/>
      <c r="CD267" s="1228"/>
      <c r="CE267" s="1228"/>
      <c r="CF267" s="1228"/>
      <c r="CG267" s="1228"/>
      <c r="CH267" s="1228"/>
      <c r="CI267" s="1228"/>
      <c r="CJ267" s="1228"/>
      <c r="CK267" s="1228"/>
      <c r="CL267" s="1228"/>
      <c r="CM267" s="1228"/>
      <c r="CN267" s="1228"/>
      <c r="CO267" s="1228"/>
      <c r="CP267" s="1228"/>
      <c r="CQ267" s="1228"/>
      <c r="CR267" s="1228"/>
      <c r="CS267" s="1228"/>
      <c r="CT267" s="1228"/>
      <c r="CU267" s="1228"/>
      <c r="CV267" s="1228"/>
      <c r="CW267" s="1228"/>
      <c r="CX267" s="1228"/>
      <c r="CY267" s="1228"/>
      <c r="CZ267" s="1228"/>
      <c r="DA267" s="1228"/>
      <c r="DB267" s="1228"/>
      <c r="DC267" s="1228"/>
      <c r="DD267" s="1228"/>
      <c r="DE267" s="1228"/>
      <c r="DF267" s="1228"/>
      <c r="DG267" s="1228"/>
      <c r="DH267" s="1228"/>
      <c r="DI267" s="1228"/>
      <c r="DJ267" s="1228"/>
      <c r="DK267" s="1228"/>
      <c r="DL267" s="1228"/>
      <c r="DM267" s="1228"/>
      <c r="DN267" s="1228"/>
      <c r="DO267" s="1228"/>
      <c r="DP267" s="1228"/>
      <c r="DQ267" s="1228"/>
      <c r="DR267" s="1228"/>
      <c r="DS267" s="1228"/>
      <c r="DT267" s="1228"/>
      <c r="DU267" s="1228"/>
      <c r="DV267" s="1228"/>
      <c r="DW267" s="1228"/>
      <c r="DX267" s="1228"/>
      <c r="DY267" s="1228"/>
      <c r="DZ267" s="1228"/>
      <c r="EA267" s="1228"/>
      <c r="EB267" s="1228"/>
      <c r="EC267" s="1228"/>
      <c r="ED267" s="1228"/>
      <c r="EE267" s="1228"/>
      <c r="EF267" s="1228"/>
      <c r="EG267" s="1228"/>
      <c r="EH267" s="1228"/>
      <c r="EI267" s="1228"/>
      <c r="EJ267" s="1228"/>
      <c r="EK267" s="1228"/>
      <c r="EL267" s="1228"/>
      <c r="EM267" s="1228"/>
      <c r="EN267" s="1228"/>
      <c r="EO267" s="1228"/>
      <c r="EP267" s="1228"/>
      <c r="EQ267" s="1228"/>
      <c r="ER267" s="1228"/>
      <c r="ES267" s="1228"/>
      <c r="ET267" s="1228"/>
      <c r="EU267" s="1228"/>
      <c r="EV267" s="1228"/>
      <c r="EW267" s="1228"/>
      <c r="EX267" s="1228"/>
      <c r="EY267" s="1228"/>
      <c r="EZ267" s="1228"/>
      <c r="FA267" s="1228"/>
      <c r="FB267" s="1228"/>
      <c r="FC267" s="1228"/>
      <c r="FD267" s="1228"/>
      <c r="FE267" s="1228"/>
      <c r="FF267" s="1228"/>
      <c r="FG267" s="1228"/>
      <c r="FH267" s="1228"/>
      <c r="FI267" s="1228"/>
      <c r="FJ267" s="1228"/>
      <c r="FK267" s="1228"/>
      <c r="FL267" s="1228"/>
      <c r="FM267" s="1228"/>
      <c r="FN267" s="1228"/>
      <c r="FO267" s="1228"/>
      <c r="FP267" s="1228"/>
      <c r="FQ267" s="1228"/>
      <c r="FR267" s="1228"/>
      <c r="FS267" s="1228"/>
      <c r="FT267" s="1228"/>
      <c r="FU267" s="1228"/>
      <c r="FV267" s="1228"/>
      <c r="FW267" s="1228"/>
      <c r="FX267" s="1228"/>
      <c r="FY267" s="1228"/>
      <c r="FZ267" s="1228"/>
      <c r="GA267" s="1228"/>
      <c r="GB267" s="1228"/>
      <c r="GC267" s="1228"/>
      <c r="GD267" s="1228"/>
      <c r="GE267" s="1228"/>
      <c r="GF267" s="1228"/>
      <c r="GG267" s="1228"/>
      <c r="GH267" s="1228"/>
      <c r="GI267" s="1228"/>
      <c r="GJ267" s="1228"/>
      <c r="GK267" s="1228"/>
      <c r="GL267" s="1228"/>
      <c r="GM267" s="1228"/>
      <c r="GN267" s="1228"/>
      <c r="GO267" s="1228"/>
      <c r="GP267" s="1228"/>
      <c r="GQ267" s="1228"/>
      <c r="GR267" s="1228"/>
      <c r="GS267" s="1228"/>
      <c r="GT267" s="1228"/>
      <c r="GU267" s="1228"/>
      <c r="GV267" s="1228"/>
      <c r="GW267" s="1228"/>
      <c r="GX267" s="1228"/>
      <c r="GY267" s="1228"/>
      <c r="GZ267" s="1228"/>
      <c r="HA267" s="1228"/>
      <c r="HB267" s="1228"/>
      <c r="HC267" s="1228"/>
      <c r="HD267" s="1228"/>
      <c r="HE267" s="1228"/>
      <c r="HF267" s="1228"/>
      <c r="HG267" s="1228"/>
      <c r="HH267" s="1228"/>
      <c r="HI267" s="1228"/>
      <c r="HJ267" s="1228"/>
      <c r="HK267" s="1228"/>
      <c r="HL267" s="1228"/>
      <c r="HM267" s="1228"/>
      <c r="HN267" s="1228"/>
      <c r="HO267" s="1228"/>
      <c r="HP267" s="1228"/>
      <c r="HQ267" s="1228"/>
      <c r="HR267" s="1228"/>
      <c r="HS267" s="1228"/>
      <c r="HT267" s="1228"/>
      <c r="HU267" s="1228"/>
      <c r="HV267" s="1228"/>
      <c r="HW267" s="1228"/>
      <c r="HX267" s="1228"/>
      <c r="HY267" s="1228"/>
      <c r="HZ267" s="1228"/>
      <c r="IA267" s="1228"/>
      <c r="IB267" s="1228"/>
      <c r="IC267" s="1228"/>
      <c r="ID267" s="1228"/>
      <c r="IE267" s="1228"/>
      <c r="IF267" s="1228"/>
      <c r="IG267" s="1228"/>
      <c r="IH267" s="1228"/>
      <c r="II267" s="1228"/>
      <c r="IJ267" s="1228"/>
      <c r="IK267" s="1228"/>
      <c r="IL267" s="1228"/>
      <c r="IM267" s="1228"/>
      <c r="IN267" s="1228"/>
      <c r="IO267" s="1228"/>
      <c r="IP267" s="1228"/>
      <c r="IQ267" s="1228"/>
      <c r="IR267" s="1228"/>
      <c r="IS267" s="1228"/>
    </row>
    <row r="268" spans="1:253" s="1201" customFormat="1" ht="30">
      <c r="A268" s="1185">
        <v>255</v>
      </c>
      <c r="B268" s="1209" t="s">
        <v>1058</v>
      </c>
      <c r="C268" s="1209"/>
      <c r="D268" s="1209"/>
      <c r="E268" s="519" t="s">
        <v>1117</v>
      </c>
      <c r="F268" s="1222" t="s">
        <v>1248</v>
      </c>
      <c r="G268" s="1231"/>
      <c r="H268" s="1198" t="s">
        <v>211</v>
      </c>
      <c r="I268" s="1189">
        <v>2020</v>
      </c>
      <c r="J268" s="1189"/>
      <c r="K268" s="1189">
        <v>2022</v>
      </c>
      <c r="L268" s="1189"/>
      <c r="M268" s="1189"/>
      <c r="N268" s="1225" t="s">
        <v>1113</v>
      </c>
      <c r="O268" s="1192">
        <v>4000</v>
      </c>
      <c r="P268" s="1192"/>
      <c r="Q268" s="1192">
        <v>4000</v>
      </c>
      <c r="R268" s="519"/>
      <c r="S268" s="519"/>
      <c r="T268" s="519"/>
      <c r="U268" s="1192">
        <v>1400</v>
      </c>
      <c r="V268" s="520">
        <v>1080</v>
      </c>
      <c r="W268" s="1227"/>
      <c r="X268" s="688">
        <v>500</v>
      </c>
      <c r="Y268" s="688"/>
      <c r="Z268" s="1227"/>
      <c r="AA268" s="519">
        <v>1080</v>
      </c>
      <c r="AB268" s="535"/>
      <c r="AC268" s="1203"/>
      <c r="AD268" s="1203"/>
      <c r="AE268" s="1203"/>
      <c r="AF268" s="1203"/>
      <c r="AG268" s="1203"/>
      <c r="AH268" s="1203"/>
      <c r="AI268" s="1203"/>
      <c r="AJ268" s="1203"/>
      <c r="AK268" s="1203"/>
      <c r="AL268" s="1203"/>
      <c r="AM268" s="1203"/>
      <c r="AN268" s="1203"/>
      <c r="AO268" s="1203"/>
      <c r="AP268" s="1203"/>
      <c r="AQ268" s="1203"/>
      <c r="AR268" s="1203"/>
      <c r="AS268" s="1203"/>
      <c r="AT268" s="1203"/>
      <c r="AU268" s="1203"/>
      <c r="AV268" s="1203"/>
      <c r="AW268" s="1203"/>
      <c r="AX268" s="1203"/>
      <c r="AY268" s="1203"/>
      <c r="AZ268" s="1203"/>
      <c r="BA268" s="1203"/>
      <c r="BB268" s="1203"/>
      <c r="BC268" s="1203"/>
      <c r="BD268" s="1203"/>
      <c r="BE268" s="1203"/>
      <c r="BF268" s="1203"/>
      <c r="BG268" s="1203"/>
      <c r="BH268" s="1203"/>
      <c r="BI268" s="1203"/>
      <c r="BJ268" s="1203"/>
      <c r="BK268" s="1203"/>
      <c r="BL268" s="1203"/>
      <c r="BM268" s="1203"/>
      <c r="BN268" s="1203"/>
      <c r="BO268" s="1203"/>
      <c r="BP268" s="1203"/>
      <c r="BQ268" s="1203"/>
      <c r="BR268" s="1203"/>
      <c r="BS268" s="1203"/>
      <c r="BT268" s="1203"/>
      <c r="BU268" s="1203"/>
      <c r="BV268" s="1203"/>
      <c r="BW268" s="1203"/>
      <c r="BX268" s="1203"/>
      <c r="BY268" s="1203"/>
      <c r="BZ268" s="1203"/>
      <c r="CA268" s="1203"/>
      <c r="CB268" s="1203"/>
      <c r="CC268" s="1203"/>
      <c r="CD268" s="1203"/>
      <c r="CE268" s="1203"/>
      <c r="CF268" s="1203"/>
      <c r="CG268" s="1203"/>
      <c r="CH268" s="1203"/>
      <c r="CI268" s="1203"/>
      <c r="CJ268" s="1203"/>
      <c r="CK268" s="1203"/>
      <c r="CL268" s="1203"/>
      <c r="CM268" s="1203"/>
      <c r="CN268" s="1203"/>
      <c r="CO268" s="1203"/>
      <c r="CP268" s="1203"/>
      <c r="CQ268" s="1203"/>
      <c r="CR268" s="1203"/>
      <c r="CS268" s="1203"/>
      <c r="CT268" s="1203"/>
      <c r="CU268" s="1203"/>
      <c r="CV268" s="1203"/>
      <c r="CW268" s="1203"/>
      <c r="CX268" s="1203"/>
      <c r="CY268" s="1203"/>
      <c r="CZ268" s="1203"/>
      <c r="DA268" s="1203"/>
      <c r="DB268" s="1203"/>
      <c r="DC268" s="1203"/>
      <c r="DD268" s="1203"/>
      <c r="DE268" s="1203"/>
      <c r="DF268" s="1203"/>
      <c r="DG268" s="1203"/>
      <c r="DH268" s="1203"/>
      <c r="DI268" s="1203"/>
      <c r="DJ268" s="1203"/>
      <c r="DK268" s="1203"/>
      <c r="DL268" s="1203"/>
      <c r="DM268" s="1203"/>
      <c r="DN268" s="1203"/>
      <c r="DO268" s="1203"/>
      <c r="DP268" s="1203"/>
      <c r="DQ268" s="1203"/>
      <c r="DR268" s="1203"/>
      <c r="DS268" s="1203"/>
      <c r="DT268" s="1203"/>
      <c r="DU268" s="1203"/>
      <c r="DV268" s="1203"/>
      <c r="DW268" s="1203"/>
      <c r="DX268" s="1203"/>
      <c r="DY268" s="1203"/>
      <c r="DZ268" s="1203"/>
      <c r="EA268" s="1203"/>
      <c r="EB268" s="1203"/>
      <c r="EC268" s="1203"/>
      <c r="ED268" s="1203"/>
      <c r="EE268" s="1203"/>
      <c r="EF268" s="1203"/>
      <c r="EG268" s="1203"/>
      <c r="EH268" s="1203"/>
      <c r="EI268" s="1203"/>
      <c r="EJ268" s="1203"/>
      <c r="EK268" s="1203"/>
      <c r="EL268" s="1203"/>
      <c r="EM268" s="1203"/>
      <c r="EN268" s="1203"/>
      <c r="EO268" s="1203"/>
      <c r="EP268" s="1203"/>
      <c r="EQ268" s="1203"/>
      <c r="ER268" s="1203"/>
      <c r="ES268" s="1203"/>
      <c r="ET268" s="1203"/>
      <c r="EU268" s="1203"/>
      <c r="EV268" s="1203"/>
      <c r="EW268" s="1203"/>
      <c r="EX268" s="1203"/>
      <c r="EY268" s="1203"/>
      <c r="EZ268" s="1203"/>
      <c r="FA268" s="1203"/>
      <c r="FB268" s="1203"/>
      <c r="FC268" s="1203"/>
      <c r="FD268" s="1203"/>
      <c r="FE268" s="1203"/>
      <c r="FF268" s="1203"/>
      <c r="FG268" s="1203"/>
      <c r="FH268" s="1203"/>
      <c r="FI268" s="1203"/>
      <c r="FJ268" s="1203"/>
      <c r="FK268" s="1203"/>
      <c r="FL268" s="1203"/>
      <c r="FM268" s="1203"/>
      <c r="FN268" s="1203"/>
      <c r="FO268" s="1203"/>
      <c r="FP268" s="1203"/>
      <c r="FQ268" s="1203"/>
      <c r="FR268" s="1203"/>
      <c r="FS268" s="1203"/>
      <c r="FT268" s="1203"/>
      <c r="FU268" s="1203"/>
      <c r="FV268" s="1203"/>
      <c r="FW268" s="1203"/>
      <c r="FX268" s="1203"/>
      <c r="FY268" s="1203"/>
      <c r="FZ268" s="1203"/>
      <c r="GA268" s="1203"/>
      <c r="GB268" s="1203"/>
      <c r="GC268" s="1203"/>
      <c r="GD268" s="1203"/>
      <c r="GE268" s="1203"/>
      <c r="GF268" s="1203"/>
      <c r="GG268" s="1203"/>
      <c r="GH268" s="1203"/>
      <c r="GI268" s="1203"/>
      <c r="GJ268" s="1203"/>
      <c r="GK268" s="1203"/>
      <c r="GL268" s="1203"/>
      <c r="GM268" s="1203"/>
      <c r="GN268" s="1203"/>
      <c r="GO268" s="1203"/>
      <c r="GP268" s="1203"/>
      <c r="GQ268" s="1203"/>
      <c r="GR268" s="1203"/>
      <c r="GS268" s="1203"/>
      <c r="GT268" s="1203"/>
      <c r="GU268" s="1203"/>
      <c r="GV268" s="1203"/>
      <c r="GW268" s="1203"/>
      <c r="GX268" s="1203"/>
      <c r="GY268" s="1203"/>
      <c r="GZ268" s="1203"/>
      <c r="HA268" s="1203"/>
      <c r="HB268" s="1203"/>
      <c r="HC268" s="1203"/>
      <c r="HD268" s="1203"/>
      <c r="HE268" s="1203"/>
      <c r="HF268" s="1203"/>
      <c r="HG268" s="1203"/>
      <c r="HH268" s="1203"/>
      <c r="HI268" s="1203"/>
      <c r="HJ268" s="1203"/>
      <c r="HK268" s="1203"/>
      <c r="HL268" s="1203"/>
      <c r="HM268" s="1203"/>
      <c r="HN268" s="1203"/>
      <c r="HO268" s="1203"/>
      <c r="HP268" s="1203"/>
      <c r="HQ268" s="1203"/>
      <c r="HR268" s="1203"/>
      <c r="HS268" s="1203"/>
      <c r="HT268" s="1203"/>
      <c r="HU268" s="1203"/>
      <c r="HV268" s="1203"/>
      <c r="HW268" s="1203"/>
      <c r="HX268" s="1203"/>
      <c r="HY268" s="1203"/>
      <c r="HZ268" s="1203"/>
      <c r="IA268" s="1203"/>
      <c r="IB268" s="1203"/>
      <c r="IC268" s="1203"/>
      <c r="ID268" s="1203"/>
      <c r="IE268" s="1203"/>
      <c r="IF268" s="1203"/>
      <c r="IG268" s="1203"/>
      <c r="IH268" s="1203"/>
      <c r="II268" s="1203"/>
      <c r="IJ268" s="1203"/>
      <c r="IK268" s="1203"/>
      <c r="IL268" s="1203"/>
      <c r="IM268" s="1203"/>
      <c r="IN268" s="1203"/>
      <c r="IO268" s="1203"/>
      <c r="IP268" s="1203"/>
      <c r="IQ268" s="1203"/>
      <c r="IR268" s="1203"/>
      <c r="IS268" s="1203"/>
    </row>
    <row r="269" spans="1:253" s="1203" customFormat="1" ht="30">
      <c r="A269" s="1185">
        <v>256</v>
      </c>
      <c r="B269" s="1225" t="s">
        <v>1059</v>
      </c>
      <c r="C269" s="1225"/>
      <c r="D269" s="1225"/>
      <c r="E269" s="519" t="s">
        <v>1117</v>
      </c>
      <c r="F269" s="1222" t="s">
        <v>1248</v>
      </c>
      <c r="G269" s="1220"/>
      <c r="H269" s="1188" t="s">
        <v>132</v>
      </c>
      <c r="I269" s="1189">
        <v>2020</v>
      </c>
      <c r="J269" s="1189"/>
      <c r="K269" s="1189">
        <v>2022</v>
      </c>
      <c r="L269" s="1189"/>
      <c r="M269" s="1189"/>
      <c r="N269" s="1225" t="s">
        <v>1113</v>
      </c>
      <c r="O269" s="1192">
        <v>4000</v>
      </c>
      <c r="P269" s="1192"/>
      <c r="Q269" s="1192">
        <v>4000</v>
      </c>
      <c r="R269" s="519"/>
      <c r="S269" s="519"/>
      <c r="T269" s="519"/>
      <c r="U269" s="1192">
        <v>1400</v>
      </c>
      <c r="V269" s="520"/>
      <c r="W269" s="519"/>
      <c r="X269" s="641">
        <v>0</v>
      </c>
      <c r="Y269" s="641"/>
      <c r="Z269" s="519"/>
      <c r="AA269" s="519">
        <v>0</v>
      </c>
      <c r="AB269" s="1202" t="s">
        <v>1060</v>
      </c>
      <c r="AC269" s="1201"/>
      <c r="AD269" s="1201"/>
      <c r="AE269" s="1201"/>
      <c r="AF269" s="1201"/>
      <c r="AG269" s="1201"/>
      <c r="AH269" s="1201"/>
      <c r="AI269" s="1201"/>
      <c r="AJ269" s="1201"/>
      <c r="AK269" s="1201"/>
      <c r="AL269" s="1201"/>
      <c r="AM269" s="1201"/>
      <c r="AN269" s="1201"/>
      <c r="AO269" s="1201"/>
      <c r="AP269" s="1201"/>
      <c r="AQ269" s="1201"/>
      <c r="AR269" s="1201"/>
      <c r="AS269" s="1201"/>
      <c r="AT269" s="1201"/>
      <c r="AU269" s="1201"/>
      <c r="AV269" s="1201"/>
      <c r="AW269" s="1201"/>
      <c r="AX269" s="1201"/>
      <c r="AY269" s="1201"/>
      <c r="AZ269" s="1201"/>
      <c r="BA269" s="1201"/>
      <c r="BB269" s="1201"/>
      <c r="BC269" s="1201"/>
      <c r="BD269" s="1201"/>
      <c r="BE269" s="1201"/>
      <c r="BF269" s="1201"/>
      <c r="BG269" s="1201"/>
      <c r="BH269" s="1201"/>
      <c r="BI269" s="1201"/>
      <c r="BJ269" s="1201"/>
      <c r="BK269" s="1201"/>
      <c r="BL269" s="1201"/>
      <c r="BM269" s="1201"/>
      <c r="BN269" s="1201"/>
      <c r="BO269" s="1201"/>
      <c r="BP269" s="1201"/>
      <c r="BQ269" s="1201"/>
      <c r="BR269" s="1201"/>
      <c r="BS269" s="1201"/>
      <c r="BT269" s="1201"/>
      <c r="BU269" s="1201"/>
      <c r="BV269" s="1201"/>
      <c r="BW269" s="1201"/>
      <c r="BX269" s="1201"/>
      <c r="BY269" s="1201"/>
      <c r="BZ269" s="1201"/>
      <c r="CA269" s="1201"/>
      <c r="CB269" s="1201"/>
      <c r="CC269" s="1201"/>
      <c r="CD269" s="1201"/>
      <c r="CE269" s="1201"/>
      <c r="CF269" s="1201"/>
      <c r="CG269" s="1201"/>
      <c r="CH269" s="1201"/>
      <c r="CI269" s="1201"/>
      <c r="CJ269" s="1201"/>
      <c r="CK269" s="1201"/>
      <c r="CL269" s="1201"/>
      <c r="CM269" s="1201"/>
      <c r="CN269" s="1201"/>
      <c r="CO269" s="1201"/>
      <c r="CP269" s="1201"/>
      <c r="CQ269" s="1201"/>
      <c r="CR269" s="1201"/>
      <c r="CS269" s="1201"/>
      <c r="CT269" s="1201"/>
      <c r="CU269" s="1201"/>
      <c r="CV269" s="1201"/>
      <c r="CW269" s="1201"/>
      <c r="CX269" s="1201"/>
      <c r="CY269" s="1201"/>
      <c r="CZ269" s="1201"/>
      <c r="DA269" s="1201"/>
      <c r="DB269" s="1201"/>
      <c r="DC269" s="1201"/>
      <c r="DD269" s="1201"/>
      <c r="DE269" s="1201"/>
      <c r="DF269" s="1201"/>
      <c r="DG269" s="1201"/>
      <c r="DH269" s="1201"/>
      <c r="DI269" s="1201"/>
      <c r="DJ269" s="1201"/>
      <c r="DK269" s="1201"/>
      <c r="DL269" s="1201"/>
      <c r="DM269" s="1201"/>
      <c r="DN269" s="1201"/>
      <c r="DO269" s="1201"/>
      <c r="DP269" s="1201"/>
      <c r="DQ269" s="1201"/>
      <c r="DR269" s="1201"/>
      <c r="DS269" s="1201"/>
      <c r="DT269" s="1201"/>
      <c r="DU269" s="1201"/>
      <c r="DV269" s="1201"/>
      <c r="DW269" s="1201"/>
      <c r="DX269" s="1201"/>
      <c r="DY269" s="1201"/>
      <c r="DZ269" s="1201"/>
      <c r="EA269" s="1201"/>
      <c r="EB269" s="1201"/>
      <c r="EC269" s="1201"/>
      <c r="ED269" s="1201"/>
      <c r="EE269" s="1201"/>
      <c r="EF269" s="1201"/>
      <c r="EG269" s="1201"/>
      <c r="EH269" s="1201"/>
      <c r="EI269" s="1201"/>
      <c r="EJ269" s="1201"/>
      <c r="EK269" s="1201"/>
      <c r="EL269" s="1201"/>
      <c r="EM269" s="1201"/>
      <c r="EN269" s="1201"/>
      <c r="EO269" s="1201"/>
      <c r="EP269" s="1201"/>
      <c r="EQ269" s="1201"/>
      <c r="ER269" s="1201"/>
      <c r="ES269" s="1201"/>
      <c r="ET269" s="1201"/>
      <c r="EU269" s="1201"/>
      <c r="EV269" s="1201"/>
      <c r="EW269" s="1201"/>
      <c r="EX269" s="1201"/>
      <c r="EY269" s="1201"/>
      <c r="EZ269" s="1201"/>
      <c r="FA269" s="1201"/>
      <c r="FB269" s="1201"/>
      <c r="FC269" s="1201"/>
      <c r="FD269" s="1201"/>
      <c r="FE269" s="1201"/>
      <c r="FF269" s="1201"/>
      <c r="FG269" s="1201"/>
      <c r="FH269" s="1201"/>
      <c r="FI269" s="1201"/>
      <c r="FJ269" s="1201"/>
      <c r="FK269" s="1201"/>
      <c r="FL269" s="1201"/>
      <c r="FM269" s="1201"/>
      <c r="FN269" s="1201"/>
      <c r="FO269" s="1201"/>
      <c r="FP269" s="1201"/>
      <c r="FQ269" s="1201"/>
      <c r="FR269" s="1201"/>
      <c r="FS269" s="1201"/>
      <c r="FT269" s="1201"/>
      <c r="FU269" s="1201"/>
      <c r="FV269" s="1201"/>
      <c r="FW269" s="1201"/>
      <c r="FX269" s="1201"/>
      <c r="FY269" s="1201"/>
      <c r="FZ269" s="1201"/>
      <c r="GA269" s="1201"/>
      <c r="GB269" s="1201"/>
      <c r="GC269" s="1201"/>
      <c r="GD269" s="1201"/>
      <c r="GE269" s="1201"/>
      <c r="GF269" s="1201"/>
      <c r="GG269" s="1201"/>
      <c r="GH269" s="1201"/>
      <c r="GI269" s="1201"/>
      <c r="GJ269" s="1201"/>
      <c r="GK269" s="1201"/>
      <c r="GL269" s="1201"/>
      <c r="GM269" s="1201"/>
      <c r="GN269" s="1201"/>
      <c r="GO269" s="1201"/>
      <c r="GP269" s="1201"/>
      <c r="GQ269" s="1201"/>
      <c r="GR269" s="1201"/>
      <c r="GS269" s="1201"/>
      <c r="GT269" s="1201"/>
      <c r="GU269" s="1201"/>
      <c r="GV269" s="1201"/>
      <c r="GW269" s="1201"/>
      <c r="GX269" s="1201"/>
      <c r="GY269" s="1201"/>
      <c r="GZ269" s="1201"/>
      <c r="HA269" s="1201"/>
      <c r="HB269" s="1201"/>
      <c r="HC269" s="1201"/>
      <c r="HD269" s="1201"/>
      <c r="HE269" s="1201"/>
      <c r="HF269" s="1201"/>
      <c r="HG269" s="1201"/>
      <c r="HH269" s="1201"/>
      <c r="HI269" s="1201"/>
      <c r="HJ269" s="1201"/>
      <c r="HK269" s="1201"/>
      <c r="HL269" s="1201"/>
      <c r="HM269" s="1201"/>
      <c r="HN269" s="1201"/>
      <c r="HO269" s="1201"/>
      <c r="HP269" s="1201"/>
      <c r="HQ269" s="1201"/>
      <c r="HR269" s="1201"/>
      <c r="HS269" s="1201"/>
      <c r="HT269" s="1201"/>
      <c r="HU269" s="1201"/>
      <c r="HV269" s="1201"/>
      <c r="HW269" s="1201"/>
      <c r="HX269" s="1201"/>
      <c r="HY269" s="1201"/>
      <c r="HZ269" s="1201"/>
      <c r="IA269" s="1201"/>
      <c r="IB269" s="1201"/>
      <c r="IC269" s="1201"/>
      <c r="ID269" s="1201"/>
      <c r="IE269" s="1201"/>
      <c r="IF269" s="1201"/>
      <c r="IG269" s="1201"/>
      <c r="IH269" s="1201"/>
      <c r="II269" s="1201"/>
      <c r="IJ269" s="1201"/>
      <c r="IK269" s="1201"/>
      <c r="IL269" s="1201"/>
      <c r="IM269" s="1201"/>
      <c r="IN269" s="1201"/>
      <c r="IO269" s="1201"/>
      <c r="IP269" s="1201"/>
      <c r="IQ269" s="1201"/>
      <c r="IR269" s="1201"/>
      <c r="IS269" s="1201"/>
    </row>
    <row r="270" spans="1:253" s="1228" customFormat="1" ht="30">
      <c r="A270" s="1185">
        <v>257</v>
      </c>
      <c r="B270" s="1225" t="s">
        <v>1061</v>
      </c>
      <c r="C270" s="1225"/>
      <c r="D270" s="1225"/>
      <c r="E270" s="519" t="s">
        <v>1117</v>
      </c>
      <c r="F270" s="1222" t="s">
        <v>1248</v>
      </c>
      <c r="G270" s="1220"/>
      <c r="H270" s="1198" t="s">
        <v>211</v>
      </c>
      <c r="I270" s="1189">
        <v>2020</v>
      </c>
      <c r="J270" s="1189"/>
      <c r="K270" s="1189">
        <v>2022</v>
      </c>
      <c r="L270" s="1189"/>
      <c r="M270" s="1189"/>
      <c r="N270" s="1225" t="s">
        <v>1113</v>
      </c>
      <c r="O270" s="519">
        <v>3000</v>
      </c>
      <c r="P270" s="519"/>
      <c r="Q270" s="519">
        <v>3000</v>
      </c>
      <c r="R270" s="519"/>
      <c r="S270" s="519"/>
      <c r="T270" s="519"/>
      <c r="U270" s="519">
        <v>1050</v>
      </c>
      <c r="V270" s="520"/>
      <c r="W270" s="519"/>
      <c r="X270" s="641">
        <v>0</v>
      </c>
      <c r="Y270" s="641"/>
      <c r="Z270" s="519"/>
      <c r="AA270" s="519">
        <v>0</v>
      </c>
      <c r="AB270" s="1202" t="s">
        <v>1060</v>
      </c>
      <c r="AC270" s="1201"/>
      <c r="AD270" s="1201"/>
      <c r="AE270" s="1201"/>
      <c r="AF270" s="1201"/>
      <c r="AG270" s="1201"/>
      <c r="AH270" s="1201"/>
      <c r="AI270" s="1201"/>
      <c r="AJ270" s="1201"/>
      <c r="AK270" s="1201"/>
      <c r="AL270" s="1201"/>
      <c r="AM270" s="1201"/>
      <c r="AN270" s="1201"/>
      <c r="AO270" s="1201"/>
      <c r="AP270" s="1201"/>
      <c r="AQ270" s="1201"/>
      <c r="AR270" s="1201"/>
      <c r="AS270" s="1201"/>
      <c r="AT270" s="1201"/>
      <c r="AU270" s="1201"/>
      <c r="AV270" s="1201"/>
      <c r="AW270" s="1201"/>
      <c r="AX270" s="1201"/>
      <c r="AY270" s="1201"/>
      <c r="AZ270" s="1201"/>
      <c r="BA270" s="1201"/>
      <c r="BB270" s="1201"/>
      <c r="BC270" s="1201"/>
      <c r="BD270" s="1201"/>
      <c r="BE270" s="1201"/>
      <c r="BF270" s="1201"/>
      <c r="BG270" s="1201"/>
      <c r="BH270" s="1201"/>
      <c r="BI270" s="1201"/>
      <c r="BJ270" s="1201"/>
      <c r="BK270" s="1201"/>
      <c r="BL270" s="1201"/>
      <c r="BM270" s="1201"/>
      <c r="BN270" s="1201"/>
      <c r="BO270" s="1201"/>
      <c r="BP270" s="1201"/>
      <c r="BQ270" s="1201"/>
      <c r="BR270" s="1201"/>
      <c r="BS270" s="1201"/>
      <c r="BT270" s="1201"/>
      <c r="BU270" s="1201"/>
      <c r="BV270" s="1201"/>
      <c r="BW270" s="1201"/>
      <c r="BX270" s="1201"/>
      <c r="BY270" s="1201"/>
      <c r="BZ270" s="1201"/>
      <c r="CA270" s="1201"/>
      <c r="CB270" s="1201"/>
      <c r="CC270" s="1201"/>
      <c r="CD270" s="1201"/>
      <c r="CE270" s="1201"/>
      <c r="CF270" s="1201"/>
      <c r="CG270" s="1201"/>
      <c r="CH270" s="1201"/>
      <c r="CI270" s="1201"/>
      <c r="CJ270" s="1201"/>
      <c r="CK270" s="1201"/>
      <c r="CL270" s="1201"/>
      <c r="CM270" s="1201"/>
      <c r="CN270" s="1201"/>
      <c r="CO270" s="1201"/>
      <c r="CP270" s="1201"/>
      <c r="CQ270" s="1201"/>
      <c r="CR270" s="1201"/>
      <c r="CS270" s="1201"/>
      <c r="CT270" s="1201"/>
      <c r="CU270" s="1201"/>
      <c r="CV270" s="1201"/>
      <c r="CW270" s="1201"/>
      <c r="CX270" s="1201"/>
      <c r="CY270" s="1201"/>
      <c r="CZ270" s="1201"/>
      <c r="DA270" s="1201"/>
      <c r="DB270" s="1201"/>
      <c r="DC270" s="1201"/>
      <c r="DD270" s="1201"/>
      <c r="DE270" s="1201"/>
      <c r="DF270" s="1201"/>
      <c r="DG270" s="1201"/>
      <c r="DH270" s="1201"/>
      <c r="DI270" s="1201"/>
      <c r="DJ270" s="1201"/>
      <c r="DK270" s="1201"/>
      <c r="DL270" s="1201"/>
      <c r="DM270" s="1201"/>
      <c r="DN270" s="1201"/>
      <c r="DO270" s="1201"/>
      <c r="DP270" s="1201"/>
      <c r="DQ270" s="1201"/>
      <c r="DR270" s="1201"/>
      <c r="DS270" s="1201"/>
      <c r="DT270" s="1201"/>
      <c r="DU270" s="1201"/>
      <c r="DV270" s="1201"/>
      <c r="DW270" s="1201"/>
      <c r="DX270" s="1201"/>
      <c r="DY270" s="1201"/>
      <c r="DZ270" s="1201"/>
      <c r="EA270" s="1201"/>
      <c r="EB270" s="1201"/>
      <c r="EC270" s="1201"/>
      <c r="ED270" s="1201"/>
      <c r="EE270" s="1201"/>
      <c r="EF270" s="1201"/>
      <c r="EG270" s="1201"/>
      <c r="EH270" s="1201"/>
      <c r="EI270" s="1201"/>
      <c r="EJ270" s="1201"/>
      <c r="EK270" s="1201"/>
      <c r="EL270" s="1201"/>
      <c r="EM270" s="1201"/>
      <c r="EN270" s="1201"/>
      <c r="EO270" s="1201"/>
      <c r="EP270" s="1201"/>
      <c r="EQ270" s="1201"/>
      <c r="ER270" s="1201"/>
      <c r="ES270" s="1201"/>
      <c r="ET270" s="1201"/>
      <c r="EU270" s="1201"/>
      <c r="EV270" s="1201"/>
      <c r="EW270" s="1201"/>
      <c r="EX270" s="1201"/>
      <c r="EY270" s="1201"/>
      <c r="EZ270" s="1201"/>
      <c r="FA270" s="1201"/>
      <c r="FB270" s="1201"/>
      <c r="FC270" s="1201"/>
      <c r="FD270" s="1201"/>
      <c r="FE270" s="1201"/>
      <c r="FF270" s="1201"/>
      <c r="FG270" s="1201"/>
      <c r="FH270" s="1201"/>
      <c r="FI270" s="1201"/>
      <c r="FJ270" s="1201"/>
      <c r="FK270" s="1201"/>
      <c r="FL270" s="1201"/>
      <c r="FM270" s="1201"/>
      <c r="FN270" s="1201"/>
      <c r="FO270" s="1201"/>
      <c r="FP270" s="1201"/>
      <c r="FQ270" s="1201"/>
      <c r="FR270" s="1201"/>
      <c r="FS270" s="1201"/>
      <c r="FT270" s="1201"/>
      <c r="FU270" s="1201"/>
      <c r="FV270" s="1201"/>
      <c r="FW270" s="1201"/>
      <c r="FX270" s="1201"/>
      <c r="FY270" s="1201"/>
      <c r="FZ270" s="1201"/>
      <c r="GA270" s="1201"/>
      <c r="GB270" s="1201"/>
      <c r="GC270" s="1201"/>
      <c r="GD270" s="1201"/>
      <c r="GE270" s="1201"/>
      <c r="GF270" s="1201"/>
      <c r="GG270" s="1201"/>
      <c r="GH270" s="1201"/>
      <c r="GI270" s="1201"/>
      <c r="GJ270" s="1201"/>
      <c r="GK270" s="1201"/>
      <c r="GL270" s="1201"/>
      <c r="GM270" s="1201"/>
      <c r="GN270" s="1201"/>
      <c r="GO270" s="1201"/>
      <c r="GP270" s="1201"/>
      <c r="GQ270" s="1201"/>
      <c r="GR270" s="1201"/>
      <c r="GS270" s="1201"/>
      <c r="GT270" s="1201"/>
      <c r="GU270" s="1201"/>
      <c r="GV270" s="1201"/>
      <c r="GW270" s="1201"/>
      <c r="GX270" s="1201"/>
      <c r="GY270" s="1201"/>
      <c r="GZ270" s="1201"/>
      <c r="HA270" s="1201"/>
      <c r="HB270" s="1201"/>
      <c r="HC270" s="1201"/>
      <c r="HD270" s="1201"/>
      <c r="HE270" s="1201"/>
      <c r="HF270" s="1201"/>
      <c r="HG270" s="1201"/>
      <c r="HH270" s="1201"/>
      <c r="HI270" s="1201"/>
      <c r="HJ270" s="1201"/>
      <c r="HK270" s="1201"/>
      <c r="HL270" s="1201"/>
      <c r="HM270" s="1201"/>
      <c r="HN270" s="1201"/>
      <c r="HO270" s="1201"/>
      <c r="HP270" s="1201"/>
      <c r="HQ270" s="1201"/>
      <c r="HR270" s="1201"/>
      <c r="HS270" s="1201"/>
      <c r="HT270" s="1201"/>
      <c r="HU270" s="1201"/>
      <c r="HV270" s="1201"/>
      <c r="HW270" s="1201"/>
      <c r="HX270" s="1201"/>
      <c r="HY270" s="1201"/>
      <c r="HZ270" s="1201"/>
      <c r="IA270" s="1201"/>
      <c r="IB270" s="1201"/>
      <c r="IC270" s="1201"/>
      <c r="ID270" s="1201"/>
      <c r="IE270" s="1201"/>
      <c r="IF270" s="1201"/>
      <c r="IG270" s="1201"/>
      <c r="IH270" s="1201"/>
      <c r="II270" s="1201"/>
      <c r="IJ270" s="1201"/>
      <c r="IK270" s="1201"/>
      <c r="IL270" s="1201"/>
      <c r="IM270" s="1201"/>
      <c r="IN270" s="1201"/>
      <c r="IO270" s="1201"/>
      <c r="IP270" s="1201"/>
      <c r="IQ270" s="1201"/>
      <c r="IR270" s="1201"/>
      <c r="IS270" s="1201"/>
    </row>
    <row r="271" spans="1:253" s="1203" customFormat="1" ht="30">
      <c r="A271" s="1185">
        <v>258</v>
      </c>
      <c r="B271" s="1225" t="s">
        <v>1062</v>
      </c>
      <c r="C271" s="1225"/>
      <c r="D271" s="1225"/>
      <c r="E271" s="519" t="s">
        <v>1117</v>
      </c>
      <c r="F271" s="1222" t="s">
        <v>1248</v>
      </c>
      <c r="G271" s="1220"/>
      <c r="H271" s="1198" t="s">
        <v>211</v>
      </c>
      <c r="I271" s="1189">
        <v>2020</v>
      </c>
      <c r="J271" s="1189"/>
      <c r="K271" s="1189">
        <v>2022</v>
      </c>
      <c r="L271" s="1189"/>
      <c r="M271" s="1189"/>
      <c r="N271" s="1225" t="s">
        <v>1113</v>
      </c>
      <c r="O271" s="520">
        <v>5500</v>
      </c>
      <c r="P271" s="520"/>
      <c r="Q271" s="520">
        <v>5500</v>
      </c>
      <c r="R271" s="520"/>
      <c r="S271" s="520"/>
      <c r="T271" s="520"/>
      <c r="U271" s="520">
        <v>1925</v>
      </c>
      <c r="V271" s="520"/>
      <c r="W271" s="519"/>
      <c r="X271" s="641">
        <v>0</v>
      </c>
      <c r="Y271" s="641"/>
      <c r="Z271" s="519"/>
      <c r="AA271" s="519">
        <v>0</v>
      </c>
      <c r="AB271" s="1202" t="s">
        <v>1046</v>
      </c>
      <c r="AC271" s="1201"/>
      <c r="AD271" s="1201"/>
      <c r="AE271" s="1201"/>
      <c r="AF271" s="1201"/>
      <c r="AG271" s="1201"/>
      <c r="AH271" s="1201"/>
      <c r="AI271" s="1201"/>
      <c r="AJ271" s="1201"/>
      <c r="AK271" s="1201"/>
      <c r="AL271" s="1201"/>
      <c r="AM271" s="1201"/>
      <c r="AN271" s="1201"/>
      <c r="AO271" s="1201"/>
      <c r="AP271" s="1201"/>
      <c r="AQ271" s="1201"/>
      <c r="AR271" s="1201"/>
      <c r="AS271" s="1201"/>
      <c r="AT271" s="1201"/>
      <c r="AU271" s="1201"/>
      <c r="AV271" s="1201"/>
      <c r="AW271" s="1201"/>
      <c r="AX271" s="1201"/>
      <c r="AY271" s="1201"/>
      <c r="AZ271" s="1201"/>
      <c r="BA271" s="1201"/>
      <c r="BB271" s="1201"/>
      <c r="BC271" s="1201"/>
      <c r="BD271" s="1201"/>
      <c r="BE271" s="1201"/>
      <c r="BF271" s="1201"/>
      <c r="BG271" s="1201"/>
      <c r="BH271" s="1201"/>
      <c r="BI271" s="1201"/>
      <c r="BJ271" s="1201"/>
      <c r="BK271" s="1201"/>
      <c r="BL271" s="1201"/>
      <c r="BM271" s="1201"/>
      <c r="BN271" s="1201"/>
      <c r="BO271" s="1201"/>
      <c r="BP271" s="1201"/>
      <c r="BQ271" s="1201"/>
      <c r="BR271" s="1201"/>
      <c r="BS271" s="1201"/>
      <c r="BT271" s="1201"/>
      <c r="BU271" s="1201"/>
      <c r="BV271" s="1201"/>
      <c r="BW271" s="1201"/>
      <c r="BX271" s="1201"/>
      <c r="BY271" s="1201"/>
      <c r="BZ271" s="1201"/>
      <c r="CA271" s="1201"/>
      <c r="CB271" s="1201"/>
      <c r="CC271" s="1201"/>
      <c r="CD271" s="1201"/>
      <c r="CE271" s="1201"/>
      <c r="CF271" s="1201"/>
      <c r="CG271" s="1201"/>
      <c r="CH271" s="1201"/>
      <c r="CI271" s="1201"/>
      <c r="CJ271" s="1201"/>
      <c r="CK271" s="1201"/>
      <c r="CL271" s="1201"/>
      <c r="CM271" s="1201"/>
      <c r="CN271" s="1201"/>
      <c r="CO271" s="1201"/>
      <c r="CP271" s="1201"/>
      <c r="CQ271" s="1201"/>
      <c r="CR271" s="1201"/>
      <c r="CS271" s="1201"/>
      <c r="CT271" s="1201"/>
      <c r="CU271" s="1201"/>
      <c r="CV271" s="1201"/>
      <c r="CW271" s="1201"/>
      <c r="CX271" s="1201"/>
      <c r="CY271" s="1201"/>
      <c r="CZ271" s="1201"/>
      <c r="DA271" s="1201"/>
      <c r="DB271" s="1201"/>
      <c r="DC271" s="1201"/>
      <c r="DD271" s="1201"/>
      <c r="DE271" s="1201"/>
      <c r="DF271" s="1201"/>
      <c r="DG271" s="1201"/>
      <c r="DH271" s="1201"/>
      <c r="DI271" s="1201"/>
      <c r="DJ271" s="1201"/>
      <c r="DK271" s="1201"/>
      <c r="DL271" s="1201"/>
      <c r="DM271" s="1201"/>
      <c r="DN271" s="1201"/>
      <c r="DO271" s="1201"/>
      <c r="DP271" s="1201"/>
      <c r="DQ271" s="1201"/>
      <c r="DR271" s="1201"/>
      <c r="DS271" s="1201"/>
      <c r="DT271" s="1201"/>
      <c r="DU271" s="1201"/>
      <c r="DV271" s="1201"/>
      <c r="DW271" s="1201"/>
      <c r="DX271" s="1201"/>
      <c r="DY271" s="1201"/>
      <c r="DZ271" s="1201"/>
      <c r="EA271" s="1201"/>
      <c r="EB271" s="1201"/>
      <c r="EC271" s="1201"/>
      <c r="ED271" s="1201"/>
      <c r="EE271" s="1201"/>
      <c r="EF271" s="1201"/>
      <c r="EG271" s="1201"/>
      <c r="EH271" s="1201"/>
      <c r="EI271" s="1201"/>
      <c r="EJ271" s="1201"/>
      <c r="EK271" s="1201"/>
      <c r="EL271" s="1201"/>
      <c r="EM271" s="1201"/>
      <c r="EN271" s="1201"/>
      <c r="EO271" s="1201"/>
      <c r="EP271" s="1201"/>
      <c r="EQ271" s="1201"/>
      <c r="ER271" s="1201"/>
      <c r="ES271" s="1201"/>
      <c r="ET271" s="1201"/>
      <c r="EU271" s="1201"/>
      <c r="EV271" s="1201"/>
      <c r="EW271" s="1201"/>
      <c r="EX271" s="1201"/>
      <c r="EY271" s="1201"/>
      <c r="EZ271" s="1201"/>
      <c r="FA271" s="1201"/>
      <c r="FB271" s="1201"/>
      <c r="FC271" s="1201"/>
      <c r="FD271" s="1201"/>
      <c r="FE271" s="1201"/>
      <c r="FF271" s="1201"/>
      <c r="FG271" s="1201"/>
      <c r="FH271" s="1201"/>
      <c r="FI271" s="1201"/>
      <c r="FJ271" s="1201"/>
      <c r="FK271" s="1201"/>
      <c r="FL271" s="1201"/>
      <c r="FM271" s="1201"/>
      <c r="FN271" s="1201"/>
      <c r="FO271" s="1201"/>
      <c r="FP271" s="1201"/>
      <c r="FQ271" s="1201"/>
      <c r="FR271" s="1201"/>
      <c r="FS271" s="1201"/>
      <c r="FT271" s="1201"/>
      <c r="FU271" s="1201"/>
      <c r="FV271" s="1201"/>
      <c r="FW271" s="1201"/>
      <c r="FX271" s="1201"/>
      <c r="FY271" s="1201"/>
      <c r="FZ271" s="1201"/>
      <c r="GA271" s="1201"/>
      <c r="GB271" s="1201"/>
      <c r="GC271" s="1201"/>
      <c r="GD271" s="1201"/>
      <c r="GE271" s="1201"/>
      <c r="GF271" s="1201"/>
      <c r="GG271" s="1201"/>
      <c r="GH271" s="1201"/>
      <c r="GI271" s="1201"/>
      <c r="GJ271" s="1201"/>
      <c r="GK271" s="1201"/>
      <c r="GL271" s="1201"/>
      <c r="GM271" s="1201"/>
      <c r="GN271" s="1201"/>
      <c r="GO271" s="1201"/>
      <c r="GP271" s="1201"/>
      <c r="GQ271" s="1201"/>
      <c r="GR271" s="1201"/>
      <c r="GS271" s="1201"/>
      <c r="GT271" s="1201"/>
      <c r="GU271" s="1201"/>
      <c r="GV271" s="1201"/>
      <c r="GW271" s="1201"/>
      <c r="GX271" s="1201"/>
      <c r="GY271" s="1201"/>
      <c r="GZ271" s="1201"/>
      <c r="HA271" s="1201"/>
      <c r="HB271" s="1201"/>
      <c r="HC271" s="1201"/>
      <c r="HD271" s="1201"/>
      <c r="HE271" s="1201"/>
      <c r="HF271" s="1201"/>
      <c r="HG271" s="1201"/>
      <c r="HH271" s="1201"/>
      <c r="HI271" s="1201"/>
      <c r="HJ271" s="1201"/>
      <c r="HK271" s="1201"/>
      <c r="HL271" s="1201"/>
      <c r="HM271" s="1201"/>
      <c r="HN271" s="1201"/>
      <c r="HO271" s="1201"/>
      <c r="HP271" s="1201"/>
      <c r="HQ271" s="1201"/>
      <c r="HR271" s="1201"/>
      <c r="HS271" s="1201"/>
      <c r="HT271" s="1201"/>
      <c r="HU271" s="1201"/>
      <c r="HV271" s="1201"/>
      <c r="HW271" s="1201"/>
      <c r="HX271" s="1201"/>
      <c r="HY271" s="1201"/>
      <c r="HZ271" s="1201"/>
      <c r="IA271" s="1201"/>
      <c r="IB271" s="1201"/>
      <c r="IC271" s="1201"/>
      <c r="ID271" s="1201"/>
      <c r="IE271" s="1201"/>
      <c r="IF271" s="1201"/>
      <c r="IG271" s="1201"/>
      <c r="IH271" s="1201"/>
      <c r="II271" s="1201"/>
      <c r="IJ271" s="1201"/>
      <c r="IK271" s="1201"/>
      <c r="IL271" s="1201"/>
      <c r="IM271" s="1201"/>
      <c r="IN271" s="1201"/>
      <c r="IO271" s="1201"/>
      <c r="IP271" s="1201"/>
      <c r="IQ271" s="1201"/>
      <c r="IR271" s="1201"/>
      <c r="IS271" s="1201"/>
    </row>
    <row r="272" spans="1:253" s="1201" customFormat="1" ht="30">
      <c r="A272" s="1185">
        <v>259</v>
      </c>
      <c r="B272" s="1225" t="s">
        <v>1063</v>
      </c>
      <c r="C272" s="1225"/>
      <c r="D272" s="1225"/>
      <c r="E272" s="519" t="s">
        <v>1117</v>
      </c>
      <c r="F272" s="1222" t="s">
        <v>1248</v>
      </c>
      <c r="G272" s="1220"/>
      <c r="H272" s="1188" t="s">
        <v>19</v>
      </c>
      <c r="I272" s="1189">
        <v>2020</v>
      </c>
      <c r="J272" s="1189"/>
      <c r="K272" s="1189">
        <v>2022</v>
      </c>
      <c r="L272" s="1189"/>
      <c r="M272" s="1189"/>
      <c r="N272" s="1225" t="s">
        <v>1113</v>
      </c>
      <c r="O272" s="1192">
        <v>3000</v>
      </c>
      <c r="P272" s="1192"/>
      <c r="Q272" s="1192">
        <v>3000</v>
      </c>
      <c r="R272" s="519"/>
      <c r="S272" s="519"/>
      <c r="T272" s="519"/>
      <c r="U272" s="1192">
        <v>1050</v>
      </c>
      <c r="V272" s="520"/>
      <c r="W272" s="519"/>
      <c r="X272" s="641">
        <v>0</v>
      </c>
      <c r="Y272" s="641"/>
      <c r="Z272" s="519"/>
      <c r="AA272" s="519">
        <v>0</v>
      </c>
      <c r="AB272" s="1202" t="s">
        <v>1046</v>
      </c>
    </row>
    <row r="273" spans="1:253" s="1201" customFormat="1" ht="30">
      <c r="A273" s="1185">
        <v>260</v>
      </c>
      <c r="B273" s="1225" t="s">
        <v>1064</v>
      </c>
      <c r="C273" s="1225"/>
      <c r="D273" s="1225"/>
      <c r="E273" s="519" t="s">
        <v>1117</v>
      </c>
      <c r="F273" s="1222" t="s">
        <v>1248</v>
      </c>
      <c r="G273" s="1220"/>
      <c r="H273" s="1188" t="s">
        <v>19</v>
      </c>
      <c r="I273" s="1189">
        <v>2020</v>
      </c>
      <c r="J273" s="1189"/>
      <c r="K273" s="1189">
        <v>2022</v>
      </c>
      <c r="L273" s="1189"/>
      <c r="M273" s="1189"/>
      <c r="N273" s="1225" t="s">
        <v>1113</v>
      </c>
      <c r="O273" s="1192">
        <v>5100</v>
      </c>
      <c r="P273" s="1192"/>
      <c r="Q273" s="1192">
        <v>5100</v>
      </c>
      <c r="R273" s="519"/>
      <c r="S273" s="519"/>
      <c r="T273" s="519"/>
      <c r="U273" s="1192">
        <v>1785</v>
      </c>
      <c r="V273" s="520"/>
      <c r="W273" s="1224"/>
      <c r="X273" s="687">
        <v>0</v>
      </c>
      <c r="Y273" s="687"/>
      <c r="Z273" s="1224"/>
      <c r="AA273" s="519">
        <v>0</v>
      </c>
      <c r="AB273" s="1202" t="s">
        <v>1046</v>
      </c>
      <c r="AC273" s="1228"/>
      <c r="AD273" s="1228"/>
      <c r="AE273" s="1228"/>
      <c r="AF273" s="1228"/>
      <c r="AG273" s="1228"/>
      <c r="AH273" s="1228"/>
      <c r="AI273" s="1228"/>
      <c r="AJ273" s="1228"/>
      <c r="AK273" s="1228"/>
      <c r="AL273" s="1228"/>
      <c r="AM273" s="1228"/>
      <c r="AN273" s="1228"/>
      <c r="AO273" s="1228"/>
      <c r="AP273" s="1228"/>
      <c r="AQ273" s="1228"/>
      <c r="AR273" s="1228"/>
      <c r="AS273" s="1228"/>
      <c r="AT273" s="1228"/>
      <c r="AU273" s="1228"/>
      <c r="AV273" s="1228"/>
      <c r="AW273" s="1228"/>
      <c r="AX273" s="1228"/>
      <c r="AY273" s="1228"/>
      <c r="AZ273" s="1228"/>
      <c r="BA273" s="1228"/>
      <c r="BB273" s="1228"/>
      <c r="BC273" s="1228"/>
      <c r="BD273" s="1228"/>
      <c r="BE273" s="1228"/>
      <c r="BF273" s="1228"/>
      <c r="BG273" s="1228"/>
      <c r="BH273" s="1228"/>
      <c r="BI273" s="1228"/>
      <c r="BJ273" s="1228"/>
      <c r="BK273" s="1228"/>
      <c r="BL273" s="1228"/>
      <c r="BM273" s="1228"/>
      <c r="BN273" s="1228"/>
      <c r="BO273" s="1228"/>
      <c r="BP273" s="1228"/>
      <c r="BQ273" s="1228"/>
      <c r="BR273" s="1228"/>
      <c r="BS273" s="1228"/>
      <c r="BT273" s="1228"/>
      <c r="BU273" s="1228"/>
      <c r="BV273" s="1228"/>
      <c r="BW273" s="1228"/>
      <c r="BX273" s="1228"/>
      <c r="BY273" s="1228"/>
      <c r="BZ273" s="1228"/>
      <c r="CA273" s="1228"/>
      <c r="CB273" s="1228"/>
      <c r="CC273" s="1228"/>
      <c r="CD273" s="1228"/>
      <c r="CE273" s="1228"/>
      <c r="CF273" s="1228"/>
      <c r="CG273" s="1228"/>
      <c r="CH273" s="1228"/>
      <c r="CI273" s="1228"/>
      <c r="CJ273" s="1228"/>
      <c r="CK273" s="1228"/>
      <c r="CL273" s="1228"/>
      <c r="CM273" s="1228"/>
      <c r="CN273" s="1228"/>
      <c r="CO273" s="1228"/>
      <c r="CP273" s="1228"/>
      <c r="CQ273" s="1228"/>
      <c r="CR273" s="1228"/>
      <c r="CS273" s="1228"/>
      <c r="CT273" s="1228"/>
      <c r="CU273" s="1228"/>
      <c r="CV273" s="1228"/>
      <c r="CW273" s="1228"/>
      <c r="CX273" s="1228"/>
      <c r="CY273" s="1228"/>
      <c r="CZ273" s="1228"/>
      <c r="DA273" s="1228"/>
      <c r="DB273" s="1228"/>
      <c r="DC273" s="1228"/>
      <c r="DD273" s="1228"/>
      <c r="DE273" s="1228"/>
      <c r="DF273" s="1228"/>
      <c r="DG273" s="1228"/>
      <c r="DH273" s="1228"/>
      <c r="DI273" s="1228"/>
      <c r="DJ273" s="1228"/>
      <c r="DK273" s="1228"/>
      <c r="DL273" s="1228"/>
      <c r="DM273" s="1228"/>
      <c r="DN273" s="1228"/>
      <c r="DO273" s="1228"/>
      <c r="DP273" s="1228"/>
      <c r="DQ273" s="1228"/>
      <c r="DR273" s="1228"/>
      <c r="DS273" s="1228"/>
      <c r="DT273" s="1228"/>
      <c r="DU273" s="1228"/>
      <c r="DV273" s="1228"/>
      <c r="DW273" s="1228"/>
      <c r="DX273" s="1228"/>
      <c r="DY273" s="1228"/>
      <c r="DZ273" s="1228"/>
      <c r="EA273" s="1228"/>
      <c r="EB273" s="1228"/>
      <c r="EC273" s="1228"/>
      <c r="ED273" s="1228"/>
      <c r="EE273" s="1228"/>
      <c r="EF273" s="1228"/>
      <c r="EG273" s="1228"/>
      <c r="EH273" s="1228"/>
      <c r="EI273" s="1228"/>
      <c r="EJ273" s="1228"/>
      <c r="EK273" s="1228"/>
      <c r="EL273" s="1228"/>
      <c r="EM273" s="1228"/>
      <c r="EN273" s="1228"/>
      <c r="EO273" s="1228"/>
      <c r="EP273" s="1228"/>
      <c r="EQ273" s="1228"/>
      <c r="ER273" s="1228"/>
      <c r="ES273" s="1228"/>
      <c r="ET273" s="1228"/>
      <c r="EU273" s="1228"/>
      <c r="EV273" s="1228"/>
      <c r="EW273" s="1228"/>
      <c r="EX273" s="1228"/>
      <c r="EY273" s="1228"/>
      <c r="EZ273" s="1228"/>
      <c r="FA273" s="1228"/>
      <c r="FB273" s="1228"/>
      <c r="FC273" s="1228"/>
      <c r="FD273" s="1228"/>
      <c r="FE273" s="1228"/>
      <c r="FF273" s="1228"/>
      <c r="FG273" s="1228"/>
      <c r="FH273" s="1228"/>
      <c r="FI273" s="1228"/>
      <c r="FJ273" s="1228"/>
      <c r="FK273" s="1228"/>
      <c r="FL273" s="1228"/>
      <c r="FM273" s="1228"/>
      <c r="FN273" s="1228"/>
      <c r="FO273" s="1228"/>
      <c r="FP273" s="1228"/>
      <c r="FQ273" s="1228"/>
      <c r="FR273" s="1228"/>
      <c r="FS273" s="1228"/>
      <c r="FT273" s="1228"/>
      <c r="FU273" s="1228"/>
      <c r="FV273" s="1228"/>
      <c r="FW273" s="1228"/>
      <c r="FX273" s="1228"/>
      <c r="FY273" s="1228"/>
      <c r="FZ273" s="1228"/>
      <c r="GA273" s="1228"/>
      <c r="GB273" s="1228"/>
      <c r="GC273" s="1228"/>
      <c r="GD273" s="1228"/>
      <c r="GE273" s="1228"/>
      <c r="GF273" s="1228"/>
      <c r="GG273" s="1228"/>
      <c r="GH273" s="1228"/>
      <c r="GI273" s="1228"/>
      <c r="GJ273" s="1228"/>
      <c r="GK273" s="1228"/>
      <c r="GL273" s="1228"/>
      <c r="GM273" s="1228"/>
      <c r="GN273" s="1228"/>
      <c r="GO273" s="1228"/>
      <c r="GP273" s="1228"/>
      <c r="GQ273" s="1228"/>
      <c r="GR273" s="1228"/>
      <c r="GS273" s="1228"/>
      <c r="GT273" s="1228"/>
      <c r="GU273" s="1228"/>
      <c r="GV273" s="1228"/>
      <c r="GW273" s="1228"/>
      <c r="GX273" s="1228"/>
      <c r="GY273" s="1228"/>
      <c r="GZ273" s="1228"/>
      <c r="HA273" s="1228"/>
      <c r="HB273" s="1228"/>
      <c r="HC273" s="1228"/>
      <c r="HD273" s="1228"/>
      <c r="HE273" s="1228"/>
      <c r="HF273" s="1228"/>
      <c r="HG273" s="1228"/>
      <c r="HH273" s="1228"/>
      <c r="HI273" s="1228"/>
      <c r="HJ273" s="1228"/>
      <c r="HK273" s="1228"/>
      <c r="HL273" s="1228"/>
      <c r="HM273" s="1228"/>
      <c r="HN273" s="1228"/>
      <c r="HO273" s="1228"/>
      <c r="HP273" s="1228"/>
      <c r="HQ273" s="1228"/>
      <c r="HR273" s="1228"/>
      <c r="HS273" s="1228"/>
      <c r="HT273" s="1228"/>
      <c r="HU273" s="1228"/>
      <c r="HV273" s="1228"/>
      <c r="HW273" s="1228"/>
      <c r="HX273" s="1228"/>
      <c r="HY273" s="1228"/>
      <c r="HZ273" s="1228"/>
      <c r="IA273" s="1228"/>
      <c r="IB273" s="1228"/>
      <c r="IC273" s="1228"/>
      <c r="ID273" s="1228"/>
      <c r="IE273" s="1228"/>
      <c r="IF273" s="1228"/>
      <c r="IG273" s="1228"/>
      <c r="IH273" s="1228"/>
      <c r="II273" s="1228"/>
      <c r="IJ273" s="1228"/>
      <c r="IK273" s="1228"/>
      <c r="IL273" s="1228"/>
      <c r="IM273" s="1228"/>
      <c r="IN273" s="1228"/>
      <c r="IO273" s="1228"/>
      <c r="IP273" s="1228"/>
      <c r="IQ273" s="1228"/>
      <c r="IR273" s="1228"/>
      <c r="IS273" s="1228"/>
    </row>
    <row r="274" spans="1:253" s="1201" customFormat="1" ht="30">
      <c r="A274" s="1185">
        <v>261</v>
      </c>
      <c r="B274" s="1225" t="s">
        <v>1863</v>
      </c>
      <c r="C274" s="1225"/>
      <c r="D274" s="1225"/>
      <c r="E274" s="519" t="s">
        <v>1117</v>
      </c>
      <c r="F274" s="1222" t="s">
        <v>1248</v>
      </c>
      <c r="G274" s="1220"/>
      <c r="H274" s="1193" t="s">
        <v>26</v>
      </c>
      <c r="I274" s="1189">
        <v>2020</v>
      </c>
      <c r="J274" s="1189"/>
      <c r="K274" s="1189">
        <v>2022</v>
      </c>
      <c r="L274" s="1189"/>
      <c r="M274" s="1189"/>
      <c r="N274" s="1225" t="s">
        <v>1113</v>
      </c>
      <c r="O274" s="1192">
        <v>3000</v>
      </c>
      <c r="P274" s="1192"/>
      <c r="Q274" s="1192">
        <v>3000</v>
      </c>
      <c r="R274" s="519"/>
      <c r="S274" s="519"/>
      <c r="T274" s="519"/>
      <c r="U274" s="1192">
        <v>1050</v>
      </c>
      <c r="V274" s="520"/>
      <c r="W274" s="519"/>
      <c r="X274" s="641">
        <v>0</v>
      </c>
      <c r="Y274" s="641"/>
      <c r="Z274" s="519"/>
      <c r="AA274" s="519">
        <v>0</v>
      </c>
      <c r="AB274" s="1202" t="s">
        <v>1046</v>
      </c>
    </row>
    <row r="275" spans="1:253" s="1201" customFormat="1" ht="45">
      <c r="A275" s="1185">
        <v>262</v>
      </c>
      <c r="B275" s="1225" t="s">
        <v>1066</v>
      </c>
      <c r="C275" s="1225"/>
      <c r="D275" s="1225"/>
      <c r="E275" s="519" t="s">
        <v>1117</v>
      </c>
      <c r="F275" s="1222" t="s">
        <v>1248</v>
      </c>
      <c r="G275" s="1220"/>
      <c r="H275" s="1198" t="s">
        <v>237</v>
      </c>
      <c r="I275" s="1189">
        <v>2020</v>
      </c>
      <c r="J275" s="1189"/>
      <c r="K275" s="1189">
        <v>2022</v>
      </c>
      <c r="L275" s="1189"/>
      <c r="M275" s="1196" t="s">
        <v>1505</v>
      </c>
      <c r="N275" s="1225"/>
      <c r="O275" s="1192">
        <v>3000</v>
      </c>
      <c r="P275" s="1192"/>
      <c r="Q275" s="1192">
        <v>3000</v>
      </c>
      <c r="R275" s="519"/>
      <c r="S275" s="519"/>
      <c r="T275" s="519"/>
      <c r="U275" s="1192">
        <v>1050</v>
      </c>
      <c r="V275" s="520">
        <v>810</v>
      </c>
      <c r="W275" s="1224"/>
      <c r="X275" s="687">
        <v>500</v>
      </c>
      <c r="Y275" s="687"/>
      <c r="Z275" s="1224"/>
      <c r="AA275" s="520">
        <v>810</v>
      </c>
      <c r="AB275" s="1202"/>
    </row>
    <row r="276" spans="1:253" s="1201" customFormat="1" ht="30">
      <c r="A276" s="1185">
        <v>263</v>
      </c>
      <c r="B276" s="1225" t="s">
        <v>1067</v>
      </c>
      <c r="C276" s="1225"/>
      <c r="D276" s="1225"/>
      <c r="E276" s="519" t="s">
        <v>1117</v>
      </c>
      <c r="F276" s="1222" t="s">
        <v>1248</v>
      </c>
      <c r="G276" s="1220"/>
      <c r="H276" s="1193" t="s">
        <v>26</v>
      </c>
      <c r="I276" s="1189">
        <v>2020</v>
      </c>
      <c r="J276" s="1189"/>
      <c r="K276" s="1189">
        <v>2022</v>
      </c>
      <c r="L276" s="1189"/>
      <c r="M276" s="1189"/>
      <c r="N276" s="1225" t="s">
        <v>1113</v>
      </c>
      <c r="O276" s="1192">
        <v>4800</v>
      </c>
      <c r="P276" s="1192"/>
      <c r="Q276" s="1192">
        <v>4800</v>
      </c>
      <c r="R276" s="519"/>
      <c r="S276" s="519"/>
      <c r="T276" s="519"/>
      <c r="U276" s="1192">
        <v>1680</v>
      </c>
      <c r="V276" s="520"/>
      <c r="W276" s="519"/>
      <c r="X276" s="641" t="e">
        <f>#REF!+Z276</f>
        <v>#REF!</v>
      </c>
      <c r="Y276" s="641"/>
      <c r="Z276" s="519"/>
      <c r="AA276" s="519">
        <v>0</v>
      </c>
      <c r="AB276" s="1202" t="s">
        <v>1068</v>
      </c>
    </row>
    <row r="277" spans="1:253" s="1201" customFormat="1" ht="90">
      <c r="A277" s="1185">
        <v>264</v>
      </c>
      <c r="B277" s="1209" t="s">
        <v>1069</v>
      </c>
      <c r="C277" s="1209"/>
      <c r="D277" s="1209"/>
      <c r="E277" s="519" t="s">
        <v>1117</v>
      </c>
      <c r="F277" s="1222" t="s">
        <v>1248</v>
      </c>
      <c r="G277" s="519"/>
      <c r="H277" s="1198" t="s">
        <v>211</v>
      </c>
      <c r="I277" s="1189">
        <v>2020</v>
      </c>
      <c r="J277" s="1189"/>
      <c r="K277" s="1189">
        <v>2022</v>
      </c>
      <c r="L277" s="1189"/>
      <c r="M277" s="1189"/>
      <c r="N277" s="1225" t="s">
        <v>1113</v>
      </c>
      <c r="O277" s="1192">
        <v>4800</v>
      </c>
      <c r="P277" s="1192"/>
      <c r="Q277" s="1192">
        <v>4800</v>
      </c>
      <c r="R277" s="519"/>
      <c r="S277" s="519"/>
      <c r="T277" s="519"/>
      <c r="U277" s="1192">
        <v>1680</v>
      </c>
      <c r="V277" s="520">
        <v>0</v>
      </c>
      <c r="W277" s="1227"/>
      <c r="X277" s="641" t="e">
        <f>#REF!+Z277</f>
        <v>#REF!</v>
      </c>
      <c r="Y277" s="641"/>
      <c r="Z277" s="1227"/>
      <c r="AA277" s="519">
        <v>0</v>
      </c>
      <c r="AB277" s="1195" t="s">
        <v>1070</v>
      </c>
      <c r="AC277" s="1203"/>
      <c r="AD277" s="1203"/>
      <c r="AE277" s="1203"/>
      <c r="AF277" s="1203"/>
      <c r="AG277" s="1203"/>
      <c r="AH277" s="1203"/>
      <c r="AI277" s="1203"/>
      <c r="AJ277" s="1203"/>
      <c r="AK277" s="1203"/>
      <c r="AL277" s="1203"/>
      <c r="AM277" s="1203"/>
      <c r="AN277" s="1203"/>
      <c r="AO277" s="1203"/>
      <c r="AP277" s="1203"/>
      <c r="AQ277" s="1203"/>
      <c r="AR277" s="1203"/>
      <c r="AS277" s="1203"/>
      <c r="AT277" s="1203"/>
      <c r="AU277" s="1203"/>
      <c r="AV277" s="1203"/>
      <c r="AW277" s="1203"/>
      <c r="AX277" s="1203"/>
      <c r="AY277" s="1203"/>
      <c r="AZ277" s="1203"/>
      <c r="BA277" s="1203"/>
      <c r="BB277" s="1203"/>
      <c r="BC277" s="1203"/>
      <c r="BD277" s="1203"/>
      <c r="BE277" s="1203"/>
      <c r="BF277" s="1203"/>
      <c r="BG277" s="1203"/>
      <c r="BH277" s="1203"/>
      <c r="BI277" s="1203"/>
      <c r="BJ277" s="1203"/>
      <c r="BK277" s="1203"/>
      <c r="BL277" s="1203"/>
      <c r="BM277" s="1203"/>
      <c r="BN277" s="1203"/>
      <c r="BO277" s="1203"/>
      <c r="BP277" s="1203"/>
      <c r="BQ277" s="1203"/>
      <c r="BR277" s="1203"/>
      <c r="BS277" s="1203"/>
      <c r="BT277" s="1203"/>
      <c r="BU277" s="1203"/>
      <c r="BV277" s="1203"/>
      <c r="BW277" s="1203"/>
      <c r="BX277" s="1203"/>
      <c r="BY277" s="1203"/>
      <c r="BZ277" s="1203"/>
      <c r="CA277" s="1203"/>
      <c r="CB277" s="1203"/>
      <c r="CC277" s="1203"/>
      <c r="CD277" s="1203"/>
      <c r="CE277" s="1203"/>
      <c r="CF277" s="1203"/>
      <c r="CG277" s="1203"/>
      <c r="CH277" s="1203"/>
      <c r="CI277" s="1203"/>
      <c r="CJ277" s="1203"/>
      <c r="CK277" s="1203"/>
      <c r="CL277" s="1203"/>
      <c r="CM277" s="1203"/>
      <c r="CN277" s="1203"/>
      <c r="CO277" s="1203"/>
      <c r="CP277" s="1203"/>
      <c r="CQ277" s="1203"/>
      <c r="CR277" s="1203"/>
      <c r="CS277" s="1203"/>
      <c r="CT277" s="1203"/>
      <c r="CU277" s="1203"/>
      <c r="CV277" s="1203"/>
      <c r="CW277" s="1203"/>
      <c r="CX277" s="1203"/>
      <c r="CY277" s="1203"/>
      <c r="CZ277" s="1203"/>
      <c r="DA277" s="1203"/>
      <c r="DB277" s="1203"/>
      <c r="DC277" s="1203"/>
      <c r="DD277" s="1203"/>
      <c r="DE277" s="1203"/>
      <c r="DF277" s="1203"/>
      <c r="DG277" s="1203"/>
      <c r="DH277" s="1203"/>
      <c r="DI277" s="1203"/>
      <c r="DJ277" s="1203"/>
      <c r="DK277" s="1203"/>
      <c r="DL277" s="1203"/>
      <c r="DM277" s="1203"/>
      <c r="DN277" s="1203"/>
      <c r="DO277" s="1203"/>
      <c r="DP277" s="1203"/>
      <c r="DQ277" s="1203"/>
      <c r="DR277" s="1203"/>
      <c r="DS277" s="1203"/>
      <c r="DT277" s="1203"/>
      <c r="DU277" s="1203"/>
      <c r="DV277" s="1203"/>
      <c r="DW277" s="1203"/>
      <c r="DX277" s="1203"/>
      <c r="DY277" s="1203"/>
      <c r="DZ277" s="1203"/>
      <c r="EA277" s="1203"/>
      <c r="EB277" s="1203"/>
      <c r="EC277" s="1203"/>
      <c r="ED277" s="1203"/>
      <c r="EE277" s="1203"/>
      <c r="EF277" s="1203"/>
      <c r="EG277" s="1203"/>
      <c r="EH277" s="1203"/>
      <c r="EI277" s="1203"/>
      <c r="EJ277" s="1203"/>
      <c r="EK277" s="1203"/>
      <c r="EL277" s="1203"/>
      <c r="EM277" s="1203"/>
      <c r="EN277" s="1203"/>
      <c r="EO277" s="1203"/>
      <c r="EP277" s="1203"/>
      <c r="EQ277" s="1203"/>
      <c r="ER277" s="1203"/>
      <c r="ES277" s="1203"/>
      <c r="ET277" s="1203"/>
      <c r="EU277" s="1203"/>
      <c r="EV277" s="1203"/>
      <c r="EW277" s="1203"/>
      <c r="EX277" s="1203"/>
      <c r="EY277" s="1203"/>
      <c r="EZ277" s="1203"/>
      <c r="FA277" s="1203"/>
      <c r="FB277" s="1203"/>
      <c r="FC277" s="1203"/>
      <c r="FD277" s="1203"/>
      <c r="FE277" s="1203"/>
      <c r="FF277" s="1203"/>
      <c r="FG277" s="1203"/>
      <c r="FH277" s="1203"/>
      <c r="FI277" s="1203"/>
      <c r="FJ277" s="1203"/>
      <c r="FK277" s="1203"/>
      <c r="FL277" s="1203"/>
      <c r="FM277" s="1203"/>
      <c r="FN277" s="1203"/>
      <c r="FO277" s="1203"/>
      <c r="FP277" s="1203"/>
      <c r="FQ277" s="1203"/>
      <c r="FR277" s="1203"/>
      <c r="FS277" s="1203"/>
      <c r="FT277" s="1203"/>
      <c r="FU277" s="1203"/>
      <c r="FV277" s="1203"/>
      <c r="FW277" s="1203"/>
      <c r="FX277" s="1203"/>
      <c r="FY277" s="1203"/>
      <c r="FZ277" s="1203"/>
      <c r="GA277" s="1203"/>
      <c r="GB277" s="1203"/>
      <c r="GC277" s="1203"/>
      <c r="GD277" s="1203"/>
      <c r="GE277" s="1203"/>
      <c r="GF277" s="1203"/>
      <c r="GG277" s="1203"/>
      <c r="GH277" s="1203"/>
      <c r="GI277" s="1203"/>
      <c r="GJ277" s="1203"/>
      <c r="GK277" s="1203"/>
      <c r="GL277" s="1203"/>
      <c r="GM277" s="1203"/>
      <c r="GN277" s="1203"/>
      <c r="GO277" s="1203"/>
      <c r="GP277" s="1203"/>
      <c r="GQ277" s="1203"/>
      <c r="GR277" s="1203"/>
      <c r="GS277" s="1203"/>
      <c r="GT277" s="1203"/>
      <c r="GU277" s="1203"/>
      <c r="GV277" s="1203"/>
      <c r="GW277" s="1203"/>
      <c r="GX277" s="1203"/>
      <c r="GY277" s="1203"/>
      <c r="GZ277" s="1203"/>
      <c r="HA277" s="1203"/>
      <c r="HB277" s="1203"/>
      <c r="HC277" s="1203"/>
      <c r="HD277" s="1203"/>
      <c r="HE277" s="1203"/>
      <c r="HF277" s="1203"/>
      <c r="HG277" s="1203"/>
      <c r="HH277" s="1203"/>
      <c r="HI277" s="1203"/>
      <c r="HJ277" s="1203"/>
      <c r="HK277" s="1203"/>
      <c r="HL277" s="1203"/>
      <c r="HM277" s="1203"/>
      <c r="HN277" s="1203"/>
      <c r="HO277" s="1203"/>
      <c r="HP277" s="1203"/>
      <c r="HQ277" s="1203"/>
      <c r="HR277" s="1203"/>
      <c r="HS277" s="1203"/>
      <c r="HT277" s="1203"/>
      <c r="HU277" s="1203"/>
      <c r="HV277" s="1203"/>
      <c r="HW277" s="1203"/>
      <c r="HX277" s="1203"/>
      <c r="HY277" s="1203"/>
      <c r="HZ277" s="1203"/>
      <c r="IA277" s="1203"/>
      <c r="IB277" s="1203"/>
      <c r="IC277" s="1203"/>
      <c r="ID277" s="1203"/>
      <c r="IE277" s="1203"/>
      <c r="IF277" s="1203"/>
      <c r="IG277" s="1203"/>
      <c r="IH277" s="1203"/>
      <c r="II277" s="1203"/>
      <c r="IJ277" s="1203"/>
      <c r="IK277" s="1203"/>
      <c r="IL277" s="1203"/>
      <c r="IM277" s="1203"/>
      <c r="IN277" s="1203"/>
      <c r="IO277" s="1203"/>
      <c r="IP277" s="1203"/>
      <c r="IQ277" s="1203"/>
      <c r="IR277" s="1203"/>
      <c r="IS277" s="1203"/>
    </row>
    <row r="278" spans="1:253" s="1201" customFormat="1" ht="30">
      <c r="A278" s="1185">
        <v>265</v>
      </c>
      <c r="B278" s="1225" t="s">
        <v>1071</v>
      </c>
      <c r="C278" s="1225"/>
      <c r="D278" s="1225"/>
      <c r="E278" s="519" t="s">
        <v>1117</v>
      </c>
      <c r="F278" s="1222" t="s">
        <v>1248</v>
      </c>
      <c r="G278" s="519"/>
      <c r="H278" s="1188" t="s">
        <v>132</v>
      </c>
      <c r="I278" s="1189">
        <v>2020</v>
      </c>
      <c r="J278" s="1189"/>
      <c r="K278" s="1189">
        <v>2022</v>
      </c>
      <c r="L278" s="1189"/>
      <c r="M278" s="1189"/>
      <c r="N278" s="1225" t="s">
        <v>1113</v>
      </c>
      <c r="O278" s="1192">
        <v>5000</v>
      </c>
      <c r="P278" s="1192"/>
      <c r="Q278" s="1192">
        <v>5000</v>
      </c>
      <c r="R278" s="520"/>
      <c r="S278" s="520"/>
      <c r="T278" s="520"/>
      <c r="U278" s="520">
        <v>1750</v>
      </c>
      <c r="V278" s="520"/>
      <c r="W278" s="1224"/>
      <c r="X278" s="641" t="e">
        <f>#REF!+Z278</f>
        <v>#REF!</v>
      </c>
      <c r="Y278" s="641"/>
      <c r="Z278" s="1224"/>
      <c r="AA278" s="519">
        <v>0</v>
      </c>
      <c r="AB278" s="1195" t="s">
        <v>1060</v>
      </c>
      <c r="AC278" s="1228"/>
      <c r="AD278" s="1228"/>
      <c r="AE278" s="1228"/>
      <c r="AF278" s="1228"/>
      <c r="AG278" s="1228"/>
      <c r="AH278" s="1228"/>
      <c r="AI278" s="1228"/>
      <c r="AJ278" s="1228"/>
      <c r="AK278" s="1228"/>
      <c r="AL278" s="1228"/>
      <c r="AM278" s="1228"/>
      <c r="AN278" s="1228"/>
      <c r="AO278" s="1228"/>
      <c r="AP278" s="1228"/>
      <c r="AQ278" s="1228"/>
      <c r="AR278" s="1228"/>
      <c r="AS278" s="1228"/>
      <c r="AT278" s="1228"/>
      <c r="AU278" s="1228"/>
      <c r="AV278" s="1228"/>
      <c r="AW278" s="1228"/>
      <c r="AX278" s="1228"/>
      <c r="AY278" s="1228"/>
      <c r="AZ278" s="1228"/>
      <c r="BA278" s="1228"/>
      <c r="BB278" s="1228"/>
      <c r="BC278" s="1228"/>
      <c r="BD278" s="1228"/>
      <c r="BE278" s="1228"/>
      <c r="BF278" s="1228"/>
      <c r="BG278" s="1228"/>
      <c r="BH278" s="1228"/>
      <c r="BI278" s="1228"/>
      <c r="BJ278" s="1228"/>
      <c r="BK278" s="1228"/>
      <c r="BL278" s="1228"/>
      <c r="BM278" s="1228"/>
      <c r="BN278" s="1228"/>
      <c r="BO278" s="1228"/>
      <c r="BP278" s="1228"/>
      <c r="BQ278" s="1228"/>
      <c r="BR278" s="1228"/>
      <c r="BS278" s="1228"/>
      <c r="BT278" s="1228"/>
      <c r="BU278" s="1228"/>
      <c r="BV278" s="1228"/>
      <c r="BW278" s="1228"/>
      <c r="BX278" s="1228"/>
      <c r="BY278" s="1228"/>
      <c r="BZ278" s="1228"/>
      <c r="CA278" s="1228"/>
      <c r="CB278" s="1228"/>
      <c r="CC278" s="1228"/>
      <c r="CD278" s="1228"/>
      <c r="CE278" s="1228"/>
      <c r="CF278" s="1228"/>
      <c r="CG278" s="1228"/>
      <c r="CH278" s="1228"/>
      <c r="CI278" s="1228"/>
      <c r="CJ278" s="1228"/>
      <c r="CK278" s="1228"/>
      <c r="CL278" s="1228"/>
      <c r="CM278" s="1228"/>
      <c r="CN278" s="1228"/>
      <c r="CO278" s="1228"/>
      <c r="CP278" s="1228"/>
      <c r="CQ278" s="1228"/>
      <c r="CR278" s="1228"/>
      <c r="CS278" s="1228"/>
      <c r="CT278" s="1228"/>
      <c r="CU278" s="1228"/>
      <c r="CV278" s="1228"/>
      <c r="CW278" s="1228"/>
      <c r="CX278" s="1228"/>
      <c r="CY278" s="1228"/>
      <c r="CZ278" s="1228"/>
      <c r="DA278" s="1228"/>
      <c r="DB278" s="1228"/>
      <c r="DC278" s="1228"/>
      <c r="DD278" s="1228"/>
      <c r="DE278" s="1228"/>
      <c r="DF278" s="1228"/>
      <c r="DG278" s="1228"/>
      <c r="DH278" s="1228"/>
      <c r="DI278" s="1228"/>
      <c r="DJ278" s="1228"/>
      <c r="DK278" s="1228"/>
      <c r="DL278" s="1228"/>
      <c r="DM278" s="1228"/>
      <c r="DN278" s="1228"/>
      <c r="DO278" s="1228"/>
      <c r="DP278" s="1228"/>
      <c r="DQ278" s="1228"/>
      <c r="DR278" s="1228"/>
      <c r="DS278" s="1228"/>
      <c r="DT278" s="1228"/>
      <c r="DU278" s="1228"/>
      <c r="DV278" s="1228"/>
      <c r="DW278" s="1228"/>
      <c r="DX278" s="1228"/>
      <c r="DY278" s="1228"/>
      <c r="DZ278" s="1228"/>
      <c r="EA278" s="1228"/>
      <c r="EB278" s="1228"/>
      <c r="EC278" s="1228"/>
      <c r="ED278" s="1228"/>
      <c r="EE278" s="1228"/>
      <c r="EF278" s="1228"/>
      <c r="EG278" s="1228"/>
      <c r="EH278" s="1228"/>
      <c r="EI278" s="1228"/>
      <c r="EJ278" s="1228"/>
      <c r="EK278" s="1228"/>
      <c r="EL278" s="1228"/>
      <c r="EM278" s="1228"/>
      <c r="EN278" s="1228"/>
      <c r="EO278" s="1228"/>
      <c r="EP278" s="1228"/>
      <c r="EQ278" s="1228"/>
      <c r="ER278" s="1228"/>
      <c r="ES278" s="1228"/>
      <c r="ET278" s="1228"/>
      <c r="EU278" s="1228"/>
      <c r="EV278" s="1228"/>
      <c r="EW278" s="1228"/>
      <c r="EX278" s="1228"/>
      <c r="EY278" s="1228"/>
      <c r="EZ278" s="1228"/>
      <c r="FA278" s="1228"/>
      <c r="FB278" s="1228"/>
      <c r="FC278" s="1228"/>
      <c r="FD278" s="1228"/>
      <c r="FE278" s="1228"/>
      <c r="FF278" s="1228"/>
      <c r="FG278" s="1228"/>
      <c r="FH278" s="1228"/>
      <c r="FI278" s="1228"/>
      <c r="FJ278" s="1228"/>
      <c r="FK278" s="1228"/>
      <c r="FL278" s="1228"/>
      <c r="FM278" s="1228"/>
      <c r="FN278" s="1228"/>
      <c r="FO278" s="1228"/>
      <c r="FP278" s="1228"/>
      <c r="FQ278" s="1228"/>
      <c r="FR278" s="1228"/>
      <c r="FS278" s="1228"/>
      <c r="FT278" s="1228"/>
      <c r="FU278" s="1228"/>
      <c r="FV278" s="1228"/>
      <c r="FW278" s="1228"/>
      <c r="FX278" s="1228"/>
      <c r="FY278" s="1228"/>
      <c r="FZ278" s="1228"/>
      <c r="GA278" s="1228"/>
      <c r="GB278" s="1228"/>
      <c r="GC278" s="1228"/>
      <c r="GD278" s="1228"/>
      <c r="GE278" s="1228"/>
      <c r="GF278" s="1228"/>
      <c r="GG278" s="1228"/>
      <c r="GH278" s="1228"/>
      <c r="GI278" s="1228"/>
      <c r="GJ278" s="1228"/>
      <c r="GK278" s="1228"/>
      <c r="GL278" s="1228"/>
      <c r="GM278" s="1228"/>
      <c r="GN278" s="1228"/>
      <c r="GO278" s="1228"/>
      <c r="GP278" s="1228"/>
      <c r="GQ278" s="1228"/>
      <c r="GR278" s="1228"/>
      <c r="GS278" s="1228"/>
      <c r="GT278" s="1228"/>
      <c r="GU278" s="1228"/>
      <c r="GV278" s="1228"/>
      <c r="GW278" s="1228"/>
      <c r="GX278" s="1228"/>
      <c r="GY278" s="1228"/>
      <c r="GZ278" s="1228"/>
      <c r="HA278" s="1228"/>
      <c r="HB278" s="1228"/>
      <c r="HC278" s="1228"/>
      <c r="HD278" s="1228"/>
      <c r="HE278" s="1228"/>
      <c r="HF278" s="1228"/>
      <c r="HG278" s="1228"/>
      <c r="HH278" s="1228"/>
      <c r="HI278" s="1228"/>
      <c r="HJ278" s="1228"/>
      <c r="HK278" s="1228"/>
      <c r="HL278" s="1228"/>
      <c r="HM278" s="1228"/>
      <c r="HN278" s="1228"/>
      <c r="HO278" s="1228"/>
      <c r="HP278" s="1228"/>
      <c r="HQ278" s="1228"/>
      <c r="HR278" s="1228"/>
      <c r="HS278" s="1228"/>
      <c r="HT278" s="1228"/>
      <c r="HU278" s="1228"/>
      <c r="HV278" s="1228"/>
      <c r="HW278" s="1228"/>
      <c r="HX278" s="1228"/>
      <c r="HY278" s="1228"/>
      <c r="HZ278" s="1228"/>
      <c r="IA278" s="1228"/>
      <c r="IB278" s="1228"/>
      <c r="IC278" s="1228"/>
      <c r="ID278" s="1228"/>
      <c r="IE278" s="1228"/>
      <c r="IF278" s="1228"/>
      <c r="IG278" s="1228"/>
      <c r="IH278" s="1228"/>
      <c r="II278" s="1228"/>
      <c r="IJ278" s="1228"/>
      <c r="IK278" s="1228"/>
      <c r="IL278" s="1228"/>
      <c r="IM278" s="1228"/>
      <c r="IN278" s="1228"/>
      <c r="IO278" s="1228"/>
      <c r="IP278" s="1228"/>
      <c r="IQ278" s="1228"/>
      <c r="IR278" s="1228"/>
      <c r="IS278" s="1228"/>
    </row>
    <row r="279" spans="1:253" s="1201" customFormat="1" ht="30">
      <c r="A279" s="1185">
        <v>266</v>
      </c>
      <c r="B279" s="1225" t="s">
        <v>1072</v>
      </c>
      <c r="C279" s="1225"/>
      <c r="D279" s="1225"/>
      <c r="E279" s="519" t="s">
        <v>1117</v>
      </c>
      <c r="F279" s="1222" t="s">
        <v>1248</v>
      </c>
      <c r="G279" s="1220"/>
      <c r="H279" s="1216" t="s">
        <v>189</v>
      </c>
      <c r="I279" s="1189">
        <v>2020</v>
      </c>
      <c r="J279" s="1189"/>
      <c r="K279" s="1189">
        <v>2022</v>
      </c>
      <c r="L279" s="1189"/>
      <c r="M279" s="1189"/>
      <c r="N279" s="1225" t="s">
        <v>1113</v>
      </c>
      <c r="O279" s="1192">
        <v>2500</v>
      </c>
      <c r="P279" s="1192"/>
      <c r="Q279" s="1192">
        <v>2500</v>
      </c>
      <c r="R279" s="519"/>
      <c r="S279" s="519"/>
      <c r="T279" s="519"/>
      <c r="U279" s="1192">
        <v>875</v>
      </c>
      <c r="V279" s="520"/>
      <c r="W279" s="1227"/>
      <c r="X279" s="641" t="e">
        <f>#REF!+Z279</f>
        <v>#REF!</v>
      </c>
      <c r="Y279" s="641"/>
      <c r="Z279" s="1227"/>
      <c r="AA279" s="519">
        <v>0</v>
      </c>
      <c r="AB279" s="1202" t="s">
        <v>1068</v>
      </c>
      <c r="AC279" s="1203"/>
      <c r="AD279" s="1203"/>
      <c r="AE279" s="1203"/>
      <c r="AF279" s="1203"/>
      <c r="AG279" s="1203"/>
      <c r="AH279" s="1203"/>
      <c r="AI279" s="1203"/>
      <c r="AJ279" s="1203"/>
      <c r="AK279" s="1203"/>
      <c r="AL279" s="1203"/>
      <c r="AM279" s="1203"/>
      <c r="AN279" s="1203"/>
      <c r="AO279" s="1203"/>
      <c r="AP279" s="1203"/>
      <c r="AQ279" s="1203"/>
      <c r="AR279" s="1203"/>
      <c r="AS279" s="1203"/>
      <c r="AT279" s="1203"/>
      <c r="AU279" s="1203"/>
      <c r="AV279" s="1203"/>
      <c r="AW279" s="1203"/>
      <c r="AX279" s="1203"/>
      <c r="AY279" s="1203"/>
      <c r="AZ279" s="1203"/>
      <c r="BA279" s="1203"/>
      <c r="BB279" s="1203"/>
      <c r="BC279" s="1203"/>
      <c r="BD279" s="1203"/>
      <c r="BE279" s="1203"/>
      <c r="BF279" s="1203"/>
      <c r="BG279" s="1203"/>
      <c r="BH279" s="1203"/>
      <c r="BI279" s="1203"/>
      <c r="BJ279" s="1203"/>
      <c r="BK279" s="1203"/>
      <c r="BL279" s="1203"/>
      <c r="BM279" s="1203"/>
      <c r="BN279" s="1203"/>
      <c r="BO279" s="1203"/>
      <c r="BP279" s="1203"/>
      <c r="BQ279" s="1203"/>
      <c r="BR279" s="1203"/>
      <c r="BS279" s="1203"/>
      <c r="BT279" s="1203"/>
      <c r="BU279" s="1203"/>
      <c r="BV279" s="1203"/>
      <c r="BW279" s="1203"/>
      <c r="BX279" s="1203"/>
      <c r="BY279" s="1203"/>
      <c r="BZ279" s="1203"/>
      <c r="CA279" s="1203"/>
      <c r="CB279" s="1203"/>
      <c r="CC279" s="1203"/>
      <c r="CD279" s="1203"/>
      <c r="CE279" s="1203"/>
      <c r="CF279" s="1203"/>
      <c r="CG279" s="1203"/>
      <c r="CH279" s="1203"/>
      <c r="CI279" s="1203"/>
      <c r="CJ279" s="1203"/>
      <c r="CK279" s="1203"/>
      <c r="CL279" s="1203"/>
      <c r="CM279" s="1203"/>
      <c r="CN279" s="1203"/>
      <c r="CO279" s="1203"/>
      <c r="CP279" s="1203"/>
      <c r="CQ279" s="1203"/>
      <c r="CR279" s="1203"/>
      <c r="CS279" s="1203"/>
      <c r="CT279" s="1203"/>
      <c r="CU279" s="1203"/>
      <c r="CV279" s="1203"/>
      <c r="CW279" s="1203"/>
      <c r="CX279" s="1203"/>
      <c r="CY279" s="1203"/>
      <c r="CZ279" s="1203"/>
      <c r="DA279" s="1203"/>
      <c r="DB279" s="1203"/>
      <c r="DC279" s="1203"/>
      <c r="DD279" s="1203"/>
      <c r="DE279" s="1203"/>
      <c r="DF279" s="1203"/>
      <c r="DG279" s="1203"/>
      <c r="DH279" s="1203"/>
      <c r="DI279" s="1203"/>
      <c r="DJ279" s="1203"/>
      <c r="DK279" s="1203"/>
      <c r="DL279" s="1203"/>
      <c r="DM279" s="1203"/>
      <c r="DN279" s="1203"/>
      <c r="DO279" s="1203"/>
      <c r="DP279" s="1203"/>
      <c r="DQ279" s="1203"/>
      <c r="DR279" s="1203"/>
      <c r="DS279" s="1203"/>
      <c r="DT279" s="1203"/>
      <c r="DU279" s="1203"/>
      <c r="DV279" s="1203"/>
      <c r="DW279" s="1203"/>
      <c r="DX279" s="1203"/>
      <c r="DY279" s="1203"/>
      <c r="DZ279" s="1203"/>
      <c r="EA279" s="1203"/>
      <c r="EB279" s="1203"/>
      <c r="EC279" s="1203"/>
      <c r="ED279" s="1203"/>
      <c r="EE279" s="1203"/>
      <c r="EF279" s="1203"/>
      <c r="EG279" s="1203"/>
      <c r="EH279" s="1203"/>
      <c r="EI279" s="1203"/>
      <c r="EJ279" s="1203"/>
      <c r="EK279" s="1203"/>
      <c r="EL279" s="1203"/>
      <c r="EM279" s="1203"/>
      <c r="EN279" s="1203"/>
      <c r="EO279" s="1203"/>
      <c r="EP279" s="1203"/>
      <c r="EQ279" s="1203"/>
      <c r="ER279" s="1203"/>
      <c r="ES279" s="1203"/>
      <c r="ET279" s="1203"/>
      <c r="EU279" s="1203"/>
      <c r="EV279" s="1203"/>
      <c r="EW279" s="1203"/>
      <c r="EX279" s="1203"/>
      <c r="EY279" s="1203"/>
      <c r="EZ279" s="1203"/>
      <c r="FA279" s="1203"/>
      <c r="FB279" s="1203"/>
      <c r="FC279" s="1203"/>
      <c r="FD279" s="1203"/>
      <c r="FE279" s="1203"/>
      <c r="FF279" s="1203"/>
      <c r="FG279" s="1203"/>
      <c r="FH279" s="1203"/>
      <c r="FI279" s="1203"/>
      <c r="FJ279" s="1203"/>
      <c r="FK279" s="1203"/>
      <c r="FL279" s="1203"/>
      <c r="FM279" s="1203"/>
      <c r="FN279" s="1203"/>
      <c r="FO279" s="1203"/>
      <c r="FP279" s="1203"/>
      <c r="FQ279" s="1203"/>
      <c r="FR279" s="1203"/>
      <c r="FS279" s="1203"/>
      <c r="FT279" s="1203"/>
      <c r="FU279" s="1203"/>
      <c r="FV279" s="1203"/>
      <c r="FW279" s="1203"/>
      <c r="FX279" s="1203"/>
      <c r="FY279" s="1203"/>
      <c r="FZ279" s="1203"/>
      <c r="GA279" s="1203"/>
      <c r="GB279" s="1203"/>
      <c r="GC279" s="1203"/>
      <c r="GD279" s="1203"/>
      <c r="GE279" s="1203"/>
      <c r="GF279" s="1203"/>
      <c r="GG279" s="1203"/>
      <c r="GH279" s="1203"/>
      <c r="GI279" s="1203"/>
      <c r="GJ279" s="1203"/>
      <c r="GK279" s="1203"/>
      <c r="GL279" s="1203"/>
      <c r="GM279" s="1203"/>
      <c r="GN279" s="1203"/>
      <c r="GO279" s="1203"/>
      <c r="GP279" s="1203"/>
      <c r="GQ279" s="1203"/>
      <c r="GR279" s="1203"/>
      <c r="GS279" s="1203"/>
      <c r="GT279" s="1203"/>
      <c r="GU279" s="1203"/>
      <c r="GV279" s="1203"/>
      <c r="GW279" s="1203"/>
      <c r="GX279" s="1203"/>
      <c r="GY279" s="1203"/>
      <c r="GZ279" s="1203"/>
      <c r="HA279" s="1203"/>
      <c r="HB279" s="1203"/>
      <c r="HC279" s="1203"/>
      <c r="HD279" s="1203"/>
      <c r="HE279" s="1203"/>
      <c r="HF279" s="1203"/>
      <c r="HG279" s="1203"/>
      <c r="HH279" s="1203"/>
      <c r="HI279" s="1203"/>
      <c r="HJ279" s="1203"/>
      <c r="HK279" s="1203"/>
      <c r="HL279" s="1203"/>
      <c r="HM279" s="1203"/>
      <c r="HN279" s="1203"/>
      <c r="HO279" s="1203"/>
      <c r="HP279" s="1203"/>
      <c r="HQ279" s="1203"/>
      <c r="HR279" s="1203"/>
      <c r="HS279" s="1203"/>
      <c r="HT279" s="1203"/>
      <c r="HU279" s="1203"/>
      <c r="HV279" s="1203"/>
      <c r="HW279" s="1203"/>
      <c r="HX279" s="1203"/>
      <c r="HY279" s="1203"/>
      <c r="HZ279" s="1203"/>
      <c r="IA279" s="1203"/>
      <c r="IB279" s="1203"/>
      <c r="IC279" s="1203"/>
      <c r="ID279" s="1203"/>
      <c r="IE279" s="1203"/>
      <c r="IF279" s="1203"/>
      <c r="IG279" s="1203"/>
      <c r="IH279" s="1203"/>
      <c r="II279" s="1203"/>
      <c r="IJ279" s="1203"/>
      <c r="IK279" s="1203"/>
      <c r="IL279" s="1203"/>
      <c r="IM279" s="1203"/>
      <c r="IN279" s="1203"/>
      <c r="IO279" s="1203"/>
      <c r="IP279" s="1203"/>
      <c r="IQ279" s="1203"/>
      <c r="IR279" s="1203"/>
      <c r="IS279" s="1203"/>
    </row>
    <row r="280" spans="1:253" s="1201" customFormat="1" ht="30">
      <c r="A280" s="1185">
        <v>267</v>
      </c>
      <c r="B280" s="1225" t="s">
        <v>1073</v>
      </c>
      <c r="C280" s="1225"/>
      <c r="D280" s="1225"/>
      <c r="E280" s="519" t="s">
        <v>1117</v>
      </c>
      <c r="F280" s="1222" t="s">
        <v>1248</v>
      </c>
      <c r="G280" s="1220"/>
      <c r="H280" s="1194" t="s">
        <v>51</v>
      </c>
      <c r="I280" s="1189">
        <v>2020</v>
      </c>
      <c r="J280" s="1189"/>
      <c r="K280" s="1189">
        <v>2022</v>
      </c>
      <c r="L280" s="1189"/>
      <c r="M280" s="1189"/>
      <c r="N280" s="1225" t="s">
        <v>1113</v>
      </c>
      <c r="O280" s="1192">
        <v>3000</v>
      </c>
      <c r="P280" s="1192"/>
      <c r="Q280" s="1192">
        <v>3000</v>
      </c>
      <c r="R280" s="519"/>
      <c r="S280" s="519"/>
      <c r="T280" s="519"/>
      <c r="U280" s="1192">
        <v>1050</v>
      </c>
      <c r="V280" s="520"/>
      <c r="W280" s="519"/>
      <c r="X280" s="641" t="e">
        <f>#REF!+Z280</f>
        <v>#REF!</v>
      </c>
      <c r="Y280" s="641"/>
      <c r="Z280" s="519"/>
      <c r="AA280" s="519">
        <v>0</v>
      </c>
      <c r="AB280" s="1202" t="s">
        <v>1068</v>
      </c>
    </row>
    <row r="281" spans="1:253" s="1203" customFormat="1" ht="30">
      <c r="A281" s="1185">
        <v>268</v>
      </c>
      <c r="B281" s="1225" t="s">
        <v>1074</v>
      </c>
      <c r="C281" s="1225"/>
      <c r="D281" s="1225"/>
      <c r="E281" s="519" t="s">
        <v>1117</v>
      </c>
      <c r="F281" s="1222" t="s">
        <v>1248</v>
      </c>
      <c r="G281" s="1224"/>
      <c r="H281" s="1193" t="s">
        <v>106</v>
      </c>
      <c r="I281" s="1189">
        <v>2020</v>
      </c>
      <c r="J281" s="1189"/>
      <c r="K281" s="1189">
        <v>2022</v>
      </c>
      <c r="L281" s="1189"/>
      <c r="M281" s="1189"/>
      <c r="N281" s="1225" t="s">
        <v>1113</v>
      </c>
      <c r="O281" s="1192">
        <v>3000</v>
      </c>
      <c r="P281" s="1192"/>
      <c r="Q281" s="1192">
        <v>3000</v>
      </c>
      <c r="R281" s="519"/>
      <c r="S281" s="519"/>
      <c r="T281" s="519"/>
      <c r="U281" s="1192">
        <v>1050</v>
      </c>
      <c r="V281" s="520">
        <v>810</v>
      </c>
      <c r="W281" s="519"/>
      <c r="X281" s="641" t="e">
        <f>#REF!+Z281</f>
        <v>#REF!</v>
      </c>
      <c r="Y281" s="641"/>
      <c r="Z281" s="519"/>
      <c r="AA281" s="520">
        <v>810</v>
      </c>
      <c r="AB281" s="1238"/>
      <c r="AC281" s="1201"/>
      <c r="AD281" s="1201"/>
      <c r="AE281" s="1201"/>
      <c r="AF281" s="1201"/>
      <c r="AG281" s="1201"/>
      <c r="AH281" s="1201"/>
      <c r="AI281" s="1201"/>
      <c r="AJ281" s="1201"/>
      <c r="AK281" s="1201"/>
      <c r="AL281" s="1201"/>
      <c r="AM281" s="1201"/>
      <c r="AN281" s="1201"/>
      <c r="AO281" s="1201"/>
      <c r="AP281" s="1201"/>
      <c r="AQ281" s="1201"/>
      <c r="AR281" s="1201"/>
      <c r="AS281" s="1201"/>
      <c r="AT281" s="1201"/>
      <c r="AU281" s="1201"/>
      <c r="AV281" s="1201"/>
      <c r="AW281" s="1201"/>
      <c r="AX281" s="1201"/>
      <c r="AY281" s="1201"/>
      <c r="AZ281" s="1201"/>
      <c r="BA281" s="1201"/>
      <c r="BB281" s="1201"/>
      <c r="BC281" s="1201"/>
      <c r="BD281" s="1201"/>
      <c r="BE281" s="1201"/>
      <c r="BF281" s="1201"/>
      <c r="BG281" s="1201"/>
      <c r="BH281" s="1201"/>
      <c r="BI281" s="1201"/>
      <c r="BJ281" s="1201"/>
      <c r="BK281" s="1201"/>
      <c r="BL281" s="1201"/>
      <c r="BM281" s="1201"/>
      <c r="BN281" s="1201"/>
      <c r="BO281" s="1201"/>
      <c r="BP281" s="1201"/>
      <c r="BQ281" s="1201"/>
      <c r="BR281" s="1201"/>
      <c r="BS281" s="1201"/>
      <c r="BT281" s="1201"/>
      <c r="BU281" s="1201"/>
      <c r="BV281" s="1201"/>
      <c r="BW281" s="1201"/>
      <c r="BX281" s="1201"/>
      <c r="BY281" s="1201"/>
      <c r="BZ281" s="1201"/>
      <c r="CA281" s="1201"/>
      <c r="CB281" s="1201"/>
      <c r="CC281" s="1201"/>
      <c r="CD281" s="1201"/>
      <c r="CE281" s="1201"/>
      <c r="CF281" s="1201"/>
      <c r="CG281" s="1201"/>
      <c r="CH281" s="1201"/>
      <c r="CI281" s="1201"/>
      <c r="CJ281" s="1201"/>
      <c r="CK281" s="1201"/>
      <c r="CL281" s="1201"/>
      <c r="CM281" s="1201"/>
      <c r="CN281" s="1201"/>
      <c r="CO281" s="1201"/>
      <c r="CP281" s="1201"/>
      <c r="CQ281" s="1201"/>
      <c r="CR281" s="1201"/>
      <c r="CS281" s="1201"/>
      <c r="CT281" s="1201"/>
      <c r="CU281" s="1201"/>
      <c r="CV281" s="1201"/>
      <c r="CW281" s="1201"/>
      <c r="CX281" s="1201"/>
      <c r="CY281" s="1201"/>
      <c r="CZ281" s="1201"/>
      <c r="DA281" s="1201"/>
      <c r="DB281" s="1201"/>
      <c r="DC281" s="1201"/>
      <c r="DD281" s="1201"/>
      <c r="DE281" s="1201"/>
      <c r="DF281" s="1201"/>
      <c r="DG281" s="1201"/>
      <c r="DH281" s="1201"/>
      <c r="DI281" s="1201"/>
      <c r="DJ281" s="1201"/>
      <c r="DK281" s="1201"/>
      <c r="DL281" s="1201"/>
      <c r="DM281" s="1201"/>
      <c r="DN281" s="1201"/>
      <c r="DO281" s="1201"/>
      <c r="DP281" s="1201"/>
      <c r="DQ281" s="1201"/>
      <c r="DR281" s="1201"/>
      <c r="DS281" s="1201"/>
      <c r="DT281" s="1201"/>
      <c r="DU281" s="1201"/>
      <c r="DV281" s="1201"/>
      <c r="DW281" s="1201"/>
      <c r="DX281" s="1201"/>
      <c r="DY281" s="1201"/>
      <c r="DZ281" s="1201"/>
      <c r="EA281" s="1201"/>
      <c r="EB281" s="1201"/>
      <c r="EC281" s="1201"/>
      <c r="ED281" s="1201"/>
      <c r="EE281" s="1201"/>
      <c r="EF281" s="1201"/>
      <c r="EG281" s="1201"/>
      <c r="EH281" s="1201"/>
      <c r="EI281" s="1201"/>
      <c r="EJ281" s="1201"/>
      <c r="EK281" s="1201"/>
      <c r="EL281" s="1201"/>
      <c r="EM281" s="1201"/>
      <c r="EN281" s="1201"/>
      <c r="EO281" s="1201"/>
      <c r="EP281" s="1201"/>
      <c r="EQ281" s="1201"/>
      <c r="ER281" s="1201"/>
      <c r="ES281" s="1201"/>
      <c r="ET281" s="1201"/>
      <c r="EU281" s="1201"/>
      <c r="EV281" s="1201"/>
      <c r="EW281" s="1201"/>
      <c r="EX281" s="1201"/>
      <c r="EY281" s="1201"/>
      <c r="EZ281" s="1201"/>
      <c r="FA281" s="1201"/>
      <c r="FB281" s="1201"/>
      <c r="FC281" s="1201"/>
      <c r="FD281" s="1201"/>
      <c r="FE281" s="1201"/>
      <c r="FF281" s="1201"/>
      <c r="FG281" s="1201"/>
      <c r="FH281" s="1201"/>
      <c r="FI281" s="1201"/>
      <c r="FJ281" s="1201"/>
      <c r="FK281" s="1201"/>
      <c r="FL281" s="1201"/>
      <c r="FM281" s="1201"/>
      <c r="FN281" s="1201"/>
      <c r="FO281" s="1201"/>
      <c r="FP281" s="1201"/>
      <c r="FQ281" s="1201"/>
      <c r="FR281" s="1201"/>
      <c r="FS281" s="1201"/>
      <c r="FT281" s="1201"/>
      <c r="FU281" s="1201"/>
      <c r="FV281" s="1201"/>
      <c r="FW281" s="1201"/>
      <c r="FX281" s="1201"/>
      <c r="FY281" s="1201"/>
      <c r="FZ281" s="1201"/>
      <c r="GA281" s="1201"/>
      <c r="GB281" s="1201"/>
      <c r="GC281" s="1201"/>
      <c r="GD281" s="1201"/>
      <c r="GE281" s="1201"/>
      <c r="GF281" s="1201"/>
      <c r="GG281" s="1201"/>
      <c r="GH281" s="1201"/>
      <c r="GI281" s="1201"/>
      <c r="GJ281" s="1201"/>
      <c r="GK281" s="1201"/>
      <c r="GL281" s="1201"/>
      <c r="GM281" s="1201"/>
      <c r="GN281" s="1201"/>
      <c r="GO281" s="1201"/>
      <c r="GP281" s="1201"/>
      <c r="GQ281" s="1201"/>
      <c r="GR281" s="1201"/>
      <c r="GS281" s="1201"/>
      <c r="GT281" s="1201"/>
      <c r="GU281" s="1201"/>
      <c r="GV281" s="1201"/>
      <c r="GW281" s="1201"/>
      <c r="GX281" s="1201"/>
      <c r="GY281" s="1201"/>
      <c r="GZ281" s="1201"/>
      <c r="HA281" s="1201"/>
      <c r="HB281" s="1201"/>
      <c r="HC281" s="1201"/>
      <c r="HD281" s="1201"/>
      <c r="HE281" s="1201"/>
      <c r="HF281" s="1201"/>
      <c r="HG281" s="1201"/>
      <c r="HH281" s="1201"/>
      <c r="HI281" s="1201"/>
      <c r="HJ281" s="1201"/>
      <c r="HK281" s="1201"/>
      <c r="HL281" s="1201"/>
      <c r="HM281" s="1201"/>
      <c r="HN281" s="1201"/>
      <c r="HO281" s="1201"/>
      <c r="HP281" s="1201"/>
      <c r="HQ281" s="1201"/>
      <c r="HR281" s="1201"/>
      <c r="HS281" s="1201"/>
      <c r="HT281" s="1201"/>
      <c r="HU281" s="1201"/>
      <c r="HV281" s="1201"/>
      <c r="HW281" s="1201"/>
      <c r="HX281" s="1201"/>
      <c r="HY281" s="1201"/>
      <c r="HZ281" s="1201"/>
      <c r="IA281" s="1201"/>
      <c r="IB281" s="1201"/>
      <c r="IC281" s="1201"/>
      <c r="ID281" s="1201"/>
      <c r="IE281" s="1201"/>
      <c r="IF281" s="1201"/>
      <c r="IG281" s="1201"/>
      <c r="IH281" s="1201"/>
      <c r="II281" s="1201"/>
      <c r="IJ281" s="1201"/>
      <c r="IK281" s="1201"/>
      <c r="IL281" s="1201"/>
      <c r="IM281" s="1201"/>
      <c r="IN281" s="1201"/>
      <c r="IO281" s="1201"/>
      <c r="IP281" s="1201"/>
      <c r="IQ281" s="1201"/>
      <c r="IR281" s="1201"/>
      <c r="IS281" s="1201"/>
    </row>
    <row r="282" spans="1:253" s="1203" customFormat="1" ht="31.5">
      <c r="A282" s="1185">
        <v>269</v>
      </c>
      <c r="B282" s="1791" t="s">
        <v>1719</v>
      </c>
      <c r="C282" s="1225"/>
      <c r="D282" s="1225"/>
      <c r="E282" s="519" t="s">
        <v>1117</v>
      </c>
      <c r="F282" s="1222" t="s">
        <v>1248</v>
      </c>
      <c r="G282" s="1220"/>
      <c r="H282" s="1232" t="s">
        <v>132</v>
      </c>
      <c r="I282" s="1189">
        <v>2020</v>
      </c>
      <c r="J282" s="1189"/>
      <c r="K282" s="1189">
        <v>2022</v>
      </c>
      <c r="L282" s="1189"/>
      <c r="M282" s="1189"/>
      <c r="N282" s="1225" t="s">
        <v>1113</v>
      </c>
      <c r="O282" s="1233">
        <v>3200</v>
      </c>
      <c r="P282" s="1233"/>
      <c r="Q282" s="1233">
        <v>3200</v>
      </c>
      <c r="R282" s="1233"/>
      <c r="S282" s="1233"/>
      <c r="T282" s="1233"/>
      <c r="U282" s="1234">
        <v>1120</v>
      </c>
      <c r="V282" s="520">
        <f>AA282</f>
        <v>0</v>
      </c>
      <c r="W282" s="1235"/>
      <c r="X282" s="641" t="e">
        <f>#REF!+Z282</f>
        <v>#REF!</v>
      </c>
      <c r="Y282" s="641"/>
      <c r="Z282" s="1235"/>
      <c r="AA282" s="519">
        <v>0</v>
      </c>
      <c r="AB282" s="1202" t="s">
        <v>1068</v>
      </c>
      <c r="AC282" s="1201"/>
      <c r="AD282" s="1201"/>
      <c r="AE282" s="1201"/>
      <c r="AF282" s="1201"/>
      <c r="AG282" s="1201"/>
      <c r="AH282" s="1201"/>
      <c r="AI282" s="1201"/>
      <c r="AJ282" s="1201"/>
      <c r="AK282" s="1201"/>
      <c r="AL282" s="1201"/>
      <c r="AM282" s="1201"/>
      <c r="AN282" s="1201"/>
      <c r="AO282" s="1201"/>
      <c r="AP282" s="1201"/>
      <c r="AQ282" s="1201"/>
      <c r="AR282" s="1201"/>
      <c r="AS282" s="1201"/>
      <c r="AT282" s="1201"/>
      <c r="AU282" s="1201"/>
      <c r="AV282" s="1201"/>
      <c r="AW282" s="1201"/>
      <c r="AX282" s="1201"/>
      <c r="AY282" s="1201"/>
      <c r="AZ282" s="1201"/>
      <c r="BA282" s="1201"/>
      <c r="BB282" s="1201"/>
      <c r="BC282" s="1201"/>
      <c r="BD282" s="1201"/>
      <c r="BE282" s="1201"/>
      <c r="BF282" s="1201"/>
      <c r="BG282" s="1201"/>
      <c r="BH282" s="1201"/>
      <c r="BI282" s="1201"/>
      <c r="BJ282" s="1201"/>
      <c r="BK282" s="1201"/>
      <c r="BL282" s="1201"/>
      <c r="BM282" s="1201"/>
      <c r="BN282" s="1201"/>
      <c r="BO282" s="1201"/>
      <c r="BP282" s="1201"/>
      <c r="BQ282" s="1201"/>
      <c r="BR282" s="1201"/>
      <c r="BS282" s="1201"/>
      <c r="BT282" s="1201"/>
      <c r="BU282" s="1201"/>
      <c r="BV282" s="1201"/>
      <c r="BW282" s="1201"/>
      <c r="BX282" s="1201"/>
      <c r="BY282" s="1201"/>
      <c r="BZ282" s="1201"/>
      <c r="CA282" s="1201"/>
      <c r="CB282" s="1201"/>
      <c r="CC282" s="1201"/>
      <c r="CD282" s="1201"/>
      <c r="CE282" s="1201"/>
      <c r="CF282" s="1201"/>
      <c r="CG282" s="1201"/>
      <c r="CH282" s="1201"/>
      <c r="CI282" s="1201"/>
      <c r="CJ282" s="1201"/>
      <c r="CK282" s="1201"/>
      <c r="CL282" s="1201"/>
      <c r="CM282" s="1201"/>
      <c r="CN282" s="1201"/>
      <c r="CO282" s="1201"/>
      <c r="CP282" s="1201"/>
      <c r="CQ282" s="1201"/>
      <c r="CR282" s="1201"/>
      <c r="CS282" s="1201"/>
      <c r="CT282" s="1201"/>
      <c r="CU282" s="1201"/>
      <c r="CV282" s="1201"/>
      <c r="CW282" s="1201"/>
      <c r="CX282" s="1201"/>
      <c r="CY282" s="1201"/>
      <c r="CZ282" s="1201"/>
      <c r="DA282" s="1201"/>
      <c r="DB282" s="1201"/>
      <c r="DC282" s="1201"/>
      <c r="DD282" s="1201"/>
      <c r="DE282" s="1201"/>
      <c r="DF282" s="1201"/>
      <c r="DG282" s="1201"/>
      <c r="DH282" s="1201"/>
      <c r="DI282" s="1201"/>
      <c r="DJ282" s="1201"/>
      <c r="DK282" s="1201"/>
      <c r="DL282" s="1201"/>
      <c r="DM282" s="1201"/>
      <c r="DN282" s="1201"/>
      <c r="DO282" s="1201"/>
      <c r="DP282" s="1201"/>
      <c r="DQ282" s="1201"/>
      <c r="DR282" s="1201"/>
      <c r="DS282" s="1201"/>
      <c r="DT282" s="1201"/>
      <c r="DU282" s="1201"/>
      <c r="DV282" s="1201"/>
      <c r="DW282" s="1201"/>
      <c r="DX282" s="1201"/>
      <c r="DY282" s="1201"/>
      <c r="DZ282" s="1201"/>
      <c r="EA282" s="1201"/>
      <c r="EB282" s="1201"/>
      <c r="EC282" s="1201"/>
      <c r="ED282" s="1201"/>
      <c r="EE282" s="1201"/>
      <c r="EF282" s="1201"/>
      <c r="EG282" s="1201"/>
      <c r="EH282" s="1201"/>
      <c r="EI282" s="1201"/>
      <c r="EJ282" s="1201"/>
      <c r="EK282" s="1201"/>
      <c r="EL282" s="1201"/>
      <c r="EM282" s="1201"/>
      <c r="EN282" s="1201"/>
      <c r="EO282" s="1201"/>
      <c r="EP282" s="1201"/>
      <c r="EQ282" s="1201"/>
      <c r="ER282" s="1201"/>
      <c r="ES282" s="1201"/>
      <c r="ET282" s="1201"/>
      <c r="EU282" s="1201"/>
      <c r="EV282" s="1201"/>
      <c r="EW282" s="1201"/>
      <c r="EX282" s="1201"/>
      <c r="EY282" s="1201"/>
      <c r="EZ282" s="1201"/>
      <c r="FA282" s="1201"/>
      <c r="FB282" s="1201"/>
      <c r="FC282" s="1201"/>
      <c r="FD282" s="1201"/>
      <c r="FE282" s="1201"/>
      <c r="FF282" s="1201"/>
      <c r="FG282" s="1201"/>
      <c r="FH282" s="1201"/>
      <c r="FI282" s="1201"/>
      <c r="FJ282" s="1201"/>
      <c r="FK282" s="1201"/>
      <c r="FL282" s="1201"/>
      <c r="FM282" s="1201"/>
      <c r="FN282" s="1201"/>
      <c r="FO282" s="1201"/>
      <c r="FP282" s="1201"/>
      <c r="FQ282" s="1201"/>
      <c r="FR282" s="1201"/>
      <c r="FS282" s="1201"/>
      <c r="FT282" s="1201"/>
      <c r="FU282" s="1201"/>
      <c r="FV282" s="1201"/>
      <c r="FW282" s="1201"/>
      <c r="FX282" s="1201"/>
      <c r="FY282" s="1201"/>
      <c r="FZ282" s="1201"/>
      <c r="GA282" s="1201"/>
      <c r="GB282" s="1201"/>
      <c r="GC282" s="1201"/>
      <c r="GD282" s="1201"/>
      <c r="GE282" s="1201"/>
      <c r="GF282" s="1201"/>
      <c r="GG282" s="1201"/>
      <c r="GH282" s="1201"/>
      <c r="GI282" s="1201"/>
      <c r="GJ282" s="1201"/>
      <c r="GK282" s="1201"/>
      <c r="GL282" s="1201"/>
      <c r="GM282" s="1201"/>
      <c r="GN282" s="1201"/>
      <c r="GO282" s="1201"/>
      <c r="GP282" s="1201"/>
      <c r="GQ282" s="1201"/>
      <c r="GR282" s="1201"/>
      <c r="GS282" s="1201"/>
      <c r="GT282" s="1201"/>
      <c r="GU282" s="1201"/>
      <c r="GV282" s="1201"/>
      <c r="GW282" s="1201"/>
      <c r="GX282" s="1201"/>
      <c r="GY282" s="1201"/>
      <c r="GZ282" s="1201"/>
      <c r="HA282" s="1201"/>
      <c r="HB282" s="1201"/>
      <c r="HC282" s="1201"/>
      <c r="HD282" s="1201"/>
      <c r="HE282" s="1201"/>
      <c r="HF282" s="1201"/>
      <c r="HG282" s="1201"/>
      <c r="HH282" s="1201"/>
      <c r="HI282" s="1201"/>
      <c r="HJ282" s="1201"/>
      <c r="HK282" s="1201"/>
      <c r="HL282" s="1201"/>
      <c r="HM282" s="1201"/>
      <c r="HN282" s="1201"/>
      <c r="HO282" s="1201"/>
      <c r="HP282" s="1201"/>
      <c r="HQ282" s="1201"/>
      <c r="HR282" s="1201"/>
      <c r="HS282" s="1201"/>
      <c r="HT282" s="1201"/>
      <c r="HU282" s="1201"/>
      <c r="HV282" s="1201"/>
      <c r="HW282" s="1201"/>
      <c r="HX282" s="1201"/>
      <c r="HY282" s="1201"/>
      <c r="HZ282" s="1201"/>
      <c r="IA282" s="1201"/>
      <c r="IB282" s="1201"/>
      <c r="IC282" s="1201"/>
      <c r="ID282" s="1201"/>
      <c r="IE282" s="1201"/>
      <c r="IF282" s="1201"/>
      <c r="IG282" s="1201"/>
      <c r="IH282" s="1201"/>
      <c r="II282" s="1201"/>
      <c r="IJ282" s="1201"/>
      <c r="IK282" s="1201"/>
      <c r="IL282" s="1201"/>
      <c r="IM282" s="1201"/>
      <c r="IN282" s="1201"/>
      <c r="IO282" s="1201"/>
      <c r="IP282" s="1201"/>
      <c r="IQ282" s="1201"/>
      <c r="IR282" s="1201"/>
      <c r="IS282" s="1201"/>
    </row>
    <row r="283" spans="1:253" s="1203" customFormat="1" ht="31.5">
      <c r="A283" s="1185">
        <v>271</v>
      </c>
      <c r="B283" s="1585" t="s">
        <v>1747</v>
      </c>
      <c r="C283" s="1225"/>
      <c r="D283" s="1225"/>
      <c r="E283" s="519" t="s">
        <v>1117</v>
      </c>
      <c r="F283" s="1222" t="s">
        <v>1248</v>
      </c>
      <c r="G283" s="1220"/>
      <c r="H283" s="1193" t="s">
        <v>26</v>
      </c>
      <c r="I283" s="1189">
        <v>2020</v>
      </c>
      <c r="J283" s="1189"/>
      <c r="K283" s="1189">
        <v>2022</v>
      </c>
      <c r="L283" s="1189"/>
      <c r="M283" s="1189"/>
      <c r="N283" s="1225" t="s">
        <v>1113</v>
      </c>
      <c r="O283" s="1192">
        <v>4000</v>
      </c>
      <c r="P283" s="1192"/>
      <c r="Q283" s="1192">
        <v>4000</v>
      </c>
      <c r="R283" s="1192"/>
      <c r="S283" s="1192"/>
      <c r="T283" s="1192"/>
      <c r="U283" s="1192">
        <v>1400</v>
      </c>
      <c r="V283" s="520"/>
      <c r="W283" s="519"/>
      <c r="X283" s="641" t="e">
        <f>#REF!+Z283</f>
        <v>#REF!</v>
      </c>
      <c r="Y283" s="641"/>
      <c r="Z283" s="519"/>
      <c r="AA283" s="519">
        <v>0</v>
      </c>
      <c r="AB283" s="1202" t="s">
        <v>1046</v>
      </c>
      <c r="AC283" s="1201"/>
      <c r="AD283" s="1201"/>
      <c r="AE283" s="1201"/>
      <c r="AF283" s="1201"/>
      <c r="AG283" s="1201"/>
      <c r="AH283" s="1201"/>
      <c r="AI283" s="1201"/>
      <c r="AJ283" s="1201"/>
      <c r="AK283" s="1201"/>
      <c r="AL283" s="1201"/>
      <c r="AM283" s="1201"/>
      <c r="AN283" s="1201"/>
      <c r="AO283" s="1201"/>
      <c r="AP283" s="1201"/>
      <c r="AQ283" s="1201"/>
      <c r="AR283" s="1201"/>
      <c r="AS283" s="1201"/>
      <c r="AT283" s="1201"/>
      <c r="AU283" s="1201"/>
      <c r="AV283" s="1201"/>
      <c r="AW283" s="1201"/>
      <c r="AX283" s="1201"/>
      <c r="AY283" s="1201"/>
      <c r="AZ283" s="1201"/>
      <c r="BA283" s="1201"/>
      <c r="BB283" s="1201"/>
      <c r="BC283" s="1201"/>
      <c r="BD283" s="1201"/>
      <c r="BE283" s="1201"/>
      <c r="BF283" s="1201"/>
      <c r="BG283" s="1201"/>
      <c r="BH283" s="1201"/>
      <c r="BI283" s="1201"/>
      <c r="BJ283" s="1201"/>
      <c r="BK283" s="1201"/>
      <c r="BL283" s="1201"/>
      <c r="BM283" s="1201"/>
      <c r="BN283" s="1201"/>
      <c r="BO283" s="1201"/>
      <c r="BP283" s="1201"/>
      <c r="BQ283" s="1201"/>
      <c r="BR283" s="1201"/>
      <c r="BS283" s="1201"/>
      <c r="BT283" s="1201"/>
      <c r="BU283" s="1201"/>
      <c r="BV283" s="1201"/>
      <c r="BW283" s="1201"/>
      <c r="BX283" s="1201"/>
      <c r="BY283" s="1201"/>
      <c r="BZ283" s="1201"/>
      <c r="CA283" s="1201"/>
      <c r="CB283" s="1201"/>
      <c r="CC283" s="1201"/>
      <c r="CD283" s="1201"/>
      <c r="CE283" s="1201"/>
      <c r="CF283" s="1201"/>
      <c r="CG283" s="1201"/>
      <c r="CH283" s="1201"/>
      <c r="CI283" s="1201"/>
      <c r="CJ283" s="1201"/>
      <c r="CK283" s="1201"/>
      <c r="CL283" s="1201"/>
      <c r="CM283" s="1201"/>
      <c r="CN283" s="1201"/>
      <c r="CO283" s="1201"/>
      <c r="CP283" s="1201"/>
      <c r="CQ283" s="1201"/>
      <c r="CR283" s="1201"/>
      <c r="CS283" s="1201"/>
      <c r="CT283" s="1201"/>
      <c r="CU283" s="1201"/>
      <c r="CV283" s="1201"/>
      <c r="CW283" s="1201"/>
      <c r="CX283" s="1201"/>
      <c r="CY283" s="1201"/>
      <c r="CZ283" s="1201"/>
      <c r="DA283" s="1201"/>
      <c r="DB283" s="1201"/>
      <c r="DC283" s="1201"/>
      <c r="DD283" s="1201"/>
      <c r="DE283" s="1201"/>
      <c r="DF283" s="1201"/>
      <c r="DG283" s="1201"/>
      <c r="DH283" s="1201"/>
      <c r="DI283" s="1201"/>
      <c r="DJ283" s="1201"/>
      <c r="DK283" s="1201"/>
      <c r="DL283" s="1201"/>
      <c r="DM283" s="1201"/>
      <c r="DN283" s="1201"/>
      <c r="DO283" s="1201"/>
      <c r="DP283" s="1201"/>
      <c r="DQ283" s="1201"/>
      <c r="DR283" s="1201"/>
      <c r="DS283" s="1201"/>
      <c r="DT283" s="1201"/>
      <c r="DU283" s="1201"/>
      <c r="DV283" s="1201"/>
      <c r="DW283" s="1201"/>
      <c r="DX283" s="1201"/>
      <c r="DY283" s="1201"/>
      <c r="DZ283" s="1201"/>
      <c r="EA283" s="1201"/>
      <c r="EB283" s="1201"/>
      <c r="EC283" s="1201"/>
      <c r="ED283" s="1201"/>
      <c r="EE283" s="1201"/>
      <c r="EF283" s="1201"/>
      <c r="EG283" s="1201"/>
      <c r="EH283" s="1201"/>
      <c r="EI283" s="1201"/>
      <c r="EJ283" s="1201"/>
      <c r="EK283" s="1201"/>
      <c r="EL283" s="1201"/>
      <c r="EM283" s="1201"/>
      <c r="EN283" s="1201"/>
      <c r="EO283" s="1201"/>
      <c r="EP283" s="1201"/>
      <c r="EQ283" s="1201"/>
      <c r="ER283" s="1201"/>
      <c r="ES283" s="1201"/>
      <c r="ET283" s="1201"/>
      <c r="EU283" s="1201"/>
      <c r="EV283" s="1201"/>
      <c r="EW283" s="1201"/>
      <c r="EX283" s="1201"/>
      <c r="EY283" s="1201"/>
      <c r="EZ283" s="1201"/>
      <c r="FA283" s="1201"/>
      <c r="FB283" s="1201"/>
      <c r="FC283" s="1201"/>
      <c r="FD283" s="1201"/>
      <c r="FE283" s="1201"/>
      <c r="FF283" s="1201"/>
      <c r="FG283" s="1201"/>
      <c r="FH283" s="1201"/>
      <c r="FI283" s="1201"/>
      <c r="FJ283" s="1201"/>
      <c r="FK283" s="1201"/>
      <c r="FL283" s="1201"/>
      <c r="FM283" s="1201"/>
      <c r="FN283" s="1201"/>
      <c r="FO283" s="1201"/>
      <c r="FP283" s="1201"/>
      <c r="FQ283" s="1201"/>
      <c r="FR283" s="1201"/>
      <c r="FS283" s="1201"/>
      <c r="FT283" s="1201"/>
      <c r="FU283" s="1201"/>
      <c r="FV283" s="1201"/>
      <c r="FW283" s="1201"/>
      <c r="FX283" s="1201"/>
      <c r="FY283" s="1201"/>
      <c r="FZ283" s="1201"/>
      <c r="GA283" s="1201"/>
      <c r="GB283" s="1201"/>
      <c r="GC283" s="1201"/>
      <c r="GD283" s="1201"/>
      <c r="GE283" s="1201"/>
      <c r="GF283" s="1201"/>
      <c r="GG283" s="1201"/>
      <c r="GH283" s="1201"/>
      <c r="GI283" s="1201"/>
      <c r="GJ283" s="1201"/>
      <c r="GK283" s="1201"/>
      <c r="GL283" s="1201"/>
      <c r="GM283" s="1201"/>
      <c r="GN283" s="1201"/>
      <c r="GO283" s="1201"/>
      <c r="GP283" s="1201"/>
      <c r="GQ283" s="1201"/>
      <c r="GR283" s="1201"/>
      <c r="GS283" s="1201"/>
      <c r="GT283" s="1201"/>
      <c r="GU283" s="1201"/>
      <c r="GV283" s="1201"/>
      <c r="GW283" s="1201"/>
      <c r="GX283" s="1201"/>
      <c r="GY283" s="1201"/>
      <c r="GZ283" s="1201"/>
      <c r="HA283" s="1201"/>
      <c r="HB283" s="1201"/>
      <c r="HC283" s="1201"/>
      <c r="HD283" s="1201"/>
      <c r="HE283" s="1201"/>
      <c r="HF283" s="1201"/>
      <c r="HG283" s="1201"/>
      <c r="HH283" s="1201"/>
      <c r="HI283" s="1201"/>
      <c r="HJ283" s="1201"/>
      <c r="HK283" s="1201"/>
      <c r="HL283" s="1201"/>
      <c r="HM283" s="1201"/>
      <c r="HN283" s="1201"/>
      <c r="HO283" s="1201"/>
      <c r="HP283" s="1201"/>
      <c r="HQ283" s="1201"/>
      <c r="HR283" s="1201"/>
      <c r="HS283" s="1201"/>
      <c r="HT283" s="1201"/>
      <c r="HU283" s="1201"/>
      <c r="HV283" s="1201"/>
      <c r="HW283" s="1201"/>
      <c r="HX283" s="1201"/>
      <c r="HY283" s="1201"/>
      <c r="HZ283" s="1201"/>
      <c r="IA283" s="1201"/>
      <c r="IB283" s="1201"/>
      <c r="IC283" s="1201"/>
      <c r="ID283" s="1201"/>
      <c r="IE283" s="1201"/>
      <c r="IF283" s="1201"/>
      <c r="IG283" s="1201"/>
      <c r="IH283" s="1201"/>
      <c r="II283" s="1201"/>
      <c r="IJ283" s="1201"/>
      <c r="IK283" s="1201"/>
      <c r="IL283" s="1201"/>
      <c r="IM283" s="1201"/>
      <c r="IN283" s="1201"/>
      <c r="IO283" s="1201"/>
      <c r="IP283" s="1201"/>
      <c r="IQ283" s="1201"/>
      <c r="IR283" s="1201"/>
      <c r="IS283" s="1201"/>
    </row>
    <row r="284" spans="1:253" s="1203" customFormat="1" ht="30">
      <c r="A284" s="1185">
        <v>272</v>
      </c>
      <c r="B284" s="1225" t="s">
        <v>1078</v>
      </c>
      <c r="C284" s="1225"/>
      <c r="D284" s="1225"/>
      <c r="E284" s="519" t="s">
        <v>1117</v>
      </c>
      <c r="F284" s="1222" t="s">
        <v>1248</v>
      </c>
      <c r="G284" s="1224"/>
      <c r="H284" s="1193" t="s">
        <v>237</v>
      </c>
      <c r="I284" s="1189">
        <v>2020</v>
      </c>
      <c r="J284" s="1189"/>
      <c r="K284" s="1189">
        <v>2022</v>
      </c>
      <c r="L284" s="1189"/>
      <c r="M284" s="1189"/>
      <c r="N284" s="1225" t="s">
        <v>1113</v>
      </c>
      <c r="O284" s="1192">
        <v>3200</v>
      </c>
      <c r="P284" s="1192"/>
      <c r="Q284" s="1192">
        <v>3200</v>
      </c>
      <c r="R284" s="1192"/>
      <c r="S284" s="1192"/>
      <c r="T284" s="1192"/>
      <c r="U284" s="1192">
        <v>1120</v>
      </c>
      <c r="V284" s="520">
        <v>864</v>
      </c>
      <c r="W284" s="519"/>
      <c r="X284" s="641" t="e">
        <f>#REF!+Z284</f>
        <v>#REF!</v>
      </c>
      <c r="Y284" s="641"/>
      <c r="Z284" s="519"/>
      <c r="AA284" s="520">
        <v>864</v>
      </c>
      <c r="AB284" s="1238"/>
      <c r="AC284" s="1201"/>
      <c r="AD284" s="1201"/>
      <c r="AE284" s="1201"/>
      <c r="AF284" s="1201"/>
      <c r="AG284" s="1201"/>
      <c r="AH284" s="1201"/>
      <c r="AI284" s="1201"/>
      <c r="AJ284" s="1201"/>
      <c r="AK284" s="1201"/>
      <c r="AL284" s="1201"/>
      <c r="AM284" s="1201"/>
      <c r="AN284" s="1201"/>
      <c r="AO284" s="1201"/>
      <c r="AP284" s="1201"/>
      <c r="AQ284" s="1201"/>
      <c r="AR284" s="1201"/>
      <c r="AS284" s="1201"/>
      <c r="AT284" s="1201"/>
      <c r="AU284" s="1201"/>
      <c r="AV284" s="1201"/>
      <c r="AW284" s="1201"/>
      <c r="AX284" s="1201"/>
      <c r="AY284" s="1201"/>
      <c r="AZ284" s="1201"/>
      <c r="BA284" s="1201"/>
      <c r="BB284" s="1201"/>
      <c r="BC284" s="1201"/>
      <c r="BD284" s="1201"/>
      <c r="BE284" s="1201"/>
      <c r="BF284" s="1201"/>
      <c r="BG284" s="1201"/>
      <c r="BH284" s="1201"/>
      <c r="BI284" s="1201"/>
      <c r="BJ284" s="1201"/>
      <c r="BK284" s="1201"/>
      <c r="BL284" s="1201"/>
      <c r="BM284" s="1201"/>
      <c r="BN284" s="1201"/>
      <c r="BO284" s="1201"/>
      <c r="BP284" s="1201"/>
      <c r="BQ284" s="1201"/>
      <c r="BR284" s="1201"/>
      <c r="BS284" s="1201"/>
      <c r="BT284" s="1201"/>
      <c r="BU284" s="1201"/>
      <c r="BV284" s="1201"/>
      <c r="BW284" s="1201"/>
      <c r="BX284" s="1201"/>
      <c r="BY284" s="1201"/>
      <c r="BZ284" s="1201"/>
      <c r="CA284" s="1201"/>
      <c r="CB284" s="1201"/>
      <c r="CC284" s="1201"/>
      <c r="CD284" s="1201"/>
      <c r="CE284" s="1201"/>
      <c r="CF284" s="1201"/>
      <c r="CG284" s="1201"/>
      <c r="CH284" s="1201"/>
      <c r="CI284" s="1201"/>
      <c r="CJ284" s="1201"/>
      <c r="CK284" s="1201"/>
      <c r="CL284" s="1201"/>
      <c r="CM284" s="1201"/>
      <c r="CN284" s="1201"/>
      <c r="CO284" s="1201"/>
      <c r="CP284" s="1201"/>
      <c r="CQ284" s="1201"/>
      <c r="CR284" s="1201"/>
      <c r="CS284" s="1201"/>
      <c r="CT284" s="1201"/>
      <c r="CU284" s="1201"/>
      <c r="CV284" s="1201"/>
      <c r="CW284" s="1201"/>
      <c r="CX284" s="1201"/>
      <c r="CY284" s="1201"/>
      <c r="CZ284" s="1201"/>
      <c r="DA284" s="1201"/>
      <c r="DB284" s="1201"/>
      <c r="DC284" s="1201"/>
      <c r="DD284" s="1201"/>
      <c r="DE284" s="1201"/>
      <c r="DF284" s="1201"/>
      <c r="DG284" s="1201"/>
      <c r="DH284" s="1201"/>
      <c r="DI284" s="1201"/>
      <c r="DJ284" s="1201"/>
      <c r="DK284" s="1201"/>
      <c r="DL284" s="1201"/>
      <c r="DM284" s="1201"/>
      <c r="DN284" s="1201"/>
      <c r="DO284" s="1201"/>
      <c r="DP284" s="1201"/>
      <c r="DQ284" s="1201"/>
      <c r="DR284" s="1201"/>
      <c r="DS284" s="1201"/>
      <c r="DT284" s="1201"/>
      <c r="DU284" s="1201"/>
      <c r="DV284" s="1201"/>
      <c r="DW284" s="1201"/>
      <c r="DX284" s="1201"/>
      <c r="DY284" s="1201"/>
      <c r="DZ284" s="1201"/>
      <c r="EA284" s="1201"/>
      <c r="EB284" s="1201"/>
      <c r="EC284" s="1201"/>
      <c r="ED284" s="1201"/>
      <c r="EE284" s="1201"/>
      <c r="EF284" s="1201"/>
      <c r="EG284" s="1201"/>
      <c r="EH284" s="1201"/>
      <c r="EI284" s="1201"/>
      <c r="EJ284" s="1201"/>
      <c r="EK284" s="1201"/>
      <c r="EL284" s="1201"/>
      <c r="EM284" s="1201"/>
      <c r="EN284" s="1201"/>
      <c r="EO284" s="1201"/>
      <c r="EP284" s="1201"/>
      <c r="EQ284" s="1201"/>
      <c r="ER284" s="1201"/>
      <c r="ES284" s="1201"/>
      <c r="ET284" s="1201"/>
      <c r="EU284" s="1201"/>
      <c r="EV284" s="1201"/>
      <c r="EW284" s="1201"/>
      <c r="EX284" s="1201"/>
      <c r="EY284" s="1201"/>
      <c r="EZ284" s="1201"/>
      <c r="FA284" s="1201"/>
      <c r="FB284" s="1201"/>
      <c r="FC284" s="1201"/>
      <c r="FD284" s="1201"/>
      <c r="FE284" s="1201"/>
      <c r="FF284" s="1201"/>
      <c r="FG284" s="1201"/>
      <c r="FH284" s="1201"/>
      <c r="FI284" s="1201"/>
      <c r="FJ284" s="1201"/>
      <c r="FK284" s="1201"/>
      <c r="FL284" s="1201"/>
      <c r="FM284" s="1201"/>
      <c r="FN284" s="1201"/>
      <c r="FO284" s="1201"/>
      <c r="FP284" s="1201"/>
      <c r="FQ284" s="1201"/>
      <c r="FR284" s="1201"/>
      <c r="FS284" s="1201"/>
      <c r="FT284" s="1201"/>
      <c r="FU284" s="1201"/>
      <c r="FV284" s="1201"/>
      <c r="FW284" s="1201"/>
      <c r="FX284" s="1201"/>
      <c r="FY284" s="1201"/>
      <c r="FZ284" s="1201"/>
      <c r="GA284" s="1201"/>
      <c r="GB284" s="1201"/>
      <c r="GC284" s="1201"/>
      <c r="GD284" s="1201"/>
      <c r="GE284" s="1201"/>
      <c r="GF284" s="1201"/>
      <c r="GG284" s="1201"/>
      <c r="GH284" s="1201"/>
      <c r="GI284" s="1201"/>
      <c r="GJ284" s="1201"/>
      <c r="GK284" s="1201"/>
      <c r="GL284" s="1201"/>
      <c r="GM284" s="1201"/>
      <c r="GN284" s="1201"/>
      <c r="GO284" s="1201"/>
      <c r="GP284" s="1201"/>
      <c r="GQ284" s="1201"/>
      <c r="GR284" s="1201"/>
      <c r="GS284" s="1201"/>
      <c r="GT284" s="1201"/>
      <c r="GU284" s="1201"/>
      <c r="GV284" s="1201"/>
      <c r="GW284" s="1201"/>
      <c r="GX284" s="1201"/>
      <c r="GY284" s="1201"/>
      <c r="GZ284" s="1201"/>
      <c r="HA284" s="1201"/>
      <c r="HB284" s="1201"/>
      <c r="HC284" s="1201"/>
      <c r="HD284" s="1201"/>
      <c r="HE284" s="1201"/>
      <c r="HF284" s="1201"/>
      <c r="HG284" s="1201"/>
      <c r="HH284" s="1201"/>
      <c r="HI284" s="1201"/>
      <c r="HJ284" s="1201"/>
      <c r="HK284" s="1201"/>
      <c r="HL284" s="1201"/>
      <c r="HM284" s="1201"/>
      <c r="HN284" s="1201"/>
      <c r="HO284" s="1201"/>
      <c r="HP284" s="1201"/>
      <c r="HQ284" s="1201"/>
      <c r="HR284" s="1201"/>
      <c r="HS284" s="1201"/>
      <c r="HT284" s="1201"/>
      <c r="HU284" s="1201"/>
      <c r="HV284" s="1201"/>
      <c r="HW284" s="1201"/>
      <c r="HX284" s="1201"/>
      <c r="HY284" s="1201"/>
      <c r="HZ284" s="1201"/>
      <c r="IA284" s="1201"/>
      <c r="IB284" s="1201"/>
      <c r="IC284" s="1201"/>
      <c r="ID284" s="1201"/>
      <c r="IE284" s="1201"/>
      <c r="IF284" s="1201"/>
      <c r="IG284" s="1201"/>
      <c r="IH284" s="1201"/>
      <c r="II284" s="1201"/>
      <c r="IJ284" s="1201"/>
      <c r="IK284" s="1201"/>
      <c r="IL284" s="1201"/>
      <c r="IM284" s="1201"/>
      <c r="IN284" s="1201"/>
      <c r="IO284" s="1201"/>
      <c r="IP284" s="1201"/>
      <c r="IQ284" s="1201"/>
      <c r="IR284" s="1201"/>
      <c r="IS284" s="1201"/>
    </row>
    <row r="285" spans="1:253" s="1203" customFormat="1" ht="30">
      <c r="A285" s="1185">
        <v>273</v>
      </c>
      <c r="B285" s="1225" t="s">
        <v>1693</v>
      </c>
      <c r="C285" s="1225"/>
      <c r="D285" s="1225"/>
      <c r="E285" s="519" t="s">
        <v>1117</v>
      </c>
      <c r="F285" s="1222" t="s">
        <v>1248</v>
      </c>
      <c r="G285" s="1220"/>
      <c r="H285" s="1193" t="s">
        <v>237</v>
      </c>
      <c r="I285" s="1189">
        <v>2020</v>
      </c>
      <c r="J285" s="1189"/>
      <c r="K285" s="1189">
        <v>2022</v>
      </c>
      <c r="L285" s="1189"/>
      <c r="M285" s="1189"/>
      <c r="N285" s="1225" t="s">
        <v>1113</v>
      </c>
      <c r="O285" s="1192">
        <v>3000</v>
      </c>
      <c r="P285" s="1192"/>
      <c r="Q285" s="1192">
        <v>3000</v>
      </c>
      <c r="R285" s="1192"/>
      <c r="S285" s="1192"/>
      <c r="T285" s="1192"/>
      <c r="U285" s="1192">
        <v>1050</v>
      </c>
      <c r="V285" s="520"/>
      <c r="W285" s="519"/>
      <c r="X285" s="641">
        <v>0</v>
      </c>
      <c r="Y285" s="641"/>
      <c r="Z285" s="519"/>
      <c r="AA285" s="519">
        <v>0</v>
      </c>
      <c r="AB285" s="1202" t="s">
        <v>1046</v>
      </c>
      <c r="AC285" s="1201"/>
      <c r="AD285" s="1201"/>
      <c r="AE285" s="1201"/>
      <c r="AF285" s="1201"/>
      <c r="AG285" s="1201"/>
      <c r="AH285" s="1201"/>
      <c r="AI285" s="1201"/>
      <c r="AJ285" s="1201"/>
      <c r="AK285" s="1201"/>
      <c r="AL285" s="1201"/>
      <c r="AM285" s="1201"/>
      <c r="AN285" s="1201"/>
      <c r="AO285" s="1201"/>
      <c r="AP285" s="1201"/>
      <c r="AQ285" s="1201"/>
      <c r="AR285" s="1201"/>
      <c r="AS285" s="1201"/>
      <c r="AT285" s="1201"/>
      <c r="AU285" s="1201"/>
      <c r="AV285" s="1201"/>
      <c r="AW285" s="1201"/>
      <c r="AX285" s="1201"/>
      <c r="AY285" s="1201"/>
      <c r="AZ285" s="1201"/>
      <c r="BA285" s="1201"/>
      <c r="BB285" s="1201"/>
      <c r="BC285" s="1201"/>
      <c r="BD285" s="1201"/>
      <c r="BE285" s="1201"/>
      <c r="BF285" s="1201"/>
      <c r="BG285" s="1201"/>
      <c r="BH285" s="1201"/>
      <c r="BI285" s="1201"/>
      <c r="BJ285" s="1201"/>
      <c r="BK285" s="1201"/>
      <c r="BL285" s="1201"/>
      <c r="BM285" s="1201"/>
      <c r="BN285" s="1201"/>
      <c r="BO285" s="1201"/>
      <c r="BP285" s="1201"/>
      <c r="BQ285" s="1201"/>
      <c r="BR285" s="1201"/>
      <c r="BS285" s="1201"/>
      <c r="BT285" s="1201"/>
      <c r="BU285" s="1201"/>
      <c r="BV285" s="1201"/>
      <c r="BW285" s="1201"/>
      <c r="BX285" s="1201"/>
      <c r="BY285" s="1201"/>
      <c r="BZ285" s="1201"/>
      <c r="CA285" s="1201"/>
      <c r="CB285" s="1201"/>
      <c r="CC285" s="1201"/>
      <c r="CD285" s="1201"/>
      <c r="CE285" s="1201"/>
      <c r="CF285" s="1201"/>
      <c r="CG285" s="1201"/>
      <c r="CH285" s="1201"/>
      <c r="CI285" s="1201"/>
      <c r="CJ285" s="1201"/>
      <c r="CK285" s="1201"/>
      <c r="CL285" s="1201"/>
      <c r="CM285" s="1201"/>
      <c r="CN285" s="1201"/>
      <c r="CO285" s="1201"/>
      <c r="CP285" s="1201"/>
      <c r="CQ285" s="1201"/>
      <c r="CR285" s="1201"/>
      <c r="CS285" s="1201"/>
      <c r="CT285" s="1201"/>
      <c r="CU285" s="1201"/>
      <c r="CV285" s="1201"/>
      <c r="CW285" s="1201"/>
      <c r="CX285" s="1201"/>
      <c r="CY285" s="1201"/>
      <c r="CZ285" s="1201"/>
      <c r="DA285" s="1201"/>
      <c r="DB285" s="1201"/>
      <c r="DC285" s="1201"/>
      <c r="DD285" s="1201"/>
      <c r="DE285" s="1201"/>
      <c r="DF285" s="1201"/>
      <c r="DG285" s="1201"/>
      <c r="DH285" s="1201"/>
      <c r="DI285" s="1201"/>
      <c r="DJ285" s="1201"/>
      <c r="DK285" s="1201"/>
      <c r="DL285" s="1201"/>
      <c r="DM285" s="1201"/>
      <c r="DN285" s="1201"/>
      <c r="DO285" s="1201"/>
      <c r="DP285" s="1201"/>
      <c r="DQ285" s="1201"/>
      <c r="DR285" s="1201"/>
      <c r="DS285" s="1201"/>
      <c r="DT285" s="1201"/>
      <c r="DU285" s="1201"/>
      <c r="DV285" s="1201"/>
      <c r="DW285" s="1201"/>
      <c r="DX285" s="1201"/>
      <c r="DY285" s="1201"/>
      <c r="DZ285" s="1201"/>
      <c r="EA285" s="1201"/>
      <c r="EB285" s="1201"/>
      <c r="EC285" s="1201"/>
      <c r="ED285" s="1201"/>
      <c r="EE285" s="1201"/>
      <c r="EF285" s="1201"/>
      <c r="EG285" s="1201"/>
      <c r="EH285" s="1201"/>
      <c r="EI285" s="1201"/>
      <c r="EJ285" s="1201"/>
      <c r="EK285" s="1201"/>
      <c r="EL285" s="1201"/>
      <c r="EM285" s="1201"/>
      <c r="EN285" s="1201"/>
      <c r="EO285" s="1201"/>
      <c r="EP285" s="1201"/>
      <c r="EQ285" s="1201"/>
      <c r="ER285" s="1201"/>
      <c r="ES285" s="1201"/>
      <c r="ET285" s="1201"/>
      <c r="EU285" s="1201"/>
      <c r="EV285" s="1201"/>
      <c r="EW285" s="1201"/>
      <c r="EX285" s="1201"/>
      <c r="EY285" s="1201"/>
      <c r="EZ285" s="1201"/>
      <c r="FA285" s="1201"/>
      <c r="FB285" s="1201"/>
      <c r="FC285" s="1201"/>
      <c r="FD285" s="1201"/>
      <c r="FE285" s="1201"/>
      <c r="FF285" s="1201"/>
      <c r="FG285" s="1201"/>
      <c r="FH285" s="1201"/>
      <c r="FI285" s="1201"/>
      <c r="FJ285" s="1201"/>
      <c r="FK285" s="1201"/>
      <c r="FL285" s="1201"/>
      <c r="FM285" s="1201"/>
      <c r="FN285" s="1201"/>
      <c r="FO285" s="1201"/>
      <c r="FP285" s="1201"/>
      <c r="FQ285" s="1201"/>
      <c r="FR285" s="1201"/>
      <c r="FS285" s="1201"/>
      <c r="FT285" s="1201"/>
      <c r="FU285" s="1201"/>
      <c r="FV285" s="1201"/>
      <c r="FW285" s="1201"/>
      <c r="FX285" s="1201"/>
      <c r="FY285" s="1201"/>
      <c r="FZ285" s="1201"/>
      <c r="GA285" s="1201"/>
      <c r="GB285" s="1201"/>
      <c r="GC285" s="1201"/>
      <c r="GD285" s="1201"/>
      <c r="GE285" s="1201"/>
      <c r="GF285" s="1201"/>
      <c r="GG285" s="1201"/>
      <c r="GH285" s="1201"/>
      <c r="GI285" s="1201"/>
      <c r="GJ285" s="1201"/>
      <c r="GK285" s="1201"/>
      <c r="GL285" s="1201"/>
      <c r="GM285" s="1201"/>
      <c r="GN285" s="1201"/>
      <c r="GO285" s="1201"/>
      <c r="GP285" s="1201"/>
      <c r="GQ285" s="1201"/>
      <c r="GR285" s="1201"/>
      <c r="GS285" s="1201"/>
      <c r="GT285" s="1201"/>
      <c r="GU285" s="1201"/>
      <c r="GV285" s="1201"/>
      <c r="GW285" s="1201"/>
      <c r="GX285" s="1201"/>
      <c r="GY285" s="1201"/>
      <c r="GZ285" s="1201"/>
      <c r="HA285" s="1201"/>
      <c r="HB285" s="1201"/>
      <c r="HC285" s="1201"/>
      <c r="HD285" s="1201"/>
      <c r="HE285" s="1201"/>
      <c r="HF285" s="1201"/>
      <c r="HG285" s="1201"/>
      <c r="HH285" s="1201"/>
      <c r="HI285" s="1201"/>
      <c r="HJ285" s="1201"/>
      <c r="HK285" s="1201"/>
      <c r="HL285" s="1201"/>
      <c r="HM285" s="1201"/>
      <c r="HN285" s="1201"/>
      <c r="HO285" s="1201"/>
      <c r="HP285" s="1201"/>
      <c r="HQ285" s="1201"/>
      <c r="HR285" s="1201"/>
      <c r="HS285" s="1201"/>
      <c r="HT285" s="1201"/>
      <c r="HU285" s="1201"/>
      <c r="HV285" s="1201"/>
      <c r="HW285" s="1201"/>
      <c r="HX285" s="1201"/>
      <c r="HY285" s="1201"/>
      <c r="HZ285" s="1201"/>
      <c r="IA285" s="1201"/>
      <c r="IB285" s="1201"/>
      <c r="IC285" s="1201"/>
      <c r="ID285" s="1201"/>
      <c r="IE285" s="1201"/>
      <c r="IF285" s="1201"/>
      <c r="IG285" s="1201"/>
      <c r="IH285" s="1201"/>
      <c r="II285" s="1201"/>
      <c r="IJ285" s="1201"/>
      <c r="IK285" s="1201"/>
      <c r="IL285" s="1201"/>
      <c r="IM285" s="1201"/>
      <c r="IN285" s="1201"/>
      <c r="IO285" s="1201"/>
      <c r="IP285" s="1201"/>
      <c r="IQ285" s="1201"/>
      <c r="IR285" s="1201"/>
      <c r="IS285" s="1201"/>
    </row>
    <row r="286" spans="1:253" s="1239" customFormat="1" ht="30">
      <c r="A286" s="1185">
        <v>274</v>
      </c>
      <c r="B286" s="1225" t="s">
        <v>1080</v>
      </c>
      <c r="C286" s="1225"/>
      <c r="D286" s="1225"/>
      <c r="E286" s="519" t="s">
        <v>1117</v>
      </c>
      <c r="F286" s="1222" t="s">
        <v>1248</v>
      </c>
      <c r="G286" s="1231"/>
      <c r="H286" s="1193" t="s">
        <v>189</v>
      </c>
      <c r="I286" s="1189">
        <v>2020</v>
      </c>
      <c r="J286" s="1189"/>
      <c r="K286" s="1189">
        <v>2022</v>
      </c>
      <c r="L286" s="1189"/>
      <c r="M286" s="1189"/>
      <c r="N286" s="1225" t="s">
        <v>1113</v>
      </c>
      <c r="O286" s="1192">
        <v>3200</v>
      </c>
      <c r="P286" s="1192"/>
      <c r="Q286" s="1192">
        <v>3200</v>
      </c>
      <c r="R286" s="1192"/>
      <c r="S286" s="1192"/>
      <c r="T286" s="1192"/>
      <c r="U286" s="1192">
        <v>1120</v>
      </c>
      <c r="V286" s="520">
        <v>864</v>
      </c>
      <c r="W286" s="519"/>
      <c r="X286" s="641">
        <v>500</v>
      </c>
      <c r="Y286" s="641"/>
      <c r="Z286" s="519"/>
      <c r="AA286" s="520">
        <v>864</v>
      </c>
      <c r="AB286" s="535"/>
      <c r="AC286" s="1201"/>
      <c r="AD286" s="1201"/>
      <c r="AE286" s="1201"/>
      <c r="AF286" s="1201"/>
      <c r="AG286" s="1201"/>
      <c r="AH286" s="1201"/>
      <c r="AI286" s="1201"/>
      <c r="AJ286" s="1201"/>
      <c r="AK286" s="1201"/>
      <c r="AL286" s="1201"/>
      <c r="AM286" s="1201"/>
      <c r="AN286" s="1201"/>
      <c r="AO286" s="1201"/>
      <c r="AP286" s="1201"/>
      <c r="AQ286" s="1201"/>
      <c r="AR286" s="1201"/>
      <c r="AS286" s="1201"/>
      <c r="AT286" s="1201"/>
      <c r="AU286" s="1201"/>
      <c r="AV286" s="1201"/>
      <c r="AW286" s="1201"/>
      <c r="AX286" s="1201"/>
      <c r="AY286" s="1201"/>
      <c r="AZ286" s="1201"/>
      <c r="BA286" s="1201"/>
      <c r="BB286" s="1201"/>
      <c r="BC286" s="1201"/>
      <c r="BD286" s="1201"/>
      <c r="BE286" s="1201"/>
      <c r="BF286" s="1201"/>
      <c r="BG286" s="1201"/>
      <c r="BH286" s="1201"/>
      <c r="BI286" s="1201"/>
      <c r="BJ286" s="1201"/>
      <c r="BK286" s="1201"/>
      <c r="BL286" s="1201"/>
      <c r="BM286" s="1201"/>
      <c r="BN286" s="1201"/>
      <c r="BO286" s="1201"/>
      <c r="BP286" s="1201"/>
      <c r="BQ286" s="1201"/>
      <c r="BR286" s="1201"/>
      <c r="BS286" s="1201"/>
      <c r="BT286" s="1201"/>
      <c r="BU286" s="1201"/>
      <c r="BV286" s="1201"/>
      <c r="BW286" s="1201"/>
      <c r="BX286" s="1201"/>
      <c r="BY286" s="1201"/>
      <c r="BZ286" s="1201"/>
      <c r="CA286" s="1201"/>
      <c r="CB286" s="1201"/>
      <c r="CC286" s="1201"/>
      <c r="CD286" s="1201"/>
      <c r="CE286" s="1201"/>
      <c r="CF286" s="1201"/>
      <c r="CG286" s="1201"/>
      <c r="CH286" s="1201"/>
      <c r="CI286" s="1201"/>
      <c r="CJ286" s="1201"/>
      <c r="CK286" s="1201"/>
      <c r="CL286" s="1201"/>
      <c r="CM286" s="1201"/>
      <c r="CN286" s="1201"/>
      <c r="CO286" s="1201"/>
      <c r="CP286" s="1201"/>
      <c r="CQ286" s="1201"/>
      <c r="CR286" s="1201"/>
      <c r="CS286" s="1201"/>
      <c r="CT286" s="1201"/>
      <c r="CU286" s="1201"/>
      <c r="CV286" s="1201"/>
      <c r="CW286" s="1201"/>
      <c r="CX286" s="1201"/>
      <c r="CY286" s="1201"/>
      <c r="CZ286" s="1201"/>
      <c r="DA286" s="1201"/>
      <c r="DB286" s="1201"/>
      <c r="DC286" s="1201"/>
      <c r="DD286" s="1201"/>
      <c r="DE286" s="1201"/>
      <c r="DF286" s="1201"/>
      <c r="DG286" s="1201"/>
      <c r="DH286" s="1201"/>
      <c r="DI286" s="1201"/>
      <c r="DJ286" s="1201"/>
      <c r="DK286" s="1201"/>
      <c r="DL286" s="1201"/>
      <c r="DM286" s="1201"/>
      <c r="DN286" s="1201"/>
      <c r="DO286" s="1201"/>
      <c r="DP286" s="1201"/>
      <c r="DQ286" s="1201"/>
      <c r="DR286" s="1201"/>
      <c r="DS286" s="1201"/>
      <c r="DT286" s="1201"/>
      <c r="DU286" s="1201"/>
      <c r="DV286" s="1201"/>
      <c r="DW286" s="1201"/>
      <c r="DX286" s="1201"/>
      <c r="DY286" s="1201"/>
      <c r="DZ286" s="1201"/>
      <c r="EA286" s="1201"/>
      <c r="EB286" s="1201"/>
      <c r="EC286" s="1201"/>
      <c r="ED286" s="1201"/>
      <c r="EE286" s="1201"/>
      <c r="EF286" s="1201"/>
      <c r="EG286" s="1201"/>
      <c r="EH286" s="1201"/>
      <c r="EI286" s="1201"/>
      <c r="EJ286" s="1201"/>
      <c r="EK286" s="1201"/>
      <c r="EL286" s="1201"/>
      <c r="EM286" s="1201"/>
      <c r="EN286" s="1201"/>
      <c r="EO286" s="1201"/>
      <c r="EP286" s="1201"/>
      <c r="EQ286" s="1201"/>
      <c r="ER286" s="1201"/>
      <c r="ES286" s="1201"/>
      <c r="ET286" s="1201"/>
      <c r="EU286" s="1201"/>
      <c r="EV286" s="1201"/>
      <c r="EW286" s="1201"/>
      <c r="EX286" s="1201"/>
      <c r="EY286" s="1201"/>
      <c r="EZ286" s="1201"/>
      <c r="FA286" s="1201"/>
      <c r="FB286" s="1201"/>
      <c r="FC286" s="1201"/>
      <c r="FD286" s="1201"/>
      <c r="FE286" s="1201"/>
      <c r="FF286" s="1201"/>
      <c r="FG286" s="1201"/>
      <c r="FH286" s="1201"/>
      <c r="FI286" s="1201"/>
      <c r="FJ286" s="1201"/>
      <c r="FK286" s="1201"/>
      <c r="FL286" s="1201"/>
      <c r="FM286" s="1201"/>
      <c r="FN286" s="1201"/>
      <c r="FO286" s="1201"/>
      <c r="FP286" s="1201"/>
      <c r="FQ286" s="1201"/>
      <c r="FR286" s="1201"/>
      <c r="FS286" s="1201"/>
      <c r="FT286" s="1201"/>
      <c r="FU286" s="1201"/>
      <c r="FV286" s="1201"/>
      <c r="FW286" s="1201"/>
      <c r="FX286" s="1201"/>
      <c r="FY286" s="1201"/>
      <c r="FZ286" s="1201"/>
      <c r="GA286" s="1201"/>
      <c r="GB286" s="1201"/>
      <c r="GC286" s="1201"/>
      <c r="GD286" s="1201"/>
      <c r="GE286" s="1201"/>
      <c r="GF286" s="1201"/>
      <c r="GG286" s="1201"/>
      <c r="GH286" s="1201"/>
      <c r="GI286" s="1201"/>
      <c r="GJ286" s="1201"/>
      <c r="GK286" s="1201"/>
      <c r="GL286" s="1201"/>
      <c r="GM286" s="1201"/>
      <c r="GN286" s="1201"/>
      <c r="GO286" s="1201"/>
      <c r="GP286" s="1201"/>
      <c r="GQ286" s="1201"/>
      <c r="GR286" s="1201"/>
      <c r="GS286" s="1201"/>
      <c r="GT286" s="1201"/>
      <c r="GU286" s="1201"/>
      <c r="GV286" s="1201"/>
      <c r="GW286" s="1201"/>
      <c r="GX286" s="1201"/>
      <c r="GY286" s="1201"/>
      <c r="GZ286" s="1201"/>
      <c r="HA286" s="1201"/>
      <c r="HB286" s="1201"/>
      <c r="HC286" s="1201"/>
      <c r="HD286" s="1201"/>
      <c r="HE286" s="1201"/>
      <c r="HF286" s="1201"/>
      <c r="HG286" s="1201"/>
      <c r="HH286" s="1201"/>
      <c r="HI286" s="1201"/>
      <c r="HJ286" s="1201"/>
      <c r="HK286" s="1201"/>
      <c r="HL286" s="1201"/>
      <c r="HM286" s="1201"/>
      <c r="HN286" s="1201"/>
      <c r="HO286" s="1201"/>
      <c r="HP286" s="1201"/>
      <c r="HQ286" s="1201"/>
      <c r="HR286" s="1201"/>
      <c r="HS286" s="1201"/>
      <c r="HT286" s="1201"/>
      <c r="HU286" s="1201"/>
      <c r="HV286" s="1201"/>
      <c r="HW286" s="1201"/>
      <c r="HX286" s="1201"/>
      <c r="HY286" s="1201"/>
      <c r="HZ286" s="1201"/>
      <c r="IA286" s="1201"/>
      <c r="IB286" s="1201"/>
      <c r="IC286" s="1201"/>
      <c r="ID286" s="1201"/>
      <c r="IE286" s="1201"/>
      <c r="IF286" s="1201"/>
      <c r="IG286" s="1201"/>
      <c r="IH286" s="1201"/>
      <c r="II286" s="1201"/>
      <c r="IJ286" s="1201"/>
      <c r="IK286" s="1201"/>
      <c r="IL286" s="1201"/>
      <c r="IM286" s="1201"/>
      <c r="IN286" s="1201"/>
      <c r="IO286" s="1201"/>
      <c r="IP286" s="1201"/>
      <c r="IQ286" s="1201"/>
      <c r="IR286" s="1201"/>
      <c r="IS286" s="1201"/>
    </row>
    <row r="287" spans="1:253" s="1240" customFormat="1" ht="30">
      <c r="A287" s="1185">
        <v>275</v>
      </c>
      <c r="B287" s="1548" t="s">
        <v>2296</v>
      </c>
      <c r="C287" s="1209"/>
      <c r="D287" s="1209"/>
      <c r="E287" s="519" t="s">
        <v>1117</v>
      </c>
      <c r="F287" s="1222" t="s">
        <v>1248</v>
      </c>
      <c r="G287" s="1231"/>
      <c r="H287" s="1236" t="s">
        <v>51</v>
      </c>
      <c r="I287" s="1189">
        <v>2020</v>
      </c>
      <c r="J287" s="1189"/>
      <c r="K287" s="1189">
        <v>2022</v>
      </c>
      <c r="L287" s="1189"/>
      <c r="M287" s="1189"/>
      <c r="N287" s="1225" t="s">
        <v>1113</v>
      </c>
      <c r="O287" s="1192">
        <v>4000</v>
      </c>
      <c r="P287" s="1192"/>
      <c r="Q287" s="1192">
        <v>4000</v>
      </c>
      <c r="R287" s="1192"/>
      <c r="S287" s="1192"/>
      <c r="T287" s="1192"/>
      <c r="U287" s="1192"/>
      <c r="V287" s="520">
        <v>1080</v>
      </c>
      <c r="W287" s="519"/>
      <c r="X287" s="641">
        <v>500</v>
      </c>
      <c r="Y287" s="641"/>
      <c r="Z287" s="519"/>
      <c r="AA287" s="520">
        <v>1080</v>
      </c>
      <c r="AB287" s="535"/>
      <c r="AC287" s="1203"/>
      <c r="AD287" s="1203"/>
      <c r="AE287" s="1203"/>
      <c r="AF287" s="1203"/>
      <c r="AG287" s="1203"/>
      <c r="AH287" s="1203"/>
      <c r="AI287" s="1203"/>
      <c r="AJ287" s="1203"/>
      <c r="AK287" s="1203"/>
      <c r="AL287" s="1203"/>
      <c r="AM287" s="1203"/>
      <c r="AN287" s="1203"/>
      <c r="AO287" s="1203"/>
      <c r="AP287" s="1203"/>
      <c r="AQ287" s="1203"/>
      <c r="AR287" s="1203"/>
      <c r="AS287" s="1203"/>
      <c r="AT287" s="1203"/>
      <c r="AU287" s="1203"/>
      <c r="AV287" s="1203"/>
      <c r="AW287" s="1203"/>
      <c r="AX287" s="1203"/>
      <c r="AY287" s="1203"/>
      <c r="AZ287" s="1203"/>
      <c r="BA287" s="1203"/>
      <c r="BB287" s="1203"/>
      <c r="BC287" s="1203"/>
      <c r="BD287" s="1203"/>
      <c r="BE287" s="1203"/>
      <c r="BF287" s="1203"/>
      <c r="BG287" s="1203"/>
      <c r="BH287" s="1203"/>
      <c r="BI287" s="1203"/>
      <c r="BJ287" s="1203"/>
      <c r="BK287" s="1203"/>
      <c r="BL287" s="1203"/>
      <c r="BM287" s="1203"/>
      <c r="BN287" s="1203"/>
      <c r="BO287" s="1203"/>
      <c r="BP287" s="1203"/>
      <c r="BQ287" s="1203"/>
      <c r="BR287" s="1203"/>
      <c r="BS287" s="1203"/>
      <c r="BT287" s="1203"/>
      <c r="BU287" s="1203"/>
      <c r="BV287" s="1203"/>
      <c r="BW287" s="1203"/>
      <c r="BX287" s="1203"/>
      <c r="BY287" s="1203"/>
      <c r="BZ287" s="1203"/>
      <c r="CA287" s="1203"/>
      <c r="CB287" s="1203"/>
      <c r="CC287" s="1203"/>
      <c r="CD287" s="1203"/>
      <c r="CE287" s="1203"/>
      <c r="CF287" s="1203"/>
      <c r="CG287" s="1203"/>
      <c r="CH287" s="1203"/>
      <c r="CI287" s="1203"/>
      <c r="CJ287" s="1203"/>
      <c r="CK287" s="1203"/>
      <c r="CL287" s="1203"/>
      <c r="CM287" s="1203"/>
      <c r="CN287" s="1203"/>
      <c r="CO287" s="1203"/>
      <c r="CP287" s="1203"/>
      <c r="CQ287" s="1203"/>
      <c r="CR287" s="1203"/>
      <c r="CS287" s="1203"/>
      <c r="CT287" s="1203"/>
      <c r="CU287" s="1203"/>
      <c r="CV287" s="1203"/>
      <c r="CW287" s="1203"/>
      <c r="CX287" s="1203"/>
      <c r="CY287" s="1203"/>
      <c r="CZ287" s="1203"/>
      <c r="DA287" s="1203"/>
      <c r="DB287" s="1203"/>
      <c r="DC287" s="1203"/>
      <c r="DD287" s="1203"/>
      <c r="DE287" s="1203"/>
      <c r="DF287" s="1203"/>
      <c r="DG287" s="1203"/>
      <c r="DH287" s="1203"/>
      <c r="DI287" s="1203"/>
      <c r="DJ287" s="1203"/>
      <c r="DK287" s="1203"/>
      <c r="DL287" s="1203"/>
      <c r="DM287" s="1203"/>
      <c r="DN287" s="1203"/>
      <c r="DO287" s="1203"/>
      <c r="DP287" s="1203"/>
      <c r="DQ287" s="1203"/>
      <c r="DR287" s="1203"/>
      <c r="DS287" s="1203"/>
      <c r="DT287" s="1203"/>
      <c r="DU287" s="1203"/>
      <c r="DV287" s="1203"/>
      <c r="DW287" s="1203"/>
      <c r="DX287" s="1203"/>
      <c r="DY287" s="1203"/>
      <c r="DZ287" s="1203"/>
      <c r="EA287" s="1203"/>
      <c r="EB287" s="1203"/>
      <c r="EC287" s="1203"/>
      <c r="ED287" s="1203"/>
      <c r="EE287" s="1203"/>
      <c r="EF287" s="1203"/>
      <c r="EG287" s="1203"/>
      <c r="EH287" s="1203"/>
      <c r="EI287" s="1203"/>
      <c r="EJ287" s="1203"/>
      <c r="EK287" s="1203"/>
      <c r="EL287" s="1203"/>
      <c r="EM287" s="1203"/>
      <c r="EN287" s="1203"/>
      <c r="EO287" s="1203"/>
      <c r="EP287" s="1203"/>
      <c r="EQ287" s="1203"/>
      <c r="ER287" s="1203"/>
      <c r="ES287" s="1203"/>
      <c r="ET287" s="1203"/>
      <c r="EU287" s="1203"/>
      <c r="EV287" s="1203"/>
      <c r="EW287" s="1203"/>
      <c r="EX287" s="1203"/>
      <c r="EY287" s="1203"/>
      <c r="EZ287" s="1203"/>
      <c r="FA287" s="1203"/>
      <c r="FB287" s="1203"/>
      <c r="FC287" s="1203"/>
      <c r="FD287" s="1203"/>
      <c r="FE287" s="1203"/>
      <c r="FF287" s="1203"/>
      <c r="FG287" s="1203"/>
      <c r="FH287" s="1203"/>
      <c r="FI287" s="1203"/>
      <c r="FJ287" s="1203"/>
      <c r="FK287" s="1203"/>
      <c r="FL287" s="1203"/>
      <c r="FM287" s="1203"/>
      <c r="FN287" s="1203"/>
      <c r="FO287" s="1203"/>
      <c r="FP287" s="1203"/>
      <c r="FQ287" s="1203"/>
      <c r="FR287" s="1203"/>
      <c r="FS287" s="1203"/>
      <c r="FT287" s="1203"/>
      <c r="FU287" s="1203"/>
      <c r="FV287" s="1203"/>
      <c r="FW287" s="1203"/>
      <c r="FX287" s="1203"/>
      <c r="FY287" s="1203"/>
      <c r="FZ287" s="1203"/>
      <c r="GA287" s="1203"/>
      <c r="GB287" s="1203"/>
      <c r="GC287" s="1203"/>
      <c r="GD287" s="1203"/>
      <c r="GE287" s="1203"/>
      <c r="GF287" s="1203"/>
      <c r="GG287" s="1203"/>
      <c r="GH287" s="1203"/>
      <c r="GI287" s="1203"/>
      <c r="GJ287" s="1203"/>
      <c r="GK287" s="1203"/>
      <c r="GL287" s="1203"/>
      <c r="GM287" s="1203"/>
      <c r="GN287" s="1203"/>
      <c r="GO287" s="1203"/>
      <c r="GP287" s="1203"/>
      <c r="GQ287" s="1203"/>
      <c r="GR287" s="1203"/>
      <c r="GS287" s="1203"/>
      <c r="GT287" s="1203"/>
      <c r="GU287" s="1203"/>
      <c r="GV287" s="1203"/>
      <c r="GW287" s="1203"/>
      <c r="GX287" s="1203"/>
      <c r="GY287" s="1203"/>
      <c r="GZ287" s="1203"/>
      <c r="HA287" s="1203"/>
      <c r="HB287" s="1203"/>
      <c r="HC287" s="1203"/>
      <c r="HD287" s="1203"/>
      <c r="HE287" s="1203"/>
      <c r="HF287" s="1203"/>
      <c r="HG287" s="1203"/>
      <c r="HH287" s="1203"/>
      <c r="HI287" s="1203"/>
      <c r="HJ287" s="1203"/>
      <c r="HK287" s="1203"/>
      <c r="HL287" s="1203"/>
      <c r="HM287" s="1203"/>
      <c r="HN287" s="1203"/>
      <c r="HO287" s="1203"/>
      <c r="HP287" s="1203"/>
      <c r="HQ287" s="1203"/>
      <c r="HR287" s="1203"/>
      <c r="HS287" s="1203"/>
      <c r="HT287" s="1203"/>
      <c r="HU287" s="1203"/>
      <c r="HV287" s="1203"/>
      <c r="HW287" s="1203"/>
      <c r="HX287" s="1203"/>
      <c r="HY287" s="1203"/>
      <c r="HZ287" s="1203"/>
      <c r="IA287" s="1203"/>
      <c r="IB287" s="1203"/>
      <c r="IC287" s="1203"/>
      <c r="ID287" s="1203"/>
      <c r="IE287" s="1203"/>
      <c r="IF287" s="1203"/>
      <c r="IG287" s="1203"/>
      <c r="IH287" s="1203"/>
      <c r="II287" s="1203"/>
      <c r="IJ287" s="1203"/>
      <c r="IK287" s="1203"/>
      <c r="IL287" s="1203"/>
      <c r="IM287" s="1203"/>
      <c r="IN287" s="1203"/>
      <c r="IO287" s="1203"/>
      <c r="IP287" s="1203"/>
      <c r="IQ287" s="1203"/>
      <c r="IR287" s="1203"/>
      <c r="IS287" s="1203"/>
    </row>
    <row r="288" spans="1:253" s="1240" customFormat="1" ht="45">
      <c r="A288" s="1185">
        <v>276</v>
      </c>
      <c r="B288" s="1209" t="s">
        <v>1086</v>
      </c>
      <c r="C288" s="1209"/>
      <c r="D288" s="1209"/>
      <c r="E288" s="519" t="s">
        <v>1117</v>
      </c>
      <c r="F288" s="1222" t="s">
        <v>1248</v>
      </c>
      <c r="G288" s="1231"/>
      <c r="H288" s="1193" t="s">
        <v>237</v>
      </c>
      <c r="I288" s="1189">
        <v>2020</v>
      </c>
      <c r="J288" s="1189"/>
      <c r="K288" s="1189">
        <v>2022</v>
      </c>
      <c r="L288" s="1189"/>
      <c r="M288" s="1229" t="s">
        <v>1448</v>
      </c>
      <c r="N288" s="1225" t="s">
        <v>1113</v>
      </c>
      <c r="O288" s="1192">
        <v>4000</v>
      </c>
      <c r="P288" s="1192"/>
      <c r="Q288" s="1192">
        <v>4000</v>
      </c>
      <c r="R288" s="1192"/>
      <c r="S288" s="1192"/>
      <c r="T288" s="1192"/>
      <c r="U288" s="1192"/>
      <c r="V288" s="520">
        <v>1080</v>
      </c>
      <c r="W288" s="519"/>
      <c r="X288" s="641">
        <v>500</v>
      </c>
      <c r="Y288" s="641"/>
      <c r="Z288" s="519"/>
      <c r="AA288" s="520">
        <v>1080</v>
      </c>
      <c r="AB288" s="535"/>
      <c r="AC288" s="1203"/>
      <c r="AD288" s="1203"/>
      <c r="AE288" s="1203"/>
      <c r="AF288" s="1203"/>
      <c r="AG288" s="1203"/>
      <c r="AH288" s="1203"/>
      <c r="AI288" s="1203"/>
      <c r="AJ288" s="1203"/>
      <c r="AK288" s="1203"/>
      <c r="AL288" s="1203"/>
      <c r="AM288" s="1203"/>
      <c r="AN288" s="1203"/>
      <c r="AO288" s="1203"/>
      <c r="AP288" s="1203"/>
      <c r="AQ288" s="1203"/>
      <c r="AR288" s="1203"/>
      <c r="AS288" s="1203"/>
      <c r="AT288" s="1203"/>
      <c r="AU288" s="1203"/>
      <c r="AV288" s="1203"/>
      <c r="AW288" s="1203"/>
      <c r="AX288" s="1203"/>
      <c r="AY288" s="1203"/>
      <c r="AZ288" s="1203"/>
      <c r="BA288" s="1203"/>
      <c r="BB288" s="1203"/>
      <c r="BC288" s="1203"/>
      <c r="BD288" s="1203"/>
      <c r="BE288" s="1203"/>
      <c r="BF288" s="1203"/>
      <c r="BG288" s="1203"/>
      <c r="BH288" s="1203"/>
      <c r="BI288" s="1203"/>
      <c r="BJ288" s="1203"/>
      <c r="BK288" s="1203"/>
      <c r="BL288" s="1203"/>
      <c r="BM288" s="1203"/>
      <c r="BN288" s="1203"/>
      <c r="BO288" s="1203"/>
      <c r="BP288" s="1203"/>
      <c r="BQ288" s="1203"/>
      <c r="BR288" s="1203"/>
      <c r="BS288" s="1203"/>
      <c r="BT288" s="1203"/>
      <c r="BU288" s="1203"/>
      <c r="BV288" s="1203"/>
      <c r="BW288" s="1203"/>
      <c r="BX288" s="1203"/>
      <c r="BY288" s="1203"/>
      <c r="BZ288" s="1203"/>
      <c r="CA288" s="1203"/>
      <c r="CB288" s="1203"/>
      <c r="CC288" s="1203"/>
      <c r="CD288" s="1203"/>
      <c r="CE288" s="1203"/>
      <c r="CF288" s="1203"/>
      <c r="CG288" s="1203"/>
      <c r="CH288" s="1203"/>
      <c r="CI288" s="1203"/>
      <c r="CJ288" s="1203"/>
      <c r="CK288" s="1203"/>
      <c r="CL288" s="1203"/>
      <c r="CM288" s="1203"/>
      <c r="CN288" s="1203"/>
      <c r="CO288" s="1203"/>
      <c r="CP288" s="1203"/>
      <c r="CQ288" s="1203"/>
      <c r="CR288" s="1203"/>
      <c r="CS288" s="1203"/>
      <c r="CT288" s="1203"/>
      <c r="CU288" s="1203"/>
      <c r="CV288" s="1203"/>
      <c r="CW288" s="1203"/>
      <c r="CX288" s="1203"/>
      <c r="CY288" s="1203"/>
      <c r="CZ288" s="1203"/>
      <c r="DA288" s="1203"/>
      <c r="DB288" s="1203"/>
      <c r="DC288" s="1203"/>
      <c r="DD288" s="1203"/>
      <c r="DE288" s="1203"/>
      <c r="DF288" s="1203"/>
      <c r="DG288" s="1203"/>
      <c r="DH288" s="1203"/>
      <c r="DI288" s="1203"/>
      <c r="DJ288" s="1203"/>
      <c r="DK288" s="1203"/>
      <c r="DL288" s="1203"/>
      <c r="DM288" s="1203"/>
      <c r="DN288" s="1203"/>
      <c r="DO288" s="1203"/>
      <c r="DP288" s="1203"/>
      <c r="DQ288" s="1203"/>
      <c r="DR288" s="1203"/>
      <c r="DS288" s="1203"/>
      <c r="DT288" s="1203"/>
      <c r="DU288" s="1203"/>
      <c r="DV288" s="1203"/>
      <c r="DW288" s="1203"/>
      <c r="DX288" s="1203"/>
      <c r="DY288" s="1203"/>
      <c r="DZ288" s="1203"/>
      <c r="EA288" s="1203"/>
      <c r="EB288" s="1203"/>
      <c r="EC288" s="1203"/>
      <c r="ED288" s="1203"/>
      <c r="EE288" s="1203"/>
      <c r="EF288" s="1203"/>
      <c r="EG288" s="1203"/>
      <c r="EH288" s="1203"/>
      <c r="EI288" s="1203"/>
      <c r="EJ288" s="1203"/>
      <c r="EK288" s="1203"/>
      <c r="EL288" s="1203"/>
      <c r="EM288" s="1203"/>
      <c r="EN288" s="1203"/>
      <c r="EO288" s="1203"/>
      <c r="EP288" s="1203"/>
      <c r="EQ288" s="1203"/>
      <c r="ER288" s="1203"/>
      <c r="ES288" s="1203"/>
      <c r="ET288" s="1203"/>
      <c r="EU288" s="1203"/>
      <c r="EV288" s="1203"/>
      <c r="EW288" s="1203"/>
      <c r="EX288" s="1203"/>
      <c r="EY288" s="1203"/>
      <c r="EZ288" s="1203"/>
      <c r="FA288" s="1203"/>
      <c r="FB288" s="1203"/>
      <c r="FC288" s="1203"/>
      <c r="FD288" s="1203"/>
      <c r="FE288" s="1203"/>
      <c r="FF288" s="1203"/>
      <c r="FG288" s="1203"/>
      <c r="FH288" s="1203"/>
      <c r="FI288" s="1203"/>
      <c r="FJ288" s="1203"/>
      <c r="FK288" s="1203"/>
      <c r="FL288" s="1203"/>
      <c r="FM288" s="1203"/>
      <c r="FN288" s="1203"/>
      <c r="FO288" s="1203"/>
      <c r="FP288" s="1203"/>
      <c r="FQ288" s="1203"/>
      <c r="FR288" s="1203"/>
      <c r="FS288" s="1203"/>
      <c r="FT288" s="1203"/>
      <c r="FU288" s="1203"/>
      <c r="FV288" s="1203"/>
      <c r="FW288" s="1203"/>
      <c r="FX288" s="1203"/>
      <c r="FY288" s="1203"/>
      <c r="FZ288" s="1203"/>
      <c r="GA288" s="1203"/>
      <c r="GB288" s="1203"/>
      <c r="GC288" s="1203"/>
      <c r="GD288" s="1203"/>
      <c r="GE288" s="1203"/>
      <c r="GF288" s="1203"/>
      <c r="GG288" s="1203"/>
      <c r="GH288" s="1203"/>
      <c r="GI288" s="1203"/>
      <c r="GJ288" s="1203"/>
      <c r="GK288" s="1203"/>
      <c r="GL288" s="1203"/>
      <c r="GM288" s="1203"/>
      <c r="GN288" s="1203"/>
      <c r="GO288" s="1203"/>
      <c r="GP288" s="1203"/>
      <c r="GQ288" s="1203"/>
      <c r="GR288" s="1203"/>
      <c r="GS288" s="1203"/>
      <c r="GT288" s="1203"/>
      <c r="GU288" s="1203"/>
      <c r="GV288" s="1203"/>
      <c r="GW288" s="1203"/>
      <c r="GX288" s="1203"/>
      <c r="GY288" s="1203"/>
      <c r="GZ288" s="1203"/>
      <c r="HA288" s="1203"/>
      <c r="HB288" s="1203"/>
      <c r="HC288" s="1203"/>
      <c r="HD288" s="1203"/>
      <c r="HE288" s="1203"/>
      <c r="HF288" s="1203"/>
      <c r="HG288" s="1203"/>
      <c r="HH288" s="1203"/>
      <c r="HI288" s="1203"/>
      <c r="HJ288" s="1203"/>
      <c r="HK288" s="1203"/>
      <c r="HL288" s="1203"/>
      <c r="HM288" s="1203"/>
      <c r="HN288" s="1203"/>
      <c r="HO288" s="1203"/>
      <c r="HP288" s="1203"/>
      <c r="HQ288" s="1203"/>
      <c r="HR288" s="1203"/>
      <c r="HS288" s="1203"/>
      <c r="HT288" s="1203"/>
      <c r="HU288" s="1203"/>
      <c r="HV288" s="1203"/>
      <c r="HW288" s="1203"/>
      <c r="HX288" s="1203"/>
      <c r="HY288" s="1203"/>
      <c r="HZ288" s="1203"/>
      <c r="IA288" s="1203"/>
      <c r="IB288" s="1203"/>
      <c r="IC288" s="1203"/>
      <c r="ID288" s="1203"/>
      <c r="IE288" s="1203"/>
      <c r="IF288" s="1203"/>
      <c r="IG288" s="1203"/>
      <c r="IH288" s="1203"/>
      <c r="II288" s="1203"/>
      <c r="IJ288" s="1203"/>
      <c r="IK288" s="1203"/>
      <c r="IL288" s="1203"/>
      <c r="IM288" s="1203"/>
      <c r="IN288" s="1203"/>
      <c r="IO288" s="1203"/>
      <c r="IP288" s="1203"/>
      <c r="IQ288" s="1203"/>
      <c r="IR288" s="1203"/>
      <c r="IS288" s="1203"/>
    </row>
    <row r="289" spans="1:253" s="1240" customFormat="1" ht="23.25" customHeight="1">
      <c r="A289" s="1185">
        <v>277</v>
      </c>
      <c r="B289" s="1209" t="s">
        <v>1506</v>
      </c>
      <c r="C289" s="1209"/>
      <c r="D289" s="1209"/>
      <c r="E289" s="519" t="s">
        <v>1117</v>
      </c>
      <c r="F289" s="1222" t="s">
        <v>1248</v>
      </c>
      <c r="G289" s="1231"/>
      <c r="H289" s="1193" t="s">
        <v>26</v>
      </c>
      <c r="I289" s="1189">
        <v>2020</v>
      </c>
      <c r="J289" s="1189"/>
      <c r="K289" s="1189">
        <v>2022</v>
      </c>
      <c r="L289" s="1189"/>
      <c r="M289" s="1229"/>
      <c r="N289" s="1225"/>
      <c r="O289" s="1192">
        <v>4000</v>
      </c>
      <c r="P289" s="1192"/>
      <c r="Q289" s="1192">
        <v>4000</v>
      </c>
      <c r="R289" s="1192"/>
      <c r="S289" s="1192"/>
      <c r="T289" s="1192"/>
      <c r="U289" s="1192"/>
      <c r="V289" s="520">
        <v>1080</v>
      </c>
      <c r="W289" s="519"/>
      <c r="X289" s="641">
        <v>500</v>
      </c>
      <c r="Y289" s="641"/>
      <c r="Z289" s="519"/>
      <c r="AA289" s="520">
        <v>1080</v>
      </c>
      <c r="AB289" s="535"/>
      <c r="AC289" s="1203"/>
      <c r="AD289" s="1203"/>
      <c r="AE289" s="1203"/>
      <c r="AF289" s="1203"/>
      <c r="AG289" s="1203"/>
      <c r="AH289" s="1203"/>
      <c r="AI289" s="1203"/>
      <c r="AJ289" s="1203"/>
      <c r="AK289" s="1203"/>
      <c r="AL289" s="1203"/>
      <c r="AM289" s="1203"/>
      <c r="AN289" s="1203"/>
      <c r="AO289" s="1203"/>
      <c r="AP289" s="1203"/>
      <c r="AQ289" s="1203"/>
      <c r="AR289" s="1203"/>
      <c r="AS289" s="1203"/>
      <c r="AT289" s="1203"/>
      <c r="AU289" s="1203"/>
      <c r="AV289" s="1203"/>
      <c r="AW289" s="1203"/>
      <c r="AX289" s="1203"/>
      <c r="AY289" s="1203"/>
      <c r="AZ289" s="1203"/>
      <c r="BA289" s="1203"/>
      <c r="BB289" s="1203"/>
      <c r="BC289" s="1203"/>
      <c r="BD289" s="1203"/>
      <c r="BE289" s="1203"/>
      <c r="BF289" s="1203"/>
      <c r="BG289" s="1203"/>
      <c r="BH289" s="1203"/>
      <c r="BI289" s="1203"/>
      <c r="BJ289" s="1203"/>
      <c r="BK289" s="1203"/>
      <c r="BL289" s="1203"/>
      <c r="BM289" s="1203"/>
      <c r="BN289" s="1203"/>
      <c r="BO289" s="1203"/>
      <c r="BP289" s="1203"/>
      <c r="BQ289" s="1203"/>
      <c r="BR289" s="1203"/>
      <c r="BS289" s="1203"/>
      <c r="BT289" s="1203"/>
      <c r="BU289" s="1203"/>
      <c r="BV289" s="1203"/>
      <c r="BW289" s="1203"/>
      <c r="BX289" s="1203"/>
      <c r="BY289" s="1203"/>
      <c r="BZ289" s="1203"/>
      <c r="CA289" s="1203"/>
      <c r="CB289" s="1203"/>
      <c r="CC289" s="1203"/>
      <c r="CD289" s="1203"/>
      <c r="CE289" s="1203"/>
      <c r="CF289" s="1203"/>
      <c r="CG289" s="1203"/>
      <c r="CH289" s="1203"/>
      <c r="CI289" s="1203"/>
      <c r="CJ289" s="1203"/>
      <c r="CK289" s="1203"/>
      <c r="CL289" s="1203"/>
      <c r="CM289" s="1203"/>
      <c r="CN289" s="1203"/>
      <c r="CO289" s="1203"/>
      <c r="CP289" s="1203"/>
      <c r="CQ289" s="1203"/>
      <c r="CR289" s="1203"/>
      <c r="CS289" s="1203"/>
      <c r="CT289" s="1203"/>
      <c r="CU289" s="1203"/>
      <c r="CV289" s="1203"/>
      <c r="CW289" s="1203"/>
      <c r="CX289" s="1203"/>
      <c r="CY289" s="1203"/>
      <c r="CZ289" s="1203"/>
      <c r="DA289" s="1203"/>
      <c r="DB289" s="1203"/>
      <c r="DC289" s="1203"/>
      <c r="DD289" s="1203"/>
      <c r="DE289" s="1203"/>
      <c r="DF289" s="1203"/>
      <c r="DG289" s="1203"/>
      <c r="DH289" s="1203"/>
      <c r="DI289" s="1203"/>
      <c r="DJ289" s="1203"/>
      <c r="DK289" s="1203"/>
      <c r="DL289" s="1203"/>
      <c r="DM289" s="1203"/>
      <c r="DN289" s="1203"/>
      <c r="DO289" s="1203"/>
      <c r="DP289" s="1203"/>
      <c r="DQ289" s="1203"/>
      <c r="DR289" s="1203"/>
      <c r="DS289" s="1203"/>
      <c r="DT289" s="1203"/>
      <c r="DU289" s="1203"/>
      <c r="DV289" s="1203"/>
      <c r="DW289" s="1203"/>
      <c r="DX289" s="1203"/>
      <c r="DY289" s="1203"/>
      <c r="DZ289" s="1203"/>
      <c r="EA289" s="1203"/>
      <c r="EB289" s="1203"/>
      <c r="EC289" s="1203"/>
      <c r="ED289" s="1203"/>
      <c r="EE289" s="1203"/>
      <c r="EF289" s="1203"/>
      <c r="EG289" s="1203"/>
      <c r="EH289" s="1203"/>
      <c r="EI289" s="1203"/>
      <c r="EJ289" s="1203"/>
      <c r="EK289" s="1203"/>
      <c r="EL289" s="1203"/>
      <c r="EM289" s="1203"/>
      <c r="EN289" s="1203"/>
      <c r="EO289" s="1203"/>
      <c r="EP289" s="1203"/>
      <c r="EQ289" s="1203"/>
      <c r="ER289" s="1203"/>
      <c r="ES289" s="1203"/>
      <c r="ET289" s="1203"/>
      <c r="EU289" s="1203"/>
      <c r="EV289" s="1203"/>
      <c r="EW289" s="1203"/>
      <c r="EX289" s="1203"/>
      <c r="EY289" s="1203"/>
      <c r="EZ289" s="1203"/>
      <c r="FA289" s="1203"/>
      <c r="FB289" s="1203"/>
      <c r="FC289" s="1203"/>
      <c r="FD289" s="1203"/>
      <c r="FE289" s="1203"/>
      <c r="FF289" s="1203"/>
      <c r="FG289" s="1203"/>
      <c r="FH289" s="1203"/>
      <c r="FI289" s="1203"/>
      <c r="FJ289" s="1203"/>
      <c r="FK289" s="1203"/>
      <c r="FL289" s="1203"/>
      <c r="FM289" s="1203"/>
      <c r="FN289" s="1203"/>
      <c r="FO289" s="1203"/>
      <c r="FP289" s="1203"/>
      <c r="FQ289" s="1203"/>
      <c r="FR289" s="1203"/>
      <c r="FS289" s="1203"/>
      <c r="FT289" s="1203"/>
      <c r="FU289" s="1203"/>
      <c r="FV289" s="1203"/>
      <c r="FW289" s="1203"/>
      <c r="FX289" s="1203"/>
      <c r="FY289" s="1203"/>
      <c r="FZ289" s="1203"/>
      <c r="GA289" s="1203"/>
      <c r="GB289" s="1203"/>
      <c r="GC289" s="1203"/>
      <c r="GD289" s="1203"/>
      <c r="GE289" s="1203"/>
      <c r="GF289" s="1203"/>
      <c r="GG289" s="1203"/>
      <c r="GH289" s="1203"/>
      <c r="GI289" s="1203"/>
      <c r="GJ289" s="1203"/>
      <c r="GK289" s="1203"/>
      <c r="GL289" s="1203"/>
      <c r="GM289" s="1203"/>
      <c r="GN289" s="1203"/>
      <c r="GO289" s="1203"/>
      <c r="GP289" s="1203"/>
      <c r="GQ289" s="1203"/>
      <c r="GR289" s="1203"/>
      <c r="GS289" s="1203"/>
      <c r="GT289" s="1203"/>
      <c r="GU289" s="1203"/>
      <c r="GV289" s="1203"/>
      <c r="GW289" s="1203"/>
      <c r="GX289" s="1203"/>
      <c r="GY289" s="1203"/>
      <c r="GZ289" s="1203"/>
      <c r="HA289" s="1203"/>
      <c r="HB289" s="1203"/>
      <c r="HC289" s="1203"/>
      <c r="HD289" s="1203"/>
      <c r="HE289" s="1203"/>
      <c r="HF289" s="1203"/>
      <c r="HG289" s="1203"/>
      <c r="HH289" s="1203"/>
      <c r="HI289" s="1203"/>
      <c r="HJ289" s="1203"/>
      <c r="HK289" s="1203"/>
      <c r="HL289" s="1203"/>
      <c r="HM289" s="1203"/>
      <c r="HN289" s="1203"/>
      <c r="HO289" s="1203"/>
      <c r="HP289" s="1203"/>
      <c r="HQ289" s="1203"/>
      <c r="HR289" s="1203"/>
      <c r="HS289" s="1203"/>
      <c r="HT289" s="1203"/>
      <c r="HU289" s="1203"/>
      <c r="HV289" s="1203"/>
      <c r="HW289" s="1203"/>
      <c r="HX289" s="1203"/>
      <c r="HY289" s="1203"/>
      <c r="HZ289" s="1203"/>
      <c r="IA289" s="1203"/>
      <c r="IB289" s="1203"/>
      <c r="IC289" s="1203"/>
      <c r="ID289" s="1203"/>
      <c r="IE289" s="1203"/>
      <c r="IF289" s="1203"/>
      <c r="IG289" s="1203"/>
      <c r="IH289" s="1203"/>
      <c r="II289" s="1203"/>
      <c r="IJ289" s="1203"/>
      <c r="IK289" s="1203"/>
      <c r="IL289" s="1203"/>
      <c r="IM289" s="1203"/>
      <c r="IN289" s="1203"/>
      <c r="IO289" s="1203"/>
      <c r="IP289" s="1203"/>
      <c r="IQ289" s="1203"/>
      <c r="IR289" s="1203"/>
      <c r="IS289" s="1203"/>
    </row>
    <row r="290" spans="1:253" s="1240" customFormat="1" ht="45">
      <c r="A290" s="1185">
        <v>278</v>
      </c>
      <c r="B290" s="1209" t="s">
        <v>1087</v>
      </c>
      <c r="C290" s="1209"/>
      <c r="D290" s="1209"/>
      <c r="E290" s="519" t="s">
        <v>1117</v>
      </c>
      <c r="F290" s="1222" t="s">
        <v>1248</v>
      </c>
      <c r="G290" s="1231"/>
      <c r="H290" s="1236" t="s">
        <v>51</v>
      </c>
      <c r="I290" s="1189">
        <v>2020</v>
      </c>
      <c r="J290" s="1189"/>
      <c r="K290" s="1189">
        <v>2022</v>
      </c>
      <c r="L290" s="1189"/>
      <c r="M290" s="1229" t="s">
        <v>1449</v>
      </c>
      <c r="N290" s="1225" t="s">
        <v>1113</v>
      </c>
      <c r="O290" s="1192">
        <v>4500</v>
      </c>
      <c r="P290" s="1192"/>
      <c r="Q290" s="1192">
        <v>4500</v>
      </c>
      <c r="R290" s="1192"/>
      <c r="S290" s="1192"/>
      <c r="T290" s="1192"/>
      <c r="U290" s="1192"/>
      <c r="V290" s="520">
        <v>1215</v>
      </c>
      <c r="W290" s="519"/>
      <c r="X290" s="641">
        <v>500</v>
      </c>
      <c r="Y290" s="641"/>
      <c r="Z290" s="519"/>
      <c r="AA290" s="520">
        <v>1215</v>
      </c>
      <c r="AB290" s="535"/>
      <c r="AC290" s="1203"/>
      <c r="AD290" s="1203"/>
      <c r="AE290" s="1203"/>
      <c r="AF290" s="1203"/>
      <c r="AG290" s="1203"/>
      <c r="AH290" s="1203"/>
      <c r="AI290" s="1203"/>
      <c r="AJ290" s="1203"/>
      <c r="AK290" s="1203"/>
      <c r="AL290" s="1203"/>
      <c r="AM290" s="1203"/>
      <c r="AN290" s="1203"/>
      <c r="AO290" s="1203"/>
      <c r="AP290" s="1203"/>
      <c r="AQ290" s="1203"/>
      <c r="AR290" s="1203"/>
      <c r="AS290" s="1203"/>
      <c r="AT290" s="1203"/>
      <c r="AU290" s="1203"/>
      <c r="AV290" s="1203"/>
      <c r="AW290" s="1203"/>
      <c r="AX290" s="1203"/>
      <c r="AY290" s="1203"/>
      <c r="AZ290" s="1203"/>
      <c r="BA290" s="1203"/>
      <c r="BB290" s="1203"/>
      <c r="BC290" s="1203"/>
      <c r="BD290" s="1203"/>
      <c r="BE290" s="1203"/>
      <c r="BF290" s="1203"/>
      <c r="BG290" s="1203"/>
      <c r="BH290" s="1203"/>
      <c r="BI290" s="1203"/>
      <c r="BJ290" s="1203"/>
      <c r="BK290" s="1203"/>
      <c r="BL290" s="1203"/>
      <c r="BM290" s="1203"/>
      <c r="BN290" s="1203"/>
      <c r="BO290" s="1203"/>
      <c r="BP290" s="1203"/>
      <c r="BQ290" s="1203"/>
      <c r="BR290" s="1203"/>
      <c r="BS290" s="1203"/>
      <c r="BT290" s="1203"/>
      <c r="BU290" s="1203"/>
      <c r="BV290" s="1203"/>
      <c r="BW290" s="1203"/>
      <c r="BX290" s="1203"/>
      <c r="BY290" s="1203"/>
      <c r="BZ290" s="1203"/>
      <c r="CA290" s="1203"/>
      <c r="CB290" s="1203"/>
      <c r="CC290" s="1203"/>
      <c r="CD290" s="1203"/>
      <c r="CE290" s="1203"/>
      <c r="CF290" s="1203"/>
      <c r="CG290" s="1203"/>
      <c r="CH290" s="1203"/>
      <c r="CI290" s="1203"/>
      <c r="CJ290" s="1203"/>
      <c r="CK290" s="1203"/>
      <c r="CL290" s="1203"/>
      <c r="CM290" s="1203"/>
      <c r="CN290" s="1203"/>
      <c r="CO290" s="1203"/>
      <c r="CP290" s="1203"/>
      <c r="CQ290" s="1203"/>
      <c r="CR290" s="1203"/>
      <c r="CS290" s="1203"/>
      <c r="CT290" s="1203"/>
      <c r="CU290" s="1203"/>
      <c r="CV290" s="1203"/>
      <c r="CW290" s="1203"/>
      <c r="CX290" s="1203"/>
      <c r="CY290" s="1203"/>
      <c r="CZ290" s="1203"/>
      <c r="DA290" s="1203"/>
      <c r="DB290" s="1203"/>
      <c r="DC290" s="1203"/>
      <c r="DD290" s="1203"/>
      <c r="DE290" s="1203"/>
      <c r="DF290" s="1203"/>
      <c r="DG290" s="1203"/>
      <c r="DH290" s="1203"/>
      <c r="DI290" s="1203"/>
      <c r="DJ290" s="1203"/>
      <c r="DK290" s="1203"/>
      <c r="DL290" s="1203"/>
      <c r="DM290" s="1203"/>
      <c r="DN290" s="1203"/>
      <c r="DO290" s="1203"/>
      <c r="DP290" s="1203"/>
      <c r="DQ290" s="1203"/>
      <c r="DR290" s="1203"/>
      <c r="DS290" s="1203"/>
      <c r="DT290" s="1203"/>
      <c r="DU290" s="1203"/>
      <c r="DV290" s="1203"/>
      <c r="DW290" s="1203"/>
      <c r="DX290" s="1203"/>
      <c r="DY290" s="1203"/>
      <c r="DZ290" s="1203"/>
      <c r="EA290" s="1203"/>
      <c r="EB290" s="1203"/>
      <c r="EC290" s="1203"/>
      <c r="ED290" s="1203"/>
      <c r="EE290" s="1203"/>
      <c r="EF290" s="1203"/>
      <c r="EG290" s="1203"/>
      <c r="EH290" s="1203"/>
      <c r="EI290" s="1203"/>
      <c r="EJ290" s="1203"/>
      <c r="EK290" s="1203"/>
      <c r="EL290" s="1203"/>
      <c r="EM290" s="1203"/>
      <c r="EN290" s="1203"/>
      <c r="EO290" s="1203"/>
      <c r="EP290" s="1203"/>
      <c r="EQ290" s="1203"/>
      <c r="ER290" s="1203"/>
      <c r="ES290" s="1203"/>
      <c r="ET290" s="1203"/>
      <c r="EU290" s="1203"/>
      <c r="EV290" s="1203"/>
      <c r="EW290" s="1203"/>
      <c r="EX290" s="1203"/>
      <c r="EY290" s="1203"/>
      <c r="EZ290" s="1203"/>
      <c r="FA290" s="1203"/>
      <c r="FB290" s="1203"/>
      <c r="FC290" s="1203"/>
      <c r="FD290" s="1203"/>
      <c r="FE290" s="1203"/>
      <c r="FF290" s="1203"/>
      <c r="FG290" s="1203"/>
      <c r="FH290" s="1203"/>
      <c r="FI290" s="1203"/>
      <c r="FJ290" s="1203"/>
      <c r="FK290" s="1203"/>
      <c r="FL290" s="1203"/>
      <c r="FM290" s="1203"/>
      <c r="FN290" s="1203"/>
      <c r="FO290" s="1203"/>
      <c r="FP290" s="1203"/>
      <c r="FQ290" s="1203"/>
      <c r="FR290" s="1203"/>
      <c r="FS290" s="1203"/>
      <c r="FT290" s="1203"/>
      <c r="FU290" s="1203"/>
      <c r="FV290" s="1203"/>
      <c r="FW290" s="1203"/>
      <c r="FX290" s="1203"/>
      <c r="FY290" s="1203"/>
      <c r="FZ290" s="1203"/>
      <c r="GA290" s="1203"/>
      <c r="GB290" s="1203"/>
      <c r="GC290" s="1203"/>
      <c r="GD290" s="1203"/>
      <c r="GE290" s="1203"/>
      <c r="GF290" s="1203"/>
      <c r="GG290" s="1203"/>
      <c r="GH290" s="1203"/>
      <c r="GI290" s="1203"/>
      <c r="GJ290" s="1203"/>
      <c r="GK290" s="1203"/>
      <c r="GL290" s="1203"/>
      <c r="GM290" s="1203"/>
      <c r="GN290" s="1203"/>
      <c r="GO290" s="1203"/>
      <c r="GP290" s="1203"/>
      <c r="GQ290" s="1203"/>
      <c r="GR290" s="1203"/>
      <c r="GS290" s="1203"/>
      <c r="GT290" s="1203"/>
      <c r="GU290" s="1203"/>
      <c r="GV290" s="1203"/>
      <c r="GW290" s="1203"/>
      <c r="GX290" s="1203"/>
      <c r="GY290" s="1203"/>
      <c r="GZ290" s="1203"/>
      <c r="HA290" s="1203"/>
      <c r="HB290" s="1203"/>
      <c r="HC290" s="1203"/>
      <c r="HD290" s="1203"/>
      <c r="HE290" s="1203"/>
      <c r="HF290" s="1203"/>
      <c r="HG290" s="1203"/>
      <c r="HH290" s="1203"/>
      <c r="HI290" s="1203"/>
      <c r="HJ290" s="1203"/>
      <c r="HK290" s="1203"/>
      <c r="HL290" s="1203"/>
      <c r="HM290" s="1203"/>
      <c r="HN290" s="1203"/>
      <c r="HO290" s="1203"/>
      <c r="HP290" s="1203"/>
      <c r="HQ290" s="1203"/>
      <c r="HR290" s="1203"/>
      <c r="HS290" s="1203"/>
      <c r="HT290" s="1203"/>
      <c r="HU290" s="1203"/>
      <c r="HV290" s="1203"/>
      <c r="HW290" s="1203"/>
      <c r="HX290" s="1203"/>
      <c r="HY290" s="1203"/>
      <c r="HZ290" s="1203"/>
      <c r="IA290" s="1203"/>
      <c r="IB290" s="1203"/>
      <c r="IC290" s="1203"/>
      <c r="ID290" s="1203"/>
      <c r="IE290" s="1203"/>
      <c r="IF290" s="1203"/>
      <c r="IG290" s="1203"/>
      <c r="IH290" s="1203"/>
      <c r="II290" s="1203"/>
      <c r="IJ290" s="1203"/>
      <c r="IK290" s="1203"/>
      <c r="IL290" s="1203"/>
      <c r="IM290" s="1203"/>
      <c r="IN290" s="1203"/>
      <c r="IO290" s="1203"/>
      <c r="IP290" s="1203"/>
      <c r="IQ290" s="1203"/>
      <c r="IR290" s="1203"/>
      <c r="IS290" s="1203"/>
    </row>
    <row r="291" spans="1:253" s="545" customFormat="1" ht="30">
      <c r="A291" s="521">
        <v>278</v>
      </c>
      <c r="B291" s="536" t="s">
        <v>54</v>
      </c>
      <c r="C291" s="536"/>
      <c r="D291" s="536"/>
      <c r="E291" s="537" t="s">
        <v>1141</v>
      </c>
      <c r="F291" s="538" t="s">
        <v>1140</v>
      </c>
      <c r="G291" s="539"/>
      <c r="H291" s="540" t="s">
        <v>189</v>
      </c>
      <c r="I291" s="541">
        <v>2009</v>
      </c>
      <c r="J291" s="541"/>
      <c r="K291" s="541" t="s">
        <v>1096</v>
      </c>
      <c r="L291" s="541"/>
      <c r="M291" s="541"/>
      <c r="N291" s="542" t="s">
        <v>1097</v>
      </c>
      <c r="O291" s="532">
        <v>970</v>
      </c>
      <c r="P291" s="532"/>
      <c r="Q291" s="543">
        <f>O291</f>
        <v>970</v>
      </c>
      <c r="R291" s="543">
        <v>500</v>
      </c>
      <c r="S291" s="543"/>
      <c r="T291" s="543">
        <f>R291</f>
        <v>500</v>
      </c>
      <c r="U291" s="543">
        <v>470</v>
      </c>
      <c r="V291" s="543">
        <v>470</v>
      </c>
      <c r="W291" s="543">
        <v>470</v>
      </c>
      <c r="X291" s="900">
        <v>128</v>
      </c>
      <c r="Y291" s="900"/>
      <c r="Z291" s="543"/>
      <c r="AA291" s="543"/>
      <c r="AB291" s="544"/>
    </row>
    <row r="292" spans="1:253" s="545" customFormat="1" ht="90">
      <c r="A292" s="521">
        <v>279</v>
      </c>
      <c r="B292" s="546" t="s">
        <v>45</v>
      </c>
      <c r="C292" s="546" t="s">
        <v>1281</v>
      </c>
      <c r="D292" s="547">
        <v>2211.9079999999999</v>
      </c>
      <c r="E292" s="537" t="s">
        <v>1141</v>
      </c>
      <c r="F292" s="538" t="s">
        <v>1140</v>
      </c>
      <c r="G292" s="548" t="s">
        <v>9</v>
      </c>
      <c r="H292" s="540" t="s">
        <v>189</v>
      </c>
      <c r="I292" s="524">
        <v>2010</v>
      </c>
      <c r="J292" s="528" t="s">
        <v>1236</v>
      </c>
      <c r="K292" s="524">
        <v>2012</v>
      </c>
      <c r="L292" s="528" t="s">
        <v>1214</v>
      </c>
      <c r="M292" s="524"/>
      <c r="N292" s="549" t="s">
        <v>46</v>
      </c>
      <c r="O292" s="525">
        <v>2247</v>
      </c>
      <c r="P292" s="525"/>
      <c r="Q292" s="525">
        <v>2247</v>
      </c>
      <c r="R292" s="525">
        <v>1957</v>
      </c>
      <c r="S292" s="525"/>
      <c r="T292" s="525">
        <v>1957</v>
      </c>
      <c r="U292" s="525" t="s">
        <v>47</v>
      </c>
      <c r="V292" s="525">
        <f>2212-R292</f>
        <v>255</v>
      </c>
      <c r="W292" s="525" t="s">
        <v>47</v>
      </c>
      <c r="X292" s="667">
        <v>255</v>
      </c>
      <c r="Y292" s="667"/>
      <c r="Z292" s="525">
        <v>255</v>
      </c>
      <c r="AA292" s="550"/>
      <c r="AB292" s="546" t="s">
        <v>1282</v>
      </c>
      <c r="AC292" s="551"/>
      <c r="AD292" s="551"/>
      <c r="AE292" s="551"/>
      <c r="AF292" s="551"/>
      <c r="AG292" s="551"/>
      <c r="AH292" s="551"/>
      <c r="AI292" s="551"/>
      <c r="AJ292" s="551"/>
      <c r="AK292" s="551"/>
      <c r="AL292" s="551"/>
      <c r="AM292" s="551"/>
      <c r="AN292" s="551"/>
      <c r="AO292" s="551"/>
      <c r="AP292" s="551"/>
      <c r="AQ292" s="551"/>
      <c r="AR292" s="551"/>
      <c r="AS292" s="551"/>
      <c r="AT292" s="551"/>
      <c r="AU292" s="551"/>
      <c r="AV292" s="551"/>
      <c r="AW292" s="551"/>
      <c r="AX292" s="551"/>
      <c r="AY292" s="551"/>
      <c r="AZ292" s="551"/>
      <c r="BA292" s="551"/>
      <c r="BB292" s="551"/>
      <c r="BC292" s="551"/>
      <c r="BD292" s="551"/>
      <c r="BE292" s="551"/>
      <c r="BF292" s="551"/>
      <c r="BG292" s="551"/>
      <c r="BH292" s="551"/>
      <c r="BI292" s="551"/>
      <c r="BJ292" s="551"/>
      <c r="BK292" s="551"/>
      <c r="BL292" s="551"/>
      <c r="BM292" s="551"/>
      <c r="BN292" s="551"/>
      <c r="BO292" s="551"/>
      <c r="BP292" s="551"/>
      <c r="BQ292" s="551"/>
      <c r="BR292" s="551"/>
      <c r="BS292" s="551"/>
      <c r="BT292" s="551"/>
      <c r="BU292" s="551"/>
      <c r="BV292" s="551"/>
      <c r="BW292" s="551"/>
      <c r="BX292" s="551"/>
      <c r="BY292" s="551"/>
      <c r="BZ292" s="551"/>
      <c r="CA292" s="551"/>
      <c r="CB292" s="551"/>
      <c r="CC292" s="551"/>
      <c r="CD292" s="551"/>
      <c r="CE292" s="551"/>
      <c r="CF292" s="551"/>
      <c r="CG292" s="551"/>
      <c r="CH292" s="551"/>
      <c r="CI292" s="551"/>
      <c r="CJ292" s="551"/>
      <c r="CK292" s="551"/>
      <c r="CL292" s="551"/>
      <c r="CM292" s="551"/>
      <c r="CN292" s="551"/>
      <c r="CO292" s="551"/>
      <c r="CP292" s="551"/>
      <c r="CQ292" s="551"/>
      <c r="CR292" s="551"/>
      <c r="CS292" s="551"/>
      <c r="CT292" s="551"/>
      <c r="CU292" s="551"/>
      <c r="CV292" s="551"/>
      <c r="CW292" s="551"/>
      <c r="CX292" s="551"/>
      <c r="CY292" s="551"/>
      <c r="CZ292" s="551"/>
      <c r="DA292" s="551"/>
      <c r="DB292" s="551"/>
      <c r="DC292" s="551"/>
      <c r="DD292" s="551"/>
      <c r="DE292" s="551"/>
      <c r="DF292" s="551"/>
      <c r="DG292" s="551"/>
      <c r="DH292" s="551"/>
      <c r="DI292" s="551"/>
      <c r="DJ292" s="551"/>
      <c r="DK292" s="551"/>
      <c r="DL292" s="551"/>
      <c r="DM292" s="551"/>
      <c r="DN292" s="551"/>
      <c r="DO292" s="551"/>
      <c r="DP292" s="551"/>
      <c r="DQ292" s="551"/>
      <c r="DR292" s="551"/>
      <c r="DS292" s="551"/>
      <c r="DT292" s="551"/>
      <c r="DU292" s="551"/>
      <c r="DV292" s="551"/>
      <c r="DW292" s="551"/>
      <c r="DX292" s="551"/>
      <c r="DY292" s="551"/>
      <c r="DZ292" s="551"/>
      <c r="EA292" s="551"/>
      <c r="EB292" s="551"/>
      <c r="EC292" s="551"/>
      <c r="ED292" s="551"/>
      <c r="EE292" s="551"/>
      <c r="EF292" s="551"/>
      <c r="EG292" s="551"/>
      <c r="EH292" s="551"/>
      <c r="EI292" s="551"/>
      <c r="EJ292" s="551"/>
      <c r="EK292" s="551"/>
      <c r="EL292" s="551"/>
      <c r="EM292" s="551"/>
      <c r="EN292" s="551"/>
      <c r="EO292" s="551"/>
      <c r="EP292" s="551"/>
      <c r="EQ292" s="551"/>
      <c r="ER292" s="551"/>
      <c r="ES292" s="551"/>
      <c r="ET292" s="551"/>
      <c r="EU292" s="551"/>
      <c r="EV292" s="551"/>
      <c r="EW292" s="551"/>
      <c r="EX292" s="551"/>
      <c r="EY292" s="551"/>
      <c r="EZ292" s="551"/>
      <c r="FA292" s="551"/>
      <c r="FB292" s="551"/>
      <c r="FC292" s="551"/>
      <c r="FD292" s="551"/>
      <c r="FE292" s="551"/>
      <c r="FF292" s="551"/>
      <c r="FG292" s="551"/>
      <c r="FH292" s="551"/>
      <c r="FI292" s="551"/>
      <c r="FJ292" s="551"/>
      <c r="FK292" s="551"/>
      <c r="FL292" s="551"/>
      <c r="FM292" s="551"/>
      <c r="FN292" s="551"/>
      <c r="FO292" s="551"/>
      <c r="FP292" s="551"/>
      <c r="FQ292" s="551"/>
      <c r="FR292" s="551"/>
      <c r="FS292" s="551"/>
      <c r="FT292" s="551"/>
      <c r="FU292" s="551"/>
      <c r="FV292" s="551"/>
      <c r="FW292" s="551"/>
      <c r="FX292" s="551"/>
      <c r="FY292" s="551"/>
      <c r="FZ292" s="551"/>
      <c r="GA292" s="551"/>
      <c r="GB292" s="551"/>
      <c r="GC292" s="551"/>
      <c r="GD292" s="551"/>
      <c r="GE292" s="551"/>
      <c r="GF292" s="551"/>
      <c r="GG292" s="551"/>
      <c r="GH292" s="551"/>
      <c r="GI292" s="551"/>
      <c r="GJ292" s="551"/>
      <c r="GK292" s="551"/>
      <c r="GL292" s="551"/>
      <c r="GM292" s="551"/>
      <c r="GN292" s="551"/>
      <c r="GO292" s="551"/>
      <c r="GP292" s="551"/>
      <c r="GQ292" s="551"/>
      <c r="GR292" s="551"/>
      <c r="GS292" s="551"/>
      <c r="GT292" s="551"/>
      <c r="GU292" s="551"/>
      <c r="GV292" s="551"/>
      <c r="GW292" s="551"/>
      <c r="GX292" s="551"/>
      <c r="GY292" s="551"/>
      <c r="GZ292" s="551"/>
      <c r="HA292" s="551"/>
      <c r="HB292" s="551"/>
      <c r="HC292" s="551"/>
      <c r="HD292" s="551"/>
      <c r="HE292" s="551"/>
      <c r="HF292" s="551"/>
      <c r="HG292" s="551"/>
      <c r="HH292" s="551"/>
      <c r="HI292" s="551"/>
      <c r="HJ292" s="551"/>
      <c r="HK292" s="551"/>
      <c r="HL292" s="551"/>
      <c r="HM292" s="551"/>
      <c r="HN292" s="551"/>
      <c r="HO292" s="551"/>
      <c r="HP292" s="551"/>
      <c r="HQ292" s="551"/>
      <c r="HR292" s="551"/>
      <c r="HS292" s="551"/>
      <c r="HT292" s="551"/>
      <c r="HU292" s="551"/>
      <c r="HV292" s="551"/>
      <c r="HW292" s="551"/>
      <c r="HX292" s="551"/>
      <c r="HY292" s="551"/>
      <c r="HZ292" s="551"/>
      <c r="IA292" s="551"/>
      <c r="IB292" s="551"/>
      <c r="IC292" s="551"/>
      <c r="ID292" s="551"/>
      <c r="IE292" s="551"/>
      <c r="IF292" s="551"/>
      <c r="IG292" s="551"/>
      <c r="IH292" s="551"/>
      <c r="II292" s="551"/>
      <c r="IJ292" s="551"/>
      <c r="IK292" s="551"/>
      <c r="IL292" s="551"/>
      <c r="IM292" s="551"/>
      <c r="IN292" s="551"/>
      <c r="IO292" s="551"/>
      <c r="IP292" s="551"/>
      <c r="IQ292" s="551"/>
      <c r="IR292" s="551"/>
      <c r="IS292" s="551"/>
    </row>
    <row r="293" spans="1:253" s="545" customFormat="1" ht="30">
      <c r="A293" s="521">
        <v>280</v>
      </c>
      <c r="B293" s="536" t="s">
        <v>53</v>
      </c>
      <c r="C293" s="536"/>
      <c r="D293" s="536"/>
      <c r="E293" s="537" t="s">
        <v>1141</v>
      </c>
      <c r="F293" s="538" t="s">
        <v>1140</v>
      </c>
      <c r="G293" s="539"/>
      <c r="H293" s="540" t="s">
        <v>189</v>
      </c>
      <c r="I293" s="541">
        <v>2010</v>
      </c>
      <c r="J293" s="541"/>
      <c r="K293" s="541">
        <v>2010</v>
      </c>
      <c r="L293" s="541"/>
      <c r="M293" s="541"/>
      <c r="N293" s="542" t="s">
        <v>1095</v>
      </c>
      <c r="O293" s="532">
        <v>3774</v>
      </c>
      <c r="P293" s="532"/>
      <c r="Q293" s="543">
        <f>O293</f>
        <v>3774</v>
      </c>
      <c r="R293" s="543">
        <v>3350</v>
      </c>
      <c r="S293" s="543"/>
      <c r="T293" s="543">
        <f>R293</f>
        <v>3350</v>
      </c>
      <c r="U293" s="543">
        <v>424</v>
      </c>
      <c r="V293" s="543">
        <f>SUM(W293:AA293)</f>
        <v>282</v>
      </c>
      <c r="W293" s="543">
        <v>282</v>
      </c>
      <c r="X293" s="900"/>
      <c r="Y293" s="900"/>
      <c r="Z293" s="543"/>
      <c r="AA293" s="543"/>
      <c r="AB293" s="544"/>
    </row>
    <row r="294" spans="1:253" s="545" customFormat="1" ht="30">
      <c r="A294" s="521">
        <v>281</v>
      </c>
      <c r="B294" s="536" t="s">
        <v>59</v>
      </c>
      <c r="C294" s="546"/>
      <c r="D294" s="547"/>
      <c r="E294" s="537" t="s">
        <v>1141</v>
      </c>
      <c r="F294" s="538" t="s">
        <v>1140</v>
      </c>
      <c r="G294" s="539"/>
      <c r="H294" s="540" t="s">
        <v>132</v>
      </c>
      <c r="I294" s="541">
        <v>2010</v>
      </c>
      <c r="J294" s="552" t="s">
        <v>1283</v>
      </c>
      <c r="K294" s="541">
        <v>2010</v>
      </c>
      <c r="L294" s="552" t="s">
        <v>1178</v>
      </c>
      <c r="M294" s="541"/>
      <c r="N294" s="542" t="s">
        <v>1104</v>
      </c>
      <c r="O294" s="532">
        <v>3950</v>
      </c>
      <c r="P294" s="532"/>
      <c r="Q294" s="543">
        <v>3950</v>
      </c>
      <c r="R294" s="543">
        <v>3270</v>
      </c>
      <c r="S294" s="543"/>
      <c r="T294" s="543">
        <f>R294</f>
        <v>3270</v>
      </c>
      <c r="U294" s="543">
        <v>680</v>
      </c>
      <c r="V294" s="543">
        <v>372</v>
      </c>
      <c r="W294" s="543">
        <v>372</v>
      </c>
      <c r="X294" s="900"/>
      <c r="Y294" s="900"/>
      <c r="Z294" s="543"/>
      <c r="AA294" s="543"/>
      <c r="AB294" s="546"/>
    </row>
    <row r="295" spans="1:253" s="545" customFormat="1" ht="30">
      <c r="A295" s="521">
        <v>282</v>
      </c>
      <c r="B295" s="536" t="s">
        <v>50</v>
      </c>
      <c r="C295" s="536"/>
      <c r="D295" s="536"/>
      <c r="E295" s="537" t="s">
        <v>1141</v>
      </c>
      <c r="F295" s="538" t="s">
        <v>1140</v>
      </c>
      <c r="G295" s="539"/>
      <c r="H295" s="540" t="s">
        <v>51</v>
      </c>
      <c r="I295" s="524">
        <v>2011</v>
      </c>
      <c r="J295" s="524"/>
      <c r="K295" s="524">
        <v>2013</v>
      </c>
      <c r="L295" s="524"/>
      <c r="M295" s="524"/>
      <c r="N295" s="553" t="s">
        <v>52</v>
      </c>
      <c r="O295" s="532">
        <v>3265</v>
      </c>
      <c r="P295" s="532"/>
      <c r="Q295" s="543">
        <f>O295</f>
        <v>3265</v>
      </c>
      <c r="R295" s="543">
        <v>3192</v>
      </c>
      <c r="S295" s="543"/>
      <c r="T295" s="543">
        <f>R295</f>
        <v>3192</v>
      </c>
      <c r="U295" s="543">
        <v>73</v>
      </c>
      <c r="V295" s="543">
        <f>SUM(W295:AA295)</f>
        <v>73</v>
      </c>
      <c r="W295" s="543">
        <v>73</v>
      </c>
      <c r="X295" s="900"/>
      <c r="Y295" s="900"/>
      <c r="Z295" s="543"/>
      <c r="AA295" s="543"/>
      <c r="AB295" s="544"/>
    </row>
    <row r="296" spans="1:253" s="545" customFormat="1" ht="30">
      <c r="A296" s="521">
        <v>283</v>
      </c>
      <c r="B296" s="554" t="s">
        <v>48</v>
      </c>
      <c r="C296" s="554"/>
      <c r="D296" s="554"/>
      <c r="E296" s="537" t="s">
        <v>1141</v>
      </c>
      <c r="F296" s="538" t="s">
        <v>1140</v>
      </c>
      <c r="G296" s="548" t="s">
        <v>9</v>
      </c>
      <c r="H296" s="540" t="s">
        <v>189</v>
      </c>
      <c r="I296" s="524">
        <v>2012</v>
      </c>
      <c r="J296" s="524"/>
      <c r="K296" s="524">
        <v>2013</v>
      </c>
      <c r="L296" s="524"/>
      <c r="M296" s="524"/>
      <c r="N296" s="549" t="s">
        <v>49</v>
      </c>
      <c r="O296" s="543">
        <v>3369</v>
      </c>
      <c r="P296" s="543"/>
      <c r="Q296" s="543">
        <f>O296</f>
        <v>3369</v>
      </c>
      <c r="R296" s="543">
        <v>2500</v>
      </c>
      <c r="S296" s="543"/>
      <c r="T296" s="543">
        <f>R296</f>
        <v>2500</v>
      </c>
      <c r="U296" s="543">
        <v>869</v>
      </c>
      <c r="V296" s="543">
        <f>W296+Z296+AA296</f>
        <v>869</v>
      </c>
      <c r="W296" s="543">
        <v>300</v>
      </c>
      <c r="X296" s="900">
        <v>569</v>
      </c>
      <c r="Y296" s="900"/>
      <c r="Z296" s="543">
        <v>569</v>
      </c>
      <c r="AA296" s="543"/>
      <c r="AB296" s="544"/>
    </row>
    <row r="297" spans="1:253" s="545" customFormat="1" ht="30">
      <c r="A297" s="521">
        <v>284</v>
      </c>
      <c r="B297" s="555" t="s">
        <v>65</v>
      </c>
      <c r="C297" s="555"/>
      <c r="D297" s="555"/>
      <c r="E297" s="537" t="s">
        <v>1141</v>
      </c>
      <c r="F297" s="538" t="s">
        <v>1140</v>
      </c>
      <c r="G297" s="548" t="s">
        <v>9</v>
      </c>
      <c r="H297" s="540" t="s">
        <v>26</v>
      </c>
      <c r="I297" s="524">
        <v>2014</v>
      </c>
      <c r="J297" s="524"/>
      <c r="K297" s="524">
        <v>2015</v>
      </c>
      <c r="L297" s="524"/>
      <c r="M297" s="524"/>
      <c r="N297" s="556" t="s">
        <v>66</v>
      </c>
      <c r="O297" s="557">
        <v>2973</v>
      </c>
      <c r="P297" s="557"/>
      <c r="Q297" s="557">
        <v>2278</v>
      </c>
      <c r="R297" s="557">
        <v>1500</v>
      </c>
      <c r="S297" s="557"/>
      <c r="T297" s="557">
        <v>1500</v>
      </c>
      <c r="U297" s="557"/>
      <c r="V297" s="557">
        <v>578</v>
      </c>
      <c r="W297" s="557">
        <v>578</v>
      </c>
      <c r="X297" s="905"/>
      <c r="Y297" s="905"/>
      <c r="Z297" s="558"/>
      <c r="AA297" s="558"/>
      <c r="AB297" s="555"/>
      <c r="AC297" s="551"/>
      <c r="AD297" s="551"/>
      <c r="AE297" s="551"/>
      <c r="AF297" s="551"/>
      <c r="AG297" s="551"/>
      <c r="AH297" s="551"/>
      <c r="AI297" s="551"/>
      <c r="AJ297" s="551"/>
      <c r="AK297" s="551"/>
      <c r="AL297" s="551"/>
      <c r="AM297" s="551"/>
      <c r="AN297" s="551"/>
      <c r="AO297" s="551"/>
      <c r="AP297" s="551"/>
      <c r="AQ297" s="551"/>
      <c r="AR297" s="551"/>
      <c r="AS297" s="551"/>
      <c r="AT297" s="551"/>
      <c r="AU297" s="551"/>
      <c r="AV297" s="551"/>
      <c r="AW297" s="551"/>
      <c r="AX297" s="551"/>
      <c r="AY297" s="551"/>
      <c r="AZ297" s="551"/>
      <c r="BA297" s="551"/>
      <c r="BB297" s="551"/>
      <c r="BC297" s="551"/>
      <c r="BD297" s="551"/>
      <c r="BE297" s="551"/>
      <c r="BF297" s="551"/>
      <c r="BG297" s="551"/>
      <c r="BH297" s="551"/>
      <c r="BI297" s="551"/>
      <c r="BJ297" s="551"/>
      <c r="BK297" s="551"/>
      <c r="BL297" s="551"/>
      <c r="BM297" s="551"/>
      <c r="BN297" s="551"/>
      <c r="BO297" s="551"/>
      <c r="BP297" s="551"/>
      <c r="BQ297" s="551"/>
      <c r="BR297" s="551"/>
      <c r="BS297" s="551"/>
      <c r="BT297" s="551"/>
      <c r="BU297" s="551"/>
      <c r="BV297" s="551"/>
      <c r="BW297" s="551"/>
      <c r="BX297" s="551"/>
      <c r="BY297" s="551"/>
      <c r="BZ297" s="551"/>
      <c r="CA297" s="551"/>
      <c r="CB297" s="551"/>
      <c r="CC297" s="551"/>
      <c r="CD297" s="551"/>
      <c r="CE297" s="551"/>
      <c r="CF297" s="551"/>
      <c r="CG297" s="551"/>
      <c r="CH297" s="551"/>
      <c r="CI297" s="551"/>
      <c r="CJ297" s="551"/>
      <c r="CK297" s="551"/>
      <c r="CL297" s="551"/>
      <c r="CM297" s="551"/>
      <c r="CN297" s="551"/>
      <c r="CO297" s="551"/>
      <c r="CP297" s="551"/>
      <c r="CQ297" s="551"/>
      <c r="CR297" s="551"/>
      <c r="CS297" s="551"/>
      <c r="CT297" s="551"/>
      <c r="CU297" s="551"/>
      <c r="CV297" s="551"/>
      <c r="CW297" s="551"/>
      <c r="CX297" s="551"/>
      <c r="CY297" s="551"/>
      <c r="CZ297" s="551"/>
      <c r="DA297" s="551"/>
      <c r="DB297" s="551"/>
      <c r="DC297" s="551"/>
      <c r="DD297" s="551"/>
      <c r="DE297" s="551"/>
      <c r="DF297" s="551"/>
      <c r="DG297" s="551"/>
      <c r="DH297" s="551"/>
      <c r="DI297" s="551"/>
      <c r="DJ297" s="551"/>
      <c r="DK297" s="551"/>
      <c r="DL297" s="551"/>
      <c r="DM297" s="551"/>
      <c r="DN297" s="551"/>
      <c r="DO297" s="551"/>
      <c r="DP297" s="551"/>
      <c r="DQ297" s="551"/>
      <c r="DR297" s="551"/>
      <c r="DS297" s="551"/>
      <c r="DT297" s="551"/>
      <c r="DU297" s="551"/>
      <c r="DV297" s="551"/>
      <c r="DW297" s="551"/>
      <c r="DX297" s="551"/>
      <c r="DY297" s="551"/>
      <c r="DZ297" s="551"/>
      <c r="EA297" s="551"/>
      <c r="EB297" s="551"/>
      <c r="EC297" s="551"/>
      <c r="ED297" s="551"/>
      <c r="EE297" s="551"/>
      <c r="EF297" s="551"/>
      <c r="EG297" s="551"/>
      <c r="EH297" s="551"/>
      <c r="EI297" s="551"/>
      <c r="EJ297" s="551"/>
      <c r="EK297" s="551"/>
      <c r="EL297" s="551"/>
      <c r="EM297" s="551"/>
      <c r="EN297" s="551"/>
      <c r="EO297" s="551"/>
      <c r="EP297" s="551"/>
      <c r="EQ297" s="551"/>
      <c r="ER297" s="551"/>
      <c r="ES297" s="551"/>
      <c r="ET297" s="551"/>
      <c r="EU297" s="551"/>
      <c r="EV297" s="551"/>
      <c r="EW297" s="551"/>
      <c r="EX297" s="551"/>
      <c r="EY297" s="551"/>
      <c r="EZ297" s="551"/>
      <c r="FA297" s="551"/>
      <c r="FB297" s="551"/>
      <c r="FC297" s="551"/>
      <c r="FD297" s="551"/>
      <c r="FE297" s="551"/>
      <c r="FF297" s="551"/>
      <c r="FG297" s="551"/>
      <c r="FH297" s="551"/>
      <c r="FI297" s="551"/>
      <c r="FJ297" s="551"/>
      <c r="FK297" s="551"/>
      <c r="FL297" s="551"/>
      <c r="FM297" s="551"/>
      <c r="FN297" s="551"/>
      <c r="FO297" s="551"/>
      <c r="FP297" s="551"/>
      <c r="FQ297" s="551"/>
      <c r="FR297" s="551"/>
      <c r="FS297" s="551"/>
      <c r="FT297" s="551"/>
      <c r="FU297" s="551"/>
      <c r="FV297" s="551"/>
      <c r="FW297" s="551"/>
      <c r="FX297" s="551"/>
      <c r="FY297" s="551"/>
      <c r="FZ297" s="551"/>
      <c r="GA297" s="551"/>
      <c r="GB297" s="551"/>
      <c r="GC297" s="551"/>
      <c r="GD297" s="551"/>
      <c r="GE297" s="551"/>
      <c r="GF297" s="551"/>
      <c r="GG297" s="551"/>
      <c r="GH297" s="551"/>
      <c r="GI297" s="551"/>
      <c r="GJ297" s="551"/>
      <c r="GK297" s="551"/>
      <c r="GL297" s="551"/>
      <c r="GM297" s="551"/>
      <c r="GN297" s="551"/>
      <c r="GO297" s="551"/>
      <c r="GP297" s="551"/>
      <c r="GQ297" s="551"/>
      <c r="GR297" s="551"/>
      <c r="GS297" s="551"/>
      <c r="GT297" s="551"/>
      <c r="GU297" s="551"/>
      <c r="GV297" s="551"/>
      <c r="GW297" s="551"/>
      <c r="GX297" s="551"/>
      <c r="GY297" s="551"/>
      <c r="GZ297" s="551"/>
      <c r="HA297" s="551"/>
      <c r="HB297" s="551"/>
      <c r="HC297" s="551"/>
      <c r="HD297" s="551"/>
      <c r="HE297" s="551"/>
      <c r="HF297" s="551"/>
      <c r="HG297" s="551"/>
      <c r="HH297" s="551"/>
      <c r="HI297" s="551"/>
      <c r="HJ297" s="551"/>
      <c r="HK297" s="551"/>
      <c r="HL297" s="551"/>
      <c r="HM297" s="551"/>
      <c r="HN297" s="551"/>
      <c r="HO297" s="551"/>
      <c r="HP297" s="551"/>
      <c r="HQ297" s="551"/>
      <c r="HR297" s="551"/>
      <c r="HS297" s="551"/>
      <c r="HT297" s="551"/>
      <c r="HU297" s="551"/>
      <c r="HV297" s="551"/>
      <c r="HW297" s="551"/>
      <c r="HX297" s="551"/>
      <c r="HY297" s="551"/>
      <c r="HZ297" s="551"/>
      <c r="IA297" s="551"/>
      <c r="IB297" s="551"/>
      <c r="IC297" s="551"/>
      <c r="ID297" s="551"/>
      <c r="IE297" s="551"/>
      <c r="IF297" s="551"/>
      <c r="IG297" s="551"/>
      <c r="IH297" s="551"/>
      <c r="II297" s="551"/>
      <c r="IJ297" s="551"/>
      <c r="IK297" s="551"/>
      <c r="IL297" s="551"/>
      <c r="IM297" s="551"/>
      <c r="IN297" s="551"/>
      <c r="IO297" s="551"/>
      <c r="IP297" s="551"/>
      <c r="IQ297" s="551"/>
      <c r="IR297" s="551"/>
      <c r="IS297" s="551"/>
    </row>
    <row r="298" spans="1:253" s="545" customFormat="1" ht="30">
      <c r="A298" s="521">
        <v>285</v>
      </c>
      <c r="B298" s="536" t="s">
        <v>64</v>
      </c>
      <c r="C298" s="536"/>
      <c r="D298" s="536"/>
      <c r="E298" s="537" t="s">
        <v>1141</v>
      </c>
      <c r="F298" s="538" t="s">
        <v>1247</v>
      </c>
      <c r="G298" s="539"/>
      <c r="H298" s="540" t="s">
        <v>106</v>
      </c>
      <c r="I298" s="524">
        <v>2015</v>
      </c>
      <c r="J298" s="524">
        <v>2015</v>
      </c>
      <c r="K298" s="524">
        <v>2017</v>
      </c>
      <c r="L298" s="524">
        <v>2016</v>
      </c>
      <c r="M298" s="524"/>
      <c r="N298" s="559" t="s">
        <v>1114</v>
      </c>
      <c r="O298" s="560">
        <v>14602</v>
      </c>
      <c r="P298" s="560">
        <v>7265</v>
      </c>
      <c r="Q298" s="561">
        <v>7337</v>
      </c>
      <c r="R298" s="543">
        <v>5000</v>
      </c>
      <c r="S298" s="543"/>
      <c r="T298" s="543">
        <f t="shared" ref="T298:T306" si="14">R298</f>
        <v>5000</v>
      </c>
      <c r="U298" s="543">
        <v>2000</v>
      </c>
      <c r="V298" s="543">
        <v>1400</v>
      </c>
      <c r="W298" s="543">
        <v>1400</v>
      </c>
      <c r="X298" s="900"/>
      <c r="Y298" s="900"/>
      <c r="Z298" s="543"/>
      <c r="AA298" s="543">
        <f>V298-W298</f>
        <v>0</v>
      </c>
      <c r="AB298" s="544" t="s">
        <v>134</v>
      </c>
    </row>
    <row r="299" spans="1:253" s="545" customFormat="1" ht="60">
      <c r="A299" s="521">
        <v>286</v>
      </c>
      <c r="B299" s="536" t="s">
        <v>60</v>
      </c>
      <c r="C299" s="546" t="s">
        <v>1284</v>
      </c>
      <c r="D299" s="562">
        <f>1776+381</f>
        <v>2157</v>
      </c>
      <c r="E299" s="537" t="s">
        <v>1141</v>
      </c>
      <c r="F299" s="538" t="s">
        <v>1140</v>
      </c>
      <c r="G299" s="539"/>
      <c r="H299" s="540" t="s">
        <v>51</v>
      </c>
      <c r="I299" s="541" t="s">
        <v>1108</v>
      </c>
      <c r="J299" s="541"/>
      <c r="K299" s="541" t="s">
        <v>1108</v>
      </c>
      <c r="L299" s="541"/>
      <c r="M299" s="541"/>
      <c r="N299" s="542" t="s">
        <v>1107</v>
      </c>
      <c r="O299" s="532">
        <v>2157</v>
      </c>
      <c r="P299" s="532"/>
      <c r="Q299" s="543">
        <f t="shared" ref="Q299:Q306" si="15">O299</f>
        <v>2157</v>
      </c>
      <c r="R299" s="543">
        <v>1776</v>
      </c>
      <c r="S299" s="543"/>
      <c r="T299" s="543">
        <f t="shared" si="14"/>
        <v>1776</v>
      </c>
      <c r="U299" s="543">
        <v>381</v>
      </c>
      <c r="V299" s="543">
        <v>381</v>
      </c>
      <c r="W299" s="543">
        <v>381</v>
      </c>
      <c r="X299" s="900"/>
      <c r="Y299" s="900"/>
      <c r="Z299" s="543"/>
      <c r="AA299" s="543">
        <f>V299-W299</f>
        <v>0</v>
      </c>
      <c r="AB299" s="546" t="s">
        <v>1285</v>
      </c>
    </row>
    <row r="300" spans="1:253" s="545" customFormat="1" ht="30">
      <c r="A300" s="521">
        <v>287</v>
      </c>
      <c r="B300" s="536" t="s">
        <v>57</v>
      </c>
      <c r="C300" s="536"/>
      <c r="D300" s="536"/>
      <c r="E300" s="537" t="s">
        <v>1141</v>
      </c>
      <c r="F300" s="538" t="s">
        <v>1140</v>
      </c>
      <c r="G300" s="548" t="s">
        <v>9</v>
      </c>
      <c r="H300" s="540" t="s">
        <v>189</v>
      </c>
      <c r="I300" s="541" t="s">
        <v>1103</v>
      </c>
      <c r="J300" s="541"/>
      <c r="K300" s="541" t="s">
        <v>1099</v>
      </c>
      <c r="L300" s="541"/>
      <c r="M300" s="541"/>
      <c r="N300" s="542" t="s">
        <v>1101</v>
      </c>
      <c r="O300" s="532">
        <v>1091</v>
      </c>
      <c r="P300" s="532"/>
      <c r="Q300" s="543">
        <f t="shared" si="15"/>
        <v>1091</v>
      </c>
      <c r="R300" s="543">
        <v>500</v>
      </c>
      <c r="S300" s="543"/>
      <c r="T300" s="543">
        <f t="shared" si="14"/>
        <v>500</v>
      </c>
      <c r="U300" s="543">
        <v>591</v>
      </c>
      <c r="V300" s="543">
        <v>300</v>
      </c>
      <c r="W300" s="543">
        <v>300</v>
      </c>
      <c r="X300" s="900"/>
      <c r="Y300" s="900"/>
      <c r="Z300" s="543"/>
      <c r="AA300" s="543"/>
      <c r="AB300" s="544" t="s">
        <v>134</v>
      </c>
    </row>
    <row r="301" spans="1:253" s="545" customFormat="1" ht="30">
      <c r="A301" s="521">
        <v>288</v>
      </c>
      <c r="B301" s="536" t="s">
        <v>58</v>
      </c>
      <c r="C301" s="536"/>
      <c r="D301" s="536"/>
      <c r="E301" s="537" t="s">
        <v>1141</v>
      </c>
      <c r="F301" s="538" t="s">
        <v>1140</v>
      </c>
      <c r="G301" s="548" t="s">
        <v>9</v>
      </c>
      <c r="H301" s="540" t="s">
        <v>189</v>
      </c>
      <c r="I301" s="541" t="s">
        <v>1103</v>
      </c>
      <c r="J301" s="541"/>
      <c r="K301" s="541" t="s">
        <v>1099</v>
      </c>
      <c r="L301" s="541"/>
      <c r="M301" s="541"/>
      <c r="N301" s="542" t="s">
        <v>1102</v>
      </c>
      <c r="O301" s="532">
        <v>518</v>
      </c>
      <c r="P301" s="532"/>
      <c r="Q301" s="543">
        <f t="shared" si="15"/>
        <v>518</v>
      </c>
      <c r="R301" s="543">
        <v>300</v>
      </c>
      <c r="S301" s="543"/>
      <c r="T301" s="543">
        <f t="shared" si="14"/>
        <v>300</v>
      </c>
      <c r="U301" s="543">
        <v>218</v>
      </c>
      <c r="V301" s="543">
        <v>218</v>
      </c>
      <c r="W301" s="543">
        <v>218</v>
      </c>
      <c r="X301" s="900"/>
      <c r="Y301" s="900"/>
      <c r="Z301" s="543"/>
      <c r="AA301" s="543">
        <f>V301-W301</f>
        <v>0</v>
      </c>
      <c r="AB301" s="544"/>
    </row>
    <row r="302" spans="1:253" s="551" customFormat="1" ht="30">
      <c r="A302" s="521">
        <v>289</v>
      </c>
      <c r="B302" s="536" t="s">
        <v>61</v>
      </c>
      <c r="C302" s="536"/>
      <c r="D302" s="536"/>
      <c r="E302" s="537" t="s">
        <v>1141</v>
      </c>
      <c r="F302" s="538" t="s">
        <v>1140</v>
      </c>
      <c r="G302" s="548" t="s">
        <v>9</v>
      </c>
      <c r="H302" s="540" t="s">
        <v>26</v>
      </c>
      <c r="I302" s="541" t="s">
        <v>1103</v>
      </c>
      <c r="J302" s="541"/>
      <c r="K302" s="541" t="s">
        <v>1099</v>
      </c>
      <c r="L302" s="541"/>
      <c r="M302" s="541"/>
      <c r="N302" s="542" t="s">
        <v>1109</v>
      </c>
      <c r="O302" s="532">
        <v>667</v>
      </c>
      <c r="P302" s="532"/>
      <c r="Q302" s="543">
        <f t="shared" si="15"/>
        <v>667</v>
      </c>
      <c r="R302" s="543">
        <v>500</v>
      </c>
      <c r="S302" s="543"/>
      <c r="T302" s="543">
        <f t="shared" si="14"/>
        <v>500</v>
      </c>
      <c r="U302" s="543">
        <v>167</v>
      </c>
      <c r="V302" s="543">
        <v>167</v>
      </c>
      <c r="W302" s="543">
        <v>167</v>
      </c>
      <c r="X302" s="900"/>
      <c r="Y302" s="900"/>
      <c r="Z302" s="543"/>
      <c r="AA302" s="543">
        <f>V302-W302</f>
        <v>0</v>
      </c>
      <c r="AB302" s="544"/>
      <c r="AC302" s="545"/>
      <c r="AD302" s="545"/>
      <c r="AE302" s="545"/>
      <c r="AF302" s="545"/>
      <c r="AG302" s="545"/>
      <c r="AH302" s="545"/>
      <c r="AI302" s="545"/>
      <c r="AJ302" s="545"/>
      <c r="AK302" s="545"/>
      <c r="AL302" s="545"/>
      <c r="AM302" s="545"/>
      <c r="AN302" s="545"/>
      <c r="AO302" s="545"/>
      <c r="AP302" s="545"/>
      <c r="AQ302" s="545"/>
      <c r="AR302" s="545"/>
      <c r="AS302" s="545"/>
      <c r="AT302" s="545"/>
      <c r="AU302" s="545"/>
      <c r="AV302" s="545"/>
      <c r="AW302" s="545"/>
      <c r="AX302" s="545"/>
      <c r="AY302" s="545"/>
      <c r="AZ302" s="545"/>
      <c r="BA302" s="545"/>
      <c r="BB302" s="545"/>
      <c r="BC302" s="545"/>
      <c r="BD302" s="545"/>
      <c r="BE302" s="545"/>
      <c r="BF302" s="545"/>
      <c r="BG302" s="545"/>
      <c r="BH302" s="545"/>
      <c r="BI302" s="545"/>
      <c r="BJ302" s="545"/>
      <c r="BK302" s="545"/>
      <c r="BL302" s="545"/>
      <c r="BM302" s="545"/>
      <c r="BN302" s="545"/>
      <c r="BO302" s="545"/>
      <c r="BP302" s="545"/>
      <c r="BQ302" s="545"/>
      <c r="BR302" s="545"/>
      <c r="BS302" s="545"/>
      <c r="BT302" s="545"/>
      <c r="BU302" s="545"/>
      <c r="BV302" s="545"/>
      <c r="BW302" s="545"/>
      <c r="BX302" s="545"/>
      <c r="BY302" s="545"/>
      <c r="BZ302" s="545"/>
      <c r="CA302" s="545"/>
      <c r="CB302" s="545"/>
      <c r="CC302" s="545"/>
      <c r="CD302" s="545"/>
      <c r="CE302" s="545"/>
      <c r="CF302" s="545"/>
      <c r="CG302" s="545"/>
      <c r="CH302" s="545"/>
      <c r="CI302" s="545"/>
      <c r="CJ302" s="545"/>
      <c r="CK302" s="545"/>
      <c r="CL302" s="545"/>
      <c r="CM302" s="545"/>
      <c r="CN302" s="545"/>
      <c r="CO302" s="545"/>
      <c r="CP302" s="545"/>
      <c r="CQ302" s="545"/>
      <c r="CR302" s="545"/>
      <c r="CS302" s="545"/>
      <c r="CT302" s="545"/>
      <c r="CU302" s="545"/>
      <c r="CV302" s="545"/>
      <c r="CW302" s="545"/>
      <c r="CX302" s="545"/>
      <c r="CY302" s="545"/>
      <c r="CZ302" s="545"/>
      <c r="DA302" s="545"/>
      <c r="DB302" s="545"/>
      <c r="DC302" s="545"/>
      <c r="DD302" s="545"/>
      <c r="DE302" s="545"/>
      <c r="DF302" s="545"/>
      <c r="DG302" s="545"/>
      <c r="DH302" s="545"/>
      <c r="DI302" s="545"/>
      <c r="DJ302" s="545"/>
      <c r="DK302" s="545"/>
      <c r="DL302" s="545"/>
      <c r="DM302" s="545"/>
      <c r="DN302" s="545"/>
      <c r="DO302" s="545"/>
      <c r="DP302" s="545"/>
      <c r="DQ302" s="545"/>
      <c r="DR302" s="545"/>
      <c r="DS302" s="545"/>
      <c r="DT302" s="545"/>
      <c r="DU302" s="545"/>
      <c r="DV302" s="545"/>
      <c r="DW302" s="545"/>
      <c r="DX302" s="545"/>
      <c r="DY302" s="545"/>
      <c r="DZ302" s="545"/>
      <c r="EA302" s="545"/>
      <c r="EB302" s="545"/>
      <c r="EC302" s="545"/>
      <c r="ED302" s="545"/>
      <c r="EE302" s="545"/>
      <c r="EF302" s="545"/>
      <c r="EG302" s="545"/>
      <c r="EH302" s="545"/>
      <c r="EI302" s="545"/>
      <c r="EJ302" s="545"/>
      <c r="EK302" s="545"/>
      <c r="EL302" s="545"/>
      <c r="EM302" s="545"/>
      <c r="EN302" s="545"/>
      <c r="EO302" s="545"/>
      <c r="EP302" s="545"/>
      <c r="EQ302" s="545"/>
      <c r="ER302" s="545"/>
      <c r="ES302" s="545"/>
      <c r="ET302" s="545"/>
      <c r="EU302" s="545"/>
      <c r="EV302" s="545"/>
      <c r="EW302" s="545"/>
      <c r="EX302" s="545"/>
      <c r="EY302" s="545"/>
      <c r="EZ302" s="545"/>
      <c r="FA302" s="545"/>
      <c r="FB302" s="545"/>
      <c r="FC302" s="545"/>
      <c r="FD302" s="545"/>
      <c r="FE302" s="545"/>
      <c r="FF302" s="545"/>
      <c r="FG302" s="545"/>
      <c r="FH302" s="545"/>
      <c r="FI302" s="545"/>
      <c r="FJ302" s="545"/>
      <c r="FK302" s="545"/>
      <c r="FL302" s="545"/>
      <c r="FM302" s="545"/>
      <c r="FN302" s="545"/>
      <c r="FO302" s="545"/>
      <c r="FP302" s="545"/>
      <c r="FQ302" s="545"/>
      <c r="FR302" s="545"/>
      <c r="FS302" s="545"/>
      <c r="FT302" s="545"/>
      <c r="FU302" s="545"/>
      <c r="FV302" s="545"/>
      <c r="FW302" s="545"/>
      <c r="FX302" s="545"/>
      <c r="FY302" s="545"/>
      <c r="FZ302" s="545"/>
      <c r="GA302" s="545"/>
      <c r="GB302" s="545"/>
      <c r="GC302" s="545"/>
      <c r="GD302" s="545"/>
      <c r="GE302" s="545"/>
      <c r="GF302" s="545"/>
      <c r="GG302" s="545"/>
      <c r="GH302" s="545"/>
      <c r="GI302" s="545"/>
      <c r="GJ302" s="545"/>
      <c r="GK302" s="545"/>
      <c r="GL302" s="545"/>
      <c r="GM302" s="545"/>
      <c r="GN302" s="545"/>
      <c r="GO302" s="545"/>
      <c r="GP302" s="545"/>
      <c r="GQ302" s="545"/>
      <c r="GR302" s="545"/>
      <c r="GS302" s="545"/>
      <c r="GT302" s="545"/>
      <c r="GU302" s="545"/>
      <c r="GV302" s="545"/>
      <c r="GW302" s="545"/>
      <c r="GX302" s="545"/>
      <c r="GY302" s="545"/>
      <c r="GZ302" s="545"/>
      <c r="HA302" s="545"/>
      <c r="HB302" s="545"/>
      <c r="HC302" s="545"/>
      <c r="HD302" s="545"/>
      <c r="HE302" s="545"/>
      <c r="HF302" s="545"/>
      <c r="HG302" s="545"/>
      <c r="HH302" s="545"/>
      <c r="HI302" s="545"/>
      <c r="HJ302" s="545"/>
      <c r="HK302" s="545"/>
      <c r="HL302" s="545"/>
      <c r="HM302" s="545"/>
      <c r="HN302" s="545"/>
      <c r="HO302" s="545"/>
      <c r="HP302" s="545"/>
      <c r="HQ302" s="545"/>
      <c r="HR302" s="545"/>
      <c r="HS302" s="545"/>
      <c r="HT302" s="545"/>
      <c r="HU302" s="545"/>
      <c r="HV302" s="545"/>
      <c r="HW302" s="545"/>
      <c r="HX302" s="545"/>
      <c r="HY302" s="545"/>
      <c r="HZ302" s="545"/>
      <c r="IA302" s="545"/>
      <c r="IB302" s="545"/>
      <c r="IC302" s="545"/>
      <c r="ID302" s="545"/>
      <c r="IE302" s="545"/>
      <c r="IF302" s="545"/>
      <c r="IG302" s="545"/>
      <c r="IH302" s="545"/>
      <c r="II302" s="545"/>
      <c r="IJ302" s="545"/>
      <c r="IK302" s="545"/>
      <c r="IL302" s="545"/>
      <c r="IM302" s="545"/>
      <c r="IN302" s="545"/>
      <c r="IO302" s="545"/>
      <c r="IP302" s="545"/>
      <c r="IQ302" s="545"/>
      <c r="IR302" s="545"/>
      <c r="IS302" s="545"/>
    </row>
    <row r="303" spans="1:253" s="545" customFormat="1" ht="30">
      <c r="A303" s="521">
        <v>290</v>
      </c>
      <c r="B303" s="536" t="s">
        <v>62</v>
      </c>
      <c r="C303" s="536"/>
      <c r="D303" s="536"/>
      <c r="E303" s="537" t="s">
        <v>1141</v>
      </c>
      <c r="F303" s="538" t="s">
        <v>1140</v>
      </c>
      <c r="G303" s="548" t="s">
        <v>9</v>
      </c>
      <c r="H303" s="540" t="s">
        <v>189</v>
      </c>
      <c r="I303" s="541" t="s">
        <v>1103</v>
      </c>
      <c r="J303" s="541"/>
      <c r="K303" s="541" t="s">
        <v>1099</v>
      </c>
      <c r="L303" s="541"/>
      <c r="M303" s="541"/>
      <c r="N303" s="542" t="s">
        <v>1110</v>
      </c>
      <c r="O303" s="532">
        <v>1061</v>
      </c>
      <c r="P303" s="532"/>
      <c r="Q303" s="543">
        <f t="shared" si="15"/>
        <v>1061</v>
      </c>
      <c r="R303" s="543">
        <v>500</v>
      </c>
      <c r="S303" s="543"/>
      <c r="T303" s="543">
        <f t="shared" si="14"/>
        <v>500</v>
      </c>
      <c r="U303" s="543">
        <v>561</v>
      </c>
      <c r="V303" s="543">
        <v>533</v>
      </c>
      <c r="W303" s="543">
        <v>533</v>
      </c>
      <c r="X303" s="900"/>
      <c r="Y303" s="900"/>
      <c r="Z303" s="543"/>
      <c r="AA303" s="543"/>
      <c r="AB303" s="544" t="s">
        <v>134</v>
      </c>
    </row>
    <row r="304" spans="1:253" s="545" customFormat="1" ht="30">
      <c r="A304" s="521">
        <v>291</v>
      </c>
      <c r="B304" s="536" t="s">
        <v>55</v>
      </c>
      <c r="C304" s="536"/>
      <c r="D304" s="536"/>
      <c r="E304" s="537" t="s">
        <v>1141</v>
      </c>
      <c r="F304" s="538" t="s">
        <v>1140</v>
      </c>
      <c r="G304" s="539"/>
      <c r="H304" s="540" t="s">
        <v>26</v>
      </c>
      <c r="I304" s="541" t="s">
        <v>1099</v>
      </c>
      <c r="J304" s="541"/>
      <c r="K304" s="541" t="s">
        <v>1092</v>
      </c>
      <c r="L304" s="541"/>
      <c r="M304" s="541"/>
      <c r="N304" s="542" t="s">
        <v>1098</v>
      </c>
      <c r="O304" s="532">
        <v>2340</v>
      </c>
      <c r="P304" s="532"/>
      <c r="Q304" s="543">
        <f t="shared" si="15"/>
        <v>2340</v>
      </c>
      <c r="R304" s="543">
        <v>2100</v>
      </c>
      <c r="S304" s="543"/>
      <c r="T304" s="543">
        <f t="shared" si="14"/>
        <v>2100</v>
      </c>
      <c r="U304" s="543">
        <v>240</v>
      </c>
      <c r="V304" s="543">
        <v>240</v>
      </c>
      <c r="W304" s="543">
        <v>240</v>
      </c>
      <c r="X304" s="900"/>
      <c r="Y304" s="900"/>
      <c r="Z304" s="543"/>
      <c r="AA304" s="543"/>
      <c r="AB304" s="544"/>
    </row>
    <row r="305" spans="1:253" s="545" customFormat="1" ht="30">
      <c r="A305" s="521">
        <v>292</v>
      </c>
      <c r="B305" s="536" t="s">
        <v>56</v>
      </c>
      <c r="C305" s="536"/>
      <c r="D305" s="562"/>
      <c r="E305" s="537" t="s">
        <v>1141</v>
      </c>
      <c r="F305" s="538" t="s">
        <v>1140</v>
      </c>
      <c r="G305" s="539"/>
      <c r="H305" s="540" t="s">
        <v>189</v>
      </c>
      <c r="I305" s="541" t="s">
        <v>1099</v>
      </c>
      <c r="J305" s="552"/>
      <c r="K305" s="541" t="s">
        <v>1092</v>
      </c>
      <c r="L305" s="552"/>
      <c r="M305" s="541"/>
      <c r="N305" s="542" t="s">
        <v>1100</v>
      </c>
      <c r="O305" s="532">
        <v>3687</v>
      </c>
      <c r="P305" s="532"/>
      <c r="Q305" s="543">
        <f t="shared" si="15"/>
        <v>3687</v>
      </c>
      <c r="R305" s="543">
        <v>2353</v>
      </c>
      <c r="S305" s="543"/>
      <c r="T305" s="543">
        <f t="shared" si="14"/>
        <v>2353</v>
      </c>
      <c r="U305" s="543">
        <v>1300</v>
      </c>
      <c r="V305" s="543">
        <v>1300</v>
      </c>
      <c r="W305" s="543">
        <v>1300</v>
      </c>
      <c r="X305" s="900"/>
      <c r="Y305" s="900"/>
      <c r="Z305" s="543"/>
      <c r="AA305" s="543"/>
      <c r="AB305" s="536"/>
    </row>
    <row r="306" spans="1:253" s="545" customFormat="1" ht="30">
      <c r="A306" s="521">
        <v>293</v>
      </c>
      <c r="B306" s="536" t="s">
        <v>63</v>
      </c>
      <c r="C306" s="536">
        <f>7160-7055</f>
        <v>105</v>
      </c>
      <c r="D306" s="536"/>
      <c r="E306" s="537" t="s">
        <v>1141</v>
      </c>
      <c r="F306" s="538" t="s">
        <v>1140</v>
      </c>
      <c r="G306" s="548"/>
      <c r="H306" s="540" t="s">
        <v>19</v>
      </c>
      <c r="I306" s="541" t="s">
        <v>1093</v>
      </c>
      <c r="J306" s="541"/>
      <c r="K306" s="541" t="s">
        <v>1106</v>
      </c>
      <c r="L306" s="541"/>
      <c r="M306" s="541"/>
      <c r="N306" s="542" t="s">
        <v>1105</v>
      </c>
      <c r="O306" s="532">
        <v>2151</v>
      </c>
      <c r="P306" s="532"/>
      <c r="Q306" s="543">
        <f t="shared" si="15"/>
        <v>2151</v>
      </c>
      <c r="R306" s="543">
        <v>1100</v>
      </c>
      <c r="S306" s="543"/>
      <c r="T306" s="543">
        <f t="shared" si="14"/>
        <v>1100</v>
      </c>
      <c r="U306" s="543">
        <v>1051</v>
      </c>
      <c r="V306" s="543"/>
      <c r="W306" s="543"/>
      <c r="X306" s="900"/>
      <c r="Y306" s="900"/>
      <c r="Z306" s="543"/>
      <c r="AA306" s="543"/>
      <c r="AB306" s="544"/>
    </row>
    <row r="307" spans="1:253" s="901" customFormat="1" ht="120">
      <c r="A307" s="662">
        <v>294</v>
      </c>
      <c r="B307" s="889" t="s">
        <v>400</v>
      </c>
      <c r="C307" s="889"/>
      <c r="D307" s="889"/>
      <c r="E307" s="896" t="s">
        <v>1141</v>
      </c>
      <c r="F307" s="732" t="s">
        <v>1247</v>
      </c>
      <c r="G307" s="664" t="s">
        <v>1088</v>
      </c>
      <c r="H307" s="665" t="s">
        <v>1146</v>
      </c>
      <c r="I307" s="666">
        <v>2013</v>
      </c>
      <c r="J307" s="666"/>
      <c r="K307" s="666">
        <v>2017</v>
      </c>
      <c r="L307" s="666"/>
      <c r="M307" s="666"/>
      <c r="N307" s="907" t="s">
        <v>430</v>
      </c>
      <c r="O307" s="890">
        <v>4545</v>
      </c>
      <c r="P307" s="890"/>
      <c r="Q307" s="891">
        <v>4061</v>
      </c>
      <c r="R307" s="890">
        <v>1300</v>
      </c>
      <c r="S307" s="890"/>
      <c r="T307" s="891">
        <v>300</v>
      </c>
      <c r="U307" s="891">
        <v>3761</v>
      </c>
      <c r="V307" s="892">
        <v>3200</v>
      </c>
      <c r="W307" s="908">
        <v>2000</v>
      </c>
      <c r="X307" s="908"/>
      <c r="Y307" s="908"/>
      <c r="Z307" s="892">
        <v>1200</v>
      </c>
      <c r="AA307" s="892">
        <f>V307-W307-Z307</f>
        <v>0</v>
      </c>
      <c r="AB307" s="894" t="s">
        <v>134</v>
      </c>
      <c r="AC307" s="909"/>
      <c r="AD307" s="909"/>
      <c r="AE307" s="909"/>
      <c r="AF307" s="909"/>
      <c r="AG307" s="909"/>
      <c r="AH307" s="909"/>
      <c r="AI307" s="909"/>
      <c r="AJ307" s="909"/>
      <c r="AK307" s="909"/>
      <c r="AL307" s="909"/>
      <c r="AM307" s="909"/>
      <c r="AN307" s="909"/>
      <c r="AO307" s="909"/>
      <c r="AP307" s="909"/>
      <c r="AQ307" s="909"/>
      <c r="AR307" s="909"/>
      <c r="AS307" s="909"/>
      <c r="AT307" s="909"/>
      <c r="AU307" s="909"/>
      <c r="AV307" s="909"/>
      <c r="AW307" s="909"/>
      <c r="AX307" s="909"/>
      <c r="AY307" s="909"/>
      <c r="AZ307" s="909"/>
      <c r="BA307" s="909"/>
      <c r="BB307" s="909"/>
      <c r="BC307" s="909"/>
      <c r="BD307" s="909"/>
      <c r="BE307" s="909"/>
      <c r="BF307" s="909"/>
      <c r="BG307" s="909"/>
      <c r="BH307" s="909"/>
      <c r="BI307" s="909"/>
      <c r="BJ307" s="909"/>
      <c r="BK307" s="909"/>
      <c r="BL307" s="909"/>
      <c r="BM307" s="909"/>
      <c r="BN307" s="909"/>
      <c r="BO307" s="909"/>
      <c r="BP307" s="909"/>
      <c r="BQ307" s="909"/>
      <c r="BR307" s="909"/>
      <c r="BS307" s="909"/>
      <c r="BT307" s="909"/>
      <c r="BU307" s="909"/>
      <c r="BV307" s="909"/>
      <c r="BW307" s="909"/>
      <c r="BX307" s="909"/>
      <c r="BY307" s="909"/>
      <c r="BZ307" s="909"/>
      <c r="CA307" s="909"/>
      <c r="CB307" s="909"/>
      <c r="CC307" s="909"/>
      <c r="CD307" s="909"/>
      <c r="CE307" s="909"/>
      <c r="CF307" s="909"/>
      <c r="CG307" s="909"/>
      <c r="CH307" s="909"/>
      <c r="CI307" s="909"/>
      <c r="CJ307" s="909"/>
      <c r="CK307" s="909"/>
      <c r="CL307" s="909"/>
      <c r="CM307" s="909"/>
      <c r="CN307" s="909"/>
      <c r="CO307" s="909"/>
      <c r="CP307" s="909"/>
      <c r="CQ307" s="909"/>
      <c r="CR307" s="909"/>
      <c r="CS307" s="909"/>
      <c r="CT307" s="909"/>
      <c r="CU307" s="909"/>
      <c r="CV307" s="909"/>
      <c r="CW307" s="909"/>
      <c r="CX307" s="909"/>
      <c r="CY307" s="909"/>
      <c r="CZ307" s="909"/>
      <c r="DA307" s="909"/>
      <c r="DB307" s="909"/>
      <c r="DC307" s="909"/>
      <c r="DD307" s="909"/>
      <c r="DE307" s="909"/>
      <c r="DF307" s="909"/>
      <c r="DG307" s="909"/>
      <c r="DH307" s="909"/>
      <c r="DI307" s="909"/>
      <c r="DJ307" s="909"/>
      <c r="DK307" s="909"/>
      <c r="DL307" s="909"/>
      <c r="DM307" s="909"/>
      <c r="DN307" s="909"/>
      <c r="DO307" s="909"/>
      <c r="DP307" s="909"/>
      <c r="DQ307" s="909"/>
      <c r="DR307" s="909"/>
      <c r="DS307" s="909"/>
      <c r="DT307" s="909"/>
      <c r="DU307" s="909"/>
      <c r="DV307" s="909"/>
      <c r="DW307" s="909"/>
      <c r="DX307" s="909"/>
      <c r="DY307" s="909"/>
      <c r="DZ307" s="909"/>
      <c r="EA307" s="909"/>
      <c r="EB307" s="909"/>
      <c r="EC307" s="909"/>
      <c r="ED307" s="909"/>
      <c r="EE307" s="909"/>
      <c r="EF307" s="909"/>
      <c r="EG307" s="909"/>
      <c r="EH307" s="909"/>
      <c r="EI307" s="909"/>
      <c r="EJ307" s="909"/>
      <c r="EK307" s="909"/>
      <c r="EL307" s="909"/>
      <c r="EM307" s="909"/>
      <c r="EN307" s="909"/>
      <c r="EO307" s="909"/>
      <c r="EP307" s="909"/>
      <c r="EQ307" s="909"/>
      <c r="ER307" s="909"/>
      <c r="ES307" s="909"/>
      <c r="ET307" s="909"/>
      <c r="EU307" s="909"/>
      <c r="EV307" s="909"/>
      <c r="EW307" s="909"/>
      <c r="EX307" s="909"/>
      <c r="EY307" s="909"/>
      <c r="EZ307" s="909"/>
      <c r="FA307" s="909"/>
      <c r="FB307" s="909"/>
      <c r="FC307" s="909"/>
      <c r="FD307" s="909"/>
      <c r="FE307" s="909"/>
      <c r="FF307" s="909"/>
      <c r="FG307" s="909"/>
      <c r="FH307" s="909"/>
      <c r="FI307" s="909"/>
      <c r="FJ307" s="909"/>
      <c r="FK307" s="909"/>
      <c r="FL307" s="909"/>
      <c r="FM307" s="909"/>
      <c r="FN307" s="909"/>
      <c r="FO307" s="909"/>
      <c r="FP307" s="909"/>
      <c r="FQ307" s="909"/>
      <c r="FR307" s="909"/>
      <c r="FS307" s="909"/>
      <c r="FT307" s="909"/>
      <c r="FU307" s="909"/>
      <c r="FV307" s="909"/>
      <c r="FW307" s="909"/>
      <c r="FX307" s="909"/>
      <c r="FY307" s="909"/>
      <c r="FZ307" s="909"/>
      <c r="GA307" s="909"/>
      <c r="GB307" s="909"/>
      <c r="GC307" s="909"/>
      <c r="GD307" s="909"/>
      <c r="GE307" s="909"/>
      <c r="GF307" s="909"/>
      <c r="GG307" s="909"/>
      <c r="GH307" s="909"/>
      <c r="GI307" s="909"/>
      <c r="GJ307" s="909"/>
      <c r="GK307" s="909"/>
      <c r="GL307" s="909"/>
      <c r="GM307" s="909"/>
      <c r="GN307" s="909"/>
      <c r="GO307" s="909"/>
      <c r="GP307" s="909"/>
      <c r="GQ307" s="909"/>
      <c r="GR307" s="909"/>
      <c r="GS307" s="909"/>
      <c r="GT307" s="909"/>
      <c r="GU307" s="909"/>
      <c r="GV307" s="909"/>
      <c r="GW307" s="909"/>
      <c r="GX307" s="909"/>
      <c r="GY307" s="909"/>
      <c r="GZ307" s="909"/>
      <c r="HA307" s="909"/>
      <c r="HB307" s="909"/>
      <c r="HC307" s="909"/>
      <c r="HD307" s="909"/>
      <c r="HE307" s="909"/>
      <c r="HF307" s="909"/>
      <c r="HG307" s="909"/>
      <c r="HH307" s="909"/>
      <c r="HI307" s="909"/>
      <c r="HJ307" s="909"/>
      <c r="HK307" s="909"/>
      <c r="HL307" s="909"/>
      <c r="HM307" s="909"/>
      <c r="HN307" s="909"/>
      <c r="HO307" s="909"/>
      <c r="HP307" s="909"/>
      <c r="HQ307" s="909"/>
      <c r="HR307" s="909"/>
      <c r="HS307" s="909"/>
      <c r="HT307" s="909"/>
      <c r="HU307" s="909"/>
      <c r="HV307" s="909"/>
      <c r="HW307" s="909"/>
      <c r="HX307" s="909"/>
      <c r="HY307" s="909"/>
      <c r="HZ307" s="909"/>
      <c r="IA307" s="909"/>
      <c r="IB307" s="909"/>
      <c r="IC307" s="909"/>
      <c r="ID307" s="909"/>
      <c r="IE307" s="909"/>
      <c r="IF307" s="909"/>
      <c r="IG307" s="909"/>
      <c r="IH307" s="909"/>
      <c r="II307" s="909"/>
      <c r="IJ307" s="909"/>
      <c r="IK307" s="909"/>
      <c r="IL307" s="909"/>
      <c r="IM307" s="909"/>
      <c r="IN307" s="909"/>
      <c r="IO307" s="909"/>
      <c r="IP307" s="909"/>
      <c r="IQ307" s="909"/>
      <c r="IR307" s="909"/>
      <c r="IS307" s="909"/>
    </row>
    <row r="308" spans="1:253" s="545" customFormat="1" ht="30">
      <c r="A308" s="521">
        <v>295</v>
      </c>
      <c r="B308" s="563" t="s">
        <v>67</v>
      </c>
      <c r="C308" s="563"/>
      <c r="D308" s="563"/>
      <c r="E308" s="537" t="s">
        <v>1141</v>
      </c>
      <c r="F308" s="530" t="s">
        <v>1247</v>
      </c>
      <c r="G308" s="548"/>
      <c r="H308" s="540" t="s">
        <v>189</v>
      </c>
      <c r="I308" s="524">
        <v>2014</v>
      </c>
      <c r="J308" s="524">
        <v>2014</v>
      </c>
      <c r="K308" s="524">
        <v>2015</v>
      </c>
      <c r="L308" s="524">
        <v>2016</v>
      </c>
      <c r="M308" s="524"/>
      <c r="N308" s="564" t="s">
        <v>68</v>
      </c>
      <c r="O308" s="565">
        <v>2890</v>
      </c>
      <c r="P308" s="565"/>
      <c r="Q308" s="543">
        <f>O308</f>
        <v>2890</v>
      </c>
      <c r="R308" s="543">
        <v>1390</v>
      </c>
      <c r="S308" s="543"/>
      <c r="T308" s="543">
        <f>R308</f>
        <v>1390</v>
      </c>
      <c r="U308" s="543">
        <v>1500</v>
      </c>
      <c r="V308" s="543">
        <f>W308+Z308+AA308</f>
        <v>1450</v>
      </c>
      <c r="W308" s="543">
        <v>1000</v>
      </c>
      <c r="X308" s="900">
        <v>450</v>
      </c>
      <c r="Y308" s="900"/>
      <c r="Z308" s="543">
        <f>(Q308-T308-W308)*0.9</f>
        <v>450</v>
      </c>
      <c r="AA308" s="543"/>
      <c r="AB308" s="544"/>
    </row>
    <row r="309" spans="1:253" s="545" customFormat="1" ht="30">
      <c r="A309" s="521">
        <v>296</v>
      </c>
      <c r="B309" s="563" t="s">
        <v>69</v>
      </c>
      <c r="C309" s="563"/>
      <c r="D309" s="563"/>
      <c r="E309" s="537" t="s">
        <v>1141</v>
      </c>
      <c r="F309" s="530" t="s">
        <v>1247</v>
      </c>
      <c r="G309" s="548" t="s">
        <v>9</v>
      </c>
      <c r="H309" s="566" t="s">
        <v>51</v>
      </c>
      <c r="I309" s="524">
        <v>2014</v>
      </c>
      <c r="J309" s="524">
        <v>2014</v>
      </c>
      <c r="K309" s="524">
        <v>2015</v>
      </c>
      <c r="L309" s="524">
        <v>2016</v>
      </c>
      <c r="M309" s="524"/>
      <c r="N309" s="564" t="s">
        <v>70</v>
      </c>
      <c r="O309" s="565">
        <v>3934</v>
      </c>
      <c r="P309" s="565"/>
      <c r="Q309" s="543">
        <f>O309</f>
        <v>3934</v>
      </c>
      <c r="R309" s="543">
        <v>1500</v>
      </c>
      <c r="S309" s="543"/>
      <c r="T309" s="543">
        <f>R309</f>
        <v>1500</v>
      </c>
      <c r="U309" s="543">
        <f>1784+150</f>
        <v>1934</v>
      </c>
      <c r="V309" s="543">
        <f>W309+Z309+AA309</f>
        <v>2069</v>
      </c>
      <c r="W309" s="543">
        <v>1769</v>
      </c>
      <c r="X309" s="900">
        <v>300</v>
      </c>
      <c r="Y309" s="900"/>
      <c r="Z309" s="543">
        <v>300</v>
      </c>
      <c r="AA309" s="543"/>
      <c r="AB309" s="544"/>
    </row>
    <row r="310" spans="1:253" s="545" customFormat="1" ht="30">
      <c r="A310" s="521">
        <v>297</v>
      </c>
      <c r="B310" s="554" t="s">
        <v>71</v>
      </c>
      <c r="C310" s="567" t="s">
        <v>1175</v>
      </c>
      <c r="D310" s="568">
        <v>3767</v>
      </c>
      <c r="E310" s="537" t="s">
        <v>1141</v>
      </c>
      <c r="F310" s="530" t="s">
        <v>1247</v>
      </c>
      <c r="G310" s="548" t="s">
        <v>9</v>
      </c>
      <c r="H310" s="566" t="s">
        <v>26</v>
      </c>
      <c r="I310" s="524">
        <v>2014</v>
      </c>
      <c r="J310" s="524">
        <v>2014</v>
      </c>
      <c r="K310" s="524">
        <v>2015</v>
      </c>
      <c r="L310" s="524">
        <v>2015</v>
      </c>
      <c r="M310" s="524"/>
      <c r="N310" s="549" t="s">
        <v>72</v>
      </c>
      <c r="O310" s="569">
        <v>3979</v>
      </c>
      <c r="P310" s="569"/>
      <c r="Q310" s="543">
        <f>O310</f>
        <v>3979</v>
      </c>
      <c r="R310" s="543">
        <v>2406</v>
      </c>
      <c r="S310" s="543"/>
      <c r="T310" s="543">
        <f>R310</f>
        <v>2406</v>
      </c>
      <c r="U310" s="543">
        <v>1325</v>
      </c>
      <c r="V310" s="543">
        <f>O310*0.9-R310</f>
        <v>1175.0999999999999</v>
      </c>
      <c r="W310" s="543">
        <v>1100</v>
      </c>
      <c r="X310" s="900">
        <v>75</v>
      </c>
      <c r="Y310" s="900"/>
      <c r="Z310" s="543">
        <f>V310-W310</f>
        <v>75.099999999999909</v>
      </c>
      <c r="AA310" s="543"/>
      <c r="AB310" s="544" t="s">
        <v>1276</v>
      </c>
    </row>
    <row r="311" spans="1:253" s="545" customFormat="1" ht="30">
      <c r="A311" s="521">
        <v>298</v>
      </c>
      <c r="B311" s="554" t="s">
        <v>73</v>
      </c>
      <c r="C311" s="554"/>
      <c r="D311" s="554"/>
      <c r="E311" s="537" t="s">
        <v>1141</v>
      </c>
      <c r="F311" s="530" t="s">
        <v>1247</v>
      </c>
      <c r="G311" s="548"/>
      <c r="H311" s="570" t="s">
        <v>237</v>
      </c>
      <c r="I311" s="524">
        <v>2014</v>
      </c>
      <c r="J311" s="524">
        <v>2014</v>
      </c>
      <c r="K311" s="524">
        <v>2015</v>
      </c>
      <c r="L311" s="524">
        <v>2016</v>
      </c>
      <c r="M311" s="524"/>
      <c r="N311" s="549" t="s">
        <v>74</v>
      </c>
      <c r="O311" s="569">
        <v>4060</v>
      </c>
      <c r="P311" s="569"/>
      <c r="Q311" s="543">
        <f>O311</f>
        <v>4060</v>
      </c>
      <c r="R311" s="543">
        <v>1700</v>
      </c>
      <c r="S311" s="543"/>
      <c r="T311" s="543">
        <f>R311</f>
        <v>1700</v>
      </c>
      <c r="U311" s="543">
        <v>2560</v>
      </c>
      <c r="V311" s="543">
        <f>W311+Z311</f>
        <v>1882</v>
      </c>
      <c r="W311" s="543">
        <v>1382</v>
      </c>
      <c r="X311" s="900">
        <v>500</v>
      </c>
      <c r="Y311" s="900"/>
      <c r="Z311" s="543">
        <v>500</v>
      </c>
      <c r="AA311" s="543"/>
      <c r="AB311" s="544"/>
    </row>
    <row r="312" spans="1:253" s="545" customFormat="1" ht="75">
      <c r="A312" s="521">
        <v>299</v>
      </c>
      <c r="B312" s="554" t="s">
        <v>75</v>
      </c>
      <c r="C312" s="554" t="s">
        <v>1279</v>
      </c>
      <c r="D312" s="568">
        <v>3162.3969999999999</v>
      </c>
      <c r="E312" s="537" t="s">
        <v>1141</v>
      </c>
      <c r="F312" s="530" t="s">
        <v>1246</v>
      </c>
      <c r="G312" s="539"/>
      <c r="H312" s="570" t="s">
        <v>106</v>
      </c>
      <c r="I312" s="524">
        <v>2013</v>
      </c>
      <c r="J312" s="528" t="s">
        <v>1244</v>
      </c>
      <c r="K312" s="524">
        <v>2015</v>
      </c>
      <c r="L312" s="528" t="s">
        <v>1221</v>
      </c>
      <c r="M312" s="524"/>
      <c r="N312" s="549" t="s">
        <v>76</v>
      </c>
      <c r="O312" s="571">
        <v>3330</v>
      </c>
      <c r="P312" s="571"/>
      <c r="Q312" s="543">
        <f>O312</f>
        <v>3330</v>
      </c>
      <c r="R312" s="543">
        <v>2000</v>
      </c>
      <c r="S312" s="543"/>
      <c r="T312" s="543">
        <f>R312</f>
        <v>2000</v>
      </c>
      <c r="U312" s="543">
        <v>1330</v>
      </c>
      <c r="V312" s="543">
        <f>3163-R312</f>
        <v>1163</v>
      </c>
      <c r="W312" s="543">
        <v>1100</v>
      </c>
      <c r="X312" s="900">
        <v>63</v>
      </c>
      <c r="Y312" s="900"/>
      <c r="Z312" s="543">
        <f>V312-W312</f>
        <v>63</v>
      </c>
      <c r="AA312" s="543"/>
      <c r="AB312" s="544" t="s">
        <v>1280</v>
      </c>
    </row>
    <row r="313" spans="1:253" s="545" customFormat="1" ht="30">
      <c r="A313" s="521">
        <v>300</v>
      </c>
      <c r="B313" s="554" t="s">
        <v>79</v>
      </c>
      <c r="C313" s="554"/>
      <c r="D313" s="554"/>
      <c r="E313" s="537" t="s">
        <v>1141</v>
      </c>
      <c r="F313" s="530" t="s">
        <v>1247</v>
      </c>
      <c r="G313" s="539"/>
      <c r="H313" s="480" t="s">
        <v>1146</v>
      </c>
      <c r="I313" s="524">
        <v>2014</v>
      </c>
      <c r="J313" s="524">
        <v>2014</v>
      </c>
      <c r="K313" s="524">
        <v>2016</v>
      </c>
      <c r="L313" s="524">
        <v>2016</v>
      </c>
      <c r="M313" s="524"/>
      <c r="N313" s="549" t="s">
        <v>80</v>
      </c>
      <c r="O313" s="569">
        <v>23195</v>
      </c>
      <c r="P313" s="569"/>
      <c r="Q313" s="543">
        <f>O313-15534</f>
        <v>7661</v>
      </c>
      <c r="R313" s="543">
        <v>9200</v>
      </c>
      <c r="S313" s="543"/>
      <c r="T313" s="543">
        <v>200</v>
      </c>
      <c r="U313" s="543">
        <v>1500</v>
      </c>
      <c r="V313" s="543">
        <f>W313+Z313</f>
        <v>1500</v>
      </c>
      <c r="W313" s="543">
        <f>1086+308</f>
        <v>1394</v>
      </c>
      <c r="X313" s="900">
        <v>106</v>
      </c>
      <c r="Y313" s="900"/>
      <c r="Z313" s="543">
        <v>106</v>
      </c>
      <c r="AA313" s="543"/>
      <c r="AB313" s="544"/>
    </row>
    <row r="314" spans="1:253" s="545" customFormat="1" ht="45">
      <c r="A314" s="521">
        <v>301</v>
      </c>
      <c r="B314" s="554" t="s">
        <v>77</v>
      </c>
      <c r="C314" s="554"/>
      <c r="D314" s="554"/>
      <c r="E314" s="537" t="s">
        <v>1141</v>
      </c>
      <c r="F314" s="530" t="s">
        <v>1247</v>
      </c>
      <c r="G314" s="539"/>
      <c r="H314" s="570" t="s">
        <v>19</v>
      </c>
      <c r="I314" s="524">
        <v>2015</v>
      </c>
      <c r="J314" s="524">
        <v>2015</v>
      </c>
      <c r="K314" s="524">
        <v>2017</v>
      </c>
      <c r="L314" s="524" t="s">
        <v>1320</v>
      </c>
      <c r="M314" s="524"/>
      <c r="N314" s="572" t="s">
        <v>78</v>
      </c>
      <c r="O314" s="543">
        <v>5671</v>
      </c>
      <c r="P314" s="543"/>
      <c r="Q314" s="543">
        <f>O314</f>
        <v>5671</v>
      </c>
      <c r="R314" s="543">
        <v>1990</v>
      </c>
      <c r="S314" s="543"/>
      <c r="T314" s="543">
        <f>R314</f>
        <v>1990</v>
      </c>
      <c r="U314" s="543">
        <v>3114</v>
      </c>
      <c r="V314" s="543">
        <f>W314+Z314</f>
        <v>1888</v>
      </c>
      <c r="W314" s="543">
        <v>0</v>
      </c>
      <c r="X314" s="900">
        <v>1888</v>
      </c>
      <c r="Y314" s="900"/>
      <c r="Z314" s="543">
        <v>1888</v>
      </c>
      <c r="AA314" s="543"/>
      <c r="AB314" s="544"/>
    </row>
    <row r="315" spans="1:253" s="545" customFormat="1" ht="30">
      <c r="A315" s="521">
        <v>302</v>
      </c>
      <c r="B315" s="554" t="s">
        <v>2192</v>
      </c>
      <c r="C315" s="554"/>
      <c r="D315" s="554"/>
      <c r="E315" s="537" t="s">
        <v>1141</v>
      </c>
      <c r="F315" s="533" t="s">
        <v>1248</v>
      </c>
      <c r="G315" s="539"/>
      <c r="H315" s="540" t="s">
        <v>19</v>
      </c>
      <c r="I315" s="524">
        <v>2011</v>
      </c>
      <c r="J315" s="524">
        <v>2014</v>
      </c>
      <c r="K315" s="524">
        <v>2015</v>
      </c>
      <c r="L315" s="524" t="s">
        <v>1320</v>
      </c>
      <c r="M315" s="524"/>
      <c r="N315" s="549" t="s">
        <v>84</v>
      </c>
      <c r="O315" s="569">
        <v>21724</v>
      </c>
      <c r="P315" s="569"/>
      <c r="Q315" s="543">
        <f>O315</f>
        <v>21724</v>
      </c>
      <c r="R315" s="543">
        <v>12503</v>
      </c>
      <c r="S315" s="543"/>
      <c r="T315" s="543">
        <f>R315</f>
        <v>12503</v>
      </c>
      <c r="U315" s="543">
        <v>7000</v>
      </c>
      <c r="V315" s="543">
        <v>7049</v>
      </c>
      <c r="W315" s="543"/>
      <c r="X315" s="900">
        <v>7049</v>
      </c>
      <c r="Y315" s="900"/>
      <c r="Z315" s="543">
        <v>4000</v>
      </c>
      <c r="AA315" s="543">
        <v>3049</v>
      </c>
      <c r="AB315" s="544"/>
    </row>
    <row r="316" spans="1:253" s="545" customFormat="1" ht="30">
      <c r="A316" s="521">
        <v>303</v>
      </c>
      <c r="B316" s="554" t="s">
        <v>81</v>
      </c>
      <c r="C316" s="554"/>
      <c r="D316" s="554"/>
      <c r="E316" s="537" t="s">
        <v>1141</v>
      </c>
      <c r="F316" s="533" t="s">
        <v>1248</v>
      </c>
      <c r="G316" s="539"/>
      <c r="H316" s="573" t="s">
        <v>132</v>
      </c>
      <c r="I316" s="524">
        <v>2015</v>
      </c>
      <c r="J316" s="524">
        <v>2015</v>
      </c>
      <c r="K316" s="524">
        <v>2018</v>
      </c>
      <c r="L316" s="524" t="s">
        <v>1320</v>
      </c>
      <c r="M316" s="524"/>
      <c r="N316" s="549" t="s">
        <v>82</v>
      </c>
      <c r="O316" s="560">
        <v>33248</v>
      </c>
      <c r="P316" s="560"/>
      <c r="Q316" s="561">
        <v>17845</v>
      </c>
      <c r="R316" s="543">
        <v>10900</v>
      </c>
      <c r="S316" s="543"/>
      <c r="T316" s="543">
        <v>900</v>
      </c>
      <c r="U316" s="543">
        <v>5000</v>
      </c>
      <c r="V316" s="543">
        <f>W316+Z316+AA316</f>
        <v>5000</v>
      </c>
      <c r="W316" s="543">
        <v>1775</v>
      </c>
      <c r="X316" s="900">
        <v>3225</v>
      </c>
      <c r="Y316" s="900"/>
      <c r="Z316" s="543">
        <v>1871</v>
      </c>
      <c r="AA316" s="543">
        <v>1354</v>
      </c>
      <c r="AB316" s="544"/>
    </row>
    <row r="317" spans="1:253" s="545" customFormat="1" ht="30">
      <c r="A317" s="521">
        <v>304</v>
      </c>
      <c r="B317" s="529" t="s">
        <v>99</v>
      </c>
      <c r="C317" s="529"/>
      <c r="D317" s="529"/>
      <c r="E317" s="537" t="s">
        <v>1141</v>
      </c>
      <c r="F317" s="533" t="s">
        <v>1248</v>
      </c>
      <c r="G317" s="548"/>
      <c r="H317" s="540" t="s">
        <v>19</v>
      </c>
      <c r="I317" s="524">
        <v>2015</v>
      </c>
      <c r="J317" s="524">
        <v>2015</v>
      </c>
      <c r="K317" s="524">
        <v>2017</v>
      </c>
      <c r="L317" s="524" t="s">
        <v>1320</v>
      </c>
      <c r="M317" s="524"/>
      <c r="N317" s="556" t="s">
        <v>100</v>
      </c>
      <c r="O317" s="557">
        <v>8000</v>
      </c>
      <c r="P317" s="557"/>
      <c r="Q317" s="557">
        <v>8000</v>
      </c>
      <c r="R317" s="557">
        <v>2000</v>
      </c>
      <c r="S317" s="557"/>
      <c r="T317" s="557">
        <v>2000</v>
      </c>
      <c r="U317" s="557"/>
      <c r="V317" s="557">
        <v>1906</v>
      </c>
      <c r="W317" s="557">
        <v>1906</v>
      </c>
      <c r="X317" s="905"/>
      <c r="Y317" s="905"/>
      <c r="Z317" s="558"/>
      <c r="AA317" s="558"/>
      <c r="AB317" s="555"/>
      <c r="AC317" s="551"/>
      <c r="AD317" s="551"/>
      <c r="AE317" s="551"/>
      <c r="AF317" s="551"/>
      <c r="AG317" s="551"/>
      <c r="AH317" s="551"/>
      <c r="AI317" s="551"/>
      <c r="AJ317" s="551"/>
      <c r="AK317" s="551"/>
      <c r="AL317" s="551"/>
      <c r="AM317" s="551"/>
      <c r="AN317" s="551"/>
      <c r="AO317" s="551"/>
      <c r="AP317" s="551"/>
      <c r="AQ317" s="551"/>
      <c r="AR317" s="551"/>
      <c r="AS317" s="551"/>
      <c r="AT317" s="551"/>
      <c r="AU317" s="551"/>
      <c r="AV317" s="551"/>
      <c r="AW317" s="551"/>
      <c r="AX317" s="551"/>
      <c r="AY317" s="551"/>
      <c r="AZ317" s="551"/>
      <c r="BA317" s="551"/>
      <c r="BB317" s="551"/>
      <c r="BC317" s="551"/>
      <c r="BD317" s="551"/>
      <c r="BE317" s="551"/>
      <c r="BF317" s="551"/>
      <c r="BG317" s="551"/>
      <c r="BH317" s="551"/>
      <c r="BI317" s="551"/>
      <c r="BJ317" s="551"/>
      <c r="BK317" s="551"/>
      <c r="BL317" s="551"/>
      <c r="BM317" s="551"/>
      <c r="BN317" s="551"/>
      <c r="BO317" s="551"/>
      <c r="BP317" s="551"/>
      <c r="BQ317" s="551"/>
      <c r="BR317" s="551"/>
      <c r="BS317" s="551"/>
      <c r="BT317" s="551"/>
      <c r="BU317" s="551"/>
      <c r="BV317" s="551"/>
      <c r="BW317" s="551"/>
      <c r="BX317" s="551"/>
      <c r="BY317" s="551"/>
      <c r="BZ317" s="551"/>
      <c r="CA317" s="551"/>
      <c r="CB317" s="551"/>
      <c r="CC317" s="551"/>
      <c r="CD317" s="551"/>
      <c r="CE317" s="551"/>
      <c r="CF317" s="551"/>
      <c r="CG317" s="551"/>
      <c r="CH317" s="551"/>
      <c r="CI317" s="551"/>
      <c r="CJ317" s="551"/>
      <c r="CK317" s="551"/>
      <c r="CL317" s="551"/>
      <c r="CM317" s="551"/>
      <c r="CN317" s="551"/>
      <c r="CO317" s="551"/>
      <c r="CP317" s="551"/>
      <c r="CQ317" s="551"/>
      <c r="CR317" s="551"/>
      <c r="CS317" s="551"/>
      <c r="CT317" s="551"/>
      <c r="CU317" s="551"/>
      <c r="CV317" s="551"/>
      <c r="CW317" s="551"/>
      <c r="CX317" s="551"/>
      <c r="CY317" s="551"/>
      <c r="CZ317" s="551"/>
      <c r="DA317" s="551"/>
      <c r="DB317" s="551"/>
      <c r="DC317" s="551"/>
      <c r="DD317" s="551"/>
      <c r="DE317" s="551"/>
      <c r="DF317" s="551"/>
      <c r="DG317" s="551"/>
      <c r="DH317" s="551"/>
      <c r="DI317" s="551"/>
      <c r="DJ317" s="551"/>
      <c r="DK317" s="551"/>
      <c r="DL317" s="551"/>
      <c r="DM317" s="551"/>
      <c r="DN317" s="551"/>
      <c r="DO317" s="551"/>
      <c r="DP317" s="551"/>
      <c r="DQ317" s="551"/>
      <c r="DR317" s="551"/>
      <c r="DS317" s="551"/>
      <c r="DT317" s="551"/>
      <c r="DU317" s="551"/>
      <c r="DV317" s="551"/>
      <c r="DW317" s="551"/>
      <c r="DX317" s="551"/>
      <c r="DY317" s="551"/>
      <c r="DZ317" s="551"/>
      <c r="EA317" s="551"/>
      <c r="EB317" s="551"/>
      <c r="EC317" s="551"/>
      <c r="ED317" s="551"/>
      <c r="EE317" s="551"/>
      <c r="EF317" s="551"/>
      <c r="EG317" s="551"/>
      <c r="EH317" s="551"/>
      <c r="EI317" s="551"/>
      <c r="EJ317" s="551"/>
      <c r="EK317" s="551"/>
      <c r="EL317" s="551"/>
      <c r="EM317" s="551"/>
      <c r="EN317" s="551"/>
      <c r="EO317" s="551"/>
      <c r="EP317" s="551"/>
      <c r="EQ317" s="551"/>
      <c r="ER317" s="551"/>
      <c r="ES317" s="551"/>
      <c r="ET317" s="551"/>
      <c r="EU317" s="551"/>
      <c r="EV317" s="551"/>
      <c r="EW317" s="551"/>
      <c r="EX317" s="551"/>
      <c r="EY317" s="551"/>
      <c r="EZ317" s="551"/>
      <c r="FA317" s="551"/>
      <c r="FB317" s="551"/>
      <c r="FC317" s="551"/>
      <c r="FD317" s="551"/>
      <c r="FE317" s="551"/>
      <c r="FF317" s="551"/>
      <c r="FG317" s="551"/>
      <c r="FH317" s="551"/>
      <c r="FI317" s="551"/>
      <c r="FJ317" s="551"/>
      <c r="FK317" s="551"/>
      <c r="FL317" s="551"/>
      <c r="FM317" s="551"/>
      <c r="FN317" s="551"/>
      <c r="FO317" s="551"/>
      <c r="FP317" s="551"/>
      <c r="FQ317" s="551"/>
      <c r="FR317" s="551"/>
      <c r="FS317" s="551"/>
      <c r="FT317" s="551"/>
      <c r="FU317" s="551"/>
      <c r="FV317" s="551"/>
      <c r="FW317" s="551"/>
      <c r="FX317" s="551"/>
      <c r="FY317" s="551"/>
      <c r="FZ317" s="551"/>
      <c r="GA317" s="551"/>
      <c r="GB317" s="551"/>
      <c r="GC317" s="551"/>
      <c r="GD317" s="551"/>
      <c r="GE317" s="551"/>
      <c r="GF317" s="551"/>
      <c r="GG317" s="551"/>
      <c r="GH317" s="551"/>
      <c r="GI317" s="551"/>
      <c r="GJ317" s="551"/>
      <c r="GK317" s="551"/>
      <c r="GL317" s="551"/>
      <c r="GM317" s="551"/>
      <c r="GN317" s="551"/>
      <c r="GO317" s="551"/>
      <c r="GP317" s="551"/>
      <c r="GQ317" s="551"/>
      <c r="GR317" s="551"/>
      <c r="GS317" s="551"/>
      <c r="GT317" s="551"/>
      <c r="GU317" s="551"/>
      <c r="GV317" s="551"/>
      <c r="GW317" s="551"/>
      <c r="GX317" s="551"/>
      <c r="GY317" s="551"/>
      <c r="GZ317" s="551"/>
      <c r="HA317" s="551"/>
      <c r="HB317" s="551"/>
      <c r="HC317" s="551"/>
      <c r="HD317" s="551"/>
      <c r="HE317" s="551"/>
      <c r="HF317" s="551"/>
      <c r="HG317" s="551"/>
      <c r="HH317" s="551"/>
      <c r="HI317" s="551"/>
      <c r="HJ317" s="551"/>
      <c r="HK317" s="551"/>
      <c r="HL317" s="551"/>
      <c r="HM317" s="551"/>
      <c r="HN317" s="551"/>
      <c r="HO317" s="551"/>
      <c r="HP317" s="551"/>
      <c r="HQ317" s="551"/>
      <c r="HR317" s="551"/>
      <c r="HS317" s="551"/>
      <c r="HT317" s="551"/>
      <c r="HU317" s="551"/>
      <c r="HV317" s="551"/>
      <c r="HW317" s="551"/>
      <c r="HX317" s="551"/>
      <c r="HY317" s="551"/>
      <c r="HZ317" s="551"/>
      <c r="IA317" s="551"/>
      <c r="IB317" s="551"/>
      <c r="IC317" s="551"/>
      <c r="ID317" s="551"/>
      <c r="IE317" s="551"/>
      <c r="IF317" s="551"/>
      <c r="IG317" s="551"/>
      <c r="IH317" s="551"/>
      <c r="II317" s="551"/>
      <c r="IJ317" s="551"/>
      <c r="IK317" s="551"/>
      <c r="IL317" s="551"/>
      <c r="IM317" s="551"/>
      <c r="IN317" s="551"/>
      <c r="IO317" s="551"/>
      <c r="IP317" s="551"/>
      <c r="IQ317" s="551"/>
      <c r="IR317" s="551"/>
      <c r="IS317" s="551"/>
    </row>
    <row r="318" spans="1:253" s="545" customFormat="1" ht="90">
      <c r="A318" s="521">
        <v>305</v>
      </c>
      <c r="B318" s="563" t="s">
        <v>85</v>
      </c>
      <c r="C318" s="563"/>
      <c r="D318" s="563"/>
      <c r="E318" s="537" t="s">
        <v>1141</v>
      </c>
      <c r="F318" s="533" t="s">
        <v>1248</v>
      </c>
      <c r="G318" s="539"/>
      <c r="H318" s="540" t="s">
        <v>26</v>
      </c>
      <c r="I318" s="524">
        <v>2017</v>
      </c>
      <c r="J318" s="524" t="s">
        <v>1286</v>
      </c>
      <c r="K318" s="524">
        <v>2019</v>
      </c>
      <c r="L318" s="524" t="s">
        <v>1320</v>
      </c>
      <c r="M318" s="524" t="s">
        <v>1309</v>
      </c>
      <c r="N318" s="549" t="s">
        <v>86</v>
      </c>
      <c r="O318" s="565">
        <v>6612</v>
      </c>
      <c r="P318" s="565"/>
      <c r="Q318" s="543">
        <f>O318</f>
        <v>6612</v>
      </c>
      <c r="R318" s="543">
        <v>0</v>
      </c>
      <c r="S318" s="543"/>
      <c r="T318" s="543">
        <f>R318</f>
        <v>0</v>
      </c>
      <c r="U318" s="543">
        <v>5000</v>
      </c>
      <c r="V318" s="543">
        <f>O318*0.9</f>
        <v>5950.8</v>
      </c>
      <c r="W318" s="543">
        <v>0</v>
      </c>
      <c r="X318" s="900">
        <v>5951</v>
      </c>
      <c r="Y318" s="900"/>
      <c r="Z318" s="543">
        <v>1650</v>
      </c>
      <c r="AA318" s="543">
        <f>V318-Z318</f>
        <v>4300.8</v>
      </c>
      <c r="AB318" s="544"/>
    </row>
    <row r="319" spans="1:253" s="545" customFormat="1" ht="45">
      <c r="A319" s="521">
        <v>306</v>
      </c>
      <c r="B319" s="529" t="s">
        <v>101</v>
      </c>
      <c r="C319" s="529"/>
      <c r="D319" s="529"/>
      <c r="E319" s="537" t="s">
        <v>1141</v>
      </c>
      <c r="F319" s="533" t="s">
        <v>1248</v>
      </c>
      <c r="G319" s="539"/>
      <c r="H319" s="540" t="s">
        <v>26</v>
      </c>
      <c r="I319" s="524">
        <v>2017</v>
      </c>
      <c r="J319" s="524" t="s">
        <v>1286</v>
      </c>
      <c r="K319" s="524">
        <v>2019</v>
      </c>
      <c r="L319" s="524" t="s">
        <v>1320</v>
      </c>
      <c r="M319" s="524" t="s">
        <v>1310</v>
      </c>
      <c r="N319" s="574" t="s">
        <v>102</v>
      </c>
      <c r="O319" s="557">
        <v>5063</v>
      </c>
      <c r="P319" s="557"/>
      <c r="Q319" s="557">
        <v>5063</v>
      </c>
      <c r="R319" s="557"/>
      <c r="S319" s="557"/>
      <c r="T319" s="557"/>
      <c r="U319" s="557"/>
      <c r="V319" s="557">
        <v>4600</v>
      </c>
      <c r="W319" s="557" t="s">
        <v>47</v>
      </c>
      <c r="X319" s="905">
        <v>4600</v>
      </c>
      <c r="Y319" s="905"/>
      <c r="Z319" s="557">
        <v>1350</v>
      </c>
      <c r="AA319" s="557">
        <f>V319-Z319</f>
        <v>3250</v>
      </c>
      <c r="AB319" s="575"/>
    </row>
    <row r="320" spans="1:253" s="545" customFormat="1" ht="45">
      <c r="A320" s="521">
        <v>307</v>
      </c>
      <c r="B320" s="576" t="s">
        <v>103</v>
      </c>
      <c r="C320" s="576"/>
      <c r="D320" s="576"/>
      <c r="E320" s="537" t="s">
        <v>1141</v>
      </c>
      <c r="F320" s="533" t="s">
        <v>1248</v>
      </c>
      <c r="G320" s="577"/>
      <c r="H320" s="540" t="s">
        <v>19</v>
      </c>
      <c r="I320" s="524">
        <v>2017</v>
      </c>
      <c r="J320" s="524" t="s">
        <v>1286</v>
      </c>
      <c r="K320" s="524">
        <v>2019</v>
      </c>
      <c r="L320" s="524" t="s">
        <v>1320</v>
      </c>
      <c r="M320" s="524"/>
      <c r="N320" s="556" t="s">
        <v>104</v>
      </c>
      <c r="O320" s="557">
        <v>3382</v>
      </c>
      <c r="P320" s="557"/>
      <c r="Q320" s="557">
        <v>2000</v>
      </c>
      <c r="R320" s="557"/>
      <c r="S320" s="557"/>
      <c r="T320" s="557"/>
      <c r="U320" s="557"/>
      <c r="V320" s="557">
        <v>1800</v>
      </c>
      <c r="W320" s="557"/>
      <c r="X320" s="905">
        <v>1800</v>
      </c>
      <c r="Y320" s="905"/>
      <c r="Z320" s="557">
        <v>900</v>
      </c>
      <c r="AA320" s="557">
        <f>V320-Z320</f>
        <v>900</v>
      </c>
      <c r="AB320" s="575"/>
    </row>
    <row r="321" spans="1:253" s="545" customFormat="1" ht="45">
      <c r="A321" s="521">
        <v>308</v>
      </c>
      <c r="B321" s="536" t="s">
        <v>87</v>
      </c>
      <c r="C321" s="536"/>
      <c r="D321" s="536"/>
      <c r="E321" s="537" t="s">
        <v>1141</v>
      </c>
      <c r="F321" s="533" t="s">
        <v>1248</v>
      </c>
      <c r="G321" s="539"/>
      <c r="H321" s="540" t="s">
        <v>19</v>
      </c>
      <c r="I321" s="524">
        <v>2018</v>
      </c>
      <c r="J321" s="524" t="s">
        <v>1286</v>
      </c>
      <c r="K321" s="524">
        <v>2020</v>
      </c>
      <c r="L321" s="524" t="s">
        <v>1320</v>
      </c>
      <c r="M321" s="524" t="s">
        <v>1311</v>
      </c>
      <c r="N321" s="559" t="s">
        <v>1113</v>
      </c>
      <c r="O321" s="532">
        <v>4200</v>
      </c>
      <c r="P321" s="532"/>
      <c r="Q321" s="543">
        <f t="shared" ref="Q321:Q332" si="16">O321</f>
        <v>4200</v>
      </c>
      <c r="R321" s="543"/>
      <c r="S321" s="543"/>
      <c r="T321" s="543">
        <f t="shared" ref="T321:T332" si="17">R321</f>
        <v>0</v>
      </c>
      <c r="U321" s="543">
        <v>4200</v>
      </c>
      <c r="V321" s="543">
        <f>O321*0.9</f>
        <v>3780</v>
      </c>
      <c r="W321" s="543"/>
      <c r="X321" s="900">
        <v>3780</v>
      </c>
      <c r="Y321" s="900"/>
      <c r="Z321" s="543"/>
      <c r="AA321" s="543">
        <v>3780</v>
      </c>
      <c r="AB321" s="544"/>
    </row>
    <row r="322" spans="1:253" s="545" customFormat="1" ht="45">
      <c r="A322" s="521">
        <v>309</v>
      </c>
      <c r="B322" s="578" t="s">
        <v>88</v>
      </c>
      <c r="C322" s="578"/>
      <c r="D322" s="578"/>
      <c r="E322" s="537" t="s">
        <v>1141</v>
      </c>
      <c r="F322" s="533" t="s">
        <v>1248</v>
      </c>
      <c r="G322" s="539"/>
      <c r="H322" s="540" t="s">
        <v>211</v>
      </c>
      <c r="I322" s="524">
        <v>2018</v>
      </c>
      <c r="J322" s="524" t="s">
        <v>1286</v>
      </c>
      <c r="K322" s="524">
        <v>2020</v>
      </c>
      <c r="L322" s="524" t="s">
        <v>1320</v>
      </c>
      <c r="M322" s="524" t="s">
        <v>1312</v>
      </c>
      <c r="N322" s="559" t="s">
        <v>1113</v>
      </c>
      <c r="O322" s="579">
        <v>5000</v>
      </c>
      <c r="P322" s="579"/>
      <c r="Q322" s="543">
        <f t="shared" si="16"/>
        <v>5000</v>
      </c>
      <c r="R322" s="543">
        <v>0</v>
      </c>
      <c r="S322" s="543"/>
      <c r="T322" s="543">
        <f t="shared" si="17"/>
        <v>0</v>
      </c>
      <c r="U322" s="543">
        <v>5000</v>
      </c>
      <c r="V322" s="543">
        <f>O322*0.9</f>
        <v>4500</v>
      </c>
      <c r="W322" s="543">
        <v>0</v>
      </c>
      <c r="X322" s="900">
        <v>4500</v>
      </c>
      <c r="Y322" s="900"/>
      <c r="Z322" s="543"/>
      <c r="AA322" s="543">
        <v>4500</v>
      </c>
      <c r="AB322" s="544"/>
    </row>
    <row r="323" spans="1:253" s="545" customFormat="1" ht="45">
      <c r="A323" s="521">
        <v>310</v>
      </c>
      <c r="B323" s="578" t="s">
        <v>89</v>
      </c>
      <c r="C323" s="578"/>
      <c r="D323" s="578"/>
      <c r="E323" s="537" t="s">
        <v>1141</v>
      </c>
      <c r="F323" s="533" t="s">
        <v>1248</v>
      </c>
      <c r="G323" s="548" t="s">
        <v>9</v>
      </c>
      <c r="H323" s="540" t="s">
        <v>51</v>
      </c>
      <c r="I323" s="524">
        <v>2018</v>
      </c>
      <c r="J323" s="524" t="s">
        <v>1286</v>
      </c>
      <c r="K323" s="524">
        <v>2020</v>
      </c>
      <c r="L323" s="524" t="s">
        <v>1320</v>
      </c>
      <c r="M323" s="580" t="s">
        <v>97</v>
      </c>
      <c r="N323" s="559"/>
      <c r="O323" s="579">
        <v>3000</v>
      </c>
      <c r="P323" s="579"/>
      <c r="Q323" s="543">
        <f t="shared" si="16"/>
        <v>3000</v>
      </c>
      <c r="R323" s="543">
        <v>0</v>
      </c>
      <c r="S323" s="543"/>
      <c r="T323" s="543">
        <f t="shared" si="17"/>
        <v>0</v>
      </c>
      <c r="U323" s="543">
        <v>3000</v>
      </c>
      <c r="V323" s="543">
        <f>O323*0.9</f>
        <v>2700</v>
      </c>
      <c r="W323" s="543">
        <v>0</v>
      </c>
      <c r="X323" s="900">
        <v>2700</v>
      </c>
      <c r="Y323" s="900"/>
      <c r="Z323" s="543"/>
      <c r="AA323" s="543">
        <v>2700</v>
      </c>
      <c r="AB323" s="544"/>
    </row>
    <row r="324" spans="1:253" s="545" customFormat="1" ht="45">
      <c r="A324" s="521">
        <v>311</v>
      </c>
      <c r="B324" s="581" t="s">
        <v>90</v>
      </c>
      <c r="C324" s="581"/>
      <c r="D324" s="581"/>
      <c r="E324" s="537" t="s">
        <v>1141</v>
      </c>
      <c r="F324" s="533" t="s">
        <v>1248</v>
      </c>
      <c r="G324" s="539"/>
      <c r="H324" s="540" t="s">
        <v>132</v>
      </c>
      <c r="I324" s="524">
        <v>2018</v>
      </c>
      <c r="J324" s="524" t="s">
        <v>1286</v>
      </c>
      <c r="K324" s="524">
        <v>2020</v>
      </c>
      <c r="L324" s="524" t="s">
        <v>1320</v>
      </c>
      <c r="M324" s="524" t="s">
        <v>1313</v>
      </c>
      <c r="N324" s="559" t="s">
        <v>1113</v>
      </c>
      <c r="O324" s="579">
        <v>5500</v>
      </c>
      <c r="P324" s="579"/>
      <c r="Q324" s="543">
        <f t="shared" si="16"/>
        <v>5500</v>
      </c>
      <c r="R324" s="543">
        <v>0</v>
      </c>
      <c r="S324" s="543"/>
      <c r="T324" s="543">
        <f t="shared" si="17"/>
        <v>0</v>
      </c>
      <c r="U324" s="543">
        <v>6500</v>
      </c>
      <c r="V324" s="543">
        <f>O324*0.9</f>
        <v>4950</v>
      </c>
      <c r="W324" s="543">
        <v>0</v>
      </c>
      <c r="X324" s="900">
        <f>Q324*0.9</f>
        <v>4950</v>
      </c>
      <c r="Y324" s="900"/>
      <c r="Z324" s="543"/>
      <c r="AA324" s="543">
        <f>V324</f>
        <v>4950</v>
      </c>
      <c r="AB324" s="544"/>
    </row>
    <row r="325" spans="1:253" s="551" customFormat="1" ht="45">
      <c r="A325" s="521">
        <v>312</v>
      </c>
      <c r="B325" s="578" t="s">
        <v>91</v>
      </c>
      <c r="C325" s="578"/>
      <c r="D325" s="578"/>
      <c r="E325" s="537" t="s">
        <v>1141</v>
      </c>
      <c r="F325" s="533" t="s">
        <v>1248</v>
      </c>
      <c r="G325" s="548"/>
      <c r="H325" s="540" t="s">
        <v>237</v>
      </c>
      <c r="I325" s="524">
        <v>2019</v>
      </c>
      <c r="J325" s="524" t="s">
        <v>1286</v>
      </c>
      <c r="K325" s="524">
        <v>2021</v>
      </c>
      <c r="L325" s="524" t="s">
        <v>1320</v>
      </c>
      <c r="M325" s="524" t="s">
        <v>1314</v>
      </c>
      <c r="N325" s="559" t="s">
        <v>1113</v>
      </c>
      <c r="O325" s="579">
        <v>3982</v>
      </c>
      <c r="P325" s="579"/>
      <c r="Q325" s="543">
        <f t="shared" si="16"/>
        <v>3982</v>
      </c>
      <c r="R325" s="543">
        <v>0</v>
      </c>
      <c r="S325" s="543"/>
      <c r="T325" s="543">
        <f t="shared" si="17"/>
        <v>0</v>
      </c>
      <c r="U325" s="543">
        <v>2100</v>
      </c>
      <c r="V325" s="543">
        <v>500</v>
      </c>
      <c r="W325" s="543">
        <v>0</v>
      </c>
      <c r="X325" s="900">
        <v>500</v>
      </c>
      <c r="Y325" s="900"/>
      <c r="Z325" s="543"/>
      <c r="AA325" s="543">
        <v>500</v>
      </c>
      <c r="AB325" s="544"/>
      <c r="AC325" s="545"/>
      <c r="AD325" s="545"/>
      <c r="AE325" s="545"/>
      <c r="AF325" s="545"/>
      <c r="AG325" s="545"/>
      <c r="AH325" s="545"/>
      <c r="AI325" s="545"/>
      <c r="AJ325" s="545"/>
      <c r="AK325" s="545"/>
      <c r="AL325" s="545"/>
      <c r="AM325" s="545"/>
      <c r="AN325" s="545"/>
      <c r="AO325" s="545"/>
      <c r="AP325" s="545"/>
      <c r="AQ325" s="545"/>
      <c r="AR325" s="545"/>
      <c r="AS325" s="545"/>
      <c r="AT325" s="545"/>
      <c r="AU325" s="545"/>
      <c r="AV325" s="545"/>
      <c r="AW325" s="545"/>
      <c r="AX325" s="545"/>
      <c r="AY325" s="545"/>
      <c r="AZ325" s="545"/>
      <c r="BA325" s="545"/>
      <c r="BB325" s="545"/>
      <c r="BC325" s="545"/>
      <c r="BD325" s="545"/>
      <c r="BE325" s="545"/>
      <c r="BF325" s="545"/>
      <c r="BG325" s="545"/>
      <c r="BH325" s="545"/>
      <c r="BI325" s="545"/>
      <c r="BJ325" s="545"/>
      <c r="BK325" s="545"/>
      <c r="BL325" s="545"/>
      <c r="BM325" s="545"/>
      <c r="BN325" s="545"/>
      <c r="BO325" s="545"/>
      <c r="BP325" s="545"/>
      <c r="BQ325" s="545"/>
      <c r="BR325" s="545"/>
      <c r="BS325" s="545"/>
      <c r="BT325" s="545"/>
      <c r="BU325" s="545"/>
      <c r="BV325" s="545"/>
      <c r="BW325" s="545"/>
      <c r="BX325" s="545"/>
      <c r="BY325" s="545"/>
      <c r="BZ325" s="545"/>
      <c r="CA325" s="545"/>
      <c r="CB325" s="545"/>
      <c r="CC325" s="545"/>
      <c r="CD325" s="545"/>
      <c r="CE325" s="545"/>
      <c r="CF325" s="545"/>
      <c r="CG325" s="545"/>
      <c r="CH325" s="545"/>
      <c r="CI325" s="545"/>
      <c r="CJ325" s="545"/>
      <c r="CK325" s="545"/>
      <c r="CL325" s="545"/>
      <c r="CM325" s="545"/>
      <c r="CN325" s="545"/>
      <c r="CO325" s="545"/>
      <c r="CP325" s="545"/>
      <c r="CQ325" s="545"/>
      <c r="CR325" s="545"/>
      <c r="CS325" s="545"/>
      <c r="CT325" s="545"/>
      <c r="CU325" s="545"/>
      <c r="CV325" s="545"/>
      <c r="CW325" s="545"/>
      <c r="CX325" s="545"/>
      <c r="CY325" s="545"/>
      <c r="CZ325" s="545"/>
      <c r="DA325" s="545"/>
      <c r="DB325" s="545"/>
      <c r="DC325" s="545"/>
      <c r="DD325" s="545"/>
      <c r="DE325" s="545"/>
      <c r="DF325" s="545"/>
      <c r="DG325" s="545"/>
      <c r="DH325" s="545"/>
      <c r="DI325" s="545"/>
      <c r="DJ325" s="545"/>
      <c r="DK325" s="545"/>
      <c r="DL325" s="545"/>
      <c r="DM325" s="545"/>
      <c r="DN325" s="545"/>
      <c r="DO325" s="545"/>
      <c r="DP325" s="545"/>
      <c r="DQ325" s="545"/>
      <c r="DR325" s="545"/>
      <c r="DS325" s="545"/>
      <c r="DT325" s="545"/>
      <c r="DU325" s="545"/>
      <c r="DV325" s="545"/>
      <c r="DW325" s="545"/>
      <c r="DX325" s="545"/>
      <c r="DY325" s="545"/>
      <c r="DZ325" s="545"/>
      <c r="EA325" s="545"/>
      <c r="EB325" s="545"/>
      <c r="EC325" s="545"/>
      <c r="ED325" s="545"/>
      <c r="EE325" s="545"/>
      <c r="EF325" s="545"/>
      <c r="EG325" s="545"/>
      <c r="EH325" s="545"/>
      <c r="EI325" s="545"/>
      <c r="EJ325" s="545"/>
      <c r="EK325" s="545"/>
      <c r="EL325" s="545"/>
      <c r="EM325" s="545"/>
      <c r="EN325" s="545"/>
      <c r="EO325" s="545"/>
      <c r="EP325" s="545"/>
      <c r="EQ325" s="545"/>
      <c r="ER325" s="545"/>
      <c r="ES325" s="545"/>
      <c r="ET325" s="545"/>
      <c r="EU325" s="545"/>
      <c r="EV325" s="545"/>
      <c r="EW325" s="545"/>
      <c r="EX325" s="545"/>
      <c r="EY325" s="545"/>
      <c r="EZ325" s="545"/>
      <c r="FA325" s="545"/>
      <c r="FB325" s="545"/>
      <c r="FC325" s="545"/>
      <c r="FD325" s="545"/>
      <c r="FE325" s="545"/>
      <c r="FF325" s="545"/>
      <c r="FG325" s="545"/>
      <c r="FH325" s="545"/>
      <c r="FI325" s="545"/>
      <c r="FJ325" s="545"/>
      <c r="FK325" s="545"/>
      <c r="FL325" s="545"/>
      <c r="FM325" s="545"/>
      <c r="FN325" s="545"/>
      <c r="FO325" s="545"/>
      <c r="FP325" s="545"/>
      <c r="FQ325" s="545"/>
      <c r="FR325" s="545"/>
      <c r="FS325" s="545"/>
      <c r="FT325" s="545"/>
      <c r="FU325" s="545"/>
      <c r="FV325" s="545"/>
      <c r="FW325" s="545"/>
      <c r="FX325" s="545"/>
      <c r="FY325" s="545"/>
      <c r="FZ325" s="545"/>
      <c r="GA325" s="545"/>
      <c r="GB325" s="545"/>
      <c r="GC325" s="545"/>
      <c r="GD325" s="545"/>
      <c r="GE325" s="545"/>
      <c r="GF325" s="545"/>
      <c r="GG325" s="545"/>
      <c r="GH325" s="545"/>
      <c r="GI325" s="545"/>
      <c r="GJ325" s="545"/>
      <c r="GK325" s="545"/>
      <c r="GL325" s="545"/>
      <c r="GM325" s="545"/>
      <c r="GN325" s="545"/>
      <c r="GO325" s="545"/>
      <c r="GP325" s="545"/>
      <c r="GQ325" s="545"/>
      <c r="GR325" s="545"/>
      <c r="GS325" s="545"/>
      <c r="GT325" s="545"/>
      <c r="GU325" s="545"/>
      <c r="GV325" s="545"/>
      <c r="GW325" s="545"/>
      <c r="GX325" s="545"/>
      <c r="GY325" s="545"/>
      <c r="GZ325" s="545"/>
      <c r="HA325" s="545"/>
      <c r="HB325" s="545"/>
      <c r="HC325" s="545"/>
      <c r="HD325" s="545"/>
      <c r="HE325" s="545"/>
      <c r="HF325" s="545"/>
      <c r="HG325" s="545"/>
      <c r="HH325" s="545"/>
      <c r="HI325" s="545"/>
      <c r="HJ325" s="545"/>
      <c r="HK325" s="545"/>
      <c r="HL325" s="545"/>
      <c r="HM325" s="545"/>
      <c r="HN325" s="545"/>
      <c r="HO325" s="545"/>
      <c r="HP325" s="545"/>
      <c r="HQ325" s="545"/>
      <c r="HR325" s="545"/>
      <c r="HS325" s="545"/>
      <c r="HT325" s="545"/>
      <c r="HU325" s="545"/>
      <c r="HV325" s="545"/>
      <c r="HW325" s="545"/>
      <c r="HX325" s="545"/>
      <c r="HY325" s="545"/>
      <c r="HZ325" s="545"/>
      <c r="IA325" s="545"/>
      <c r="IB325" s="545"/>
      <c r="IC325" s="545"/>
      <c r="ID325" s="545"/>
      <c r="IE325" s="545"/>
      <c r="IF325" s="545"/>
      <c r="IG325" s="545"/>
      <c r="IH325" s="545"/>
      <c r="II325" s="545"/>
      <c r="IJ325" s="545"/>
      <c r="IK325" s="545"/>
      <c r="IL325" s="545"/>
      <c r="IM325" s="545"/>
      <c r="IN325" s="545"/>
      <c r="IO325" s="545"/>
      <c r="IP325" s="545"/>
      <c r="IQ325" s="545"/>
      <c r="IR325" s="545"/>
      <c r="IS325" s="545"/>
    </row>
    <row r="326" spans="1:253" s="545" customFormat="1" ht="45">
      <c r="A326" s="521">
        <v>313</v>
      </c>
      <c r="B326" s="578" t="s">
        <v>92</v>
      </c>
      <c r="C326" s="578"/>
      <c r="D326" s="578"/>
      <c r="E326" s="537" t="s">
        <v>1141</v>
      </c>
      <c r="F326" s="533" t="s">
        <v>1248</v>
      </c>
      <c r="G326" s="548"/>
      <c r="H326" s="540" t="s">
        <v>237</v>
      </c>
      <c r="I326" s="524">
        <v>2019</v>
      </c>
      <c r="J326" s="524" t="s">
        <v>1286</v>
      </c>
      <c r="K326" s="524">
        <v>2021</v>
      </c>
      <c r="L326" s="524" t="s">
        <v>1320</v>
      </c>
      <c r="M326" s="524" t="s">
        <v>1315</v>
      </c>
      <c r="N326" s="559" t="s">
        <v>1113</v>
      </c>
      <c r="O326" s="579">
        <v>3000</v>
      </c>
      <c r="P326" s="579"/>
      <c r="Q326" s="543">
        <f t="shared" si="16"/>
        <v>3000</v>
      </c>
      <c r="R326" s="543">
        <v>0</v>
      </c>
      <c r="S326" s="543"/>
      <c r="T326" s="543">
        <f t="shared" si="17"/>
        <v>0</v>
      </c>
      <c r="U326" s="543">
        <v>2100</v>
      </c>
      <c r="V326" s="543">
        <v>500</v>
      </c>
      <c r="W326" s="543">
        <v>0</v>
      </c>
      <c r="X326" s="900">
        <v>500</v>
      </c>
      <c r="Y326" s="900"/>
      <c r="Z326" s="543"/>
      <c r="AA326" s="543">
        <v>500</v>
      </c>
      <c r="AB326" s="544"/>
    </row>
    <row r="327" spans="1:253" s="545" customFormat="1" ht="45">
      <c r="A327" s="521">
        <v>314</v>
      </c>
      <c r="B327" s="578" t="s">
        <v>93</v>
      </c>
      <c r="C327" s="578"/>
      <c r="D327" s="578"/>
      <c r="E327" s="537" t="s">
        <v>1141</v>
      </c>
      <c r="F327" s="533" t="s">
        <v>1248</v>
      </c>
      <c r="G327" s="548"/>
      <c r="H327" s="540" t="s">
        <v>106</v>
      </c>
      <c r="I327" s="524">
        <v>2019</v>
      </c>
      <c r="J327" s="524" t="s">
        <v>1286</v>
      </c>
      <c r="K327" s="524">
        <v>2021</v>
      </c>
      <c r="L327" s="524" t="s">
        <v>1320</v>
      </c>
      <c r="M327" s="524" t="s">
        <v>1316</v>
      </c>
      <c r="N327" s="559" t="s">
        <v>1113</v>
      </c>
      <c r="O327" s="579">
        <v>5500</v>
      </c>
      <c r="P327" s="579"/>
      <c r="Q327" s="543">
        <f t="shared" si="16"/>
        <v>5500</v>
      </c>
      <c r="R327" s="543">
        <v>0</v>
      </c>
      <c r="S327" s="543"/>
      <c r="T327" s="543">
        <f t="shared" si="17"/>
        <v>0</v>
      </c>
      <c r="U327" s="543">
        <v>3850</v>
      </c>
      <c r="V327" s="543">
        <v>500</v>
      </c>
      <c r="W327" s="543">
        <v>0</v>
      </c>
      <c r="X327" s="900">
        <v>500</v>
      </c>
      <c r="Y327" s="900"/>
      <c r="Z327" s="543"/>
      <c r="AA327" s="543">
        <v>500</v>
      </c>
      <c r="AB327" s="544"/>
    </row>
    <row r="328" spans="1:253" s="526" customFormat="1" ht="45">
      <c r="A328" s="521">
        <v>315</v>
      </c>
      <c r="B328" s="578" t="s">
        <v>94</v>
      </c>
      <c r="C328" s="578"/>
      <c r="D328" s="578"/>
      <c r="E328" s="537" t="s">
        <v>1141</v>
      </c>
      <c r="F328" s="533" t="s">
        <v>1248</v>
      </c>
      <c r="G328" s="539"/>
      <c r="H328" s="540" t="s">
        <v>19</v>
      </c>
      <c r="I328" s="524">
        <v>2019</v>
      </c>
      <c r="J328" s="524" t="s">
        <v>1286</v>
      </c>
      <c r="K328" s="524">
        <v>2021</v>
      </c>
      <c r="L328" s="524" t="s">
        <v>1320</v>
      </c>
      <c r="M328" s="524" t="s">
        <v>1317</v>
      </c>
      <c r="N328" s="559" t="s">
        <v>1113</v>
      </c>
      <c r="O328" s="579">
        <v>5500</v>
      </c>
      <c r="P328" s="579"/>
      <c r="Q328" s="543">
        <f t="shared" si="16"/>
        <v>5500</v>
      </c>
      <c r="R328" s="543">
        <v>0</v>
      </c>
      <c r="S328" s="543"/>
      <c r="T328" s="543">
        <f t="shared" si="17"/>
        <v>0</v>
      </c>
      <c r="U328" s="543">
        <v>3850</v>
      </c>
      <c r="V328" s="543">
        <v>500</v>
      </c>
      <c r="W328" s="543">
        <v>0</v>
      </c>
      <c r="X328" s="900">
        <v>500</v>
      </c>
      <c r="Y328" s="900"/>
      <c r="Z328" s="543"/>
      <c r="AA328" s="543">
        <v>500</v>
      </c>
      <c r="AB328" s="544"/>
      <c r="AC328" s="545"/>
      <c r="AD328" s="545"/>
      <c r="AE328" s="545"/>
      <c r="AF328" s="545"/>
      <c r="AG328" s="545"/>
      <c r="AH328" s="545"/>
      <c r="AI328" s="545"/>
      <c r="AJ328" s="545"/>
      <c r="AK328" s="545"/>
      <c r="AL328" s="545"/>
      <c r="AM328" s="545"/>
      <c r="AN328" s="545"/>
      <c r="AO328" s="545"/>
      <c r="AP328" s="545"/>
      <c r="AQ328" s="545"/>
      <c r="AR328" s="545"/>
      <c r="AS328" s="545"/>
      <c r="AT328" s="545"/>
      <c r="AU328" s="545"/>
      <c r="AV328" s="545"/>
      <c r="AW328" s="545"/>
      <c r="AX328" s="545"/>
      <c r="AY328" s="545"/>
      <c r="AZ328" s="545"/>
      <c r="BA328" s="545"/>
      <c r="BB328" s="545"/>
      <c r="BC328" s="545"/>
      <c r="BD328" s="545"/>
      <c r="BE328" s="545"/>
      <c r="BF328" s="545"/>
      <c r="BG328" s="545"/>
      <c r="BH328" s="545"/>
      <c r="BI328" s="545"/>
      <c r="BJ328" s="545"/>
      <c r="BK328" s="545"/>
      <c r="BL328" s="545"/>
      <c r="BM328" s="545"/>
      <c r="BN328" s="545"/>
      <c r="BO328" s="545"/>
      <c r="BP328" s="545"/>
      <c r="BQ328" s="545"/>
      <c r="BR328" s="545"/>
      <c r="BS328" s="545"/>
      <c r="BT328" s="545"/>
      <c r="BU328" s="545"/>
      <c r="BV328" s="545"/>
      <c r="BW328" s="545"/>
      <c r="BX328" s="545"/>
      <c r="BY328" s="545"/>
      <c r="BZ328" s="545"/>
      <c r="CA328" s="545"/>
      <c r="CB328" s="545"/>
      <c r="CC328" s="545"/>
      <c r="CD328" s="545"/>
      <c r="CE328" s="545"/>
      <c r="CF328" s="545"/>
      <c r="CG328" s="545"/>
      <c r="CH328" s="545"/>
      <c r="CI328" s="545"/>
      <c r="CJ328" s="545"/>
      <c r="CK328" s="545"/>
      <c r="CL328" s="545"/>
      <c r="CM328" s="545"/>
      <c r="CN328" s="545"/>
      <c r="CO328" s="545"/>
      <c r="CP328" s="545"/>
      <c r="CQ328" s="545"/>
      <c r="CR328" s="545"/>
      <c r="CS328" s="545"/>
      <c r="CT328" s="545"/>
      <c r="CU328" s="545"/>
      <c r="CV328" s="545"/>
      <c r="CW328" s="545"/>
      <c r="CX328" s="545"/>
      <c r="CY328" s="545"/>
      <c r="CZ328" s="545"/>
      <c r="DA328" s="545"/>
      <c r="DB328" s="545"/>
      <c r="DC328" s="545"/>
      <c r="DD328" s="545"/>
      <c r="DE328" s="545"/>
      <c r="DF328" s="545"/>
      <c r="DG328" s="545"/>
      <c r="DH328" s="545"/>
      <c r="DI328" s="545"/>
      <c r="DJ328" s="545"/>
      <c r="DK328" s="545"/>
      <c r="DL328" s="545"/>
      <c r="DM328" s="545"/>
      <c r="DN328" s="545"/>
      <c r="DO328" s="545"/>
      <c r="DP328" s="545"/>
      <c r="DQ328" s="545"/>
      <c r="DR328" s="545"/>
      <c r="DS328" s="545"/>
      <c r="DT328" s="545"/>
      <c r="DU328" s="545"/>
      <c r="DV328" s="545"/>
      <c r="DW328" s="545"/>
      <c r="DX328" s="545"/>
      <c r="DY328" s="545"/>
      <c r="DZ328" s="545"/>
      <c r="EA328" s="545"/>
      <c r="EB328" s="545"/>
      <c r="EC328" s="545"/>
      <c r="ED328" s="545"/>
      <c r="EE328" s="545"/>
      <c r="EF328" s="545"/>
      <c r="EG328" s="545"/>
      <c r="EH328" s="545"/>
      <c r="EI328" s="545"/>
      <c r="EJ328" s="545"/>
      <c r="EK328" s="545"/>
      <c r="EL328" s="545"/>
      <c r="EM328" s="545"/>
      <c r="EN328" s="545"/>
      <c r="EO328" s="545"/>
      <c r="EP328" s="545"/>
      <c r="EQ328" s="545"/>
      <c r="ER328" s="545"/>
      <c r="ES328" s="545"/>
      <c r="ET328" s="545"/>
      <c r="EU328" s="545"/>
      <c r="EV328" s="545"/>
      <c r="EW328" s="545"/>
      <c r="EX328" s="545"/>
      <c r="EY328" s="545"/>
      <c r="EZ328" s="545"/>
      <c r="FA328" s="545"/>
      <c r="FB328" s="545"/>
      <c r="FC328" s="545"/>
      <c r="FD328" s="545"/>
      <c r="FE328" s="545"/>
      <c r="FF328" s="545"/>
      <c r="FG328" s="545"/>
      <c r="FH328" s="545"/>
      <c r="FI328" s="545"/>
      <c r="FJ328" s="545"/>
      <c r="FK328" s="545"/>
      <c r="FL328" s="545"/>
      <c r="FM328" s="545"/>
      <c r="FN328" s="545"/>
      <c r="FO328" s="545"/>
      <c r="FP328" s="545"/>
      <c r="FQ328" s="545"/>
      <c r="FR328" s="545"/>
      <c r="FS328" s="545"/>
      <c r="FT328" s="545"/>
      <c r="FU328" s="545"/>
      <c r="FV328" s="545"/>
      <c r="FW328" s="545"/>
      <c r="FX328" s="545"/>
      <c r="FY328" s="545"/>
      <c r="FZ328" s="545"/>
      <c r="GA328" s="545"/>
      <c r="GB328" s="545"/>
      <c r="GC328" s="545"/>
      <c r="GD328" s="545"/>
      <c r="GE328" s="545"/>
      <c r="GF328" s="545"/>
      <c r="GG328" s="545"/>
      <c r="GH328" s="545"/>
      <c r="GI328" s="545"/>
      <c r="GJ328" s="545"/>
      <c r="GK328" s="545"/>
      <c r="GL328" s="545"/>
      <c r="GM328" s="545"/>
      <c r="GN328" s="545"/>
      <c r="GO328" s="545"/>
      <c r="GP328" s="545"/>
      <c r="GQ328" s="545"/>
      <c r="GR328" s="545"/>
      <c r="GS328" s="545"/>
      <c r="GT328" s="545"/>
      <c r="GU328" s="545"/>
      <c r="GV328" s="545"/>
      <c r="GW328" s="545"/>
      <c r="GX328" s="545"/>
      <c r="GY328" s="545"/>
      <c r="GZ328" s="545"/>
      <c r="HA328" s="545"/>
      <c r="HB328" s="545"/>
      <c r="HC328" s="545"/>
      <c r="HD328" s="545"/>
      <c r="HE328" s="545"/>
      <c r="HF328" s="545"/>
      <c r="HG328" s="545"/>
      <c r="HH328" s="545"/>
      <c r="HI328" s="545"/>
      <c r="HJ328" s="545"/>
      <c r="HK328" s="545"/>
      <c r="HL328" s="545"/>
      <c r="HM328" s="545"/>
      <c r="HN328" s="545"/>
      <c r="HO328" s="545"/>
      <c r="HP328" s="545"/>
      <c r="HQ328" s="545"/>
      <c r="HR328" s="545"/>
      <c r="HS328" s="545"/>
      <c r="HT328" s="545"/>
      <c r="HU328" s="545"/>
      <c r="HV328" s="545"/>
      <c r="HW328" s="545"/>
      <c r="HX328" s="545"/>
      <c r="HY328" s="545"/>
      <c r="HZ328" s="545"/>
      <c r="IA328" s="545"/>
      <c r="IB328" s="545"/>
      <c r="IC328" s="545"/>
      <c r="ID328" s="545"/>
      <c r="IE328" s="545"/>
      <c r="IF328" s="545"/>
      <c r="IG328" s="545"/>
      <c r="IH328" s="545"/>
      <c r="II328" s="545"/>
      <c r="IJ328" s="545"/>
      <c r="IK328" s="545"/>
      <c r="IL328" s="545"/>
      <c r="IM328" s="545"/>
      <c r="IN328" s="545"/>
      <c r="IO328" s="545"/>
      <c r="IP328" s="545"/>
      <c r="IQ328" s="545"/>
      <c r="IR328" s="545"/>
      <c r="IS328" s="545"/>
    </row>
    <row r="329" spans="1:253" s="526" customFormat="1" ht="45">
      <c r="A329" s="521">
        <v>316</v>
      </c>
      <c r="B329" s="582" t="s">
        <v>95</v>
      </c>
      <c r="C329" s="582"/>
      <c r="D329" s="582"/>
      <c r="E329" s="537" t="s">
        <v>1141</v>
      </c>
      <c r="F329" s="533" t="s">
        <v>1248</v>
      </c>
      <c r="G329" s="539"/>
      <c r="H329" s="540" t="s">
        <v>189</v>
      </c>
      <c r="I329" s="524">
        <v>2019</v>
      </c>
      <c r="J329" s="524" t="s">
        <v>1286</v>
      </c>
      <c r="K329" s="524">
        <v>2021</v>
      </c>
      <c r="L329" s="524" t="s">
        <v>1320</v>
      </c>
      <c r="M329" s="524" t="s">
        <v>1318</v>
      </c>
      <c r="N329" s="559" t="s">
        <v>1113</v>
      </c>
      <c r="O329" s="534">
        <v>5000</v>
      </c>
      <c r="P329" s="534"/>
      <c r="Q329" s="543">
        <f t="shared" si="16"/>
        <v>5000</v>
      </c>
      <c r="R329" s="543"/>
      <c r="S329" s="543"/>
      <c r="T329" s="543">
        <f t="shared" si="17"/>
        <v>0</v>
      </c>
      <c r="U329" s="543">
        <v>3500</v>
      </c>
      <c r="V329" s="543">
        <v>500</v>
      </c>
      <c r="W329" s="543"/>
      <c r="X329" s="900">
        <v>500</v>
      </c>
      <c r="Y329" s="900"/>
      <c r="Z329" s="543"/>
      <c r="AA329" s="543">
        <v>500</v>
      </c>
      <c r="AB329" s="544"/>
      <c r="AC329" s="545"/>
      <c r="AD329" s="545"/>
      <c r="AE329" s="545"/>
      <c r="AF329" s="545"/>
      <c r="AG329" s="545"/>
      <c r="AH329" s="545"/>
      <c r="AI329" s="545"/>
      <c r="AJ329" s="545"/>
      <c r="AK329" s="545"/>
      <c r="AL329" s="545"/>
      <c r="AM329" s="545"/>
      <c r="AN329" s="545"/>
      <c r="AO329" s="545"/>
      <c r="AP329" s="545"/>
      <c r="AQ329" s="545"/>
      <c r="AR329" s="545"/>
      <c r="AS329" s="545"/>
      <c r="AT329" s="545"/>
      <c r="AU329" s="545"/>
      <c r="AV329" s="545"/>
      <c r="AW329" s="545"/>
      <c r="AX329" s="545"/>
      <c r="AY329" s="545"/>
      <c r="AZ329" s="545"/>
      <c r="BA329" s="545"/>
      <c r="BB329" s="545"/>
      <c r="BC329" s="545"/>
      <c r="BD329" s="545"/>
      <c r="BE329" s="545"/>
      <c r="BF329" s="545"/>
      <c r="BG329" s="545"/>
      <c r="BH329" s="545"/>
      <c r="BI329" s="545"/>
      <c r="BJ329" s="545"/>
      <c r="BK329" s="545"/>
      <c r="BL329" s="545"/>
      <c r="BM329" s="545"/>
      <c r="BN329" s="545"/>
      <c r="BO329" s="545"/>
      <c r="BP329" s="545"/>
      <c r="BQ329" s="545"/>
      <c r="BR329" s="545"/>
      <c r="BS329" s="545"/>
      <c r="BT329" s="545"/>
      <c r="BU329" s="545"/>
      <c r="BV329" s="545"/>
      <c r="BW329" s="545"/>
      <c r="BX329" s="545"/>
      <c r="BY329" s="545"/>
      <c r="BZ329" s="545"/>
      <c r="CA329" s="545"/>
      <c r="CB329" s="545"/>
      <c r="CC329" s="545"/>
      <c r="CD329" s="545"/>
      <c r="CE329" s="545"/>
      <c r="CF329" s="545"/>
      <c r="CG329" s="545"/>
      <c r="CH329" s="545"/>
      <c r="CI329" s="545"/>
      <c r="CJ329" s="545"/>
      <c r="CK329" s="545"/>
      <c r="CL329" s="545"/>
      <c r="CM329" s="545"/>
      <c r="CN329" s="545"/>
      <c r="CO329" s="545"/>
      <c r="CP329" s="545"/>
      <c r="CQ329" s="545"/>
      <c r="CR329" s="545"/>
      <c r="CS329" s="545"/>
      <c r="CT329" s="545"/>
      <c r="CU329" s="545"/>
      <c r="CV329" s="545"/>
      <c r="CW329" s="545"/>
      <c r="CX329" s="545"/>
      <c r="CY329" s="545"/>
      <c r="CZ329" s="545"/>
      <c r="DA329" s="545"/>
      <c r="DB329" s="545"/>
      <c r="DC329" s="545"/>
      <c r="DD329" s="545"/>
      <c r="DE329" s="545"/>
      <c r="DF329" s="545"/>
      <c r="DG329" s="545"/>
      <c r="DH329" s="545"/>
      <c r="DI329" s="545"/>
      <c r="DJ329" s="545"/>
      <c r="DK329" s="545"/>
      <c r="DL329" s="545"/>
      <c r="DM329" s="545"/>
      <c r="DN329" s="545"/>
      <c r="DO329" s="545"/>
      <c r="DP329" s="545"/>
      <c r="DQ329" s="545"/>
      <c r="DR329" s="545"/>
      <c r="DS329" s="545"/>
      <c r="DT329" s="545"/>
      <c r="DU329" s="545"/>
      <c r="DV329" s="545"/>
      <c r="DW329" s="545"/>
      <c r="DX329" s="545"/>
      <c r="DY329" s="545"/>
      <c r="DZ329" s="545"/>
      <c r="EA329" s="545"/>
      <c r="EB329" s="545"/>
      <c r="EC329" s="545"/>
      <c r="ED329" s="545"/>
      <c r="EE329" s="545"/>
      <c r="EF329" s="545"/>
      <c r="EG329" s="545"/>
      <c r="EH329" s="545"/>
      <c r="EI329" s="545"/>
      <c r="EJ329" s="545"/>
      <c r="EK329" s="545"/>
      <c r="EL329" s="545"/>
      <c r="EM329" s="545"/>
      <c r="EN329" s="545"/>
      <c r="EO329" s="545"/>
      <c r="EP329" s="545"/>
      <c r="EQ329" s="545"/>
      <c r="ER329" s="545"/>
      <c r="ES329" s="545"/>
      <c r="ET329" s="545"/>
      <c r="EU329" s="545"/>
      <c r="EV329" s="545"/>
      <c r="EW329" s="545"/>
      <c r="EX329" s="545"/>
      <c r="EY329" s="545"/>
      <c r="EZ329" s="545"/>
      <c r="FA329" s="545"/>
      <c r="FB329" s="545"/>
      <c r="FC329" s="545"/>
      <c r="FD329" s="545"/>
      <c r="FE329" s="545"/>
      <c r="FF329" s="545"/>
      <c r="FG329" s="545"/>
      <c r="FH329" s="545"/>
      <c r="FI329" s="545"/>
      <c r="FJ329" s="545"/>
      <c r="FK329" s="545"/>
      <c r="FL329" s="545"/>
      <c r="FM329" s="545"/>
      <c r="FN329" s="545"/>
      <c r="FO329" s="545"/>
      <c r="FP329" s="545"/>
      <c r="FQ329" s="545"/>
      <c r="FR329" s="545"/>
      <c r="FS329" s="545"/>
      <c r="FT329" s="545"/>
      <c r="FU329" s="545"/>
      <c r="FV329" s="545"/>
      <c r="FW329" s="545"/>
      <c r="FX329" s="545"/>
      <c r="FY329" s="545"/>
      <c r="FZ329" s="545"/>
      <c r="GA329" s="545"/>
      <c r="GB329" s="545"/>
      <c r="GC329" s="545"/>
      <c r="GD329" s="545"/>
      <c r="GE329" s="545"/>
      <c r="GF329" s="545"/>
      <c r="GG329" s="545"/>
      <c r="GH329" s="545"/>
      <c r="GI329" s="545"/>
      <c r="GJ329" s="545"/>
      <c r="GK329" s="545"/>
      <c r="GL329" s="545"/>
      <c r="GM329" s="545"/>
      <c r="GN329" s="545"/>
      <c r="GO329" s="545"/>
      <c r="GP329" s="545"/>
      <c r="GQ329" s="545"/>
      <c r="GR329" s="545"/>
      <c r="GS329" s="545"/>
      <c r="GT329" s="545"/>
      <c r="GU329" s="545"/>
      <c r="GV329" s="545"/>
      <c r="GW329" s="545"/>
      <c r="GX329" s="545"/>
      <c r="GY329" s="545"/>
      <c r="GZ329" s="545"/>
      <c r="HA329" s="545"/>
      <c r="HB329" s="545"/>
      <c r="HC329" s="545"/>
      <c r="HD329" s="545"/>
      <c r="HE329" s="545"/>
      <c r="HF329" s="545"/>
      <c r="HG329" s="545"/>
      <c r="HH329" s="545"/>
      <c r="HI329" s="545"/>
      <c r="HJ329" s="545"/>
      <c r="HK329" s="545"/>
      <c r="HL329" s="545"/>
      <c r="HM329" s="545"/>
      <c r="HN329" s="545"/>
      <c r="HO329" s="545"/>
      <c r="HP329" s="545"/>
      <c r="HQ329" s="545"/>
      <c r="HR329" s="545"/>
      <c r="HS329" s="545"/>
      <c r="HT329" s="545"/>
      <c r="HU329" s="545"/>
      <c r="HV329" s="545"/>
      <c r="HW329" s="545"/>
      <c r="HX329" s="545"/>
      <c r="HY329" s="545"/>
      <c r="HZ329" s="545"/>
      <c r="IA329" s="545"/>
      <c r="IB329" s="545"/>
      <c r="IC329" s="545"/>
      <c r="ID329" s="545"/>
      <c r="IE329" s="545"/>
      <c r="IF329" s="545"/>
      <c r="IG329" s="545"/>
      <c r="IH329" s="545"/>
      <c r="II329" s="545"/>
      <c r="IJ329" s="545"/>
      <c r="IK329" s="545"/>
      <c r="IL329" s="545"/>
      <c r="IM329" s="545"/>
      <c r="IN329" s="545"/>
      <c r="IO329" s="545"/>
      <c r="IP329" s="545"/>
      <c r="IQ329" s="545"/>
      <c r="IR329" s="545"/>
      <c r="IS329" s="545"/>
    </row>
    <row r="330" spans="1:253" s="526" customFormat="1" ht="22.5" customHeight="1">
      <c r="A330" s="521">
        <v>317</v>
      </c>
      <c r="B330" s="582" t="s">
        <v>1450</v>
      </c>
      <c r="C330" s="582"/>
      <c r="D330" s="582"/>
      <c r="E330" s="537" t="s">
        <v>1141</v>
      </c>
      <c r="F330" s="533" t="s">
        <v>1248</v>
      </c>
      <c r="G330" s="539"/>
      <c r="H330" s="540" t="s">
        <v>51</v>
      </c>
      <c r="I330" s="524">
        <v>2019</v>
      </c>
      <c r="J330" s="524" t="s">
        <v>1286</v>
      </c>
      <c r="K330" s="524">
        <v>2021</v>
      </c>
      <c r="L330" s="524" t="s">
        <v>1320</v>
      </c>
      <c r="M330" s="524"/>
      <c r="N330" s="559"/>
      <c r="O330" s="534">
        <v>3000</v>
      </c>
      <c r="P330" s="534"/>
      <c r="Q330" s="543">
        <f t="shared" si="16"/>
        <v>3000</v>
      </c>
      <c r="R330" s="543"/>
      <c r="S330" s="543"/>
      <c r="T330" s="543"/>
      <c r="U330" s="543">
        <v>1637</v>
      </c>
      <c r="V330" s="543"/>
      <c r="W330" s="543"/>
      <c r="X330" s="900"/>
      <c r="Y330" s="900"/>
      <c r="Z330" s="543"/>
      <c r="AA330" s="543"/>
      <c r="AB330" s="544" t="s">
        <v>1451</v>
      </c>
      <c r="AC330" s="545"/>
      <c r="AD330" s="545"/>
      <c r="AE330" s="545"/>
      <c r="AF330" s="545"/>
      <c r="AG330" s="545"/>
      <c r="AH330" s="545"/>
      <c r="AI330" s="545"/>
      <c r="AJ330" s="545"/>
      <c r="AK330" s="545"/>
      <c r="AL330" s="545"/>
      <c r="AM330" s="545"/>
      <c r="AN330" s="545"/>
      <c r="AO330" s="545"/>
      <c r="AP330" s="545"/>
      <c r="AQ330" s="545"/>
      <c r="AR330" s="545"/>
      <c r="AS330" s="545"/>
      <c r="AT330" s="545"/>
      <c r="AU330" s="545"/>
      <c r="AV330" s="545"/>
      <c r="AW330" s="545"/>
      <c r="AX330" s="545"/>
      <c r="AY330" s="545"/>
      <c r="AZ330" s="545"/>
      <c r="BA330" s="545"/>
      <c r="BB330" s="545"/>
      <c r="BC330" s="545"/>
      <c r="BD330" s="545"/>
      <c r="BE330" s="545"/>
      <c r="BF330" s="545"/>
      <c r="BG330" s="545"/>
      <c r="BH330" s="545"/>
      <c r="BI330" s="545"/>
      <c r="BJ330" s="545"/>
      <c r="BK330" s="545"/>
      <c r="BL330" s="545"/>
      <c r="BM330" s="545"/>
      <c r="BN330" s="545"/>
      <c r="BO330" s="545"/>
      <c r="BP330" s="545"/>
      <c r="BQ330" s="545"/>
      <c r="BR330" s="545"/>
      <c r="BS330" s="545"/>
      <c r="BT330" s="545"/>
      <c r="BU330" s="545"/>
      <c r="BV330" s="545"/>
      <c r="BW330" s="545"/>
      <c r="BX330" s="545"/>
      <c r="BY330" s="545"/>
      <c r="BZ330" s="545"/>
      <c r="CA330" s="545"/>
      <c r="CB330" s="545"/>
      <c r="CC330" s="545"/>
      <c r="CD330" s="545"/>
      <c r="CE330" s="545"/>
      <c r="CF330" s="545"/>
      <c r="CG330" s="545"/>
      <c r="CH330" s="545"/>
      <c r="CI330" s="545"/>
      <c r="CJ330" s="545"/>
      <c r="CK330" s="545"/>
      <c r="CL330" s="545"/>
      <c r="CM330" s="545"/>
      <c r="CN330" s="545"/>
      <c r="CO330" s="545"/>
      <c r="CP330" s="545"/>
      <c r="CQ330" s="545"/>
      <c r="CR330" s="545"/>
      <c r="CS330" s="545"/>
      <c r="CT330" s="545"/>
      <c r="CU330" s="545"/>
      <c r="CV330" s="545"/>
      <c r="CW330" s="545"/>
      <c r="CX330" s="545"/>
      <c r="CY330" s="545"/>
      <c r="CZ330" s="545"/>
      <c r="DA330" s="545"/>
      <c r="DB330" s="545"/>
      <c r="DC330" s="545"/>
      <c r="DD330" s="545"/>
      <c r="DE330" s="545"/>
      <c r="DF330" s="545"/>
      <c r="DG330" s="545"/>
      <c r="DH330" s="545"/>
      <c r="DI330" s="545"/>
      <c r="DJ330" s="545"/>
      <c r="DK330" s="545"/>
      <c r="DL330" s="545"/>
      <c r="DM330" s="545"/>
      <c r="DN330" s="545"/>
      <c r="DO330" s="545"/>
      <c r="DP330" s="545"/>
      <c r="DQ330" s="545"/>
      <c r="DR330" s="545"/>
      <c r="DS330" s="545"/>
      <c r="DT330" s="545"/>
      <c r="DU330" s="545"/>
      <c r="DV330" s="545"/>
      <c r="DW330" s="545"/>
      <c r="DX330" s="545"/>
      <c r="DY330" s="545"/>
      <c r="DZ330" s="545"/>
      <c r="EA330" s="545"/>
      <c r="EB330" s="545"/>
      <c r="EC330" s="545"/>
      <c r="ED330" s="545"/>
      <c r="EE330" s="545"/>
      <c r="EF330" s="545"/>
      <c r="EG330" s="545"/>
      <c r="EH330" s="545"/>
      <c r="EI330" s="545"/>
      <c r="EJ330" s="545"/>
      <c r="EK330" s="545"/>
      <c r="EL330" s="545"/>
      <c r="EM330" s="545"/>
      <c r="EN330" s="545"/>
      <c r="EO330" s="545"/>
      <c r="EP330" s="545"/>
      <c r="EQ330" s="545"/>
      <c r="ER330" s="545"/>
      <c r="ES330" s="545"/>
      <c r="ET330" s="545"/>
      <c r="EU330" s="545"/>
      <c r="EV330" s="545"/>
      <c r="EW330" s="545"/>
      <c r="EX330" s="545"/>
      <c r="EY330" s="545"/>
      <c r="EZ330" s="545"/>
      <c r="FA330" s="545"/>
      <c r="FB330" s="545"/>
      <c r="FC330" s="545"/>
      <c r="FD330" s="545"/>
      <c r="FE330" s="545"/>
      <c r="FF330" s="545"/>
      <c r="FG330" s="545"/>
      <c r="FH330" s="545"/>
      <c r="FI330" s="545"/>
      <c r="FJ330" s="545"/>
      <c r="FK330" s="545"/>
      <c r="FL330" s="545"/>
      <c r="FM330" s="545"/>
      <c r="FN330" s="545"/>
      <c r="FO330" s="545"/>
      <c r="FP330" s="545"/>
      <c r="FQ330" s="545"/>
      <c r="FR330" s="545"/>
      <c r="FS330" s="545"/>
      <c r="FT330" s="545"/>
      <c r="FU330" s="545"/>
      <c r="FV330" s="545"/>
      <c r="FW330" s="545"/>
      <c r="FX330" s="545"/>
      <c r="FY330" s="545"/>
      <c r="FZ330" s="545"/>
      <c r="GA330" s="545"/>
      <c r="GB330" s="545"/>
      <c r="GC330" s="545"/>
      <c r="GD330" s="545"/>
      <c r="GE330" s="545"/>
      <c r="GF330" s="545"/>
      <c r="GG330" s="545"/>
      <c r="GH330" s="545"/>
      <c r="GI330" s="545"/>
      <c r="GJ330" s="545"/>
      <c r="GK330" s="545"/>
      <c r="GL330" s="545"/>
      <c r="GM330" s="545"/>
      <c r="GN330" s="545"/>
      <c r="GO330" s="545"/>
      <c r="GP330" s="545"/>
      <c r="GQ330" s="545"/>
      <c r="GR330" s="545"/>
      <c r="GS330" s="545"/>
      <c r="GT330" s="545"/>
      <c r="GU330" s="545"/>
      <c r="GV330" s="545"/>
      <c r="GW330" s="545"/>
      <c r="GX330" s="545"/>
      <c r="GY330" s="545"/>
      <c r="GZ330" s="545"/>
      <c r="HA330" s="545"/>
      <c r="HB330" s="545"/>
      <c r="HC330" s="545"/>
      <c r="HD330" s="545"/>
      <c r="HE330" s="545"/>
      <c r="HF330" s="545"/>
      <c r="HG330" s="545"/>
      <c r="HH330" s="545"/>
      <c r="HI330" s="545"/>
      <c r="HJ330" s="545"/>
      <c r="HK330" s="545"/>
      <c r="HL330" s="545"/>
      <c r="HM330" s="545"/>
      <c r="HN330" s="545"/>
      <c r="HO330" s="545"/>
      <c r="HP330" s="545"/>
      <c r="HQ330" s="545"/>
      <c r="HR330" s="545"/>
      <c r="HS330" s="545"/>
      <c r="HT330" s="545"/>
      <c r="HU330" s="545"/>
      <c r="HV330" s="545"/>
      <c r="HW330" s="545"/>
      <c r="HX330" s="545"/>
      <c r="HY330" s="545"/>
      <c r="HZ330" s="545"/>
      <c r="IA330" s="545"/>
      <c r="IB330" s="545"/>
      <c r="IC330" s="545"/>
      <c r="ID330" s="545"/>
      <c r="IE330" s="545"/>
      <c r="IF330" s="545"/>
      <c r="IG330" s="545"/>
      <c r="IH330" s="545"/>
      <c r="II330" s="545"/>
      <c r="IJ330" s="545"/>
      <c r="IK330" s="545"/>
      <c r="IL330" s="545"/>
      <c r="IM330" s="545"/>
      <c r="IN330" s="545"/>
      <c r="IO330" s="545"/>
      <c r="IP330" s="545"/>
      <c r="IQ330" s="545"/>
      <c r="IR330" s="545"/>
      <c r="IS330" s="545"/>
    </row>
    <row r="331" spans="1:253" s="526" customFormat="1" ht="45">
      <c r="A331" s="521">
        <v>318</v>
      </c>
      <c r="B331" s="578" t="s">
        <v>96</v>
      </c>
      <c r="C331" s="578"/>
      <c r="D331" s="578"/>
      <c r="E331" s="537" t="s">
        <v>1141</v>
      </c>
      <c r="F331" s="533" t="s">
        <v>1248</v>
      </c>
      <c r="G331" s="539"/>
      <c r="H331" s="540" t="s">
        <v>26</v>
      </c>
      <c r="I331" s="524">
        <v>2020</v>
      </c>
      <c r="J331" s="524" t="s">
        <v>1286</v>
      </c>
      <c r="K331" s="524">
        <v>2022</v>
      </c>
      <c r="L331" s="524" t="s">
        <v>1320</v>
      </c>
      <c r="M331" s="580" t="s">
        <v>97</v>
      </c>
      <c r="N331" s="580"/>
      <c r="O331" s="579">
        <v>5500</v>
      </c>
      <c r="P331" s="579"/>
      <c r="Q331" s="543">
        <f t="shared" si="16"/>
        <v>5500</v>
      </c>
      <c r="R331" s="543">
        <v>0</v>
      </c>
      <c r="S331" s="543"/>
      <c r="T331" s="543">
        <f t="shared" si="17"/>
        <v>0</v>
      </c>
      <c r="U331" s="543">
        <v>1925</v>
      </c>
      <c r="V331" s="543"/>
      <c r="W331" s="543">
        <v>0</v>
      </c>
      <c r="X331" s="900"/>
      <c r="Y331" s="900"/>
      <c r="Z331" s="543"/>
      <c r="AA331" s="543"/>
      <c r="AB331" s="544"/>
      <c r="AC331" s="545"/>
      <c r="AD331" s="545"/>
      <c r="AE331" s="545"/>
      <c r="AF331" s="545"/>
      <c r="AG331" s="545"/>
      <c r="AH331" s="545"/>
      <c r="AI331" s="545"/>
      <c r="AJ331" s="545"/>
      <c r="AK331" s="545"/>
      <c r="AL331" s="545"/>
      <c r="AM331" s="545"/>
      <c r="AN331" s="545"/>
      <c r="AO331" s="545"/>
      <c r="AP331" s="545"/>
      <c r="AQ331" s="545"/>
      <c r="AR331" s="545"/>
      <c r="AS331" s="545"/>
      <c r="AT331" s="545"/>
      <c r="AU331" s="545"/>
      <c r="AV331" s="545"/>
      <c r="AW331" s="545"/>
      <c r="AX331" s="545"/>
      <c r="AY331" s="545"/>
      <c r="AZ331" s="545"/>
      <c r="BA331" s="545"/>
      <c r="BB331" s="545"/>
      <c r="BC331" s="545"/>
      <c r="BD331" s="545"/>
      <c r="BE331" s="545"/>
      <c r="BF331" s="545"/>
      <c r="BG331" s="545"/>
      <c r="BH331" s="545"/>
      <c r="BI331" s="545"/>
      <c r="BJ331" s="545"/>
      <c r="BK331" s="545"/>
      <c r="BL331" s="545"/>
      <c r="BM331" s="545"/>
      <c r="BN331" s="545"/>
      <c r="BO331" s="545"/>
      <c r="BP331" s="545"/>
      <c r="BQ331" s="545"/>
      <c r="BR331" s="545"/>
      <c r="BS331" s="545"/>
      <c r="BT331" s="545"/>
      <c r="BU331" s="545"/>
      <c r="BV331" s="545"/>
      <c r="BW331" s="545"/>
      <c r="BX331" s="545"/>
      <c r="BY331" s="545"/>
      <c r="BZ331" s="545"/>
      <c r="CA331" s="545"/>
      <c r="CB331" s="545"/>
      <c r="CC331" s="545"/>
      <c r="CD331" s="545"/>
      <c r="CE331" s="545"/>
      <c r="CF331" s="545"/>
      <c r="CG331" s="545"/>
      <c r="CH331" s="545"/>
      <c r="CI331" s="545"/>
      <c r="CJ331" s="545"/>
      <c r="CK331" s="545"/>
      <c r="CL331" s="545"/>
      <c r="CM331" s="545"/>
      <c r="CN331" s="545"/>
      <c r="CO331" s="545"/>
      <c r="CP331" s="545"/>
      <c r="CQ331" s="545"/>
      <c r="CR331" s="545"/>
      <c r="CS331" s="545"/>
      <c r="CT331" s="545"/>
      <c r="CU331" s="545"/>
      <c r="CV331" s="545"/>
      <c r="CW331" s="545"/>
      <c r="CX331" s="545"/>
      <c r="CY331" s="545"/>
      <c r="CZ331" s="545"/>
      <c r="DA331" s="545"/>
      <c r="DB331" s="545"/>
      <c r="DC331" s="545"/>
      <c r="DD331" s="545"/>
      <c r="DE331" s="545"/>
      <c r="DF331" s="545"/>
      <c r="DG331" s="545"/>
      <c r="DH331" s="545"/>
      <c r="DI331" s="545"/>
      <c r="DJ331" s="545"/>
      <c r="DK331" s="545"/>
      <c r="DL331" s="545"/>
      <c r="DM331" s="545"/>
      <c r="DN331" s="545"/>
      <c r="DO331" s="545"/>
      <c r="DP331" s="545"/>
      <c r="DQ331" s="545"/>
      <c r="DR331" s="545"/>
      <c r="DS331" s="545"/>
      <c r="DT331" s="545"/>
      <c r="DU331" s="545"/>
      <c r="DV331" s="545"/>
      <c r="DW331" s="545"/>
      <c r="DX331" s="545"/>
      <c r="DY331" s="545"/>
      <c r="DZ331" s="545"/>
      <c r="EA331" s="545"/>
      <c r="EB331" s="545"/>
      <c r="EC331" s="545"/>
      <c r="ED331" s="545"/>
      <c r="EE331" s="545"/>
      <c r="EF331" s="545"/>
      <c r="EG331" s="545"/>
      <c r="EH331" s="545"/>
      <c r="EI331" s="545"/>
      <c r="EJ331" s="545"/>
      <c r="EK331" s="545"/>
      <c r="EL331" s="545"/>
      <c r="EM331" s="545"/>
      <c r="EN331" s="545"/>
      <c r="EO331" s="545"/>
      <c r="EP331" s="545"/>
      <c r="EQ331" s="545"/>
      <c r="ER331" s="545"/>
      <c r="ES331" s="545"/>
      <c r="ET331" s="545"/>
      <c r="EU331" s="545"/>
      <c r="EV331" s="545"/>
      <c r="EW331" s="545"/>
      <c r="EX331" s="545"/>
      <c r="EY331" s="545"/>
      <c r="EZ331" s="545"/>
      <c r="FA331" s="545"/>
      <c r="FB331" s="545"/>
      <c r="FC331" s="545"/>
      <c r="FD331" s="545"/>
      <c r="FE331" s="545"/>
      <c r="FF331" s="545"/>
      <c r="FG331" s="545"/>
      <c r="FH331" s="545"/>
      <c r="FI331" s="545"/>
      <c r="FJ331" s="545"/>
      <c r="FK331" s="545"/>
      <c r="FL331" s="545"/>
      <c r="FM331" s="545"/>
      <c r="FN331" s="545"/>
      <c r="FO331" s="545"/>
      <c r="FP331" s="545"/>
      <c r="FQ331" s="545"/>
      <c r="FR331" s="545"/>
      <c r="FS331" s="545"/>
      <c r="FT331" s="545"/>
      <c r="FU331" s="545"/>
      <c r="FV331" s="545"/>
      <c r="FW331" s="545"/>
      <c r="FX331" s="545"/>
      <c r="FY331" s="545"/>
      <c r="FZ331" s="545"/>
      <c r="GA331" s="545"/>
      <c r="GB331" s="545"/>
      <c r="GC331" s="545"/>
      <c r="GD331" s="545"/>
      <c r="GE331" s="545"/>
      <c r="GF331" s="545"/>
      <c r="GG331" s="545"/>
      <c r="GH331" s="545"/>
      <c r="GI331" s="545"/>
      <c r="GJ331" s="545"/>
      <c r="GK331" s="545"/>
      <c r="GL331" s="545"/>
      <c r="GM331" s="545"/>
      <c r="GN331" s="545"/>
      <c r="GO331" s="545"/>
      <c r="GP331" s="545"/>
      <c r="GQ331" s="545"/>
      <c r="GR331" s="545"/>
      <c r="GS331" s="545"/>
      <c r="GT331" s="545"/>
      <c r="GU331" s="545"/>
      <c r="GV331" s="545"/>
      <c r="GW331" s="545"/>
      <c r="GX331" s="545"/>
      <c r="GY331" s="545"/>
      <c r="GZ331" s="545"/>
      <c r="HA331" s="545"/>
      <c r="HB331" s="545"/>
      <c r="HC331" s="545"/>
      <c r="HD331" s="545"/>
      <c r="HE331" s="545"/>
      <c r="HF331" s="545"/>
      <c r="HG331" s="545"/>
      <c r="HH331" s="545"/>
      <c r="HI331" s="545"/>
      <c r="HJ331" s="545"/>
      <c r="HK331" s="545"/>
      <c r="HL331" s="545"/>
      <c r="HM331" s="545"/>
      <c r="HN331" s="545"/>
      <c r="HO331" s="545"/>
      <c r="HP331" s="545"/>
      <c r="HQ331" s="545"/>
      <c r="HR331" s="545"/>
      <c r="HS331" s="545"/>
      <c r="HT331" s="545"/>
      <c r="HU331" s="545"/>
      <c r="HV331" s="545"/>
      <c r="HW331" s="545"/>
      <c r="HX331" s="545"/>
      <c r="HY331" s="545"/>
      <c r="HZ331" s="545"/>
      <c r="IA331" s="545"/>
      <c r="IB331" s="545"/>
      <c r="IC331" s="545"/>
      <c r="ID331" s="545"/>
      <c r="IE331" s="545"/>
      <c r="IF331" s="545"/>
      <c r="IG331" s="545"/>
      <c r="IH331" s="545"/>
      <c r="II331" s="545"/>
      <c r="IJ331" s="545"/>
      <c r="IK331" s="545"/>
      <c r="IL331" s="545"/>
      <c r="IM331" s="545"/>
      <c r="IN331" s="545"/>
      <c r="IO331" s="545"/>
      <c r="IP331" s="545"/>
      <c r="IQ331" s="545"/>
      <c r="IR331" s="545"/>
      <c r="IS331" s="545"/>
    </row>
    <row r="332" spans="1:253" s="526" customFormat="1" ht="45">
      <c r="A332" s="521">
        <v>319</v>
      </c>
      <c r="B332" s="582" t="s">
        <v>98</v>
      </c>
      <c r="C332" s="582"/>
      <c r="D332" s="582"/>
      <c r="E332" s="537" t="s">
        <v>1141</v>
      </c>
      <c r="F332" s="533" t="s">
        <v>1248</v>
      </c>
      <c r="G332" s="548" t="s">
        <v>9</v>
      </c>
      <c r="H332" s="540" t="s">
        <v>51</v>
      </c>
      <c r="I332" s="524">
        <v>2020</v>
      </c>
      <c r="J332" s="524" t="s">
        <v>1286</v>
      </c>
      <c r="K332" s="524">
        <v>2022</v>
      </c>
      <c r="L332" s="524" t="s">
        <v>1320</v>
      </c>
      <c r="M332" s="580" t="s">
        <v>97</v>
      </c>
      <c r="N332" s="559" t="s">
        <v>1113</v>
      </c>
      <c r="O332" s="534">
        <v>3000</v>
      </c>
      <c r="P332" s="534"/>
      <c r="Q332" s="543">
        <f t="shared" si="16"/>
        <v>3000</v>
      </c>
      <c r="R332" s="543"/>
      <c r="S332" s="543"/>
      <c r="T332" s="543">
        <f t="shared" si="17"/>
        <v>0</v>
      </c>
      <c r="U332" s="543">
        <v>1050</v>
      </c>
      <c r="V332" s="543"/>
      <c r="W332" s="543"/>
      <c r="X332" s="900"/>
      <c r="Y332" s="900"/>
      <c r="Z332" s="543"/>
      <c r="AA332" s="543"/>
      <c r="AB332" s="544"/>
      <c r="AC332" s="545"/>
      <c r="AD332" s="545"/>
      <c r="AE332" s="545"/>
      <c r="AF332" s="545"/>
      <c r="AG332" s="545"/>
      <c r="AH332" s="545"/>
      <c r="AI332" s="545"/>
      <c r="AJ332" s="545"/>
      <c r="AK332" s="545"/>
      <c r="AL332" s="545"/>
      <c r="AM332" s="545"/>
      <c r="AN332" s="545"/>
      <c r="AO332" s="545"/>
      <c r="AP332" s="545"/>
      <c r="AQ332" s="545"/>
      <c r="AR332" s="545"/>
      <c r="AS332" s="545"/>
      <c r="AT332" s="545"/>
      <c r="AU332" s="545"/>
      <c r="AV332" s="545"/>
      <c r="AW332" s="545"/>
      <c r="AX332" s="545"/>
      <c r="AY332" s="545"/>
      <c r="AZ332" s="545"/>
      <c r="BA332" s="545"/>
      <c r="BB332" s="545"/>
      <c r="BC332" s="545"/>
      <c r="BD332" s="545"/>
      <c r="BE332" s="545"/>
      <c r="BF332" s="545"/>
      <c r="BG332" s="545"/>
      <c r="BH332" s="545"/>
      <c r="BI332" s="545"/>
      <c r="BJ332" s="545"/>
      <c r="BK332" s="545"/>
      <c r="BL332" s="545"/>
      <c r="BM332" s="545"/>
      <c r="BN332" s="545"/>
      <c r="BO332" s="545"/>
      <c r="BP332" s="545"/>
      <c r="BQ332" s="545"/>
      <c r="BR332" s="545"/>
      <c r="BS332" s="545"/>
      <c r="BT332" s="545"/>
      <c r="BU332" s="545"/>
      <c r="BV332" s="545"/>
      <c r="BW332" s="545"/>
      <c r="BX332" s="545"/>
      <c r="BY332" s="545"/>
      <c r="BZ332" s="545"/>
      <c r="CA332" s="545"/>
      <c r="CB332" s="545"/>
      <c r="CC332" s="545"/>
      <c r="CD332" s="545"/>
      <c r="CE332" s="545"/>
      <c r="CF332" s="545"/>
      <c r="CG332" s="545"/>
      <c r="CH332" s="545"/>
      <c r="CI332" s="545"/>
      <c r="CJ332" s="545"/>
      <c r="CK332" s="545"/>
      <c r="CL332" s="545"/>
      <c r="CM332" s="545"/>
      <c r="CN332" s="545"/>
      <c r="CO332" s="545"/>
      <c r="CP332" s="545"/>
      <c r="CQ332" s="545"/>
      <c r="CR332" s="545"/>
      <c r="CS332" s="545"/>
      <c r="CT332" s="545"/>
      <c r="CU332" s="545"/>
      <c r="CV332" s="545"/>
      <c r="CW332" s="545"/>
      <c r="CX332" s="545"/>
      <c r="CY332" s="545"/>
      <c r="CZ332" s="545"/>
      <c r="DA332" s="545"/>
      <c r="DB332" s="545"/>
      <c r="DC332" s="545"/>
      <c r="DD332" s="545"/>
      <c r="DE332" s="545"/>
      <c r="DF332" s="545"/>
      <c r="DG332" s="545"/>
      <c r="DH332" s="545"/>
      <c r="DI332" s="545"/>
      <c r="DJ332" s="545"/>
      <c r="DK332" s="545"/>
      <c r="DL332" s="545"/>
      <c r="DM332" s="545"/>
      <c r="DN332" s="545"/>
      <c r="DO332" s="545"/>
      <c r="DP332" s="545"/>
      <c r="DQ332" s="545"/>
      <c r="DR332" s="545"/>
      <c r="DS332" s="545"/>
      <c r="DT332" s="545"/>
      <c r="DU332" s="545"/>
      <c r="DV332" s="545"/>
      <c r="DW332" s="545"/>
      <c r="DX332" s="545"/>
      <c r="DY332" s="545"/>
      <c r="DZ332" s="545"/>
      <c r="EA332" s="545"/>
      <c r="EB332" s="545"/>
      <c r="EC332" s="545"/>
      <c r="ED332" s="545"/>
      <c r="EE332" s="545"/>
      <c r="EF332" s="545"/>
      <c r="EG332" s="545"/>
      <c r="EH332" s="545"/>
      <c r="EI332" s="545"/>
      <c r="EJ332" s="545"/>
      <c r="EK332" s="545"/>
      <c r="EL332" s="545"/>
      <c r="EM332" s="545"/>
      <c r="EN332" s="545"/>
      <c r="EO332" s="545"/>
      <c r="EP332" s="545"/>
      <c r="EQ332" s="545"/>
      <c r="ER332" s="545"/>
      <c r="ES332" s="545"/>
      <c r="ET332" s="545"/>
      <c r="EU332" s="545"/>
      <c r="EV332" s="545"/>
      <c r="EW332" s="545"/>
      <c r="EX332" s="545"/>
      <c r="EY332" s="545"/>
      <c r="EZ332" s="545"/>
      <c r="FA332" s="545"/>
      <c r="FB332" s="545"/>
      <c r="FC332" s="545"/>
      <c r="FD332" s="545"/>
      <c r="FE332" s="545"/>
      <c r="FF332" s="545"/>
      <c r="FG332" s="545"/>
      <c r="FH332" s="545"/>
      <c r="FI332" s="545"/>
      <c r="FJ332" s="545"/>
      <c r="FK332" s="545"/>
      <c r="FL332" s="545"/>
      <c r="FM332" s="545"/>
      <c r="FN332" s="545"/>
      <c r="FO332" s="545"/>
      <c r="FP332" s="545"/>
      <c r="FQ332" s="545"/>
      <c r="FR332" s="545"/>
      <c r="FS332" s="545"/>
      <c r="FT332" s="545"/>
      <c r="FU332" s="545"/>
      <c r="FV332" s="545"/>
      <c r="FW332" s="545"/>
      <c r="FX332" s="545"/>
      <c r="FY332" s="545"/>
      <c r="FZ332" s="545"/>
      <c r="GA332" s="545"/>
      <c r="GB332" s="545"/>
      <c r="GC332" s="545"/>
      <c r="GD332" s="545"/>
      <c r="GE332" s="545"/>
      <c r="GF332" s="545"/>
      <c r="GG332" s="545"/>
      <c r="GH332" s="545"/>
      <c r="GI332" s="545"/>
      <c r="GJ332" s="545"/>
      <c r="GK332" s="545"/>
      <c r="GL332" s="545"/>
      <c r="GM332" s="545"/>
      <c r="GN332" s="545"/>
      <c r="GO332" s="545"/>
      <c r="GP332" s="545"/>
      <c r="GQ332" s="545"/>
      <c r="GR332" s="545"/>
      <c r="GS332" s="545"/>
      <c r="GT332" s="545"/>
      <c r="GU332" s="545"/>
      <c r="GV332" s="545"/>
      <c r="GW332" s="545"/>
      <c r="GX332" s="545"/>
      <c r="GY332" s="545"/>
      <c r="GZ332" s="545"/>
      <c r="HA332" s="545"/>
      <c r="HB332" s="545"/>
      <c r="HC332" s="545"/>
      <c r="HD332" s="545"/>
      <c r="HE332" s="545"/>
      <c r="HF332" s="545"/>
      <c r="HG332" s="545"/>
      <c r="HH332" s="545"/>
      <c r="HI332" s="545"/>
      <c r="HJ332" s="545"/>
      <c r="HK332" s="545"/>
      <c r="HL332" s="545"/>
      <c r="HM332" s="545"/>
      <c r="HN332" s="545"/>
      <c r="HO332" s="545"/>
      <c r="HP332" s="545"/>
      <c r="HQ332" s="545"/>
      <c r="HR332" s="545"/>
      <c r="HS332" s="545"/>
      <c r="HT332" s="545"/>
      <c r="HU332" s="545"/>
      <c r="HV332" s="545"/>
      <c r="HW332" s="545"/>
      <c r="HX332" s="545"/>
      <c r="HY332" s="545"/>
      <c r="HZ332" s="545"/>
      <c r="IA332" s="545"/>
      <c r="IB332" s="545"/>
      <c r="IC332" s="545"/>
      <c r="ID332" s="545"/>
      <c r="IE332" s="545"/>
      <c r="IF332" s="545"/>
      <c r="IG332" s="545"/>
      <c r="IH332" s="545"/>
      <c r="II332" s="545"/>
      <c r="IJ332" s="545"/>
      <c r="IK332" s="545"/>
      <c r="IL332" s="545"/>
      <c r="IM332" s="545"/>
      <c r="IN332" s="545"/>
      <c r="IO332" s="545"/>
      <c r="IP332" s="545"/>
      <c r="IQ332" s="545"/>
      <c r="IR332" s="545"/>
      <c r="IS332" s="545"/>
    </row>
    <row r="333" spans="1:253" s="526" customFormat="1" ht="30">
      <c r="A333" s="521">
        <v>321</v>
      </c>
      <c r="B333" s="583" t="s">
        <v>283</v>
      </c>
      <c r="C333" s="583"/>
      <c r="D333" s="583"/>
      <c r="E333" s="584" t="s">
        <v>285</v>
      </c>
      <c r="F333" s="538" t="s">
        <v>1140</v>
      </c>
      <c r="G333" s="538"/>
      <c r="H333" s="480" t="s">
        <v>1547</v>
      </c>
      <c r="I333" s="524">
        <v>2011</v>
      </c>
      <c r="J333" s="524" t="s">
        <v>1286</v>
      </c>
      <c r="K333" s="524">
        <v>2011</v>
      </c>
      <c r="L333" s="524" t="s">
        <v>1287</v>
      </c>
      <c r="M333" s="524"/>
      <c r="N333" s="585" t="s">
        <v>284</v>
      </c>
      <c r="O333" s="586">
        <v>4980</v>
      </c>
      <c r="P333" s="586"/>
      <c r="Q333" s="587">
        <v>4980</v>
      </c>
      <c r="R333" s="587">
        <v>610</v>
      </c>
      <c r="S333" s="587"/>
      <c r="T333" s="588">
        <v>610</v>
      </c>
      <c r="U333" s="588">
        <v>195</v>
      </c>
      <c r="V333" s="588">
        <v>106</v>
      </c>
      <c r="W333" s="499">
        <v>106</v>
      </c>
      <c r="X333" s="860"/>
      <c r="Y333" s="860"/>
      <c r="Z333" s="589">
        <f>MIN(IF((V333-W333)&gt;1000,MAX((V333-W333)*25%,1000),(V333-W333)),5000)</f>
        <v>0</v>
      </c>
      <c r="AA333" s="493">
        <f>V333-W333-Z333</f>
        <v>0</v>
      </c>
      <c r="AB333" s="590" t="s">
        <v>1230</v>
      </c>
      <c r="AC333" s="591"/>
      <c r="AD333" s="591"/>
      <c r="AE333" s="591"/>
      <c r="AF333" s="591"/>
      <c r="AG333" s="591"/>
      <c r="AH333" s="591"/>
      <c r="AI333" s="591"/>
      <c r="AJ333" s="591"/>
      <c r="AK333" s="591"/>
      <c r="AL333" s="591"/>
      <c r="AM333" s="591"/>
      <c r="AN333" s="591"/>
      <c r="AO333" s="591"/>
      <c r="AP333" s="591"/>
      <c r="AQ333" s="591"/>
      <c r="AR333" s="591"/>
      <c r="AS333" s="591"/>
      <c r="AT333" s="591"/>
      <c r="AU333" s="591"/>
      <c r="AV333" s="591"/>
      <c r="AW333" s="591"/>
      <c r="AX333" s="591"/>
      <c r="AY333" s="591"/>
      <c r="AZ333" s="591"/>
      <c r="BA333" s="591"/>
      <c r="BB333" s="591"/>
      <c r="BC333" s="591"/>
      <c r="BD333" s="591"/>
      <c r="BE333" s="591"/>
      <c r="BF333" s="591"/>
      <c r="BG333" s="591"/>
      <c r="BH333" s="591"/>
      <c r="BI333" s="591"/>
      <c r="BJ333" s="591"/>
      <c r="BK333" s="591"/>
      <c r="BL333" s="591"/>
      <c r="BM333" s="591"/>
      <c r="BN333" s="591"/>
      <c r="BO333" s="591"/>
      <c r="BP333" s="591"/>
      <c r="BQ333" s="591"/>
      <c r="BR333" s="591"/>
      <c r="BS333" s="591"/>
      <c r="BT333" s="591"/>
      <c r="BU333" s="591"/>
      <c r="BV333" s="591"/>
      <c r="BW333" s="591"/>
      <c r="BX333" s="591"/>
      <c r="BY333" s="591"/>
      <c r="BZ333" s="591"/>
      <c r="CA333" s="591"/>
      <c r="CB333" s="591"/>
      <c r="CC333" s="591"/>
      <c r="CD333" s="591"/>
      <c r="CE333" s="591"/>
      <c r="CF333" s="591"/>
      <c r="CG333" s="591"/>
      <c r="CH333" s="591"/>
      <c r="CI333" s="591"/>
      <c r="CJ333" s="591"/>
      <c r="CK333" s="591"/>
      <c r="CL333" s="591"/>
      <c r="CM333" s="591"/>
      <c r="CN333" s="591"/>
      <c r="CO333" s="591"/>
      <c r="CP333" s="591"/>
      <c r="CQ333" s="591"/>
      <c r="CR333" s="591"/>
      <c r="CS333" s="591"/>
      <c r="CT333" s="591"/>
      <c r="CU333" s="591"/>
      <c r="CV333" s="591"/>
      <c r="CW333" s="591"/>
      <c r="CX333" s="591"/>
      <c r="CY333" s="591"/>
      <c r="CZ333" s="591"/>
      <c r="DA333" s="591"/>
      <c r="DB333" s="591"/>
      <c r="DC333" s="591"/>
      <c r="DD333" s="591"/>
      <c r="DE333" s="591"/>
      <c r="DF333" s="591"/>
      <c r="DG333" s="591"/>
      <c r="DH333" s="591"/>
      <c r="DI333" s="591"/>
      <c r="DJ333" s="591"/>
      <c r="DK333" s="591"/>
      <c r="DL333" s="591"/>
      <c r="DM333" s="591"/>
      <c r="DN333" s="591"/>
      <c r="DO333" s="591"/>
      <c r="DP333" s="591"/>
      <c r="DQ333" s="591"/>
      <c r="DR333" s="591"/>
      <c r="DS333" s="591"/>
      <c r="DT333" s="591"/>
      <c r="DU333" s="591"/>
      <c r="DV333" s="591"/>
      <c r="DW333" s="591"/>
      <c r="DX333" s="591"/>
      <c r="DY333" s="591"/>
      <c r="DZ333" s="591"/>
      <c r="EA333" s="591"/>
      <c r="EB333" s="591"/>
      <c r="EC333" s="591"/>
      <c r="ED333" s="591"/>
      <c r="EE333" s="591"/>
      <c r="EF333" s="591"/>
      <c r="EG333" s="591"/>
      <c r="EH333" s="591"/>
      <c r="EI333" s="591"/>
      <c r="EJ333" s="591"/>
      <c r="EK333" s="591"/>
      <c r="EL333" s="591"/>
      <c r="EM333" s="591"/>
      <c r="EN333" s="591"/>
      <c r="EO333" s="591"/>
      <c r="EP333" s="591"/>
      <c r="EQ333" s="591"/>
      <c r="ER333" s="591"/>
      <c r="ES333" s="591"/>
      <c r="ET333" s="591"/>
      <c r="EU333" s="591"/>
      <c r="EV333" s="591"/>
      <c r="EW333" s="591"/>
      <c r="EX333" s="591"/>
      <c r="EY333" s="591"/>
      <c r="EZ333" s="591"/>
      <c r="FA333" s="591"/>
      <c r="FB333" s="591"/>
      <c r="FC333" s="591"/>
      <c r="FD333" s="591"/>
      <c r="FE333" s="591"/>
      <c r="FF333" s="591"/>
      <c r="FG333" s="591"/>
      <c r="FH333" s="591"/>
      <c r="FI333" s="591"/>
      <c r="FJ333" s="591"/>
      <c r="FK333" s="591"/>
      <c r="FL333" s="591"/>
      <c r="FM333" s="591"/>
      <c r="FN333" s="591"/>
      <c r="FO333" s="591"/>
      <c r="FP333" s="591"/>
      <c r="FQ333" s="591"/>
      <c r="FR333" s="591"/>
      <c r="FS333" s="591"/>
      <c r="FT333" s="591"/>
      <c r="FU333" s="591"/>
      <c r="FV333" s="591"/>
      <c r="FW333" s="591"/>
      <c r="FX333" s="591"/>
      <c r="FY333" s="591"/>
      <c r="FZ333" s="591"/>
      <c r="GA333" s="591"/>
      <c r="GB333" s="591"/>
      <c r="GC333" s="591"/>
      <c r="GD333" s="591"/>
      <c r="GE333" s="591"/>
      <c r="GF333" s="591"/>
      <c r="GG333" s="591"/>
      <c r="GH333" s="591"/>
      <c r="GI333" s="591"/>
      <c r="GJ333" s="591"/>
      <c r="GK333" s="591"/>
      <c r="GL333" s="591"/>
      <c r="GM333" s="591"/>
      <c r="GN333" s="591"/>
      <c r="GO333" s="591"/>
      <c r="GP333" s="591"/>
      <c r="GQ333" s="591"/>
      <c r="GR333" s="591"/>
      <c r="GS333" s="591"/>
      <c r="GT333" s="591"/>
      <c r="GU333" s="591"/>
      <c r="GV333" s="591"/>
      <c r="GW333" s="591"/>
      <c r="GX333" s="591"/>
      <c r="GY333" s="591"/>
      <c r="GZ333" s="591"/>
      <c r="HA333" s="591"/>
      <c r="HB333" s="591"/>
      <c r="HC333" s="591"/>
      <c r="HD333" s="591"/>
      <c r="HE333" s="591"/>
      <c r="HF333" s="591"/>
      <c r="HG333" s="591"/>
      <c r="HH333" s="591"/>
      <c r="HI333" s="591"/>
      <c r="HJ333" s="591"/>
      <c r="HK333" s="591"/>
      <c r="HL333" s="591"/>
      <c r="HM333" s="591"/>
      <c r="HN333" s="591"/>
      <c r="HO333" s="591"/>
      <c r="HP333" s="591"/>
      <c r="HQ333" s="591"/>
      <c r="HR333" s="591"/>
      <c r="HS333" s="591"/>
      <c r="HT333" s="591"/>
      <c r="HU333" s="591"/>
      <c r="HV333" s="591"/>
      <c r="HW333" s="591"/>
      <c r="HX333" s="591"/>
      <c r="HY333" s="591"/>
      <c r="HZ333" s="591"/>
      <c r="IA333" s="591"/>
      <c r="IB333" s="591"/>
      <c r="IC333" s="591"/>
      <c r="ID333" s="591"/>
      <c r="IE333" s="591"/>
      <c r="IF333" s="591"/>
      <c r="IG333" s="591"/>
      <c r="IH333" s="591"/>
      <c r="II333" s="591"/>
      <c r="IJ333" s="591"/>
      <c r="IK333" s="591"/>
      <c r="IL333" s="591"/>
      <c r="IM333" s="591"/>
      <c r="IN333" s="591"/>
      <c r="IO333" s="591"/>
      <c r="IP333" s="591"/>
      <c r="IQ333" s="591"/>
      <c r="IR333" s="591"/>
      <c r="IS333" s="591"/>
    </row>
    <row r="334" spans="1:253" s="526" customFormat="1" ht="30">
      <c r="A334" s="521">
        <v>322</v>
      </c>
      <c r="B334" s="583" t="s">
        <v>495</v>
      </c>
      <c r="C334" s="583"/>
      <c r="D334" s="583"/>
      <c r="E334" s="584" t="s">
        <v>285</v>
      </c>
      <c r="F334" s="530" t="s">
        <v>1247</v>
      </c>
      <c r="G334" s="530"/>
      <c r="H334" s="480" t="s">
        <v>132</v>
      </c>
      <c r="I334" s="528">
        <v>2014</v>
      </c>
      <c r="J334" s="528">
        <v>2014</v>
      </c>
      <c r="K334" s="524">
        <v>2019</v>
      </c>
      <c r="L334" s="524" t="s">
        <v>1319</v>
      </c>
      <c r="M334" s="524"/>
      <c r="N334" s="592" t="s">
        <v>496</v>
      </c>
      <c r="O334" s="482">
        <v>85119</v>
      </c>
      <c r="P334" s="482"/>
      <c r="Q334" s="482">
        <f>U334</f>
        <v>11400</v>
      </c>
      <c r="R334" s="482">
        <v>39000</v>
      </c>
      <c r="S334" s="482"/>
      <c r="T334" s="482">
        <v>39000</v>
      </c>
      <c r="U334" s="482">
        <v>11400</v>
      </c>
      <c r="V334" s="482">
        <v>11400</v>
      </c>
      <c r="W334" s="482">
        <v>3500</v>
      </c>
      <c r="X334" s="850"/>
      <c r="Y334" s="850"/>
      <c r="Z334" s="482">
        <f>IF((V334-W334)&gt;2000,2000,(V334-W334))</f>
        <v>2000</v>
      </c>
      <c r="AA334" s="482">
        <f>V334-W334-Z334</f>
        <v>5900</v>
      </c>
      <c r="AB334" s="495" t="s">
        <v>487</v>
      </c>
      <c r="AC334" s="591"/>
      <c r="AD334" s="591"/>
      <c r="AE334" s="591"/>
      <c r="AF334" s="591"/>
      <c r="AG334" s="591"/>
      <c r="AH334" s="591"/>
      <c r="AI334" s="591"/>
      <c r="AJ334" s="591"/>
      <c r="AK334" s="591"/>
      <c r="AL334" s="591"/>
      <c r="AM334" s="591"/>
      <c r="AN334" s="591"/>
      <c r="AO334" s="591"/>
      <c r="AP334" s="591"/>
      <c r="AQ334" s="591"/>
      <c r="AR334" s="591"/>
      <c r="AS334" s="591"/>
      <c r="AT334" s="591"/>
      <c r="AU334" s="591"/>
      <c r="AV334" s="591"/>
      <c r="AW334" s="591"/>
      <c r="AX334" s="591"/>
      <c r="AY334" s="591"/>
      <c r="AZ334" s="591"/>
      <c r="BA334" s="591"/>
      <c r="BB334" s="591"/>
      <c r="BC334" s="591"/>
      <c r="BD334" s="591"/>
      <c r="BE334" s="591"/>
      <c r="BF334" s="591"/>
      <c r="BG334" s="591"/>
      <c r="BH334" s="591"/>
      <c r="BI334" s="591"/>
      <c r="BJ334" s="591"/>
      <c r="BK334" s="591"/>
      <c r="BL334" s="591"/>
      <c r="BM334" s="591"/>
      <c r="BN334" s="591"/>
      <c r="BO334" s="591"/>
      <c r="BP334" s="591"/>
      <c r="BQ334" s="591"/>
      <c r="BR334" s="591"/>
      <c r="BS334" s="591"/>
      <c r="BT334" s="591"/>
      <c r="BU334" s="591"/>
      <c r="BV334" s="591"/>
      <c r="BW334" s="591"/>
      <c r="BX334" s="591"/>
      <c r="BY334" s="591"/>
      <c r="BZ334" s="591"/>
      <c r="CA334" s="591"/>
      <c r="CB334" s="591"/>
      <c r="CC334" s="591"/>
      <c r="CD334" s="591"/>
      <c r="CE334" s="591"/>
      <c r="CF334" s="591"/>
      <c r="CG334" s="591"/>
      <c r="CH334" s="591"/>
      <c r="CI334" s="591"/>
      <c r="CJ334" s="591"/>
      <c r="CK334" s="591"/>
      <c r="CL334" s="591"/>
      <c r="CM334" s="591"/>
      <c r="CN334" s="591"/>
      <c r="CO334" s="591"/>
      <c r="CP334" s="591"/>
      <c r="CQ334" s="591"/>
      <c r="CR334" s="591"/>
      <c r="CS334" s="591"/>
      <c r="CT334" s="591"/>
      <c r="CU334" s="591"/>
      <c r="CV334" s="591"/>
      <c r="CW334" s="591"/>
      <c r="CX334" s="591"/>
      <c r="CY334" s="591"/>
      <c r="CZ334" s="591"/>
      <c r="DA334" s="591"/>
      <c r="DB334" s="591"/>
      <c r="DC334" s="591"/>
      <c r="DD334" s="591"/>
      <c r="DE334" s="591"/>
      <c r="DF334" s="591"/>
      <c r="DG334" s="591"/>
      <c r="DH334" s="591"/>
      <c r="DI334" s="591"/>
      <c r="DJ334" s="591"/>
      <c r="DK334" s="591"/>
      <c r="DL334" s="591"/>
      <c r="DM334" s="591"/>
      <c r="DN334" s="591"/>
      <c r="DO334" s="591"/>
      <c r="DP334" s="591"/>
      <c r="DQ334" s="591"/>
      <c r="DR334" s="591"/>
      <c r="DS334" s="591"/>
      <c r="DT334" s="591"/>
      <c r="DU334" s="591"/>
      <c r="DV334" s="591"/>
      <c r="DW334" s="591"/>
      <c r="DX334" s="591"/>
      <c r="DY334" s="591"/>
      <c r="DZ334" s="591"/>
      <c r="EA334" s="591"/>
      <c r="EB334" s="591"/>
      <c r="EC334" s="591"/>
      <c r="ED334" s="591"/>
      <c r="EE334" s="591"/>
      <c r="EF334" s="591"/>
      <c r="EG334" s="591"/>
      <c r="EH334" s="591"/>
      <c r="EI334" s="591"/>
      <c r="EJ334" s="591"/>
      <c r="EK334" s="591"/>
      <c r="EL334" s="591"/>
      <c r="EM334" s="591"/>
      <c r="EN334" s="591"/>
      <c r="EO334" s="591"/>
      <c r="EP334" s="591"/>
      <c r="EQ334" s="591"/>
      <c r="ER334" s="591"/>
      <c r="ES334" s="591"/>
      <c r="ET334" s="591"/>
      <c r="EU334" s="591"/>
      <c r="EV334" s="591"/>
      <c r="EW334" s="591"/>
      <c r="EX334" s="591"/>
      <c r="EY334" s="591"/>
      <c r="EZ334" s="591"/>
      <c r="FA334" s="591"/>
      <c r="FB334" s="591"/>
      <c r="FC334" s="591"/>
      <c r="FD334" s="591"/>
      <c r="FE334" s="591"/>
      <c r="FF334" s="591"/>
      <c r="FG334" s="591"/>
      <c r="FH334" s="591"/>
      <c r="FI334" s="591"/>
      <c r="FJ334" s="591"/>
      <c r="FK334" s="591"/>
      <c r="FL334" s="591"/>
      <c r="FM334" s="591"/>
      <c r="FN334" s="591"/>
      <c r="FO334" s="591"/>
      <c r="FP334" s="591"/>
      <c r="FQ334" s="591"/>
      <c r="FR334" s="591"/>
      <c r="FS334" s="591"/>
      <c r="FT334" s="591"/>
      <c r="FU334" s="591"/>
      <c r="FV334" s="591"/>
      <c r="FW334" s="591"/>
      <c r="FX334" s="591"/>
      <c r="FY334" s="591"/>
      <c r="FZ334" s="591"/>
      <c r="GA334" s="591"/>
      <c r="GB334" s="591"/>
      <c r="GC334" s="591"/>
      <c r="GD334" s="591"/>
      <c r="GE334" s="591"/>
      <c r="GF334" s="591"/>
      <c r="GG334" s="591"/>
      <c r="GH334" s="591"/>
      <c r="GI334" s="591"/>
      <c r="GJ334" s="591"/>
      <c r="GK334" s="591"/>
      <c r="GL334" s="591"/>
      <c r="GM334" s="591"/>
      <c r="GN334" s="591"/>
      <c r="GO334" s="591"/>
      <c r="GP334" s="591"/>
      <c r="GQ334" s="591"/>
      <c r="GR334" s="591"/>
      <c r="GS334" s="591"/>
      <c r="GT334" s="591"/>
      <c r="GU334" s="591"/>
      <c r="GV334" s="591"/>
      <c r="GW334" s="591"/>
      <c r="GX334" s="591"/>
      <c r="GY334" s="591"/>
      <c r="GZ334" s="591"/>
      <c r="HA334" s="591"/>
      <c r="HB334" s="591"/>
      <c r="HC334" s="591"/>
      <c r="HD334" s="591"/>
      <c r="HE334" s="591"/>
      <c r="HF334" s="591"/>
      <c r="HG334" s="591"/>
      <c r="HH334" s="591"/>
      <c r="HI334" s="591"/>
      <c r="HJ334" s="591"/>
      <c r="HK334" s="591"/>
      <c r="HL334" s="591"/>
      <c r="HM334" s="591"/>
      <c r="HN334" s="591"/>
      <c r="HO334" s="591"/>
      <c r="HP334" s="591"/>
      <c r="HQ334" s="591"/>
      <c r="HR334" s="591"/>
      <c r="HS334" s="591"/>
      <c r="HT334" s="591"/>
      <c r="HU334" s="591"/>
      <c r="HV334" s="591"/>
      <c r="HW334" s="591"/>
      <c r="HX334" s="591"/>
      <c r="HY334" s="591"/>
      <c r="HZ334" s="591"/>
      <c r="IA334" s="591"/>
      <c r="IB334" s="591"/>
      <c r="IC334" s="591"/>
      <c r="ID334" s="591"/>
      <c r="IE334" s="591"/>
      <c r="IF334" s="591"/>
      <c r="IG334" s="591"/>
      <c r="IH334" s="591"/>
      <c r="II334" s="591"/>
      <c r="IJ334" s="591"/>
      <c r="IK334" s="591"/>
      <c r="IL334" s="591"/>
      <c r="IM334" s="591"/>
      <c r="IN334" s="591"/>
      <c r="IO334" s="591"/>
      <c r="IP334" s="591"/>
      <c r="IQ334" s="591"/>
      <c r="IR334" s="591"/>
      <c r="IS334" s="591"/>
    </row>
    <row r="335" spans="1:253" s="526" customFormat="1" ht="75">
      <c r="A335" s="521">
        <v>323</v>
      </c>
      <c r="B335" s="583" t="s">
        <v>542</v>
      </c>
      <c r="C335" s="583" t="s">
        <v>1273</v>
      </c>
      <c r="D335" s="583">
        <v>10647.723</v>
      </c>
      <c r="E335" s="584" t="s">
        <v>285</v>
      </c>
      <c r="F335" s="530" t="s">
        <v>1246</v>
      </c>
      <c r="G335" s="530"/>
      <c r="H335" s="527" t="s">
        <v>51</v>
      </c>
      <c r="I335" s="524">
        <v>2014</v>
      </c>
      <c r="J335" s="528" t="s">
        <v>1168</v>
      </c>
      <c r="K335" s="524">
        <v>2016</v>
      </c>
      <c r="L335" s="528" t="s">
        <v>1221</v>
      </c>
      <c r="M335" s="524"/>
      <c r="N335" s="592" t="s">
        <v>543</v>
      </c>
      <c r="O335" s="482">
        <v>10819</v>
      </c>
      <c r="P335" s="482"/>
      <c r="Q335" s="482">
        <f>T335+W335</f>
        <v>5666</v>
      </c>
      <c r="R335" s="482">
        <v>8720</v>
      </c>
      <c r="S335" s="482"/>
      <c r="T335" s="482">
        <v>4720</v>
      </c>
      <c r="U335" s="482">
        <v>1900</v>
      </c>
      <c r="V335" s="482">
        <v>946</v>
      </c>
      <c r="W335" s="482">
        <v>946</v>
      </c>
      <c r="X335" s="850"/>
      <c r="Y335" s="850"/>
      <c r="Z335" s="482">
        <f>V335-W335</f>
        <v>0</v>
      </c>
      <c r="AA335" s="482">
        <f>V335-W335-Z335</f>
        <v>0</v>
      </c>
      <c r="AB335" s="583" t="s">
        <v>1274</v>
      </c>
      <c r="AC335" s="591"/>
      <c r="AD335" s="591"/>
      <c r="AE335" s="591"/>
      <c r="AF335" s="591"/>
      <c r="AG335" s="591"/>
      <c r="AH335" s="591"/>
      <c r="AI335" s="591"/>
      <c r="AJ335" s="591"/>
      <c r="AK335" s="591"/>
      <c r="AL335" s="591"/>
      <c r="AM335" s="591"/>
      <c r="AN335" s="591"/>
      <c r="AO335" s="591"/>
      <c r="AP335" s="591"/>
      <c r="AQ335" s="591"/>
      <c r="AR335" s="591"/>
      <c r="AS335" s="591"/>
      <c r="AT335" s="591"/>
      <c r="AU335" s="591"/>
      <c r="AV335" s="591"/>
      <c r="AW335" s="591"/>
      <c r="AX335" s="591"/>
      <c r="AY335" s="591"/>
      <c r="AZ335" s="591"/>
      <c r="BA335" s="591"/>
      <c r="BB335" s="591"/>
      <c r="BC335" s="591"/>
      <c r="BD335" s="591"/>
      <c r="BE335" s="591"/>
      <c r="BF335" s="591"/>
      <c r="BG335" s="591"/>
      <c r="BH335" s="591"/>
      <c r="BI335" s="591"/>
      <c r="BJ335" s="591"/>
      <c r="BK335" s="591"/>
      <c r="BL335" s="591"/>
      <c r="BM335" s="591"/>
      <c r="BN335" s="591"/>
      <c r="BO335" s="591"/>
      <c r="BP335" s="591"/>
      <c r="BQ335" s="591"/>
      <c r="BR335" s="591"/>
      <c r="BS335" s="591"/>
      <c r="BT335" s="591"/>
      <c r="BU335" s="591"/>
      <c r="BV335" s="591"/>
      <c r="BW335" s="591"/>
      <c r="BX335" s="591"/>
      <c r="BY335" s="591"/>
      <c r="BZ335" s="591"/>
      <c r="CA335" s="591"/>
      <c r="CB335" s="591"/>
      <c r="CC335" s="591"/>
      <c r="CD335" s="591"/>
      <c r="CE335" s="591"/>
      <c r="CF335" s="591"/>
      <c r="CG335" s="591"/>
      <c r="CH335" s="591"/>
      <c r="CI335" s="591"/>
      <c r="CJ335" s="591"/>
      <c r="CK335" s="591"/>
      <c r="CL335" s="591"/>
      <c r="CM335" s="591"/>
      <c r="CN335" s="591"/>
      <c r="CO335" s="591"/>
      <c r="CP335" s="591"/>
      <c r="CQ335" s="591"/>
      <c r="CR335" s="591"/>
      <c r="CS335" s="591"/>
      <c r="CT335" s="591"/>
      <c r="CU335" s="591"/>
      <c r="CV335" s="591"/>
      <c r="CW335" s="591"/>
      <c r="CX335" s="591"/>
      <c r="CY335" s="591"/>
      <c r="CZ335" s="591"/>
      <c r="DA335" s="591"/>
      <c r="DB335" s="591"/>
      <c r="DC335" s="591"/>
      <c r="DD335" s="591"/>
      <c r="DE335" s="591"/>
      <c r="DF335" s="591"/>
      <c r="DG335" s="591"/>
      <c r="DH335" s="591"/>
      <c r="DI335" s="591"/>
      <c r="DJ335" s="591"/>
      <c r="DK335" s="591"/>
      <c r="DL335" s="591"/>
      <c r="DM335" s="591"/>
      <c r="DN335" s="591"/>
      <c r="DO335" s="591"/>
      <c r="DP335" s="591"/>
      <c r="DQ335" s="591"/>
      <c r="DR335" s="591"/>
      <c r="DS335" s="591"/>
      <c r="DT335" s="591"/>
      <c r="DU335" s="591"/>
      <c r="DV335" s="591"/>
      <c r="DW335" s="591"/>
      <c r="DX335" s="591"/>
      <c r="DY335" s="591"/>
      <c r="DZ335" s="591"/>
      <c r="EA335" s="591"/>
      <c r="EB335" s="591"/>
      <c r="EC335" s="591"/>
      <c r="ED335" s="591"/>
      <c r="EE335" s="591"/>
      <c r="EF335" s="591"/>
      <c r="EG335" s="591"/>
      <c r="EH335" s="591"/>
      <c r="EI335" s="591"/>
      <c r="EJ335" s="591"/>
      <c r="EK335" s="591"/>
      <c r="EL335" s="591"/>
      <c r="EM335" s="591"/>
      <c r="EN335" s="591"/>
      <c r="EO335" s="591"/>
      <c r="EP335" s="591"/>
      <c r="EQ335" s="591"/>
      <c r="ER335" s="591"/>
      <c r="ES335" s="591"/>
      <c r="ET335" s="591"/>
      <c r="EU335" s="591"/>
      <c r="EV335" s="591"/>
      <c r="EW335" s="591"/>
      <c r="EX335" s="591"/>
      <c r="EY335" s="591"/>
      <c r="EZ335" s="591"/>
      <c r="FA335" s="591"/>
      <c r="FB335" s="591"/>
      <c r="FC335" s="591"/>
      <c r="FD335" s="591"/>
      <c r="FE335" s="591"/>
      <c r="FF335" s="591"/>
      <c r="FG335" s="591"/>
      <c r="FH335" s="591"/>
      <c r="FI335" s="591"/>
      <c r="FJ335" s="591"/>
      <c r="FK335" s="591"/>
      <c r="FL335" s="591"/>
      <c r="FM335" s="591"/>
      <c r="FN335" s="591"/>
      <c r="FO335" s="591"/>
      <c r="FP335" s="591"/>
      <c r="FQ335" s="591"/>
      <c r="FR335" s="591"/>
      <c r="FS335" s="591"/>
      <c r="FT335" s="591"/>
      <c r="FU335" s="591"/>
      <c r="FV335" s="591"/>
      <c r="FW335" s="591"/>
      <c r="FX335" s="591"/>
      <c r="FY335" s="591"/>
      <c r="FZ335" s="591"/>
      <c r="GA335" s="591"/>
      <c r="GB335" s="591"/>
      <c r="GC335" s="591"/>
      <c r="GD335" s="591"/>
      <c r="GE335" s="591"/>
      <c r="GF335" s="591"/>
      <c r="GG335" s="591"/>
      <c r="GH335" s="591"/>
      <c r="GI335" s="591"/>
      <c r="GJ335" s="591"/>
      <c r="GK335" s="591"/>
      <c r="GL335" s="591"/>
      <c r="GM335" s="591"/>
      <c r="GN335" s="591"/>
      <c r="GO335" s="591"/>
      <c r="GP335" s="591"/>
      <c r="GQ335" s="591"/>
      <c r="GR335" s="591"/>
      <c r="GS335" s="591"/>
      <c r="GT335" s="591"/>
      <c r="GU335" s="591"/>
      <c r="GV335" s="591"/>
      <c r="GW335" s="591"/>
      <c r="GX335" s="591"/>
      <c r="GY335" s="591"/>
      <c r="GZ335" s="591"/>
      <c r="HA335" s="591"/>
      <c r="HB335" s="591"/>
      <c r="HC335" s="591"/>
      <c r="HD335" s="591"/>
      <c r="HE335" s="591"/>
      <c r="HF335" s="591"/>
      <c r="HG335" s="591"/>
      <c r="HH335" s="591"/>
      <c r="HI335" s="591"/>
      <c r="HJ335" s="591"/>
      <c r="HK335" s="591"/>
      <c r="HL335" s="591"/>
      <c r="HM335" s="591"/>
      <c r="HN335" s="591"/>
      <c r="HO335" s="591"/>
      <c r="HP335" s="591"/>
      <c r="HQ335" s="591"/>
      <c r="HR335" s="591"/>
      <c r="HS335" s="591"/>
      <c r="HT335" s="591"/>
      <c r="HU335" s="591"/>
      <c r="HV335" s="591"/>
      <c r="HW335" s="591"/>
      <c r="HX335" s="591"/>
      <c r="HY335" s="591"/>
      <c r="HZ335" s="591"/>
      <c r="IA335" s="591"/>
      <c r="IB335" s="591"/>
      <c r="IC335" s="591"/>
      <c r="ID335" s="591"/>
      <c r="IE335" s="591"/>
      <c r="IF335" s="591"/>
      <c r="IG335" s="591"/>
      <c r="IH335" s="591"/>
      <c r="II335" s="591"/>
      <c r="IJ335" s="591"/>
      <c r="IK335" s="591"/>
      <c r="IL335" s="591"/>
      <c r="IM335" s="591"/>
      <c r="IN335" s="591"/>
      <c r="IO335" s="591"/>
      <c r="IP335" s="591"/>
      <c r="IQ335" s="591"/>
      <c r="IR335" s="591"/>
      <c r="IS335" s="591"/>
    </row>
    <row r="336" spans="1:253" s="526" customFormat="1" ht="30">
      <c r="A336" s="521">
        <v>324</v>
      </c>
      <c r="B336" s="583" t="s">
        <v>516</v>
      </c>
      <c r="C336" s="583"/>
      <c r="D336" s="583"/>
      <c r="E336" s="584" t="s">
        <v>285</v>
      </c>
      <c r="F336" s="530" t="s">
        <v>1247</v>
      </c>
      <c r="G336" s="530"/>
      <c r="H336" s="480" t="s">
        <v>19</v>
      </c>
      <c r="I336" s="524">
        <v>2015</v>
      </c>
      <c r="J336" s="524">
        <v>2015</v>
      </c>
      <c r="K336" s="524">
        <v>2017</v>
      </c>
      <c r="L336" s="524" t="s">
        <v>1319</v>
      </c>
      <c r="M336" s="524"/>
      <c r="N336" s="592" t="s">
        <v>517</v>
      </c>
      <c r="O336" s="482">
        <v>6214</v>
      </c>
      <c r="P336" s="482"/>
      <c r="Q336" s="482">
        <v>6214</v>
      </c>
      <c r="R336" s="482">
        <v>1950</v>
      </c>
      <c r="S336" s="482"/>
      <c r="T336" s="482">
        <v>1950</v>
      </c>
      <c r="U336" s="482">
        <v>4000</v>
      </c>
      <c r="V336" s="482">
        <v>4000</v>
      </c>
      <c r="W336" s="482">
        <v>4000</v>
      </c>
      <c r="X336" s="850"/>
      <c r="Y336" s="850"/>
      <c r="Z336" s="482">
        <f>IF((V336-W336)&lt;1000,(V336-W336),MIN((V336-W336)*50%,2000))</f>
        <v>0</v>
      </c>
      <c r="AA336" s="482">
        <f>V336-W336-Z336</f>
        <v>0</v>
      </c>
      <c r="AB336" s="495" t="s">
        <v>1272</v>
      </c>
      <c r="AC336" s="591"/>
      <c r="AD336" s="591"/>
      <c r="AE336" s="591"/>
      <c r="AF336" s="591"/>
      <c r="AG336" s="591"/>
      <c r="AH336" s="591"/>
      <c r="AI336" s="591"/>
      <c r="AJ336" s="591"/>
      <c r="AK336" s="591"/>
      <c r="AL336" s="591"/>
      <c r="AM336" s="591"/>
      <c r="AN336" s="591"/>
      <c r="AO336" s="591"/>
      <c r="AP336" s="591"/>
      <c r="AQ336" s="591"/>
      <c r="AR336" s="591"/>
      <c r="AS336" s="591"/>
      <c r="AT336" s="591"/>
      <c r="AU336" s="591"/>
      <c r="AV336" s="591"/>
      <c r="AW336" s="591"/>
      <c r="AX336" s="591"/>
      <c r="AY336" s="591"/>
      <c r="AZ336" s="591"/>
      <c r="BA336" s="591"/>
      <c r="BB336" s="591"/>
      <c r="BC336" s="591"/>
      <c r="BD336" s="591"/>
      <c r="BE336" s="591"/>
      <c r="BF336" s="591"/>
      <c r="BG336" s="591"/>
      <c r="BH336" s="591"/>
      <c r="BI336" s="591"/>
      <c r="BJ336" s="591"/>
      <c r="BK336" s="591"/>
      <c r="BL336" s="591"/>
      <c r="BM336" s="591"/>
      <c r="BN336" s="591"/>
      <c r="BO336" s="591"/>
      <c r="BP336" s="591"/>
      <c r="BQ336" s="591"/>
      <c r="BR336" s="591"/>
      <c r="BS336" s="591"/>
      <c r="BT336" s="591"/>
      <c r="BU336" s="591"/>
      <c r="BV336" s="591"/>
      <c r="BW336" s="591"/>
      <c r="BX336" s="591"/>
      <c r="BY336" s="591"/>
      <c r="BZ336" s="591"/>
      <c r="CA336" s="591"/>
      <c r="CB336" s="591"/>
      <c r="CC336" s="591"/>
      <c r="CD336" s="591"/>
      <c r="CE336" s="591"/>
      <c r="CF336" s="591"/>
      <c r="CG336" s="591"/>
      <c r="CH336" s="591"/>
      <c r="CI336" s="591"/>
      <c r="CJ336" s="591"/>
      <c r="CK336" s="591"/>
      <c r="CL336" s="591"/>
      <c r="CM336" s="591"/>
      <c r="CN336" s="591"/>
      <c r="CO336" s="591"/>
      <c r="CP336" s="591"/>
      <c r="CQ336" s="591"/>
      <c r="CR336" s="591"/>
      <c r="CS336" s="591"/>
      <c r="CT336" s="591"/>
      <c r="CU336" s="591"/>
      <c r="CV336" s="591"/>
      <c r="CW336" s="591"/>
      <c r="CX336" s="591"/>
      <c r="CY336" s="591"/>
      <c r="CZ336" s="591"/>
      <c r="DA336" s="591"/>
      <c r="DB336" s="591"/>
      <c r="DC336" s="591"/>
      <c r="DD336" s="591"/>
      <c r="DE336" s="591"/>
      <c r="DF336" s="591"/>
      <c r="DG336" s="591"/>
      <c r="DH336" s="591"/>
      <c r="DI336" s="591"/>
      <c r="DJ336" s="591"/>
      <c r="DK336" s="591"/>
      <c r="DL336" s="591"/>
      <c r="DM336" s="591"/>
      <c r="DN336" s="591"/>
      <c r="DO336" s="591"/>
      <c r="DP336" s="591"/>
      <c r="DQ336" s="591"/>
      <c r="DR336" s="591"/>
      <c r="DS336" s="591"/>
      <c r="DT336" s="591"/>
      <c r="DU336" s="591"/>
      <c r="DV336" s="591"/>
      <c r="DW336" s="591"/>
      <c r="DX336" s="591"/>
      <c r="DY336" s="591"/>
      <c r="DZ336" s="591"/>
      <c r="EA336" s="591"/>
      <c r="EB336" s="591"/>
      <c r="EC336" s="591"/>
      <c r="ED336" s="591"/>
      <c r="EE336" s="591"/>
      <c r="EF336" s="591"/>
      <c r="EG336" s="591"/>
      <c r="EH336" s="591"/>
      <c r="EI336" s="591"/>
      <c r="EJ336" s="591"/>
      <c r="EK336" s="591"/>
      <c r="EL336" s="591"/>
      <c r="EM336" s="591"/>
      <c r="EN336" s="591"/>
      <c r="EO336" s="591"/>
      <c r="EP336" s="591"/>
      <c r="EQ336" s="591"/>
      <c r="ER336" s="591"/>
      <c r="ES336" s="591"/>
      <c r="ET336" s="591"/>
      <c r="EU336" s="591"/>
      <c r="EV336" s="591"/>
      <c r="EW336" s="591"/>
      <c r="EX336" s="591"/>
      <c r="EY336" s="591"/>
      <c r="EZ336" s="591"/>
      <c r="FA336" s="591"/>
      <c r="FB336" s="591"/>
      <c r="FC336" s="591"/>
      <c r="FD336" s="591"/>
      <c r="FE336" s="591"/>
      <c r="FF336" s="591"/>
      <c r="FG336" s="591"/>
      <c r="FH336" s="591"/>
      <c r="FI336" s="591"/>
      <c r="FJ336" s="591"/>
      <c r="FK336" s="591"/>
      <c r="FL336" s="591"/>
      <c r="FM336" s="591"/>
      <c r="FN336" s="591"/>
      <c r="FO336" s="591"/>
      <c r="FP336" s="591"/>
      <c r="FQ336" s="591"/>
      <c r="FR336" s="591"/>
      <c r="FS336" s="591"/>
      <c r="FT336" s="591"/>
      <c r="FU336" s="591"/>
      <c r="FV336" s="591"/>
      <c r="FW336" s="591"/>
      <c r="FX336" s="591"/>
      <c r="FY336" s="591"/>
      <c r="FZ336" s="591"/>
      <c r="GA336" s="591"/>
      <c r="GB336" s="591"/>
      <c r="GC336" s="591"/>
      <c r="GD336" s="591"/>
      <c r="GE336" s="591"/>
      <c r="GF336" s="591"/>
      <c r="GG336" s="591"/>
      <c r="GH336" s="591"/>
      <c r="GI336" s="591"/>
      <c r="GJ336" s="591"/>
      <c r="GK336" s="591"/>
      <c r="GL336" s="591"/>
      <c r="GM336" s="591"/>
      <c r="GN336" s="591"/>
      <c r="GO336" s="591"/>
      <c r="GP336" s="591"/>
      <c r="GQ336" s="591"/>
      <c r="GR336" s="591"/>
      <c r="GS336" s="591"/>
      <c r="GT336" s="591"/>
      <c r="GU336" s="591"/>
      <c r="GV336" s="591"/>
      <c r="GW336" s="591"/>
      <c r="GX336" s="591"/>
      <c r="GY336" s="591"/>
      <c r="GZ336" s="591"/>
      <c r="HA336" s="591"/>
      <c r="HB336" s="591"/>
      <c r="HC336" s="591"/>
      <c r="HD336" s="591"/>
      <c r="HE336" s="591"/>
      <c r="HF336" s="591"/>
      <c r="HG336" s="591"/>
      <c r="HH336" s="591"/>
      <c r="HI336" s="591"/>
      <c r="HJ336" s="591"/>
      <c r="HK336" s="591"/>
      <c r="HL336" s="591"/>
      <c r="HM336" s="591"/>
      <c r="HN336" s="591"/>
      <c r="HO336" s="591"/>
      <c r="HP336" s="591"/>
      <c r="HQ336" s="591"/>
      <c r="HR336" s="591"/>
      <c r="HS336" s="591"/>
      <c r="HT336" s="591"/>
      <c r="HU336" s="591"/>
      <c r="HV336" s="591"/>
      <c r="HW336" s="591"/>
      <c r="HX336" s="591"/>
      <c r="HY336" s="591"/>
      <c r="HZ336" s="591"/>
      <c r="IA336" s="591"/>
      <c r="IB336" s="591"/>
      <c r="IC336" s="591"/>
      <c r="ID336" s="591"/>
      <c r="IE336" s="591"/>
      <c r="IF336" s="591"/>
      <c r="IG336" s="591"/>
      <c r="IH336" s="591"/>
      <c r="II336" s="591"/>
      <c r="IJ336" s="591"/>
      <c r="IK336" s="591"/>
      <c r="IL336" s="591"/>
      <c r="IM336" s="591"/>
      <c r="IN336" s="591"/>
      <c r="IO336" s="591"/>
      <c r="IP336" s="591"/>
      <c r="IQ336" s="591"/>
      <c r="IR336" s="591"/>
      <c r="IS336" s="591"/>
    </row>
    <row r="337" spans="1:253" s="526" customFormat="1" ht="30">
      <c r="A337" s="521">
        <v>325</v>
      </c>
      <c r="B337" s="583" t="s">
        <v>534</v>
      </c>
      <c r="C337" s="583"/>
      <c r="D337" s="583"/>
      <c r="E337" s="584" t="s">
        <v>285</v>
      </c>
      <c r="F337" s="530" t="s">
        <v>1247</v>
      </c>
      <c r="G337" s="530"/>
      <c r="H337" s="480" t="s">
        <v>132</v>
      </c>
      <c r="I337" s="524">
        <v>2015</v>
      </c>
      <c r="J337" s="524">
        <v>2015</v>
      </c>
      <c r="K337" s="524">
        <v>2017</v>
      </c>
      <c r="L337" s="524" t="s">
        <v>1319</v>
      </c>
      <c r="M337" s="524"/>
      <c r="N337" s="593" t="s">
        <v>535</v>
      </c>
      <c r="O337" s="482">
        <v>3669.5680000000002</v>
      </c>
      <c r="P337" s="482"/>
      <c r="Q337" s="482">
        <v>3669.5680000000002</v>
      </c>
      <c r="R337" s="482">
        <v>1340</v>
      </c>
      <c r="S337" s="482"/>
      <c r="T337" s="482">
        <v>1340</v>
      </c>
      <c r="U337" s="482">
        <v>2200</v>
      </c>
      <c r="V337" s="482">
        <v>2200</v>
      </c>
      <c r="W337" s="482">
        <v>2200</v>
      </c>
      <c r="X337" s="850"/>
      <c r="Y337" s="850"/>
      <c r="Z337" s="482">
        <f>IF((V337-W337)&lt;1000,(V337-W337),MIN((V337-W337)*50%,2000))</f>
        <v>0</v>
      </c>
      <c r="AA337" s="482">
        <f>V337-W337-Z337</f>
        <v>0</v>
      </c>
      <c r="AB337" s="495" t="s">
        <v>1272</v>
      </c>
      <c r="AC337" s="591"/>
      <c r="AD337" s="591"/>
      <c r="AE337" s="591"/>
      <c r="AF337" s="591"/>
      <c r="AG337" s="591"/>
      <c r="AH337" s="591"/>
      <c r="AI337" s="591"/>
      <c r="AJ337" s="591"/>
      <c r="AK337" s="591"/>
      <c r="AL337" s="591"/>
      <c r="AM337" s="591"/>
      <c r="AN337" s="591"/>
      <c r="AO337" s="591"/>
      <c r="AP337" s="591"/>
      <c r="AQ337" s="591"/>
      <c r="AR337" s="591"/>
      <c r="AS337" s="591"/>
      <c r="AT337" s="591"/>
      <c r="AU337" s="591"/>
      <c r="AV337" s="591"/>
      <c r="AW337" s="591"/>
      <c r="AX337" s="591"/>
      <c r="AY337" s="591"/>
      <c r="AZ337" s="591"/>
      <c r="BA337" s="591"/>
      <c r="BB337" s="591"/>
      <c r="BC337" s="591"/>
      <c r="BD337" s="591"/>
      <c r="BE337" s="591"/>
      <c r="BF337" s="591"/>
      <c r="BG337" s="591"/>
      <c r="BH337" s="591"/>
      <c r="BI337" s="591"/>
      <c r="BJ337" s="591"/>
      <c r="BK337" s="591"/>
      <c r="BL337" s="591"/>
      <c r="BM337" s="591"/>
      <c r="BN337" s="591"/>
      <c r="BO337" s="591"/>
      <c r="BP337" s="591"/>
      <c r="BQ337" s="591"/>
      <c r="BR337" s="591"/>
      <c r="BS337" s="591"/>
      <c r="BT337" s="591"/>
      <c r="BU337" s="591"/>
      <c r="BV337" s="591"/>
      <c r="BW337" s="591"/>
      <c r="BX337" s="591"/>
      <c r="BY337" s="591"/>
      <c r="BZ337" s="591"/>
      <c r="CA337" s="591"/>
      <c r="CB337" s="591"/>
      <c r="CC337" s="591"/>
      <c r="CD337" s="591"/>
      <c r="CE337" s="591"/>
      <c r="CF337" s="591"/>
      <c r="CG337" s="591"/>
      <c r="CH337" s="591"/>
      <c r="CI337" s="591"/>
      <c r="CJ337" s="591"/>
      <c r="CK337" s="591"/>
      <c r="CL337" s="591"/>
      <c r="CM337" s="591"/>
      <c r="CN337" s="591"/>
      <c r="CO337" s="591"/>
      <c r="CP337" s="591"/>
      <c r="CQ337" s="591"/>
      <c r="CR337" s="591"/>
      <c r="CS337" s="591"/>
      <c r="CT337" s="591"/>
      <c r="CU337" s="591"/>
      <c r="CV337" s="591"/>
      <c r="CW337" s="591"/>
      <c r="CX337" s="591"/>
      <c r="CY337" s="591"/>
      <c r="CZ337" s="591"/>
      <c r="DA337" s="591"/>
      <c r="DB337" s="591"/>
      <c r="DC337" s="591"/>
      <c r="DD337" s="591"/>
      <c r="DE337" s="591"/>
      <c r="DF337" s="591"/>
      <c r="DG337" s="591"/>
      <c r="DH337" s="591"/>
      <c r="DI337" s="591"/>
      <c r="DJ337" s="591"/>
      <c r="DK337" s="591"/>
      <c r="DL337" s="591"/>
      <c r="DM337" s="591"/>
      <c r="DN337" s="591"/>
      <c r="DO337" s="591"/>
      <c r="DP337" s="591"/>
      <c r="DQ337" s="591"/>
      <c r="DR337" s="591"/>
      <c r="DS337" s="591"/>
      <c r="DT337" s="591"/>
      <c r="DU337" s="591"/>
      <c r="DV337" s="591"/>
      <c r="DW337" s="591"/>
      <c r="DX337" s="591"/>
      <c r="DY337" s="591"/>
      <c r="DZ337" s="591"/>
      <c r="EA337" s="591"/>
      <c r="EB337" s="591"/>
      <c r="EC337" s="591"/>
      <c r="ED337" s="591"/>
      <c r="EE337" s="591"/>
      <c r="EF337" s="591"/>
      <c r="EG337" s="591"/>
      <c r="EH337" s="591"/>
      <c r="EI337" s="591"/>
      <c r="EJ337" s="591"/>
      <c r="EK337" s="591"/>
      <c r="EL337" s="591"/>
      <c r="EM337" s="591"/>
      <c r="EN337" s="591"/>
      <c r="EO337" s="591"/>
      <c r="EP337" s="591"/>
      <c r="EQ337" s="591"/>
      <c r="ER337" s="591"/>
      <c r="ES337" s="591"/>
      <c r="ET337" s="591"/>
      <c r="EU337" s="591"/>
      <c r="EV337" s="591"/>
      <c r="EW337" s="591"/>
      <c r="EX337" s="591"/>
      <c r="EY337" s="591"/>
      <c r="EZ337" s="591"/>
      <c r="FA337" s="591"/>
      <c r="FB337" s="591"/>
      <c r="FC337" s="591"/>
      <c r="FD337" s="591"/>
      <c r="FE337" s="591"/>
      <c r="FF337" s="591"/>
      <c r="FG337" s="591"/>
      <c r="FH337" s="591"/>
      <c r="FI337" s="591"/>
      <c r="FJ337" s="591"/>
      <c r="FK337" s="591"/>
      <c r="FL337" s="591"/>
      <c r="FM337" s="591"/>
      <c r="FN337" s="591"/>
      <c r="FO337" s="591"/>
      <c r="FP337" s="591"/>
      <c r="FQ337" s="591"/>
      <c r="FR337" s="591"/>
      <c r="FS337" s="591"/>
      <c r="FT337" s="591"/>
      <c r="FU337" s="591"/>
      <c r="FV337" s="591"/>
      <c r="FW337" s="591"/>
      <c r="FX337" s="591"/>
      <c r="FY337" s="591"/>
      <c r="FZ337" s="591"/>
      <c r="GA337" s="591"/>
      <c r="GB337" s="591"/>
      <c r="GC337" s="591"/>
      <c r="GD337" s="591"/>
      <c r="GE337" s="591"/>
      <c r="GF337" s="591"/>
      <c r="GG337" s="591"/>
      <c r="GH337" s="591"/>
      <c r="GI337" s="591"/>
      <c r="GJ337" s="591"/>
      <c r="GK337" s="591"/>
      <c r="GL337" s="591"/>
      <c r="GM337" s="591"/>
      <c r="GN337" s="591"/>
      <c r="GO337" s="591"/>
      <c r="GP337" s="591"/>
      <c r="GQ337" s="591"/>
      <c r="GR337" s="591"/>
      <c r="GS337" s="591"/>
      <c r="GT337" s="591"/>
      <c r="GU337" s="591"/>
      <c r="GV337" s="591"/>
      <c r="GW337" s="591"/>
      <c r="GX337" s="591"/>
      <c r="GY337" s="591"/>
      <c r="GZ337" s="591"/>
      <c r="HA337" s="591"/>
      <c r="HB337" s="591"/>
      <c r="HC337" s="591"/>
      <c r="HD337" s="591"/>
      <c r="HE337" s="591"/>
      <c r="HF337" s="591"/>
      <c r="HG337" s="591"/>
      <c r="HH337" s="591"/>
      <c r="HI337" s="591"/>
      <c r="HJ337" s="591"/>
      <c r="HK337" s="591"/>
      <c r="HL337" s="591"/>
      <c r="HM337" s="591"/>
      <c r="HN337" s="591"/>
      <c r="HO337" s="591"/>
      <c r="HP337" s="591"/>
      <c r="HQ337" s="591"/>
      <c r="HR337" s="591"/>
      <c r="HS337" s="591"/>
      <c r="HT337" s="591"/>
      <c r="HU337" s="591"/>
      <c r="HV337" s="591"/>
      <c r="HW337" s="591"/>
      <c r="HX337" s="591"/>
      <c r="HY337" s="591"/>
      <c r="HZ337" s="591"/>
      <c r="IA337" s="591"/>
      <c r="IB337" s="591"/>
      <c r="IC337" s="591"/>
      <c r="ID337" s="591"/>
      <c r="IE337" s="591"/>
      <c r="IF337" s="591"/>
      <c r="IG337" s="591"/>
      <c r="IH337" s="591"/>
      <c r="II337" s="591"/>
      <c r="IJ337" s="591"/>
      <c r="IK337" s="591"/>
      <c r="IL337" s="591"/>
      <c r="IM337" s="591"/>
      <c r="IN337" s="591"/>
      <c r="IO337" s="591"/>
      <c r="IP337" s="591"/>
      <c r="IQ337" s="591"/>
      <c r="IR337" s="591"/>
      <c r="IS337" s="591"/>
    </row>
    <row r="338" spans="1:253" s="526" customFormat="1" ht="30">
      <c r="A338" s="521">
        <v>327</v>
      </c>
      <c r="B338" s="531" t="s">
        <v>618</v>
      </c>
      <c r="C338" s="531"/>
      <c r="D338" s="531"/>
      <c r="E338" s="594" t="s">
        <v>285</v>
      </c>
      <c r="F338" s="533" t="s">
        <v>1248</v>
      </c>
      <c r="G338" s="533"/>
      <c r="H338" s="480" t="s">
        <v>19</v>
      </c>
      <c r="I338" s="524">
        <v>2016</v>
      </c>
      <c r="J338" s="524">
        <v>2016</v>
      </c>
      <c r="K338" s="524">
        <v>2020</v>
      </c>
      <c r="L338" s="524" t="s">
        <v>1319</v>
      </c>
      <c r="M338" s="524"/>
      <c r="N338" s="595"/>
      <c r="O338" s="596">
        <v>5305</v>
      </c>
      <c r="P338" s="596"/>
      <c r="Q338" s="596">
        <v>5305</v>
      </c>
      <c r="R338" s="596"/>
      <c r="S338" s="596"/>
      <c r="T338" s="596"/>
      <c r="U338" s="596">
        <v>5305</v>
      </c>
      <c r="V338" s="482">
        <f>Q338*0.9</f>
        <v>4774.5</v>
      </c>
      <c r="W338" s="482">
        <v>1500</v>
      </c>
      <c r="X338" s="850"/>
      <c r="Y338" s="850"/>
      <c r="Z338" s="596"/>
      <c r="AA338" s="482">
        <f>V338-W338</f>
        <v>3274.5</v>
      </c>
      <c r="AB338" s="597" t="s">
        <v>1276</v>
      </c>
      <c r="AC338" s="598"/>
      <c r="AD338" s="598"/>
      <c r="AE338" s="598"/>
      <c r="AF338" s="598"/>
      <c r="AG338" s="598"/>
      <c r="AH338" s="598"/>
      <c r="AI338" s="598"/>
      <c r="AJ338" s="598"/>
      <c r="AK338" s="598"/>
      <c r="AL338" s="598"/>
      <c r="AM338" s="598"/>
      <c r="AN338" s="598"/>
      <c r="AO338" s="598"/>
      <c r="AP338" s="598"/>
      <c r="AQ338" s="598"/>
      <c r="AR338" s="598"/>
      <c r="AS338" s="598"/>
      <c r="AT338" s="598"/>
      <c r="AU338" s="598"/>
      <c r="AV338" s="598"/>
      <c r="AW338" s="598"/>
      <c r="AX338" s="598"/>
      <c r="AY338" s="598"/>
      <c r="AZ338" s="598"/>
      <c r="BA338" s="598"/>
      <c r="BB338" s="598"/>
      <c r="BC338" s="598"/>
      <c r="BD338" s="598"/>
      <c r="BE338" s="598"/>
      <c r="BF338" s="598"/>
      <c r="BG338" s="598"/>
      <c r="BH338" s="598"/>
      <c r="BI338" s="598"/>
      <c r="BJ338" s="598"/>
      <c r="BK338" s="598"/>
      <c r="BL338" s="598"/>
      <c r="BM338" s="598"/>
      <c r="BN338" s="598"/>
      <c r="BO338" s="598"/>
      <c r="BP338" s="598"/>
      <c r="BQ338" s="598"/>
      <c r="BR338" s="598"/>
      <c r="BS338" s="598"/>
      <c r="BT338" s="598"/>
      <c r="BU338" s="598"/>
      <c r="BV338" s="598"/>
      <c r="BW338" s="598"/>
      <c r="BX338" s="598"/>
      <c r="BY338" s="598"/>
      <c r="BZ338" s="598"/>
      <c r="CA338" s="598"/>
      <c r="CB338" s="598"/>
      <c r="CC338" s="598"/>
      <c r="CD338" s="598"/>
      <c r="CE338" s="598"/>
      <c r="CF338" s="598"/>
      <c r="CG338" s="598"/>
      <c r="CH338" s="598"/>
      <c r="CI338" s="598"/>
      <c r="CJ338" s="598"/>
      <c r="CK338" s="598"/>
      <c r="CL338" s="598"/>
      <c r="CM338" s="598"/>
      <c r="CN338" s="598"/>
      <c r="CO338" s="598"/>
      <c r="CP338" s="598"/>
      <c r="CQ338" s="598"/>
      <c r="CR338" s="598"/>
      <c r="CS338" s="598"/>
      <c r="CT338" s="598"/>
      <c r="CU338" s="598"/>
      <c r="CV338" s="598"/>
      <c r="CW338" s="598"/>
      <c r="CX338" s="598"/>
      <c r="CY338" s="598"/>
      <c r="CZ338" s="598"/>
      <c r="DA338" s="598"/>
      <c r="DB338" s="598"/>
      <c r="DC338" s="598"/>
      <c r="DD338" s="598"/>
      <c r="DE338" s="598"/>
      <c r="DF338" s="598"/>
      <c r="DG338" s="598"/>
      <c r="DH338" s="598"/>
      <c r="DI338" s="598"/>
      <c r="DJ338" s="598"/>
      <c r="DK338" s="598"/>
      <c r="DL338" s="598"/>
      <c r="DM338" s="598"/>
      <c r="DN338" s="598"/>
      <c r="DO338" s="598"/>
      <c r="DP338" s="598"/>
      <c r="DQ338" s="598"/>
      <c r="DR338" s="598"/>
      <c r="DS338" s="598"/>
      <c r="DT338" s="598"/>
      <c r="DU338" s="598"/>
      <c r="DV338" s="598"/>
      <c r="DW338" s="598"/>
      <c r="DX338" s="598"/>
      <c r="DY338" s="598"/>
      <c r="DZ338" s="598"/>
      <c r="EA338" s="598"/>
      <c r="EB338" s="598"/>
      <c r="EC338" s="598"/>
      <c r="ED338" s="598"/>
      <c r="EE338" s="598"/>
      <c r="EF338" s="598"/>
      <c r="EG338" s="598"/>
      <c r="EH338" s="598"/>
      <c r="EI338" s="598"/>
      <c r="EJ338" s="598"/>
      <c r="EK338" s="598"/>
      <c r="EL338" s="598"/>
      <c r="EM338" s="598"/>
      <c r="EN338" s="598"/>
      <c r="EO338" s="598"/>
      <c r="EP338" s="598"/>
      <c r="EQ338" s="598"/>
      <c r="ER338" s="598"/>
      <c r="ES338" s="598"/>
      <c r="ET338" s="598"/>
      <c r="EU338" s="598"/>
      <c r="EV338" s="598"/>
      <c r="EW338" s="598"/>
      <c r="EX338" s="598"/>
      <c r="EY338" s="598"/>
      <c r="EZ338" s="598"/>
      <c r="FA338" s="598"/>
      <c r="FB338" s="598"/>
      <c r="FC338" s="598"/>
      <c r="FD338" s="598"/>
      <c r="FE338" s="598"/>
      <c r="FF338" s="598"/>
      <c r="FG338" s="598"/>
      <c r="FH338" s="598"/>
      <c r="FI338" s="598"/>
      <c r="FJ338" s="598"/>
      <c r="FK338" s="598"/>
      <c r="FL338" s="598"/>
      <c r="FM338" s="598"/>
      <c r="FN338" s="598"/>
      <c r="FO338" s="598"/>
      <c r="FP338" s="598"/>
      <c r="FQ338" s="598"/>
      <c r="FR338" s="598"/>
      <c r="FS338" s="598"/>
      <c r="FT338" s="598"/>
      <c r="FU338" s="598"/>
      <c r="FV338" s="598"/>
      <c r="FW338" s="598"/>
      <c r="FX338" s="598"/>
      <c r="FY338" s="598"/>
      <c r="FZ338" s="598"/>
      <c r="GA338" s="598"/>
      <c r="GB338" s="598"/>
      <c r="GC338" s="598"/>
      <c r="GD338" s="598"/>
      <c r="GE338" s="598"/>
      <c r="GF338" s="598"/>
      <c r="GG338" s="598"/>
      <c r="GH338" s="598"/>
      <c r="GI338" s="598"/>
      <c r="GJ338" s="598"/>
      <c r="GK338" s="598"/>
      <c r="GL338" s="598"/>
      <c r="GM338" s="598"/>
      <c r="GN338" s="598"/>
      <c r="GO338" s="598"/>
      <c r="GP338" s="598"/>
      <c r="GQ338" s="598"/>
      <c r="GR338" s="598"/>
      <c r="GS338" s="598"/>
      <c r="GT338" s="598"/>
      <c r="GU338" s="598"/>
      <c r="GV338" s="598"/>
      <c r="GW338" s="598"/>
      <c r="GX338" s="598"/>
      <c r="GY338" s="598"/>
      <c r="GZ338" s="598"/>
      <c r="HA338" s="598"/>
      <c r="HB338" s="598"/>
      <c r="HC338" s="598"/>
      <c r="HD338" s="598"/>
      <c r="HE338" s="598"/>
      <c r="HF338" s="598"/>
      <c r="HG338" s="598"/>
      <c r="HH338" s="598"/>
      <c r="HI338" s="598"/>
      <c r="HJ338" s="598"/>
      <c r="HK338" s="598"/>
      <c r="HL338" s="598"/>
      <c r="HM338" s="598"/>
      <c r="HN338" s="598"/>
      <c r="HO338" s="598"/>
      <c r="HP338" s="598"/>
      <c r="HQ338" s="598"/>
      <c r="HR338" s="598"/>
      <c r="HS338" s="598"/>
      <c r="HT338" s="598"/>
      <c r="HU338" s="598"/>
      <c r="HV338" s="598"/>
      <c r="HW338" s="598"/>
      <c r="HX338" s="598"/>
      <c r="HY338" s="598"/>
      <c r="HZ338" s="598"/>
      <c r="IA338" s="598"/>
      <c r="IB338" s="598"/>
      <c r="IC338" s="598"/>
      <c r="ID338" s="598"/>
      <c r="IE338" s="598"/>
      <c r="IF338" s="598"/>
      <c r="IG338" s="598"/>
      <c r="IH338" s="598"/>
      <c r="II338" s="598"/>
      <c r="IJ338" s="598"/>
      <c r="IK338" s="598"/>
      <c r="IL338" s="598"/>
      <c r="IM338" s="598"/>
      <c r="IN338" s="598"/>
      <c r="IO338" s="598"/>
      <c r="IP338" s="598"/>
      <c r="IQ338" s="598"/>
      <c r="IR338" s="598"/>
      <c r="IS338" s="598"/>
    </row>
    <row r="339" spans="1:253" s="526" customFormat="1" ht="30">
      <c r="A339" s="521">
        <v>328</v>
      </c>
      <c r="B339" s="531" t="s">
        <v>620</v>
      </c>
      <c r="C339" s="531"/>
      <c r="D339" s="531"/>
      <c r="E339" s="594" t="s">
        <v>285</v>
      </c>
      <c r="F339" s="533" t="s">
        <v>1248</v>
      </c>
      <c r="G339" s="533"/>
      <c r="H339" s="480" t="s">
        <v>19</v>
      </c>
      <c r="I339" s="524">
        <v>2016</v>
      </c>
      <c r="J339" s="524">
        <v>2016</v>
      </c>
      <c r="K339" s="524">
        <v>2018</v>
      </c>
      <c r="L339" s="524" t="s">
        <v>1319</v>
      </c>
      <c r="M339" s="524"/>
      <c r="N339" s="599" t="s">
        <v>621</v>
      </c>
      <c r="O339" s="596">
        <f>Q339</f>
        <v>14900</v>
      </c>
      <c r="P339" s="596"/>
      <c r="Q339" s="596">
        <v>14900</v>
      </c>
      <c r="R339" s="596"/>
      <c r="S339" s="596"/>
      <c r="T339" s="596"/>
      <c r="U339" s="596">
        <v>12000</v>
      </c>
      <c r="V339" s="482">
        <f>Q339*0.9</f>
        <v>13410</v>
      </c>
      <c r="W339" s="482">
        <v>5809</v>
      </c>
      <c r="X339" s="850"/>
      <c r="Y339" s="850"/>
      <c r="Z339" s="596"/>
      <c r="AA339" s="482">
        <f>V339-W339</f>
        <v>7601</v>
      </c>
      <c r="AB339" s="597" t="s">
        <v>1276</v>
      </c>
      <c r="AC339" s="598"/>
      <c r="AD339" s="598"/>
      <c r="AE339" s="598"/>
      <c r="AF339" s="598"/>
      <c r="AG339" s="598"/>
      <c r="AH339" s="598"/>
      <c r="AI339" s="598"/>
      <c r="AJ339" s="598"/>
      <c r="AK339" s="598"/>
      <c r="AL339" s="598"/>
      <c r="AM339" s="598"/>
      <c r="AN339" s="598"/>
      <c r="AO339" s="598"/>
      <c r="AP339" s="598"/>
      <c r="AQ339" s="598"/>
      <c r="AR339" s="598"/>
      <c r="AS339" s="598"/>
      <c r="AT339" s="598"/>
      <c r="AU339" s="598"/>
      <c r="AV339" s="598"/>
      <c r="AW339" s="598"/>
      <c r="AX339" s="598"/>
      <c r="AY339" s="598"/>
      <c r="AZ339" s="598"/>
      <c r="BA339" s="598"/>
      <c r="BB339" s="598"/>
      <c r="BC339" s="598"/>
      <c r="BD339" s="598"/>
      <c r="BE339" s="598"/>
      <c r="BF339" s="598"/>
      <c r="BG339" s="598"/>
      <c r="BH339" s="598"/>
      <c r="BI339" s="598"/>
      <c r="BJ339" s="598"/>
      <c r="BK339" s="598"/>
      <c r="BL339" s="598"/>
      <c r="BM339" s="598"/>
      <c r="BN339" s="598"/>
      <c r="BO339" s="598"/>
      <c r="BP339" s="598"/>
      <c r="BQ339" s="598"/>
      <c r="BR339" s="598"/>
      <c r="BS339" s="598"/>
      <c r="BT339" s="598"/>
      <c r="BU339" s="598"/>
      <c r="BV339" s="598"/>
      <c r="BW339" s="598"/>
      <c r="BX339" s="598"/>
      <c r="BY339" s="598"/>
      <c r="BZ339" s="598"/>
      <c r="CA339" s="598"/>
      <c r="CB339" s="598"/>
      <c r="CC339" s="598"/>
      <c r="CD339" s="598"/>
      <c r="CE339" s="598"/>
      <c r="CF339" s="598"/>
      <c r="CG339" s="598"/>
      <c r="CH339" s="598"/>
      <c r="CI339" s="598"/>
      <c r="CJ339" s="598"/>
      <c r="CK339" s="598"/>
      <c r="CL339" s="598"/>
      <c r="CM339" s="598"/>
      <c r="CN339" s="598"/>
      <c r="CO339" s="598"/>
      <c r="CP339" s="598"/>
      <c r="CQ339" s="598"/>
      <c r="CR339" s="598"/>
      <c r="CS339" s="598"/>
      <c r="CT339" s="598"/>
      <c r="CU339" s="598"/>
      <c r="CV339" s="598"/>
      <c r="CW339" s="598"/>
      <c r="CX339" s="598"/>
      <c r="CY339" s="598"/>
      <c r="CZ339" s="598"/>
      <c r="DA339" s="598"/>
      <c r="DB339" s="598"/>
      <c r="DC339" s="598"/>
      <c r="DD339" s="598"/>
      <c r="DE339" s="598"/>
      <c r="DF339" s="598"/>
      <c r="DG339" s="598"/>
      <c r="DH339" s="598"/>
      <c r="DI339" s="598"/>
      <c r="DJ339" s="598"/>
      <c r="DK339" s="598"/>
      <c r="DL339" s="598"/>
      <c r="DM339" s="598"/>
      <c r="DN339" s="598"/>
      <c r="DO339" s="598"/>
      <c r="DP339" s="598"/>
      <c r="DQ339" s="598"/>
      <c r="DR339" s="598"/>
      <c r="DS339" s="598"/>
      <c r="DT339" s="598"/>
      <c r="DU339" s="598"/>
      <c r="DV339" s="598"/>
      <c r="DW339" s="598"/>
      <c r="DX339" s="598"/>
      <c r="DY339" s="598"/>
      <c r="DZ339" s="598"/>
      <c r="EA339" s="598"/>
      <c r="EB339" s="598"/>
      <c r="EC339" s="598"/>
      <c r="ED339" s="598"/>
      <c r="EE339" s="598"/>
      <c r="EF339" s="598"/>
      <c r="EG339" s="598"/>
      <c r="EH339" s="598"/>
      <c r="EI339" s="598"/>
      <c r="EJ339" s="598"/>
      <c r="EK339" s="598"/>
      <c r="EL339" s="598"/>
      <c r="EM339" s="598"/>
      <c r="EN339" s="598"/>
      <c r="EO339" s="598"/>
      <c r="EP339" s="598"/>
      <c r="EQ339" s="598"/>
      <c r="ER339" s="598"/>
      <c r="ES339" s="598"/>
      <c r="ET339" s="598"/>
      <c r="EU339" s="598"/>
      <c r="EV339" s="598"/>
      <c r="EW339" s="598"/>
      <c r="EX339" s="598"/>
      <c r="EY339" s="598"/>
      <c r="EZ339" s="598"/>
      <c r="FA339" s="598"/>
      <c r="FB339" s="598"/>
      <c r="FC339" s="598"/>
      <c r="FD339" s="598"/>
      <c r="FE339" s="598"/>
      <c r="FF339" s="598"/>
      <c r="FG339" s="598"/>
      <c r="FH339" s="598"/>
      <c r="FI339" s="598"/>
      <c r="FJ339" s="598"/>
      <c r="FK339" s="598"/>
      <c r="FL339" s="598"/>
      <c r="FM339" s="598"/>
      <c r="FN339" s="598"/>
      <c r="FO339" s="598"/>
      <c r="FP339" s="598"/>
      <c r="FQ339" s="598"/>
      <c r="FR339" s="598"/>
      <c r="FS339" s="598"/>
      <c r="FT339" s="598"/>
      <c r="FU339" s="598"/>
      <c r="FV339" s="598"/>
      <c r="FW339" s="598"/>
      <c r="FX339" s="598"/>
      <c r="FY339" s="598"/>
      <c r="FZ339" s="598"/>
      <c r="GA339" s="598"/>
      <c r="GB339" s="598"/>
      <c r="GC339" s="598"/>
      <c r="GD339" s="598"/>
      <c r="GE339" s="598"/>
      <c r="GF339" s="598"/>
      <c r="GG339" s="598"/>
      <c r="GH339" s="598"/>
      <c r="GI339" s="598"/>
      <c r="GJ339" s="598"/>
      <c r="GK339" s="598"/>
      <c r="GL339" s="598"/>
      <c r="GM339" s="598"/>
      <c r="GN339" s="598"/>
      <c r="GO339" s="598"/>
      <c r="GP339" s="598"/>
      <c r="GQ339" s="598"/>
      <c r="GR339" s="598"/>
      <c r="GS339" s="598"/>
      <c r="GT339" s="598"/>
      <c r="GU339" s="598"/>
      <c r="GV339" s="598"/>
      <c r="GW339" s="598"/>
      <c r="GX339" s="598"/>
      <c r="GY339" s="598"/>
      <c r="GZ339" s="598"/>
      <c r="HA339" s="598"/>
      <c r="HB339" s="598"/>
      <c r="HC339" s="598"/>
      <c r="HD339" s="598"/>
      <c r="HE339" s="598"/>
      <c r="HF339" s="598"/>
      <c r="HG339" s="598"/>
      <c r="HH339" s="598"/>
      <c r="HI339" s="598"/>
      <c r="HJ339" s="598"/>
      <c r="HK339" s="598"/>
      <c r="HL339" s="598"/>
      <c r="HM339" s="598"/>
      <c r="HN339" s="598"/>
      <c r="HO339" s="598"/>
      <c r="HP339" s="598"/>
      <c r="HQ339" s="598"/>
      <c r="HR339" s="598"/>
      <c r="HS339" s="598"/>
      <c r="HT339" s="598"/>
      <c r="HU339" s="598"/>
      <c r="HV339" s="598"/>
      <c r="HW339" s="598"/>
      <c r="HX339" s="598"/>
      <c r="HY339" s="598"/>
      <c r="HZ339" s="598"/>
      <c r="IA339" s="598"/>
      <c r="IB339" s="598"/>
      <c r="IC339" s="598"/>
      <c r="ID339" s="598"/>
      <c r="IE339" s="598"/>
      <c r="IF339" s="598"/>
      <c r="IG339" s="598"/>
      <c r="IH339" s="598"/>
      <c r="II339" s="598"/>
      <c r="IJ339" s="598"/>
      <c r="IK339" s="598"/>
      <c r="IL339" s="598"/>
      <c r="IM339" s="598"/>
      <c r="IN339" s="598"/>
      <c r="IO339" s="598"/>
      <c r="IP339" s="598"/>
      <c r="IQ339" s="598"/>
      <c r="IR339" s="598"/>
      <c r="IS339" s="598"/>
    </row>
    <row r="340" spans="1:253" s="526" customFormat="1" ht="30">
      <c r="A340" s="521">
        <v>329</v>
      </c>
      <c r="B340" s="503" t="s">
        <v>242</v>
      </c>
      <c r="C340" s="503"/>
      <c r="D340" s="600"/>
      <c r="E340" s="584" t="s">
        <v>229</v>
      </c>
      <c r="F340" s="538" t="s">
        <v>1140</v>
      </c>
      <c r="G340" s="538"/>
      <c r="H340" s="527" t="s">
        <v>51</v>
      </c>
      <c r="I340" s="524">
        <v>2010</v>
      </c>
      <c r="J340" s="524">
        <v>2010</v>
      </c>
      <c r="K340" s="524">
        <v>2013</v>
      </c>
      <c r="L340" s="524">
        <v>2012</v>
      </c>
      <c r="M340" s="524"/>
      <c r="N340" s="601" t="s">
        <v>243</v>
      </c>
      <c r="O340" s="602">
        <v>1349</v>
      </c>
      <c r="P340" s="602"/>
      <c r="Q340" s="602">
        <v>1349</v>
      </c>
      <c r="R340" s="602">
        <v>700</v>
      </c>
      <c r="S340" s="602"/>
      <c r="T340" s="602">
        <v>700</v>
      </c>
      <c r="U340" s="602">
        <v>500</v>
      </c>
      <c r="V340" s="482">
        <v>500</v>
      </c>
      <c r="W340" s="482">
        <v>500</v>
      </c>
      <c r="X340" s="850"/>
      <c r="Y340" s="850"/>
      <c r="Z340" s="589">
        <f>MIN(IF((V340-W340)&gt;1000,MAX((V340-W340)*25%,1000),(V340-W340)),5000)</f>
        <v>0</v>
      </c>
      <c r="AA340" s="493">
        <f t="shared" ref="AA340:AA363" si="18">V340-W340-Z340</f>
        <v>0</v>
      </c>
      <c r="AB340" s="495" t="s">
        <v>232</v>
      </c>
      <c r="AC340" s="591"/>
      <c r="AD340" s="591"/>
      <c r="AE340" s="591"/>
      <c r="AF340" s="591"/>
      <c r="AG340" s="591"/>
      <c r="AH340" s="591"/>
      <c r="AI340" s="591"/>
      <c r="AJ340" s="591"/>
      <c r="AK340" s="591"/>
      <c r="AL340" s="591"/>
      <c r="AM340" s="591"/>
      <c r="AN340" s="591"/>
      <c r="AO340" s="591"/>
      <c r="AP340" s="591"/>
      <c r="AQ340" s="591"/>
      <c r="AR340" s="591"/>
      <c r="AS340" s="591"/>
      <c r="AT340" s="591"/>
      <c r="AU340" s="591"/>
      <c r="AV340" s="591"/>
      <c r="AW340" s="591"/>
      <c r="AX340" s="591"/>
      <c r="AY340" s="591"/>
      <c r="AZ340" s="591"/>
      <c r="BA340" s="591"/>
      <c r="BB340" s="591"/>
      <c r="BC340" s="591"/>
      <c r="BD340" s="591"/>
      <c r="BE340" s="591"/>
      <c r="BF340" s="591"/>
      <c r="BG340" s="591"/>
      <c r="BH340" s="591"/>
      <c r="BI340" s="591"/>
      <c r="BJ340" s="591"/>
      <c r="BK340" s="591"/>
      <c r="BL340" s="591"/>
      <c r="BM340" s="591"/>
      <c r="BN340" s="591"/>
      <c r="BO340" s="591"/>
      <c r="BP340" s="591"/>
      <c r="BQ340" s="591"/>
      <c r="BR340" s="591"/>
      <c r="BS340" s="591"/>
      <c r="BT340" s="591"/>
      <c r="BU340" s="591"/>
      <c r="BV340" s="591"/>
      <c r="BW340" s="591"/>
      <c r="BX340" s="591"/>
      <c r="BY340" s="591"/>
      <c r="BZ340" s="591"/>
      <c r="CA340" s="591"/>
      <c r="CB340" s="591"/>
      <c r="CC340" s="591"/>
      <c r="CD340" s="591"/>
      <c r="CE340" s="591"/>
      <c r="CF340" s="591"/>
      <c r="CG340" s="591"/>
      <c r="CH340" s="591"/>
      <c r="CI340" s="591"/>
      <c r="CJ340" s="591"/>
      <c r="CK340" s="591"/>
      <c r="CL340" s="591"/>
      <c r="CM340" s="591"/>
      <c r="CN340" s="591"/>
      <c r="CO340" s="591"/>
      <c r="CP340" s="591"/>
      <c r="CQ340" s="591"/>
      <c r="CR340" s="591"/>
      <c r="CS340" s="591"/>
      <c r="CT340" s="591"/>
      <c r="CU340" s="591"/>
      <c r="CV340" s="591"/>
      <c r="CW340" s="591"/>
      <c r="CX340" s="591"/>
      <c r="CY340" s="591"/>
      <c r="CZ340" s="591"/>
      <c r="DA340" s="591"/>
      <c r="DB340" s="591"/>
      <c r="DC340" s="591"/>
      <c r="DD340" s="591"/>
      <c r="DE340" s="591"/>
      <c r="DF340" s="591"/>
      <c r="DG340" s="591"/>
      <c r="DH340" s="591"/>
      <c r="DI340" s="591"/>
      <c r="DJ340" s="591"/>
      <c r="DK340" s="591"/>
      <c r="DL340" s="591"/>
      <c r="DM340" s="591"/>
      <c r="DN340" s="591"/>
      <c r="DO340" s="591"/>
      <c r="DP340" s="591"/>
      <c r="DQ340" s="591"/>
      <c r="DR340" s="591"/>
      <c r="DS340" s="591"/>
      <c r="DT340" s="591"/>
      <c r="DU340" s="591"/>
      <c r="DV340" s="591"/>
      <c r="DW340" s="591"/>
      <c r="DX340" s="591"/>
      <c r="DY340" s="591"/>
      <c r="DZ340" s="591"/>
      <c r="EA340" s="591"/>
      <c r="EB340" s="591"/>
      <c r="EC340" s="591"/>
      <c r="ED340" s="591"/>
      <c r="EE340" s="591"/>
      <c r="EF340" s="591"/>
      <c r="EG340" s="591"/>
      <c r="EH340" s="591"/>
      <c r="EI340" s="591"/>
      <c r="EJ340" s="591"/>
      <c r="EK340" s="591"/>
      <c r="EL340" s="591"/>
      <c r="EM340" s="591"/>
      <c r="EN340" s="591"/>
      <c r="EO340" s="591"/>
      <c r="EP340" s="591"/>
      <c r="EQ340" s="591"/>
      <c r="ER340" s="591"/>
      <c r="ES340" s="591"/>
      <c r="ET340" s="591"/>
      <c r="EU340" s="591"/>
      <c r="EV340" s="591"/>
      <c r="EW340" s="591"/>
      <c r="EX340" s="591"/>
      <c r="EY340" s="591"/>
      <c r="EZ340" s="591"/>
      <c r="FA340" s="591"/>
      <c r="FB340" s="591"/>
      <c r="FC340" s="591"/>
      <c r="FD340" s="591"/>
      <c r="FE340" s="591"/>
      <c r="FF340" s="591"/>
      <c r="FG340" s="591"/>
      <c r="FH340" s="591"/>
      <c r="FI340" s="591"/>
      <c r="FJ340" s="591"/>
      <c r="FK340" s="591"/>
      <c r="FL340" s="591"/>
      <c r="FM340" s="591"/>
      <c r="FN340" s="591"/>
      <c r="FO340" s="591"/>
      <c r="FP340" s="591"/>
      <c r="FQ340" s="591"/>
      <c r="FR340" s="591"/>
      <c r="FS340" s="591"/>
      <c r="FT340" s="591"/>
      <c r="FU340" s="591"/>
      <c r="FV340" s="591"/>
      <c r="FW340" s="591"/>
      <c r="FX340" s="591"/>
      <c r="FY340" s="591"/>
      <c r="FZ340" s="591"/>
      <c r="GA340" s="591"/>
      <c r="GB340" s="591"/>
      <c r="GC340" s="591"/>
      <c r="GD340" s="591"/>
      <c r="GE340" s="591"/>
      <c r="GF340" s="591"/>
      <c r="GG340" s="591"/>
      <c r="GH340" s="591"/>
      <c r="GI340" s="591"/>
      <c r="GJ340" s="591"/>
      <c r="GK340" s="591"/>
      <c r="GL340" s="591"/>
      <c r="GM340" s="591"/>
      <c r="GN340" s="591"/>
      <c r="GO340" s="591"/>
      <c r="GP340" s="591"/>
      <c r="GQ340" s="591"/>
      <c r="GR340" s="591"/>
      <c r="GS340" s="591"/>
      <c r="GT340" s="591"/>
      <c r="GU340" s="591"/>
      <c r="GV340" s="591"/>
      <c r="GW340" s="591"/>
      <c r="GX340" s="591"/>
      <c r="GY340" s="591"/>
      <c r="GZ340" s="591"/>
      <c r="HA340" s="591"/>
      <c r="HB340" s="591"/>
      <c r="HC340" s="591"/>
      <c r="HD340" s="591"/>
      <c r="HE340" s="591"/>
      <c r="HF340" s="591"/>
      <c r="HG340" s="591"/>
      <c r="HH340" s="591"/>
      <c r="HI340" s="591"/>
      <c r="HJ340" s="591"/>
      <c r="HK340" s="591"/>
      <c r="HL340" s="591"/>
      <c r="HM340" s="591"/>
      <c r="HN340" s="591"/>
      <c r="HO340" s="591"/>
      <c r="HP340" s="591"/>
      <c r="HQ340" s="591"/>
      <c r="HR340" s="591"/>
      <c r="HS340" s="591"/>
      <c r="HT340" s="591"/>
      <c r="HU340" s="591"/>
      <c r="HV340" s="591"/>
      <c r="HW340" s="591"/>
      <c r="HX340" s="591"/>
      <c r="HY340" s="591"/>
      <c r="HZ340" s="591"/>
      <c r="IA340" s="591"/>
      <c r="IB340" s="591"/>
      <c r="IC340" s="591"/>
      <c r="ID340" s="591"/>
      <c r="IE340" s="591"/>
      <c r="IF340" s="591"/>
      <c r="IG340" s="591"/>
      <c r="IH340" s="591"/>
      <c r="II340" s="591"/>
      <c r="IJ340" s="591"/>
      <c r="IK340" s="591"/>
      <c r="IL340" s="591"/>
      <c r="IM340" s="591"/>
      <c r="IN340" s="591"/>
      <c r="IO340" s="591"/>
      <c r="IP340" s="591"/>
      <c r="IQ340" s="591"/>
      <c r="IR340" s="591"/>
      <c r="IS340" s="591"/>
    </row>
    <row r="341" spans="1:253" s="526" customFormat="1" ht="75">
      <c r="A341" s="521">
        <v>330</v>
      </c>
      <c r="B341" s="503" t="s">
        <v>226</v>
      </c>
      <c r="C341" s="503" t="s">
        <v>1164</v>
      </c>
      <c r="D341" s="603">
        <v>6292</v>
      </c>
      <c r="E341" s="584" t="s">
        <v>229</v>
      </c>
      <c r="F341" s="538" t="s">
        <v>1140</v>
      </c>
      <c r="G341" s="538"/>
      <c r="H341" s="480" t="s">
        <v>19</v>
      </c>
      <c r="I341" s="524">
        <v>2011</v>
      </c>
      <c r="J341" s="524">
        <v>2011</v>
      </c>
      <c r="K341" s="524">
        <v>2013</v>
      </c>
      <c r="L341" s="524">
        <v>2012</v>
      </c>
      <c r="M341" s="524"/>
      <c r="N341" s="604" t="s">
        <v>227</v>
      </c>
      <c r="O341" s="602">
        <v>6993</v>
      </c>
      <c r="P341" s="602"/>
      <c r="Q341" s="602">
        <v>2509</v>
      </c>
      <c r="R341" s="602">
        <v>5134</v>
      </c>
      <c r="S341" s="602"/>
      <c r="T341" s="602">
        <v>650</v>
      </c>
      <c r="U341" s="602">
        <v>1159</v>
      </c>
      <c r="V341" s="482">
        <v>1159</v>
      </c>
      <c r="W341" s="482">
        <v>800</v>
      </c>
      <c r="X341" s="850"/>
      <c r="Y341" s="850"/>
      <c r="Z341" s="589">
        <f>MIN(IF((V341-W341)&gt;1000,MAX((V341-W341)*25%,1000),(V341-W341)),5000)</f>
        <v>359</v>
      </c>
      <c r="AA341" s="493">
        <f t="shared" si="18"/>
        <v>0</v>
      </c>
      <c r="AB341" s="495" t="s">
        <v>228</v>
      </c>
      <c r="AC341" s="591"/>
      <c r="AD341" s="591"/>
      <c r="AE341" s="591"/>
      <c r="AF341" s="591"/>
      <c r="AG341" s="591"/>
      <c r="AH341" s="591"/>
      <c r="AI341" s="591"/>
      <c r="AJ341" s="591"/>
      <c r="AK341" s="591"/>
      <c r="AL341" s="591"/>
      <c r="AM341" s="591"/>
      <c r="AN341" s="591"/>
      <c r="AO341" s="591"/>
      <c r="AP341" s="591"/>
      <c r="AQ341" s="591"/>
      <c r="AR341" s="591"/>
      <c r="AS341" s="591"/>
      <c r="AT341" s="591"/>
      <c r="AU341" s="591"/>
      <c r="AV341" s="591"/>
      <c r="AW341" s="591"/>
      <c r="AX341" s="591"/>
      <c r="AY341" s="591"/>
      <c r="AZ341" s="591"/>
      <c r="BA341" s="591"/>
      <c r="BB341" s="591"/>
      <c r="BC341" s="591"/>
      <c r="BD341" s="591"/>
      <c r="BE341" s="591"/>
      <c r="BF341" s="591"/>
      <c r="BG341" s="591"/>
      <c r="BH341" s="591"/>
      <c r="BI341" s="591"/>
      <c r="BJ341" s="591"/>
      <c r="BK341" s="591"/>
      <c r="BL341" s="591"/>
      <c r="BM341" s="591"/>
      <c r="BN341" s="591"/>
      <c r="BO341" s="591"/>
      <c r="BP341" s="591"/>
      <c r="BQ341" s="591"/>
      <c r="BR341" s="591"/>
      <c r="BS341" s="591"/>
      <c r="BT341" s="591"/>
      <c r="BU341" s="591"/>
      <c r="BV341" s="591"/>
      <c r="BW341" s="591"/>
      <c r="BX341" s="591"/>
      <c r="BY341" s="591"/>
      <c r="BZ341" s="591"/>
      <c r="CA341" s="591"/>
      <c r="CB341" s="591"/>
      <c r="CC341" s="591"/>
      <c r="CD341" s="591"/>
      <c r="CE341" s="591"/>
      <c r="CF341" s="591"/>
      <c r="CG341" s="591"/>
      <c r="CH341" s="591"/>
      <c r="CI341" s="591"/>
      <c r="CJ341" s="591"/>
      <c r="CK341" s="591"/>
      <c r="CL341" s="591"/>
      <c r="CM341" s="591"/>
      <c r="CN341" s="591"/>
      <c r="CO341" s="591"/>
      <c r="CP341" s="591"/>
      <c r="CQ341" s="591"/>
      <c r="CR341" s="591"/>
      <c r="CS341" s="591"/>
      <c r="CT341" s="591"/>
      <c r="CU341" s="591"/>
      <c r="CV341" s="591"/>
      <c r="CW341" s="591"/>
      <c r="CX341" s="591"/>
      <c r="CY341" s="591"/>
      <c r="CZ341" s="591"/>
      <c r="DA341" s="591"/>
      <c r="DB341" s="591"/>
      <c r="DC341" s="591"/>
      <c r="DD341" s="591"/>
      <c r="DE341" s="591"/>
      <c r="DF341" s="591"/>
      <c r="DG341" s="591"/>
      <c r="DH341" s="591"/>
      <c r="DI341" s="591"/>
      <c r="DJ341" s="591"/>
      <c r="DK341" s="591"/>
      <c r="DL341" s="591"/>
      <c r="DM341" s="591"/>
      <c r="DN341" s="591"/>
      <c r="DO341" s="591"/>
      <c r="DP341" s="591"/>
      <c r="DQ341" s="591"/>
      <c r="DR341" s="591"/>
      <c r="DS341" s="591"/>
      <c r="DT341" s="591"/>
      <c r="DU341" s="591"/>
      <c r="DV341" s="591"/>
      <c r="DW341" s="591"/>
      <c r="DX341" s="591"/>
      <c r="DY341" s="591"/>
      <c r="DZ341" s="591"/>
      <c r="EA341" s="591"/>
      <c r="EB341" s="591"/>
      <c r="EC341" s="591"/>
      <c r="ED341" s="591"/>
      <c r="EE341" s="591"/>
      <c r="EF341" s="591"/>
      <c r="EG341" s="591"/>
      <c r="EH341" s="591"/>
      <c r="EI341" s="591"/>
      <c r="EJ341" s="591"/>
      <c r="EK341" s="591"/>
      <c r="EL341" s="591"/>
      <c r="EM341" s="591"/>
      <c r="EN341" s="591"/>
      <c r="EO341" s="591"/>
      <c r="EP341" s="591"/>
      <c r="EQ341" s="591"/>
      <c r="ER341" s="591"/>
      <c r="ES341" s="591"/>
      <c r="ET341" s="591"/>
      <c r="EU341" s="591"/>
      <c r="EV341" s="591"/>
      <c r="EW341" s="591"/>
      <c r="EX341" s="591"/>
      <c r="EY341" s="591"/>
      <c r="EZ341" s="591"/>
      <c r="FA341" s="591"/>
      <c r="FB341" s="591"/>
      <c r="FC341" s="591"/>
      <c r="FD341" s="591"/>
      <c r="FE341" s="591"/>
      <c r="FF341" s="591"/>
      <c r="FG341" s="591"/>
      <c r="FH341" s="591"/>
      <c r="FI341" s="591"/>
      <c r="FJ341" s="591"/>
      <c r="FK341" s="591"/>
      <c r="FL341" s="591"/>
      <c r="FM341" s="591"/>
      <c r="FN341" s="591"/>
      <c r="FO341" s="591"/>
      <c r="FP341" s="591"/>
      <c r="FQ341" s="591"/>
      <c r="FR341" s="591"/>
      <c r="FS341" s="591"/>
      <c r="FT341" s="591"/>
      <c r="FU341" s="591"/>
      <c r="FV341" s="591"/>
      <c r="FW341" s="591"/>
      <c r="FX341" s="591"/>
      <c r="FY341" s="591"/>
      <c r="FZ341" s="591"/>
      <c r="GA341" s="591"/>
      <c r="GB341" s="591"/>
      <c r="GC341" s="591"/>
      <c r="GD341" s="591"/>
      <c r="GE341" s="591"/>
      <c r="GF341" s="591"/>
      <c r="GG341" s="591"/>
      <c r="GH341" s="591"/>
      <c r="GI341" s="591"/>
      <c r="GJ341" s="591"/>
      <c r="GK341" s="591"/>
      <c r="GL341" s="591"/>
      <c r="GM341" s="591"/>
      <c r="GN341" s="591"/>
      <c r="GO341" s="591"/>
      <c r="GP341" s="591"/>
      <c r="GQ341" s="591"/>
      <c r="GR341" s="591"/>
      <c r="GS341" s="591"/>
      <c r="GT341" s="591"/>
      <c r="GU341" s="591"/>
      <c r="GV341" s="591"/>
      <c r="GW341" s="591"/>
      <c r="GX341" s="591"/>
      <c r="GY341" s="591"/>
      <c r="GZ341" s="591"/>
      <c r="HA341" s="591"/>
      <c r="HB341" s="591"/>
      <c r="HC341" s="591"/>
      <c r="HD341" s="591"/>
      <c r="HE341" s="591"/>
      <c r="HF341" s="591"/>
      <c r="HG341" s="591"/>
      <c r="HH341" s="591"/>
      <c r="HI341" s="591"/>
      <c r="HJ341" s="591"/>
      <c r="HK341" s="591"/>
      <c r="HL341" s="591"/>
      <c r="HM341" s="591"/>
      <c r="HN341" s="591"/>
      <c r="HO341" s="591"/>
      <c r="HP341" s="591"/>
      <c r="HQ341" s="591"/>
      <c r="HR341" s="591"/>
      <c r="HS341" s="591"/>
      <c r="HT341" s="591"/>
      <c r="HU341" s="591"/>
      <c r="HV341" s="591"/>
      <c r="HW341" s="591"/>
      <c r="HX341" s="591"/>
      <c r="HY341" s="591"/>
      <c r="HZ341" s="591"/>
      <c r="IA341" s="591"/>
      <c r="IB341" s="591"/>
      <c r="IC341" s="591"/>
      <c r="ID341" s="591"/>
      <c r="IE341" s="591"/>
      <c r="IF341" s="591"/>
      <c r="IG341" s="591"/>
      <c r="IH341" s="591"/>
      <c r="II341" s="591"/>
      <c r="IJ341" s="591"/>
      <c r="IK341" s="591"/>
      <c r="IL341" s="591"/>
      <c r="IM341" s="591"/>
      <c r="IN341" s="591"/>
      <c r="IO341" s="591"/>
      <c r="IP341" s="591"/>
      <c r="IQ341" s="591"/>
      <c r="IR341" s="591"/>
      <c r="IS341" s="591"/>
    </row>
    <row r="342" spans="1:253" s="526" customFormat="1" ht="90">
      <c r="A342" s="521">
        <v>331</v>
      </c>
      <c r="B342" s="503" t="s">
        <v>230</v>
      </c>
      <c r="C342" s="503" t="s">
        <v>1271</v>
      </c>
      <c r="D342" s="605">
        <v>14506</v>
      </c>
      <c r="E342" s="584" t="s">
        <v>229</v>
      </c>
      <c r="F342" s="538" t="s">
        <v>1140</v>
      </c>
      <c r="G342" s="538"/>
      <c r="H342" s="527" t="s">
        <v>51</v>
      </c>
      <c r="I342" s="524">
        <v>2011</v>
      </c>
      <c r="J342" s="606" t="s">
        <v>1167</v>
      </c>
      <c r="K342" s="524">
        <v>2013</v>
      </c>
      <c r="L342" s="606" t="s">
        <v>1168</v>
      </c>
      <c r="M342" s="524"/>
      <c r="N342" s="604" t="s">
        <v>231</v>
      </c>
      <c r="O342" s="602">
        <v>15123</v>
      </c>
      <c r="P342" s="602"/>
      <c r="Q342" s="602">
        <v>4023</v>
      </c>
      <c r="R342" s="602">
        <f>13500-1007</f>
        <v>12493</v>
      </c>
      <c r="S342" s="602"/>
      <c r="T342" s="602">
        <v>3100</v>
      </c>
      <c r="U342" s="602">
        <v>1007</v>
      </c>
      <c r="V342" s="482">
        <v>1007</v>
      </c>
      <c r="W342" s="482">
        <v>1007</v>
      </c>
      <c r="X342" s="850"/>
      <c r="Y342" s="850"/>
      <c r="Z342" s="589">
        <f>MIN(IF((V342-W342)&gt;1000,MAX((V342-W342)*25%,1000),(V342-W342)),5000)</f>
        <v>0</v>
      </c>
      <c r="AA342" s="493">
        <f t="shared" si="18"/>
        <v>0</v>
      </c>
      <c r="AB342" s="495" t="s">
        <v>1270</v>
      </c>
      <c r="AC342" s="591"/>
      <c r="AD342" s="591"/>
      <c r="AE342" s="591"/>
      <c r="AF342" s="591"/>
      <c r="AG342" s="591"/>
      <c r="AH342" s="591"/>
      <c r="AI342" s="591"/>
      <c r="AJ342" s="591"/>
      <c r="AK342" s="591"/>
      <c r="AL342" s="591"/>
      <c r="AM342" s="591"/>
      <c r="AN342" s="591"/>
      <c r="AO342" s="591"/>
      <c r="AP342" s="591"/>
      <c r="AQ342" s="591"/>
      <c r="AR342" s="591"/>
      <c r="AS342" s="591"/>
      <c r="AT342" s="591"/>
      <c r="AU342" s="591"/>
      <c r="AV342" s="591"/>
      <c r="AW342" s="591"/>
      <c r="AX342" s="591"/>
      <c r="AY342" s="591"/>
      <c r="AZ342" s="591"/>
      <c r="BA342" s="591"/>
      <c r="BB342" s="591"/>
      <c r="BC342" s="591"/>
      <c r="BD342" s="591"/>
      <c r="BE342" s="591"/>
      <c r="BF342" s="591"/>
      <c r="BG342" s="591"/>
      <c r="BH342" s="591"/>
      <c r="BI342" s="591"/>
      <c r="BJ342" s="591"/>
      <c r="BK342" s="591"/>
      <c r="BL342" s="591"/>
      <c r="BM342" s="591"/>
      <c r="BN342" s="591"/>
      <c r="BO342" s="591"/>
      <c r="BP342" s="591"/>
      <c r="BQ342" s="591"/>
      <c r="BR342" s="591"/>
      <c r="BS342" s="591"/>
      <c r="BT342" s="591"/>
      <c r="BU342" s="591"/>
      <c r="BV342" s="591"/>
      <c r="BW342" s="591"/>
      <c r="BX342" s="591"/>
      <c r="BY342" s="591"/>
      <c r="BZ342" s="591"/>
      <c r="CA342" s="591"/>
      <c r="CB342" s="591"/>
      <c r="CC342" s="591"/>
      <c r="CD342" s="591"/>
      <c r="CE342" s="591"/>
      <c r="CF342" s="591"/>
      <c r="CG342" s="591"/>
      <c r="CH342" s="591"/>
      <c r="CI342" s="591"/>
      <c r="CJ342" s="591"/>
      <c r="CK342" s="591"/>
      <c r="CL342" s="591"/>
      <c r="CM342" s="591"/>
      <c r="CN342" s="591"/>
      <c r="CO342" s="591"/>
      <c r="CP342" s="591"/>
      <c r="CQ342" s="591"/>
      <c r="CR342" s="591"/>
      <c r="CS342" s="591"/>
      <c r="CT342" s="591"/>
      <c r="CU342" s="591"/>
      <c r="CV342" s="591"/>
      <c r="CW342" s="591"/>
      <c r="CX342" s="591"/>
      <c r="CY342" s="591"/>
      <c r="CZ342" s="591"/>
      <c r="DA342" s="591"/>
      <c r="DB342" s="591"/>
      <c r="DC342" s="591"/>
      <c r="DD342" s="591"/>
      <c r="DE342" s="591"/>
      <c r="DF342" s="591"/>
      <c r="DG342" s="591"/>
      <c r="DH342" s="591"/>
      <c r="DI342" s="591"/>
      <c r="DJ342" s="591"/>
      <c r="DK342" s="591"/>
      <c r="DL342" s="591"/>
      <c r="DM342" s="591"/>
      <c r="DN342" s="591"/>
      <c r="DO342" s="591"/>
      <c r="DP342" s="591"/>
      <c r="DQ342" s="591"/>
      <c r="DR342" s="591"/>
      <c r="DS342" s="591"/>
      <c r="DT342" s="591"/>
      <c r="DU342" s="591"/>
      <c r="DV342" s="591"/>
      <c r="DW342" s="591"/>
      <c r="DX342" s="591"/>
      <c r="DY342" s="591"/>
      <c r="DZ342" s="591"/>
      <c r="EA342" s="591"/>
      <c r="EB342" s="591"/>
      <c r="EC342" s="591"/>
      <c r="ED342" s="591"/>
      <c r="EE342" s="591"/>
      <c r="EF342" s="591"/>
      <c r="EG342" s="591"/>
      <c r="EH342" s="591"/>
      <c r="EI342" s="591"/>
      <c r="EJ342" s="591"/>
      <c r="EK342" s="591"/>
      <c r="EL342" s="591"/>
      <c r="EM342" s="591"/>
      <c r="EN342" s="591"/>
      <c r="EO342" s="591"/>
      <c r="EP342" s="591"/>
      <c r="EQ342" s="591"/>
      <c r="ER342" s="591"/>
      <c r="ES342" s="591"/>
      <c r="ET342" s="591"/>
      <c r="EU342" s="591"/>
      <c r="EV342" s="591"/>
      <c r="EW342" s="591"/>
      <c r="EX342" s="591"/>
      <c r="EY342" s="591"/>
      <c r="EZ342" s="591"/>
      <c r="FA342" s="591"/>
      <c r="FB342" s="591"/>
      <c r="FC342" s="591"/>
      <c r="FD342" s="591"/>
      <c r="FE342" s="591"/>
      <c r="FF342" s="591"/>
      <c r="FG342" s="591"/>
      <c r="FH342" s="591"/>
      <c r="FI342" s="591"/>
      <c r="FJ342" s="591"/>
      <c r="FK342" s="591"/>
      <c r="FL342" s="591"/>
      <c r="FM342" s="591"/>
      <c r="FN342" s="591"/>
      <c r="FO342" s="591"/>
      <c r="FP342" s="591"/>
      <c r="FQ342" s="591"/>
      <c r="FR342" s="591"/>
      <c r="FS342" s="591"/>
      <c r="FT342" s="591"/>
      <c r="FU342" s="591"/>
      <c r="FV342" s="591"/>
      <c r="FW342" s="591"/>
      <c r="FX342" s="591"/>
      <c r="FY342" s="591"/>
      <c r="FZ342" s="591"/>
      <c r="GA342" s="591"/>
      <c r="GB342" s="591"/>
      <c r="GC342" s="591"/>
      <c r="GD342" s="591"/>
      <c r="GE342" s="591"/>
      <c r="GF342" s="591"/>
      <c r="GG342" s="591"/>
      <c r="GH342" s="591"/>
      <c r="GI342" s="591"/>
      <c r="GJ342" s="591"/>
      <c r="GK342" s="591"/>
      <c r="GL342" s="591"/>
      <c r="GM342" s="591"/>
      <c r="GN342" s="591"/>
      <c r="GO342" s="591"/>
      <c r="GP342" s="591"/>
      <c r="GQ342" s="591"/>
      <c r="GR342" s="591"/>
      <c r="GS342" s="591"/>
      <c r="GT342" s="591"/>
      <c r="GU342" s="591"/>
      <c r="GV342" s="591"/>
      <c r="GW342" s="591"/>
      <c r="GX342" s="591"/>
      <c r="GY342" s="591"/>
      <c r="GZ342" s="591"/>
      <c r="HA342" s="591"/>
      <c r="HB342" s="591"/>
      <c r="HC342" s="591"/>
      <c r="HD342" s="591"/>
      <c r="HE342" s="591"/>
      <c r="HF342" s="591"/>
      <c r="HG342" s="591"/>
      <c r="HH342" s="591"/>
      <c r="HI342" s="591"/>
      <c r="HJ342" s="591"/>
      <c r="HK342" s="591"/>
      <c r="HL342" s="591"/>
      <c r="HM342" s="591"/>
      <c r="HN342" s="591"/>
      <c r="HO342" s="591"/>
      <c r="HP342" s="591"/>
      <c r="HQ342" s="591"/>
      <c r="HR342" s="591"/>
      <c r="HS342" s="591"/>
      <c r="HT342" s="591"/>
      <c r="HU342" s="591"/>
      <c r="HV342" s="591"/>
      <c r="HW342" s="591"/>
      <c r="HX342" s="591"/>
      <c r="HY342" s="591"/>
      <c r="HZ342" s="591"/>
      <c r="IA342" s="591"/>
      <c r="IB342" s="591"/>
      <c r="IC342" s="591"/>
      <c r="ID342" s="591"/>
      <c r="IE342" s="591"/>
      <c r="IF342" s="591"/>
      <c r="IG342" s="591"/>
      <c r="IH342" s="591"/>
      <c r="II342" s="591"/>
      <c r="IJ342" s="591"/>
      <c r="IK342" s="591"/>
      <c r="IL342" s="591"/>
      <c r="IM342" s="591"/>
      <c r="IN342" s="591"/>
      <c r="IO342" s="591"/>
      <c r="IP342" s="591"/>
      <c r="IQ342" s="591"/>
      <c r="IR342" s="591"/>
      <c r="IS342" s="591"/>
    </row>
    <row r="343" spans="1:253" s="526" customFormat="1" ht="75">
      <c r="A343" s="521">
        <v>332</v>
      </c>
      <c r="B343" s="503" t="s">
        <v>240</v>
      </c>
      <c r="C343" s="503" t="s">
        <v>1268</v>
      </c>
      <c r="D343" s="603">
        <v>7310</v>
      </c>
      <c r="E343" s="584" t="s">
        <v>229</v>
      </c>
      <c r="F343" s="538" t="s">
        <v>1140</v>
      </c>
      <c r="G343" s="538"/>
      <c r="H343" s="527" t="s">
        <v>51</v>
      </c>
      <c r="I343" s="524">
        <v>2011</v>
      </c>
      <c r="J343" s="528" t="s">
        <v>1169</v>
      </c>
      <c r="K343" s="524">
        <v>2014</v>
      </c>
      <c r="L343" s="528" t="s">
        <v>1174</v>
      </c>
      <c r="M343" s="524"/>
      <c r="N343" s="604" t="s">
        <v>241</v>
      </c>
      <c r="O343" s="602">
        <v>7831</v>
      </c>
      <c r="P343" s="602"/>
      <c r="Q343" s="602">
        <v>1231</v>
      </c>
      <c r="R343" s="602">
        <v>6800</v>
      </c>
      <c r="S343" s="602"/>
      <c r="T343" s="602">
        <v>200</v>
      </c>
      <c r="U343" s="602">
        <v>510</v>
      </c>
      <c r="V343" s="482">
        <v>510</v>
      </c>
      <c r="W343" s="482">
        <v>510</v>
      </c>
      <c r="X343" s="850"/>
      <c r="Y343" s="850"/>
      <c r="Z343" s="589">
        <f>MIN(IF((V343-W343)&gt;1000,MAX((V343-W343)*25%,1000),(V343-W343)),5000)</f>
        <v>0</v>
      </c>
      <c r="AA343" s="493">
        <f t="shared" si="18"/>
        <v>0</v>
      </c>
      <c r="AB343" s="495" t="s">
        <v>1267</v>
      </c>
      <c r="AC343" s="591"/>
      <c r="AD343" s="591"/>
      <c r="AE343" s="591"/>
      <c r="AF343" s="591"/>
      <c r="AG343" s="591"/>
      <c r="AH343" s="591"/>
      <c r="AI343" s="591"/>
      <c r="AJ343" s="591"/>
      <c r="AK343" s="591"/>
      <c r="AL343" s="591"/>
      <c r="AM343" s="591"/>
      <c r="AN343" s="591"/>
      <c r="AO343" s="591"/>
      <c r="AP343" s="591"/>
      <c r="AQ343" s="591"/>
      <c r="AR343" s="591"/>
      <c r="AS343" s="591"/>
      <c r="AT343" s="591"/>
      <c r="AU343" s="591"/>
      <c r="AV343" s="591"/>
      <c r="AW343" s="591"/>
      <c r="AX343" s="591"/>
      <c r="AY343" s="591"/>
      <c r="AZ343" s="591"/>
      <c r="BA343" s="591"/>
      <c r="BB343" s="591"/>
      <c r="BC343" s="591"/>
      <c r="BD343" s="591"/>
      <c r="BE343" s="591"/>
      <c r="BF343" s="591"/>
      <c r="BG343" s="591"/>
      <c r="BH343" s="591"/>
      <c r="BI343" s="591"/>
      <c r="BJ343" s="591"/>
      <c r="BK343" s="591"/>
      <c r="BL343" s="591"/>
      <c r="BM343" s="591"/>
      <c r="BN343" s="591"/>
      <c r="BO343" s="591"/>
      <c r="BP343" s="591"/>
      <c r="BQ343" s="591"/>
      <c r="BR343" s="591"/>
      <c r="BS343" s="591"/>
      <c r="BT343" s="591"/>
      <c r="BU343" s="591"/>
      <c r="BV343" s="591"/>
      <c r="BW343" s="591"/>
      <c r="BX343" s="591"/>
      <c r="BY343" s="591"/>
      <c r="BZ343" s="591"/>
      <c r="CA343" s="591"/>
      <c r="CB343" s="591"/>
      <c r="CC343" s="591"/>
      <c r="CD343" s="591"/>
      <c r="CE343" s="591"/>
      <c r="CF343" s="591"/>
      <c r="CG343" s="591"/>
      <c r="CH343" s="591"/>
      <c r="CI343" s="591"/>
      <c r="CJ343" s="591"/>
      <c r="CK343" s="591"/>
      <c r="CL343" s="591"/>
      <c r="CM343" s="591"/>
      <c r="CN343" s="591"/>
      <c r="CO343" s="591"/>
      <c r="CP343" s="591"/>
      <c r="CQ343" s="591"/>
      <c r="CR343" s="591"/>
      <c r="CS343" s="591"/>
      <c r="CT343" s="591"/>
      <c r="CU343" s="591"/>
      <c r="CV343" s="591"/>
      <c r="CW343" s="591"/>
      <c r="CX343" s="591"/>
      <c r="CY343" s="591"/>
      <c r="CZ343" s="591"/>
      <c r="DA343" s="591"/>
      <c r="DB343" s="591"/>
      <c r="DC343" s="591"/>
      <c r="DD343" s="591"/>
      <c r="DE343" s="591"/>
      <c r="DF343" s="591"/>
      <c r="DG343" s="591"/>
      <c r="DH343" s="591"/>
      <c r="DI343" s="591"/>
      <c r="DJ343" s="591"/>
      <c r="DK343" s="591"/>
      <c r="DL343" s="591"/>
      <c r="DM343" s="591"/>
      <c r="DN343" s="591"/>
      <c r="DO343" s="591"/>
      <c r="DP343" s="591"/>
      <c r="DQ343" s="591"/>
      <c r="DR343" s="591"/>
      <c r="DS343" s="591"/>
      <c r="DT343" s="591"/>
      <c r="DU343" s="591"/>
      <c r="DV343" s="591"/>
      <c r="DW343" s="591"/>
      <c r="DX343" s="591"/>
      <c r="DY343" s="591"/>
      <c r="DZ343" s="591"/>
      <c r="EA343" s="591"/>
      <c r="EB343" s="591"/>
      <c r="EC343" s="591"/>
      <c r="ED343" s="591"/>
      <c r="EE343" s="591"/>
      <c r="EF343" s="591"/>
      <c r="EG343" s="591"/>
      <c r="EH343" s="591"/>
      <c r="EI343" s="591"/>
      <c r="EJ343" s="591"/>
      <c r="EK343" s="591"/>
      <c r="EL343" s="591"/>
      <c r="EM343" s="591"/>
      <c r="EN343" s="591"/>
      <c r="EO343" s="591"/>
      <c r="EP343" s="591"/>
      <c r="EQ343" s="591"/>
      <c r="ER343" s="591"/>
      <c r="ES343" s="591"/>
      <c r="ET343" s="591"/>
      <c r="EU343" s="591"/>
      <c r="EV343" s="591"/>
      <c r="EW343" s="591"/>
      <c r="EX343" s="591"/>
      <c r="EY343" s="591"/>
      <c r="EZ343" s="591"/>
      <c r="FA343" s="591"/>
      <c r="FB343" s="591"/>
      <c r="FC343" s="591"/>
      <c r="FD343" s="591"/>
      <c r="FE343" s="591"/>
      <c r="FF343" s="591"/>
      <c r="FG343" s="591"/>
      <c r="FH343" s="591"/>
      <c r="FI343" s="591"/>
      <c r="FJ343" s="591"/>
      <c r="FK343" s="591"/>
      <c r="FL343" s="591"/>
      <c r="FM343" s="591"/>
      <c r="FN343" s="591"/>
      <c r="FO343" s="591"/>
      <c r="FP343" s="591"/>
      <c r="FQ343" s="591"/>
      <c r="FR343" s="591"/>
      <c r="FS343" s="591"/>
      <c r="FT343" s="591"/>
      <c r="FU343" s="591"/>
      <c r="FV343" s="591"/>
      <c r="FW343" s="591"/>
      <c r="FX343" s="591"/>
      <c r="FY343" s="591"/>
      <c r="FZ343" s="591"/>
      <c r="GA343" s="591"/>
      <c r="GB343" s="591"/>
      <c r="GC343" s="591"/>
      <c r="GD343" s="591"/>
      <c r="GE343" s="591"/>
      <c r="GF343" s="591"/>
      <c r="GG343" s="591"/>
      <c r="GH343" s="591"/>
      <c r="GI343" s="591"/>
      <c r="GJ343" s="591"/>
      <c r="GK343" s="591"/>
      <c r="GL343" s="591"/>
      <c r="GM343" s="591"/>
      <c r="GN343" s="591"/>
      <c r="GO343" s="591"/>
      <c r="GP343" s="591"/>
      <c r="GQ343" s="591"/>
      <c r="GR343" s="591"/>
      <c r="GS343" s="591"/>
      <c r="GT343" s="591"/>
      <c r="GU343" s="591"/>
      <c r="GV343" s="591"/>
      <c r="GW343" s="591"/>
      <c r="GX343" s="591"/>
      <c r="GY343" s="591"/>
      <c r="GZ343" s="591"/>
      <c r="HA343" s="591"/>
      <c r="HB343" s="591"/>
      <c r="HC343" s="591"/>
      <c r="HD343" s="591"/>
      <c r="HE343" s="591"/>
      <c r="HF343" s="591"/>
      <c r="HG343" s="591"/>
      <c r="HH343" s="591"/>
      <c r="HI343" s="591"/>
      <c r="HJ343" s="591"/>
      <c r="HK343" s="591"/>
      <c r="HL343" s="591"/>
      <c r="HM343" s="591"/>
      <c r="HN343" s="591"/>
      <c r="HO343" s="591"/>
      <c r="HP343" s="591"/>
      <c r="HQ343" s="591"/>
      <c r="HR343" s="591"/>
      <c r="HS343" s="591"/>
      <c r="HT343" s="591"/>
      <c r="HU343" s="591"/>
      <c r="HV343" s="591"/>
      <c r="HW343" s="591"/>
      <c r="HX343" s="591"/>
      <c r="HY343" s="591"/>
      <c r="HZ343" s="591"/>
      <c r="IA343" s="591"/>
      <c r="IB343" s="591"/>
      <c r="IC343" s="591"/>
      <c r="ID343" s="591"/>
      <c r="IE343" s="591"/>
      <c r="IF343" s="591"/>
      <c r="IG343" s="591"/>
      <c r="IH343" s="591"/>
      <c r="II343" s="591"/>
      <c r="IJ343" s="591"/>
      <c r="IK343" s="591"/>
      <c r="IL343" s="591"/>
      <c r="IM343" s="591"/>
      <c r="IN343" s="591"/>
      <c r="IO343" s="591"/>
      <c r="IP343" s="591"/>
      <c r="IQ343" s="591"/>
      <c r="IR343" s="591"/>
      <c r="IS343" s="591"/>
    </row>
    <row r="344" spans="1:253" s="526" customFormat="1" ht="105">
      <c r="A344" s="521">
        <v>333</v>
      </c>
      <c r="B344" s="503" t="s">
        <v>298</v>
      </c>
      <c r="C344" s="503" t="s">
        <v>1266</v>
      </c>
      <c r="D344" s="603">
        <v>18656</v>
      </c>
      <c r="E344" s="584" t="s">
        <v>229</v>
      </c>
      <c r="F344" s="538" t="s">
        <v>1140</v>
      </c>
      <c r="G344" s="538"/>
      <c r="H344" s="480" t="s">
        <v>19</v>
      </c>
      <c r="I344" s="524">
        <v>2012</v>
      </c>
      <c r="J344" s="524">
        <v>2012</v>
      </c>
      <c r="K344" s="524">
        <v>2014</v>
      </c>
      <c r="L344" s="524">
        <v>2012</v>
      </c>
      <c r="M344" s="524"/>
      <c r="N344" s="604" t="s">
        <v>299</v>
      </c>
      <c r="O344" s="602">
        <v>30194</v>
      </c>
      <c r="P344" s="602"/>
      <c r="Q344" s="602">
        <v>11848</v>
      </c>
      <c r="R344" s="602">
        <v>18546</v>
      </c>
      <c r="S344" s="602"/>
      <c r="T344" s="602">
        <v>200</v>
      </c>
      <c r="U344" s="602">
        <v>110</v>
      </c>
      <c r="V344" s="482">
        <v>110</v>
      </c>
      <c r="W344" s="482">
        <v>110</v>
      </c>
      <c r="X344" s="850"/>
      <c r="Y344" s="850"/>
      <c r="Z344" s="589">
        <f>MIN(IF((V344-W344)&gt;1000,MAX((V344-W344)*25%,1000),(V344-W344)),5000)</f>
        <v>0</v>
      </c>
      <c r="AA344" s="493">
        <f t="shared" si="18"/>
        <v>0</v>
      </c>
      <c r="AB344" s="503" t="s">
        <v>1269</v>
      </c>
      <c r="AC344" s="591"/>
      <c r="AD344" s="591"/>
      <c r="AE344" s="591"/>
      <c r="AF344" s="591"/>
      <c r="AG344" s="591"/>
      <c r="AH344" s="591"/>
      <c r="AI344" s="591"/>
      <c r="AJ344" s="591"/>
      <c r="AK344" s="591"/>
      <c r="AL344" s="591"/>
      <c r="AM344" s="591"/>
      <c r="AN344" s="591"/>
      <c r="AO344" s="591"/>
      <c r="AP344" s="591"/>
      <c r="AQ344" s="591"/>
      <c r="AR344" s="591"/>
      <c r="AS344" s="591"/>
      <c r="AT344" s="591"/>
      <c r="AU344" s="591"/>
      <c r="AV344" s="591"/>
      <c r="AW344" s="591"/>
      <c r="AX344" s="591"/>
      <c r="AY344" s="591"/>
      <c r="AZ344" s="591"/>
      <c r="BA344" s="591"/>
      <c r="BB344" s="591"/>
      <c r="BC344" s="591"/>
      <c r="BD344" s="591"/>
      <c r="BE344" s="591"/>
      <c r="BF344" s="591"/>
      <c r="BG344" s="591"/>
      <c r="BH344" s="591"/>
      <c r="BI344" s="591"/>
      <c r="BJ344" s="591"/>
      <c r="BK344" s="591"/>
      <c r="BL344" s="591"/>
      <c r="BM344" s="591"/>
      <c r="BN344" s="591"/>
      <c r="BO344" s="591"/>
      <c r="BP344" s="591"/>
      <c r="BQ344" s="591"/>
      <c r="BR344" s="591"/>
      <c r="BS344" s="591"/>
      <c r="BT344" s="591"/>
      <c r="BU344" s="591"/>
      <c r="BV344" s="591"/>
      <c r="BW344" s="591"/>
      <c r="BX344" s="591"/>
      <c r="BY344" s="591"/>
      <c r="BZ344" s="591"/>
      <c r="CA344" s="591"/>
      <c r="CB344" s="591"/>
      <c r="CC344" s="591"/>
      <c r="CD344" s="591"/>
      <c r="CE344" s="591"/>
      <c r="CF344" s="591"/>
      <c r="CG344" s="591"/>
      <c r="CH344" s="591"/>
      <c r="CI344" s="591"/>
      <c r="CJ344" s="591"/>
      <c r="CK344" s="591"/>
      <c r="CL344" s="591"/>
      <c r="CM344" s="591"/>
      <c r="CN344" s="591"/>
      <c r="CO344" s="591"/>
      <c r="CP344" s="591"/>
      <c r="CQ344" s="591"/>
      <c r="CR344" s="591"/>
      <c r="CS344" s="591"/>
      <c r="CT344" s="591"/>
      <c r="CU344" s="591"/>
      <c r="CV344" s="591"/>
      <c r="CW344" s="591"/>
      <c r="CX344" s="591"/>
      <c r="CY344" s="591"/>
      <c r="CZ344" s="591"/>
      <c r="DA344" s="591"/>
      <c r="DB344" s="591"/>
      <c r="DC344" s="591"/>
      <c r="DD344" s="591"/>
      <c r="DE344" s="591"/>
      <c r="DF344" s="591"/>
      <c r="DG344" s="591"/>
      <c r="DH344" s="591"/>
      <c r="DI344" s="591"/>
      <c r="DJ344" s="591"/>
      <c r="DK344" s="591"/>
      <c r="DL344" s="591"/>
      <c r="DM344" s="591"/>
      <c r="DN344" s="591"/>
      <c r="DO344" s="591"/>
      <c r="DP344" s="591"/>
      <c r="DQ344" s="591"/>
      <c r="DR344" s="591"/>
      <c r="DS344" s="591"/>
      <c r="DT344" s="591"/>
      <c r="DU344" s="591"/>
      <c r="DV344" s="591"/>
      <c r="DW344" s="591"/>
      <c r="DX344" s="591"/>
      <c r="DY344" s="591"/>
      <c r="DZ344" s="591"/>
      <c r="EA344" s="591"/>
      <c r="EB344" s="591"/>
      <c r="EC344" s="591"/>
      <c r="ED344" s="591"/>
      <c r="EE344" s="591"/>
      <c r="EF344" s="591"/>
      <c r="EG344" s="591"/>
      <c r="EH344" s="591"/>
      <c r="EI344" s="591"/>
      <c r="EJ344" s="591"/>
      <c r="EK344" s="591"/>
      <c r="EL344" s="591"/>
      <c r="EM344" s="591"/>
      <c r="EN344" s="591"/>
      <c r="EO344" s="591"/>
      <c r="EP344" s="591"/>
      <c r="EQ344" s="591"/>
      <c r="ER344" s="591"/>
      <c r="ES344" s="591"/>
      <c r="ET344" s="591"/>
      <c r="EU344" s="591"/>
      <c r="EV344" s="591"/>
      <c r="EW344" s="591"/>
      <c r="EX344" s="591"/>
      <c r="EY344" s="591"/>
      <c r="EZ344" s="591"/>
      <c r="FA344" s="591"/>
      <c r="FB344" s="591"/>
      <c r="FC344" s="591"/>
      <c r="FD344" s="591"/>
      <c r="FE344" s="591"/>
      <c r="FF344" s="591"/>
      <c r="FG344" s="591"/>
      <c r="FH344" s="591"/>
      <c r="FI344" s="591"/>
      <c r="FJ344" s="591"/>
      <c r="FK344" s="591"/>
      <c r="FL344" s="591"/>
      <c r="FM344" s="591"/>
      <c r="FN344" s="591"/>
      <c r="FO344" s="591"/>
      <c r="FP344" s="591"/>
      <c r="FQ344" s="591"/>
      <c r="FR344" s="591"/>
      <c r="FS344" s="591"/>
      <c r="FT344" s="591"/>
      <c r="FU344" s="591"/>
      <c r="FV344" s="591"/>
      <c r="FW344" s="591"/>
      <c r="FX344" s="591"/>
      <c r="FY344" s="591"/>
      <c r="FZ344" s="591"/>
      <c r="GA344" s="591"/>
      <c r="GB344" s="591"/>
      <c r="GC344" s="591"/>
      <c r="GD344" s="591"/>
      <c r="GE344" s="591"/>
      <c r="GF344" s="591"/>
      <c r="GG344" s="591"/>
      <c r="GH344" s="591"/>
      <c r="GI344" s="591"/>
      <c r="GJ344" s="591"/>
      <c r="GK344" s="591"/>
      <c r="GL344" s="591"/>
      <c r="GM344" s="591"/>
      <c r="GN344" s="591"/>
      <c r="GO344" s="591"/>
      <c r="GP344" s="591"/>
      <c r="GQ344" s="591"/>
      <c r="GR344" s="591"/>
      <c r="GS344" s="591"/>
      <c r="GT344" s="591"/>
      <c r="GU344" s="591"/>
      <c r="GV344" s="591"/>
      <c r="GW344" s="591"/>
      <c r="GX344" s="591"/>
      <c r="GY344" s="591"/>
      <c r="GZ344" s="591"/>
      <c r="HA344" s="591"/>
      <c r="HB344" s="591"/>
      <c r="HC344" s="591"/>
      <c r="HD344" s="591"/>
      <c r="HE344" s="591"/>
      <c r="HF344" s="591"/>
      <c r="HG344" s="591"/>
      <c r="HH344" s="591"/>
      <c r="HI344" s="591"/>
      <c r="HJ344" s="591"/>
      <c r="HK344" s="591"/>
      <c r="HL344" s="591"/>
      <c r="HM344" s="591"/>
      <c r="HN344" s="591"/>
      <c r="HO344" s="591"/>
      <c r="HP344" s="591"/>
      <c r="HQ344" s="591"/>
      <c r="HR344" s="591"/>
      <c r="HS344" s="591"/>
      <c r="HT344" s="591"/>
      <c r="HU344" s="591"/>
      <c r="HV344" s="591"/>
      <c r="HW344" s="591"/>
      <c r="HX344" s="591"/>
      <c r="HY344" s="591"/>
      <c r="HZ344" s="591"/>
      <c r="IA344" s="591"/>
      <c r="IB344" s="591"/>
      <c r="IC344" s="591"/>
      <c r="ID344" s="591"/>
      <c r="IE344" s="591"/>
      <c r="IF344" s="591"/>
      <c r="IG344" s="591"/>
      <c r="IH344" s="591"/>
      <c r="II344" s="591"/>
      <c r="IJ344" s="591"/>
      <c r="IK344" s="591"/>
      <c r="IL344" s="591"/>
      <c r="IM344" s="591"/>
      <c r="IN344" s="591"/>
      <c r="IO344" s="591"/>
      <c r="IP344" s="591"/>
      <c r="IQ344" s="591"/>
      <c r="IR344" s="591"/>
      <c r="IS344" s="591"/>
    </row>
    <row r="345" spans="1:253" s="668" customFormat="1" ht="45">
      <c r="A345" s="662">
        <v>334</v>
      </c>
      <c r="B345" s="889" t="s">
        <v>401</v>
      </c>
      <c r="C345" s="889"/>
      <c r="D345" s="908"/>
      <c r="E345" s="731" t="s">
        <v>229</v>
      </c>
      <c r="F345" s="732" t="s">
        <v>1247</v>
      </c>
      <c r="G345" s="925" t="s">
        <v>1088</v>
      </c>
      <c r="H345" s="665" t="s">
        <v>1146</v>
      </c>
      <c r="I345" s="666">
        <v>2012</v>
      </c>
      <c r="J345" s="666">
        <v>2012</v>
      </c>
      <c r="K345" s="666">
        <v>2017</v>
      </c>
      <c r="L345" s="666" t="s">
        <v>1319</v>
      </c>
      <c r="M345" s="666"/>
      <c r="N345" s="926" t="s">
        <v>431</v>
      </c>
      <c r="O345" s="893">
        <v>37443</v>
      </c>
      <c r="P345" s="893"/>
      <c r="Q345" s="891">
        <v>11233</v>
      </c>
      <c r="R345" s="927">
        <v>14640</v>
      </c>
      <c r="S345" s="927"/>
      <c r="T345" s="891">
        <v>7640</v>
      </c>
      <c r="U345" s="891">
        <v>3593</v>
      </c>
      <c r="V345" s="850">
        <v>3593</v>
      </c>
      <c r="W345" s="850">
        <v>2000</v>
      </c>
      <c r="X345" s="850"/>
      <c r="Y345" s="850"/>
      <c r="Z345" s="892">
        <v>1593</v>
      </c>
      <c r="AA345" s="892">
        <f t="shared" si="18"/>
        <v>0</v>
      </c>
      <c r="AB345" s="894" t="s">
        <v>134</v>
      </c>
      <c r="AC345" s="909"/>
      <c r="AD345" s="909"/>
      <c r="AE345" s="909"/>
      <c r="AF345" s="909"/>
      <c r="AG345" s="909"/>
      <c r="AH345" s="909"/>
      <c r="AI345" s="909"/>
      <c r="AJ345" s="909"/>
      <c r="AK345" s="909"/>
      <c r="AL345" s="909"/>
      <c r="AM345" s="909"/>
      <c r="AN345" s="909"/>
      <c r="AO345" s="909"/>
      <c r="AP345" s="909"/>
      <c r="AQ345" s="909"/>
      <c r="AR345" s="909"/>
      <c r="AS345" s="909"/>
      <c r="AT345" s="909"/>
      <c r="AU345" s="909"/>
      <c r="AV345" s="909"/>
      <c r="AW345" s="909"/>
      <c r="AX345" s="909"/>
      <c r="AY345" s="909"/>
      <c r="AZ345" s="909"/>
      <c r="BA345" s="909"/>
      <c r="BB345" s="909"/>
      <c r="BC345" s="909"/>
      <c r="BD345" s="909"/>
      <c r="BE345" s="909"/>
      <c r="BF345" s="909"/>
      <c r="BG345" s="909"/>
      <c r="BH345" s="909"/>
      <c r="BI345" s="909"/>
      <c r="BJ345" s="909"/>
      <c r="BK345" s="909"/>
      <c r="BL345" s="909"/>
      <c r="BM345" s="909"/>
      <c r="BN345" s="909"/>
      <c r="BO345" s="909"/>
      <c r="BP345" s="909"/>
      <c r="BQ345" s="909"/>
      <c r="BR345" s="909"/>
      <c r="BS345" s="909"/>
      <c r="BT345" s="909"/>
      <c r="BU345" s="909"/>
      <c r="BV345" s="909"/>
      <c r="BW345" s="909"/>
      <c r="BX345" s="909"/>
      <c r="BY345" s="909"/>
      <c r="BZ345" s="909"/>
      <c r="CA345" s="909"/>
      <c r="CB345" s="909"/>
      <c r="CC345" s="909"/>
      <c r="CD345" s="909"/>
      <c r="CE345" s="909"/>
      <c r="CF345" s="909"/>
      <c r="CG345" s="909"/>
      <c r="CH345" s="909"/>
      <c r="CI345" s="909"/>
      <c r="CJ345" s="909"/>
      <c r="CK345" s="909"/>
      <c r="CL345" s="909"/>
      <c r="CM345" s="909"/>
      <c r="CN345" s="909"/>
      <c r="CO345" s="909"/>
      <c r="CP345" s="909"/>
      <c r="CQ345" s="909"/>
      <c r="CR345" s="909"/>
      <c r="CS345" s="909"/>
      <c r="CT345" s="909"/>
      <c r="CU345" s="909"/>
      <c r="CV345" s="909"/>
      <c r="CW345" s="909"/>
      <c r="CX345" s="909"/>
      <c r="CY345" s="909"/>
      <c r="CZ345" s="909"/>
      <c r="DA345" s="909"/>
      <c r="DB345" s="909"/>
      <c r="DC345" s="909"/>
      <c r="DD345" s="909"/>
      <c r="DE345" s="909"/>
      <c r="DF345" s="909"/>
      <c r="DG345" s="909"/>
      <c r="DH345" s="909"/>
      <c r="DI345" s="909"/>
      <c r="DJ345" s="909"/>
      <c r="DK345" s="909"/>
      <c r="DL345" s="909"/>
      <c r="DM345" s="909"/>
      <c r="DN345" s="909"/>
      <c r="DO345" s="909"/>
      <c r="DP345" s="909"/>
      <c r="DQ345" s="909"/>
      <c r="DR345" s="909"/>
      <c r="DS345" s="909"/>
      <c r="DT345" s="909"/>
      <c r="DU345" s="909"/>
      <c r="DV345" s="909"/>
      <c r="DW345" s="909"/>
      <c r="DX345" s="909"/>
      <c r="DY345" s="909"/>
      <c r="DZ345" s="909"/>
      <c r="EA345" s="909"/>
      <c r="EB345" s="909"/>
      <c r="EC345" s="909"/>
      <c r="ED345" s="909"/>
      <c r="EE345" s="909"/>
      <c r="EF345" s="909"/>
      <c r="EG345" s="909"/>
      <c r="EH345" s="909"/>
      <c r="EI345" s="909"/>
      <c r="EJ345" s="909"/>
      <c r="EK345" s="909"/>
      <c r="EL345" s="909"/>
      <c r="EM345" s="909"/>
      <c r="EN345" s="909"/>
      <c r="EO345" s="909"/>
      <c r="EP345" s="909"/>
      <c r="EQ345" s="909"/>
      <c r="ER345" s="909"/>
      <c r="ES345" s="909"/>
      <c r="ET345" s="909"/>
      <c r="EU345" s="909"/>
      <c r="EV345" s="909"/>
      <c r="EW345" s="909"/>
      <c r="EX345" s="909"/>
      <c r="EY345" s="909"/>
      <c r="EZ345" s="909"/>
      <c r="FA345" s="909"/>
      <c r="FB345" s="909"/>
      <c r="FC345" s="909"/>
      <c r="FD345" s="909"/>
      <c r="FE345" s="909"/>
      <c r="FF345" s="909"/>
      <c r="FG345" s="909"/>
      <c r="FH345" s="909"/>
      <c r="FI345" s="909"/>
      <c r="FJ345" s="909"/>
      <c r="FK345" s="909"/>
      <c r="FL345" s="909"/>
      <c r="FM345" s="909"/>
      <c r="FN345" s="909"/>
      <c r="FO345" s="909"/>
      <c r="FP345" s="909"/>
      <c r="FQ345" s="909"/>
      <c r="FR345" s="909"/>
      <c r="FS345" s="909"/>
      <c r="FT345" s="909"/>
      <c r="FU345" s="909"/>
      <c r="FV345" s="909"/>
      <c r="FW345" s="909"/>
      <c r="FX345" s="909"/>
      <c r="FY345" s="909"/>
      <c r="FZ345" s="909"/>
      <c r="GA345" s="909"/>
      <c r="GB345" s="909"/>
      <c r="GC345" s="909"/>
      <c r="GD345" s="909"/>
      <c r="GE345" s="909"/>
      <c r="GF345" s="909"/>
      <c r="GG345" s="909"/>
      <c r="GH345" s="909"/>
      <c r="GI345" s="909"/>
      <c r="GJ345" s="909"/>
      <c r="GK345" s="909"/>
      <c r="GL345" s="909"/>
      <c r="GM345" s="909"/>
      <c r="GN345" s="909"/>
      <c r="GO345" s="909"/>
      <c r="GP345" s="909"/>
      <c r="GQ345" s="909"/>
      <c r="GR345" s="909"/>
      <c r="GS345" s="909"/>
      <c r="GT345" s="909"/>
      <c r="GU345" s="909"/>
      <c r="GV345" s="909"/>
      <c r="GW345" s="909"/>
      <c r="GX345" s="909"/>
      <c r="GY345" s="909"/>
      <c r="GZ345" s="909"/>
      <c r="HA345" s="909"/>
      <c r="HB345" s="909"/>
      <c r="HC345" s="909"/>
      <c r="HD345" s="909"/>
      <c r="HE345" s="909"/>
      <c r="HF345" s="909"/>
      <c r="HG345" s="909"/>
      <c r="HH345" s="909"/>
      <c r="HI345" s="909"/>
      <c r="HJ345" s="909"/>
      <c r="HK345" s="909"/>
      <c r="HL345" s="909"/>
      <c r="HM345" s="909"/>
      <c r="HN345" s="909"/>
      <c r="HO345" s="909"/>
      <c r="HP345" s="909"/>
      <c r="HQ345" s="909"/>
      <c r="HR345" s="909"/>
      <c r="HS345" s="909"/>
      <c r="HT345" s="909"/>
      <c r="HU345" s="909"/>
      <c r="HV345" s="909"/>
      <c r="HW345" s="909"/>
      <c r="HX345" s="909"/>
      <c r="HY345" s="909"/>
      <c r="HZ345" s="909"/>
      <c r="IA345" s="909"/>
      <c r="IB345" s="909"/>
      <c r="IC345" s="909"/>
      <c r="ID345" s="909"/>
      <c r="IE345" s="909"/>
      <c r="IF345" s="909"/>
      <c r="IG345" s="909"/>
      <c r="IH345" s="909"/>
      <c r="II345" s="909"/>
      <c r="IJ345" s="909"/>
      <c r="IK345" s="909"/>
      <c r="IL345" s="909"/>
      <c r="IM345" s="909"/>
      <c r="IN345" s="909"/>
      <c r="IO345" s="909"/>
      <c r="IP345" s="909"/>
      <c r="IQ345" s="909"/>
      <c r="IR345" s="909"/>
      <c r="IS345" s="909"/>
    </row>
    <row r="346" spans="1:253" s="591" customFormat="1" ht="60">
      <c r="A346" s="521">
        <v>335</v>
      </c>
      <c r="B346" s="503" t="s">
        <v>503</v>
      </c>
      <c r="C346" s="503"/>
      <c r="D346" s="600"/>
      <c r="E346" s="584" t="s">
        <v>229</v>
      </c>
      <c r="F346" s="530" t="s">
        <v>1247</v>
      </c>
      <c r="G346" s="530"/>
      <c r="H346" s="480" t="s">
        <v>1146</v>
      </c>
      <c r="I346" s="524">
        <v>2015</v>
      </c>
      <c r="J346" s="524">
        <v>2015</v>
      </c>
      <c r="K346" s="524">
        <v>2020</v>
      </c>
      <c r="L346" s="524" t="s">
        <v>1319</v>
      </c>
      <c r="M346" s="524"/>
      <c r="N346" s="604" t="s">
        <v>504</v>
      </c>
      <c r="O346" s="482">
        <v>139630</v>
      </c>
      <c r="P346" s="482"/>
      <c r="Q346" s="482">
        <v>17000</v>
      </c>
      <c r="R346" s="482">
        <v>27781</v>
      </c>
      <c r="S346" s="482"/>
      <c r="T346" s="482">
        <v>7781</v>
      </c>
      <c r="U346" s="482">
        <v>6714</v>
      </c>
      <c r="V346" s="482">
        <f>Q346*0.9-T346</f>
        <v>7519</v>
      </c>
      <c r="W346" s="482">
        <v>2673</v>
      </c>
      <c r="X346" s="850"/>
      <c r="Y346" s="850"/>
      <c r="Z346" s="482">
        <f>IF((V346-W346)&gt;2000,2000,(V346-W346))</f>
        <v>2000</v>
      </c>
      <c r="AA346" s="482">
        <f t="shared" si="18"/>
        <v>2846</v>
      </c>
      <c r="AB346" s="585" t="s">
        <v>1337</v>
      </c>
    </row>
    <row r="347" spans="1:253" s="935" customFormat="1" ht="90">
      <c r="A347" s="662">
        <v>336</v>
      </c>
      <c r="B347" s="928" t="s">
        <v>195</v>
      </c>
      <c r="C347" s="929" t="s">
        <v>1151</v>
      </c>
      <c r="D347" s="921">
        <v>85170</v>
      </c>
      <c r="E347" s="731" t="s">
        <v>170</v>
      </c>
      <c r="F347" s="897" t="s">
        <v>1140</v>
      </c>
      <c r="G347" s="897"/>
      <c r="H347" s="930" t="s">
        <v>189</v>
      </c>
      <c r="I347" s="666">
        <v>2008</v>
      </c>
      <c r="J347" s="666">
        <v>2008</v>
      </c>
      <c r="K347" s="666">
        <v>2013</v>
      </c>
      <c r="L347" s="666">
        <v>2013</v>
      </c>
      <c r="M347" s="666"/>
      <c r="N347" s="928" t="s">
        <v>196</v>
      </c>
      <c r="O347" s="931">
        <v>107610</v>
      </c>
      <c r="P347" s="931"/>
      <c r="Q347" s="931">
        <v>107610</v>
      </c>
      <c r="R347" s="932">
        <v>82000</v>
      </c>
      <c r="S347" s="932"/>
      <c r="T347" s="933">
        <v>82000</v>
      </c>
      <c r="U347" s="933">
        <v>2371</v>
      </c>
      <c r="V347" s="934">
        <v>2371</v>
      </c>
      <c r="W347" s="934">
        <v>2371</v>
      </c>
      <c r="X347" s="934"/>
      <c r="Y347" s="934"/>
      <c r="Z347" s="933">
        <f t="shared" ref="Z347:Z363" si="19">MIN(IF((V347-W347)&gt;1000,MAX((V347-W347)*25%,1000),(V347-W347)),5000)</f>
        <v>0</v>
      </c>
      <c r="AA347" s="667">
        <f t="shared" si="18"/>
        <v>0</v>
      </c>
      <c r="AB347" s="734" t="s">
        <v>197</v>
      </c>
    </row>
    <row r="348" spans="1:253" s="938" customFormat="1" ht="75">
      <c r="A348" s="662">
        <v>337</v>
      </c>
      <c r="B348" s="936" t="s">
        <v>167</v>
      </c>
      <c r="C348" s="630" t="s">
        <v>1152</v>
      </c>
      <c r="D348" s="921">
        <v>50388</v>
      </c>
      <c r="E348" s="731" t="s">
        <v>170</v>
      </c>
      <c r="F348" s="897" t="s">
        <v>1140</v>
      </c>
      <c r="G348" s="897"/>
      <c r="H348" s="731" t="s">
        <v>19</v>
      </c>
      <c r="I348" s="666">
        <v>2010</v>
      </c>
      <c r="J348" s="670" t="s">
        <v>1235</v>
      </c>
      <c r="K348" s="666">
        <v>2016</v>
      </c>
      <c r="L348" s="670" t="s">
        <v>1193</v>
      </c>
      <c r="M348" s="666"/>
      <c r="N348" s="937" t="s">
        <v>168</v>
      </c>
      <c r="O348" s="932">
        <v>52941</v>
      </c>
      <c r="P348" s="932"/>
      <c r="Q348" s="932">
        <v>52941</v>
      </c>
      <c r="R348" s="932">
        <v>37540</v>
      </c>
      <c r="S348" s="932"/>
      <c r="T348" s="933">
        <v>37540</v>
      </c>
      <c r="U348" s="933">
        <v>9344</v>
      </c>
      <c r="V348" s="934">
        <v>9348</v>
      </c>
      <c r="W348" s="934">
        <v>2318</v>
      </c>
      <c r="X348" s="934"/>
      <c r="Y348" s="934"/>
      <c r="Z348" s="933">
        <f t="shared" si="19"/>
        <v>1757.5</v>
      </c>
      <c r="AA348" s="667">
        <v>5272</v>
      </c>
      <c r="AB348" s="734" t="s">
        <v>169</v>
      </c>
      <c r="AC348" s="935"/>
      <c r="AD348" s="935"/>
      <c r="AE348" s="935"/>
      <c r="AF348" s="935"/>
      <c r="AG348" s="935"/>
      <c r="AH348" s="935"/>
      <c r="AI348" s="935"/>
      <c r="AJ348" s="935"/>
      <c r="AK348" s="935"/>
      <c r="AL348" s="935"/>
      <c r="AM348" s="935"/>
      <c r="AN348" s="935"/>
      <c r="AO348" s="935"/>
      <c r="AP348" s="935"/>
      <c r="AQ348" s="935"/>
      <c r="AR348" s="935"/>
      <c r="AS348" s="935"/>
      <c r="AT348" s="935"/>
      <c r="AU348" s="935"/>
      <c r="AV348" s="935"/>
      <c r="AW348" s="935"/>
      <c r="AX348" s="935"/>
      <c r="AY348" s="935"/>
      <c r="AZ348" s="935"/>
      <c r="BA348" s="935"/>
      <c r="BB348" s="935"/>
      <c r="BC348" s="935"/>
      <c r="BD348" s="935"/>
      <c r="BE348" s="935"/>
      <c r="BF348" s="935"/>
      <c r="BG348" s="935"/>
      <c r="BH348" s="935"/>
      <c r="BI348" s="935"/>
      <c r="BJ348" s="935"/>
      <c r="BK348" s="935"/>
      <c r="BL348" s="935"/>
      <c r="BM348" s="935"/>
      <c r="BN348" s="935"/>
      <c r="BO348" s="935"/>
      <c r="BP348" s="935"/>
      <c r="BQ348" s="935"/>
      <c r="BR348" s="935"/>
      <c r="BS348" s="935"/>
      <c r="BT348" s="935"/>
      <c r="BU348" s="935"/>
      <c r="BV348" s="935"/>
      <c r="BW348" s="935"/>
      <c r="BX348" s="935"/>
      <c r="BY348" s="935"/>
      <c r="BZ348" s="935"/>
      <c r="CA348" s="935"/>
      <c r="CB348" s="935"/>
      <c r="CC348" s="935"/>
      <c r="CD348" s="935"/>
      <c r="CE348" s="935"/>
      <c r="CF348" s="935"/>
      <c r="CG348" s="935"/>
      <c r="CH348" s="935"/>
      <c r="CI348" s="935"/>
      <c r="CJ348" s="935"/>
      <c r="CK348" s="935"/>
      <c r="CL348" s="935"/>
      <c r="CM348" s="935"/>
      <c r="CN348" s="935"/>
      <c r="CO348" s="935"/>
      <c r="CP348" s="935"/>
      <c r="CQ348" s="935"/>
      <c r="CR348" s="935"/>
      <c r="CS348" s="935"/>
      <c r="CT348" s="935"/>
      <c r="CU348" s="935"/>
      <c r="CV348" s="935"/>
      <c r="CW348" s="935"/>
      <c r="CX348" s="935"/>
      <c r="CY348" s="935"/>
      <c r="CZ348" s="935"/>
      <c r="DA348" s="935"/>
      <c r="DB348" s="935"/>
      <c r="DC348" s="935"/>
      <c r="DD348" s="935"/>
      <c r="DE348" s="935"/>
      <c r="DF348" s="935"/>
      <c r="DG348" s="935"/>
      <c r="DH348" s="935"/>
      <c r="DI348" s="935"/>
      <c r="DJ348" s="935"/>
      <c r="DK348" s="935"/>
      <c r="DL348" s="935"/>
      <c r="DM348" s="935"/>
      <c r="DN348" s="935"/>
      <c r="DO348" s="935"/>
      <c r="DP348" s="935"/>
      <c r="DQ348" s="935"/>
      <c r="DR348" s="935"/>
      <c r="DS348" s="935"/>
      <c r="DT348" s="935"/>
      <c r="DU348" s="935"/>
      <c r="DV348" s="935"/>
      <c r="DW348" s="935"/>
      <c r="DX348" s="935"/>
      <c r="DY348" s="935"/>
      <c r="DZ348" s="935"/>
      <c r="EA348" s="935"/>
      <c r="EB348" s="935"/>
      <c r="EC348" s="935"/>
      <c r="ED348" s="935"/>
      <c r="EE348" s="935"/>
      <c r="EF348" s="935"/>
      <c r="EG348" s="935"/>
      <c r="EH348" s="935"/>
      <c r="EI348" s="935"/>
      <c r="EJ348" s="935"/>
      <c r="EK348" s="935"/>
      <c r="EL348" s="935"/>
      <c r="EM348" s="935"/>
      <c r="EN348" s="935"/>
      <c r="EO348" s="935"/>
      <c r="EP348" s="935"/>
      <c r="EQ348" s="935"/>
      <c r="ER348" s="935"/>
      <c r="ES348" s="935"/>
      <c r="ET348" s="935"/>
      <c r="EU348" s="935"/>
      <c r="EV348" s="935"/>
      <c r="EW348" s="935"/>
      <c r="EX348" s="935"/>
      <c r="EY348" s="935"/>
      <c r="EZ348" s="935"/>
      <c r="FA348" s="935"/>
      <c r="FB348" s="935"/>
      <c r="FC348" s="935"/>
      <c r="FD348" s="935"/>
      <c r="FE348" s="935"/>
      <c r="FF348" s="935"/>
      <c r="FG348" s="935"/>
      <c r="FH348" s="935"/>
      <c r="FI348" s="935"/>
      <c r="FJ348" s="935"/>
      <c r="FK348" s="935"/>
      <c r="FL348" s="935"/>
      <c r="FM348" s="935"/>
      <c r="FN348" s="935"/>
      <c r="FO348" s="935"/>
      <c r="FP348" s="935"/>
      <c r="FQ348" s="935"/>
      <c r="FR348" s="935"/>
      <c r="FS348" s="935"/>
      <c r="FT348" s="935"/>
      <c r="FU348" s="935"/>
      <c r="FV348" s="935"/>
      <c r="FW348" s="935"/>
      <c r="FX348" s="935"/>
      <c r="FY348" s="935"/>
      <c r="FZ348" s="935"/>
      <c r="GA348" s="935"/>
      <c r="GB348" s="935"/>
      <c r="GC348" s="935"/>
      <c r="GD348" s="935"/>
      <c r="GE348" s="935"/>
      <c r="GF348" s="935"/>
      <c r="GG348" s="935"/>
      <c r="GH348" s="935"/>
      <c r="GI348" s="935"/>
      <c r="GJ348" s="935"/>
      <c r="GK348" s="935"/>
      <c r="GL348" s="935"/>
      <c r="GM348" s="935"/>
      <c r="GN348" s="935"/>
      <c r="GO348" s="935"/>
      <c r="GP348" s="935"/>
      <c r="GQ348" s="935"/>
      <c r="GR348" s="935"/>
      <c r="GS348" s="935"/>
      <c r="GT348" s="935"/>
      <c r="GU348" s="935"/>
      <c r="GV348" s="935"/>
      <c r="GW348" s="935"/>
      <c r="GX348" s="935"/>
      <c r="GY348" s="935"/>
      <c r="GZ348" s="935"/>
      <c r="HA348" s="935"/>
      <c r="HB348" s="935"/>
      <c r="HC348" s="935"/>
      <c r="HD348" s="935"/>
      <c r="HE348" s="935"/>
      <c r="HF348" s="935"/>
      <c r="HG348" s="935"/>
      <c r="HH348" s="935"/>
      <c r="HI348" s="935"/>
      <c r="HJ348" s="935"/>
      <c r="HK348" s="935"/>
      <c r="HL348" s="935"/>
      <c r="HM348" s="935"/>
      <c r="HN348" s="935"/>
      <c r="HO348" s="935"/>
      <c r="HP348" s="935"/>
      <c r="HQ348" s="935"/>
      <c r="HR348" s="935"/>
      <c r="HS348" s="935"/>
      <c r="HT348" s="935"/>
      <c r="HU348" s="935"/>
      <c r="HV348" s="935"/>
      <c r="HW348" s="935"/>
      <c r="HX348" s="935"/>
      <c r="HY348" s="935"/>
      <c r="HZ348" s="935"/>
      <c r="IA348" s="935"/>
      <c r="IB348" s="935"/>
      <c r="IC348" s="935"/>
      <c r="ID348" s="935"/>
      <c r="IE348" s="935"/>
      <c r="IF348" s="935"/>
      <c r="IG348" s="935"/>
      <c r="IH348" s="935"/>
      <c r="II348" s="935"/>
      <c r="IJ348" s="935"/>
      <c r="IK348" s="935"/>
      <c r="IL348" s="935"/>
      <c r="IM348" s="935"/>
      <c r="IN348" s="935"/>
      <c r="IO348" s="935"/>
      <c r="IP348" s="935"/>
      <c r="IQ348" s="935"/>
      <c r="IR348" s="935"/>
      <c r="IS348" s="935"/>
    </row>
    <row r="349" spans="1:253" s="935" customFormat="1" ht="90">
      <c r="A349" s="662">
        <v>338</v>
      </c>
      <c r="B349" s="885" t="s">
        <v>1509</v>
      </c>
      <c r="C349" s="624"/>
      <c r="D349" s="624"/>
      <c r="E349" s="731" t="s">
        <v>170</v>
      </c>
      <c r="F349" s="897" t="s">
        <v>1140</v>
      </c>
      <c r="G349" s="897"/>
      <c r="H349" s="731" t="s">
        <v>19</v>
      </c>
      <c r="I349" s="666">
        <v>2010</v>
      </c>
      <c r="J349" s="666"/>
      <c r="K349" s="666">
        <v>2014</v>
      </c>
      <c r="L349" s="666"/>
      <c r="M349" s="666"/>
      <c r="N349" s="885" t="s">
        <v>1510</v>
      </c>
      <c r="O349" s="872">
        <v>175084</v>
      </c>
      <c r="P349" s="872"/>
      <c r="Q349" s="872">
        <f>175804-62741</f>
        <v>113063</v>
      </c>
      <c r="R349" s="872">
        <v>165695</v>
      </c>
      <c r="S349" s="872"/>
      <c r="T349" s="872">
        <f>R349-62741</f>
        <v>102954</v>
      </c>
      <c r="U349" s="872"/>
      <c r="V349" s="872">
        <v>2121</v>
      </c>
      <c r="W349" s="667"/>
      <c r="X349" s="667"/>
      <c r="Y349" s="667"/>
      <c r="Z349" s="933">
        <f t="shared" si="19"/>
        <v>1000</v>
      </c>
      <c r="AA349" s="667">
        <f t="shared" si="18"/>
        <v>1121</v>
      </c>
      <c r="AB349" s="734" t="s">
        <v>1511</v>
      </c>
    </row>
    <row r="350" spans="1:253" s="39" customFormat="1" ht="63.75">
      <c r="A350" s="939">
        <v>343</v>
      </c>
      <c r="B350" s="940" t="s">
        <v>1530</v>
      </c>
      <c r="C350" s="940"/>
      <c r="D350" s="940"/>
      <c r="E350" s="941" t="s">
        <v>170</v>
      </c>
      <c r="F350" s="942" t="s">
        <v>1140</v>
      </c>
      <c r="G350" s="942"/>
      <c r="H350" s="943" t="s">
        <v>211</v>
      </c>
      <c r="I350" s="944">
        <v>2011</v>
      </c>
      <c r="J350" s="944"/>
      <c r="K350" s="944">
        <v>2012</v>
      </c>
      <c r="L350" s="944"/>
      <c r="M350" s="944"/>
      <c r="N350" s="945" t="s">
        <v>1531</v>
      </c>
      <c r="O350" s="946">
        <v>18047</v>
      </c>
      <c r="P350" s="946"/>
      <c r="Q350" s="947">
        <f>V350+T350</f>
        <v>3980</v>
      </c>
      <c r="R350" s="948">
        <v>15000</v>
      </c>
      <c r="S350" s="948"/>
      <c r="T350" s="949">
        <v>2000</v>
      </c>
      <c r="U350" s="949"/>
      <c r="V350" s="949">
        <v>1980</v>
      </c>
      <c r="W350" s="950"/>
      <c r="X350" s="950">
        <v>1980</v>
      </c>
      <c r="Y350" s="950"/>
      <c r="Z350" s="951">
        <f t="shared" si="19"/>
        <v>1000</v>
      </c>
      <c r="AA350" s="950">
        <f t="shared" si="18"/>
        <v>980</v>
      </c>
      <c r="AB350" s="952" t="s">
        <v>1532</v>
      </c>
    </row>
    <row r="351" spans="1:253" s="39" customFormat="1" ht="63.75">
      <c r="A351" s="939">
        <v>345</v>
      </c>
      <c r="B351" s="940" t="s">
        <v>1527</v>
      </c>
      <c r="C351" s="940"/>
      <c r="D351" s="940"/>
      <c r="E351" s="941" t="s">
        <v>170</v>
      </c>
      <c r="F351" s="942" t="s">
        <v>1140</v>
      </c>
      <c r="G351" s="942"/>
      <c r="H351" s="953" t="s">
        <v>106</v>
      </c>
      <c r="I351" s="944">
        <v>2011</v>
      </c>
      <c r="J351" s="944"/>
      <c r="K351" s="944">
        <v>2012</v>
      </c>
      <c r="L351" s="944"/>
      <c r="M351" s="944"/>
      <c r="N351" s="945" t="s">
        <v>1528</v>
      </c>
      <c r="O351" s="954">
        <v>5950</v>
      </c>
      <c r="P351" s="954"/>
      <c r="Q351" s="947">
        <f>V351</f>
        <v>492</v>
      </c>
      <c r="R351" s="948">
        <v>4881</v>
      </c>
      <c r="S351" s="948"/>
      <c r="T351" s="949"/>
      <c r="U351" s="949"/>
      <c r="V351" s="949">
        <v>492</v>
      </c>
      <c r="W351" s="950"/>
      <c r="X351" s="950">
        <v>492</v>
      </c>
      <c r="Y351" s="950"/>
      <c r="Z351" s="951">
        <f t="shared" si="19"/>
        <v>492</v>
      </c>
      <c r="AA351" s="950">
        <f t="shared" si="18"/>
        <v>0</v>
      </c>
      <c r="AB351" s="952" t="s">
        <v>1529</v>
      </c>
    </row>
    <row r="352" spans="1:253" s="935" customFormat="1" ht="90">
      <c r="A352" s="662">
        <v>339</v>
      </c>
      <c r="B352" s="955" t="s">
        <v>250</v>
      </c>
      <c r="C352" s="956" t="s">
        <v>1153</v>
      </c>
      <c r="D352" s="921">
        <v>4019</v>
      </c>
      <c r="E352" s="731" t="s">
        <v>170</v>
      </c>
      <c r="F352" s="897" t="s">
        <v>1140</v>
      </c>
      <c r="G352" s="897"/>
      <c r="H352" s="735" t="s">
        <v>51</v>
      </c>
      <c r="I352" s="666">
        <v>2011</v>
      </c>
      <c r="J352" s="670" t="s">
        <v>1238</v>
      </c>
      <c r="K352" s="666">
        <v>2013</v>
      </c>
      <c r="L352" s="670" t="s">
        <v>1239</v>
      </c>
      <c r="M352" s="666"/>
      <c r="N352" s="957" t="s">
        <v>251</v>
      </c>
      <c r="O352" s="932">
        <v>4048</v>
      </c>
      <c r="P352" s="932"/>
      <c r="Q352" s="932">
        <v>4048</v>
      </c>
      <c r="R352" s="932">
        <v>3640</v>
      </c>
      <c r="S352" s="932"/>
      <c r="T352" s="932">
        <v>3640</v>
      </c>
      <c r="U352" s="932">
        <v>378</v>
      </c>
      <c r="V352" s="934">
        <v>378</v>
      </c>
      <c r="W352" s="934">
        <v>378</v>
      </c>
      <c r="X352" s="934"/>
      <c r="Y352" s="934"/>
      <c r="Z352" s="933">
        <f t="shared" si="19"/>
        <v>0</v>
      </c>
      <c r="AA352" s="667">
        <f t="shared" si="18"/>
        <v>0</v>
      </c>
      <c r="AB352" s="734" t="s">
        <v>252</v>
      </c>
      <c r="AC352" s="958"/>
    </row>
    <row r="353" spans="1:253" s="935" customFormat="1" ht="75">
      <c r="A353" s="662">
        <v>340</v>
      </c>
      <c r="B353" s="936" t="s">
        <v>260</v>
      </c>
      <c r="C353" s="630" t="s">
        <v>1154</v>
      </c>
      <c r="D353" s="921">
        <v>5429</v>
      </c>
      <c r="E353" s="731" t="s">
        <v>170</v>
      </c>
      <c r="F353" s="897" t="s">
        <v>1140</v>
      </c>
      <c r="G353" s="897"/>
      <c r="H353" s="870" t="s">
        <v>211</v>
      </c>
      <c r="I353" s="666">
        <v>2011</v>
      </c>
      <c r="J353" s="670" t="s">
        <v>1226</v>
      </c>
      <c r="K353" s="666">
        <v>2014</v>
      </c>
      <c r="L353" s="670" t="s">
        <v>1173</v>
      </c>
      <c r="M353" s="666"/>
      <c r="N353" s="937" t="s">
        <v>261</v>
      </c>
      <c r="O353" s="932">
        <v>5577</v>
      </c>
      <c r="P353" s="932"/>
      <c r="Q353" s="932">
        <v>5577</v>
      </c>
      <c r="R353" s="932">
        <v>5234</v>
      </c>
      <c r="S353" s="932"/>
      <c r="T353" s="932">
        <v>5234</v>
      </c>
      <c r="U353" s="932">
        <v>246</v>
      </c>
      <c r="V353" s="934">
        <v>195</v>
      </c>
      <c r="W353" s="934">
        <v>195</v>
      </c>
      <c r="X353" s="934"/>
      <c r="Y353" s="934"/>
      <c r="Z353" s="933">
        <f t="shared" si="19"/>
        <v>0</v>
      </c>
      <c r="AA353" s="667">
        <f t="shared" si="18"/>
        <v>0</v>
      </c>
      <c r="AB353" s="734" t="s">
        <v>262</v>
      </c>
    </row>
    <row r="354" spans="1:253" s="935" customFormat="1" ht="75">
      <c r="A354" s="662">
        <v>341</v>
      </c>
      <c r="B354" s="885" t="s">
        <v>1512</v>
      </c>
      <c r="C354" s="959" t="s">
        <v>1518</v>
      </c>
      <c r="D354" s="921">
        <v>6013</v>
      </c>
      <c r="E354" s="731" t="s">
        <v>170</v>
      </c>
      <c r="F354" s="897" t="s">
        <v>1140</v>
      </c>
      <c r="G354" s="897"/>
      <c r="H354" s="731" t="s">
        <v>132</v>
      </c>
      <c r="I354" s="666">
        <v>2011</v>
      </c>
      <c r="J354" s="666"/>
      <c r="K354" s="666">
        <v>2015</v>
      </c>
      <c r="L354" s="666"/>
      <c r="M354" s="666"/>
      <c r="N354" s="960" t="s">
        <v>1513</v>
      </c>
      <c r="O354" s="961">
        <v>19577</v>
      </c>
      <c r="P354" s="961"/>
      <c r="Q354" s="667">
        <f>V354+T354</f>
        <v>4013</v>
      </c>
      <c r="R354" s="961">
        <v>2500</v>
      </c>
      <c r="S354" s="961"/>
      <c r="T354" s="962">
        <v>500</v>
      </c>
      <c r="U354" s="962"/>
      <c r="V354" s="962">
        <v>3513</v>
      </c>
      <c r="W354" s="667"/>
      <c r="X354" s="962">
        <v>3513</v>
      </c>
      <c r="Y354" s="962"/>
      <c r="Z354" s="933">
        <f t="shared" si="19"/>
        <v>1000</v>
      </c>
      <c r="AA354" s="667">
        <f t="shared" si="18"/>
        <v>2513</v>
      </c>
      <c r="AB354" s="960" t="s">
        <v>1514</v>
      </c>
    </row>
    <row r="355" spans="1:253" s="935" customFormat="1" ht="75">
      <c r="A355" s="662">
        <v>342</v>
      </c>
      <c r="B355" s="885" t="s">
        <v>1515</v>
      </c>
      <c r="C355" s="624" t="s">
        <v>1175</v>
      </c>
      <c r="D355" s="921">
        <v>16680</v>
      </c>
      <c r="E355" s="731" t="s">
        <v>170</v>
      </c>
      <c r="F355" s="897" t="s">
        <v>1246</v>
      </c>
      <c r="G355" s="897"/>
      <c r="H355" s="735" t="s">
        <v>51</v>
      </c>
      <c r="I355" s="666">
        <v>2011</v>
      </c>
      <c r="J355" s="666"/>
      <c r="K355" s="666">
        <v>2015</v>
      </c>
      <c r="L355" s="666"/>
      <c r="M355" s="666"/>
      <c r="N355" s="960" t="s">
        <v>1516</v>
      </c>
      <c r="O355" s="961">
        <v>90851</v>
      </c>
      <c r="P355" s="961"/>
      <c r="Q355" s="667">
        <f>V355</f>
        <v>2245</v>
      </c>
      <c r="R355" s="961">
        <v>14435</v>
      </c>
      <c r="S355" s="961"/>
      <c r="T355" s="962"/>
      <c r="U355" s="962"/>
      <c r="V355" s="962">
        <f>16680-R355</f>
        <v>2245</v>
      </c>
      <c r="W355" s="667"/>
      <c r="X355" s="962">
        <v>2245</v>
      </c>
      <c r="Y355" s="962"/>
      <c r="Z355" s="933">
        <f t="shared" si="19"/>
        <v>1000</v>
      </c>
      <c r="AA355" s="667">
        <f t="shared" si="18"/>
        <v>1245</v>
      </c>
      <c r="AB355" s="960" t="s">
        <v>1517</v>
      </c>
    </row>
    <row r="356" spans="1:253" s="39" customFormat="1" ht="63.75">
      <c r="A356" s="939">
        <v>344</v>
      </c>
      <c r="B356" s="963" t="s">
        <v>1533</v>
      </c>
      <c r="C356" s="963"/>
      <c r="D356" s="963"/>
      <c r="E356" s="941" t="s">
        <v>170</v>
      </c>
      <c r="F356" s="942" t="s">
        <v>1140</v>
      </c>
      <c r="G356" s="942"/>
      <c r="H356" s="953" t="s">
        <v>189</v>
      </c>
      <c r="I356" s="944">
        <v>2011</v>
      </c>
      <c r="J356" s="944"/>
      <c r="K356" s="944">
        <v>2015</v>
      </c>
      <c r="L356" s="944"/>
      <c r="M356" s="944"/>
      <c r="N356" s="964" t="s">
        <v>1534</v>
      </c>
      <c r="O356" s="965">
        <v>72150</v>
      </c>
      <c r="P356" s="965"/>
      <c r="Q356" s="947">
        <f>V356</f>
        <v>881</v>
      </c>
      <c r="R356" s="948">
        <v>14711</v>
      </c>
      <c r="S356" s="948"/>
      <c r="T356" s="949"/>
      <c r="U356" s="949"/>
      <c r="V356" s="949">
        <v>881</v>
      </c>
      <c r="W356" s="950"/>
      <c r="X356" s="949">
        <v>881</v>
      </c>
      <c r="Y356" s="949"/>
      <c r="Z356" s="951">
        <f t="shared" si="19"/>
        <v>881</v>
      </c>
      <c r="AA356" s="950">
        <f t="shared" si="18"/>
        <v>0</v>
      </c>
      <c r="AB356" s="952" t="s">
        <v>1535</v>
      </c>
    </row>
    <row r="357" spans="1:253" s="935" customFormat="1" ht="90">
      <c r="A357" s="662">
        <v>349</v>
      </c>
      <c r="B357" s="966" t="s">
        <v>198</v>
      </c>
      <c r="C357" s="967" t="s">
        <v>1155</v>
      </c>
      <c r="D357" s="968">
        <v>6253</v>
      </c>
      <c r="E357" s="731" t="s">
        <v>170</v>
      </c>
      <c r="F357" s="897" t="s">
        <v>1140</v>
      </c>
      <c r="G357" s="897"/>
      <c r="H357" s="969" t="s">
        <v>189</v>
      </c>
      <c r="I357" s="666">
        <v>2012</v>
      </c>
      <c r="J357" s="666">
        <v>2014</v>
      </c>
      <c r="K357" s="666">
        <v>2015</v>
      </c>
      <c r="L357" s="666">
        <v>2014</v>
      </c>
      <c r="M357" s="666"/>
      <c r="N357" s="970" t="s">
        <v>199</v>
      </c>
      <c r="O357" s="931">
        <v>6390</v>
      </c>
      <c r="P357" s="931"/>
      <c r="Q357" s="931">
        <v>6390</v>
      </c>
      <c r="R357" s="932">
        <v>4200</v>
      </c>
      <c r="S357" s="932"/>
      <c r="T357" s="933">
        <v>4200</v>
      </c>
      <c r="U357" s="933">
        <v>2190</v>
      </c>
      <c r="V357" s="934">
        <v>2190</v>
      </c>
      <c r="W357" s="934">
        <v>2190</v>
      </c>
      <c r="X357" s="934"/>
      <c r="Y357" s="934"/>
      <c r="Z357" s="933">
        <f t="shared" si="19"/>
        <v>0</v>
      </c>
      <c r="AA357" s="667">
        <f t="shared" si="18"/>
        <v>0</v>
      </c>
      <c r="AB357" s="734" t="s">
        <v>200</v>
      </c>
      <c r="AC357" s="935">
        <f>240666-153500</f>
        <v>87166</v>
      </c>
    </row>
    <row r="358" spans="1:253" s="935" customFormat="1" ht="75">
      <c r="A358" s="662">
        <v>350</v>
      </c>
      <c r="B358" s="936" t="s">
        <v>215</v>
      </c>
      <c r="C358" s="967" t="s">
        <v>1325</v>
      </c>
      <c r="D358" s="968">
        <v>6691.7619999999997</v>
      </c>
      <c r="E358" s="731" t="s">
        <v>170</v>
      </c>
      <c r="F358" s="897" t="s">
        <v>1140</v>
      </c>
      <c r="G358" s="897"/>
      <c r="H358" s="735" t="s">
        <v>51</v>
      </c>
      <c r="I358" s="666">
        <v>2012</v>
      </c>
      <c r="J358" s="666">
        <v>2012</v>
      </c>
      <c r="K358" s="666">
        <v>2013</v>
      </c>
      <c r="L358" s="666">
        <v>2013</v>
      </c>
      <c r="M358" s="666"/>
      <c r="N358" s="970" t="s">
        <v>216</v>
      </c>
      <c r="O358" s="932">
        <v>6739</v>
      </c>
      <c r="P358" s="932"/>
      <c r="Q358" s="932">
        <v>6739</v>
      </c>
      <c r="R358" s="932">
        <v>5150</v>
      </c>
      <c r="S358" s="932"/>
      <c r="T358" s="932">
        <v>5150</v>
      </c>
      <c r="U358" s="932">
        <v>1589</v>
      </c>
      <c r="V358" s="934">
        <v>1589</v>
      </c>
      <c r="W358" s="934">
        <v>1589</v>
      </c>
      <c r="X358" s="934"/>
      <c r="Y358" s="934"/>
      <c r="Z358" s="933">
        <f t="shared" si="19"/>
        <v>0</v>
      </c>
      <c r="AA358" s="667">
        <f t="shared" si="18"/>
        <v>0</v>
      </c>
      <c r="AB358" s="966" t="s">
        <v>1325</v>
      </c>
    </row>
    <row r="359" spans="1:253" s="935" customFormat="1" ht="75">
      <c r="A359" s="662">
        <v>354</v>
      </c>
      <c r="B359" s="936" t="s">
        <v>192</v>
      </c>
      <c r="C359" s="630" t="s">
        <v>1157</v>
      </c>
      <c r="D359" s="968">
        <v>5592</v>
      </c>
      <c r="E359" s="731" t="s">
        <v>170</v>
      </c>
      <c r="F359" s="897" t="s">
        <v>1140</v>
      </c>
      <c r="G359" s="897"/>
      <c r="H359" s="884" t="s">
        <v>26</v>
      </c>
      <c r="I359" s="666">
        <v>2014</v>
      </c>
      <c r="J359" s="666">
        <v>2014</v>
      </c>
      <c r="K359" s="666">
        <v>2016</v>
      </c>
      <c r="L359" s="666">
        <v>2014</v>
      </c>
      <c r="M359" s="666"/>
      <c r="N359" s="937" t="s">
        <v>193</v>
      </c>
      <c r="O359" s="932">
        <v>5711</v>
      </c>
      <c r="P359" s="932"/>
      <c r="Q359" s="932">
        <v>5711</v>
      </c>
      <c r="R359" s="932">
        <v>2983</v>
      </c>
      <c r="S359" s="932"/>
      <c r="T359" s="932">
        <v>2983</v>
      </c>
      <c r="U359" s="932">
        <v>2528</v>
      </c>
      <c r="V359" s="934">
        <v>2609</v>
      </c>
      <c r="W359" s="934">
        <v>2528</v>
      </c>
      <c r="X359" s="934"/>
      <c r="Y359" s="934"/>
      <c r="Z359" s="933">
        <f t="shared" si="19"/>
        <v>81</v>
      </c>
      <c r="AA359" s="667">
        <f t="shared" si="18"/>
        <v>0</v>
      </c>
      <c r="AB359" s="734" t="s">
        <v>194</v>
      </c>
    </row>
    <row r="360" spans="1:253" s="935" customFormat="1" ht="45">
      <c r="A360" s="662">
        <v>356</v>
      </c>
      <c r="B360" s="936" t="s">
        <v>217</v>
      </c>
      <c r="C360" s="630"/>
      <c r="D360" s="631"/>
      <c r="E360" s="731" t="s">
        <v>170</v>
      </c>
      <c r="F360" s="897" t="s">
        <v>1140</v>
      </c>
      <c r="G360" s="897"/>
      <c r="H360" s="735" t="s">
        <v>51</v>
      </c>
      <c r="I360" s="666">
        <v>2014</v>
      </c>
      <c r="J360" s="666" t="s">
        <v>1286</v>
      </c>
      <c r="K360" s="666">
        <v>2014</v>
      </c>
      <c r="L360" s="666" t="s">
        <v>1320</v>
      </c>
      <c r="M360" s="666"/>
      <c r="N360" s="937" t="s">
        <v>218</v>
      </c>
      <c r="O360" s="932">
        <v>173400</v>
      </c>
      <c r="P360" s="932"/>
      <c r="Q360" s="932">
        <v>173400</v>
      </c>
      <c r="R360" s="932">
        <v>50</v>
      </c>
      <c r="S360" s="932"/>
      <c r="T360" s="933">
        <v>50</v>
      </c>
      <c r="U360" s="933">
        <v>1478</v>
      </c>
      <c r="V360" s="934">
        <v>1478</v>
      </c>
      <c r="W360" s="934">
        <v>1478</v>
      </c>
      <c r="X360" s="934"/>
      <c r="Y360" s="934"/>
      <c r="Z360" s="933">
        <f t="shared" si="19"/>
        <v>0</v>
      </c>
      <c r="AA360" s="667">
        <f t="shared" si="18"/>
        <v>0</v>
      </c>
      <c r="AB360" s="734" t="s">
        <v>219</v>
      </c>
    </row>
    <row r="361" spans="1:253" s="935" customFormat="1" ht="90">
      <c r="A361" s="662">
        <v>357</v>
      </c>
      <c r="B361" s="971" t="s">
        <v>220</v>
      </c>
      <c r="C361" s="615" t="s">
        <v>1158</v>
      </c>
      <c r="D361" s="616">
        <v>5878</v>
      </c>
      <c r="E361" s="731" t="s">
        <v>170</v>
      </c>
      <c r="F361" s="897" t="s">
        <v>1140</v>
      </c>
      <c r="G361" s="897"/>
      <c r="H361" s="884" t="s">
        <v>26</v>
      </c>
      <c r="I361" s="666">
        <v>2014</v>
      </c>
      <c r="J361" s="666">
        <v>2012</v>
      </c>
      <c r="K361" s="666">
        <v>2016</v>
      </c>
      <c r="L361" s="666">
        <v>2013</v>
      </c>
      <c r="M361" s="666"/>
      <c r="N361" s="972" t="s">
        <v>221</v>
      </c>
      <c r="O361" s="933">
        <v>5924</v>
      </c>
      <c r="P361" s="933"/>
      <c r="Q361" s="933">
        <v>5924</v>
      </c>
      <c r="R361" s="932">
        <v>4600</v>
      </c>
      <c r="S361" s="932"/>
      <c r="T361" s="932">
        <v>4600</v>
      </c>
      <c r="U361" s="932">
        <v>1324</v>
      </c>
      <c r="V361" s="934">
        <v>1324</v>
      </c>
      <c r="W361" s="934">
        <v>1324</v>
      </c>
      <c r="X361" s="934"/>
      <c r="Y361" s="934"/>
      <c r="Z361" s="933">
        <f t="shared" si="19"/>
        <v>0</v>
      </c>
      <c r="AA361" s="667">
        <f t="shared" si="18"/>
        <v>0</v>
      </c>
      <c r="AB361" s="734" t="s">
        <v>222</v>
      </c>
    </row>
    <row r="362" spans="1:253" s="935" customFormat="1" ht="60">
      <c r="A362" s="662">
        <v>358</v>
      </c>
      <c r="B362" s="936" t="s">
        <v>245</v>
      </c>
      <c r="C362" s="630" t="s">
        <v>1175</v>
      </c>
      <c r="D362" s="631">
        <v>405</v>
      </c>
      <c r="E362" s="731" t="s">
        <v>170</v>
      </c>
      <c r="F362" s="897" t="s">
        <v>1140</v>
      </c>
      <c r="G362" s="897"/>
      <c r="H362" s="731" t="s">
        <v>19</v>
      </c>
      <c r="I362" s="666">
        <v>2014</v>
      </c>
      <c r="J362" s="666">
        <v>2014</v>
      </c>
      <c r="K362" s="666">
        <v>2014</v>
      </c>
      <c r="L362" s="666">
        <v>2014</v>
      </c>
      <c r="M362" s="666"/>
      <c r="N362" s="970" t="s">
        <v>246</v>
      </c>
      <c r="O362" s="932">
        <v>616</v>
      </c>
      <c r="P362" s="932"/>
      <c r="Q362" s="932">
        <v>616</v>
      </c>
      <c r="R362" s="932">
        <v>200</v>
      </c>
      <c r="S362" s="932"/>
      <c r="T362" s="933">
        <v>200</v>
      </c>
      <c r="U362" s="933">
        <v>416</v>
      </c>
      <c r="V362" s="934">
        <v>405</v>
      </c>
      <c r="W362" s="934">
        <v>405</v>
      </c>
      <c r="X362" s="934"/>
      <c r="Y362" s="934"/>
      <c r="Z362" s="933">
        <f t="shared" si="19"/>
        <v>0</v>
      </c>
      <c r="AA362" s="667">
        <f t="shared" si="18"/>
        <v>0</v>
      </c>
      <c r="AB362" s="734" t="s">
        <v>1159</v>
      </c>
    </row>
    <row r="363" spans="1:253" s="935" customFormat="1" ht="90">
      <c r="A363" s="662">
        <v>359</v>
      </c>
      <c r="B363" s="936" t="s">
        <v>247</v>
      </c>
      <c r="C363" s="630" t="s">
        <v>1456</v>
      </c>
      <c r="D363" s="631">
        <v>367</v>
      </c>
      <c r="E363" s="731" t="s">
        <v>170</v>
      </c>
      <c r="F363" s="897" t="s">
        <v>1140</v>
      </c>
      <c r="G363" s="897"/>
      <c r="H363" s="731" t="s">
        <v>19</v>
      </c>
      <c r="I363" s="666">
        <v>2014</v>
      </c>
      <c r="J363" s="666">
        <v>2014</v>
      </c>
      <c r="K363" s="666">
        <v>2014</v>
      </c>
      <c r="L363" s="666">
        <v>2014</v>
      </c>
      <c r="M363" s="666"/>
      <c r="N363" s="937" t="s">
        <v>248</v>
      </c>
      <c r="O363" s="932">
        <v>391</v>
      </c>
      <c r="P363" s="932"/>
      <c r="Q363" s="932">
        <v>391</v>
      </c>
      <c r="R363" s="932">
        <v>250</v>
      </c>
      <c r="S363" s="932"/>
      <c r="T363" s="933">
        <v>250</v>
      </c>
      <c r="U363" s="933">
        <v>391</v>
      </c>
      <c r="V363" s="934">
        <v>367</v>
      </c>
      <c r="W363" s="934">
        <v>367</v>
      </c>
      <c r="X363" s="934"/>
      <c r="Y363" s="934"/>
      <c r="Z363" s="933">
        <f t="shared" si="19"/>
        <v>0</v>
      </c>
      <c r="AA363" s="667">
        <f t="shared" si="18"/>
        <v>0</v>
      </c>
      <c r="AB363" s="734" t="s">
        <v>249</v>
      </c>
    </row>
    <row r="364" spans="1:253" s="978" customFormat="1" ht="30">
      <c r="A364" s="662">
        <v>367</v>
      </c>
      <c r="B364" s="973" t="s">
        <v>450</v>
      </c>
      <c r="C364" s="973"/>
      <c r="D364" s="974"/>
      <c r="E364" s="731" t="s">
        <v>170</v>
      </c>
      <c r="F364" s="732" t="s">
        <v>1247</v>
      </c>
      <c r="G364" s="732" t="s">
        <v>460</v>
      </c>
      <c r="H364" s="665" t="s">
        <v>19</v>
      </c>
      <c r="I364" s="666">
        <v>2013</v>
      </c>
      <c r="J364" s="666">
        <v>2013</v>
      </c>
      <c r="K364" s="666">
        <v>2018</v>
      </c>
      <c r="L364" s="666">
        <v>2018</v>
      </c>
      <c r="M364" s="666"/>
      <c r="N364" s="973" t="s">
        <v>451</v>
      </c>
      <c r="O364" s="873">
        <v>936586</v>
      </c>
      <c r="P364" s="873">
        <f>O364-Q364</f>
        <v>484828</v>
      </c>
      <c r="Q364" s="872">
        <v>451758</v>
      </c>
      <c r="R364" s="975">
        <v>313524</v>
      </c>
      <c r="S364" s="975"/>
      <c r="T364" s="975">
        <f>R364-80000</f>
        <v>233524</v>
      </c>
      <c r="U364" s="976">
        <v>153500</v>
      </c>
      <c r="V364" s="872">
        <v>52500</v>
      </c>
      <c r="W364" s="872">
        <v>52500</v>
      </c>
      <c r="X364" s="872"/>
      <c r="Y364" s="872"/>
      <c r="Z364" s="872"/>
      <c r="AA364" s="872"/>
      <c r="AB364" s="973"/>
      <c r="AC364" s="903">
        <f>206492-153500</f>
        <v>52992</v>
      </c>
      <c r="AD364" s="977"/>
      <c r="AE364" s="903"/>
      <c r="AF364" s="903"/>
      <c r="AG364" s="903"/>
      <c r="AH364" s="903"/>
      <c r="AI364" s="903"/>
      <c r="AJ364" s="903"/>
      <c r="AK364" s="903"/>
      <c r="AL364" s="903"/>
      <c r="AM364" s="903"/>
      <c r="AN364" s="903"/>
      <c r="AO364" s="903"/>
      <c r="AP364" s="903"/>
      <c r="AQ364" s="903"/>
      <c r="AR364" s="903"/>
      <c r="AS364" s="903"/>
      <c r="AT364" s="903"/>
      <c r="AU364" s="903"/>
      <c r="AV364" s="903"/>
      <c r="AW364" s="903"/>
      <c r="AX364" s="903"/>
      <c r="AY364" s="903"/>
      <c r="AZ364" s="903"/>
      <c r="BA364" s="903"/>
      <c r="BB364" s="903"/>
      <c r="BC364" s="903"/>
      <c r="BD364" s="903"/>
      <c r="BE364" s="903"/>
      <c r="BF364" s="903"/>
      <c r="BG364" s="903"/>
      <c r="BH364" s="903"/>
      <c r="BI364" s="903"/>
      <c r="BJ364" s="903"/>
      <c r="BK364" s="903"/>
      <c r="BL364" s="903"/>
      <c r="BM364" s="903"/>
      <c r="BN364" s="903"/>
      <c r="BO364" s="903"/>
      <c r="BP364" s="903"/>
      <c r="BQ364" s="903"/>
      <c r="BR364" s="903"/>
      <c r="BS364" s="903"/>
      <c r="BT364" s="903"/>
      <c r="BU364" s="903"/>
      <c r="BV364" s="903"/>
      <c r="BW364" s="903"/>
      <c r="BX364" s="903"/>
      <c r="BY364" s="903"/>
      <c r="BZ364" s="903"/>
      <c r="CA364" s="903"/>
      <c r="CB364" s="903"/>
      <c r="CC364" s="903"/>
      <c r="CD364" s="903"/>
      <c r="CE364" s="903"/>
      <c r="CF364" s="903"/>
      <c r="CG364" s="903"/>
      <c r="CH364" s="903"/>
      <c r="CI364" s="903"/>
      <c r="CJ364" s="903"/>
      <c r="CK364" s="903"/>
      <c r="CL364" s="903"/>
      <c r="CM364" s="903"/>
      <c r="CN364" s="903"/>
      <c r="CO364" s="903"/>
      <c r="CP364" s="903"/>
      <c r="CQ364" s="903"/>
      <c r="CR364" s="903"/>
      <c r="CS364" s="903"/>
      <c r="CT364" s="903"/>
      <c r="CU364" s="903"/>
      <c r="CV364" s="903"/>
      <c r="CW364" s="903"/>
      <c r="CX364" s="903"/>
      <c r="CY364" s="903"/>
      <c r="CZ364" s="903"/>
      <c r="DA364" s="903"/>
      <c r="DB364" s="903"/>
      <c r="DC364" s="903"/>
      <c r="DD364" s="903"/>
      <c r="DE364" s="903"/>
      <c r="DF364" s="903"/>
      <c r="DG364" s="903"/>
      <c r="DH364" s="903"/>
      <c r="DI364" s="903"/>
      <c r="DJ364" s="903"/>
      <c r="DK364" s="903"/>
      <c r="DL364" s="903"/>
      <c r="DM364" s="903"/>
      <c r="DN364" s="903"/>
      <c r="DO364" s="903"/>
      <c r="DP364" s="903"/>
      <c r="DQ364" s="903"/>
      <c r="DR364" s="903"/>
      <c r="DS364" s="903"/>
      <c r="DT364" s="903"/>
      <c r="DU364" s="903"/>
      <c r="DV364" s="903"/>
      <c r="DW364" s="903"/>
      <c r="DX364" s="903"/>
      <c r="DY364" s="903"/>
      <c r="DZ364" s="903"/>
      <c r="EA364" s="903"/>
      <c r="EB364" s="903"/>
      <c r="EC364" s="903"/>
      <c r="ED364" s="903"/>
      <c r="EE364" s="903"/>
      <c r="EF364" s="903"/>
      <c r="EG364" s="903"/>
      <c r="EH364" s="903"/>
      <c r="EI364" s="903"/>
      <c r="EJ364" s="903"/>
      <c r="EK364" s="903"/>
      <c r="EL364" s="903"/>
      <c r="EM364" s="903"/>
      <c r="EN364" s="903"/>
      <c r="EO364" s="903"/>
      <c r="EP364" s="903"/>
      <c r="EQ364" s="903"/>
      <c r="ER364" s="903"/>
      <c r="ES364" s="903"/>
      <c r="ET364" s="903"/>
      <c r="EU364" s="903"/>
      <c r="EV364" s="903"/>
      <c r="EW364" s="903"/>
      <c r="EX364" s="903"/>
      <c r="EY364" s="903"/>
      <c r="EZ364" s="903"/>
      <c r="FA364" s="903"/>
      <c r="FB364" s="903"/>
      <c r="FC364" s="903"/>
      <c r="FD364" s="903"/>
      <c r="FE364" s="903"/>
      <c r="FF364" s="903"/>
      <c r="FG364" s="903"/>
      <c r="FH364" s="903"/>
      <c r="FI364" s="903"/>
      <c r="FJ364" s="903"/>
      <c r="FK364" s="903"/>
      <c r="FL364" s="903"/>
      <c r="FM364" s="903"/>
      <c r="FN364" s="903"/>
      <c r="FO364" s="903"/>
      <c r="FP364" s="903"/>
      <c r="FQ364" s="903"/>
      <c r="FR364" s="903"/>
      <c r="FS364" s="903"/>
      <c r="FT364" s="903"/>
      <c r="FU364" s="903"/>
      <c r="FV364" s="903"/>
      <c r="FW364" s="903"/>
      <c r="FX364" s="903"/>
      <c r="FY364" s="903"/>
      <c r="FZ364" s="903"/>
      <c r="GA364" s="903"/>
      <c r="GB364" s="903"/>
      <c r="GC364" s="903"/>
      <c r="GD364" s="903"/>
      <c r="GE364" s="903"/>
      <c r="GF364" s="903"/>
      <c r="GG364" s="903"/>
      <c r="GH364" s="903"/>
      <c r="GI364" s="903"/>
      <c r="GJ364" s="903"/>
      <c r="GK364" s="903"/>
      <c r="GL364" s="903"/>
      <c r="GM364" s="903"/>
      <c r="GN364" s="903"/>
      <c r="GO364" s="903"/>
      <c r="GP364" s="903"/>
      <c r="GQ364" s="903"/>
      <c r="GR364" s="903"/>
      <c r="GS364" s="903"/>
      <c r="GT364" s="903"/>
      <c r="GU364" s="903"/>
      <c r="GV364" s="903"/>
      <c r="GW364" s="903"/>
      <c r="GX364" s="903"/>
      <c r="GY364" s="903"/>
      <c r="GZ364" s="903"/>
      <c r="HA364" s="903"/>
      <c r="HB364" s="903"/>
      <c r="HC364" s="903"/>
      <c r="HD364" s="903"/>
      <c r="HE364" s="903"/>
      <c r="HF364" s="903"/>
      <c r="HG364" s="903"/>
      <c r="HH364" s="903"/>
      <c r="HI364" s="903"/>
      <c r="HJ364" s="903"/>
      <c r="HK364" s="903"/>
      <c r="HL364" s="903"/>
      <c r="HM364" s="903"/>
      <c r="HN364" s="903"/>
      <c r="HO364" s="903"/>
      <c r="HP364" s="903"/>
      <c r="HQ364" s="903"/>
      <c r="HR364" s="903"/>
      <c r="HS364" s="903"/>
      <c r="HT364" s="903"/>
      <c r="HU364" s="903"/>
      <c r="HV364" s="903"/>
      <c r="HW364" s="903"/>
      <c r="HX364" s="903"/>
      <c r="HY364" s="903"/>
      <c r="HZ364" s="903"/>
      <c r="IA364" s="903"/>
      <c r="IB364" s="903"/>
      <c r="IC364" s="903"/>
      <c r="ID364" s="903"/>
      <c r="IE364" s="903"/>
      <c r="IF364" s="903"/>
      <c r="IG364" s="903"/>
      <c r="IH364" s="903"/>
      <c r="II364" s="903"/>
      <c r="IJ364" s="903"/>
      <c r="IK364" s="903"/>
      <c r="IL364" s="903"/>
      <c r="IM364" s="903"/>
      <c r="IN364" s="903"/>
      <c r="IO364" s="903"/>
      <c r="IP364" s="903"/>
      <c r="IQ364" s="903"/>
      <c r="IR364" s="903"/>
      <c r="IS364" s="903"/>
    </row>
    <row r="365" spans="1:253" s="935" customFormat="1" ht="75">
      <c r="A365" s="662">
        <v>368</v>
      </c>
      <c r="B365" s="971" t="s">
        <v>511</v>
      </c>
      <c r="C365" s="615" t="s">
        <v>1243</v>
      </c>
      <c r="D365" s="616">
        <v>8310</v>
      </c>
      <c r="E365" s="731" t="s">
        <v>170</v>
      </c>
      <c r="F365" s="732" t="s">
        <v>1246</v>
      </c>
      <c r="G365" s="732"/>
      <c r="H365" s="884" t="s">
        <v>26</v>
      </c>
      <c r="I365" s="666">
        <v>2013</v>
      </c>
      <c r="J365" s="670" t="s">
        <v>1244</v>
      </c>
      <c r="K365" s="666">
        <v>2015</v>
      </c>
      <c r="L365" s="670" t="s">
        <v>1245</v>
      </c>
      <c r="M365" s="666"/>
      <c r="N365" s="979" t="s">
        <v>512</v>
      </c>
      <c r="O365" s="934">
        <v>14270</v>
      </c>
      <c r="P365" s="934"/>
      <c r="Q365" s="934">
        <f>O365</f>
        <v>14270</v>
      </c>
      <c r="R365" s="934">
        <v>7637</v>
      </c>
      <c r="S365" s="934"/>
      <c r="T365" s="934">
        <v>7637</v>
      </c>
      <c r="U365" s="934">
        <v>5657</v>
      </c>
      <c r="V365" s="934">
        <v>673</v>
      </c>
      <c r="W365" s="934"/>
      <c r="X365" s="934"/>
      <c r="Y365" s="934"/>
      <c r="Z365" s="934">
        <f>V365-W365</f>
        <v>673</v>
      </c>
      <c r="AA365" s="934">
        <f t="shared" ref="AA365:AA371" si="20">V365-W365-Z365</f>
        <v>0</v>
      </c>
      <c r="AB365" s="734" t="s">
        <v>513</v>
      </c>
    </row>
    <row r="366" spans="1:253" s="935" customFormat="1" ht="90">
      <c r="A366" s="662">
        <v>369</v>
      </c>
      <c r="B366" s="730" t="s">
        <v>558</v>
      </c>
      <c r="C366" s="637" t="s">
        <v>1251</v>
      </c>
      <c r="D366" s="638">
        <v>5978.5159999999996</v>
      </c>
      <c r="E366" s="731" t="s">
        <v>170</v>
      </c>
      <c r="F366" s="897" t="s">
        <v>1140</v>
      </c>
      <c r="G366" s="732"/>
      <c r="H366" s="735" t="s">
        <v>51</v>
      </c>
      <c r="I366" s="666">
        <v>2013</v>
      </c>
      <c r="J366" s="670" t="s">
        <v>1173</v>
      </c>
      <c r="K366" s="666">
        <v>2014</v>
      </c>
      <c r="L366" s="670" t="s">
        <v>1174</v>
      </c>
      <c r="M366" s="666"/>
      <c r="N366" s="730" t="s">
        <v>559</v>
      </c>
      <c r="O366" s="934">
        <v>6043</v>
      </c>
      <c r="P366" s="934"/>
      <c r="Q366" s="934">
        <v>6043</v>
      </c>
      <c r="R366" s="934">
        <v>6000</v>
      </c>
      <c r="S366" s="934"/>
      <c r="T366" s="934">
        <v>6000</v>
      </c>
      <c r="U366" s="934">
        <v>578</v>
      </c>
      <c r="V366" s="934"/>
      <c r="W366" s="934"/>
      <c r="X366" s="934"/>
      <c r="Y366" s="934"/>
      <c r="Z366" s="934">
        <f t="shared" ref="Z366:Z371" si="21">IF((V366-W366)&lt;1000,(V366-W366),MIN((V366-W366)*50%,2000))</f>
        <v>0</v>
      </c>
      <c r="AA366" s="934">
        <f t="shared" si="20"/>
        <v>0</v>
      </c>
      <c r="AB366" s="734" t="s">
        <v>560</v>
      </c>
    </row>
    <row r="367" spans="1:253" s="938" customFormat="1" ht="75">
      <c r="A367" s="662">
        <v>370</v>
      </c>
      <c r="B367" s="734" t="s">
        <v>561</v>
      </c>
      <c r="C367" s="623" t="s">
        <v>1252</v>
      </c>
      <c r="D367" s="638">
        <v>5816</v>
      </c>
      <c r="E367" s="731" t="s">
        <v>170</v>
      </c>
      <c r="F367" s="897" t="s">
        <v>1140</v>
      </c>
      <c r="G367" s="732"/>
      <c r="H367" s="735" t="s">
        <v>51</v>
      </c>
      <c r="I367" s="666">
        <v>2013</v>
      </c>
      <c r="J367" s="670" t="s">
        <v>1216</v>
      </c>
      <c r="K367" s="666">
        <v>2014</v>
      </c>
      <c r="L367" s="670" t="s">
        <v>1184</v>
      </c>
      <c r="M367" s="666"/>
      <c r="N367" s="980" t="s">
        <v>562</v>
      </c>
      <c r="O367" s="934">
        <v>5900</v>
      </c>
      <c r="P367" s="934"/>
      <c r="Q367" s="934">
        <v>5900</v>
      </c>
      <c r="R367" s="934">
        <v>5470</v>
      </c>
      <c r="S367" s="934"/>
      <c r="T367" s="934">
        <v>5470</v>
      </c>
      <c r="U367" s="934">
        <v>566</v>
      </c>
      <c r="V367" s="934">
        <v>346</v>
      </c>
      <c r="W367" s="934"/>
      <c r="X367" s="934">
        <v>346</v>
      </c>
      <c r="Y367" s="934"/>
      <c r="Z367" s="934">
        <f t="shared" si="21"/>
        <v>346</v>
      </c>
      <c r="AA367" s="934">
        <f t="shared" si="20"/>
        <v>0</v>
      </c>
      <c r="AB367" s="734" t="s">
        <v>563</v>
      </c>
      <c r="AC367" s="935"/>
      <c r="AD367" s="935"/>
      <c r="AE367" s="935"/>
      <c r="AF367" s="935"/>
      <c r="AG367" s="935"/>
      <c r="AH367" s="935"/>
      <c r="AI367" s="935"/>
      <c r="AJ367" s="935"/>
      <c r="AK367" s="935"/>
      <c r="AL367" s="935"/>
      <c r="AM367" s="935"/>
      <c r="AN367" s="935"/>
      <c r="AO367" s="935"/>
      <c r="AP367" s="935"/>
      <c r="AQ367" s="935"/>
      <c r="AR367" s="935"/>
      <c r="AS367" s="935"/>
      <c r="AT367" s="935"/>
      <c r="AU367" s="935"/>
      <c r="AV367" s="935"/>
      <c r="AW367" s="935"/>
      <c r="AX367" s="935"/>
      <c r="AY367" s="935"/>
      <c r="AZ367" s="935"/>
      <c r="BA367" s="935"/>
      <c r="BB367" s="935"/>
      <c r="BC367" s="935"/>
      <c r="BD367" s="935"/>
      <c r="BE367" s="935"/>
      <c r="BF367" s="935"/>
      <c r="BG367" s="935"/>
      <c r="BH367" s="935"/>
      <c r="BI367" s="935"/>
      <c r="BJ367" s="935"/>
      <c r="BK367" s="935"/>
      <c r="BL367" s="935"/>
      <c r="BM367" s="935"/>
      <c r="BN367" s="935"/>
      <c r="BO367" s="935"/>
      <c r="BP367" s="935"/>
      <c r="BQ367" s="935"/>
      <c r="BR367" s="935"/>
      <c r="BS367" s="935"/>
      <c r="BT367" s="935"/>
      <c r="BU367" s="935"/>
      <c r="BV367" s="935"/>
      <c r="BW367" s="935"/>
      <c r="BX367" s="935"/>
      <c r="BY367" s="935"/>
      <c r="BZ367" s="935"/>
      <c r="CA367" s="935"/>
      <c r="CB367" s="935"/>
      <c r="CC367" s="935"/>
      <c r="CD367" s="935"/>
      <c r="CE367" s="935"/>
      <c r="CF367" s="935"/>
      <c r="CG367" s="935"/>
      <c r="CH367" s="935"/>
      <c r="CI367" s="935"/>
      <c r="CJ367" s="935"/>
      <c r="CK367" s="935"/>
      <c r="CL367" s="935"/>
      <c r="CM367" s="935"/>
      <c r="CN367" s="935"/>
      <c r="CO367" s="935"/>
      <c r="CP367" s="935"/>
      <c r="CQ367" s="935"/>
      <c r="CR367" s="935"/>
      <c r="CS367" s="935"/>
      <c r="CT367" s="935"/>
      <c r="CU367" s="935"/>
      <c r="CV367" s="935"/>
      <c r="CW367" s="935"/>
      <c r="CX367" s="935"/>
      <c r="CY367" s="935"/>
      <c r="CZ367" s="935"/>
      <c r="DA367" s="935"/>
      <c r="DB367" s="935"/>
      <c r="DC367" s="935"/>
      <c r="DD367" s="935"/>
      <c r="DE367" s="935"/>
      <c r="DF367" s="935"/>
      <c r="DG367" s="935"/>
      <c r="DH367" s="935"/>
      <c r="DI367" s="935"/>
      <c r="DJ367" s="935"/>
      <c r="DK367" s="935"/>
      <c r="DL367" s="935"/>
      <c r="DM367" s="935"/>
      <c r="DN367" s="935"/>
      <c r="DO367" s="935"/>
      <c r="DP367" s="935"/>
      <c r="DQ367" s="935"/>
      <c r="DR367" s="935"/>
      <c r="DS367" s="935"/>
      <c r="DT367" s="935"/>
      <c r="DU367" s="935"/>
      <c r="DV367" s="935"/>
      <c r="DW367" s="935"/>
      <c r="DX367" s="935"/>
      <c r="DY367" s="935"/>
      <c r="DZ367" s="935"/>
      <c r="EA367" s="935"/>
      <c r="EB367" s="935"/>
      <c r="EC367" s="935"/>
      <c r="ED367" s="935"/>
      <c r="EE367" s="935"/>
      <c r="EF367" s="935"/>
      <c r="EG367" s="935"/>
      <c r="EH367" s="935"/>
      <c r="EI367" s="935"/>
      <c r="EJ367" s="935"/>
      <c r="EK367" s="935"/>
      <c r="EL367" s="935"/>
      <c r="EM367" s="935"/>
      <c r="EN367" s="935"/>
      <c r="EO367" s="935"/>
      <c r="EP367" s="935"/>
      <c r="EQ367" s="935"/>
      <c r="ER367" s="935"/>
      <c r="ES367" s="935"/>
      <c r="ET367" s="935"/>
      <c r="EU367" s="935"/>
      <c r="EV367" s="935"/>
      <c r="EW367" s="935"/>
      <c r="EX367" s="935"/>
      <c r="EY367" s="935"/>
      <c r="EZ367" s="935"/>
      <c r="FA367" s="935"/>
      <c r="FB367" s="935"/>
      <c r="FC367" s="935"/>
      <c r="FD367" s="935"/>
      <c r="FE367" s="935"/>
      <c r="FF367" s="935"/>
      <c r="FG367" s="935"/>
      <c r="FH367" s="935"/>
      <c r="FI367" s="935"/>
      <c r="FJ367" s="935"/>
      <c r="FK367" s="935"/>
      <c r="FL367" s="935"/>
      <c r="FM367" s="935"/>
      <c r="FN367" s="935"/>
      <c r="FO367" s="935"/>
      <c r="FP367" s="935"/>
      <c r="FQ367" s="935"/>
      <c r="FR367" s="935"/>
      <c r="FS367" s="935"/>
      <c r="FT367" s="935"/>
      <c r="FU367" s="935"/>
      <c r="FV367" s="935"/>
      <c r="FW367" s="935"/>
      <c r="FX367" s="935"/>
      <c r="FY367" s="935"/>
      <c r="FZ367" s="935"/>
      <c r="GA367" s="935"/>
      <c r="GB367" s="935"/>
      <c r="GC367" s="935"/>
      <c r="GD367" s="935"/>
      <c r="GE367" s="935"/>
      <c r="GF367" s="935"/>
      <c r="GG367" s="935"/>
      <c r="GH367" s="935"/>
      <c r="GI367" s="935"/>
      <c r="GJ367" s="935"/>
      <c r="GK367" s="935"/>
      <c r="GL367" s="935"/>
      <c r="GM367" s="935"/>
      <c r="GN367" s="935"/>
      <c r="GO367" s="935"/>
      <c r="GP367" s="935"/>
      <c r="GQ367" s="935"/>
      <c r="GR367" s="935"/>
      <c r="GS367" s="935"/>
      <c r="GT367" s="935"/>
      <c r="GU367" s="935"/>
      <c r="GV367" s="935"/>
      <c r="GW367" s="935"/>
      <c r="GX367" s="935"/>
      <c r="GY367" s="935"/>
      <c r="GZ367" s="935"/>
      <c r="HA367" s="935"/>
      <c r="HB367" s="935"/>
      <c r="HC367" s="935"/>
      <c r="HD367" s="935"/>
      <c r="HE367" s="935"/>
      <c r="HF367" s="935"/>
      <c r="HG367" s="935"/>
      <c r="HH367" s="935"/>
      <c r="HI367" s="935"/>
      <c r="HJ367" s="935"/>
      <c r="HK367" s="935"/>
      <c r="HL367" s="935"/>
      <c r="HM367" s="935"/>
      <c r="HN367" s="935"/>
      <c r="HO367" s="935"/>
      <c r="HP367" s="935"/>
      <c r="HQ367" s="935"/>
      <c r="HR367" s="935"/>
      <c r="HS367" s="935"/>
      <c r="HT367" s="935"/>
      <c r="HU367" s="935"/>
      <c r="HV367" s="935"/>
      <c r="HW367" s="935"/>
      <c r="HX367" s="935"/>
      <c r="HY367" s="935"/>
      <c r="HZ367" s="935"/>
      <c r="IA367" s="935"/>
      <c r="IB367" s="935"/>
      <c r="IC367" s="935"/>
      <c r="ID367" s="935"/>
      <c r="IE367" s="935"/>
      <c r="IF367" s="935"/>
      <c r="IG367" s="935"/>
      <c r="IH367" s="935"/>
      <c r="II367" s="935"/>
      <c r="IJ367" s="935"/>
      <c r="IK367" s="935"/>
      <c r="IL367" s="935"/>
      <c r="IM367" s="935"/>
      <c r="IN367" s="935"/>
      <c r="IO367" s="935"/>
      <c r="IP367" s="935"/>
      <c r="IQ367" s="935"/>
      <c r="IR367" s="935"/>
      <c r="IS367" s="935"/>
    </row>
    <row r="368" spans="1:253" s="935" customFormat="1" ht="75">
      <c r="A368" s="662">
        <v>371</v>
      </c>
      <c r="B368" s="734" t="s">
        <v>568</v>
      </c>
      <c r="C368" s="623" t="s">
        <v>1253</v>
      </c>
      <c r="D368" s="638">
        <v>5858</v>
      </c>
      <c r="E368" s="731" t="s">
        <v>170</v>
      </c>
      <c r="F368" s="897" t="s">
        <v>1140</v>
      </c>
      <c r="G368" s="732"/>
      <c r="H368" s="735" t="s">
        <v>51</v>
      </c>
      <c r="I368" s="666">
        <v>2013</v>
      </c>
      <c r="J368" s="670" t="s">
        <v>1254</v>
      </c>
      <c r="K368" s="666">
        <v>2014</v>
      </c>
      <c r="L368" s="670" t="s">
        <v>1255</v>
      </c>
      <c r="M368" s="666"/>
      <c r="N368" s="980" t="s">
        <v>569</v>
      </c>
      <c r="O368" s="934">
        <v>6100</v>
      </c>
      <c r="P368" s="934"/>
      <c r="Q368" s="934">
        <v>6100</v>
      </c>
      <c r="R368" s="934">
        <v>5650</v>
      </c>
      <c r="S368" s="934"/>
      <c r="T368" s="934">
        <v>5650</v>
      </c>
      <c r="U368" s="934">
        <v>409</v>
      </c>
      <c r="V368" s="934">
        <v>208</v>
      </c>
      <c r="W368" s="934"/>
      <c r="X368" s="934">
        <v>208</v>
      </c>
      <c r="Y368" s="934"/>
      <c r="Z368" s="934">
        <f t="shared" si="21"/>
        <v>208</v>
      </c>
      <c r="AA368" s="934">
        <f t="shared" si="20"/>
        <v>0</v>
      </c>
      <c r="AB368" s="734" t="s">
        <v>570</v>
      </c>
    </row>
    <row r="369" spans="1:253" s="935" customFormat="1" ht="90">
      <c r="A369" s="662">
        <v>372</v>
      </c>
      <c r="B369" s="955" t="s">
        <v>576</v>
      </c>
      <c r="C369" s="623" t="s">
        <v>1327</v>
      </c>
      <c r="D369" s="638">
        <v>5257.2579999999998</v>
      </c>
      <c r="E369" s="731" t="s">
        <v>170</v>
      </c>
      <c r="F369" s="732" t="s">
        <v>1247</v>
      </c>
      <c r="G369" s="732"/>
      <c r="H369" s="981" t="s">
        <v>237</v>
      </c>
      <c r="I369" s="666">
        <v>2013</v>
      </c>
      <c r="J369" s="666">
        <v>2012</v>
      </c>
      <c r="K369" s="666">
        <v>2017</v>
      </c>
      <c r="L369" s="666">
        <v>2012</v>
      </c>
      <c r="M369" s="666"/>
      <c r="N369" s="982" t="s">
        <v>577</v>
      </c>
      <c r="O369" s="934">
        <v>5302</v>
      </c>
      <c r="P369" s="934"/>
      <c r="Q369" s="934">
        <f>O369</f>
        <v>5302</v>
      </c>
      <c r="R369" s="934">
        <v>4879</v>
      </c>
      <c r="S369" s="934"/>
      <c r="T369" s="934">
        <v>4879</v>
      </c>
      <c r="U369" s="934">
        <v>272</v>
      </c>
      <c r="V369" s="934">
        <v>72</v>
      </c>
      <c r="W369" s="934">
        <v>72</v>
      </c>
      <c r="X369" s="934"/>
      <c r="Y369" s="934"/>
      <c r="Z369" s="934">
        <f t="shared" si="21"/>
        <v>0</v>
      </c>
      <c r="AA369" s="934">
        <f t="shared" si="20"/>
        <v>0</v>
      </c>
      <c r="AB369" s="734" t="s">
        <v>1224</v>
      </c>
      <c r="AC369" s="983"/>
      <c r="AD369" s="983"/>
      <c r="AE369" s="983"/>
      <c r="AF369" s="983"/>
      <c r="AG369" s="983"/>
      <c r="AH369" s="983"/>
      <c r="AI369" s="983"/>
      <c r="AJ369" s="983"/>
      <c r="AK369" s="983"/>
      <c r="AL369" s="983"/>
      <c r="AM369" s="983"/>
      <c r="AN369" s="983"/>
      <c r="AO369" s="983"/>
      <c r="AP369" s="983"/>
      <c r="AQ369" s="983"/>
      <c r="AR369" s="983"/>
      <c r="AS369" s="983"/>
      <c r="AT369" s="983"/>
      <c r="AU369" s="983"/>
      <c r="AV369" s="983"/>
      <c r="AW369" s="983"/>
      <c r="AX369" s="983"/>
      <c r="AY369" s="983"/>
      <c r="AZ369" s="983"/>
      <c r="BA369" s="983"/>
      <c r="BB369" s="983"/>
      <c r="BC369" s="983"/>
      <c r="BD369" s="983"/>
      <c r="BE369" s="983"/>
      <c r="BF369" s="983"/>
      <c r="BG369" s="983"/>
      <c r="BH369" s="983"/>
      <c r="BI369" s="983"/>
      <c r="BJ369" s="983"/>
      <c r="BK369" s="983"/>
      <c r="BL369" s="983"/>
      <c r="BM369" s="983"/>
      <c r="BN369" s="983"/>
      <c r="BO369" s="983"/>
      <c r="BP369" s="983"/>
      <c r="BQ369" s="983"/>
      <c r="BR369" s="983"/>
      <c r="BS369" s="983"/>
      <c r="BT369" s="983"/>
      <c r="BU369" s="983"/>
      <c r="BV369" s="983"/>
      <c r="BW369" s="983"/>
      <c r="BX369" s="983"/>
      <c r="BY369" s="983"/>
      <c r="BZ369" s="983"/>
      <c r="CA369" s="983"/>
      <c r="CB369" s="983"/>
      <c r="CC369" s="983"/>
      <c r="CD369" s="983"/>
      <c r="CE369" s="983"/>
      <c r="CF369" s="983"/>
      <c r="CG369" s="983"/>
      <c r="CH369" s="983"/>
      <c r="CI369" s="983"/>
      <c r="CJ369" s="983"/>
      <c r="CK369" s="983"/>
      <c r="CL369" s="983"/>
      <c r="CM369" s="983"/>
      <c r="CN369" s="983"/>
      <c r="CO369" s="983"/>
      <c r="CP369" s="983"/>
      <c r="CQ369" s="983"/>
      <c r="CR369" s="983"/>
      <c r="CS369" s="983"/>
      <c r="CT369" s="983"/>
      <c r="CU369" s="983"/>
      <c r="CV369" s="983"/>
      <c r="CW369" s="983"/>
      <c r="CX369" s="983"/>
      <c r="CY369" s="983"/>
      <c r="CZ369" s="983"/>
      <c r="DA369" s="983"/>
      <c r="DB369" s="983"/>
      <c r="DC369" s="983"/>
      <c r="DD369" s="983"/>
      <c r="DE369" s="983"/>
      <c r="DF369" s="983"/>
      <c r="DG369" s="983"/>
      <c r="DH369" s="983"/>
      <c r="DI369" s="983"/>
      <c r="DJ369" s="983"/>
      <c r="DK369" s="983"/>
      <c r="DL369" s="983"/>
      <c r="DM369" s="983"/>
      <c r="DN369" s="983"/>
      <c r="DO369" s="983"/>
      <c r="DP369" s="983"/>
      <c r="DQ369" s="983"/>
      <c r="DR369" s="983"/>
      <c r="DS369" s="983"/>
      <c r="DT369" s="983"/>
      <c r="DU369" s="983"/>
      <c r="DV369" s="983"/>
      <c r="DW369" s="983"/>
      <c r="DX369" s="983"/>
      <c r="DY369" s="983"/>
      <c r="DZ369" s="983"/>
      <c r="EA369" s="983"/>
      <c r="EB369" s="983"/>
      <c r="EC369" s="983"/>
      <c r="ED369" s="983"/>
      <c r="EE369" s="983"/>
      <c r="EF369" s="983"/>
      <c r="EG369" s="983"/>
      <c r="EH369" s="983"/>
      <c r="EI369" s="983"/>
      <c r="EJ369" s="983"/>
      <c r="EK369" s="983"/>
      <c r="EL369" s="983"/>
      <c r="EM369" s="983"/>
      <c r="EN369" s="983"/>
      <c r="EO369" s="983"/>
      <c r="EP369" s="983"/>
      <c r="EQ369" s="983"/>
      <c r="ER369" s="983"/>
      <c r="ES369" s="983"/>
      <c r="ET369" s="983"/>
      <c r="EU369" s="983"/>
      <c r="EV369" s="983"/>
      <c r="EW369" s="983"/>
      <c r="EX369" s="983"/>
      <c r="EY369" s="983"/>
      <c r="EZ369" s="983"/>
      <c r="FA369" s="983"/>
      <c r="FB369" s="983"/>
      <c r="FC369" s="983"/>
      <c r="FD369" s="983"/>
      <c r="FE369" s="983"/>
      <c r="FF369" s="983"/>
      <c r="FG369" s="983"/>
      <c r="FH369" s="983"/>
      <c r="FI369" s="983"/>
      <c r="FJ369" s="983"/>
      <c r="FK369" s="983"/>
      <c r="FL369" s="983"/>
      <c r="FM369" s="983"/>
      <c r="FN369" s="983"/>
      <c r="FO369" s="983"/>
      <c r="FP369" s="983"/>
      <c r="FQ369" s="983"/>
      <c r="FR369" s="983"/>
      <c r="FS369" s="983"/>
      <c r="FT369" s="983"/>
      <c r="FU369" s="983"/>
      <c r="FV369" s="983"/>
      <c r="FW369" s="983"/>
      <c r="FX369" s="983"/>
      <c r="FY369" s="983"/>
      <c r="FZ369" s="983"/>
      <c r="GA369" s="983"/>
      <c r="GB369" s="983"/>
      <c r="GC369" s="983"/>
      <c r="GD369" s="983"/>
      <c r="GE369" s="983"/>
      <c r="GF369" s="983"/>
      <c r="GG369" s="983"/>
      <c r="GH369" s="983"/>
      <c r="GI369" s="983"/>
      <c r="GJ369" s="983"/>
      <c r="GK369" s="983"/>
      <c r="GL369" s="983"/>
      <c r="GM369" s="983"/>
      <c r="GN369" s="983"/>
      <c r="GO369" s="983"/>
      <c r="GP369" s="983"/>
      <c r="GQ369" s="983"/>
      <c r="GR369" s="983"/>
      <c r="GS369" s="983"/>
      <c r="GT369" s="983"/>
      <c r="GU369" s="983"/>
      <c r="GV369" s="983"/>
      <c r="GW369" s="983"/>
      <c r="GX369" s="983"/>
      <c r="GY369" s="983"/>
      <c r="GZ369" s="983"/>
      <c r="HA369" s="983"/>
      <c r="HB369" s="983"/>
      <c r="HC369" s="983"/>
      <c r="HD369" s="983"/>
      <c r="HE369" s="983"/>
      <c r="HF369" s="983"/>
      <c r="HG369" s="983"/>
      <c r="HH369" s="983"/>
      <c r="HI369" s="983"/>
      <c r="HJ369" s="983"/>
      <c r="HK369" s="983"/>
      <c r="HL369" s="983"/>
      <c r="HM369" s="983"/>
      <c r="HN369" s="983"/>
      <c r="HO369" s="983"/>
      <c r="HP369" s="983"/>
      <c r="HQ369" s="983"/>
      <c r="HR369" s="983"/>
      <c r="HS369" s="983"/>
      <c r="HT369" s="983"/>
      <c r="HU369" s="983"/>
      <c r="HV369" s="983"/>
      <c r="HW369" s="983"/>
      <c r="HX369" s="983"/>
      <c r="HY369" s="983"/>
      <c r="HZ369" s="983"/>
      <c r="IA369" s="983"/>
      <c r="IB369" s="983"/>
      <c r="IC369" s="983"/>
      <c r="ID369" s="983"/>
      <c r="IE369" s="983"/>
      <c r="IF369" s="983"/>
      <c r="IG369" s="983"/>
      <c r="IH369" s="983"/>
      <c r="II369" s="983"/>
      <c r="IJ369" s="983"/>
      <c r="IK369" s="983"/>
      <c r="IL369" s="983"/>
      <c r="IM369" s="983"/>
      <c r="IN369" s="983"/>
      <c r="IO369" s="983"/>
      <c r="IP369" s="983"/>
      <c r="IQ369" s="983"/>
      <c r="IR369" s="983"/>
      <c r="IS369" s="983"/>
    </row>
    <row r="370" spans="1:253" s="935" customFormat="1" ht="30">
      <c r="A370" s="662">
        <v>373</v>
      </c>
      <c r="B370" s="730" t="s">
        <v>582</v>
      </c>
      <c r="C370" s="637"/>
      <c r="D370" s="638"/>
      <c r="E370" s="731" t="s">
        <v>170</v>
      </c>
      <c r="F370" s="732" t="s">
        <v>1247</v>
      </c>
      <c r="G370" s="732"/>
      <c r="H370" s="733" t="s">
        <v>189</v>
      </c>
      <c r="I370" s="666">
        <v>2013</v>
      </c>
      <c r="J370" s="666">
        <v>2013</v>
      </c>
      <c r="K370" s="666">
        <v>2017</v>
      </c>
      <c r="L370" s="666">
        <v>2015</v>
      </c>
      <c r="M370" s="666"/>
      <c r="N370" s="730" t="s">
        <v>583</v>
      </c>
      <c r="O370" s="934">
        <v>5783</v>
      </c>
      <c r="P370" s="934"/>
      <c r="Q370" s="934">
        <f>O370</f>
        <v>5783</v>
      </c>
      <c r="R370" s="934">
        <v>5050</v>
      </c>
      <c r="S370" s="934"/>
      <c r="T370" s="934">
        <v>5050</v>
      </c>
      <c r="U370" s="934">
        <v>163</v>
      </c>
      <c r="V370" s="934">
        <v>155</v>
      </c>
      <c r="W370" s="934"/>
      <c r="X370" s="934">
        <v>155</v>
      </c>
      <c r="Y370" s="934"/>
      <c r="Z370" s="934">
        <f t="shared" si="21"/>
        <v>155</v>
      </c>
      <c r="AA370" s="934">
        <f t="shared" si="20"/>
        <v>0</v>
      </c>
      <c r="AB370" s="734" t="s">
        <v>1224</v>
      </c>
      <c r="AC370" s="938"/>
      <c r="AD370" s="938"/>
      <c r="AE370" s="938"/>
      <c r="AF370" s="938"/>
      <c r="AG370" s="938"/>
      <c r="AH370" s="938"/>
      <c r="AI370" s="938"/>
      <c r="AJ370" s="938"/>
      <c r="AK370" s="938"/>
      <c r="AL370" s="938"/>
      <c r="AM370" s="938"/>
      <c r="AN370" s="938"/>
      <c r="AO370" s="938"/>
      <c r="AP370" s="938"/>
      <c r="AQ370" s="938"/>
      <c r="AR370" s="938"/>
      <c r="AS370" s="938"/>
      <c r="AT370" s="938"/>
      <c r="AU370" s="938"/>
      <c r="AV370" s="938"/>
      <c r="AW370" s="938"/>
      <c r="AX370" s="938"/>
      <c r="AY370" s="938"/>
      <c r="AZ370" s="938"/>
      <c r="BA370" s="938"/>
      <c r="BB370" s="938"/>
      <c r="BC370" s="938"/>
      <c r="BD370" s="938"/>
      <c r="BE370" s="938"/>
      <c r="BF370" s="938"/>
      <c r="BG370" s="938"/>
      <c r="BH370" s="938"/>
      <c r="BI370" s="938"/>
      <c r="BJ370" s="938"/>
      <c r="BK370" s="938"/>
      <c r="BL370" s="938"/>
      <c r="BM370" s="938"/>
      <c r="BN370" s="938"/>
      <c r="BO370" s="938"/>
      <c r="BP370" s="938"/>
      <c r="BQ370" s="938"/>
      <c r="BR370" s="938"/>
      <c r="BS370" s="938"/>
      <c r="BT370" s="938"/>
      <c r="BU370" s="938"/>
      <c r="BV370" s="938"/>
      <c r="BW370" s="938"/>
      <c r="BX370" s="938"/>
      <c r="BY370" s="938"/>
      <c r="BZ370" s="938"/>
      <c r="CA370" s="938"/>
      <c r="CB370" s="938"/>
      <c r="CC370" s="938"/>
      <c r="CD370" s="938"/>
      <c r="CE370" s="938"/>
      <c r="CF370" s="938"/>
      <c r="CG370" s="938"/>
      <c r="CH370" s="938"/>
      <c r="CI370" s="938"/>
      <c r="CJ370" s="938"/>
      <c r="CK370" s="938"/>
      <c r="CL370" s="938"/>
      <c r="CM370" s="938"/>
      <c r="CN370" s="938"/>
      <c r="CO370" s="938"/>
      <c r="CP370" s="938"/>
      <c r="CQ370" s="938"/>
      <c r="CR370" s="938"/>
      <c r="CS370" s="938"/>
      <c r="CT370" s="938"/>
      <c r="CU370" s="938"/>
      <c r="CV370" s="938"/>
      <c r="CW370" s="938"/>
      <c r="CX370" s="938"/>
      <c r="CY370" s="938"/>
      <c r="CZ370" s="938"/>
      <c r="DA370" s="938"/>
      <c r="DB370" s="938"/>
      <c r="DC370" s="938"/>
      <c r="DD370" s="938"/>
      <c r="DE370" s="938"/>
      <c r="DF370" s="938"/>
      <c r="DG370" s="938"/>
      <c r="DH370" s="938"/>
      <c r="DI370" s="938"/>
      <c r="DJ370" s="938"/>
      <c r="DK370" s="938"/>
      <c r="DL370" s="938"/>
      <c r="DM370" s="938"/>
      <c r="DN370" s="938"/>
      <c r="DO370" s="938"/>
      <c r="DP370" s="938"/>
      <c r="DQ370" s="938"/>
      <c r="DR370" s="938"/>
      <c r="DS370" s="938"/>
      <c r="DT370" s="938"/>
      <c r="DU370" s="938"/>
      <c r="DV370" s="938"/>
      <c r="DW370" s="938"/>
      <c r="DX370" s="938"/>
      <c r="DY370" s="938"/>
      <c r="DZ370" s="938"/>
      <c r="EA370" s="938"/>
      <c r="EB370" s="938"/>
      <c r="EC370" s="938"/>
      <c r="ED370" s="938"/>
      <c r="EE370" s="938"/>
      <c r="EF370" s="938"/>
      <c r="EG370" s="938"/>
      <c r="EH370" s="938"/>
      <c r="EI370" s="938"/>
      <c r="EJ370" s="938"/>
      <c r="EK370" s="938"/>
      <c r="EL370" s="938"/>
      <c r="EM370" s="938"/>
      <c r="EN370" s="938"/>
      <c r="EO370" s="938"/>
      <c r="EP370" s="938"/>
      <c r="EQ370" s="938"/>
      <c r="ER370" s="938"/>
      <c r="ES370" s="938"/>
      <c r="ET370" s="938"/>
      <c r="EU370" s="938"/>
      <c r="EV370" s="938"/>
      <c r="EW370" s="938"/>
      <c r="EX370" s="938"/>
      <c r="EY370" s="938"/>
      <c r="EZ370" s="938"/>
      <c r="FA370" s="938"/>
      <c r="FB370" s="938"/>
      <c r="FC370" s="938"/>
      <c r="FD370" s="938"/>
      <c r="FE370" s="938"/>
      <c r="FF370" s="938"/>
      <c r="FG370" s="938"/>
      <c r="FH370" s="938"/>
      <c r="FI370" s="938"/>
      <c r="FJ370" s="938"/>
      <c r="FK370" s="938"/>
      <c r="FL370" s="938"/>
      <c r="FM370" s="938"/>
      <c r="FN370" s="938"/>
      <c r="FO370" s="938"/>
      <c r="FP370" s="938"/>
      <c r="FQ370" s="938"/>
      <c r="FR370" s="938"/>
      <c r="FS370" s="938"/>
      <c r="FT370" s="938"/>
      <c r="FU370" s="938"/>
      <c r="FV370" s="938"/>
      <c r="FW370" s="938"/>
      <c r="FX370" s="938"/>
      <c r="FY370" s="938"/>
      <c r="FZ370" s="938"/>
      <c r="GA370" s="938"/>
      <c r="GB370" s="938"/>
      <c r="GC370" s="938"/>
      <c r="GD370" s="938"/>
      <c r="GE370" s="938"/>
      <c r="GF370" s="938"/>
      <c r="GG370" s="938"/>
      <c r="GH370" s="938"/>
      <c r="GI370" s="938"/>
      <c r="GJ370" s="938"/>
      <c r="GK370" s="938"/>
      <c r="GL370" s="938"/>
      <c r="GM370" s="938"/>
      <c r="GN370" s="938"/>
      <c r="GO370" s="938"/>
      <c r="GP370" s="938"/>
      <c r="GQ370" s="938"/>
      <c r="GR370" s="938"/>
      <c r="GS370" s="938"/>
      <c r="GT370" s="938"/>
      <c r="GU370" s="938"/>
      <c r="GV370" s="938"/>
      <c r="GW370" s="938"/>
      <c r="GX370" s="938"/>
      <c r="GY370" s="938"/>
      <c r="GZ370" s="938"/>
      <c r="HA370" s="938"/>
      <c r="HB370" s="938"/>
      <c r="HC370" s="938"/>
      <c r="HD370" s="938"/>
      <c r="HE370" s="938"/>
      <c r="HF370" s="938"/>
      <c r="HG370" s="938"/>
      <c r="HH370" s="938"/>
      <c r="HI370" s="938"/>
      <c r="HJ370" s="938"/>
      <c r="HK370" s="938"/>
      <c r="HL370" s="938"/>
      <c r="HM370" s="938"/>
      <c r="HN370" s="938"/>
      <c r="HO370" s="938"/>
      <c r="HP370" s="938"/>
      <c r="HQ370" s="938"/>
      <c r="HR370" s="938"/>
      <c r="HS370" s="938"/>
      <c r="HT370" s="938"/>
      <c r="HU370" s="938"/>
      <c r="HV370" s="938"/>
      <c r="HW370" s="938"/>
      <c r="HX370" s="938"/>
      <c r="HY370" s="938"/>
      <c r="HZ370" s="938"/>
      <c r="IA370" s="938"/>
      <c r="IB370" s="938"/>
      <c r="IC370" s="938"/>
      <c r="ID370" s="938"/>
      <c r="IE370" s="938"/>
      <c r="IF370" s="938"/>
      <c r="IG370" s="938"/>
      <c r="IH370" s="938"/>
      <c r="II370" s="938"/>
      <c r="IJ370" s="938"/>
      <c r="IK370" s="938"/>
      <c r="IL370" s="938"/>
      <c r="IM370" s="938"/>
      <c r="IN370" s="938"/>
      <c r="IO370" s="938"/>
      <c r="IP370" s="938"/>
      <c r="IQ370" s="938"/>
      <c r="IR370" s="938"/>
      <c r="IS370" s="938"/>
    </row>
    <row r="371" spans="1:253" s="935" customFormat="1" ht="75">
      <c r="A371" s="662">
        <v>374</v>
      </c>
      <c r="B371" s="984" t="s">
        <v>586</v>
      </c>
      <c r="C371" s="985" t="s">
        <v>1256</v>
      </c>
      <c r="D371" s="986"/>
      <c r="E371" s="731" t="s">
        <v>170</v>
      </c>
      <c r="F371" s="897" t="s">
        <v>1140</v>
      </c>
      <c r="G371" s="732"/>
      <c r="H371" s="735" t="s">
        <v>51</v>
      </c>
      <c r="I371" s="666">
        <v>2011</v>
      </c>
      <c r="J371" s="670" t="s">
        <v>1167</v>
      </c>
      <c r="K371" s="666">
        <v>2014</v>
      </c>
      <c r="L371" s="670" t="s">
        <v>1257</v>
      </c>
      <c r="M371" s="666"/>
      <c r="N371" s="984" t="s">
        <v>587</v>
      </c>
      <c r="O371" s="934">
        <v>7680</v>
      </c>
      <c r="P371" s="934"/>
      <c r="Q371" s="934">
        <f>O371</f>
        <v>7680</v>
      </c>
      <c r="R371" s="934">
        <v>6900</v>
      </c>
      <c r="S371" s="934"/>
      <c r="T371" s="934">
        <v>6900</v>
      </c>
      <c r="U371" s="934">
        <v>20</v>
      </c>
      <c r="V371" s="934">
        <v>20</v>
      </c>
      <c r="W371" s="934">
        <v>20</v>
      </c>
      <c r="X371" s="934"/>
      <c r="Y371" s="934"/>
      <c r="Z371" s="934">
        <f t="shared" si="21"/>
        <v>0</v>
      </c>
      <c r="AA371" s="934">
        <f t="shared" si="20"/>
        <v>0</v>
      </c>
      <c r="AB371" s="734" t="s">
        <v>588</v>
      </c>
      <c r="AC371" s="938"/>
      <c r="AD371" s="938"/>
      <c r="AE371" s="938"/>
      <c r="AF371" s="938"/>
      <c r="AG371" s="938"/>
      <c r="AH371" s="938"/>
      <c r="AI371" s="938"/>
      <c r="AJ371" s="938"/>
      <c r="AK371" s="938"/>
      <c r="AL371" s="938"/>
      <c r="AM371" s="938"/>
      <c r="AN371" s="938"/>
      <c r="AO371" s="938"/>
      <c r="AP371" s="938"/>
      <c r="AQ371" s="938"/>
      <c r="AR371" s="938"/>
      <c r="AS371" s="938"/>
      <c r="AT371" s="938"/>
      <c r="AU371" s="938"/>
      <c r="AV371" s="938"/>
      <c r="AW371" s="938"/>
      <c r="AX371" s="938"/>
      <c r="AY371" s="938"/>
      <c r="AZ371" s="938"/>
      <c r="BA371" s="938"/>
      <c r="BB371" s="938"/>
      <c r="BC371" s="938"/>
      <c r="BD371" s="938"/>
      <c r="BE371" s="938"/>
      <c r="BF371" s="938"/>
      <c r="BG371" s="938"/>
      <c r="BH371" s="938"/>
      <c r="BI371" s="938"/>
      <c r="BJ371" s="938"/>
      <c r="BK371" s="938"/>
      <c r="BL371" s="938"/>
      <c r="BM371" s="938"/>
      <c r="BN371" s="938"/>
      <c r="BO371" s="938"/>
      <c r="BP371" s="938"/>
      <c r="BQ371" s="938"/>
      <c r="BR371" s="938"/>
      <c r="BS371" s="938"/>
      <c r="BT371" s="938"/>
      <c r="BU371" s="938"/>
      <c r="BV371" s="938"/>
      <c r="BW371" s="938"/>
      <c r="BX371" s="938"/>
      <c r="BY371" s="938"/>
      <c r="BZ371" s="938"/>
      <c r="CA371" s="938"/>
      <c r="CB371" s="938"/>
      <c r="CC371" s="938"/>
      <c r="CD371" s="938"/>
      <c r="CE371" s="938"/>
      <c r="CF371" s="938"/>
      <c r="CG371" s="938"/>
      <c r="CH371" s="938"/>
      <c r="CI371" s="938"/>
      <c r="CJ371" s="938"/>
      <c r="CK371" s="938"/>
      <c r="CL371" s="938"/>
      <c r="CM371" s="938"/>
      <c r="CN371" s="938"/>
      <c r="CO371" s="938"/>
      <c r="CP371" s="938"/>
      <c r="CQ371" s="938"/>
      <c r="CR371" s="938"/>
      <c r="CS371" s="938"/>
      <c r="CT371" s="938"/>
      <c r="CU371" s="938"/>
      <c r="CV371" s="938"/>
      <c r="CW371" s="938"/>
      <c r="CX371" s="938"/>
      <c r="CY371" s="938"/>
      <c r="CZ371" s="938"/>
      <c r="DA371" s="938"/>
      <c r="DB371" s="938"/>
      <c r="DC371" s="938"/>
      <c r="DD371" s="938"/>
      <c r="DE371" s="938"/>
      <c r="DF371" s="938"/>
      <c r="DG371" s="938"/>
      <c r="DH371" s="938"/>
      <c r="DI371" s="938"/>
      <c r="DJ371" s="938"/>
      <c r="DK371" s="938"/>
      <c r="DL371" s="938"/>
      <c r="DM371" s="938"/>
      <c r="DN371" s="938"/>
      <c r="DO371" s="938"/>
      <c r="DP371" s="938"/>
      <c r="DQ371" s="938"/>
      <c r="DR371" s="938"/>
      <c r="DS371" s="938"/>
      <c r="DT371" s="938"/>
      <c r="DU371" s="938"/>
      <c r="DV371" s="938"/>
      <c r="DW371" s="938"/>
      <c r="DX371" s="938"/>
      <c r="DY371" s="938"/>
      <c r="DZ371" s="938"/>
      <c r="EA371" s="938"/>
      <c r="EB371" s="938"/>
      <c r="EC371" s="938"/>
      <c r="ED371" s="938"/>
      <c r="EE371" s="938"/>
      <c r="EF371" s="938"/>
      <c r="EG371" s="938"/>
      <c r="EH371" s="938"/>
      <c r="EI371" s="938"/>
      <c r="EJ371" s="938"/>
      <c r="EK371" s="938"/>
      <c r="EL371" s="938"/>
      <c r="EM371" s="938"/>
      <c r="EN371" s="938"/>
      <c r="EO371" s="938"/>
      <c r="EP371" s="938"/>
      <c r="EQ371" s="938"/>
      <c r="ER371" s="938"/>
      <c r="ES371" s="938"/>
      <c r="ET371" s="938"/>
      <c r="EU371" s="938"/>
      <c r="EV371" s="938"/>
      <c r="EW371" s="938"/>
      <c r="EX371" s="938"/>
      <c r="EY371" s="938"/>
      <c r="EZ371" s="938"/>
      <c r="FA371" s="938"/>
      <c r="FB371" s="938"/>
      <c r="FC371" s="938"/>
      <c r="FD371" s="938"/>
      <c r="FE371" s="938"/>
      <c r="FF371" s="938"/>
      <c r="FG371" s="938"/>
      <c r="FH371" s="938"/>
      <c r="FI371" s="938"/>
      <c r="FJ371" s="938"/>
      <c r="FK371" s="938"/>
      <c r="FL371" s="938"/>
      <c r="FM371" s="938"/>
      <c r="FN371" s="938"/>
      <c r="FO371" s="938"/>
      <c r="FP371" s="938"/>
      <c r="FQ371" s="938"/>
      <c r="FR371" s="938"/>
      <c r="FS371" s="938"/>
      <c r="FT371" s="938"/>
      <c r="FU371" s="938"/>
      <c r="FV371" s="938"/>
      <c r="FW371" s="938"/>
      <c r="FX371" s="938"/>
      <c r="FY371" s="938"/>
      <c r="FZ371" s="938"/>
      <c r="GA371" s="938"/>
      <c r="GB371" s="938"/>
      <c r="GC371" s="938"/>
      <c r="GD371" s="938"/>
      <c r="GE371" s="938"/>
      <c r="GF371" s="938"/>
      <c r="GG371" s="938"/>
      <c r="GH371" s="938"/>
      <c r="GI371" s="938"/>
      <c r="GJ371" s="938"/>
      <c r="GK371" s="938"/>
      <c r="GL371" s="938"/>
      <c r="GM371" s="938"/>
      <c r="GN371" s="938"/>
      <c r="GO371" s="938"/>
      <c r="GP371" s="938"/>
      <c r="GQ371" s="938"/>
      <c r="GR371" s="938"/>
      <c r="GS371" s="938"/>
      <c r="GT371" s="938"/>
      <c r="GU371" s="938"/>
      <c r="GV371" s="938"/>
      <c r="GW371" s="938"/>
      <c r="GX371" s="938"/>
      <c r="GY371" s="938"/>
      <c r="GZ371" s="938"/>
      <c r="HA371" s="938"/>
      <c r="HB371" s="938"/>
      <c r="HC371" s="938"/>
      <c r="HD371" s="938"/>
      <c r="HE371" s="938"/>
      <c r="HF371" s="938"/>
      <c r="HG371" s="938"/>
      <c r="HH371" s="938"/>
      <c r="HI371" s="938"/>
      <c r="HJ371" s="938"/>
      <c r="HK371" s="938"/>
      <c r="HL371" s="938"/>
      <c r="HM371" s="938"/>
      <c r="HN371" s="938"/>
      <c r="HO371" s="938"/>
      <c r="HP371" s="938"/>
      <c r="HQ371" s="938"/>
      <c r="HR371" s="938"/>
      <c r="HS371" s="938"/>
      <c r="HT371" s="938"/>
      <c r="HU371" s="938"/>
      <c r="HV371" s="938"/>
      <c r="HW371" s="938"/>
      <c r="HX371" s="938"/>
      <c r="HY371" s="938"/>
      <c r="HZ371" s="938"/>
      <c r="IA371" s="938"/>
      <c r="IB371" s="938"/>
      <c r="IC371" s="938"/>
      <c r="ID371" s="938"/>
      <c r="IE371" s="938"/>
      <c r="IF371" s="938"/>
      <c r="IG371" s="938"/>
      <c r="IH371" s="938"/>
      <c r="II371" s="938"/>
      <c r="IJ371" s="938"/>
      <c r="IK371" s="938"/>
      <c r="IL371" s="938"/>
      <c r="IM371" s="938"/>
      <c r="IN371" s="938"/>
      <c r="IO371" s="938"/>
      <c r="IP371" s="938"/>
      <c r="IQ371" s="938"/>
      <c r="IR371" s="938"/>
      <c r="IS371" s="938"/>
    </row>
    <row r="372" spans="1:253" s="914" customFormat="1" ht="30">
      <c r="A372" s="662">
        <v>376</v>
      </c>
      <c r="B372" s="868" t="s">
        <v>464</v>
      </c>
      <c r="C372" s="868"/>
      <c r="D372" s="987"/>
      <c r="E372" s="897" t="s">
        <v>170</v>
      </c>
      <c r="F372" s="732" t="s">
        <v>1247</v>
      </c>
      <c r="G372" s="869" t="s">
        <v>484</v>
      </c>
      <c r="H372" s="884" t="s">
        <v>106</v>
      </c>
      <c r="I372" s="666">
        <v>2014</v>
      </c>
      <c r="J372" s="666"/>
      <c r="K372" s="666">
        <v>2016</v>
      </c>
      <c r="L372" s="666"/>
      <c r="M372" s="666"/>
      <c r="N372" s="868" t="s">
        <v>465</v>
      </c>
      <c r="O372" s="872">
        <v>4967</v>
      </c>
      <c r="P372" s="872"/>
      <c r="Q372" s="872">
        <v>500</v>
      </c>
      <c r="R372" s="874">
        <f>1985+1192+500</f>
        <v>3677</v>
      </c>
      <c r="S372" s="874"/>
      <c r="T372" s="875"/>
      <c r="U372" s="875"/>
      <c r="V372" s="876">
        <f>W372</f>
        <v>500</v>
      </c>
      <c r="W372" s="873">
        <v>500</v>
      </c>
      <c r="X372" s="873"/>
      <c r="Y372" s="873"/>
      <c r="Z372" s="877"/>
      <c r="AA372" s="878"/>
      <c r="AB372" s="879"/>
      <c r="AC372" s="880"/>
      <c r="AD372" s="881"/>
      <c r="AE372" s="880"/>
      <c r="AF372" s="880"/>
      <c r="AG372" s="880"/>
      <c r="AH372" s="880"/>
      <c r="AI372" s="880"/>
      <c r="AJ372" s="880"/>
      <c r="AK372" s="880"/>
      <c r="AL372" s="880"/>
      <c r="AM372" s="880"/>
      <c r="AN372" s="880"/>
      <c r="AO372" s="880"/>
      <c r="AP372" s="880"/>
      <c r="AQ372" s="880"/>
      <c r="AR372" s="880"/>
      <c r="AS372" s="880"/>
      <c r="AT372" s="880"/>
      <c r="AU372" s="880"/>
      <c r="AV372" s="880"/>
      <c r="AW372" s="880"/>
      <c r="AX372" s="880"/>
      <c r="AY372" s="880"/>
      <c r="AZ372" s="880"/>
      <c r="BA372" s="880"/>
      <c r="BB372" s="880"/>
      <c r="BC372" s="880"/>
      <c r="BD372" s="880"/>
      <c r="BE372" s="880"/>
      <c r="BF372" s="880"/>
      <c r="BG372" s="880"/>
      <c r="BH372" s="880"/>
      <c r="BI372" s="880"/>
      <c r="BJ372" s="880"/>
      <c r="BK372" s="880"/>
      <c r="BL372" s="880"/>
      <c r="BM372" s="880"/>
      <c r="BN372" s="880"/>
      <c r="BO372" s="880"/>
      <c r="BP372" s="880"/>
      <c r="BQ372" s="880"/>
      <c r="BR372" s="880"/>
      <c r="BS372" s="880"/>
      <c r="BT372" s="880"/>
      <c r="BU372" s="880"/>
      <c r="BV372" s="880"/>
      <c r="BW372" s="880"/>
      <c r="BX372" s="880"/>
      <c r="BY372" s="880"/>
      <c r="BZ372" s="880"/>
      <c r="CA372" s="880"/>
      <c r="CB372" s="880"/>
      <c r="CC372" s="880"/>
      <c r="CD372" s="880"/>
      <c r="CE372" s="880"/>
      <c r="CF372" s="880"/>
      <c r="CG372" s="880"/>
      <c r="CH372" s="880"/>
      <c r="CI372" s="880"/>
      <c r="CJ372" s="880"/>
      <c r="CK372" s="880"/>
      <c r="CL372" s="880"/>
      <c r="CM372" s="880"/>
      <c r="CN372" s="880"/>
      <c r="CO372" s="880"/>
      <c r="CP372" s="880"/>
      <c r="CQ372" s="880"/>
      <c r="CR372" s="880"/>
      <c r="CS372" s="880"/>
      <c r="CT372" s="880"/>
      <c r="CU372" s="880"/>
      <c r="CV372" s="880"/>
      <c r="CW372" s="880"/>
      <c r="CX372" s="880"/>
      <c r="CY372" s="880"/>
      <c r="CZ372" s="880"/>
      <c r="DA372" s="880"/>
      <c r="DB372" s="880"/>
      <c r="DC372" s="880"/>
      <c r="DD372" s="880"/>
      <c r="DE372" s="880"/>
      <c r="DF372" s="880"/>
      <c r="DG372" s="880"/>
      <c r="DH372" s="880"/>
      <c r="DI372" s="880"/>
      <c r="DJ372" s="880"/>
      <c r="DK372" s="880"/>
      <c r="DL372" s="880"/>
      <c r="DM372" s="880"/>
      <c r="DN372" s="880"/>
      <c r="DO372" s="880"/>
      <c r="DP372" s="880"/>
      <c r="DQ372" s="880"/>
      <c r="DR372" s="880"/>
      <c r="DS372" s="880"/>
      <c r="DT372" s="880"/>
      <c r="DU372" s="880"/>
      <c r="DV372" s="880"/>
      <c r="DW372" s="880"/>
      <c r="DX372" s="880"/>
      <c r="DY372" s="880"/>
      <c r="DZ372" s="880"/>
      <c r="EA372" s="880"/>
      <c r="EB372" s="880"/>
      <c r="EC372" s="880"/>
      <c r="ED372" s="880"/>
      <c r="EE372" s="880"/>
      <c r="EF372" s="880"/>
      <c r="EG372" s="880"/>
      <c r="EH372" s="880"/>
      <c r="EI372" s="880"/>
      <c r="EJ372" s="880"/>
      <c r="EK372" s="880"/>
      <c r="EL372" s="880"/>
      <c r="EM372" s="880"/>
      <c r="EN372" s="880"/>
      <c r="EO372" s="880"/>
      <c r="EP372" s="880"/>
      <c r="EQ372" s="880"/>
      <c r="ER372" s="880"/>
      <c r="ES372" s="880"/>
      <c r="ET372" s="880"/>
      <c r="EU372" s="880"/>
      <c r="EV372" s="880"/>
      <c r="EW372" s="880"/>
      <c r="EX372" s="880"/>
      <c r="EY372" s="880"/>
      <c r="EZ372" s="880"/>
      <c r="FA372" s="880"/>
      <c r="FB372" s="880"/>
      <c r="FC372" s="880"/>
      <c r="FD372" s="880"/>
      <c r="FE372" s="880"/>
      <c r="FF372" s="880"/>
      <c r="FG372" s="880"/>
      <c r="FH372" s="880"/>
      <c r="FI372" s="880"/>
      <c r="FJ372" s="880"/>
      <c r="FK372" s="880"/>
      <c r="FL372" s="880"/>
      <c r="FM372" s="880"/>
      <c r="FN372" s="880"/>
      <c r="FO372" s="880"/>
      <c r="FP372" s="880"/>
      <c r="FQ372" s="880"/>
      <c r="FR372" s="880"/>
      <c r="FS372" s="880"/>
      <c r="FT372" s="880"/>
      <c r="FU372" s="880"/>
      <c r="FV372" s="880"/>
      <c r="FW372" s="880"/>
      <c r="FX372" s="880"/>
      <c r="FY372" s="880"/>
      <c r="FZ372" s="880"/>
      <c r="GA372" s="880"/>
      <c r="GB372" s="880"/>
      <c r="GC372" s="880"/>
      <c r="GD372" s="880"/>
      <c r="GE372" s="880"/>
      <c r="GF372" s="880"/>
      <c r="GG372" s="880"/>
      <c r="GH372" s="880"/>
      <c r="GI372" s="880"/>
      <c r="GJ372" s="880"/>
      <c r="GK372" s="880"/>
      <c r="GL372" s="880"/>
      <c r="GM372" s="880"/>
      <c r="GN372" s="880"/>
      <c r="GO372" s="880"/>
      <c r="GP372" s="880"/>
      <c r="GQ372" s="880"/>
      <c r="GR372" s="880"/>
      <c r="GS372" s="880"/>
      <c r="GT372" s="880"/>
      <c r="GU372" s="880"/>
      <c r="GV372" s="880"/>
      <c r="GW372" s="880"/>
      <c r="GX372" s="880"/>
      <c r="GY372" s="880"/>
      <c r="GZ372" s="880"/>
      <c r="HA372" s="880"/>
      <c r="HB372" s="880"/>
      <c r="HC372" s="880"/>
      <c r="HD372" s="880"/>
      <c r="HE372" s="880"/>
      <c r="HF372" s="880"/>
      <c r="HG372" s="880"/>
      <c r="HH372" s="880"/>
      <c r="HI372" s="880"/>
      <c r="HJ372" s="880"/>
      <c r="HK372" s="880"/>
      <c r="HL372" s="880"/>
      <c r="HM372" s="880"/>
      <c r="HN372" s="880"/>
      <c r="HO372" s="880"/>
      <c r="HP372" s="880"/>
      <c r="HQ372" s="880"/>
      <c r="HR372" s="880"/>
      <c r="HS372" s="880"/>
      <c r="HT372" s="880"/>
      <c r="HU372" s="880"/>
      <c r="HV372" s="880"/>
      <c r="HW372" s="880"/>
      <c r="HX372" s="880"/>
      <c r="HY372" s="880"/>
      <c r="HZ372" s="880"/>
      <c r="IA372" s="880"/>
      <c r="IB372" s="880"/>
      <c r="IC372" s="880"/>
      <c r="ID372" s="880"/>
      <c r="IE372" s="880"/>
      <c r="IF372" s="880"/>
      <c r="IG372" s="880"/>
      <c r="IH372" s="882"/>
      <c r="II372" s="882"/>
      <c r="IJ372" s="882"/>
      <c r="IK372" s="882"/>
      <c r="IL372" s="882"/>
      <c r="IM372" s="882"/>
      <c r="IN372" s="882"/>
      <c r="IO372" s="882"/>
      <c r="IP372" s="882"/>
      <c r="IQ372" s="882"/>
      <c r="IR372" s="882"/>
      <c r="IS372" s="882"/>
    </row>
    <row r="373" spans="1:253" s="935" customFormat="1" ht="45">
      <c r="A373" s="662">
        <v>378</v>
      </c>
      <c r="B373" s="988" t="s">
        <v>493</v>
      </c>
      <c r="C373" s="989"/>
      <c r="D373" s="990"/>
      <c r="E373" s="731" t="s">
        <v>170</v>
      </c>
      <c r="F373" s="732" t="s">
        <v>1247</v>
      </c>
      <c r="G373" s="732"/>
      <c r="H373" s="731" t="s">
        <v>132</v>
      </c>
      <c r="I373" s="666">
        <v>2014</v>
      </c>
      <c r="J373" s="666">
        <v>2013</v>
      </c>
      <c r="K373" s="666">
        <v>2017</v>
      </c>
      <c r="L373" s="666">
        <v>2016</v>
      </c>
      <c r="M373" s="666"/>
      <c r="N373" s="988" t="s">
        <v>494</v>
      </c>
      <c r="O373" s="934">
        <v>29392</v>
      </c>
      <c r="P373" s="934"/>
      <c r="Q373" s="934">
        <v>29392</v>
      </c>
      <c r="R373" s="934">
        <v>15464</v>
      </c>
      <c r="S373" s="934"/>
      <c r="T373" s="934">
        <v>15464</v>
      </c>
      <c r="U373" s="934">
        <v>13628</v>
      </c>
      <c r="V373" s="934">
        <v>10989</v>
      </c>
      <c r="W373" s="934">
        <v>3872</v>
      </c>
      <c r="X373" s="934"/>
      <c r="Y373" s="934"/>
      <c r="Z373" s="934">
        <f>IF((V373-W373)&lt;1000,(V373-W373),MIN((V373-W373)*50%,2000))</f>
        <v>2000</v>
      </c>
      <c r="AA373" s="934">
        <f>V373-W373-Z373</f>
        <v>5117</v>
      </c>
      <c r="AB373" s="734" t="s">
        <v>490</v>
      </c>
    </row>
    <row r="374" spans="1:253" s="935" customFormat="1" ht="90">
      <c r="A374" s="662">
        <v>379</v>
      </c>
      <c r="B374" s="730" t="s">
        <v>523</v>
      </c>
      <c r="C374" s="637" t="s">
        <v>1258</v>
      </c>
      <c r="D374" s="638">
        <v>7987</v>
      </c>
      <c r="E374" s="731" t="s">
        <v>170</v>
      </c>
      <c r="F374" s="732" t="s">
        <v>1246</v>
      </c>
      <c r="G374" s="732"/>
      <c r="H374" s="733" t="s">
        <v>189</v>
      </c>
      <c r="I374" s="666">
        <v>2014</v>
      </c>
      <c r="J374" s="924" t="s">
        <v>1242</v>
      </c>
      <c r="K374" s="666">
        <v>2016</v>
      </c>
      <c r="L374" s="670" t="s">
        <v>1249</v>
      </c>
      <c r="M374" s="666"/>
      <c r="N374" s="730" t="s">
        <v>524</v>
      </c>
      <c r="O374" s="934">
        <v>7933</v>
      </c>
      <c r="P374" s="934"/>
      <c r="Q374" s="934">
        <v>7933</v>
      </c>
      <c r="R374" s="934">
        <v>3400</v>
      </c>
      <c r="S374" s="934"/>
      <c r="T374" s="934">
        <v>3400</v>
      </c>
      <c r="U374" s="934">
        <v>3912</v>
      </c>
      <c r="V374" s="934">
        <f>7897-R374-1400</f>
        <v>3097</v>
      </c>
      <c r="W374" s="934">
        <v>0</v>
      </c>
      <c r="X374" s="934"/>
      <c r="Y374" s="934"/>
      <c r="Z374" s="934">
        <f>IF((V374-W374)&lt;1000,(V374-W374),MIN((V374-W374)*50%,2000))</f>
        <v>1548.5</v>
      </c>
      <c r="AA374" s="934">
        <v>1548</v>
      </c>
      <c r="AB374" s="734" t="s">
        <v>1464</v>
      </c>
    </row>
    <row r="375" spans="1:253" s="935" customFormat="1" ht="90">
      <c r="A375" s="662">
        <v>380</v>
      </c>
      <c r="B375" s="971" t="s">
        <v>528</v>
      </c>
      <c r="C375" s="615" t="s">
        <v>1259</v>
      </c>
      <c r="D375" s="616">
        <v>5926</v>
      </c>
      <c r="E375" s="731" t="s">
        <v>170</v>
      </c>
      <c r="F375" s="897" t="s">
        <v>1140</v>
      </c>
      <c r="G375" s="732"/>
      <c r="H375" s="991" t="s">
        <v>237</v>
      </c>
      <c r="I375" s="666">
        <v>2014</v>
      </c>
      <c r="J375" s="670" t="s">
        <v>1183</v>
      </c>
      <c r="K375" s="666">
        <v>2016</v>
      </c>
      <c r="L375" s="670" t="s">
        <v>1202</v>
      </c>
      <c r="M375" s="666"/>
      <c r="N375" s="992" t="s">
        <v>529</v>
      </c>
      <c r="O375" s="934">
        <v>6471</v>
      </c>
      <c r="P375" s="934"/>
      <c r="Q375" s="934">
        <v>6471</v>
      </c>
      <c r="R375" s="934">
        <v>4900</v>
      </c>
      <c r="S375" s="934"/>
      <c r="T375" s="934">
        <v>4900</v>
      </c>
      <c r="U375" s="934">
        <v>3026</v>
      </c>
      <c r="V375" s="934"/>
      <c r="W375" s="934"/>
      <c r="X375" s="934"/>
      <c r="Y375" s="934"/>
      <c r="Z375" s="934">
        <f>V375-W375</f>
        <v>0</v>
      </c>
      <c r="AA375" s="934">
        <f t="shared" ref="AA375:AA382" si="22">V375-W375-Z375</f>
        <v>0</v>
      </c>
      <c r="AB375" s="734" t="s">
        <v>1461</v>
      </c>
    </row>
    <row r="376" spans="1:253" s="935" customFormat="1" ht="75">
      <c r="A376" s="662">
        <v>381</v>
      </c>
      <c r="B376" s="993" t="s">
        <v>550</v>
      </c>
      <c r="C376" s="994" t="s">
        <v>1260</v>
      </c>
      <c r="D376" s="995">
        <v>5364</v>
      </c>
      <c r="E376" s="731" t="s">
        <v>170</v>
      </c>
      <c r="F376" s="732" t="s">
        <v>1246</v>
      </c>
      <c r="G376" s="732"/>
      <c r="H376" s="991" t="s">
        <v>237</v>
      </c>
      <c r="I376" s="666">
        <v>2014</v>
      </c>
      <c r="J376" s="670" t="s">
        <v>1257</v>
      </c>
      <c r="K376" s="666">
        <v>2016</v>
      </c>
      <c r="L376" s="670" t="s">
        <v>1261</v>
      </c>
      <c r="M376" s="666"/>
      <c r="N376" s="980" t="s">
        <v>551</v>
      </c>
      <c r="O376" s="934">
        <v>5996</v>
      </c>
      <c r="P376" s="934"/>
      <c r="Q376" s="934">
        <f>O376</f>
        <v>5996</v>
      </c>
      <c r="R376" s="934">
        <v>5347</v>
      </c>
      <c r="S376" s="934"/>
      <c r="T376" s="934">
        <v>5347</v>
      </c>
      <c r="U376" s="934">
        <v>1345</v>
      </c>
      <c r="V376" s="934"/>
      <c r="W376" s="934"/>
      <c r="X376" s="934"/>
      <c r="Y376" s="934"/>
      <c r="Z376" s="934"/>
      <c r="AA376" s="934">
        <f t="shared" si="22"/>
        <v>0</v>
      </c>
      <c r="AB376" s="734" t="s">
        <v>1462</v>
      </c>
    </row>
    <row r="377" spans="1:253" s="935" customFormat="1" ht="30">
      <c r="A377" s="662">
        <v>382</v>
      </c>
      <c r="B377" s="971" t="s">
        <v>564</v>
      </c>
      <c r="C377" s="615"/>
      <c r="D377" s="616"/>
      <c r="E377" s="731" t="s">
        <v>170</v>
      </c>
      <c r="F377" s="732" t="s">
        <v>1247</v>
      </c>
      <c r="G377" s="732"/>
      <c r="H377" s="884" t="s">
        <v>26</v>
      </c>
      <c r="I377" s="666">
        <v>2014</v>
      </c>
      <c r="J377" s="666">
        <v>2014</v>
      </c>
      <c r="K377" s="666">
        <v>2016</v>
      </c>
      <c r="L377" s="666">
        <v>2016</v>
      </c>
      <c r="M377" s="666"/>
      <c r="N377" s="996" t="s">
        <v>565</v>
      </c>
      <c r="O377" s="934">
        <v>2462</v>
      </c>
      <c r="P377" s="934"/>
      <c r="Q377" s="934">
        <v>2462</v>
      </c>
      <c r="R377" s="934">
        <v>1680</v>
      </c>
      <c r="S377" s="934"/>
      <c r="T377" s="934">
        <v>1680</v>
      </c>
      <c r="U377" s="934">
        <v>542</v>
      </c>
      <c r="V377" s="934">
        <v>542</v>
      </c>
      <c r="W377" s="934">
        <v>542</v>
      </c>
      <c r="X377" s="934"/>
      <c r="Y377" s="934"/>
      <c r="Z377" s="934">
        <f>V377-W377</f>
        <v>0</v>
      </c>
      <c r="AA377" s="934">
        <f t="shared" si="22"/>
        <v>0</v>
      </c>
      <c r="AB377" s="734" t="s">
        <v>1224</v>
      </c>
    </row>
    <row r="378" spans="1:253" s="935" customFormat="1" ht="90">
      <c r="A378" s="662">
        <v>364</v>
      </c>
      <c r="B378" s="971" t="s">
        <v>555</v>
      </c>
      <c r="C378" s="615" t="s">
        <v>1241</v>
      </c>
      <c r="D378" s="616">
        <v>6449</v>
      </c>
      <c r="E378" s="731" t="s">
        <v>170</v>
      </c>
      <c r="F378" s="897" t="s">
        <v>1140</v>
      </c>
      <c r="G378" s="732"/>
      <c r="H378" s="991" t="s">
        <v>189</v>
      </c>
      <c r="I378" s="666">
        <v>2011</v>
      </c>
      <c r="J378" s="666">
        <v>2011</v>
      </c>
      <c r="K378" s="666">
        <v>2014</v>
      </c>
      <c r="L378" s="670" t="s">
        <v>1242</v>
      </c>
      <c r="M378" s="666"/>
      <c r="N378" s="972" t="s">
        <v>556</v>
      </c>
      <c r="O378" s="934">
        <v>6573</v>
      </c>
      <c r="P378" s="934"/>
      <c r="Q378" s="934">
        <f>O378</f>
        <v>6573</v>
      </c>
      <c r="R378" s="934">
        <v>5810</v>
      </c>
      <c r="S378" s="934"/>
      <c r="T378" s="934">
        <v>5810</v>
      </c>
      <c r="U378" s="934">
        <v>619</v>
      </c>
      <c r="V378" s="934">
        <f>6449-R378</f>
        <v>639</v>
      </c>
      <c r="W378" s="934">
        <f>527+11+24</f>
        <v>562</v>
      </c>
      <c r="X378" s="934">
        <v>77</v>
      </c>
      <c r="Y378" s="934"/>
      <c r="Z378" s="933">
        <f>MIN(IF((V378-W378)&gt;1000,MAX((V378-W378)*25%,1000),(V378-W378)),5000)</f>
        <v>77</v>
      </c>
      <c r="AA378" s="934">
        <f t="shared" si="22"/>
        <v>0</v>
      </c>
      <c r="AB378" s="734" t="s">
        <v>557</v>
      </c>
      <c r="AC378" s="935" t="s">
        <v>1460</v>
      </c>
    </row>
    <row r="379" spans="1:253" s="909" customFormat="1" ht="75">
      <c r="A379" s="662">
        <v>432</v>
      </c>
      <c r="B379" s="618" t="s">
        <v>203</v>
      </c>
      <c r="C379" s="618" t="s">
        <v>1264</v>
      </c>
      <c r="D379" s="619">
        <v>6168</v>
      </c>
      <c r="E379" s="731" t="s">
        <v>184</v>
      </c>
      <c r="F379" s="897" t="s">
        <v>1246</v>
      </c>
      <c r="G379" s="897"/>
      <c r="H379" s="884" t="s">
        <v>26</v>
      </c>
      <c r="I379" s="666">
        <v>2011</v>
      </c>
      <c r="J379" s="666">
        <v>2013</v>
      </c>
      <c r="K379" s="666">
        <v>2013</v>
      </c>
      <c r="L379" s="666">
        <v>2015</v>
      </c>
      <c r="M379" s="666"/>
      <c r="N379" s="997" t="s">
        <v>204</v>
      </c>
      <c r="O379" s="998">
        <v>6208</v>
      </c>
      <c r="P379" s="998"/>
      <c r="Q379" s="998">
        <f>O379</f>
        <v>6208</v>
      </c>
      <c r="R379" s="998">
        <v>4300</v>
      </c>
      <c r="S379" s="998"/>
      <c r="T379" s="912">
        <v>4300</v>
      </c>
      <c r="U379" s="911">
        <v>1908</v>
      </c>
      <c r="V379" s="912">
        <v>1408</v>
      </c>
      <c r="W379" s="850">
        <v>1408</v>
      </c>
      <c r="X379" s="850"/>
      <c r="Y379" s="850"/>
      <c r="Z379" s="912">
        <f>MIN(IF((V379-W379)&gt;1000,MAX((V379-W379)*25%,1000),(V379-W379)),5000)</f>
        <v>0</v>
      </c>
      <c r="AA379" s="857">
        <f t="shared" si="22"/>
        <v>0</v>
      </c>
      <c r="AB379" s="623" t="s">
        <v>1234</v>
      </c>
      <c r="AC379" s="914"/>
      <c r="AD379" s="914"/>
      <c r="AE379" s="914"/>
      <c r="AF379" s="914"/>
      <c r="AG379" s="914"/>
      <c r="AH379" s="914"/>
      <c r="AI379" s="914"/>
      <c r="AJ379" s="914"/>
      <c r="AK379" s="914"/>
      <c r="AL379" s="914"/>
      <c r="AM379" s="914"/>
      <c r="AN379" s="914"/>
      <c r="AO379" s="914"/>
      <c r="AP379" s="914"/>
      <c r="AQ379" s="914"/>
      <c r="AR379" s="914"/>
      <c r="AS379" s="914"/>
      <c r="AT379" s="914"/>
      <c r="AU379" s="914"/>
      <c r="AV379" s="914"/>
      <c r="AW379" s="914"/>
      <c r="AX379" s="914"/>
      <c r="AY379" s="914"/>
      <c r="AZ379" s="914"/>
      <c r="BA379" s="914"/>
      <c r="BB379" s="914"/>
      <c r="BC379" s="914"/>
      <c r="BD379" s="914"/>
      <c r="BE379" s="914"/>
      <c r="BF379" s="914"/>
      <c r="BG379" s="914"/>
      <c r="BH379" s="914"/>
      <c r="BI379" s="914"/>
      <c r="BJ379" s="914"/>
      <c r="BK379" s="914"/>
      <c r="BL379" s="914"/>
      <c r="BM379" s="914"/>
      <c r="BN379" s="914"/>
      <c r="BO379" s="914"/>
      <c r="BP379" s="914"/>
      <c r="BQ379" s="914"/>
      <c r="BR379" s="914"/>
      <c r="BS379" s="914"/>
      <c r="BT379" s="914"/>
      <c r="BU379" s="914"/>
      <c r="BV379" s="914"/>
      <c r="BW379" s="914"/>
      <c r="BX379" s="914"/>
      <c r="BY379" s="914"/>
      <c r="BZ379" s="914"/>
      <c r="CA379" s="914"/>
      <c r="CB379" s="914"/>
      <c r="CC379" s="914"/>
      <c r="CD379" s="914"/>
      <c r="CE379" s="914"/>
      <c r="CF379" s="914"/>
      <c r="CG379" s="914"/>
      <c r="CH379" s="914"/>
      <c r="CI379" s="914"/>
      <c r="CJ379" s="914"/>
      <c r="CK379" s="914"/>
      <c r="CL379" s="914"/>
      <c r="CM379" s="914"/>
      <c r="CN379" s="914"/>
      <c r="CO379" s="914"/>
      <c r="CP379" s="914"/>
      <c r="CQ379" s="914"/>
      <c r="CR379" s="914"/>
      <c r="CS379" s="914"/>
      <c r="CT379" s="914"/>
      <c r="CU379" s="914"/>
      <c r="CV379" s="914"/>
      <c r="CW379" s="914"/>
      <c r="CX379" s="914"/>
      <c r="CY379" s="914"/>
      <c r="CZ379" s="914"/>
      <c r="DA379" s="914"/>
      <c r="DB379" s="914"/>
      <c r="DC379" s="914"/>
      <c r="DD379" s="914"/>
      <c r="DE379" s="914"/>
      <c r="DF379" s="914"/>
      <c r="DG379" s="914"/>
      <c r="DH379" s="914"/>
      <c r="DI379" s="914"/>
      <c r="DJ379" s="914"/>
      <c r="DK379" s="914"/>
      <c r="DL379" s="914"/>
      <c r="DM379" s="914"/>
      <c r="DN379" s="914"/>
      <c r="DO379" s="914"/>
      <c r="DP379" s="914"/>
      <c r="DQ379" s="914"/>
      <c r="DR379" s="914"/>
      <c r="DS379" s="914"/>
      <c r="DT379" s="914"/>
      <c r="DU379" s="914"/>
      <c r="DV379" s="914"/>
      <c r="DW379" s="914"/>
      <c r="DX379" s="914"/>
      <c r="DY379" s="914"/>
      <c r="DZ379" s="914"/>
      <c r="EA379" s="914"/>
      <c r="EB379" s="914"/>
      <c r="EC379" s="914"/>
      <c r="ED379" s="914"/>
      <c r="EE379" s="914"/>
      <c r="EF379" s="914"/>
      <c r="EG379" s="914"/>
      <c r="EH379" s="914"/>
      <c r="EI379" s="914"/>
      <c r="EJ379" s="914"/>
      <c r="EK379" s="914"/>
      <c r="EL379" s="914"/>
      <c r="EM379" s="914"/>
      <c r="EN379" s="914"/>
      <c r="EO379" s="914"/>
      <c r="EP379" s="914"/>
      <c r="EQ379" s="914"/>
      <c r="ER379" s="914"/>
      <c r="ES379" s="914"/>
      <c r="ET379" s="914"/>
      <c r="EU379" s="914"/>
      <c r="EV379" s="914"/>
      <c r="EW379" s="914"/>
      <c r="EX379" s="914"/>
      <c r="EY379" s="914"/>
      <c r="EZ379" s="914"/>
      <c r="FA379" s="914"/>
      <c r="FB379" s="914"/>
      <c r="FC379" s="914"/>
      <c r="FD379" s="914"/>
      <c r="FE379" s="914"/>
      <c r="FF379" s="914"/>
      <c r="FG379" s="914"/>
      <c r="FH379" s="914"/>
      <c r="FI379" s="914"/>
      <c r="FJ379" s="914"/>
      <c r="FK379" s="914"/>
      <c r="FL379" s="914"/>
      <c r="FM379" s="914"/>
      <c r="FN379" s="914"/>
      <c r="FO379" s="914"/>
      <c r="FP379" s="914"/>
      <c r="FQ379" s="914"/>
      <c r="FR379" s="914"/>
      <c r="FS379" s="914"/>
      <c r="FT379" s="914"/>
      <c r="FU379" s="914"/>
      <c r="FV379" s="914"/>
      <c r="FW379" s="914"/>
      <c r="FX379" s="914"/>
      <c r="FY379" s="914"/>
      <c r="FZ379" s="914"/>
      <c r="GA379" s="914"/>
      <c r="GB379" s="914"/>
      <c r="GC379" s="914"/>
      <c r="GD379" s="914"/>
      <c r="GE379" s="914"/>
      <c r="GF379" s="914"/>
      <c r="GG379" s="914"/>
      <c r="GH379" s="914"/>
      <c r="GI379" s="914"/>
      <c r="GJ379" s="914"/>
      <c r="GK379" s="914"/>
      <c r="GL379" s="914"/>
      <c r="GM379" s="914"/>
      <c r="GN379" s="914"/>
      <c r="GO379" s="914"/>
      <c r="GP379" s="914"/>
      <c r="GQ379" s="914"/>
      <c r="GR379" s="914"/>
      <c r="GS379" s="914"/>
      <c r="GT379" s="914"/>
      <c r="GU379" s="914"/>
      <c r="GV379" s="914"/>
      <c r="GW379" s="914"/>
      <c r="GX379" s="914"/>
      <c r="GY379" s="914"/>
      <c r="GZ379" s="914"/>
      <c r="HA379" s="914"/>
      <c r="HB379" s="914"/>
      <c r="HC379" s="914"/>
      <c r="HD379" s="914"/>
      <c r="HE379" s="914"/>
      <c r="HF379" s="914"/>
      <c r="HG379" s="914"/>
      <c r="HH379" s="914"/>
      <c r="HI379" s="914"/>
      <c r="HJ379" s="914"/>
      <c r="HK379" s="914"/>
      <c r="HL379" s="914"/>
      <c r="HM379" s="914"/>
      <c r="HN379" s="914"/>
      <c r="HO379" s="914"/>
      <c r="HP379" s="914"/>
      <c r="HQ379" s="914"/>
      <c r="HR379" s="914"/>
      <c r="HS379" s="914"/>
      <c r="HT379" s="914"/>
      <c r="HU379" s="914"/>
      <c r="HV379" s="914"/>
      <c r="HW379" s="914"/>
      <c r="HX379" s="914"/>
      <c r="HY379" s="914"/>
      <c r="HZ379" s="914"/>
      <c r="IA379" s="914"/>
      <c r="IB379" s="914"/>
      <c r="IC379" s="914"/>
      <c r="ID379" s="914"/>
      <c r="IE379" s="914"/>
      <c r="IF379" s="914"/>
      <c r="IG379" s="914"/>
      <c r="IH379" s="914"/>
      <c r="II379" s="914"/>
      <c r="IJ379" s="914"/>
      <c r="IK379" s="914"/>
      <c r="IL379" s="914"/>
      <c r="IM379" s="914"/>
      <c r="IN379" s="914"/>
      <c r="IO379" s="914"/>
      <c r="IP379" s="914"/>
      <c r="IQ379" s="914"/>
      <c r="IR379" s="914"/>
      <c r="IS379" s="914"/>
    </row>
    <row r="380" spans="1:253" s="909" customFormat="1" ht="90">
      <c r="A380" s="662">
        <v>433</v>
      </c>
      <c r="B380" s="621" t="s">
        <v>233</v>
      </c>
      <c r="C380" s="621" t="s">
        <v>1162</v>
      </c>
      <c r="D380" s="999">
        <v>18210.179</v>
      </c>
      <c r="E380" s="731" t="s">
        <v>184</v>
      </c>
      <c r="F380" s="897" t="s">
        <v>1140</v>
      </c>
      <c r="G380" s="897"/>
      <c r="H380" s="665" t="s">
        <v>132</v>
      </c>
      <c r="I380" s="666">
        <v>2011</v>
      </c>
      <c r="J380" s="670" t="s">
        <v>1169</v>
      </c>
      <c r="K380" s="666">
        <v>2013</v>
      </c>
      <c r="L380" s="670" t="s">
        <v>1170</v>
      </c>
      <c r="M380" s="666"/>
      <c r="N380" s="621" t="s">
        <v>234</v>
      </c>
      <c r="O380" s="912">
        <v>18939</v>
      </c>
      <c r="P380" s="912"/>
      <c r="Q380" s="998">
        <f>O380</f>
        <v>18939</v>
      </c>
      <c r="R380" s="1000">
        <v>17335</v>
      </c>
      <c r="S380" s="1000"/>
      <c r="T380" s="912">
        <f>R380</f>
        <v>17335</v>
      </c>
      <c r="U380" s="911">
        <v>875</v>
      </c>
      <c r="V380" s="912">
        <v>875</v>
      </c>
      <c r="W380" s="857">
        <v>875</v>
      </c>
      <c r="X380" s="857"/>
      <c r="Y380" s="857"/>
      <c r="Z380" s="912">
        <f>MIN(IF((V380-W380)&gt;1000,MAX((V380-W380)*25%,1000),(V380-W380)),5000)</f>
        <v>0</v>
      </c>
      <c r="AA380" s="857">
        <f t="shared" si="22"/>
        <v>0</v>
      </c>
      <c r="AB380" s="1001" t="s">
        <v>235</v>
      </c>
      <c r="AC380" s="914"/>
      <c r="AD380" s="914"/>
      <c r="AE380" s="914"/>
      <c r="AF380" s="914"/>
      <c r="AG380" s="914"/>
      <c r="AH380" s="914"/>
      <c r="AI380" s="914"/>
      <c r="AJ380" s="914"/>
      <c r="AK380" s="914"/>
      <c r="AL380" s="914"/>
      <c r="AM380" s="914"/>
      <c r="AN380" s="914"/>
      <c r="AO380" s="914"/>
      <c r="AP380" s="914"/>
      <c r="AQ380" s="914"/>
      <c r="AR380" s="914"/>
      <c r="AS380" s="914"/>
      <c r="AT380" s="914"/>
      <c r="AU380" s="914"/>
      <c r="AV380" s="914"/>
      <c r="AW380" s="914"/>
      <c r="AX380" s="914"/>
      <c r="AY380" s="914"/>
      <c r="AZ380" s="914"/>
      <c r="BA380" s="914"/>
      <c r="BB380" s="914"/>
      <c r="BC380" s="914"/>
      <c r="BD380" s="914"/>
      <c r="BE380" s="914"/>
      <c r="BF380" s="914"/>
      <c r="BG380" s="914"/>
      <c r="BH380" s="914"/>
      <c r="BI380" s="914"/>
      <c r="BJ380" s="914"/>
      <c r="BK380" s="914"/>
      <c r="BL380" s="914"/>
      <c r="BM380" s="914"/>
      <c r="BN380" s="914"/>
      <c r="BO380" s="914"/>
      <c r="BP380" s="914"/>
      <c r="BQ380" s="914"/>
      <c r="BR380" s="914"/>
      <c r="BS380" s="914"/>
      <c r="BT380" s="914"/>
      <c r="BU380" s="914"/>
      <c r="BV380" s="914"/>
      <c r="BW380" s="914"/>
      <c r="BX380" s="914"/>
      <c r="BY380" s="914"/>
      <c r="BZ380" s="914"/>
      <c r="CA380" s="914"/>
      <c r="CB380" s="914"/>
      <c r="CC380" s="914"/>
      <c r="CD380" s="914"/>
      <c r="CE380" s="914"/>
      <c r="CF380" s="914"/>
      <c r="CG380" s="914"/>
      <c r="CH380" s="914"/>
      <c r="CI380" s="914"/>
      <c r="CJ380" s="914"/>
      <c r="CK380" s="914"/>
      <c r="CL380" s="914"/>
      <c r="CM380" s="914"/>
      <c r="CN380" s="914"/>
      <c r="CO380" s="914"/>
      <c r="CP380" s="914"/>
      <c r="CQ380" s="914"/>
      <c r="CR380" s="914"/>
      <c r="CS380" s="914"/>
      <c r="CT380" s="914"/>
      <c r="CU380" s="914"/>
      <c r="CV380" s="914"/>
      <c r="CW380" s="914"/>
      <c r="CX380" s="914"/>
      <c r="CY380" s="914"/>
      <c r="CZ380" s="914"/>
      <c r="DA380" s="914"/>
      <c r="DB380" s="914"/>
      <c r="DC380" s="914"/>
      <c r="DD380" s="914"/>
      <c r="DE380" s="914"/>
      <c r="DF380" s="914"/>
      <c r="DG380" s="914"/>
      <c r="DH380" s="914"/>
      <c r="DI380" s="914"/>
      <c r="DJ380" s="914"/>
      <c r="DK380" s="914"/>
      <c r="DL380" s="914"/>
      <c r="DM380" s="914"/>
      <c r="DN380" s="914"/>
      <c r="DO380" s="914"/>
      <c r="DP380" s="914"/>
      <c r="DQ380" s="914"/>
      <c r="DR380" s="914"/>
      <c r="DS380" s="914"/>
      <c r="DT380" s="914"/>
      <c r="DU380" s="914"/>
      <c r="DV380" s="914"/>
      <c r="DW380" s="914"/>
      <c r="DX380" s="914"/>
      <c r="DY380" s="914"/>
      <c r="DZ380" s="914"/>
      <c r="EA380" s="914"/>
      <c r="EB380" s="914"/>
      <c r="EC380" s="914"/>
      <c r="ED380" s="914"/>
      <c r="EE380" s="914"/>
      <c r="EF380" s="914"/>
      <c r="EG380" s="914"/>
      <c r="EH380" s="914"/>
      <c r="EI380" s="914"/>
      <c r="EJ380" s="914"/>
      <c r="EK380" s="914"/>
      <c r="EL380" s="914"/>
      <c r="EM380" s="914"/>
      <c r="EN380" s="914"/>
      <c r="EO380" s="914"/>
      <c r="EP380" s="914"/>
      <c r="EQ380" s="914"/>
      <c r="ER380" s="914"/>
      <c r="ES380" s="914"/>
      <c r="ET380" s="914"/>
      <c r="EU380" s="914"/>
      <c r="EV380" s="914"/>
      <c r="EW380" s="914"/>
      <c r="EX380" s="914"/>
      <c r="EY380" s="914"/>
      <c r="EZ380" s="914"/>
      <c r="FA380" s="914"/>
      <c r="FB380" s="914"/>
      <c r="FC380" s="914"/>
      <c r="FD380" s="914"/>
      <c r="FE380" s="914"/>
      <c r="FF380" s="914"/>
      <c r="FG380" s="914"/>
      <c r="FH380" s="914"/>
      <c r="FI380" s="914"/>
      <c r="FJ380" s="914"/>
      <c r="FK380" s="914"/>
      <c r="FL380" s="914"/>
      <c r="FM380" s="914"/>
      <c r="FN380" s="914"/>
      <c r="FO380" s="914"/>
      <c r="FP380" s="914"/>
      <c r="FQ380" s="914"/>
      <c r="FR380" s="914"/>
      <c r="FS380" s="914"/>
      <c r="FT380" s="914"/>
      <c r="FU380" s="914"/>
      <c r="FV380" s="914"/>
      <c r="FW380" s="914"/>
      <c r="FX380" s="914"/>
      <c r="FY380" s="914"/>
      <c r="FZ380" s="914"/>
      <c r="GA380" s="914"/>
      <c r="GB380" s="914"/>
      <c r="GC380" s="914"/>
      <c r="GD380" s="914"/>
      <c r="GE380" s="914"/>
      <c r="GF380" s="914"/>
      <c r="GG380" s="914"/>
      <c r="GH380" s="914"/>
      <c r="GI380" s="914"/>
      <c r="GJ380" s="914"/>
      <c r="GK380" s="914"/>
      <c r="GL380" s="914"/>
      <c r="GM380" s="914"/>
      <c r="GN380" s="914"/>
      <c r="GO380" s="914"/>
      <c r="GP380" s="914"/>
      <c r="GQ380" s="914"/>
      <c r="GR380" s="914"/>
      <c r="GS380" s="914"/>
      <c r="GT380" s="914"/>
      <c r="GU380" s="914"/>
      <c r="GV380" s="914"/>
      <c r="GW380" s="914"/>
      <c r="GX380" s="914"/>
      <c r="GY380" s="914"/>
      <c r="GZ380" s="914"/>
      <c r="HA380" s="914"/>
      <c r="HB380" s="914"/>
      <c r="HC380" s="914"/>
      <c r="HD380" s="914"/>
      <c r="HE380" s="914"/>
      <c r="HF380" s="914"/>
      <c r="HG380" s="914"/>
      <c r="HH380" s="914"/>
      <c r="HI380" s="914"/>
      <c r="HJ380" s="914"/>
      <c r="HK380" s="914"/>
      <c r="HL380" s="914"/>
      <c r="HM380" s="914"/>
      <c r="HN380" s="914"/>
      <c r="HO380" s="914"/>
      <c r="HP380" s="914"/>
      <c r="HQ380" s="914"/>
      <c r="HR380" s="914"/>
      <c r="HS380" s="914"/>
      <c r="HT380" s="914"/>
      <c r="HU380" s="914"/>
      <c r="HV380" s="914"/>
      <c r="HW380" s="914"/>
      <c r="HX380" s="914"/>
      <c r="HY380" s="914"/>
      <c r="HZ380" s="914"/>
      <c r="IA380" s="914"/>
      <c r="IB380" s="914"/>
      <c r="IC380" s="914"/>
      <c r="ID380" s="914"/>
      <c r="IE380" s="914"/>
      <c r="IF380" s="914"/>
      <c r="IG380" s="914"/>
      <c r="IH380" s="914"/>
      <c r="II380" s="914"/>
      <c r="IJ380" s="914"/>
      <c r="IK380" s="914"/>
      <c r="IL380" s="914"/>
      <c r="IM380" s="914"/>
      <c r="IN380" s="914"/>
      <c r="IO380" s="914"/>
      <c r="IP380" s="914"/>
      <c r="IQ380" s="914"/>
      <c r="IR380" s="914"/>
      <c r="IS380" s="914"/>
    </row>
    <row r="381" spans="1:253" s="895" customFormat="1" ht="90">
      <c r="A381" s="662">
        <v>434</v>
      </c>
      <c r="B381" s="621" t="s">
        <v>253</v>
      </c>
      <c r="C381" s="623" t="s">
        <v>1189</v>
      </c>
      <c r="D381" s="619">
        <v>6642</v>
      </c>
      <c r="E381" s="731" t="s">
        <v>184</v>
      </c>
      <c r="F381" s="897" t="s">
        <v>1140</v>
      </c>
      <c r="G381" s="897"/>
      <c r="H381" s="669" t="s">
        <v>51</v>
      </c>
      <c r="I381" s="666">
        <v>2011</v>
      </c>
      <c r="J381" s="666">
        <v>2011</v>
      </c>
      <c r="K381" s="666">
        <v>2013</v>
      </c>
      <c r="L381" s="666">
        <v>2012</v>
      </c>
      <c r="M381" s="666"/>
      <c r="N381" s="1002" t="s">
        <v>254</v>
      </c>
      <c r="O381" s="912">
        <v>6657</v>
      </c>
      <c r="P381" s="912"/>
      <c r="Q381" s="912">
        <v>6657</v>
      </c>
      <c r="R381" s="1003">
        <v>6308</v>
      </c>
      <c r="S381" s="1003"/>
      <c r="T381" s="912">
        <f>R381</f>
        <v>6308</v>
      </c>
      <c r="U381" s="911">
        <v>334</v>
      </c>
      <c r="V381" s="912">
        <v>334</v>
      </c>
      <c r="W381" s="857">
        <v>334</v>
      </c>
      <c r="X381" s="857"/>
      <c r="Y381" s="857"/>
      <c r="Z381" s="912">
        <f>MIN(IF((V381-W381)&gt;1000,MAX((V381-W381)*25%,1000),(V381-W381)),5000)</f>
        <v>0</v>
      </c>
      <c r="AA381" s="857">
        <f t="shared" si="22"/>
        <v>0</v>
      </c>
      <c r="AB381" s="623" t="s">
        <v>1190</v>
      </c>
      <c r="AC381" s="914"/>
      <c r="AD381" s="914"/>
      <c r="AE381" s="914"/>
      <c r="AF381" s="914"/>
      <c r="AG381" s="914"/>
      <c r="AH381" s="914"/>
      <c r="AI381" s="914"/>
      <c r="AJ381" s="914"/>
      <c r="AK381" s="914"/>
      <c r="AL381" s="914"/>
      <c r="AM381" s="914"/>
      <c r="AN381" s="914"/>
      <c r="AO381" s="914"/>
      <c r="AP381" s="914"/>
      <c r="AQ381" s="914"/>
      <c r="AR381" s="914"/>
      <c r="AS381" s="914"/>
      <c r="AT381" s="914"/>
      <c r="AU381" s="914"/>
      <c r="AV381" s="914"/>
      <c r="AW381" s="914"/>
      <c r="AX381" s="914"/>
      <c r="AY381" s="914"/>
      <c r="AZ381" s="914"/>
      <c r="BA381" s="914"/>
      <c r="BB381" s="914"/>
      <c r="BC381" s="914"/>
      <c r="BD381" s="914"/>
      <c r="BE381" s="914"/>
      <c r="BF381" s="914"/>
      <c r="BG381" s="914"/>
      <c r="BH381" s="914"/>
      <c r="BI381" s="914"/>
      <c r="BJ381" s="914"/>
      <c r="BK381" s="914"/>
      <c r="BL381" s="914"/>
      <c r="BM381" s="914"/>
      <c r="BN381" s="914"/>
      <c r="BO381" s="914"/>
      <c r="BP381" s="914"/>
      <c r="BQ381" s="914"/>
      <c r="BR381" s="914"/>
      <c r="BS381" s="914"/>
      <c r="BT381" s="914"/>
      <c r="BU381" s="914"/>
      <c r="BV381" s="914"/>
      <c r="BW381" s="914"/>
      <c r="BX381" s="914"/>
      <c r="BY381" s="914"/>
      <c r="BZ381" s="914"/>
      <c r="CA381" s="914"/>
      <c r="CB381" s="914"/>
      <c r="CC381" s="914"/>
      <c r="CD381" s="914"/>
      <c r="CE381" s="914"/>
      <c r="CF381" s="914"/>
      <c r="CG381" s="914"/>
      <c r="CH381" s="914"/>
      <c r="CI381" s="914"/>
      <c r="CJ381" s="914"/>
      <c r="CK381" s="914"/>
      <c r="CL381" s="914"/>
      <c r="CM381" s="914"/>
      <c r="CN381" s="914"/>
      <c r="CO381" s="914"/>
      <c r="CP381" s="914"/>
      <c r="CQ381" s="914"/>
      <c r="CR381" s="914"/>
      <c r="CS381" s="914"/>
      <c r="CT381" s="914"/>
      <c r="CU381" s="914"/>
      <c r="CV381" s="914"/>
      <c r="CW381" s="914"/>
      <c r="CX381" s="914"/>
      <c r="CY381" s="914"/>
      <c r="CZ381" s="914"/>
      <c r="DA381" s="914"/>
      <c r="DB381" s="914"/>
      <c r="DC381" s="914"/>
      <c r="DD381" s="914"/>
      <c r="DE381" s="914"/>
      <c r="DF381" s="914"/>
      <c r="DG381" s="914"/>
      <c r="DH381" s="914"/>
      <c r="DI381" s="914"/>
      <c r="DJ381" s="914"/>
      <c r="DK381" s="914"/>
      <c r="DL381" s="914"/>
      <c r="DM381" s="914"/>
      <c r="DN381" s="914"/>
      <c r="DO381" s="914"/>
      <c r="DP381" s="914"/>
      <c r="DQ381" s="914"/>
      <c r="DR381" s="914"/>
      <c r="DS381" s="914"/>
      <c r="DT381" s="914"/>
      <c r="DU381" s="914"/>
      <c r="DV381" s="914"/>
      <c r="DW381" s="914"/>
      <c r="DX381" s="914"/>
      <c r="DY381" s="914"/>
      <c r="DZ381" s="914"/>
      <c r="EA381" s="914"/>
      <c r="EB381" s="914"/>
      <c r="EC381" s="914"/>
      <c r="ED381" s="914"/>
      <c r="EE381" s="914"/>
      <c r="EF381" s="914"/>
      <c r="EG381" s="914"/>
      <c r="EH381" s="914"/>
      <c r="EI381" s="914"/>
      <c r="EJ381" s="914"/>
      <c r="EK381" s="914"/>
      <c r="EL381" s="914"/>
      <c r="EM381" s="914"/>
      <c r="EN381" s="914"/>
      <c r="EO381" s="914"/>
      <c r="EP381" s="914"/>
      <c r="EQ381" s="914"/>
      <c r="ER381" s="914"/>
      <c r="ES381" s="914"/>
      <c r="ET381" s="914"/>
      <c r="EU381" s="914"/>
      <c r="EV381" s="914"/>
      <c r="EW381" s="914"/>
      <c r="EX381" s="914"/>
      <c r="EY381" s="914"/>
      <c r="EZ381" s="914"/>
      <c r="FA381" s="914"/>
      <c r="FB381" s="914"/>
      <c r="FC381" s="914"/>
      <c r="FD381" s="914"/>
      <c r="FE381" s="914"/>
      <c r="FF381" s="914"/>
      <c r="FG381" s="914"/>
      <c r="FH381" s="914"/>
      <c r="FI381" s="914"/>
      <c r="FJ381" s="914"/>
      <c r="FK381" s="914"/>
      <c r="FL381" s="914"/>
      <c r="FM381" s="914"/>
      <c r="FN381" s="914"/>
      <c r="FO381" s="914"/>
      <c r="FP381" s="914"/>
      <c r="FQ381" s="914"/>
      <c r="FR381" s="914"/>
      <c r="FS381" s="914"/>
      <c r="FT381" s="914"/>
      <c r="FU381" s="914"/>
      <c r="FV381" s="914"/>
      <c r="FW381" s="914"/>
      <c r="FX381" s="914"/>
      <c r="FY381" s="914"/>
      <c r="FZ381" s="914"/>
      <c r="GA381" s="914"/>
      <c r="GB381" s="914"/>
      <c r="GC381" s="914"/>
      <c r="GD381" s="914"/>
      <c r="GE381" s="914"/>
      <c r="GF381" s="914"/>
      <c r="GG381" s="914"/>
      <c r="GH381" s="914"/>
      <c r="GI381" s="914"/>
      <c r="GJ381" s="914"/>
      <c r="GK381" s="914"/>
      <c r="GL381" s="914"/>
      <c r="GM381" s="914"/>
      <c r="GN381" s="914"/>
      <c r="GO381" s="914"/>
      <c r="GP381" s="914"/>
      <c r="GQ381" s="914"/>
      <c r="GR381" s="914"/>
      <c r="GS381" s="914"/>
      <c r="GT381" s="914"/>
      <c r="GU381" s="914"/>
      <c r="GV381" s="914"/>
      <c r="GW381" s="914"/>
      <c r="GX381" s="914"/>
      <c r="GY381" s="914"/>
      <c r="GZ381" s="914"/>
      <c r="HA381" s="914"/>
      <c r="HB381" s="914"/>
      <c r="HC381" s="914"/>
      <c r="HD381" s="914"/>
      <c r="HE381" s="914"/>
      <c r="HF381" s="914"/>
      <c r="HG381" s="914"/>
      <c r="HH381" s="914"/>
      <c r="HI381" s="914"/>
      <c r="HJ381" s="914"/>
      <c r="HK381" s="914"/>
      <c r="HL381" s="914"/>
      <c r="HM381" s="914"/>
      <c r="HN381" s="914"/>
      <c r="HO381" s="914"/>
      <c r="HP381" s="914"/>
      <c r="HQ381" s="914"/>
      <c r="HR381" s="914"/>
      <c r="HS381" s="914"/>
      <c r="HT381" s="914"/>
      <c r="HU381" s="914"/>
      <c r="HV381" s="914"/>
      <c r="HW381" s="914"/>
      <c r="HX381" s="914"/>
      <c r="HY381" s="914"/>
      <c r="HZ381" s="914"/>
      <c r="IA381" s="914"/>
      <c r="IB381" s="914"/>
      <c r="IC381" s="914"/>
      <c r="ID381" s="914"/>
      <c r="IE381" s="914"/>
      <c r="IF381" s="914"/>
      <c r="IG381" s="914"/>
      <c r="IH381" s="914"/>
      <c r="II381" s="914"/>
      <c r="IJ381" s="914"/>
      <c r="IK381" s="914"/>
      <c r="IL381" s="914"/>
      <c r="IM381" s="914"/>
      <c r="IN381" s="914"/>
      <c r="IO381" s="914"/>
      <c r="IP381" s="914"/>
      <c r="IQ381" s="914"/>
      <c r="IR381" s="914"/>
      <c r="IS381" s="914"/>
    </row>
    <row r="382" spans="1:253" s="909" customFormat="1" ht="60">
      <c r="A382" s="662">
        <v>435</v>
      </c>
      <c r="B382" s="1004" t="s">
        <v>257</v>
      </c>
      <c r="C382" s="1004" t="s">
        <v>1163</v>
      </c>
      <c r="D382" s="999">
        <v>4757.8969999999999</v>
      </c>
      <c r="E382" s="731" t="s">
        <v>184</v>
      </c>
      <c r="F382" s="897" t="s">
        <v>1140</v>
      </c>
      <c r="G382" s="897"/>
      <c r="H382" s="870" t="s">
        <v>211</v>
      </c>
      <c r="I382" s="666">
        <v>2011</v>
      </c>
      <c r="J382" s="666">
        <v>2011</v>
      </c>
      <c r="K382" s="666">
        <v>2013</v>
      </c>
      <c r="L382" s="666">
        <v>2012</v>
      </c>
      <c r="M382" s="666"/>
      <c r="N382" s="1004" t="s">
        <v>258</v>
      </c>
      <c r="O382" s="1005">
        <v>4825</v>
      </c>
      <c r="P382" s="1005"/>
      <c r="Q382" s="998">
        <f>O382</f>
        <v>4825</v>
      </c>
      <c r="R382" s="1005">
        <v>4300</v>
      </c>
      <c r="S382" s="1005"/>
      <c r="T382" s="912">
        <v>200</v>
      </c>
      <c r="U382" s="911">
        <v>307</v>
      </c>
      <c r="V382" s="912">
        <v>307</v>
      </c>
      <c r="W382" s="850">
        <v>307</v>
      </c>
      <c r="X382" s="850"/>
      <c r="Y382" s="850"/>
      <c r="Z382" s="912">
        <f>MIN(IF((V382-W382)&gt;1000,MAX((V382-W382)*25%,1000),(V382-W382)),5000)</f>
        <v>0</v>
      </c>
      <c r="AA382" s="857">
        <f t="shared" si="22"/>
        <v>0</v>
      </c>
      <c r="AB382" s="623" t="s">
        <v>259</v>
      </c>
      <c r="AC382" s="914"/>
      <c r="AD382" s="914"/>
      <c r="AE382" s="914"/>
      <c r="AF382" s="914"/>
      <c r="AG382" s="914"/>
      <c r="AH382" s="914"/>
      <c r="AI382" s="914"/>
      <c r="AJ382" s="914"/>
      <c r="AK382" s="914"/>
      <c r="AL382" s="914"/>
      <c r="AM382" s="914"/>
      <c r="AN382" s="914"/>
      <c r="AO382" s="914"/>
      <c r="AP382" s="914"/>
      <c r="AQ382" s="914"/>
      <c r="AR382" s="914"/>
      <c r="AS382" s="914"/>
      <c r="AT382" s="914"/>
      <c r="AU382" s="914"/>
      <c r="AV382" s="914"/>
      <c r="AW382" s="914"/>
      <c r="AX382" s="914"/>
      <c r="AY382" s="914"/>
      <c r="AZ382" s="914"/>
      <c r="BA382" s="914"/>
      <c r="BB382" s="914"/>
      <c r="BC382" s="914"/>
      <c r="BD382" s="914"/>
      <c r="BE382" s="914"/>
      <c r="BF382" s="914"/>
      <c r="BG382" s="914"/>
      <c r="BH382" s="914"/>
      <c r="BI382" s="914"/>
      <c r="BJ382" s="914"/>
      <c r="BK382" s="914"/>
      <c r="BL382" s="914"/>
      <c r="BM382" s="914"/>
      <c r="BN382" s="914"/>
      <c r="BO382" s="914"/>
      <c r="BP382" s="914"/>
      <c r="BQ382" s="914"/>
      <c r="BR382" s="914"/>
      <c r="BS382" s="914"/>
      <c r="BT382" s="914"/>
      <c r="BU382" s="914"/>
      <c r="BV382" s="914"/>
      <c r="BW382" s="914"/>
      <c r="BX382" s="914"/>
      <c r="BY382" s="914"/>
      <c r="BZ382" s="914"/>
      <c r="CA382" s="914"/>
      <c r="CB382" s="914"/>
      <c r="CC382" s="914"/>
      <c r="CD382" s="914"/>
      <c r="CE382" s="914"/>
      <c r="CF382" s="914"/>
      <c r="CG382" s="914"/>
      <c r="CH382" s="914"/>
      <c r="CI382" s="914"/>
      <c r="CJ382" s="914"/>
      <c r="CK382" s="914"/>
      <c r="CL382" s="914"/>
      <c r="CM382" s="914"/>
      <c r="CN382" s="914"/>
      <c r="CO382" s="914"/>
      <c r="CP382" s="914"/>
      <c r="CQ382" s="914"/>
      <c r="CR382" s="914"/>
      <c r="CS382" s="914"/>
      <c r="CT382" s="914"/>
      <c r="CU382" s="914"/>
      <c r="CV382" s="914"/>
      <c r="CW382" s="914"/>
      <c r="CX382" s="914"/>
      <c r="CY382" s="914"/>
      <c r="CZ382" s="914"/>
      <c r="DA382" s="914"/>
      <c r="DB382" s="914"/>
      <c r="DC382" s="914"/>
      <c r="DD382" s="914"/>
      <c r="DE382" s="914"/>
      <c r="DF382" s="914"/>
      <c r="DG382" s="914"/>
      <c r="DH382" s="914"/>
      <c r="DI382" s="914"/>
      <c r="DJ382" s="914"/>
      <c r="DK382" s="914"/>
      <c r="DL382" s="914"/>
      <c r="DM382" s="914"/>
      <c r="DN382" s="914"/>
      <c r="DO382" s="914"/>
      <c r="DP382" s="914"/>
      <c r="DQ382" s="914"/>
      <c r="DR382" s="914"/>
      <c r="DS382" s="914"/>
      <c r="DT382" s="914"/>
      <c r="DU382" s="914"/>
      <c r="DV382" s="914"/>
      <c r="DW382" s="914"/>
      <c r="DX382" s="914"/>
      <c r="DY382" s="914"/>
      <c r="DZ382" s="914"/>
      <c r="EA382" s="914"/>
      <c r="EB382" s="914"/>
      <c r="EC382" s="914"/>
      <c r="ED382" s="914"/>
      <c r="EE382" s="914"/>
      <c r="EF382" s="914"/>
      <c r="EG382" s="914"/>
      <c r="EH382" s="914"/>
      <c r="EI382" s="914"/>
      <c r="EJ382" s="914"/>
      <c r="EK382" s="914"/>
      <c r="EL382" s="914"/>
      <c r="EM382" s="914"/>
      <c r="EN382" s="914"/>
      <c r="EO382" s="914"/>
      <c r="EP382" s="914"/>
      <c r="EQ382" s="914"/>
      <c r="ER382" s="914"/>
      <c r="ES382" s="914"/>
      <c r="ET382" s="914"/>
      <c r="EU382" s="914"/>
      <c r="EV382" s="914"/>
      <c r="EW382" s="914"/>
      <c r="EX382" s="914"/>
      <c r="EY382" s="914"/>
      <c r="EZ382" s="914"/>
      <c r="FA382" s="914"/>
      <c r="FB382" s="914"/>
      <c r="FC382" s="914"/>
      <c r="FD382" s="914"/>
      <c r="FE382" s="914"/>
      <c r="FF382" s="914"/>
      <c r="FG382" s="914"/>
      <c r="FH382" s="914"/>
      <c r="FI382" s="914"/>
      <c r="FJ382" s="914"/>
      <c r="FK382" s="914"/>
      <c r="FL382" s="914"/>
      <c r="FM382" s="914"/>
      <c r="FN382" s="914"/>
      <c r="FO382" s="914"/>
      <c r="FP382" s="914"/>
      <c r="FQ382" s="914"/>
      <c r="FR382" s="914"/>
      <c r="FS382" s="914"/>
      <c r="FT382" s="914"/>
      <c r="FU382" s="914"/>
      <c r="FV382" s="914"/>
      <c r="FW382" s="914"/>
      <c r="FX382" s="914"/>
      <c r="FY382" s="914"/>
      <c r="FZ382" s="914"/>
      <c r="GA382" s="914"/>
      <c r="GB382" s="914"/>
      <c r="GC382" s="914"/>
      <c r="GD382" s="914"/>
      <c r="GE382" s="914"/>
      <c r="GF382" s="914"/>
      <c r="GG382" s="914"/>
      <c r="GH382" s="914"/>
      <c r="GI382" s="914"/>
      <c r="GJ382" s="914"/>
      <c r="GK382" s="914"/>
      <c r="GL382" s="914"/>
      <c r="GM382" s="914"/>
      <c r="GN382" s="914"/>
      <c r="GO382" s="914"/>
      <c r="GP382" s="914"/>
      <c r="GQ382" s="914"/>
      <c r="GR382" s="914"/>
      <c r="GS382" s="914"/>
      <c r="GT382" s="914"/>
      <c r="GU382" s="914"/>
      <c r="GV382" s="914"/>
      <c r="GW382" s="914"/>
      <c r="GX382" s="914"/>
      <c r="GY382" s="914"/>
      <c r="GZ382" s="914"/>
      <c r="HA382" s="914"/>
      <c r="HB382" s="914"/>
      <c r="HC382" s="914"/>
      <c r="HD382" s="914"/>
      <c r="HE382" s="914"/>
      <c r="HF382" s="914"/>
      <c r="HG382" s="914"/>
      <c r="HH382" s="914"/>
      <c r="HI382" s="914"/>
      <c r="HJ382" s="914"/>
      <c r="HK382" s="914"/>
      <c r="HL382" s="914"/>
      <c r="HM382" s="914"/>
      <c r="HN382" s="914"/>
      <c r="HO382" s="914"/>
      <c r="HP382" s="914"/>
      <c r="HQ382" s="914"/>
      <c r="HR382" s="914"/>
      <c r="HS382" s="914"/>
      <c r="HT382" s="914"/>
      <c r="HU382" s="914"/>
      <c r="HV382" s="914"/>
      <c r="HW382" s="914"/>
      <c r="HX382" s="914"/>
      <c r="HY382" s="914"/>
      <c r="HZ382" s="914"/>
      <c r="IA382" s="914"/>
      <c r="IB382" s="914"/>
      <c r="IC382" s="914"/>
      <c r="ID382" s="914"/>
      <c r="IE382" s="914"/>
      <c r="IF382" s="914"/>
      <c r="IG382" s="914"/>
      <c r="IH382" s="914"/>
      <c r="II382" s="914"/>
      <c r="IJ382" s="914"/>
      <c r="IK382" s="914"/>
      <c r="IL382" s="914"/>
      <c r="IM382" s="914"/>
      <c r="IN382" s="914"/>
      <c r="IO382" s="914"/>
      <c r="IP382" s="914"/>
      <c r="IQ382" s="914"/>
      <c r="IR382" s="914"/>
      <c r="IS382" s="914"/>
    </row>
    <row r="383" spans="1:253" s="909" customFormat="1" ht="40.5" customHeight="1">
      <c r="A383" s="662"/>
      <c r="B383" s="1004" t="s">
        <v>1551</v>
      </c>
      <c r="C383" s="1004"/>
      <c r="D383" s="999"/>
      <c r="E383" s="731" t="s">
        <v>184</v>
      </c>
      <c r="F383" s="897" t="s">
        <v>1140</v>
      </c>
      <c r="G383" s="897"/>
      <c r="H383" s="870" t="s">
        <v>26</v>
      </c>
      <c r="I383" s="666">
        <v>2015</v>
      </c>
      <c r="J383" s="666"/>
      <c r="K383" s="666">
        <v>2016</v>
      </c>
      <c r="L383" s="666"/>
      <c r="M383" s="666"/>
      <c r="N383" s="1006" t="s">
        <v>1552</v>
      </c>
      <c r="O383" s="1005">
        <v>2735</v>
      </c>
      <c r="P383" s="1005"/>
      <c r="Q383" s="998"/>
      <c r="R383" s="1005">
        <v>2300</v>
      </c>
      <c r="S383" s="1005"/>
      <c r="T383" s="912">
        <v>2300</v>
      </c>
      <c r="U383" s="911"/>
      <c r="V383" s="912">
        <v>435</v>
      </c>
      <c r="W383" s="850"/>
      <c r="X383" s="850">
        <v>435</v>
      </c>
      <c r="Y383" s="850"/>
      <c r="Z383" s="912">
        <v>435</v>
      </c>
      <c r="AA383" s="857"/>
      <c r="AB383" s="623"/>
      <c r="AC383" s="914"/>
      <c r="AD383" s="914"/>
      <c r="AE383" s="914"/>
      <c r="AF383" s="914"/>
      <c r="AG383" s="914"/>
      <c r="AH383" s="914"/>
      <c r="AI383" s="914"/>
      <c r="AJ383" s="914"/>
      <c r="AK383" s="914"/>
      <c r="AL383" s="914"/>
      <c r="AM383" s="914"/>
      <c r="AN383" s="914"/>
      <c r="AO383" s="914"/>
      <c r="AP383" s="914"/>
      <c r="AQ383" s="914"/>
      <c r="AR383" s="914"/>
      <c r="AS383" s="914"/>
      <c r="AT383" s="914"/>
      <c r="AU383" s="914"/>
      <c r="AV383" s="914"/>
      <c r="AW383" s="914"/>
      <c r="AX383" s="914"/>
      <c r="AY383" s="914"/>
      <c r="AZ383" s="914"/>
      <c r="BA383" s="914"/>
      <c r="BB383" s="914"/>
      <c r="BC383" s="914"/>
      <c r="BD383" s="914"/>
      <c r="BE383" s="914"/>
      <c r="BF383" s="914"/>
      <c r="BG383" s="914"/>
      <c r="BH383" s="914"/>
      <c r="BI383" s="914"/>
      <c r="BJ383" s="914"/>
      <c r="BK383" s="914"/>
      <c r="BL383" s="914"/>
      <c r="BM383" s="914"/>
      <c r="BN383" s="914"/>
      <c r="BO383" s="914"/>
      <c r="BP383" s="914"/>
      <c r="BQ383" s="914"/>
      <c r="BR383" s="914"/>
      <c r="BS383" s="914"/>
      <c r="BT383" s="914"/>
      <c r="BU383" s="914"/>
      <c r="BV383" s="914"/>
      <c r="BW383" s="914"/>
      <c r="BX383" s="914"/>
      <c r="BY383" s="914"/>
      <c r="BZ383" s="914"/>
      <c r="CA383" s="914"/>
      <c r="CB383" s="914"/>
      <c r="CC383" s="914"/>
      <c r="CD383" s="914"/>
      <c r="CE383" s="914"/>
      <c r="CF383" s="914"/>
      <c r="CG383" s="914"/>
      <c r="CH383" s="914"/>
      <c r="CI383" s="914"/>
      <c r="CJ383" s="914"/>
      <c r="CK383" s="914"/>
      <c r="CL383" s="914"/>
      <c r="CM383" s="914"/>
      <c r="CN383" s="914"/>
      <c r="CO383" s="914"/>
      <c r="CP383" s="914"/>
      <c r="CQ383" s="914"/>
      <c r="CR383" s="914"/>
      <c r="CS383" s="914"/>
      <c r="CT383" s="914"/>
      <c r="CU383" s="914"/>
      <c r="CV383" s="914"/>
      <c r="CW383" s="914"/>
      <c r="CX383" s="914"/>
      <c r="CY383" s="914"/>
      <c r="CZ383" s="914"/>
      <c r="DA383" s="914"/>
      <c r="DB383" s="914"/>
      <c r="DC383" s="914"/>
      <c r="DD383" s="914"/>
      <c r="DE383" s="914"/>
      <c r="DF383" s="914"/>
      <c r="DG383" s="914"/>
      <c r="DH383" s="914"/>
      <c r="DI383" s="914"/>
      <c r="DJ383" s="914"/>
      <c r="DK383" s="914"/>
      <c r="DL383" s="914"/>
      <c r="DM383" s="914"/>
      <c r="DN383" s="914"/>
      <c r="DO383" s="914"/>
      <c r="DP383" s="914"/>
      <c r="DQ383" s="914"/>
      <c r="DR383" s="914"/>
      <c r="DS383" s="914"/>
      <c r="DT383" s="914"/>
      <c r="DU383" s="914"/>
      <c r="DV383" s="914"/>
      <c r="DW383" s="914"/>
      <c r="DX383" s="914"/>
      <c r="DY383" s="914"/>
      <c r="DZ383" s="914"/>
      <c r="EA383" s="914"/>
      <c r="EB383" s="914"/>
      <c r="EC383" s="914"/>
      <c r="ED383" s="914"/>
      <c r="EE383" s="914"/>
      <c r="EF383" s="914"/>
      <c r="EG383" s="914"/>
      <c r="EH383" s="914"/>
      <c r="EI383" s="914"/>
      <c r="EJ383" s="914"/>
      <c r="EK383" s="914"/>
      <c r="EL383" s="914"/>
      <c r="EM383" s="914"/>
      <c r="EN383" s="914"/>
      <c r="EO383" s="914"/>
      <c r="EP383" s="914"/>
      <c r="EQ383" s="914"/>
      <c r="ER383" s="914"/>
      <c r="ES383" s="914"/>
      <c r="ET383" s="914"/>
      <c r="EU383" s="914"/>
      <c r="EV383" s="914"/>
      <c r="EW383" s="914"/>
      <c r="EX383" s="914"/>
      <c r="EY383" s="914"/>
      <c r="EZ383" s="914"/>
      <c r="FA383" s="914"/>
      <c r="FB383" s="914"/>
      <c r="FC383" s="914"/>
      <c r="FD383" s="914"/>
      <c r="FE383" s="914"/>
      <c r="FF383" s="914"/>
      <c r="FG383" s="914"/>
      <c r="FH383" s="914"/>
      <c r="FI383" s="914"/>
      <c r="FJ383" s="914"/>
      <c r="FK383" s="914"/>
      <c r="FL383" s="914"/>
      <c r="FM383" s="914"/>
      <c r="FN383" s="914"/>
      <c r="FO383" s="914"/>
      <c r="FP383" s="914"/>
      <c r="FQ383" s="914"/>
      <c r="FR383" s="914"/>
      <c r="FS383" s="914"/>
      <c r="FT383" s="914"/>
      <c r="FU383" s="914"/>
      <c r="FV383" s="914"/>
      <c r="FW383" s="914"/>
      <c r="FX383" s="914"/>
      <c r="FY383" s="914"/>
      <c r="FZ383" s="914"/>
      <c r="GA383" s="914"/>
      <c r="GB383" s="914"/>
      <c r="GC383" s="914"/>
      <c r="GD383" s="914"/>
      <c r="GE383" s="914"/>
      <c r="GF383" s="914"/>
      <c r="GG383" s="914"/>
      <c r="GH383" s="914"/>
      <c r="GI383" s="914"/>
      <c r="GJ383" s="914"/>
      <c r="GK383" s="914"/>
      <c r="GL383" s="914"/>
      <c r="GM383" s="914"/>
      <c r="GN383" s="914"/>
      <c r="GO383" s="914"/>
      <c r="GP383" s="914"/>
      <c r="GQ383" s="914"/>
      <c r="GR383" s="914"/>
      <c r="GS383" s="914"/>
      <c r="GT383" s="914"/>
      <c r="GU383" s="914"/>
      <c r="GV383" s="914"/>
      <c r="GW383" s="914"/>
      <c r="GX383" s="914"/>
      <c r="GY383" s="914"/>
      <c r="GZ383" s="914"/>
      <c r="HA383" s="914"/>
      <c r="HB383" s="914"/>
      <c r="HC383" s="914"/>
      <c r="HD383" s="914"/>
      <c r="HE383" s="914"/>
      <c r="HF383" s="914"/>
      <c r="HG383" s="914"/>
      <c r="HH383" s="914"/>
      <c r="HI383" s="914"/>
      <c r="HJ383" s="914"/>
      <c r="HK383" s="914"/>
      <c r="HL383" s="914"/>
      <c r="HM383" s="914"/>
      <c r="HN383" s="914"/>
      <c r="HO383" s="914"/>
      <c r="HP383" s="914"/>
      <c r="HQ383" s="914"/>
      <c r="HR383" s="914"/>
      <c r="HS383" s="914"/>
      <c r="HT383" s="914"/>
      <c r="HU383" s="914"/>
      <c r="HV383" s="914"/>
      <c r="HW383" s="914"/>
      <c r="HX383" s="914"/>
      <c r="HY383" s="914"/>
      <c r="HZ383" s="914"/>
      <c r="IA383" s="914"/>
      <c r="IB383" s="914"/>
      <c r="IC383" s="914"/>
      <c r="ID383" s="914"/>
      <c r="IE383" s="914"/>
      <c r="IF383" s="914"/>
      <c r="IG383" s="914"/>
      <c r="IH383" s="914"/>
      <c r="II383" s="914"/>
      <c r="IJ383" s="914"/>
      <c r="IK383" s="914"/>
      <c r="IL383" s="914"/>
      <c r="IM383" s="914"/>
      <c r="IN383" s="914"/>
      <c r="IO383" s="914"/>
      <c r="IP383" s="914"/>
      <c r="IQ383" s="914"/>
      <c r="IR383" s="914"/>
      <c r="IS383" s="914"/>
    </row>
    <row r="384" spans="1:253" s="909" customFormat="1" ht="75">
      <c r="A384" s="662">
        <v>436</v>
      </c>
      <c r="B384" s="618" t="s">
        <v>265</v>
      </c>
      <c r="C384" s="618" t="s">
        <v>1187</v>
      </c>
      <c r="D384" s="999">
        <v>1737.2929999999999</v>
      </c>
      <c r="E384" s="731" t="s">
        <v>184</v>
      </c>
      <c r="F384" s="897" t="s">
        <v>1140</v>
      </c>
      <c r="G384" s="897"/>
      <c r="H384" s="884" t="s">
        <v>26</v>
      </c>
      <c r="I384" s="666">
        <v>2011</v>
      </c>
      <c r="J384" s="666">
        <v>2011</v>
      </c>
      <c r="K384" s="666">
        <v>2012</v>
      </c>
      <c r="L384" s="666">
        <v>2012</v>
      </c>
      <c r="M384" s="666"/>
      <c r="N384" s="956" t="s">
        <v>266</v>
      </c>
      <c r="O384" s="998">
        <v>1813</v>
      </c>
      <c r="P384" s="998"/>
      <c r="Q384" s="998">
        <v>337</v>
      </c>
      <c r="R384" s="1007">
        <v>1500</v>
      </c>
      <c r="S384" s="1007"/>
      <c r="T384" s="912">
        <v>100</v>
      </c>
      <c r="U384" s="911">
        <v>237</v>
      </c>
      <c r="V384" s="912">
        <v>237</v>
      </c>
      <c r="W384" s="850">
        <v>237</v>
      </c>
      <c r="X384" s="850"/>
      <c r="Y384" s="850"/>
      <c r="Z384" s="912">
        <f t="shared" ref="Z384:Z406" si="23">MIN(IF((V384-W384)&gt;1000,MAX((V384-W384)*25%,1000),(V384-W384)),5000)</f>
        <v>0</v>
      </c>
      <c r="AA384" s="857">
        <f t="shared" ref="AA384:AA406" si="24">V384-W384-Z384</f>
        <v>0</v>
      </c>
      <c r="AB384" s="1001" t="s">
        <v>267</v>
      </c>
      <c r="AC384" s="914"/>
      <c r="AD384" s="914"/>
      <c r="AE384" s="914"/>
      <c r="AF384" s="914"/>
      <c r="AG384" s="914"/>
      <c r="AH384" s="914"/>
      <c r="AI384" s="914"/>
      <c r="AJ384" s="914"/>
      <c r="AK384" s="914"/>
      <c r="AL384" s="914"/>
      <c r="AM384" s="914"/>
      <c r="AN384" s="914"/>
      <c r="AO384" s="914"/>
      <c r="AP384" s="914"/>
      <c r="AQ384" s="914"/>
      <c r="AR384" s="914"/>
      <c r="AS384" s="914"/>
      <c r="AT384" s="914"/>
      <c r="AU384" s="914"/>
      <c r="AV384" s="914"/>
      <c r="AW384" s="914"/>
      <c r="AX384" s="914"/>
      <c r="AY384" s="914"/>
      <c r="AZ384" s="914"/>
      <c r="BA384" s="914"/>
      <c r="BB384" s="914"/>
      <c r="BC384" s="914"/>
      <c r="BD384" s="914"/>
      <c r="BE384" s="914"/>
      <c r="BF384" s="914"/>
      <c r="BG384" s="914"/>
      <c r="BH384" s="914"/>
      <c r="BI384" s="914"/>
      <c r="BJ384" s="914"/>
      <c r="BK384" s="914"/>
      <c r="BL384" s="914"/>
      <c r="BM384" s="914"/>
      <c r="BN384" s="914"/>
      <c r="BO384" s="914"/>
      <c r="BP384" s="914"/>
      <c r="BQ384" s="914"/>
      <c r="BR384" s="914"/>
      <c r="BS384" s="914"/>
      <c r="BT384" s="914"/>
      <c r="BU384" s="914"/>
      <c r="BV384" s="914"/>
      <c r="BW384" s="914"/>
      <c r="BX384" s="914"/>
      <c r="BY384" s="914"/>
      <c r="BZ384" s="914"/>
      <c r="CA384" s="914"/>
      <c r="CB384" s="914"/>
      <c r="CC384" s="914"/>
      <c r="CD384" s="914"/>
      <c r="CE384" s="914"/>
      <c r="CF384" s="914"/>
      <c r="CG384" s="914"/>
      <c r="CH384" s="914"/>
      <c r="CI384" s="914"/>
      <c r="CJ384" s="914"/>
      <c r="CK384" s="914"/>
      <c r="CL384" s="914"/>
      <c r="CM384" s="914"/>
      <c r="CN384" s="914"/>
      <c r="CO384" s="914"/>
      <c r="CP384" s="914"/>
      <c r="CQ384" s="914"/>
      <c r="CR384" s="914"/>
      <c r="CS384" s="914"/>
      <c r="CT384" s="914"/>
      <c r="CU384" s="914"/>
      <c r="CV384" s="914"/>
      <c r="CW384" s="914"/>
      <c r="CX384" s="914"/>
      <c r="CY384" s="914"/>
      <c r="CZ384" s="914"/>
      <c r="DA384" s="914"/>
      <c r="DB384" s="914"/>
      <c r="DC384" s="914"/>
      <c r="DD384" s="914"/>
      <c r="DE384" s="914"/>
      <c r="DF384" s="914"/>
      <c r="DG384" s="914"/>
      <c r="DH384" s="914"/>
      <c r="DI384" s="914"/>
      <c r="DJ384" s="914"/>
      <c r="DK384" s="914"/>
      <c r="DL384" s="914"/>
      <c r="DM384" s="914"/>
      <c r="DN384" s="914"/>
      <c r="DO384" s="914"/>
      <c r="DP384" s="914"/>
      <c r="DQ384" s="914"/>
      <c r="DR384" s="914"/>
      <c r="DS384" s="914"/>
      <c r="DT384" s="914"/>
      <c r="DU384" s="914"/>
      <c r="DV384" s="914"/>
      <c r="DW384" s="914"/>
      <c r="DX384" s="914"/>
      <c r="DY384" s="914"/>
      <c r="DZ384" s="914"/>
      <c r="EA384" s="914"/>
      <c r="EB384" s="914"/>
      <c r="EC384" s="914"/>
      <c r="ED384" s="914"/>
      <c r="EE384" s="914"/>
      <c r="EF384" s="914"/>
      <c r="EG384" s="914"/>
      <c r="EH384" s="914"/>
      <c r="EI384" s="914"/>
      <c r="EJ384" s="914"/>
      <c r="EK384" s="914"/>
      <c r="EL384" s="914"/>
      <c r="EM384" s="914"/>
      <c r="EN384" s="914"/>
      <c r="EO384" s="914"/>
      <c r="EP384" s="914"/>
      <c r="EQ384" s="914"/>
      <c r="ER384" s="914"/>
      <c r="ES384" s="914"/>
      <c r="ET384" s="914"/>
      <c r="EU384" s="914"/>
      <c r="EV384" s="914"/>
      <c r="EW384" s="914"/>
      <c r="EX384" s="914"/>
      <c r="EY384" s="914"/>
      <c r="EZ384" s="914"/>
      <c r="FA384" s="914"/>
      <c r="FB384" s="914"/>
      <c r="FC384" s="914"/>
      <c r="FD384" s="914"/>
      <c r="FE384" s="914"/>
      <c r="FF384" s="914"/>
      <c r="FG384" s="914"/>
      <c r="FH384" s="914"/>
      <c r="FI384" s="914"/>
      <c r="FJ384" s="914"/>
      <c r="FK384" s="914"/>
      <c r="FL384" s="914"/>
      <c r="FM384" s="914"/>
      <c r="FN384" s="914"/>
      <c r="FO384" s="914"/>
      <c r="FP384" s="914"/>
      <c r="FQ384" s="914"/>
      <c r="FR384" s="914"/>
      <c r="FS384" s="914"/>
      <c r="FT384" s="914"/>
      <c r="FU384" s="914"/>
      <c r="FV384" s="914"/>
      <c r="FW384" s="914"/>
      <c r="FX384" s="914"/>
      <c r="FY384" s="914"/>
      <c r="FZ384" s="914"/>
      <c r="GA384" s="914"/>
      <c r="GB384" s="914"/>
      <c r="GC384" s="914"/>
      <c r="GD384" s="914"/>
      <c r="GE384" s="914"/>
      <c r="GF384" s="914"/>
      <c r="GG384" s="914"/>
      <c r="GH384" s="914"/>
      <c r="GI384" s="914"/>
      <c r="GJ384" s="914"/>
      <c r="GK384" s="914"/>
      <c r="GL384" s="914"/>
      <c r="GM384" s="914"/>
      <c r="GN384" s="914"/>
      <c r="GO384" s="914"/>
      <c r="GP384" s="914"/>
      <c r="GQ384" s="914"/>
      <c r="GR384" s="914"/>
      <c r="GS384" s="914"/>
      <c r="GT384" s="914"/>
      <c r="GU384" s="914"/>
      <c r="GV384" s="914"/>
      <c r="GW384" s="914"/>
      <c r="GX384" s="914"/>
      <c r="GY384" s="914"/>
      <c r="GZ384" s="914"/>
      <c r="HA384" s="914"/>
      <c r="HB384" s="914"/>
      <c r="HC384" s="914"/>
      <c r="HD384" s="914"/>
      <c r="HE384" s="914"/>
      <c r="HF384" s="914"/>
      <c r="HG384" s="914"/>
      <c r="HH384" s="914"/>
      <c r="HI384" s="914"/>
      <c r="HJ384" s="914"/>
      <c r="HK384" s="914"/>
      <c r="HL384" s="914"/>
      <c r="HM384" s="914"/>
      <c r="HN384" s="914"/>
      <c r="HO384" s="914"/>
      <c r="HP384" s="914"/>
      <c r="HQ384" s="914"/>
      <c r="HR384" s="914"/>
      <c r="HS384" s="914"/>
      <c r="HT384" s="914"/>
      <c r="HU384" s="914"/>
      <c r="HV384" s="914"/>
      <c r="HW384" s="914"/>
      <c r="HX384" s="914"/>
      <c r="HY384" s="914"/>
      <c r="HZ384" s="914"/>
      <c r="IA384" s="914"/>
      <c r="IB384" s="914"/>
      <c r="IC384" s="914"/>
      <c r="ID384" s="914"/>
      <c r="IE384" s="914"/>
      <c r="IF384" s="914"/>
      <c r="IG384" s="914"/>
      <c r="IH384" s="914"/>
      <c r="II384" s="914"/>
      <c r="IJ384" s="914"/>
      <c r="IK384" s="914"/>
      <c r="IL384" s="914"/>
      <c r="IM384" s="914"/>
      <c r="IN384" s="914"/>
      <c r="IO384" s="914"/>
      <c r="IP384" s="914"/>
      <c r="IQ384" s="914"/>
      <c r="IR384" s="914"/>
      <c r="IS384" s="914"/>
    </row>
    <row r="385" spans="1:253" s="909" customFormat="1" ht="61.5" customHeight="1">
      <c r="A385" s="662">
        <v>437</v>
      </c>
      <c r="B385" s="621" t="s">
        <v>271</v>
      </c>
      <c r="C385" s="621" t="s">
        <v>1186</v>
      </c>
      <c r="D385" s="999">
        <v>5231</v>
      </c>
      <c r="E385" s="731" t="s">
        <v>184</v>
      </c>
      <c r="F385" s="897" t="s">
        <v>1140</v>
      </c>
      <c r="G385" s="897"/>
      <c r="H385" s="665" t="s">
        <v>132</v>
      </c>
      <c r="I385" s="666">
        <v>2011</v>
      </c>
      <c r="J385" s="670" t="s">
        <v>1188</v>
      </c>
      <c r="K385" s="666">
        <v>2013</v>
      </c>
      <c r="L385" s="670" t="s">
        <v>1178</v>
      </c>
      <c r="M385" s="666"/>
      <c r="N385" s="1008" t="s">
        <v>272</v>
      </c>
      <c r="O385" s="912">
        <v>5370</v>
      </c>
      <c r="P385" s="912"/>
      <c r="Q385" s="912">
        <v>5370</v>
      </c>
      <c r="R385" s="1003">
        <v>5000</v>
      </c>
      <c r="S385" s="1003"/>
      <c r="T385" s="912">
        <f>R385</f>
        <v>5000</v>
      </c>
      <c r="U385" s="911">
        <v>231</v>
      </c>
      <c r="V385" s="912">
        <v>231</v>
      </c>
      <c r="W385" s="857">
        <v>231</v>
      </c>
      <c r="X385" s="857"/>
      <c r="Y385" s="857"/>
      <c r="Z385" s="912">
        <f t="shared" si="23"/>
        <v>0</v>
      </c>
      <c r="AA385" s="857">
        <f t="shared" si="24"/>
        <v>0</v>
      </c>
      <c r="AB385" s="1001" t="s">
        <v>1185</v>
      </c>
      <c r="AC385" s="914"/>
      <c r="AD385" s="914"/>
      <c r="AE385" s="914"/>
      <c r="AF385" s="914"/>
      <c r="AG385" s="914"/>
      <c r="AH385" s="914"/>
      <c r="AI385" s="914"/>
      <c r="AJ385" s="914"/>
      <c r="AK385" s="914"/>
      <c r="AL385" s="914"/>
      <c r="AM385" s="914"/>
      <c r="AN385" s="914"/>
      <c r="AO385" s="914"/>
      <c r="AP385" s="914"/>
      <c r="AQ385" s="914"/>
      <c r="AR385" s="914"/>
      <c r="AS385" s="914"/>
      <c r="AT385" s="914"/>
      <c r="AU385" s="914"/>
      <c r="AV385" s="914"/>
      <c r="AW385" s="914"/>
      <c r="AX385" s="914"/>
      <c r="AY385" s="914"/>
      <c r="AZ385" s="914"/>
      <c r="BA385" s="914"/>
      <c r="BB385" s="914"/>
      <c r="BC385" s="914"/>
      <c r="BD385" s="914"/>
      <c r="BE385" s="914"/>
      <c r="BF385" s="914"/>
      <c r="BG385" s="914"/>
      <c r="BH385" s="914"/>
      <c r="BI385" s="914"/>
      <c r="BJ385" s="914"/>
      <c r="BK385" s="914"/>
      <c r="BL385" s="914"/>
      <c r="BM385" s="914"/>
      <c r="BN385" s="914"/>
      <c r="BO385" s="914"/>
      <c r="BP385" s="914"/>
      <c r="BQ385" s="914"/>
      <c r="BR385" s="914"/>
      <c r="BS385" s="914"/>
      <c r="BT385" s="914"/>
      <c r="BU385" s="914"/>
      <c r="BV385" s="914"/>
      <c r="BW385" s="914"/>
      <c r="BX385" s="914"/>
      <c r="BY385" s="914"/>
      <c r="BZ385" s="914"/>
      <c r="CA385" s="914"/>
      <c r="CB385" s="914"/>
      <c r="CC385" s="914"/>
      <c r="CD385" s="914"/>
      <c r="CE385" s="914"/>
      <c r="CF385" s="914"/>
      <c r="CG385" s="914"/>
      <c r="CH385" s="914"/>
      <c r="CI385" s="914"/>
      <c r="CJ385" s="914"/>
      <c r="CK385" s="914"/>
      <c r="CL385" s="914"/>
      <c r="CM385" s="914"/>
      <c r="CN385" s="914"/>
      <c r="CO385" s="914"/>
      <c r="CP385" s="914"/>
      <c r="CQ385" s="914"/>
      <c r="CR385" s="914"/>
      <c r="CS385" s="914"/>
      <c r="CT385" s="914"/>
      <c r="CU385" s="914"/>
      <c r="CV385" s="914"/>
      <c r="CW385" s="914"/>
      <c r="CX385" s="914"/>
      <c r="CY385" s="914"/>
      <c r="CZ385" s="914"/>
      <c r="DA385" s="914"/>
      <c r="DB385" s="914"/>
      <c r="DC385" s="914"/>
      <c r="DD385" s="914"/>
      <c r="DE385" s="914"/>
      <c r="DF385" s="914"/>
      <c r="DG385" s="914"/>
      <c r="DH385" s="914"/>
      <c r="DI385" s="914"/>
      <c r="DJ385" s="914"/>
      <c r="DK385" s="914"/>
      <c r="DL385" s="914"/>
      <c r="DM385" s="914"/>
      <c r="DN385" s="914"/>
      <c r="DO385" s="914"/>
      <c r="DP385" s="914"/>
      <c r="DQ385" s="914"/>
      <c r="DR385" s="914"/>
      <c r="DS385" s="914"/>
      <c r="DT385" s="914"/>
      <c r="DU385" s="914"/>
      <c r="DV385" s="914"/>
      <c r="DW385" s="914"/>
      <c r="DX385" s="914"/>
      <c r="DY385" s="914"/>
      <c r="DZ385" s="914"/>
      <c r="EA385" s="914"/>
      <c r="EB385" s="914"/>
      <c r="EC385" s="914"/>
      <c r="ED385" s="914"/>
      <c r="EE385" s="914"/>
      <c r="EF385" s="914"/>
      <c r="EG385" s="914"/>
      <c r="EH385" s="914"/>
      <c r="EI385" s="914"/>
      <c r="EJ385" s="914"/>
      <c r="EK385" s="914"/>
      <c r="EL385" s="914"/>
      <c r="EM385" s="914"/>
      <c r="EN385" s="914"/>
      <c r="EO385" s="914"/>
      <c r="EP385" s="914"/>
      <c r="EQ385" s="914"/>
      <c r="ER385" s="914"/>
      <c r="ES385" s="914"/>
      <c r="ET385" s="914"/>
      <c r="EU385" s="914"/>
      <c r="EV385" s="914"/>
      <c r="EW385" s="914"/>
      <c r="EX385" s="914"/>
      <c r="EY385" s="914"/>
      <c r="EZ385" s="914"/>
      <c r="FA385" s="914"/>
      <c r="FB385" s="914"/>
      <c r="FC385" s="914"/>
      <c r="FD385" s="914"/>
      <c r="FE385" s="914"/>
      <c r="FF385" s="914"/>
      <c r="FG385" s="914"/>
      <c r="FH385" s="914"/>
      <c r="FI385" s="914"/>
      <c r="FJ385" s="914"/>
      <c r="FK385" s="914"/>
      <c r="FL385" s="914"/>
      <c r="FM385" s="914"/>
      <c r="FN385" s="914"/>
      <c r="FO385" s="914"/>
      <c r="FP385" s="914"/>
      <c r="FQ385" s="914"/>
      <c r="FR385" s="914"/>
      <c r="FS385" s="914"/>
      <c r="FT385" s="914"/>
      <c r="FU385" s="914"/>
      <c r="FV385" s="914"/>
      <c r="FW385" s="914"/>
      <c r="FX385" s="914"/>
      <c r="FY385" s="914"/>
      <c r="FZ385" s="914"/>
      <c r="GA385" s="914"/>
      <c r="GB385" s="914"/>
      <c r="GC385" s="914"/>
      <c r="GD385" s="914"/>
      <c r="GE385" s="914"/>
      <c r="GF385" s="914"/>
      <c r="GG385" s="914"/>
      <c r="GH385" s="914"/>
      <c r="GI385" s="914"/>
      <c r="GJ385" s="914"/>
      <c r="GK385" s="914"/>
      <c r="GL385" s="914"/>
      <c r="GM385" s="914"/>
      <c r="GN385" s="914"/>
      <c r="GO385" s="914"/>
      <c r="GP385" s="914"/>
      <c r="GQ385" s="914"/>
      <c r="GR385" s="914"/>
      <c r="GS385" s="914"/>
      <c r="GT385" s="914"/>
      <c r="GU385" s="914"/>
      <c r="GV385" s="914"/>
      <c r="GW385" s="914"/>
      <c r="GX385" s="914"/>
      <c r="GY385" s="914"/>
      <c r="GZ385" s="914"/>
      <c r="HA385" s="914"/>
      <c r="HB385" s="914"/>
      <c r="HC385" s="914"/>
      <c r="HD385" s="914"/>
      <c r="HE385" s="914"/>
      <c r="HF385" s="914"/>
      <c r="HG385" s="914"/>
      <c r="HH385" s="914"/>
      <c r="HI385" s="914"/>
      <c r="HJ385" s="914"/>
      <c r="HK385" s="914"/>
      <c r="HL385" s="914"/>
      <c r="HM385" s="914"/>
      <c r="HN385" s="914"/>
      <c r="HO385" s="914"/>
      <c r="HP385" s="914"/>
      <c r="HQ385" s="914"/>
      <c r="HR385" s="914"/>
      <c r="HS385" s="914"/>
      <c r="HT385" s="914"/>
      <c r="HU385" s="914"/>
      <c r="HV385" s="914"/>
      <c r="HW385" s="914"/>
      <c r="HX385" s="914"/>
      <c r="HY385" s="914"/>
      <c r="HZ385" s="914"/>
      <c r="IA385" s="914"/>
      <c r="IB385" s="914"/>
      <c r="IC385" s="914"/>
      <c r="ID385" s="914"/>
      <c r="IE385" s="914"/>
      <c r="IF385" s="914"/>
      <c r="IG385" s="914"/>
      <c r="IH385" s="914"/>
      <c r="II385" s="914"/>
      <c r="IJ385" s="914"/>
      <c r="IK385" s="914"/>
      <c r="IL385" s="914"/>
      <c r="IM385" s="914"/>
      <c r="IN385" s="914"/>
      <c r="IO385" s="914"/>
      <c r="IP385" s="914"/>
      <c r="IQ385" s="914"/>
      <c r="IR385" s="914"/>
      <c r="IS385" s="914"/>
    </row>
    <row r="386" spans="1:253" s="909" customFormat="1" ht="55.5" customHeight="1">
      <c r="A386" s="662">
        <v>438</v>
      </c>
      <c r="B386" s="618" t="s">
        <v>273</v>
      </c>
      <c r="C386" s="618"/>
      <c r="D386" s="620"/>
      <c r="E386" s="731" t="s">
        <v>184</v>
      </c>
      <c r="F386" s="897" t="s">
        <v>1140</v>
      </c>
      <c r="G386" s="897"/>
      <c r="H386" s="669" t="s">
        <v>51</v>
      </c>
      <c r="I386" s="666">
        <v>2011</v>
      </c>
      <c r="J386" s="666">
        <v>2011</v>
      </c>
      <c r="K386" s="666">
        <v>2013</v>
      </c>
      <c r="L386" s="666">
        <v>2012</v>
      </c>
      <c r="M386" s="666"/>
      <c r="N386" s="1009" t="s">
        <v>274</v>
      </c>
      <c r="O386" s="998">
        <v>5834</v>
      </c>
      <c r="P386" s="998"/>
      <c r="Q386" s="998">
        <f>O386</f>
        <v>5834</v>
      </c>
      <c r="R386" s="1007">
        <v>5607</v>
      </c>
      <c r="S386" s="1007"/>
      <c r="T386" s="912">
        <v>699</v>
      </c>
      <c r="U386" s="911">
        <v>227</v>
      </c>
      <c r="V386" s="912">
        <v>227</v>
      </c>
      <c r="W386" s="850">
        <v>227</v>
      </c>
      <c r="X386" s="850"/>
      <c r="Y386" s="850"/>
      <c r="Z386" s="912">
        <f t="shared" si="23"/>
        <v>0</v>
      </c>
      <c r="AA386" s="857">
        <f t="shared" si="24"/>
        <v>0</v>
      </c>
      <c r="AB386" s="623" t="s">
        <v>191</v>
      </c>
      <c r="AC386" s="914"/>
      <c r="AD386" s="914"/>
      <c r="AE386" s="914"/>
      <c r="AF386" s="914"/>
      <c r="AG386" s="914"/>
      <c r="AH386" s="914"/>
      <c r="AI386" s="914"/>
      <c r="AJ386" s="914"/>
      <c r="AK386" s="914"/>
      <c r="AL386" s="914"/>
      <c r="AM386" s="914"/>
      <c r="AN386" s="914"/>
      <c r="AO386" s="914"/>
      <c r="AP386" s="914"/>
      <c r="AQ386" s="914"/>
      <c r="AR386" s="914"/>
      <c r="AS386" s="914"/>
      <c r="AT386" s="914"/>
      <c r="AU386" s="914"/>
      <c r="AV386" s="914"/>
      <c r="AW386" s="914"/>
      <c r="AX386" s="914"/>
      <c r="AY386" s="914"/>
      <c r="AZ386" s="914"/>
      <c r="BA386" s="914"/>
      <c r="BB386" s="914"/>
      <c r="BC386" s="914"/>
      <c r="BD386" s="914"/>
      <c r="BE386" s="914"/>
      <c r="BF386" s="914"/>
      <c r="BG386" s="914"/>
      <c r="BH386" s="914"/>
      <c r="BI386" s="914"/>
      <c r="BJ386" s="914"/>
      <c r="BK386" s="914"/>
      <c r="BL386" s="914"/>
      <c r="BM386" s="914"/>
      <c r="BN386" s="914"/>
      <c r="BO386" s="914"/>
      <c r="BP386" s="914"/>
      <c r="BQ386" s="914"/>
      <c r="BR386" s="914"/>
      <c r="BS386" s="914"/>
      <c r="BT386" s="914"/>
      <c r="BU386" s="914"/>
      <c r="BV386" s="914"/>
      <c r="BW386" s="914"/>
      <c r="BX386" s="914"/>
      <c r="BY386" s="914"/>
      <c r="BZ386" s="914"/>
      <c r="CA386" s="914"/>
      <c r="CB386" s="914"/>
      <c r="CC386" s="914"/>
      <c r="CD386" s="914"/>
      <c r="CE386" s="914"/>
      <c r="CF386" s="914"/>
      <c r="CG386" s="914"/>
      <c r="CH386" s="914"/>
      <c r="CI386" s="914"/>
      <c r="CJ386" s="914"/>
      <c r="CK386" s="914"/>
      <c r="CL386" s="914"/>
      <c r="CM386" s="914"/>
      <c r="CN386" s="914"/>
      <c r="CO386" s="914"/>
      <c r="CP386" s="914"/>
      <c r="CQ386" s="914"/>
      <c r="CR386" s="914"/>
      <c r="CS386" s="914"/>
      <c r="CT386" s="914"/>
      <c r="CU386" s="914"/>
      <c r="CV386" s="914"/>
      <c r="CW386" s="914"/>
      <c r="CX386" s="914"/>
      <c r="CY386" s="914"/>
      <c r="CZ386" s="914"/>
      <c r="DA386" s="914"/>
      <c r="DB386" s="914"/>
      <c r="DC386" s="914"/>
      <c r="DD386" s="914"/>
      <c r="DE386" s="914"/>
      <c r="DF386" s="914"/>
      <c r="DG386" s="914"/>
      <c r="DH386" s="914"/>
      <c r="DI386" s="914"/>
      <c r="DJ386" s="914"/>
      <c r="DK386" s="914"/>
      <c r="DL386" s="914"/>
      <c r="DM386" s="914"/>
      <c r="DN386" s="914"/>
      <c r="DO386" s="914"/>
      <c r="DP386" s="914"/>
      <c r="DQ386" s="914"/>
      <c r="DR386" s="914"/>
      <c r="DS386" s="914"/>
      <c r="DT386" s="914"/>
      <c r="DU386" s="914"/>
      <c r="DV386" s="914"/>
      <c r="DW386" s="914"/>
      <c r="DX386" s="914"/>
      <c r="DY386" s="914"/>
      <c r="DZ386" s="914"/>
      <c r="EA386" s="914"/>
      <c r="EB386" s="914"/>
      <c r="EC386" s="914"/>
      <c r="ED386" s="914"/>
      <c r="EE386" s="914"/>
      <c r="EF386" s="914"/>
      <c r="EG386" s="914"/>
      <c r="EH386" s="914"/>
      <c r="EI386" s="914"/>
      <c r="EJ386" s="914"/>
      <c r="EK386" s="914"/>
      <c r="EL386" s="914"/>
      <c r="EM386" s="914"/>
      <c r="EN386" s="914"/>
      <c r="EO386" s="914"/>
      <c r="EP386" s="914"/>
      <c r="EQ386" s="914"/>
      <c r="ER386" s="914"/>
      <c r="ES386" s="914"/>
      <c r="ET386" s="914"/>
      <c r="EU386" s="914"/>
      <c r="EV386" s="914"/>
      <c r="EW386" s="914"/>
      <c r="EX386" s="914"/>
      <c r="EY386" s="914"/>
      <c r="EZ386" s="914"/>
      <c r="FA386" s="914"/>
      <c r="FB386" s="914"/>
      <c r="FC386" s="914"/>
      <c r="FD386" s="914"/>
      <c r="FE386" s="914"/>
      <c r="FF386" s="914"/>
      <c r="FG386" s="914"/>
      <c r="FH386" s="914"/>
      <c r="FI386" s="914"/>
      <c r="FJ386" s="914"/>
      <c r="FK386" s="914"/>
      <c r="FL386" s="914"/>
      <c r="FM386" s="914"/>
      <c r="FN386" s="914"/>
      <c r="FO386" s="914"/>
      <c r="FP386" s="914"/>
      <c r="FQ386" s="914"/>
      <c r="FR386" s="914"/>
      <c r="FS386" s="914"/>
      <c r="FT386" s="914"/>
      <c r="FU386" s="914"/>
      <c r="FV386" s="914"/>
      <c r="FW386" s="914"/>
      <c r="FX386" s="914"/>
      <c r="FY386" s="914"/>
      <c r="FZ386" s="914"/>
      <c r="GA386" s="914"/>
      <c r="GB386" s="914"/>
      <c r="GC386" s="914"/>
      <c r="GD386" s="914"/>
      <c r="GE386" s="914"/>
      <c r="GF386" s="914"/>
      <c r="GG386" s="914"/>
      <c r="GH386" s="914"/>
      <c r="GI386" s="914"/>
      <c r="GJ386" s="914"/>
      <c r="GK386" s="914"/>
      <c r="GL386" s="914"/>
      <c r="GM386" s="914"/>
      <c r="GN386" s="914"/>
      <c r="GO386" s="914"/>
      <c r="GP386" s="914"/>
      <c r="GQ386" s="914"/>
      <c r="GR386" s="914"/>
      <c r="GS386" s="914"/>
      <c r="GT386" s="914"/>
      <c r="GU386" s="914"/>
      <c r="GV386" s="914"/>
      <c r="GW386" s="914"/>
      <c r="GX386" s="914"/>
      <c r="GY386" s="914"/>
      <c r="GZ386" s="914"/>
      <c r="HA386" s="914"/>
      <c r="HB386" s="914"/>
      <c r="HC386" s="914"/>
      <c r="HD386" s="914"/>
      <c r="HE386" s="914"/>
      <c r="HF386" s="914"/>
      <c r="HG386" s="914"/>
      <c r="HH386" s="914"/>
      <c r="HI386" s="914"/>
      <c r="HJ386" s="914"/>
      <c r="HK386" s="914"/>
      <c r="HL386" s="914"/>
      <c r="HM386" s="914"/>
      <c r="HN386" s="914"/>
      <c r="HO386" s="914"/>
      <c r="HP386" s="914"/>
      <c r="HQ386" s="914"/>
      <c r="HR386" s="914"/>
      <c r="HS386" s="914"/>
      <c r="HT386" s="914"/>
      <c r="HU386" s="914"/>
      <c r="HV386" s="914"/>
      <c r="HW386" s="914"/>
      <c r="HX386" s="914"/>
      <c r="HY386" s="914"/>
      <c r="HZ386" s="914"/>
      <c r="IA386" s="914"/>
      <c r="IB386" s="914"/>
      <c r="IC386" s="914"/>
      <c r="ID386" s="914"/>
      <c r="IE386" s="914"/>
      <c r="IF386" s="914"/>
      <c r="IG386" s="914"/>
      <c r="IH386" s="914"/>
      <c r="II386" s="914"/>
      <c r="IJ386" s="914"/>
      <c r="IK386" s="914"/>
      <c r="IL386" s="914"/>
      <c r="IM386" s="914"/>
      <c r="IN386" s="914"/>
      <c r="IO386" s="914"/>
      <c r="IP386" s="914"/>
      <c r="IQ386" s="914"/>
      <c r="IR386" s="914"/>
      <c r="IS386" s="914"/>
    </row>
    <row r="387" spans="1:253" s="909" customFormat="1" ht="90">
      <c r="A387" s="662">
        <v>439</v>
      </c>
      <c r="B387" s="1010" t="s">
        <v>300</v>
      </c>
      <c r="C387" s="1010" t="s">
        <v>1197</v>
      </c>
      <c r="D387" s="1011">
        <v>2405.1170000000002</v>
      </c>
      <c r="E387" s="731" t="s">
        <v>184</v>
      </c>
      <c r="F387" s="897" t="s">
        <v>1140</v>
      </c>
      <c r="G387" s="897"/>
      <c r="H387" s="665" t="s">
        <v>19</v>
      </c>
      <c r="I387" s="666">
        <v>2013</v>
      </c>
      <c r="J387" s="670" t="s">
        <v>1198</v>
      </c>
      <c r="K387" s="666">
        <v>2015</v>
      </c>
      <c r="L387" s="670" t="s">
        <v>1199</v>
      </c>
      <c r="M387" s="666"/>
      <c r="N387" s="1012" t="s">
        <v>301</v>
      </c>
      <c r="O387" s="1013">
        <v>2452</v>
      </c>
      <c r="P387" s="1013"/>
      <c r="Q387" s="998">
        <f>O387</f>
        <v>2452</v>
      </c>
      <c r="R387" s="1014">
        <v>2300</v>
      </c>
      <c r="S387" s="1014"/>
      <c r="T387" s="912">
        <v>2300</v>
      </c>
      <c r="U387" s="911">
        <v>105</v>
      </c>
      <c r="V387" s="912">
        <v>105</v>
      </c>
      <c r="W387" s="857">
        <v>105</v>
      </c>
      <c r="X387" s="857"/>
      <c r="Y387" s="857"/>
      <c r="Z387" s="912">
        <f t="shared" si="23"/>
        <v>0</v>
      </c>
      <c r="AA387" s="857">
        <f t="shared" si="24"/>
        <v>0</v>
      </c>
      <c r="AB387" s="623" t="s">
        <v>302</v>
      </c>
      <c r="AC387" s="914"/>
      <c r="AD387" s="914"/>
      <c r="AE387" s="914"/>
      <c r="AF387" s="914"/>
      <c r="AG387" s="914"/>
      <c r="AH387" s="914"/>
      <c r="AI387" s="914"/>
      <c r="AJ387" s="914"/>
      <c r="AK387" s="914"/>
      <c r="AL387" s="914"/>
      <c r="AM387" s="914"/>
      <c r="AN387" s="914"/>
      <c r="AO387" s="914"/>
      <c r="AP387" s="914"/>
      <c r="AQ387" s="914"/>
      <c r="AR387" s="914"/>
      <c r="AS387" s="914"/>
      <c r="AT387" s="914"/>
      <c r="AU387" s="914"/>
      <c r="AV387" s="914"/>
      <c r="AW387" s="914"/>
      <c r="AX387" s="914"/>
      <c r="AY387" s="914"/>
      <c r="AZ387" s="914"/>
      <c r="BA387" s="914"/>
      <c r="BB387" s="914"/>
      <c r="BC387" s="914"/>
      <c r="BD387" s="914"/>
      <c r="BE387" s="914"/>
      <c r="BF387" s="914"/>
      <c r="BG387" s="914"/>
      <c r="BH387" s="914"/>
      <c r="BI387" s="914"/>
      <c r="BJ387" s="914"/>
      <c r="BK387" s="914"/>
      <c r="BL387" s="914"/>
      <c r="BM387" s="914"/>
      <c r="BN387" s="914"/>
      <c r="BO387" s="914"/>
      <c r="BP387" s="914"/>
      <c r="BQ387" s="914"/>
      <c r="BR387" s="914"/>
      <c r="BS387" s="914"/>
      <c r="BT387" s="914"/>
      <c r="BU387" s="914"/>
      <c r="BV387" s="914"/>
      <c r="BW387" s="914"/>
      <c r="BX387" s="914"/>
      <c r="BY387" s="914"/>
      <c r="BZ387" s="914"/>
      <c r="CA387" s="914"/>
      <c r="CB387" s="914"/>
      <c r="CC387" s="914"/>
      <c r="CD387" s="914"/>
      <c r="CE387" s="914"/>
      <c r="CF387" s="914"/>
      <c r="CG387" s="914"/>
      <c r="CH387" s="914"/>
      <c r="CI387" s="914"/>
      <c r="CJ387" s="914"/>
      <c r="CK387" s="914"/>
      <c r="CL387" s="914"/>
      <c r="CM387" s="914"/>
      <c r="CN387" s="914"/>
      <c r="CO387" s="914"/>
      <c r="CP387" s="914"/>
      <c r="CQ387" s="914"/>
      <c r="CR387" s="914"/>
      <c r="CS387" s="914"/>
      <c r="CT387" s="914"/>
      <c r="CU387" s="914"/>
      <c r="CV387" s="914"/>
      <c r="CW387" s="914"/>
      <c r="CX387" s="914"/>
      <c r="CY387" s="914"/>
      <c r="CZ387" s="914"/>
      <c r="DA387" s="914"/>
      <c r="DB387" s="914"/>
      <c r="DC387" s="914"/>
      <c r="DD387" s="914"/>
      <c r="DE387" s="914"/>
      <c r="DF387" s="914"/>
      <c r="DG387" s="914"/>
      <c r="DH387" s="914"/>
      <c r="DI387" s="914"/>
      <c r="DJ387" s="914"/>
      <c r="DK387" s="914"/>
      <c r="DL387" s="914"/>
      <c r="DM387" s="914"/>
      <c r="DN387" s="914"/>
      <c r="DO387" s="914"/>
      <c r="DP387" s="914"/>
      <c r="DQ387" s="914"/>
      <c r="DR387" s="914"/>
      <c r="DS387" s="914"/>
      <c r="DT387" s="914"/>
      <c r="DU387" s="914"/>
      <c r="DV387" s="914"/>
      <c r="DW387" s="914"/>
      <c r="DX387" s="914"/>
      <c r="DY387" s="914"/>
      <c r="DZ387" s="914"/>
      <c r="EA387" s="914"/>
      <c r="EB387" s="914"/>
      <c r="EC387" s="914"/>
      <c r="ED387" s="914"/>
      <c r="EE387" s="914"/>
      <c r="EF387" s="914"/>
      <c r="EG387" s="914"/>
      <c r="EH387" s="914"/>
      <c r="EI387" s="914"/>
      <c r="EJ387" s="914"/>
      <c r="EK387" s="914"/>
      <c r="EL387" s="914"/>
      <c r="EM387" s="914"/>
      <c r="EN387" s="914"/>
      <c r="EO387" s="914"/>
      <c r="EP387" s="914"/>
      <c r="EQ387" s="914"/>
      <c r="ER387" s="914"/>
      <c r="ES387" s="914"/>
      <c r="ET387" s="914"/>
      <c r="EU387" s="914"/>
      <c r="EV387" s="914"/>
      <c r="EW387" s="914"/>
      <c r="EX387" s="914"/>
      <c r="EY387" s="914"/>
      <c r="EZ387" s="914"/>
      <c r="FA387" s="914"/>
      <c r="FB387" s="914"/>
      <c r="FC387" s="914"/>
      <c r="FD387" s="914"/>
      <c r="FE387" s="914"/>
      <c r="FF387" s="914"/>
      <c r="FG387" s="914"/>
      <c r="FH387" s="914"/>
      <c r="FI387" s="914"/>
      <c r="FJ387" s="914"/>
      <c r="FK387" s="914"/>
      <c r="FL387" s="914"/>
      <c r="FM387" s="914"/>
      <c r="FN387" s="914"/>
      <c r="FO387" s="914"/>
      <c r="FP387" s="914"/>
      <c r="FQ387" s="914"/>
      <c r="FR387" s="914"/>
      <c r="FS387" s="914"/>
      <c r="FT387" s="914"/>
      <c r="FU387" s="914"/>
      <c r="FV387" s="914"/>
      <c r="FW387" s="914"/>
      <c r="FX387" s="914"/>
      <c r="FY387" s="914"/>
      <c r="FZ387" s="914"/>
      <c r="GA387" s="914"/>
      <c r="GB387" s="914"/>
      <c r="GC387" s="914"/>
      <c r="GD387" s="914"/>
      <c r="GE387" s="914"/>
      <c r="GF387" s="914"/>
      <c r="GG387" s="914"/>
      <c r="GH387" s="914"/>
      <c r="GI387" s="914"/>
      <c r="GJ387" s="914"/>
      <c r="GK387" s="914"/>
      <c r="GL387" s="914"/>
      <c r="GM387" s="914"/>
      <c r="GN387" s="914"/>
      <c r="GO387" s="914"/>
      <c r="GP387" s="914"/>
      <c r="GQ387" s="914"/>
      <c r="GR387" s="914"/>
      <c r="GS387" s="914"/>
      <c r="GT387" s="914"/>
      <c r="GU387" s="914"/>
      <c r="GV387" s="914"/>
      <c r="GW387" s="914"/>
      <c r="GX387" s="914"/>
      <c r="GY387" s="914"/>
      <c r="GZ387" s="914"/>
      <c r="HA387" s="914"/>
      <c r="HB387" s="914"/>
      <c r="HC387" s="914"/>
      <c r="HD387" s="914"/>
      <c r="HE387" s="914"/>
      <c r="HF387" s="914"/>
      <c r="HG387" s="914"/>
      <c r="HH387" s="914"/>
      <c r="HI387" s="914"/>
      <c r="HJ387" s="914"/>
      <c r="HK387" s="914"/>
      <c r="HL387" s="914"/>
      <c r="HM387" s="914"/>
      <c r="HN387" s="914"/>
      <c r="HO387" s="914"/>
      <c r="HP387" s="914"/>
      <c r="HQ387" s="914"/>
      <c r="HR387" s="914"/>
      <c r="HS387" s="914"/>
      <c r="HT387" s="914"/>
      <c r="HU387" s="914"/>
      <c r="HV387" s="914"/>
      <c r="HW387" s="914"/>
      <c r="HX387" s="914"/>
      <c r="HY387" s="914"/>
      <c r="HZ387" s="914"/>
      <c r="IA387" s="914"/>
      <c r="IB387" s="914"/>
      <c r="IC387" s="914"/>
      <c r="ID387" s="914"/>
      <c r="IE387" s="914"/>
      <c r="IF387" s="914"/>
      <c r="IG387" s="914"/>
      <c r="IH387" s="914"/>
      <c r="II387" s="914"/>
      <c r="IJ387" s="914"/>
      <c r="IK387" s="914"/>
      <c r="IL387" s="914"/>
      <c r="IM387" s="914"/>
      <c r="IN387" s="914"/>
      <c r="IO387" s="914"/>
      <c r="IP387" s="914"/>
      <c r="IQ387" s="914"/>
      <c r="IR387" s="914"/>
      <c r="IS387" s="914"/>
    </row>
    <row r="388" spans="1:253" s="909" customFormat="1" ht="90">
      <c r="A388" s="662">
        <v>440</v>
      </c>
      <c r="B388" s="621" t="s">
        <v>305</v>
      </c>
      <c r="C388" s="623" t="s">
        <v>1229</v>
      </c>
      <c r="D388" s="923">
        <v>6560</v>
      </c>
      <c r="E388" s="731" t="s">
        <v>184</v>
      </c>
      <c r="F388" s="897" t="s">
        <v>1140</v>
      </c>
      <c r="G388" s="897"/>
      <c r="H388" s="665" t="s">
        <v>132</v>
      </c>
      <c r="I388" s="666">
        <v>2011</v>
      </c>
      <c r="J388" s="666">
        <v>2011</v>
      </c>
      <c r="K388" s="666">
        <v>2013</v>
      </c>
      <c r="L388" s="666">
        <v>2013</v>
      </c>
      <c r="M388" s="666"/>
      <c r="N388" s="1008" t="s">
        <v>306</v>
      </c>
      <c r="O388" s="912">
        <v>7042</v>
      </c>
      <c r="P388" s="912"/>
      <c r="Q388" s="998">
        <v>1382</v>
      </c>
      <c r="R388" s="912">
        <v>6463</v>
      </c>
      <c r="S388" s="912"/>
      <c r="T388" s="912">
        <v>802</v>
      </c>
      <c r="U388" s="911">
        <v>97</v>
      </c>
      <c r="V388" s="912">
        <v>97</v>
      </c>
      <c r="W388" s="857">
        <v>97</v>
      </c>
      <c r="X388" s="857"/>
      <c r="Y388" s="857"/>
      <c r="Z388" s="912">
        <f t="shared" si="23"/>
        <v>0</v>
      </c>
      <c r="AA388" s="857">
        <f t="shared" si="24"/>
        <v>0</v>
      </c>
      <c r="AB388" s="623" t="s">
        <v>1228</v>
      </c>
      <c r="AC388" s="914"/>
      <c r="AD388" s="914"/>
      <c r="AE388" s="914"/>
      <c r="AF388" s="914"/>
      <c r="AG388" s="914"/>
      <c r="AH388" s="914"/>
      <c r="AI388" s="914"/>
      <c r="AJ388" s="914"/>
      <c r="AK388" s="914"/>
      <c r="AL388" s="914"/>
      <c r="AM388" s="914"/>
      <c r="AN388" s="914"/>
      <c r="AO388" s="914"/>
      <c r="AP388" s="914"/>
      <c r="AQ388" s="914"/>
      <c r="AR388" s="914"/>
      <c r="AS388" s="914"/>
      <c r="AT388" s="914"/>
      <c r="AU388" s="914"/>
      <c r="AV388" s="914"/>
      <c r="AW388" s="914"/>
      <c r="AX388" s="914"/>
      <c r="AY388" s="914"/>
      <c r="AZ388" s="914"/>
      <c r="BA388" s="914"/>
      <c r="BB388" s="914"/>
      <c r="BC388" s="914"/>
      <c r="BD388" s="914"/>
      <c r="BE388" s="914"/>
      <c r="BF388" s="914"/>
      <c r="BG388" s="914"/>
      <c r="BH388" s="914"/>
      <c r="BI388" s="914"/>
      <c r="BJ388" s="914"/>
      <c r="BK388" s="914"/>
      <c r="BL388" s="914"/>
      <c r="BM388" s="914"/>
      <c r="BN388" s="914"/>
      <c r="BO388" s="914"/>
      <c r="BP388" s="914"/>
      <c r="BQ388" s="914"/>
      <c r="BR388" s="914"/>
      <c r="BS388" s="914"/>
      <c r="BT388" s="914"/>
      <c r="BU388" s="914"/>
      <c r="BV388" s="914"/>
      <c r="BW388" s="914"/>
      <c r="BX388" s="914"/>
      <c r="BY388" s="914"/>
      <c r="BZ388" s="914"/>
      <c r="CA388" s="914"/>
      <c r="CB388" s="914"/>
      <c r="CC388" s="914"/>
      <c r="CD388" s="914"/>
      <c r="CE388" s="914"/>
      <c r="CF388" s="914"/>
      <c r="CG388" s="914"/>
      <c r="CH388" s="914"/>
      <c r="CI388" s="914"/>
      <c r="CJ388" s="914"/>
      <c r="CK388" s="914"/>
      <c r="CL388" s="914"/>
      <c r="CM388" s="914"/>
      <c r="CN388" s="914"/>
      <c r="CO388" s="914"/>
      <c r="CP388" s="914"/>
      <c r="CQ388" s="914"/>
      <c r="CR388" s="914"/>
      <c r="CS388" s="914"/>
      <c r="CT388" s="914"/>
      <c r="CU388" s="914"/>
      <c r="CV388" s="914"/>
      <c r="CW388" s="914"/>
      <c r="CX388" s="914"/>
      <c r="CY388" s="914"/>
      <c r="CZ388" s="914"/>
      <c r="DA388" s="914"/>
      <c r="DB388" s="914"/>
      <c r="DC388" s="914"/>
      <c r="DD388" s="914"/>
      <c r="DE388" s="914"/>
      <c r="DF388" s="914"/>
      <c r="DG388" s="914"/>
      <c r="DH388" s="914"/>
      <c r="DI388" s="914"/>
      <c r="DJ388" s="914"/>
      <c r="DK388" s="914"/>
      <c r="DL388" s="914"/>
      <c r="DM388" s="914"/>
      <c r="DN388" s="914"/>
      <c r="DO388" s="914"/>
      <c r="DP388" s="914"/>
      <c r="DQ388" s="914"/>
      <c r="DR388" s="914"/>
      <c r="DS388" s="914"/>
      <c r="DT388" s="914"/>
      <c r="DU388" s="914"/>
      <c r="DV388" s="914"/>
      <c r="DW388" s="914"/>
      <c r="DX388" s="914"/>
      <c r="DY388" s="914"/>
      <c r="DZ388" s="914"/>
      <c r="EA388" s="914"/>
      <c r="EB388" s="914"/>
      <c r="EC388" s="914"/>
      <c r="ED388" s="914"/>
      <c r="EE388" s="914"/>
      <c r="EF388" s="914"/>
      <c r="EG388" s="914"/>
      <c r="EH388" s="914"/>
      <c r="EI388" s="914"/>
      <c r="EJ388" s="914"/>
      <c r="EK388" s="914"/>
      <c r="EL388" s="914"/>
      <c r="EM388" s="914"/>
      <c r="EN388" s="914"/>
      <c r="EO388" s="914"/>
      <c r="EP388" s="914"/>
      <c r="EQ388" s="914"/>
      <c r="ER388" s="914"/>
      <c r="ES388" s="914"/>
      <c r="ET388" s="914"/>
      <c r="EU388" s="914"/>
      <c r="EV388" s="914"/>
      <c r="EW388" s="914"/>
      <c r="EX388" s="914"/>
      <c r="EY388" s="914"/>
      <c r="EZ388" s="914"/>
      <c r="FA388" s="914"/>
      <c r="FB388" s="914"/>
      <c r="FC388" s="914"/>
      <c r="FD388" s="914"/>
      <c r="FE388" s="914"/>
      <c r="FF388" s="914"/>
      <c r="FG388" s="914"/>
      <c r="FH388" s="914"/>
      <c r="FI388" s="914"/>
      <c r="FJ388" s="914"/>
      <c r="FK388" s="914"/>
      <c r="FL388" s="914"/>
      <c r="FM388" s="914"/>
      <c r="FN388" s="914"/>
      <c r="FO388" s="914"/>
      <c r="FP388" s="914"/>
      <c r="FQ388" s="914"/>
      <c r="FR388" s="914"/>
      <c r="FS388" s="914"/>
      <c r="FT388" s="914"/>
      <c r="FU388" s="914"/>
      <c r="FV388" s="914"/>
      <c r="FW388" s="914"/>
      <c r="FX388" s="914"/>
      <c r="FY388" s="914"/>
      <c r="FZ388" s="914"/>
      <c r="GA388" s="914"/>
      <c r="GB388" s="914"/>
      <c r="GC388" s="914"/>
      <c r="GD388" s="914"/>
      <c r="GE388" s="914"/>
      <c r="GF388" s="914"/>
      <c r="GG388" s="914"/>
      <c r="GH388" s="914"/>
      <c r="GI388" s="914"/>
      <c r="GJ388" s="914"/>
      <c r="GK388" s="914"/>
      <c r="GL388" s="914"/>
      <c r="GM388" s="914"/>
      <c r="GN388" s="914"/>
      <c r="GO388" s="914"/>
      <c r="GP388" s="914"/>
      <c r="GQ388" s="914"/>
      <c r="GR388" s="914"/>
      <c r="GS388" s="914"/>
      <c r="GT388" s="914"/>
      <c r="GU388" s="914"/>
      <c r="GV388" s="914"/>
      <c r="GW388" s="914"/>
      <c r="GX388" s="914"/>
      <c r="GY388" s="914"/>
      <c r="GZ388" s="914"/>
      <c r="HA388" s="914"/>
      <c r="HB388" s="914"/>
      <c r="HC388" s="914"/>
      <c r="HD388" s="914"/>
      <c r="HE388" s="914"/>
      <c r="HF388" s="914"/>
      <c r="HG388" s="914"/>
      <c r="HH388" s="914"/>
      <c r="HI388" s="914"/>
      <c r="HJ388" s="914"/>
      <c r="HK388" s="914"/>
      <c r="HL388" s="914"/>
      <c r="HM388" s="914"/>
      <c r="HN388" s="914"/>
      <c r="HO388" s="914"/>
      <c r="HP388" s="914"/>
      <c r="HQ388" s="914"/>
      <c r="HR388" s="914"/>
      <c r="HS388" s="914"/>
      <c r="HT388" s="914"/>
      <c r="HU388" s="914"/>
      <c r="HV388" s="914"/>
      <c r="HW388" s="914"/>
      <c r="HX388" s="914"/>
      <c r="HY388" s="914"/>
      <c r="HZ388" s="914"/>
      <c r="IA388" s="914"/>
      <c r="IB388" s="914"/>
      <c r="IC388" s="914"/>
      <c r="ID388" s="914"/>
      <c r="IE388" s="914"/>
      <c r="IF388" s="914"/>
      <c r="IG388" s="914"/>
      <c r="IH388" s="914"/>
      <c r="II388" s="914"/>
      <c r="IJ388" s="914"/>
      <c r="IK388" s="914"/>
      <c r="IL388" s="914"/>
      <c r="IM388" s="914"/>
      <c r="IN388" s="914"/>
      <c r="IO388" s="914"/>
      <c r="IP388" s="914"/>
      <c r="IQ388" s="914"/>
      <c r="IR388" s="914"/>
      <c r="IS388" s="914"/>
    </row>
    <row r="389" spans="1:253" s="909" customFormat="1" ht="105">
      <c r="A389" s="662">
        <v>430</v>
      </c>
      <c r="B389" s="621" t="s">
        <v>181</v>
      </c>
      <c r="C389" s="621" t="s">
        <v>1161</v>
      </c>
      <c r="D389" s="619">
        <v>15789.357</v>
      </c>
      <c r="E389" s="731" t="s">
        <v>184</v>
      </c>
      <c r="F389" s="897" t="s">
        <v>1140</v>
      </c>
      <c r="G389" s="897"/>
      <c r="H389" s="665" t="s">
        <v>19</v>
      </c>
      <c r="I389" s="666">
        <v>2010</v>
      </c>
      <c r="J389" s="666">
        <v>2010</v>
      </c>
      <c r="K389" s="666">
        <v>2012</v>
      </c>
      <c r="L389" s="666">
        <v>2012</v>
      </c>
      <c r="M389" s="666"/>
      <c r="N389" s="1015" t="s">
        <v>182</v>
      </c>
      <c r="O389" s="912">
        <v>15990</v>
      </c>
      <c r="P389" s="912"/>
      <c r="Q389" s="998">
        <f>O389</f>
        <v>15990</v>
      </c>
      <c r="R389" s="912">
        <v>12899</v>
      </c>
      <c r="S389" s="912"/>
      <c r="T389" s="912">
        <f>R389</f>
        <v>12899</v>
      </c>
      <c r="U389" s="911">
        <v>2890</v>
      </c>
      <c r="V389" s="912">
        <v>2890</v>
      </c>
      <c r="W389" s="857">
        <v>1700</v>
      </c>
      <c r="X389" s="857"/>
      <c r="Y389" s="857"/>
      <c r="Z389" s="912">
        <f t="shared" si="23"/>
        <v>1000</v>
      </c>
      <c r="AA389" s="857">
        <f t="shared" si="24"/>
        <v>190</v>
      </c>
      <c r="AB389" s="1001" t="s">
        <v>183</v>
      </c>
      <c r="AC389" s="914"/>
      <c r="AD389" s="914"/>
      <c r="AE389" s="914"/>
      <c r="AF389" s="914"/>
      <c r="AG389" s="914"/>
      <c r="AH389" s="914"/>
      <c r="AI389" s="914"/>
      <c r="AJ389" s="914"/>
      <c r="AK389" s="914"/>
      <c r="AL389" s="914"/>
      <c r="AM389" s="914"/>
      <c r="AN389" s="914"/>
      <c r="AO389" s="914"/>
      <c r="AP389" s="914"/>
      <c r="AQ389" s="914"/>
      <c r="AR389" s="914"/>
      <c r="AS389" s="914"/>
      <c r="AT389" s="914"/>
      <c r="AU389" s="914"/>
      <c r="AV389" s="914"/>
      <c r="AW389" s="914"/>
      <c r="AX389" s="914"/>
      <c r="AY389" s="914"/>
      <c r="AZ389" s="914"/>
      <c r="BA389" s="914"/>
      <c r="BB389" s="914"/>
      <c r="BC389" s="914"/>
      <c r="BD389" s="914"/>
      <c r="BE389" s="914"/>
      <c r="BF389" s="914"/>
      <c r="BG389" s="914"/>
      <c r="BH389" s="914"/>
      <c r="BI389" s="914"/>
      <c r="BJ389" s="914"/>
      <c r="BK389" s="914"/>
      <c r="BL389" s="914"/>
      <c r="BM389" s="914"/>
      <c r="BN389" s="914"/>
      <c r="BO389" s="914"/>
      <c r="BP389" s="914"/>
      <c r="BQ389" s="914"/>
      <c r="BR389" s="914"/>
      <c r="BS389" s="914"/>
      <c r="BT389" s="914"/>
      <c r="BU389" s="914"/>
      <c r="BV389" s="914"/>
      <c r="BW389" s="914"/>
      <c r="BX389" s="914"/>
      <c r="BY389" s="914"/>
      <c r="BZ389" s="914"/>
      <c r="CA389" s="914"/>
      <c r="CB389" s="914"/>
      <c r="CC389" s="914"/>
      <c r="CD389" s="914"/>
      <c r="CE389" s="914"/>
      <c r="CF389" s="914"/>
      <c r="CG389" s="914"/>
      <c r="CH389" s="914"/>
      <c r="CI389" s="914"/>
      <c r="CJ389" s="914"/>
      <c r="CK389" s="914"/>
      <c r="CL389" s="914"/>
      <c r="CM389" s="914"/>
      <c r="CN389" s="914"/>
      <c r="CO389" s="914"/>
      <c r="CP389" s="914"/>
      <c r="CQ389" s="914"/>
      <c r="CR389" s="914"/>
      <c r="CS389" s="914"/>
      <c r="CT389" s="914"/>
      <c r="CU389" s="914"/>
      <c r="CV389" s="914"/>
      <c r="CW389" s="914"/>
      <c r="CX389" s="914"/>
      <c r="CY389" s="914"/>
      <c r="CZ389" s="914"/>
      <c r="DA389" s="914"/>
      <c r="DB389" s="914"/>
      <c r="DC389" s="914"/>
      <c r="DD389" s="914"/>
      <c r="DE389" s="914"/>
      <c r="DF389" s="914"/>
      <c r="DG389" s="914"/>
      <c r="DH389" s="914"/>
      <c r="DI389" s="914"/>
      <c r="DJ389" s="914"/>
      <c r="DK389" s="914"/>
      <c r="DL389" s="914"/>
      <c r="DM389" s="914"/>
      <c r="DN389" s="914"/>
      <c r="DO389" s="914"/>
      <c r="DP389" s="914"/>
      <c r="DQ389" s="914"/>
      <c r="DR389" s="914"/>
      <c r="DS389" s="914"/>
      <c r="DT389" s="914"/>
      <c r="DU389" s="914"/>
      <c r="DV389" s="914"/>
      <c r="DW389" s="914"/>
      <c r="DX389" s="914"/>
      <c r="DY389" s="914"/>
      <c r="DZ389" s="914"/>
      <c r="EA389" s="914"/>
      <c r="EB389" s="914"/>
      <c r="EC389" s="914"/>
      <c r="ED389" s="914"/>
      <c r="EE389" s="914"/>
      <c r="EF389" s="914"/>
      <c r="EG389" s="914"/>
      <c r="EH389" s="914"/>
      <c r="EI389" s="914"/>
      <c r="EJ389" s="914"/>
      <c r="EK389" s="914"/>
      <c r="EL389" s="914"/>
      <c r="EM389" s="914"/>
      <c r="EN389" s="914"/>
      <c r="EO389" s="914"/>
      <c r="EP389" s="914"/>
      <c r="EQ389" s="914"/>
      <c r="ER389" s="914"/>
      <c r="ES389" s="914"/>
      <c r="ET389" s="914"/>
      <c r="EU389" s="914"/>
      <c r="EV389" s="914"/>
      <c r="EW389" s="914"/>
      <c r="EX389" s="914"/>
      <c r="EY389" s="914"/>
      <c r="EZ389" s="914"/>
      <c r="FA389" s="914"/>
      <c r="FB389" s="914"/>
      <c r="FC389" s="914"/>
      <c r="FD389" s="914"/>
      <c r="FE389" s="914"/>
      <c r="FF389" s="914"/>
      <c r="FG389" s="914"/>
      <c r="FH389" s="914"/>
      <c r="FI389" s="914"/>
      <c r="FJ389" s="914"/>
      <c r="FK389" s="914"/>
      <c r="FL389" s="914"/>
      <c r="FM389" s="914"/>
      <c r="FN389" s="914"/>
      <c r="FO389" s="914"/>
      <c r="FP389" s="914"/>
      <c r="FQ389" s="914"/>
      <c r="FR389" s="914"/>
      <c r="FS389" s="914"/>
      <c r="FT389" s="914"/>
      <c r="FU389" s="914"/>
      <c r="FV389" s="914"/>
      <c r="FW389" s="914"/>
      <c r="FX389" s="914"/>
      <c r="FY389" s="914"/>
      <c r="FZ389" s="914"/>
      <c r="GA389" s="914"/>
      <c r="GB389" s="914"/>
      <c r="GC389" s="914"/>
      <c r="GD389" s="914"/>
      <c r="GE389" s="914"/>
      <c r="GF389" s="914"/>
      <c r="GG389" s="914"/>
      <c r="GH389" s="914"/>
      <c r="GI389" s="914"/>
      <c r="GJ389" s="914"/>
      <c r="GK389" s="914"/>
      <c r="GL389" s="914"/>
      <c r="GM389" s="914"/>
      <c r="GN389" s="914"/>
      <c r="GO389" s="914"/>
      <c r="GP389" s="914"/>
      <c r="GQ389" s="914"/>
      <c r="GR389" s="914"/>
      <c r="GS389" s="914"/>
      <c r="GT389" s="914"/>
      <c r="GU389" s="914"/>
      <c r="GV389" s="914"/>
      <c r="GW389" s="914"/>
      <c r="GX389" s="914"/>
      <c r="GY389" s="914"/>
      <c r="GZ389" s="914"/>
      <c r="HA389" s="914"/>
      <c r="HB389" s="914"/>
      <c r="HC389" s="914"/>
      <c r="HD389" s="914"/>
      <c r="HE389" s="914"/>
      <c r="HF389" s="914"/>
      <c r="HG389" s="914"/>
      <c r="HH389" s="914"/>
      <c r="HI389" s="914"/>
      <c r="HJ389" s="914"/>
      <c r="HK389" s="914"/>
      <c r="HL389" s="914"/>
      <c r="HM389" s="914"/>
      <c r="HN389" s="914"/>
      <c r="HO389" s="914"/>
      <c r="HP389" s="914"/>
      <c r="HQ389" s="914"/>
      <c r="HR389" s="914"/>
      <c r="HS389" s="914"/>
      <c r="HT389" s="914"/>
      <c r="HU389" s="914"/>
      <c r="HV389" s="914"/>
      <c r="HW389" s="914"/>
      <c r="HX389" s="914"/>
      <c r="HY389" s="914"/>
      <c r="HZ389" s="914"/>
      <c r="IA389" s="914"/>
      <c r="IB389" s="914"/>
      <c r="IC389" s="914"/>
      <c r="ID389" s="914"/>
      <c r="IE389" s="914"/>
      <c r="IF389" s="914"/>
      <c r="IG389" s="914"/>
      <c r="IH389" s="914"/>
      <c r="II389" s="914"/>
      <c r="IJ389" s="914"/>
      <c r="IK389" s="914"/>
      <c r="IL389" s="914"/>
      <c r="IM389" s="914"/>
      <c r="IN389" s="914"/>
      <c r="IO389" s="914"/>
      <c r="IP389" s="914"/>
      <c r="IQ389" s="914"/>
      <c r="IR389" s="914"/>
      <c r="IS389" s="914"/>
    </row>
    <row r="390" spans="1:253" s="909" customFormat="1" ht="60">
      <c r="A390" s="662">
        <v>431</v>
      </c>
      <c r="B390" s="618" t="s">
        <v>188</v>
      </c>
      <c r="C390" s="618" t="s">
        <v>1324</v>
      </c>
      <c r="D390" s="620"/>
      <c r="E390" s="731" t="s">
        <v>184</v>
      </c>
      <c r="F390" s="897" t="s">
        <v>1140</v>
      </c>
      <c r="G390" s="897"/>
      <c r="H390" s="1016" t="s">
        <v>189</v>
      </c>
      <c r="I390" s="666">
        <v>2010</v>
      </c>
      <c r="J390" s="666">
        <v>2011</v>
      </c>
      <c r="K390" s="666">
        <v>2013</v>
      </c>
      <c r="L390" s="666">
        <v>2014</v>
      </c>
      <c r="M390" s="666"/>
      <c r="N390" s="956" t="s">
        <v>190</v>
      </c>
      <c r="O390" s="998">
        <v>8753</v>
      </c>
      <c r="P390" s="998"/>
      <c r="Q390" s="998">
        <f>O390</f>
        <v>8753</v>
      </c>
      <c r="R390" s="1007">
        <v>3570</v>
      </c>
      <c r="S390" s="1007"/>
      <c r="T390" s="912">
        <f>R390</f>
        <v>3570</v>
      </c>
      <c r="U390" s="911">
        <v>2770</v>
      </c>
      <c r="V390" s="912">
        <v>2770</v>
      </c>
      <c r="W390" s="850">
        <v>1270</v>
      </c>
      <c r="X390" s="850">
        <v>500</v>
      </c>
      <c r="Y390" s="850"/>
      <c r="Z390" s="912">
        <f t="shared" si="23"/>
        <v>1000</v>
      </c>
      <c r="AA390" s="857">
        <f t="shared" si="24"/>
        <v>500</v>
      </c>
      <c r="AB390" s="623" t="s">
        <v>191</v>
      </c>
      <c r="AC390" s="914"/>
      <c r="AD390" s="914"/>
      <c r="AE390" s="914"/>
      <c r="AF390" s="914"/>
      <c r="AG390" s="914"/>
      <c r="AH390" s="914"/>
      <c r="AI390" s="914"/>
      <c r="AJ390" s="914"/>
      <c r="AK390" s="914"/>
      <c r="AL390" s="914"/>
      <c r="AM390" s="914"/>
      <c r="AN390" s="914"/>
      <c r="AO390" s="914"/>
      <c r="AP390" s="914"/>
      <c r="AQ390" s="914"/>
      <c r="AR390" s="914"/>
      <c r="AS390" s="914"/>
      <c r="AT390" s="914"/>
      <c r="AU390" s="914"/>
      <c r="AV390" s="914"/>
      <c r="AW390" s="914"/>
      <c r="AX390" s="914"/>
      <c r="AY390" s="914"/>
      <c r="AZ390" s="914"/>
      <c r="BA390" s="914"/>
      <c r="BB390" s="914"/>
      <c r="BC390" s="914"/>
      <c r="BD390" s="914"/>
      <c r="BE390" s="914"/>
      <c r="BF390" s="914"/>
      <c r="BG390" s="914"/>
      <c r="BH390" s="914"/>
      <c r="BI390" s="914"/>
      <c r="BJ390" s="914"/>
      <c r="BK390" s="914"/>
      <c r="BL390" s="914"/>
      <c r="BM390" s="914"/>
      <c r="BN390" s="914"/>
      <c r="BO390" s="914"/>
      <c r="BP390" s="914"/>
      <c r="BQ390" s="914"/>
      <c r="BR390" s="914"/>
      <c r="BS390" s="914"/>
      <c r="BT390" s="914"/>
      <c r="BU390" s="914"/>
      <c r="BV390" s="914"/>
      <c r="BW390" s="914"/>
      <c r="BX390" s="914"/>
      <c r="BY390" s="914"/>
      <c r="BZ390" s="914"/>
      <c r="CA390" s="914"/>
      <c r="CB390" s="914"/>
      <c r="CC390" s="914"/>
      <c r="CD390" s="914"/>
      <c r="CE390" s="914"/>
      <c r="CF390" s="914"/>
      <c r="CG390" s="914"/>
      <c r="CH390" s="914"/>
      <c r="CI390" s="914"/>
      <c r="CJ390" s="914"/>
      <c r="CK390" s="914"/>
      <c r="CL390" s="914"/>
      <c r="CM390" s="914"/>
      <c r="CN390" s="914"/>
      <c r="CO390" s="914"/>
      <c r="CP390" s="914"/>
      <c r="CQ390" s="914"/>
      <c r="CR390" s="914"/>
      <c r="CS390" s="914"/>
      <c r="CT390" s="914"/>
      <c r="CU390" s="914"/>
      <c r="CV390" s="914"/>
      <c r="CW390" s="914"/>
      <c r="CX390" s="914"/>
      <c r="CY390" s="914"/>
      <c r="CZ390" s="914"/>
      <c r="DA390" s="914"/>
      <c r="DB390" s="914"/>
      <c r="DC390" s="914"/>
      <c r="DD390" s="914"/>
      <c r="DE390" s="914"/>
      <c r="DF390" s="914"/>
      <c r="DG390" s="914"/>
      <c r="DH390" s="914"/>
      <c r="DI390" s="914"/>
      <c r="DJ390" s="914"/>
      <c r="DK390" s="914"/>
      <c r="DL390" s="914"/>
      <c r="DM390" s="914"/>
      <c r="DN390" s="914"/>
      <c r="DO390" s="914"/>
      <c r="DP390" s="914"/>
      <c r="DQ390" s="914"/>
      <c r="DR390" s="914"/>
      <c r="DS390" s="914"/>
      <c r="DT390" s="914"/>
      <c r="DU390" s="914"/>
      <c r="DV390" s="914"/>
      <c r="DW390" s="914"/>
      <c r="DX390" s="914"/>
      <c r="DY390" s="914"/>
      <c r="DZ390" s="914"/>
      <c r="EA390" s="914"/>
      <c r="EB390" s="914"/>
      <c r="EC390" s="914"/>
      <c r="ED390" s="914"/>
      <c r="EE390" s="914"/>
      <c r="EF390" s="914"/>
      <c r="EG390" s="914"/>
      <c r="EH390" s="914"/>
      <c r="EI390" s="914"/>
      <c r="EJ390" s="914"/>
      <c r="EK390" s="914"/>
      <c r="EL390" s="914"/>
      <c r="EM390" s="914"/>
      <c r="EN390" s="914"/>
      <c r="EO390" s="914"/>
      <c r="EP390" s="914"/>
      <c r="EQ390" s="914"/>
      <c r="ER390" s="914"/>
      <c r="ES390" s="914"/>
      <c r="ET390" s="914"/>
      <c r="EU390" s="914"/>
      <c r="EV390" s="914"/>
      <c r="EW390" s="914"/>
      <c r="EX390" s="914"/>
      <c r="EY390" s="914"/>
      <c r="EZ390" s="914"/>
      <c r="FA390" s="914"/>
      <c r="FB390" s="914"/>
      <c r="FC390" s="914"/>
      <c r="FD390" s="914"/>
      <c r="FE390" s="914"/>
      <c r="FF390" s="914"/>
      <c r="FG390" s="914"/>
      <c r="FH390" s="914"/>
      <c r="FI390" s="914"/>
      <c r="FJ390" s="914"/>
      <c r="FK390" s="914"/>
      <c r="FL390" s="914"/>
      <c r="FM390" s="914"/>
      <c r="FN390" s="914"/>
      <c r="FO390" s="914"/>
      <c r="FP390" s="914"/>
      <c r="FQ390" s="914"/>
      <c r="FR390" s="914"/>
      <c r="FS390" s="914"/>
      <c r="FT390" s="914"/>
      <c r="FU390" s="914"/>
      <c r="FV390" s="914"/>
      <c r="FW390" s="914"/>
      <c r="FX390" s="914"/>
      <c r="FY390" s="914"/>
      <c r="FZ390" s="914"/>
      <c r="GA390" s="914"/>
      <c r="GB390" s="914"/>
      <c r="GC390" s="914"/>
      <c r="GD390" s="914"/>
      <c r="GE390" s="914"/>
      <c r="GF390" s="914"/>
      <c r="GG390" s="914"/>
      <c r="GH390" s="914"/>
      <c r="GI390" s="914"/>
      <c r="GJ390" s="914"/>
      <c r="GK390" s="914"/>
      <c r="GL390" s="914"/>
      <c r="GM390" s="914"/>
      <c r="GN390" s="914"/>
      <c r="GO390" s="914"/>
      <c r="GP390" s="914"/>
      <c r="GQ390" s="914"/>
      <c r="GR390" s="914"/>
      <c r="GS390" s="914"/>
      <c r="GT390" s="914"/>
      <c r="GU390" s="914"/>
      <c r="GV390" s="914"/>
      <c r="GW390" s="914"/>
      <c r="GX390" s="914"/>
      <c r="GY390" s="914"/>
      <c r="GZ390" s="914"/>
      <c r="HA390" s="914"/>
      <c r="HB390" s="914"/>
      <c r="HC390" s="914"/>
      <c r="HD390" s="914"/>
      <c r="HE390" s="914"/>
      <c r="HF390" s="914"/>
      <c r="HG390" s="914"/>
      <c r="HH390" s="914"/>
      <c r="HI390" s="914"/>
      <c r="HJ390" s="914"/>
      <c r="HK390" s="914"/>
      <c r="HL390" s="914"/>
      <c r="HM390" s="914"/>
      <c r="HN390" s="914"/>
      <c r="HO390" s="914"/>
      <c r="HP390" s="914"/>
      <c r="HQ390" s="914"/>
      <c r="HR390" s="914"/>
      <c r="HS390" s="914"/>
      <c r="HT390" s="914"/>
      <c r="HU390" s="914"/>
      <c r="HV390" s="914"/>
      <c r="HW390" s="914"/>
      <c r="HX390" s="914"/>
      <c r="HY390" s="914"/>
      <c r="HZ390" s="914"/>
      <c r="IA390" s="914"/>
      <c r="IB390" s="914"/>
      <c r="IC390" s="914"/>
      <c r="ID390" s="914"/>
      <c r="IE390" s="914"/>
      <c r="IF390" s="914"/>
      <c r="IG390" s="914"/>
      <c r="IH390" s="914"/>
      <c r="II390" s="914"/>
      <c r="IJ390" s="914"/>
      <c r="IK390" s="914"/>
      <c r="IL390" s="914"/>
      <c r="IM390" s="914"/>
      <c r="IN390" s="914"/>
      <c r="IO390" s="914"/>
      <c r="IP390" s="914"/>
      <c r="IQ390" s="914"/>
      <c r="IR390" s="914"/>
      <c r="IS390" s="914"/>
    </row>
    <row r="391" spans="1:253" s="909" customFormat="1" ht="75">
      <c r="A391" s="662">
        <v>441</v>
      </c>
      <c r="B391" s="1004" t="s">
        <v>312</v>
      </c>
      <c r="C391" s="621" t="s">
        <v>1195</v>
      </c>
      <c r="D391" s="1017">
        <v>2484</v>
      </c>
      <c r="E391" s="731" t="s">
        <v>184</v>
      </c>
      <c r="F391" s="897" t="s">
        <v>1140</v>
      </c>
      <c r="G391" s="897"/>
      <c r="H391" s="669" t="s">
        <v>51</v>
      </c>
      <c r="I391" s="666">
        <v>2011</v>
      </c>
      <c r="J391" s="666">
        <v>2011</v>
      </c>
      <c r="K391" s="666">
        <v>2013</v>
      </c>
      <c r="L391" s="666">
        <v>2011</v>
      </c>
      <c r="M391" s="666"/>
      <c r="N391" s="1018" t="s">
        <v>313</v>
      </c>
      <c r="O391" s="1005">
        <v>2484</v>
      </c>
      <c r="P391" s="1005"/>
      <c r="Q391" s="998">
        <f>O391</f>
        <v>2484</v>
      </c>
      <c r="R391" s="1005">
        <v>2430</v>
      </c>
      <c r="S391" s="1005"/>
      <c r="T391" s="912"/>
      <c r="U391" s="911">
        <v>54</v>
      </c>
      <c r="V391" s="912">
        <v>54</v>
      </c>
      <c r="W391" s="850">
        <v>54</v>
      </c>
      <c r="X391" s="850"/>
      <c r="Y391" s="850"/>
      <c r="Z391" s="912">
        <f t="shared" si="23"/>
        <v>0</v>
      </c>
      <c r="AA391" s="857">
        <f t="shared" si="24"/>
        <v>0</v>
      </c>
      <c r="AB391" s="623" t="s">
        <v>314</v>
      </c>
      <c r="AC391" s="914"/>
      <c r="AD391" s="914"/>
      <c r="AE391" s="914"/>
      <c r="AF391" s="914"/>
      <c r="AG391" s="914"/>
      <c r="AH391" s="914"/>
      <c r="AI391" s="914"/>
      <c r="AJ391" s="914"/>
      <c r="AK391" s="914"/>
      <c r="AL391" s="914"/>
      <c r="AM391" s="914"/>
      <c r="AN391" s="914"/>
      <c r="AO391" s="914"/>
      <c r="AP391" s="914"/>
      <c r="AQ391" s="914"/>
      <c r="AR391" s="914"/>
      <c r="AS391" s="914"/>
      <c r="AT391" s="914"/>
      <c r="AU391" s="914"/>
      <c r="AV391" s="914"/>
      <c r="AW391" s="914"/>
      <c r="AX391" s="914"/>
      <c r="AY391" s="914"/>
      <c r="AZ391" s="914"/>
      <c r="BA391" s="914"/>
      <c r="BB391" s="914"/>
      <c r="BC391" s="914"/>
      <c r="BD391" s="914"/>
      <c r="BE391" s="914"/>
      <c r="BF391" s="914"/>
      <c r="BG391" s="914"/>
      <c r="BH391" s="914"/>
      <c r="BI391" s="914"/>
      <c r="BJ391" s="914"/>
      <c r="BK391" s="914"/>
      <c r="BL391" s="914"/>
      <c r="BM391" s="914"/>
      <c r="BN391" s="914"/>
      <c r="BO391" s="914"/>
      <c r="BP391" s="914"/>
      <c r="BQ391" s="914"/>
      <c r="BR391" s="914"/>
      <c r="BS391" s="914"/>
      <c r="BT391" s="914"/>
      <c r="BU391" s="914"/>
      <c r="BV391" s="914"/>
      <c r="BW391" s="914"/>
      <c r="BX391" s="914"/>
      <c r="BY391" s="914"/>
      <c r="BZ391" s="914"/>
      <c r="CA391" s="914"/>
      <c r="CB391" s="914"/>
      <c r="CC391" s="914"/>
      <c r="CD391" s="914"/>
      <c r="CE391" s="914"/>
      <c r="CF391" s="914"/>
      <c r="CG391" s="914"/>
      <c r="CH391" s="914"/>
      <c r="CI391" s="914"/>
      <c r="CJ391" s="914"/>
      <c r="CK391" s="914"/>
      <c r="CL391" s="914"/>
      <c r="CM391" s="914"/>
      <c r="CN391" s="914"/>
      <c r="CO391" s="914"/>
      <c r="CP391" s="914"/>
      <c r="CQ391" s="914"/>
      <c r="CR391" s="914"/>
      <c r="CS391" s="914"/>
      <c r="CT391" s="914"/>
      <c r="CU391" s="914"/>
      <c r="CV391" s="914"/>
      <c r="CW391" s="914"/>
      <c r="CX391" s="914"/>
      <c r="CY391" s="914"/>
      <c r="CZ391" s="914"/>
      <c r="DA391" s="914"/>
      <c r="DB391" s="914"/>
      <c r="DC391" s="914"/>
      <c r="DD391" s="914"/>
      <c r="DE391" s="914"/>
      <c r="DF391" s="914"/>
      <c r="DG391" s="914"/>
      <c r="DH391" s="914"/>
      <c r="DI391" s="914"/>
      <c r="DJ391" s="914"/>
      <c r="DK391" s="914"/>
      <c r="DL391" s="914"/>
      <c r="DM391" s="914"/>
      <c r="DN391" s="914"/>
      <c r="DO391" s="914"/>
      <c r="DP391" s="914"/>
      <c r="DQ391" s="914"/>
      <c r="DR391" s="914"/>
      <c r="DS391" s="914"/>
      <c r="DT391" s="914"/>
      <c r="DU391" s="914"/>
      <c r="DV391" s="914"/>
      <c r="DW391" s="914"/>
      <c r="DX391" s="914"/>
      <c r="DY391" s="914"/>
      <c r="DZ391" s="914"/>
      <c r="EA391" s="914"/>
      <c r="EB391" s="914"/>
      <c r="EC391" s="914"/>
      <c r="ED391" s="914"/>
      <c r="EE391" s="914"/>
      <c r="EF391" s="914"/>
      <c r="EG391" s="914"/>
      <c r="EH391" s="914"/>
      <c r="EI391" s="914"/>
      <c r="EJ391" s="914"/>
      <c r="EK391" s="914"/>
      <c r="EL391" s="914"/>
      <c r="EM391" s="914"/>
      <c r="EN391" s="914"/>
      <c r="EO391" s="914"/>
      <c r="EP391" s="914"/>
      <c r="EQ391" s="914"/>
      <c r="ER391" s="914"/>
      <c r="ES391" s="914"/>
      <c r="ET391" s="914"/>
      <c r="EU391" s="914"/>
      <c r="EV391" s="914"/>
      <c r="EW391" s="914"/>
      <c r="EX391" s="914"/>
      <c r="EY391" s="914"/>
      <c r="EZ391" s="914"/>
      <c r="FA391" s="914"/>
      <c r="FB391" s="914"/>
      <c r="FC391" s="914"/>
      <c r="FD391" s="914"/>
      <c r="FE391" s="914"/>
      <c r="FF391" s="914"/>
      <c r="FG391" s="914"/>
      <c r="FH391" s="914"/>
      <c r="FI391" s="914"/>
      <c r="FJ391" s="914"/>
      <c r="FK391" s="914"/>
      <c r="FL391" s="914"/>
      <c r="FM391" s="914"/>
      <c r="FN391" s="914"/>
      <c r="FO391" s="914"/>
      <c r="FP391" s="914"/>
      <c r="FQ391" s="914"/>
      <c r="FR391" s="914"/>
      <c r="FS391" s="914"/>
      <c r="FT391" s="914"/>
      <c r="FU391" s="914"/>
      <c r="FV391" s="914"/>
      <c r="FW391" s="914"/>
      <c r="FX391" s="914"/>
      <c r="FY391" s="914"/>
      <c r="FZ391" s="914"/>
      <c r="GA391" s="914"/>
      <c r="GB391" s="914"/>
      <c r="GC391" s="914"/>
      <c r="GD391" s="914"/>
      <c r="GE391" s="914"/>
      <c r="GF391" s="914"/>
      <c r="GG391" s="914"/>
      <c r="GH391" s="914"/>
      <c r="GI391" s="914"/>
      <c r="GJ391" s="914"/>
      <c r="GK391" s="914"/>
      <c r="GL391" s="914"/>
      <c r="GM391" s="914"/>
      <c r="GN391" s="914"/>
      <c r="GO391" s="914"/>
      <c r="GP391" s="914"/>
      <c r="GQ391" s="914"/>
      <c r="GR391" s="914"/>
      <c r="GS391" s="914"/>
      <c r="GT391" s="914"/>
      <c r="GU391" s="914"/>
      <c r="GV391" s="914"/>
      <c r="GW391" s="914"/>
      <c r="GX391" s="914"/>
      <c r="GY391" s="914"/>
      <c r="GZ391" s="914"/>
      <c r="HA391" s="914"/>
      <c r="HB391" s="914"/>
      <c r="HC391" s="914"/>
      <c r="HD391" s="914"/>
      <c r="HE391" s="914"/>
      <c r="HF391" s="914"/>
      <c r="HG391" s="914"/>
      <c r="HH391" s="914"/>
      <c r="HI391" s="914"/>
      <c r="HJ391" s="914"/>
      <c r="HK391" s="914"/>
      <c r="HL391" s="914"/>
      <c r="HM391" s="914"/>
      <c r="HN391" s="914"/>
      <c r="HO391" s="914"/>
      <c r="HP391" s="914"/>
      <c r="HQ391" s="914"/>
      <c r="HR391" s="914"/>
      <c r="HS391" s="914"/>
      <c r="HT391" s="914"/>
      <c r="HU391" s="914"/>
      <c r="HV391" s="914"/>
      <c r="HW391" s="914"/>
      <c r="HX391" s="914"/>
      <c r="HY391" s="914"/>
      <c r="HZ391" s="914"/>
      <c r="IA391" s="914"/>
      <c r="IB391" s="914"/>
      <c r="IC391" s="914"/>
      <c r="ID391" s="914"/>
      <c r="IE391" s="914"/>
      <c r="IF391" s="914"/>
      <c r="IG391" s="914"/>
      <c r="IH391" s="914"/>
      <c r="II391" s="914"/>
      <c r="IJ391" s="914"/>
      <c r="IK391" s="914"/>
      <c r="IL391" s="914"/>
      <c r="IM391" s="914"/>
      <c r="IN391" s="914"/>
      <c r="IO391" s="914"/>
      <c r="IP391" s="914"/>
      <c r="IQ391" s="914"/>
      <c r="IR391" s="914"/>
      <c r="IS391" s="914"/>
    </row>
    <row r="392" spans="1:253" s="909" customFormat="1" ht="30">
      <c r="A392" s="662">
        <v>449</v>
      </c>
      <c r="B392" s="621" t="s">
        <v>268</v>
      </c>
      <c r="C392" s="621" t="s">
        <v>1230</v>
      </c>
      <c r="D392" s="640"/>
      <c r="E392" s="1019" t="s">
        <v>184</v>
      </c>
      <c r="F392" s="897" t="s">
        <v>1140</v>
      </c>
      <c r="G392" s="897"/>
      <c r="H392" s="884" t="s">
        <v>26</v>
      </c>
      <c r="I392" s="666">
        <v>2012</v>
      </c>
      <c r="J392" s="666" t="s">
        <v>1286</v>
      </c>
      <c r="K392" s="666">
        <v>2012</v>
      </c>
      <c r="L392" s="666" t="s">
        <v>1339</v>
      </c>
      <c r="M392" s="666"/>
      <c r="N392" s="621" t="s">
        <v>269</v>
      </c>
      <c r="O392" s="1020">
        <v>5941</v>
      </c>
      <c r="P392" s="1020"/>
      <c r="Q392" s="998">
        <v>3561</v>
      </c>
      <c r="R392" s="911">
        <v>350</v>
      </c>
      <c r="S392" s="911"/>
      <c r="T392" s="911">
        <v>50</v>
      </c>
      <c r="U392" s="1021">
        <v>232</v>
      </c>
      <c r="V392" s="911">
        <v>52</v>
      </c>
      <c r="W392" s="860">
        <v>52</v>
      </c>
      <c r="X392" s="860"/>
      <c r="Y392" s="860"/>
      <c r="Z392" s="912">
        <f t="shared" si="23"/>
        <v>0</v>
      </c>
      <c r="AA392" s="857">
        <f t="shared" si="24"/>
        <v>0</v>
      </c>
      <c r="AB392" s="623" t="s">
        <v>270</v>
      </c>
      <c r="AC392" s="914"/>
      <c r="AD392" s="914"/>
      <c r="AE392" s="914"/>
      <c r="AF392" s="914"/>
      <c r="AG392" s="914"/>
      <c r="AH392" s="914"/>
      <c r="AI392" s="914"/>
      <c r="AJ392" s="914"/>
      <c r="AK392" s="914"/>
      <c r="AL392" s="914"/>
      <c r="AM392" s="914"/>
      <c r="AN392" s="914"/>
      <c r="AO392" s="914"/>
      <c r="AP392" s="914"/>
      <c r="AQ392" s="914"/>
      <c r="AR392" s="914"/>
      <c r="AS392" s="914"/>
      <c r="AT392" s="914"/>
      <c r="AU392" s="914"/>
      <c r="AV392" s="914"/>
      <c r="AW392" s="914"/>
      <c r="AX392" s="914"/>
      <c r="AY392" s="914"/>
      <c r="AZ392" s="914"/>
      <c r="BA392" s="914"/>
      <c r="BB392" s="914"/>
      <c r="BC392" s="914"/>
      <c r="BD392" s="914"/>
      <c r="BE392" s="914"/>
      <c r="BF392" s="914"/>
      <c r="BG392" s="914"/>
      <c r="BH392" s="914"/>
      <c r="BI392" s="914"/>
      <c r="BJ392" s="914"/>
      <c r="BK392" s="914"/>
      <c r="BL392" s="914"/>
      <c r="BM392" s="914"/>
      <c r="BN392" s="914"/>
      <c r="BO392" s="914"/>
      <c r="BP392" s="914"/>
      <c r="BQ392" s="914"/>
      <c r="BR392" s="914"/>
      <c r="BS392" s="914"/>
      <c r="BT392" s="914"/>
      <c r="BU392" s="914"/>
      <c r="BV392" s="914"/>
      <c r="BW392" s="914"/>
      <c r="BX392" s="914"/>
      <c r="BY392" s="914"/>
      <c r="BZ392" s="914"/>
      <c r="CA392" s="914"/>
      <c r="CB392" s="914"/>
      <c r="CC392" s="914"/>
      <c r="CD392" s="914"/>
      <c r="CE392" s="914"/>
      <c r="CF392" s="914"/>
      <c r="CG392" s="914"/>
      <c r="CH392" s="914"/>
      <c r="CI392" s="914"/>
      <c r="CJ392" s="914"/>
      <c r="CK392" s="914"/>
      <c r="CL392" s="914"/>
      <c r="CM392" s="914"/>
      <c r="CN392" s="914"/>
      <c r="CO392" s="914"/>
      <c r="CP392" s="914"/>
      <c r="CQ392" s="914"/>
      <c r="CR392" s="914"/>
      <c r="CS392" s="914"/>
      <c r="CT392" s="914"/>
      <c r="CU392" s="914"/>
      <c r="CV392" s="914"/>
      <c r="CW392" s="914"/>
      <c r="CX392" s="914"/>
      <c r="CY392" s="914"/>
      <c r="CZ392" s="914"/>
      <c r="DA392" s="914"/>
      <c r="DB392" s="914"/>
      <c r="DC392" s="914"/>
      <c r="DD392" s="914"/>
      <c r="DE392" s="914"/>
      <c r="DF392" s="914"/>
      <c r="DG392" s="914"/>
      <c r="DH392" s="914"/>
      <c r="DI392" s="914"/>
      <c r="DJ392" s="914"/>
      <c r="DK392" s="914"/>
      <c r="DL392" s="914"/>
      <c r="DM392" s="914"/>
      <c r="DN392" s="914"/>
      <c r="DO392" s="914"/>
      <c r="DP392" s="914"/>
      <c r="DQ392" s="914"/>
      <c r="DR392" s="914"/>
      <c r="DS392" s="914"/>
      <c r="DT392" s="914"/>
      <c r="DU392" s="914"/>
      <c r="DV392" s="914"/>
      <c r="DW392" s="914"/>
      <c r="DX392" s="914"/>
      <c r="DY392" s="914"/>
      <c r="DZ392" s="914"/>
      <c r="EA392" s="914"/>
      <c r="EB392" s="914"/>
      <c r="EC392" s="914"/>
      <c r="ED392" s="914"/>
      <c r="EE392" s="914"/>
      <c r="EF392" s="914"/>
      <c r="EG392" s="914"/>
      <c r="EH392" s="914"/>
      <c r="EI392" s="914"/>
      <c r="EJ392" s="914"/>
      <c r="EK392" s="914"/>
      <c r="EL392" s="914"/>
      <c r="EM392" s="914"/>
      <c r="EN392" s="914"/>
      <c r="EO392" s="914"/>
      <c r="EP392" s="914"/>
      <c r="EQ392" s="914"/>
      <c r="ER392" s="914"/>
      <c r="ES392" s="914"/>
      <c r="ET392" s="914"/>
      <c r="EU392" s="914"/>
      <c r="EV392" s="914"/>
      <c r="EW392" s="914"/>
      <c r="EX392" s="914"/>
      <c r="EY392" s="914"/>
      <c r="EZ392" s="914"/>
      <c r="FA392" s="914"/>
      <c r="FB392" s="914"/>
      <c r="FC392" s="914"/>
      <c r="FD392" s="914"/>
      <c r="FE392" s="914"/>
      <c r="FF392" s="914"/>
      <c r="FG392" s="914"/>
      <c r="FH392" s="914"/>
      <c r="FI392" s="914"/>
      <c r="FJ392" s="914"/>
      <c r="FK392" s="914"/>
      <c r="FL392" s="914"/>
      <c r="FM392" s="914"/>
      <c r="FN392" s="914"/>
      <c r="FO392" s="914"/>
      <c r="FP392" s="914"/>
      <c r="FQ392" s="914"/>
      <c r="FR392" s="914"/>
      <c r="FS392" s="914"/>
      <c r="FT392" s="914"/>
      <c r="FU392" s="914"/>
      <c r="FV392" s="914"/>
      <c r="FW392" s="914"/>
      <c r="FX392" s="914"/>
      <c r="FY392" s="914"/>
      <c r="FZ392" s="914"/>
      <c r="GA392" s="914"/>
      <c r="GB392" s="914"/>
      <c r="GC392" s="914"/>
      <c r="GD392" s="914"/>
      <c r="GE392" s="914"/>
      <c r="GF392" s="914"/>
      <c r="GG392" s="914"/>
      <c r="GH392" s="914"/>
      <c r="GI392" s="914"/>
      <c r="GJ392" s="914"/>
      <c r="GK392" s="914"/>
      <c r="GL392" s="914"/>
      <c r="GM392" s="914"/>
      <c r="GN392" s="914"/>
      <c r="GO392" s="914"/>
      <c r="GP392" s="914"/>
      <c r="GQ392" s="914"/>
      <c r="GR392" s="914"/>
      <c r="GS392" s="914"/>
      <c r="GT392" s="914"/>
      <c r="GU392" s="914"/>
      <c r="GV392" s="914"/>
      <c r="GW392" s="914"/>
      <c r="GX392" s="914"/>
      <c r="GY392" s="914"/>
      <c r="GZ392" s="914"/>
      <c r="HA392" s="914"/>
      <c r="HB392" s="914"/>
      <c r="HC392" s="914"/>
      <c r="HD392" s="914"/>
      <c r="HE392" s="914"/>
      <c r="HF392" s="914"/>
      <c r="HG392" s="914"/>
      <c r="HH392" s="914"/>
      <c r="HI392" s="914"/>
      <c r="HJ392" s="914"/>
      <c r="HK392" s="914"/>
      <c r="HL392" s="914"/>
      <c r="HM392" s="914"/>
      <c r="HN392" s="914"/>
      <c r="HO392" s="914"/>
      <c r="HP392" s="914"/>
      <c r="HQ392" s="914"/>
      <c r="HR392" s="914"/>
      <c r="HS392" s="914"/>
      <c r="HT392" s="914"/>
      <c r="HU392" s="914"/>
      <c r="HV392" s="914"/>
      <c r="HW392" s="914"/>
      <c r="HX392" s="914"/>
      <c r="HY392" s="914"/>
      <c r="HZ392" s="914"/>
      <c r="IA392" s="914"/>
      <c r="IB392" s="914"/>
      <c r="IC392" s="914"/>
      <c r="ID392" s="914"/>
      <c r="IE392" s="914"/>
      <c r="IF392" s="914"/>
      <c r="IG392" s="914"/>
      <c r="IH392" s="914"/>
      <c r="II392" s="914"/>
      <c r="IJ392" s="914"/>
      <c r="IK392" s="914"/>
      <c r="IL392" s="914"/>
      <c r="IM392" s="914"/>
      <c r="IN392" s="914"/>
      <c r="IO392" s="914"/>
      <c r="IP392" s="914"/>
      <c r="IQ392" s="914"/>
      <c r="IR392" s="914"/>
      <c r="IS392" s="914"/>
    </row>
    <row r="393" spans="1:253" s="909" customFormat="1" ht="45">
      <c r="A393" s="662">
        <v>450</v>
      </c>
      <c r="B393" s="621" t="s">
        <v>275</v>
      </c>
      <c r="C393" s="621" t="s">
        <v>1230</v>
      </c>
      <c r="D393" s="640"/>
      <c r="E393" s="731" t="s">
        <v>184</v>
      </c>
      <c r="F393" s="897" t="s">
        <v>1140</v>
      </c>
      <c r="G393" s="897"/>
      <c r="H393" s="1022" t="s">
        <v>189</v>
      </c>
      <c r="I393" s="666">
        <v>2012</v>
      </c>
      <c r="J393" s="666" t="s">
        <v>1286</v>
      </c>
      <c r="K393" s="666">
        <v>2012</v>
      </c>
      <c r="L393" s="666" t="s">
        <v>1339</v>
      </c>
      <c r="M393" s="666"/>
      <c r="N393" s="1023" t="s">
        <v>276</v>
      </c>
      <c r="O393" s="912">
        <v>6697</v>
      </c>
      <c r="P393" s="912"/>
      <c r="Q393" s="998">
        <v>5041</v>
      </c>
      <c r="R393" s="1000">
        <v>250</v>
      </c>
      <c r="S393" s="1000"/>
      <c r="T393" s="912">
        <v>50</v>
      </c>
      <c r="U393" s="1024">
        <v>210</v>
      </c>
      <c r="V393" s="912">
        <v>210</v>
      </c>
      <c r="W393" s="857">
        <v>110</v>
      </c>
      <c r="X393" s="857">
        <v>100</v>
      </c>
      <c r="Y393" s="857"/>
      <c r="Z393" s="912">
        <f t="shared" si="23"/>
        <v>100</v>
      </c>
      <c r="AA393" s="857">
        <f t="shared" si="24"/>
        <v>0</v>
      </c>
      <c r="AB393" s="1001" t="s">
        <v>277</v>
      </c>
      <c r="AC393" s="914"/>
      <c r="AD393" s="914"/>
      <c r="AE393" s="914"/>
      <c r="AF393" s="914"/>
      <c r="AG393" s="914"/>
      <c r="AH393" s="914"/>
      <c r="AI393" s="914"/>
      <c r="AJ393" s="914"/>
      <c r="AK393" s="914"/>
      <c r="AL393" s="914"/>
      <c r="AM393" s="914"/>
      <c r="AN393" s="914"/>
      <c r="AO393" s="914"/>
      <c r="AP393" s="914"/>
      <c r="AQ393" s="914"/>
      <c r="AR393" s="914"/>
      <c r="AS393" s="914"/>
      <c r="AT393" s="914"/>
      <c r="AU393" s="914"/>
      <c r="AV393" s="914"/>
      <c r="AW393" s="914"/>
      <c r="AX393" s="914"/>
      <c r="AY393" s="914"/>
      <c r="AZ393" s="914"/>
      <c r="BA393" s="914"/>
      <c r="BB393" s="914"/>
      <c r="BC393" s="914"/>
      <c r="BD393" s="914"/>
      <c r="BE393" s="914"/>
      <c r="BF393" s="914"/>
      <c r="BG393" s="914"/>
      <c r="BH393" s="914"/>
      <c r="BI393" s="914"/>
      <c r="BJ393" s="914"/>
      <c r="BK393" s="914"/>
      <c r="BL393" s="914"/>
      <c r="BM393" s="914"/>
      <c r="BN393" s="914"/>
      <c r="BO393" s="914"/>
      <c r="BP393" s="914"/>
      <c r="BQ393" s="914"/>
      <c r="BR393" s="914"/>
      <c r="BS393" s="914"/>
      <c r="BT393" s="914"/>
      <c r="BU393" s="914"/>
      <c r="BV393" s="914"/>
      <c r="BW393" s="914"/>
      <c r="BX393" s="914"/>
      <c r="BY393" s="914"/>
      <c r="BZ393" s="914"/>
      <c r="CA393" s="914"/>
      <c r="CB393" s="914"/>
      <c r="CC393" s="914"/>
      <c r="CD393" s="914"/>
      <c r="CE393" s="914"/>
      <c r="CF393" s="914"/>
      <c r="CG393" s="914"/>
      <c r="CH393" s="914"/>
      <c r="CI393" s="914"/>
      <c r="CJ393" s="914"/>
      <c r="CK393" s="914"/>
      <c r="CL393" s="914"/>
      <c r="CM393" s="914"/>
      <c r="CN393" s="914"/>
      <c r="CO393" s="914"/>
      <c r="CP393" s="914"/>
      <c r="CQ393" s="914"/>
      <c r="CR393" s="914"/>
      <c r="CS393" s="914"/>
      <c r="CT393" s="914"/>
      <c r="CU393" s="914"/>
      <c r="CV393" s="914"/>
      <c r="CW393" s="914"/>
      <c r="CX393" s="914"/>
      <c r="CY393" s="914"/>
      <c r="CZ393" s="914"/>
      <c r="DA393" s="914"/>
      <c r="DB393" s="914"/>
      <c r="DC393" s="914"/>
      <c r="DD393" s="914"/>
      <c r="DE393" s="914"/>
      <c r="DF393" s="914"/>
      <c r="DG393" s="914"/>
      <c r="DH393" s="914"/>
      <c r="DI393" s="914"/>
      <c r="DJ393" s="914"/>
      <c r="DK393" s="914"/>
      <c r="DL393" s="914"/>
      <c r="DM393" s="914"/>
      <c r="DN393" s="914"/>
      <c r="DO393" s="914"/>
      <c r="DP393" s="914"/>
      <c r="DQ393" s="914"/>
      <c r="DR393" s="914"/>
      <c r="DS393" s="914"/>
      <c r="DT393" s="914"/>
      <c r="DU393" s="914"/>
      <c r="DV393" s="914"/>
      <c r="DW393" s="914"/>
      <c r="DX393" s="914"/>
      <c r="DY393" s="914"/>
      <c r="DZ393" s="914"/>
      <c r="EA393" s="914"/>
      <c r="EB393" s="914"/>
      <c r="EC393" s="914"/>
      <c r="ED393" s="914"/>
      <c r="EE393" s="914"/>
      <c r="EF393" s="914"/>
      <c r="EG393" s="914"/>
      <c r="EH393" s="914"/>
      <c r="EI393" s="914"/>
      <c r="EJ393" s="914"/>
      <c r="EK393" s="914"/>
      <c r="EL393" s="914"/>
      <c r="EM393" s="914"/>
      <c r="EN393" s="914"/>
      <c r="EO393" s="914"/>
      <c r="EP393" s="914"/>
      <c r="EQ393" s="914"/>
      <c r="ER393" s="914"/>
      <c r="ES393" s="914"/>
      <c r="ET393" s="914"/>
      <c r="EU393" s="914"/>
      <c r="EV393" s="914"/>
      <c r="EW393" s="914"/>
      <c r="EX393" s="914"/>
      <c r="EY393" s="914"/>
      <c r="EZ393" s="914"/>
      <c r="FA393" s="914"/>
      <c r="FB393" s="914"/>
      <c r="FC393" s="914"/>
      <c r="FD393" s="914"/>
      <c r="FE393" s="914"/>
      <c r="FF393" s="914"/>
      <c r="FG393" s="914"/>
      <c r="FH393" s="914"/>
      <c r="FI393" s="914"/>
      <c r="FJ393" s="914"/>
      <c r="FK393" s="914"/>
      <c r="FL393" s="914"/>
      <c r="FM393" s="914"/>
      <c r="FN393" s="914"/>
      <c r="FO393" s="914"/>
      <c r="FP393" s="914"/>
      <c r="FQ393" s="914"/>
      <c r="FR393" s="914"/>
      <c r="FS393" s="914"/>
      <c r="FT393" s="914"/>
      <c r="FU393" s="914"/>
      <c r="FV393" s="914"/>
      <c r="FW393" s="914"/>
      <c r="FX393" s="914"/>
      <c r="FY393" s="914"/>
      <c r="FZ393" s="914"/>
      <c r="GA393" s="914"/>
      <c r="GB393" s="914"/>
      <c r="GC393" s="914"/>
      <c r="GD393" s="914"/>
      <c r="GE393" s="914"/>
      <c r="GF393" s="914"/>
      <c r="GG393" s="914"/>
      <c r="GH393" s="914"/>
      <c r="GI393" s="914"/>
      <c r="GJ393" s="914"/>
      <c r="GK393" s="914"/>
      <c r="GL393" s="914"/>
      <c r="GM393" s="914"/>
      <c r="GN393" s="914"/>
      <c r="GO393" s="914"/>
      <c r="GP393" s="914"/>
      <c r="GQ393" s="914"/>
      <c r="GR393" s="914"/>
      <c r="GS393" s="914"/>
      <c r="GT393" s="914"/>
      <c r="GU393" s="914"/>
      <c r="GV393" s="914"/>
      <c r="GW393" s="914"/>
      <c r="GX393" s="914"/>
      <c r="GY393" s="914"/>
      <c r="GZ393" s="914"/>
      <c r="HA393" s="914"/>
      <c r="HB393" s="914"/>
      <c r="HC393" s="914"/>
      <c r="HD393" s="914"/>
      <c r="HE393" s="914"/>
      <c r="HF393" s="914"/>
      <c r="HG393" s="914"/>
      <c r="HH393" s="914"/>
      <c r="HI393" s="914"/>
      <c r="HJ393" s="914"/>
      <c r="HK393" s="914"/>
      <c r="HL393" s="914"/>
      <c r="HM393" s="914"/>
      <c r="HN393" s="914"/>
      <c r="HO393" s="914"/>
      <c r="HP393" s="914"/>
      <c r="HQ393" s="914"/>
      <c r="HR393" s="914"/>
      <c r="HS393" s="914"/>
      <c r="HT393" s="914"/>
      <c r="HU393" s="914"/>
      <c r="HV393" s="914"/>
      <c r="HW393" s="914"/>
      <c r="HX393" s="914"/>
      <c r="HY393" s="914"/>
      <c r="HZ393" s="914"/>
      <c r="IA393" s="914"/>
      <c r="IB393" s="914"/>
      <c r="IC393" s="914"/>
      <c r="ID393" s="914"/>
      <c r="IE393" s="914"/>
      <c r="IF393" s="914"/>
      <c r="IG393" s="914"/>
      <c r="IH393" s="914"/>
      <c r="II393" s="914"/>
      <c r="IJ393" s="914"/>
      <c r="IK393" s="914"/>
      <c r="IL393" s="914"/>
      <c r="IM393" s="914"/>
      <c r="IN393" s="914"/>
      <c r="IO393" s="914"/>
      <c r="IP393" s="914"/>
      <c r="IQ393" s="914"/>
      <c r="IR393" s="914"/>
      <c r="IS393" s="914"/>
    </row>
    <row r="394" spans="1:253" s="909" customFormat="1" ht="30">
      <c r="A394" s="662">
        <v>451</v>
      </c>
      <c r="B394" s="621" t="s">
        <v>278</v>
      </c>
      <c r="C394" s="621" t="s">
        <v>1230</v>
      </c>
      <c r="D394" s="640"/>
      <c r="E394" s="1019" t="s">
        <v>184</v>
      </c>
      <c r="F394" s="897" t="s">
        <v>1140</v>
      </c>
      <c r="G394" s="897"/>
      <c r="H394" s="870" t="s">
        <v>211</v>
      </c>
      <c r="I394" s="666">
        <v>2012</v>
      </c>
      <c r="J394" s="666" t="s">
        <v>1286</v>
      </c>
      <c r="K394" s="666">
        <v>2012</v>
      </c>
      <c r="L394" s="666" t="s">
        <v>1339</v>
      </c>
      <c r="M394" s="666"/>
      <c r="N394" s="1023" t="s">
        <v>279</v>
      </c>
      <c r="O394" s="1020">
        <v>9728</v>
      </c>
      <c r="P394" s="1020"/>
      <c r="Q394" s="998">
        <v>5822</v>
      </c>
      <c r="R394" s="911">
        <v>350</v>
      </c>
      <c r="S394" s="911"/>
      <c r="T394" s="911">
        <v>50</v>
      </c>
      <c r="U394" s="1021">
        <v>208</v>
      </c>
      <c r="V394" s="911">
        <v>108</v>
      </c>
      <c r="W394" s="860">
        <v>108</v>
      </c>
      <c r="X394" s="860"/>
      <c r="Y394" s="860"/>
      <c r="Z394" s="912">
        <f t="shared" si="23"/>
        <v>0</v>
      </c>
      <c r="AA394" s="857">
        <f t="shared" si="24"/>
        <v>0</v>
      </c>
      <c r="AB394" s="623" t="s">
        <v>270</v>
      </c>
      <c r="AC394" s="914"/>
      <c r="AD394" s="914"/>
      <c r="AE394" s="914"/>
      <c r="AF394" s="914"/>
      <c r="AG394" s="914"/>
      <c r="AH394" s="914"/>
      <c r="AI394" s="914"/>
      <c r="AJ394" s="914"/>
      <c r="AK394" s="914"/>
      <c r="AL394" s="914"/>
      <c r="AM394" s="914"/>
      <c r="AN394" s="914"/>
      <c r="AO394" s="914"/>
      <c r="AP394" s="914"/>
      <c r="AQ394" s="914"/>
      <c r="AR394" s="914"/>
      <c r="AS394" s="914"/>
      <c r="AT394" s="914"/>
      <c r="AU394" s="914"/>
      <c r="AV394" s="914"/>
      <c r="AW394" s="914"/>
      <c r="AX394" s="914"/>
      <c r="AY394" s="914"/>
      <c r="AZ394" s="914"/>
      <c r="BA394" s="914"/>
      <c r="BB394" s="914"/>
      <c r="BC394" s="914"/>
      <c r="BD394" s="914"/>
      <c r="BE394" s="914"/>
      <c r="BF394" s="914"/>
      <c r="BG394" s="914"/>
      <c r="BH394" s="914"/>
      <c r="BI394" s="914"/>
      <c r="BJ394" s="914"/>
      <c r="BK394" s="914"/>
      <c r="BL394" s="914"/>
      <c r="BM394" s="914"/>
      <c r="BN394" s="914"/>
      <c r="BO394" s="914"/>
      <c r="BP394" s="914"/>
      <c r="BQ394" s="914"/>
      <c r="BR394" s="914"/>
      <c r="BS394" s="914"/>
      <c r="BT394" s="914"/>
      <c r="BU394" s="914"/>
      <c r="BV394" s="914"/>
      <c r="BW394" s="914"/>
      <c r="BX394" s="914"/>
      <c r="BY394" s="914"/>
      <c r="BZ394" s="914"/>
      <c r="CA394" s="914"/>
      <c r="CB394" s="914"/>
      <c r="CC394" s="914"/>
      <c r="CD394" s="914"/>
      <c r="CE394" s="914"/>
      <c r="CF394" s="914"/>
      <c r="CG394" s="914"/>
      <c r="CH394" s="914"/>
      <c r="CI394" s="914"/>
      <c r="CJ394" s="914"/>
      <c r="CK394" s="914"/>
      <c r="CL394" s="914"/>
      <c r="CM394" s="914"/>
      <c r="CN394" s="914"/>
      <c r="CO394" s="914"/>
      <c r="CP394" s="914"/>
      <c r="CQ394" s="914"/>
      <c r="CR394" s="914"/>
      <c r="CS394" s="914"/>
      <c r="CT394" s="914"/>
      <c r="CU394" s="914"/>
      <c r="CV394" s="914"/>
      <c r="CW394" s="914"/>
      <c r="CX394" s="914"/>
      <c r="CY394" s="914"/>
      <c r="CZ394" s="914"/>
      <c r="DA394" s="914"/>
      <c r="DB394" s="914"/>
      <c r="DC394" s="914"/>
      <c r="DD394" s="914"/>
      <c r="DE394" s="914"/>
      <c r="DF394" s="914"/>
      <c r="DG394" s="914"/>
      <c r="DH394" s="914"/>
      <c r="DI394" s="914"/>
      <c r="DJ394" s="914"/>
      <c r="DK394" s="914"/>
      <c r="DL394" s="914"/>
      <c r="DM394" s="914"/>
      <c r="DN394" s="914"/>
      <c r="DO394" s="914"/>
      <c r="DP394" s="914"/>
      <c r="DQ394" s="914"/>
      <c r="DR394" s="914"/>
      <c r="DS394" s="914"/>
      <c r="DT394" s="914"/>
      <c r="DU394" s="914"/>
      <c r="DV394" s="914"/>
      <c r="DW394" s="914"/>
      <c r="DX394" s="914"/>
      <c r="DY394" s="914"/>
      <c r="DZ394" s="914"/>
      <c r="EA394" s="914"/>
      <c r="EB394" s="914"/>
      <c r="EC394" s="914"/>
      <c r="ED394" s="914"/>
      <c r="EE394" s="914"/>
      <c r="EF394" s="914"/>
      <c r="EG394" s="914"/>
      <c r="EH394" s="914"/>
      <c r="EI394" s="914"/>
      <c r="EJ394" s="914"/>
      <c r="EK394" s="914"/>
      <c r="EL394" s="914"/>
      <c r="EM394" s="914"/>
      <c r="EN394" s="914"/>
      <c r="EO394" s="914"/>
      <c r="EP394" s="914"/>
      <c r="EQ394" s="914"/>
      <c r="ER394" s="914"/>
      <c r="ES394" s="914"/>
      <c r="ET394" s="914"/>
      <c r="EU394" s="914"/>
      <c r="EV394" s="914"/>
      <c r="EW394" s="914"/>
      <c r="EX394" s="914"/>
      <c r="EY394" s="914"/>
      <c r="EZ394" s="914"/>
      <c r="FA394" s="914"/>
      <c r="FB394" s="914"/>
      <c r="FC394" s="914"/>
      <c r="FD394" s="914"/>
      <c r="FE394" s="914"/>
      <c r="FF394" s="914"/>
      <c r="FG394" s="914"/>
      <c r="FH394" s="914"/>
      <c r="FI394" s="914"/>
      <c r="FJ394" s="914"/>
      <c r="FK394" s="914"/>
      <c r="FL394" s="914"/>
      <c r="FM394" s="914"/>
      <c r="FN394" s="914"/>
      <c r="FO394" s="914"/>
      <c r="FP394" s="914"/>
      <c r="FQ394" s="914"/>
      <c r="FR394" s="914"/>
      <c r="FS394" s="914"/>
      <c r="FT394" s="914"/>
      <c r="FU394" s="914"/>
      <c r="FV394" s="914"/>
      <c r="FW394" s="914"/>
      <c r="FX394" s="914"/>
      <c r="FY394" s="914"/>
      <c r="FZ394" s="914"/>
      <c r="GA394" s="914"/>
      <c r="GB394" s="914"/>
      <c r="GC394" s="914"/>
      <c r="GD394" s="914"/>
      <c r="GE394" s="914"/>
      <c r="GF394" s="914"/>
      <c r="GG394" s="914"/>
      <c r="GH394" s="914"/>
      <c r="GI394" s="914"/>
      <c r="GJ394" s="914"/>
      <c r="GK394" s="914"/>
      <c r="GL394" s="914"/>
      <c r="GM394" s="914"/>
      <c r="GN394" s="914"/>
      <c r="GO394" s="914"/>
      <c r="GP394" s="914"/>
      <c r="GQ394" s="914"/>
      <c r="GR394" s="914"/>
      <c r="GS394" s="914"/>
      <c r="GT394" s="914"/>
      <c r="GU394" s="914"/>
      <c r="GV394" s="914"/>
      <c r="GW394" s="914"/>
      <c r="GX394" s="914"/>
      <c r="GY394" s="914"/>
      <c r="GZ394" s="914"/>
      <c r="HA394" s="914"/>
      <c r="HB394" s="914"/>
      <c r="HC394" s="914"/>
      <c r="HD394" s="914"/>
      <c r="HE394" s="914"/>
      <c r="HF394" s="914"/>
      <c r="HG394" s="914"/>
      <c r="HH394" s="914"/>
      <c r="HI394" s="914"/>
      <c r="HJ394" s="914"/>
      <c r="HK394" s="914"/>
      <c r="HL394" s="914"/>
      <c r="HM394" s="914"/>
      <c r="HN394" s="914"/>
      <c r="HO394" s="914"/>
      <c r="HP394" s="914"/>
      <c r="HQ394" s="914"/>
      <c r="HR394" s="914"/>
      <c r="HS394" s="914"/>
      <c r="HT394" s="914"/>
      <c r="HU394" s="914"/>
      <c r="HV394" s="914"/>
      <c r="HW394" s="914"/>
      <c r="HX394" s="914"/>
      <c r="HY394" s="914"/>
      <c r="HZ394" s="914"/>
      <c r="IA394" s="914"/>
      <c r="IB394" s="914"/>
      <c r="IC394" s="914"/>
      <c r="ID394" s="914"/>
      <c r="IE394" s="914"/>
      <c r="IF394" s="914"/>
      <c r="IG394" s="914"/>
      <c r="IH394" s="914"/>
      <c r="II394" s="914"/>
      <c r="IJ394" s="914"/>
      <c r="IK394" s="914"/>
      <c r="IL394" s="914"/>
      <c r="IM394" s="914"/>
      <c r="IN394" s="914"/>
      <c r="IO394" s="914"/>
      <c r="IP394" s="914"/>
      <c r="IQ394" s="914"/>
      <c r="IR394" s="914"/>
      <c r="IS394" s="914"/>
    </row>
    <row r="395" spans="1:253" s="1025" customFormat="1" ht="60">
      <c r="A395" s="662">
        <v>452</v>
      </c>
      <c r="B395" s="621" t="s">
        <v>280</v>
      </c>
      <c r="C395" s="621" t="s">
        <v>1230</v>
      </c>
      <c r="D395" s="640"/>
      <c r="E395" s="731" t="s">
        <v>184</v>
      </c>
      <c r="F395" s="897" t="s">
        <v>1140</v>
      </c>
      <c r="G395" s="897"/>
      <c r="H395" s="665" t="s">
        <v>132</v>
      </c>
      <c r="I395" s="666">
        <v>2012</v>
      </c>
      <c r="J395" s="666" t="s">
        <v>1286</v>
      </c>
      <c r="K395" s="666">
        <v>2012</v>
      </c>
      <c r="L395" s="666" t="s">
        <v>1339</v>
      </c>
      <c r="M395" s="666"/>
      <c r="N395" s="1023" t="s">
        <v>281</v>
      </c>
      <c r="O395" s="912">
        <v>6986</v>
      </c>
      <c r="P395" s="912"/>
      <c r="Q395" s="998">
        <v>5256</v>
      </c>
      <c r="R395" s="1000">
        <v>350</v>
      </c>
      <c r="S395" s="1000"/>
      <c r="T395" s="912">
        <v>50</v>
      </c>
      <c r="U395" s="1024">
        <v>203</v>
      </c>
      <c r="V395" s="912">
        <v>193</v>
      </c>
      <c r="W395" s="857">
        <v>193</v>
      </c>
      <c r="X395" s="857"/>
      <c r="Y395" s="857"/>
      <c r="Z395" s="912">
        <f t="shared" si="23"/>
        <v>0</v>
      </c>
      <c r="AA395" s="857">
        <f t="shared" si="24"/>
        <v>0</v>
      </c>
      <c r="AB395" s="1001" t="s">
        <v>282</v>
      </c>
      <c r="AC395" s="914"/>
      <c r="AD395" s="914"/>
      <c r="AE395" s="914"/>
      <c r="AF395" s="914"/>
      <c r="AG395" s="914"/>
      <c r="AH395" s="914"/>
      <c r="AI395" s="914"/>
      <c r="AJ395" s="914"/>
      <c r="AK395" s="914"/>
      <c r="AL395" s="914"/>
      <c r="AM395" s="914"/>
      <c r="AN395" s="914"/>
      <c r="AO395" s="914"/>
      <c r="AP395" s="914"/>
      <c r="AQ395" s="914"/>
      <c r="AR395" s="914"/>
      <c r="AS395" s="914"/>
      <c r="AT395" s="914"/>
      <c r="AU395" s="914"/>
      <c r="AV395" s="914"/>
      <c r="AW395" s="914"/>
      <c r="AX395" s="914"/>
      <c r="AY395" s="914"/>
      <c r="AZ395" s="914"/>
      <c r="BA395" s="914"/>
      <c r="BB395" s="914"/>
      <c r="BC395" s="914"/>
      <c r="BD395" s="914"/>
      <c r="BE395" s="914"/>
      <c r="BF395" s="914"/>
      <c r="BG395" s="914"/>
      <c r="BH395" s="914"/>
      <c r="BI395" s="914"/>
      <c r="BJ395" s="914"/>
      <c r="BK395" s="914"/>
      <c r="BL395" s="914"/>
      <c r="BM395" s="914"/>
      <c r="BN395" s="914"/>
      <c r="BO395" s="914"/>
      <c r="BP395" s="914"/>
      <c r="BQ395" s="914"/>
      <c r="BR395" s="914"/>
      <c r="BS395" s="914"/>
      <c r="BT395" s="914"/>
      <c r="BU395" s="914"/>
      <c r="BV395" s="914"/>
      <c r="BW395" s="914"/>
      <c r="BX395" s="914"/>
      <c r="BY395" s="914"/>
      <c r="BZ395" s="914"/>
      <c r="CA395" s="914"/>
      <c r="CB395" s="914"/>
      <c r="CC395" s="914"/>
      <c r="CD395" s="914"/>
      <c r="CE395" s="914"/>
      <c r="CF395" s="914"/>
      <c r="CG395" s="914"/>
      <c r="CH395" s="914"/>
      <c r="CI395" s="914"/>
      <c r="CJ395" s="914"/>
      <c r="CK395" s="914"/>
      <c r="CL395" s="914"/>
      <c r="CM395" s="914"/>
      <c r="CN395" s="914"/>
      <c r="CO395" s="914"/>
      <c r="CP395" s="914"/>
      <c r="CQ395" s="914"/>
      <c r="CR395" s="914"/>
      <c r="CS395" s="914"/>
      <c r="CT395" s="914"/>
      <c r="CU395" s="914"/>
      <c r="CV395" s="914"/>
      <c r="CW395" s="914"/>
      <c r="CX395" s="914"/>
      <c r="CY395" s="914"/>
      <c r="CZ395" s="914"/>
      <c r="DA395" s="914"/>
      <c r="DB395" s="914"/>
      <c r="DC395" s="914"/>
      <c r="DD395" s="914"/>
      <c r="DE395" s="914"/>
      <c r="DF395" s="914"/>
      <c r="DG395" s="914"/>
      <c r="DH395" s="914"/>
      <c r="DI395" s="914"/>
      <c r="DJ395" s="914"/>
      <c r="DK395" s="914"/>
      <c r="DL395" s="914"/>
      <c r="DM395" s="914"/>
      <c r="DN395" s="914"/>
      <c r="DO395" s="914"/>
      <c r="DP395" s="914"/>
      <c r="DQ395" s="914"/>
      <c r="DR395" s="914"/>
      <c r="DS395" s="914"/>
      <c r="DT395" s="914"/>
      <c r="DU395" s="914"/>
      <c r="DV395" s="914"/>
      <c r="DW395" s="914"/>
      <c r="DX395" s="914"/>
      <c r="DY395" s="914"/>
      <c r="DZ395" s="914"/>
      <c r="EA395" s="914"/>
      <c r="EB395" s="914"/>
      <c r="EC395" s="914"/>
      <c r="ED395" s="914"/>
      <c r="EE395" s="914"/>
      <c r="EF395" s="914"/>
      <c r="EG395" s="914"/>
      <c r="EH395" s="914"/>
      <c r="EI395" s="914"/>
      <c r="EJ395" s="914"/>
      <c r="EK395" s="914"/>
      <c r="EL395" s="914"/>
      <c r="EM395" s="914"/>
      <c r="EN395" s="914"/>
      <c r="EO395" s="914"/>
      <c r="EP395" s="914"/>
      <c r="EQ395" s="914"/>
      <c r="ER395" s="914"/>
      <c r="ES395" s="914"/>
      <c r="ET395" s="914"/>
      <c r="EU395" s="914"/>
      <c r="EV395" s="914"/>
      <c r="EW395" s="914"/>
      <c r="EX395" s="914"/>
      <c r="EY395" s="914"/>
      <c r="EZ395" s="914"/>
      <c r="FA395" s="914"/>
      <c r="FB395" s="914"/>
      <c r="FC395" s="914"/>
      <c r="FD395" s="914"/>
      <c r="FE395" s="914"/>
      <c r="FF395" s="914"/>
      <c r="FG395" s="914"/>
      <c r="FH395" s="914"/>
      <c r="FI395" s="914"/>
      <c r="FJ395" s="914"/>
      <c r="FK395" s="914"/>
      <c r="FL395" s="914"/>
      <c r="FM395" s="914"/>
      <c r="FN395" s="914"/>
      <c r="FO395" s="914"/>
      <c r="FP395" s="914"/>
      <c r="FQ395" s="914"/>
      <c r="FR395" s="914"/>
      <c r="FS395" s="914"/>
      <c r="FT395" s="914"/>
      <c r="FU395" s="914"/>
      <c r="FV395" s="914"/>
      <c r="FW395" s="914"/>
      <c r="FX395" s="914"/>
      <c r="FY395" s="914"/>
      <c r="FZ395" s="914"/>
      <c r="GA395" s="914"/>
      <c r="GB395" s="914"/>
      <c r="GC395" s="914"/>
      <c r="GD395" s="914"/>
      <c r="GE395" s="914"/>
      <c r="GF395" s="914"/>
      <c r="GG395" s="914"/>
      <c r="GH395" s="914"/>
      <c r="GI395" s="914"/>
      <c r="GJ395" s="914"/>
      <c r="GK395" s="914"/>
      <c r="GL395" s="914"/>
      <c r="GM395" s="914"/>
      <c r="GN395" s="914"/>
      <c r="GO395" s="914"/>
      <c r="GP395" s="914"/>
      <c r="GQ395" s="914"/>
      <c r="GR395" s="914"/>
      <c r="GS395" s="914"/>
      <c r="GT395" s="914"/>
      <c r="GU395" s="914"/>
      <c r="GV395" s="914"/>
      <c r="GW395" s="914"/>
      <c r="GX395" s="914"/>
      <c r="GY395" s="914"/>
      <c r="GZ395" s="914"/>
      <c r="HA395" s="914"/>
      <c r="HB395" s="914"/>
      <c r="HC395" s="914"/>
      <c r="HD395" s="914"/>
      <c r="HE395" s="914"/>
      <c r="HF395" s="914"/>
      <c r="HG395" s="914"/>
      <c r="HH395" s="914"/>
      <c r="HI395" s="914"/>
      <c r="HJ395" s="914"/>
      <c r="HK395" s="914"/>
      <c r="HL395" s="914"/>
      <c r="HM395" s="914"/>
      <c r="HN395" s="914"/>
      <c r="HO395" s="914"/>
      <c r="HP395" s="914"/>
      <c r="HQ395" s="914"/>
      <c r="HR395" s="914"/>
      <c r="HS395" s="914"/>
      <c r="HT395" s="914"/>
      <c r="HU395" s="914"/>
      <c r="HV395" s="914"/>
      <c r="HW395" s="914"/>
      <c r="HX395" s="914"/>
      <c r="HY395" s="914"/>
      <c r="HZ395" s="914"/>
      <c r="IA395" s="914"/>
      <c r="IB395" s="914"/>
      <c r="IC395" s="914"/>
      <c r="ID395" s="914"/>
      <c r="IE395" s="914"/>
      <c r="IF395" s="914"/>
      <c r="IG395" s="914"/>
      <c r="IH395" s="914"/>
      <c r="II395" s="914"/>
      <c r="IJ395" s="914"/>
      <c r="IK395" s="914"/>
      <c r="IL395" s="914"/>
      <c r="IM395" s="914"/>
      <c r="IN395" s="914"/>
      <c r="IO395" s="914"/>
      <c r="IP395" s="914"/>
      <c r="IQ395" s="914"/>
      <c r="IR395" s="914"/>
      <c r="IS395" s="914"/>
    </row>
    <row r="396" spans="1:253" s="1025" customFormat="1" ht="45">
      <c r="A396" s="662">
        <v>453</v>
      </c>
      <c r="B396" s="621" t="s">
        <v>286</v>
      </c>
      <c r="C396" s="621" t="s">
        <v>1230</v>
      </c>
      <c r="D396" s="640"/>
      <c r="E396" s="1019" t="s">
        <v>184</v>
      </c>
      <c r="F396" s="897" t="s">
        <v>1140</v>
      </c>
      <c r="G396" s="897"/>
      <c r="H396" s="884" t="s">
        <v>26</v>
      </c>
      <c r="I396" s="666">
        <v>2012</v>
      </c>
      <c r="J396" s="666" t="s">
        <v>1286</v>
      </c>
      <c r="K396" s="666">
        <v>2012</v>
      </c>
      <c r="L396" s="666" t="s">
        <v>1339</v>
      </c>
      <c r="M396" s="666"/>
      <c r="N396" s="1023" t="s">
        <v>287</v>
      </c>
      <c r="O396" s="1020">
        <v>8623</v>
      </c>
      <c r="P396" s="1020"/>
      <c r="Q396" s="998">
        <v>5174</v>
      </c>
      <c r="R396" s="911">
        <v>250</v>
      </c>
      <c r="S396" s="911"/>
      <c r="T396" s="911">
        <v>50</v>
      </c>
      <c r="U396" s="1021">
        <v>184</v>
      </c>
      <c r="V396" s="911">
        <v>184</v>
      </c>
      <c r="W396" s="860">
        <v>184</v>
      </c>
      <c r="X396" s="860"/>
      <c r="Y396" s="860"/>
      <c r="Z396" s="912">
        <f t="shared" si="23"/>
        <v>0</v>
      </c>
      <c r="AA396" s="857">
        <f t="shared" si="24"/>
        <v>0</v>
      </c>
      <c r="AB396" s="623" t="s">
        <v>288</v>
      </c>
      <c r="AC396" s="914"/>
      <c r="AD396" s="914"/>
      <c r="AE396" s="914"/>
      <c r="AF396" s="914"/>
      <c r="AG396" s="914"/>
      <c r="AH396" s="914"/>
      <c r="AI396" s="914"/>
      <c r="AJ396" s="914"/>
      <c r="AK396" s="914"/>
      <c r="AL396" s="914"/>
      <c r="AM396" s="914"/>
      <c r="AN396" s="914"/>
      <c r="AO396" s="914"/>
      <c r="AP396" s="914"/>
      <c r="AQ396" s="914"/>
      <c r="AR396" s="914"/>
      <c r="AS396" s="914"/>
      <c r="AT396" s="914"/>
      <c r="AU396" s="914"/>
      <c r="AV396" s="914"/>
      <c r="AW396" s="914"/>
      <c r="AX396" s="914"/>
      <c r="AY396" s="914"/>
      <c r="AZ396" s="914"/>
      <c r="BA396" s="914"/>
      <c r="BB396" s="914"/>
      <c r="BC396" s="914"/>
      <c r="BD396" s="914"/>
      <c r="BE396" s="914"/>
      <c r="BF396" s="914"/>
      <c r="BG396" s="914"/>
      <c r="BH396" s="914"/>
      <c r="BI396" s="914"/>
      <c r="BJ396" s="914"/>
      <c r="BK396" s="914"/>
      <c r="BL396" s="914"/>
      <c r="BM396" s="914"/>
      <c r="BN396" s="914"/>
      <c r="BO396" s="914"/>
      <c r="BP396" s="914"/>
      <c r="BQ396" s="914"/>
      <c r="BR396" s="914"/>
      <c r="BS396" s="914"/>
      <c r="BT396" s="914"/>
      <c r="BU396" s="914"/>
      <c r="BV396" s="914"/>
      <c r="BW396" s="914"/>
      <c r="BX396" s="914"/>
      <c r="BY396" s="914"/>
      <c r="BZ396" s="914"/>
      <c r="CA396" s="914"/>
      <c r="CB396" s="914"/>
      <c r="CC396" s="914"/>
      <c r="CD396" s="914"/>
      <c r="CE396" s="914"/>
      <c r="CF396" s="914"/>
      <c r="CG396" s="914"/>
      <c r="CH396" s="914"/>
      <c r="CI396" s="914"/>
      <c r="CJ396" s="914"/>
      <c r="CK396" s="914"/>
      <c r="CL396" s="914"/>
      <c r="CM396" s="914"/>
      <c r="CN396" s="914"/>
      <c r="CO396" s="914"/>
      <c r="CP396" s="914"/>
      <c r="CQ396" s="914"/>
      <c r="CR396" s="914"/>
      <c r="CS396" s="914"/>
      <c r="CT396" s="914"/>
      <c r="CU396" s="914"/>
      <c r="CV396" s="914"/>
      <c r="CW396" s="914"/>
      <c r="CX396" s="914"/>
      <c r="CY396" s="914"/>
      <c r="CZ396" s="914"/>
      <c r="DA396" s="914"/>
      <c r="DB396" s="914"/>
      <c r="DC396" s="914"/>
      <c r="DD396" s="914"/>
      <c r="DE396" s="914"/>
      <c r="DF396" s="914"/>
      <c r="DG396" s="914"/>
      <c r="DH396" s="914"/>
      <c r="DI396" s="914"/>
      <c r="DJ396" s="914"/>
      <c r="DK396" s="914"/>
      <c r="DL396" s="914"/>
      <c r="DM396" s="914"/>
      <c r="DN396" s="914"/>
      <c r="DO396" s="914"/>
      <c r="DP396" s="914"/>
      <c r="DQ396" s="914"/>
      <c r="DR396" s="914"/>
      <c r="DS396" s="914"/>
      <c r="DT396" s="914"/>
      <c r="DU396" s="914"/>
      <c r="DV396" s="914"/>
      <c r="DW396" s="914"/>
      <c r="DX396" s="914"/>
      <c r="DY396" s="914"/>
      <c r="DZ396" s="914"/>
      <c r="EA396" s="914"/>
      <c r="EB396" s="914"/>
      <c r="EC396" s="914"/>
      <c r="ED396" s="914"/>
      <c r="EE396" s="914"/>
      <c r="EF396" s="914"/>
      <c r="EG396" s="914"/>
      <c r="EH396" s="914"/>
      <c r="EI396" s="914"/>
      <c r="EJ396" s="914"/>
      <c r="EK396" s="914"/>
      <c r="EL396" s="914"/>
      <c r="EM396" s="914"/>
      <c r="EN396" s="914"/>
      <c r="EO396" s="914"/>
      <c r="EP396" s="914"/>
      <c r="EQ396" s="914"/>
      <c r="ER396" s="914"/>
      <c r="ES396" s="914"/>
      <c r="ET396" s="914"/>
      <c r="EU396" s="914"/>
      <c r="EV396" s="914"/>
      <c r="EW396" s="914"/>
      <c r="EX396" s="914"/>
      <c r="EY396" s="914"/>
      <c r="EZ396" s="914"/>
      <c r="FA396" s="914"/>
      <c r="FB396" s="914"/>
      <c r="FC396" s="914"/>
      <c r="FD396" s="914"/>
      <c r="FE396" s="914"/>
      <c r="FF396" s="914"/>
      <c r="FG396" s="914"/>
      <c r="FH396" s="914"/>
      <c r="FI396" s="914"/>
      <c r="FJ396" s="914"/>
      <c r="FK396" s="914"/>
      <c r="FL396" s="914"/>
      <c r="FM396" s="914"/>
      <c r="FN396" s="914"/>
      <c r="FO396" s="914"/>
      <c r="FP396" s="914"/>
      <c r="FQ396" s="914"/>
      <c r="FR396" s="914"/>
      <c r="FS396" s="914"/>
      <c r="FT396" s="914"/>
      <c r="FU396" s="914"/>
      <c r="FV396" s="914"/>
      <c r="FW396" s="914"/>
      <c r="FX396" s="914"/>
      <c r="FY396" s="914"/>
      <c r="FZ396" s="914"/>
      <c r="GA396" s="914"/>
      <c r="GB396" s="914"/>
      <c r="GC396" s="914"/>
      <c r="GD396" s="914"/>
      <c r="GE396" s="914"/>
      <c r="GF396" s="914"/>
      <c r="GG396" s="914"/>
      <c r="GH396" s="914"/>
      <c r="GI396" s="914"/>
      <c r="GJ396" s="914"/>
      <c r="GK396" s="914"/>
      <c r="GL396" s="914"/>
      <c r="GM396" s="914"/>
      <c r="GN396" s="914"/>
      <c r="GO396" s="914"/>
      <c r="GP396" s="914"/>
      <c r="GQ396" s="914"/>
      <c r="GR396" s="914"/>
      <c r="GS396" s="914"/>
      <c r="GT396" s="914"/>
      <c r="GU396" s="914"/>
      <c r="GV396" s="914"/>
      <c r="GW396" s="914"/>
      <c r="GX396" s="914"/>
      <c r="GY396" s="914"/>
      <c r="GZ396" s="914"/>
      <c r="HA396" s="914"/>
      <c r="HB396" s="914"/>
      <c r="HC396" s="914"/>
      <c r="HD396" s="914"/>
      <c r="HE396" s="914"/>
      <c r="HF396" s="914"/>
      <c r="HG396" s="914"/>
      <c r="HH396" s="914"/>
      <c r="HI396" s="914"/>
      <c r="HJ396" s="914"/>
      <c r="HK396" s="914"/>
      <c r="HL396" s="914"/>
      <c r="HM396" s="914"/>
      <c r="HN396" s="914"/>
      <c r="HO396" s="914"/>
      <c r="HP396" s="914"/>
      <c r="HQ396" s="914"/>
      <c r="HR396" s="914"/>
      <c r="HS396" s="914"/>
      <c r="HT396" s="914"/>
      <c r="HU396" s="914"/>
      <c r="HV396" s="914"/>
      <c r="HW396" s="914"/>
      <c r="HX396" s="914"/>
      <c r="HY396" s="914"/>
      <c r="HZ396" s="914"/>
      <c r="IA396" s="914"/>
      <c r="IB396" s="914"/>
      <c r="IC396" s="914"/>
      <c r="ID396" s="914"/>
      <c r="IE396" s="914"/>
      <c r="IF396" s="914"/>
      <c r="IG396" s="914"/>
      <c r="IH396" s="914"/>
      <c r="II396" s="914"/>
      <c r="IJ396" s="914"/>
      <c r="IK396" s="914"/>
      <c r="IL396" s="914"/>
      <c r="IM396" s="914"/>
      <c r="IN396" s="914"/>
      <c r="IO396" s="914"/>
      <c r="IP396" s="914"/>
      <c r="IQ396" s="914"/>
      <c r="IR396" s="914"/>
      <c r="IS396" s="914"/>
    </row>
    <row r="397" spans="1:253" s="1026" customFormat="1" ht="60">
      <c r="A397" s="662">
        <v>454</v>
      </c>
      <c r="B397" s="621" t="s">
        <v>289</v>
      </c>
      <c r="C397" s="621" t="s">
        <v>1230</v>
      </c>
      <c r="D397" s="640"/>
      <c r="E397" s="731" t="s">
        <v>184</v>
      </c>
      <c r="F397" s="897" t="s">
        <v>1140</v>
      </c>
      <c r="G397" s="897"/>
      <c r="H397" s="870" t="s">
        <v>211</v>
      </c>
      <c r="I397" s="666">
        <v>2012</v>
      </c>
      <c r="J397" s="666" t="s">
        <v>1286</v>
      </c>
      <c r="K397" s="666">
        <v>2012</v>
      </c>
      <c r="L397" s="666" t="s">
        <v>1339</v>
      </c>
      <c r="M397" s="666"/>
      <c r="N397" s="1023" t="s">
        <v>290</v>
      </c>
      <c r="O397" s="912">
        <v>6405</v>
      </c>
      <c r="P397" s="912"/>
      <c r="Q397" s="998">
        <v>3560</v>
      </c>
      <c r="R397" s="1000">
        <v>250</v>
      </c>
      <c r="S397" s="1000"/>
      <c r="T397" s="912">
        <v>50</v>
      </c>
      <c r="U397" s="1024">
        <v>133</v>
      </c>
      <c r="V397" s="912">
        <v>133</v>
      </c>
      <c r="W397" s="857">
        <v>133</v>
      </c>
      <c r="X397" s="857"/>
      <c r="Y397" s="857"/>
      <c r="Z397" s="912">
        <f t="shared" si="23"/>
        <v>0</v>
      </c>
      <c r="AA397" s="857">
        <f t="shared" si="24"/>
        <v>0</v>
      </c>
      <c r="AB397" s="1001" t="s">
        <v>282</v>
      </c>
      <c r="AC397" s="914"/>
      <c r="AD397" s="914"/>
      <c r="AE397" s="914"/>
      <c r="AF397" s="914"/>
      <c r="AG397" s="914"/>
      <c r="AH397" s="914"/>
      <c r="AI397" s="914"/>
      <c r="AJ397" s="914"/>
      <c r="AK397" s="914"/>
      <c r="AL397" s="914"/>
      <c r="AM397" s="914"/>
      <c r="AN397" s="914"/>
      <c r="AO397" s="914"/>
      <c r="AP397" s="914"/>
      <c r="AQ397" s="914"/>
      <c r="AR397" s="914"/>
      <c r="AS397" s="914"/>
      <c r="AT397" s="914"/>
      <c r="AU397" s="914"/>
      <c r="AV397" s="914"/>
      <c r="AW397" s="914"/>
      <c r="AX397" s="914"/>
      <c r="AY397" s="914"/>
      <c r="AZ397" s="914"/>
      <c r="BA397" s="914"/>
      <c r="BB397" s="914"/>
      <c r="BC397" s="914"/>
      <c r="BD397" s="914"/>
      <c r="BE397" s="914"/>
      <c r="BF397" s="914"/>
      <c r="BG397" s="914"/>
      <c r="BH397" s="914"/>
      <c r="BI397" s="914"/>
      <c r="BJ397" s="914"/>
      <c r="BK397" s="914"/>
      <c r="BL397" s="914"/>
      <c r="BM397" s="914"/>
      <c r="BN397" s="914"/>
      <c r="BO397" s="914"/>
      <c r="BP397" s="914"/>
      <c r="BQ397" s="914"/>
      <c r="BR397" s="914"/>
      <c r="BS397" s="914"/>
      <c r="BT397" s="914"/>
      <c r="BU397" s="914"/>
      <c r="BV397" s="914"/>
      <c r="BW397" s="914"/>
      <c r="BX397" s="914"/>
      <c r="BY397" s="914"/>
      <c r="BZ397" s="914"/>
      <c r="CA397" s="914"/>
      <c r="CB397" s="914"/>
      <c r="CC397" s="914"/>
      <c r="CD397" s="914"/>
      <c r="CE397" s="914"/>
      <c r="CF397" s="914"/>
      <c r="CG397" s="914"/>
      <c r="CH397" s="914"/>
      <c r="CI397" s="914"/>
      <c r="CJ397" s="914"/>
      <c r="CK397" s="914"/>
      <c r="CL397" s="914"/>
      <c r="CM397" s="914"/>
      <c r="CN397" s="914"/>
      <c r="CO397" s="914"/>
      <c r="CP397" s="914"/>
      <c r="CQ397" s="914"/>
      <c r="CR397" s="914"/>
      <c r="CS397" s="914"/>
      <c r="CT397" s="914"/>
      <c r="CU397" s="914"/>
      <c r="CV397" s="914"/>
      <c r="CW397" s="914"/>
      <c r="CX397" s="914"/>
      <c r="CY397" s="914"/>
      <c r="CZ397" s="914"/>
      <c r="DA397" s="914"/>
      <c r="DB397" s="914"/>
      <c r="DC397" s="914"/>
      <c r="DD397" s="914"/>
      <c r="DE397" s="914"/>
      <c r="DF397" s="914"/>
      <c r="DG397" s="914"/>
      <c r="DH397" s="914"/>
      <c r="DI397" s="914"/>
      <c r="DJ397" s="914"/>
      <c r="DK397" s="914"/>
      <c r="DL397" s="914"/>
      <c r="DM397" s="914"/>
      <c r="DN397" s="914"/>
      <c r="DO397" s="914"/>
      <c r="DP397" s="914"/>
      <c r="DQ397" s="914"/>
      <c r="DR397" s="914"/>
      <c r="DS397" s="914"/>
      <c r="DT397" s="914"/>
      <c r="DU397" s="914"/>
      <c r="DV397" s="914"/>
      <c r="DW397" s="914"/>
      <c r="DX397" s="914"/>
      <c r="DY397" s="914"/>
      <c r="DZ397" s="914"/>
      <c r="EA397" s="914"/>
      <c r="EB397" s="914"/>
      <c r="EC397" s="914"/>
      <c r="ED397" s="914"/>
      <c r="EE397" s="914"/>
      <c r="EF397" s="914"/>
      <c r="EG397" s="914"/>
      <c r="EH397" s="914"/>
      <c r="EI397" s="914"/>
      <c r="EJ397" s="914"/>
      <c r="EK397" s="914"/>
      <c r="EL397" s="914"/>
      <c r="EM397" s="914"/>
      <c r="EN397" s="914"/>
      <c r="EO397" s="914"/>
      <c r="EP397" s="914"/>
      <c r="EQ397" s="914"/>
      <c r="ER397" s="914"/>
      <c r="ES397" s="914"/>
      <c r="ET397" s="914"/>
      <c r="EU397" s="914"/>
      <c r="EV397" s="914"/>
      <c r="EW397" s="914"/>
      <c r="EX397" s="914"/>
      <c r="EY397" s="914"/>
      <c r="EZ397" s="914"/>
      <c r="FA397" s="914"/>
      <c r="FB397" s="914"/>
      <c r="FC397" s="914"/>
      <c r="FD397" s="914"/>
      <c r="FE397" s="914"/>
      <c r="FF397" s="914"/>
      <c r="FG397" s="914"/>
      <c r="FH397" s="914"/>
      <c r="FI397" s="914"/>
      <c r="FJ397" s="914"/>
      <c r="FK397" s="914"/>
      <c r="FL397" s="914"/>
      <c r="FM397" s="914"/>
      <c r="FN397" s="914"/>
      <c r="FO397" s="914"/>
      <c r="FP397" s="914"/>
      <c r="FQ397" s="914"/>
      <c r="FR397" s="914"/>
      <c r="FS397" s="914"/>
      <c r="FT397" s="914"/>
      <c r="FU397" s="914"/>
      <c r="FV397" s="914"/>
      <c r="FW397" s="914"/>
      <c r="FX397" s="914"/>
      <c r="FY397" s="914"/>
      <c r="FZ397" s="914"/>
      <c r="GA397" s="914"/>
      <c r="GB397" s="914"/>
      <c r="GC397" s="914"/>
      <c r="GD397" s="914"/>
      <c r="GE397" s="914"/>
      <c r="GF397" s="914"/>
      <c r="GG397" s="914"/>
      <c r="GH397" s="914"/>
      <c r="GI397" s="914"/>
      <c r="GJ397" s="914"/>
      <c r="GK397" s="914"/>
      <c r="GL397" s="914"/>
      <c r="GM397" s="914"/>
      <c r="GN397" s="914"/>
      <c r="GO397" s="914"/>
      <c r="GP397" s="914"/>
      <c r="GQ397" s="914"/>
      <c r="GR397" s="914"/>
      <c r="GS397" s="914"/>
      <c r="GT397" s="914"/>
      <c r="GU397" s="914"/>
      <c r="GV397" s="914"/>
      <c r="GW397" s="914"/>
      <c r="GX397" s="914"/>
      <c r="GY397" s="914"/>
      <c r="GZ397" s="914"/>
      <c r="HA397" s="914"/>
      <c r="HB397" s="914"/>
      <c r="HC397" s="914"/>
      <c r="HD397" s="914"/>
      <c r="HE397" s="914"/>
      <c r="HF397" s="914"/>
      <c r="HG397" s="914"/>
      <c r="HH397" s="914"/>
      <c r="HI397" s="914"/>
      <c r="HJ397" s="914"/>
      <c r="HK397" s="914"/>
      <c r="HL397" s="914"/>
      <c r="HM397" s="914"/>
      <c r="HN397" s="914"/>
      <c r="HO397" s="914"/>
      <c r="HP397" s="914"/>
      <c r="HQ397" s="914"/>
      <c r="HR397" s="914"/>
      <c r="HS397" s="914"/>
      <c r="HT397" s="914"/>
      <c r="HU397" s="914"/>
      <c r="HV397" s="914"/>
      <c r="HW397" s="914"/>
      <c r="HX397" s="914"/>
      <c r="HY397" s="914"/>
      <c r="HZ397" s="914"/>
      <c r="IA397" s="914"/>
      <c r="IB397" s="914"/>
      <c r="IC397" s="914"/>
      <c r="ID397" s="914"/>
      <c r="IE397" s="914"/>
      <c r="IF397" s="914"/>
      <c r="IG397" s="914"/>
      <c r="IH397" s="914"/>
      <c r="II397" s="914"/>
      <c r="IJ397" s="914"/>
      <c r="IK397" s="914"/>
      <c r="IL397" s="914"/>
      <c r="IM397" s="914"/>
      <c r="IN397" s="914"/>
      <c r="IO397" s="914"/>
      <c r="IP397" s="914"/>
      <c r="IQ397" s="914"/>
      <c r="IR397" s="914"/>
      <c r="IS397" s="914"/>
    </row>
    <row r="398" spans="1:253" s="903" customFormat="1" ht="60">
      <c r="A398" s="662">
        <v>455</v>
      </c>
      <c r="B398" s="621" t="s">
        <v>291</v>
      </c>
      <c r="C398" s="621" t="s">
        <v>1230</v>
      </c>
      <c r="D398" s="640"/>
      <c r="E398" s="731" t="s">
        <v>184</v>
      </c>
      <c r="F398" s="897" t="s">
        <v>1140</v>
      </c>
      <c r="G398" s="897"/>
      <c r="H398" s="665" t="s">
        <v>132</v>
      </c>
      <c r="I398" s="666">
        <v>2012</v>
      </c>
      <c r="J398" s="666" t="s">
        <v>1286</v>
      </c>
      <c r="K398" s="666">
        <v>2012</v>
      </c>
      <c r="L398" s="666" t="s">
        <v>1339</v>
      </c>
      <c r="M398" s="666"/>
      <c r="N398" s="1008" t="s">
        <v>292</v>
      </c>
      <c r="O398" s="912">
        <v>7316</v>
      </c>
      <c r="P398" s="912"/>
      <c r="Q398" s="998">
        <v>5635</v>
      </c>
      <c r="R398" s="1000">
        <v>400</v>
      </c>
      <c r="S398" s="1000"/>
      <c r="T398" s="912">
        <v>50</v>
      </c>
      <c r="U398" s="911">
        <v>131</v>
      </c>
      <c r="V398" s="912">
        <v>89</v>
      </c>
      <c r="W398" s="857">
        <v>89</v>
      </c>
      <c r="X398" s="857"/>
      <c r="Y398" s="857"/>
      <c r="Z398" s="912">
        <f t="shared" si="23"/>
        <v>0</v>
      </c>
      <c r="AA398" s="857">
        <f t="shared" si="24"/>
        <v>0</v>
      </c>
      <c r="AB398" s="1001" t="s">
        <v>282</v>
      </c>
      <c r="AC398" s="914"/>
      <c r="AD398" s="914"/>
      <c r="AE398" s="914"/>
      <c r="AF398" s="914"/>
      <c r="AG398" s="914"/>
      <c r="AH398" s="914"/>
      <c r="AI398" s="914"/>
      <c r="AJ398" s="914"/>
      <c r="AK398" s="914"/>
      <c r="AL398" s="914"/>
      <c r="AM398" s="914"/>
      <c r="AN398" s="914"/>
      <c r="AO398" s="914"/>
      <c r="AP398" s="914"/>
      <c r="AQ398" s="914"/>
      <c r="AR398" s="914"/>
      <c r="AS398" s="914"/>
      <c r="AT398" s="914"/>
      <c r="AU398" s="914"/>
      <c r="AV398" s="914"/>
      <c r="AW398" s="914"/>
      <c r="AX398" s="914"/>
      <c r="AY398" s="914"/>
      <c r="AZ398" s="914"/>
      <c r="BA398" s="914"/>
      <c r="BB398" s="914"/>
      <c r="BC398" s="914"/>
      <c r="BD398" s="914"/>
      <c r="BE398" s="914"/>
      <c r="BF398" s="914"/>
      <c r="BG398" s="914"/>
      <c r="BH398" s="914"/>
      <c r="BI398" s="914"/>
      <c r="BJ398" s="914"/>
      <c r="BK398" s="914"/>
      <c r="BL398" s="914"/>
      <c r="BM398" s="914"/>
      <c r="BN398" s="914"/>
      <c r="BO398" s="914"/>
      <c r="BP398" s="914"/>
      <c r="BQ398" s="914"/>
      <c r="BR398" s="914"/>
      <c r="BS398" s="914"/>
      <c r="BT398" s="914"/>
      <c r="BU398" s="914"/>
      <c r="BV398" s="914"/>
      <c r="BW398" s="914"/>
      <c r="BX398" s="914"/>
      <c r="BY398" s="914"/>
      <c r="BZ398" s="914"/>
      <c r="CA398" s="914"/>
      <c r="CB398" s="914"/>
      <c r="CC398" s="914"/>
      <c r="CD398" s="914"/>
      <c r="CE398" s="914"/>
      <c r="CF398" s="914"/>
      <c r="CG398" s="914"/>
      <c r="CH398" s="914"/>
      <c r="CI398" s="914"/>
      <c r="CJ398" s="914"/>
      <c r="CK398" s="914"/>
      <c r="CL398" s="914"/>
      <c r="CM398" s="914"/>
      <c r="CN398" s="914"/>
      <c r="CO398" s="914"/>
      <c r="CP398" s="914"/>
      <c r="CQ398" s="914"/>
      <c r="CR398" s="914"/>
      <c r="CS398" s="914"/>
      <c r="CT398" s="914"/>
      <c r="CU398" s="914"/>
      <c r="CV398" s="914"/>
      <c r="CW398" s="914"/>
      <c r="CX398" s="914"/>
      <c r="CY398" s="914"/>
      <c r="CZ398" s="914"/>
      <c r="DA398" s="914"/>
      <c r="DB398" s="914"/>
      <c r="DC398" s="914"/>
      <c r="DD398" s="914"/>
      <c r="DE398" s="914"/>
      <c r="DF398" s="914"/>
      <c r="DG398" s="914"/>
      <c r="DH398" s="914"/>
      <c r="DI398" s="914"/>
      <c r="DJ398" s="914"/>
      <c r="DK398" s="914"/>
      <c r="DL398" s="914"/>
      <c r="DM398" s="914"/>
      <c r="DN398" s="914"/>
      <c r="DO398" s="914"/>
      <c r="DP398" s="914"/>
      <c r="DQ398" s="914"/>
      <c r="DR398" s="914"/>
      <c r="DS398" s="914"/>
      <c r="DT398" s="914"/>
      <c r="DU398" s="914"/>
      <c r="DV398" s="914"/>
      <c r="DW398" s="914"/>
      <c r="DX398" s="914"/>
      <c r="DY398" s="914"/>
      <c r="DZ398" s="914"/>
      <c r="EA398" s="914"/>
      <c r="EB398" s="914"/>
      <c r="EC398" s="914"/>
      <c r="ED398" s="914"/>
      <c r="EE398" s="914"/>
      <c r="EF398" s="914"/>
      <c r="EG398" s="914"/>
      <c r="EH398" s="914"/>
      <c r="EI398" s="914"/>
      <c r="EJ398" s="914"/>
      <c r="EK398" s="914"/>
      <c r="EL398" s="914"/>
      <c r="EM398" s="914"/>
      <c r="EN398" s="914"/>
      <c r="EO398" s="914"/>
      <c r="EP398" s="914"/>
      <c r="EQ398" s="914"/>
      <c r="ER398" s="914"/>
      <c r="ES398" s="914"/>
      <c r="ET398" s="914"/>
      <c r="EU398" s="914"/>
      <c r="EV398" s="914"/>
      <c r="EW398" s="914"/>
      <c r="EX398" s="914"/>
      <c r="EY398" s="914"/>
      <c r="EZ398" s="914"/>
      <c r="FA398" s="914"/>
      <c r="FB398" s="914"/>
      <c r="FC398" s="914"/>
      <c r="FD398" s="914"/>
      <c r="FE398" s="914"/>
      <c r="FF398" s="914"/>
      <c r="FG398" s="914"/>
      <c r="FH398" s="914"/>
      <c r="FI398" s="914"/>
      <c r="FJ398" s="914"/>
      <c r="FK398" s="914"/>
      <c r="FL398" s="914"/>
      <c r="FM398" s="914"/>
      <c r="FN398" s="914"/>
      <c r="FO398" s="914"/>
      <c r="FP398" s="914"/>
      <c r="FQ398" s="914"/>
      <c r="FR398" s="914"/>
      <c r="FS398" s="914"/>
      <c r="FT398" s="914"/>
      <c r="FU398" s="914"/>
      <c r="FV398" s="914"/>
      <c r="FW398" s="914"/>
      <c r="FX398" s="914"/>
      <c r="FY398" s="914"/>
      <c r="FZ398" s="914"/>
      <c r="GA398" s="914"/>
      <c r="GB398" s="914"/>
      <c r="GC398" s="914"/>
      <c r="GD398" s="914"/>
      <c r="GE398" s="914"/>
      <c r="GF398" s="914"/>
      <c r="GG398" s="914"/>
      <c r="GH398" s="914"/>
      <c r="GI398" s="914"/>
      <c r="GJ398" s="914"/>
      <c r="GK398" s="914"/>
      <c r="GL398" s="914"/>
      <c r="GM398" s="914"/>
      <c r="GN398" s="914"/>
      <c r="GO398" s="914"/>
      <c r="GP398" s="914"/>
      <c r="GQ398" s="914"/>
      <c r="GR398" s="914"/>
      <c r="GS398" s="914"/>
      <c r="GT398" s="914"/>
      <c r="GU398" s="914"/>
      <c r="GV398" s="914"/>
      <c r="GW398" s="914"/>
      <c r="GX398" s="914"/>
      <c r="GY398" s="914"/>
      <c r="GZ398" s="914"/>
      <c r="HA398" s="914"/>
      <c r="HB398" s="914"/>
      <c r="HC398" s="914"/>
      <c r="HD398" s="914"/>
      <c r="HE398" s="914"/>
      <c r="HF398" s="914"/>
      <c r="HG398" s="914"/>
      <c r="HH398" s="914"/>
      <c r="HI398" s="914"/>
      <c r="HJ398" s="914"/>
      <c r="HK398" s="914"/>
      <c r="HL398" s="914"/>
      <c r="HM398" s="914"/>
      <c r="HN398" s="914"/>
      <c r="HO398" s="914"/>
      <c r="HP398" s="914"/>
      <c r="HQ398" s="914"/>
      <c r="HR398" s="914"/>
      <c r="HS398" s="914"/>
      <c r="HT398" s="914"/>
      <c r="HU398" s="914"/>
      <c r="HV398" s="914"/>
      <c r="HW398" s="914"/>
      <c r="HX398" s="914"/>
      <c r="HY398" s="914"/>
      <c r="HZ398" s="914"/>
      <c r="IA398" s="914"/>
      <c r="IB398" s="914"/>
      <c r="IC398" s="914"/>
      <c r="ID398" s="914"/>
      <c r="IE398" s="914"/>
      <c r="IF398" s="914"/>
      <c r="IG398" s="914"/>
      <c r="IH398" s="914"/>
      <c r="II398" s="914"/>
      <c r="IJ398" s="914"/>
      <c r="IK398" s="914"/>
      <c r="IL398" s="914"/>
      <c r="IM398" s="914"/>
      <c r="IN398" s="914"/>
      <c r="IO398" s="914"/>
      <c r="IP398" s="914"/>
      <c r="IQ398" s="914"/>
      <c r="IR398" s="914"/>
      <c r="IS398" s="914"/>
    </row>
    <row r="399" spans="1:253" s="1026" customFormat="1" ht="45">
      <c r="A399" s="662">
        <v>456</v>
      </c>
      <c r="B399" s="621" t="s">
        <v>293</v>
      </c>
      <c r="C399" s="621" t="s">
        <v>1230</v>
      </c>
      <c r="D399" s="640"/>
      <c r="E399" s="731" t="s">
        <v>184</v>
      </c>
      <c r="F399" s="897" t="s">
        <v>1140</v>
      </c>
      <c r="G399" s="897"/>
      <c r="H399" s="1022" t="s">
        <v>189</v>
      </c>
      <c r="I399" s="666">
        <v>2012</v>
      </c>
      <c r="J399" s="666" t="s">
        <v>1286</v>
      </c>
      <c r="K399" s="666">
        <v>2012</v>
      </c>
      <c r="L399" s="666" t="s">
        <v>1339</v>
      </c>
      <c r="M399" s="666"/>
      <c r="N399" s="1008" t="s">
        <v>294</v>
      </c>
      <c r="O399" s="912">
        <v>7212</v>
      </c>
      <c r="P399" s="912"/>
      <c r="Q399" s="998">
        <v>5031</v>
      </c>
      <c r="R399" s="1000">
        <v>350</v>
      </c>
      <c r="S399" s="1000"/>
      <c r="T399" s="912">
        <v>50</v>
      </c>
      <c r="U399" s="911">
        <v>124</v>
      </c>
      <c r="V399" s="912">
        <v>186</v>
      </c>
      <c r="W399" s="857">
        <v>124</v>
      </c>
      <c r="X399" s="857">
        <v>62</v>
      </c>
      <c r="Y399" s="857"/>
      <c r="Z399" s="912">
        <f t="shared" si="23"/>
        <v>62</v>
      </c>
      <c r="AA399" s="857">
        <f t="shared" si="24"/>
        <v>0</v>
      </c>
      <c r="AB399" s="1001" t="s">
        <v>277</v>
      </c>
      <c r="AC399" s="914"/>
      <c r="AD399" s="914"/>
      <c r="AE399" s="914"/>
      <c r="AF399" s="914"/>
      <c r="AG399" s="914"/>
      <c r="AH399" s="914"/>
      <c r="AI399" s="914"/>
      <c r="AJ399" s="914"/>
      <c r="AK399" s="914"/>
      <c r="AL399" s="914"/>
      <c r="AM399" s="914"/>
      <c r="AN399" s="914"/>
      <c r="AO399" s="914"/>
      <c r="AP399" s="914"/>
      <c r="AQ399" s="914"/>
      <c r="AR399" s="914"/>
      <c r="AS399" s="914"/>
      <c r="AT399" s="914"/>
      <c r="AU399" s="914"/>
      <c r="AV399" s="914"/>
      <c r="AW399" s="914"/>
      <c r="AX399" s="914"/>
      <c r="AY399" s="914"/>
      <c r="AZ399" s="914"/>
      <c r="BA399" s="914"/>
      <c r="BB399" s="914"/>
      <c r="BC399" s="914"/>
      <c r="BD399" s="914"/>
      <c r="BE399" s="914"/>
      <c r="BF399" s="914"/>
      <c r="BG399" s="914"/>
      <c r="BH399" s="914"/>
      <c r="BI399" s="914"/>
      <c r="BJ399" s="914"/>
      <c r="BK399" s="914"/>
      <c r="BL399" s="914"/>
      <c r="BM399" s="914"/>
      <c r="BN399" s="914"/>
      <c r="BO399" s="914"/>
      <c r="BP399" s="914"/>
      <c r="BQ399" s="914"/>
      <c r="BR399" s="914"/>
      <c r="BS399" s="914"/>
      <c r="BT399" s="914"/>
      <c r="BU399" s="914"/>
      <c r="BV399" s="914"/>
      <c r="BW399" s="914"/>
      <c r="BX399" s="914"/>
      <c r="BY399" s="914"/>
      <c r="BZ399" s="914"/>
      <c r="CA399" s="914"/>
      <c r="CB399" s="914"/>
      <c r="CC399" s="914"/>
      <c r="CD399" s="914"/>
      <c r="CE399" s="914"/>
      <c r="CF399" s="914"/>
      <c r="CG399" s="914"/>
      <c r="CH399" s="914"/>
      <c r="CI399" s="914"/>
      <c r="CJ399" s="914"/>
      <c r="CK399" s="914"/>
      <c r="CL399" s="914"/>
      <c r="CM399" s="914"/>
      <c r="CN399" s="914"/>
      <c r="CO399" s="914"/>
      <c r="CP399" s="914"/>
      <c r="CQ399" s="914"/>
      <c r="CR399" s="914"/>
      <c r="CS399" s="914"/>
      <c r="CT399" s="914"/>
      <c r="CU399" s="914"/>
      <c r="CV399" s="914"/>
      <c r="CW399" s="914"/>
      <c r="CX399" s="914"/>
      <c r="CY399" s="914"/>
      <c r="CZ399" s="914"/>
      <c r="DA399" s="914"/>
      <c r="DB399" s="914"/>
      <c r="DC399" s="914"/>
      <c r="DD399" s="914"/>
      <c r="DE399" s="914"/>
      <c r="DF399" s="914"/>
      <c r="DG399" s="914"/>
      <c r="DH399" s="914"/>
      <c r="DI399" s="914"/>
      <c r="DJ399" s="914"/>
      <c r="DK399" s="914"/>
      <c r="DL399" s="914"/>
      <c r="DM399" s="914"/>
      <c r="DN399" s="914"/>
      <c r="DO399" s="914"/>
      <c r="DP399" s="914"/>
      <c r="DQ399" s="914"/>
      <c r="DR399" s="914"/>
      <c r="DS399" s="914"/>
      <c r="DT399" s="914"/>
      <c r="DU399" s="914"/>
      <c r="DV399" s="914"/>
      <c r="DW399" s="914"/>
      <c r="DX399" s="914"/>
      <c r="DY399" s="914"/>
      <c r="DZ399" s="914"/>
      <c r="EA399" s="914"/>
      <c r="EB399" s="914"/>
      <c r="EC399" s="914"/>
      <c r="ED399" s="914"/>
      <c r="EE399" s="914"/>
      <c r="EF399" s="914"/>
      <c r="EG399" s="914"/>
      <c r="EH399" s="914"/>
      <c r="EI399" s="914"/>
      <c r="EJ399" s="914"/>
      <c r="EK399" s="914"/>
      <c r="EL399" s="914"/>
      <c r="EM399" s="914"/>
      <c r="EN399" s="914"/>
      <c r="EO399" s="914"/>
      <c r="EP399" s="914"/>
      <c r="EQ399" s="914"/>
      <c r="ER399" s="914"/>
      <c r="ES399" s="914"/>
      <c r="ET399" s="914"/>
      <c r="EU399" s="914"/>
      <c r="EV399" s="914"/>
      <c r="EW399" s="914"/>
      <c r="EX399" s="914"/>
      <c r="EY399" s="914"/>
      <c r="EZ399" s="914"/>
      <c r="FA399" s="914"/>
      <c r="FB399" s="914"/>
      <c r="FC399" s="914"/>
      <c r="FD399" s="914"/>
      <c r="FE399" s="914"/>
      <c r="FF399" s="914"/>
      <c r="FG399" s="914"/>
      <c r="FH399" s="914"/>
      <c r="FI399" s="914"/>
      <c r="FJ399" s="914"/>
      <c r="FK399" s="914"/>
      <c r="FL399" s="914"/>
      <c r="FM399" s="914"/>
      <c r="FN399" s="914"/>
      <c r="FO399" s="914"/>
      <c r="FP399" s="914"/>
      <c r="FQ399" s="914"/>
      <c r="FR399" s="914"/>
      <c r="FS399" s="914"/>
      <c r="FT399" s="914"/>
      <c r="FU399" s="914"/>
      <c r="FV399" s="914"/>
      <c r="FW399" s="914"/>
      <c r="FX399" s="914"/>
      <c r="FY399" s="914"/>
      <c r="FZ399" s="914"/>
      <c r="GA399" s="914"/>
      <c r="GB399" s="914"/>
      <c r="GC399" s="914"/>
      <c r="GD399" s="914"/>
      <c r="GE399" s="914"/>
      <c r="GF399" s="914"/>
      <c r="GG399" s="914"/>
      <c r="GH399" s="914"/>
      <c r="GI399" s="914"/>
      <c r="GJ399" s="914"/>
      <c r="GK399" s="914"/>
      <c r="GL399" s="914"/>
      <c r="GM399" s="914"/>
      <c r="GN399" s="914"/>
      <c r="GO399" s="914"/>
      <c r="GP399" s="914"/>
      <c r="GQ399" s="914"/>
      <c r="GR399" s="914"/>
      <c r="GS399" s="914"/>
      <c r="GT399" s="914"/>
      <c r="GU399" s="914"/>
      <c r="GV399" s="914"/>
      <c r="GW399" s="914"/>
      <c r="GX399" s="914"/>
      <c r="GY399" s="914"/>
      <c r="GZ399" s="914"/>
      <c r="HA399" s="914"/>
      <c r="HB399" s="914"/>
      <c r="HC399" s="914"/>
      <c r="HD399" s="914"/>
      <c r="HE399" s="914"/>
      <c r="HF399" s="914"/>
      <c r="HG399" s="914"/>
      <c r="HH399" s="914"/>
      <c r="HI399" s="914"/>
      <c r="HJ399" s="914"/>
      <c r="HK399" s="914"/>
      <c r="HL399" s="914"/>
      <c r="HM399" s="914"/>
      <c r="HN399" s="914"/>
      <c r="HO399" s="914"/>
      <c r="HP399" s="914"/>
      <c r="HQ399" s="914"/>
      <c r="HR399" s="914"/>
      <c r="HS399" s="914"/>
      <c r="HT399" s="914"/>
      <c r="HU399" s="914"/>
      <c r="HV399" s="914"/>
      <c r="HW399" s="914"/>
      <c r="HX399" s="914"/>
      <c r="HY399" s="914"/>
      <c r="HZ399" s="914"/>
      <c r="IA399" s="914"/>
      <c r="IB399" s="914"/>
      <c r="IC399" s="914"/>
      <c r="ID399" s="914"/>
      <c r="IE399" s="914"/>
      <c r="IF399" s="914"/>
      <c r="IG399" s="914"/>
      <c r="IH399" s="914"/>
      <c r="II399" s="914"/>
      <c r="IJ399" s="914"/>
      <c r="IK399" s="914"/>
      <c r="IL399" s="914"/>
      <c r="IM399" s="914"/>
      <c r="IN399" s="914"/>
      <c r="IO399" s="914"/>
      <c r="IP399" s="914"/>
      <c r="IQ399" s="914"/>
      <c r="IR399" s="914"/>
      <c r="IS399" s="914"/>
    </row>
    <row r="400" spans="1:253" s="1026" customFormat="1" ht="45">
      <c r="A400" s="662">
        <v>457</v>
      </c>
      <c r="B400" s="621" t="s">
        <v>295</v>
      </c>
      <c r="C400" s="621" t="s">
        <v>1230</v>
      </c>
      <c r="D400" s="640"/>
      <c r="E400" s="1019" t="s">
        <v>184</v>
      </c>
      <c r="F400" s="897" t="s">
        <v>1140</v>
      </c>
      <c r="G400" s="897"/>
      <c r="H400" s="1022" t="s">
        <v>106</v>
      </c>
      <c r="I400" s="666">
        <v>2012</v>
      </c>
      <c r="J400" s="666" t="s">
        <v>1286</v>
      </c>
      <c r="K400" s="666">
        <v>2012</v>
      </c>
      <c r="L400" s="666" t="s">
        <v>1339</v>
      </c>
      <c r="M400" s="666"/>
      <c r="N400" s="1023" t="s">
        <v>296</v>
      </c>
      <c r="O400" s="1020">
        <v>3838</v>
      </c>
      <c r="P400" s="1020"/>
      <c r="Q400" s="998">
        <v>3128</v>
      </c>
      <c r="R400" s="911">
        <v>270</v>
      </c>
      <c r="S400" s="911"/>
      <c r="T400" s="911">
        <v>50</v>
      </c>
      <c r="U400" s="1021">
        <v>112</v>
      </c>
      <c r="V400" s="911">
        <v>112</v>
      </c>
      <c r="W400" s="860">
        <v>112</v>
      </c>
      <c r="X400" s="860"/>
      <c r="Y400" s="860"/>
      <c r="Z400" s="912">
        <f t="shared" si="23"/>
        <v>0</v>
      </c>
      <c r="AA400" s="857">
        <f t="shared" si="24"/>
        <v>0</v>
      </c>
      <c r="AB400" s="623" t="s">
        <v>297</v>
      </c>
      <c r="AC400" s="914"/>
      <c r="AD400" s="914"/>
      <c r="AE400" s="914"/>
      <c r="AF400" s="914"/>
      <c r="AG400" s="914"/>
      <c r="AH400" s="914"/>
      <c r="AI400" s="914"/>
      <c r="AJ400" s="914"/>
      <c r="AK400" s="914"/>
      <c r="AL400" s="914"/>
      <c r="AM400" s="914"/>
      <c r="AN400" s="914"/>
      <c r="AO400" s="914"/>
      <c r="AP400" s="914"/>
      <c r="AQ400" s="914"/>
      <c r="AR400" s="914"/>
      <c r="AS400" s="914"/>
      <c r="AT400" s="914"/>
      <c r="AU400" s="914"/>
      <c r="AV400" s="914"/>
      <c r="AW400" s="914"/>
      <c r="AX400" s="914"/>
      <c r="AY400" s="914"/>
      <c r="AZ400" s="914"/>
      <c r="BA400" s="914"/>
      <c r="BB400" s="914"/>
      <c r="BC400" s="914"/>
      <c r="BD400" s="914"/>
      <c r="BE400" s="914"/>
      <c r="BF400" s="914"/>
      <c r="BG400" s="914"/>
      <c r="BH400" s="914"/>
      <c r="BI400" s="914"/>
      <c r="BJ400" s="914"/>
      <c r="BK400" s="914"/>
      <c r="BL400" s="914"/>
      <c r="BM400" s="914"/>
      <c r="BN400" s="914"/>
      <c r="BO400" s="914"/>
      <c r="BP400" s="914"/>
      <c r="BQ400" s="914"/>
      <c r="BR400" s="914"/>
      <c r="BS400" s="914"/>
      <c r="BT400" s="914"/>
      <c r="BU400" s="914"/>
      <c r="BV400" s="914"/>
      <c r="BW400" s="914"/>
      <c r="BX400" s="914"/>
      <c r="BY400" s="914"/>
      <c r="BZ400" s="914"/>
      <c r="CA400" s="914"/>
      <c r="CB400" s="914"/>
      <c r="CC400" s="914"/>
      <c r="CD400" s="914"/>
      <c r="CE400" s="914"/>
      <c r="CF400" s="914"/>
      <c r="CG400" s="914"/>
      <c r="CH400" s="914"/>
      <c r="CI400" s="914"/>
      <c r="CJ400" s="914"/>
      <c r="CK400" s="914"/>
      <c r="CL400" s="914"/>
      <c r="CM400" s="914"/>
      <c r="CN400" s="914"/>
      <c r="CO400" s="914"/>
      <c r="CP400" s="914"/>
      <c r="CQ400" s="914"/>
      <c r="CR400" s="914"/>
      <c r="CS400" s="914"/>
      <c r="CT400" s="914"/>
      <c r="CU400" s="914"/>
      <c r="CV400" s="914"/>
      <c r="CW400" s="914"/>
      <c r="CX400" s="914"/>
      <c r="CY400" s="914"/>
      <c r="CZ400" s="914"/>
      <c r="DA400" s="914"/>
      <c r="DB400" s="914"/>
      <c r="DC400" s="914"/>
      <c r="DD400" s="914"/>
      <c r="DE400" s="914"/>
      <c r="DF400" s="914"/>
      <c r="DG400" s="914"/>
      <c r="DH400" s="914"/>
      <c r="DI400" s="914"/>
      <c r="DJ400" s="914"/>
      <c r="DK400" s="914"/>
      <c r="DL400" s="914"/>
      <c r="DM400" s="914"/>
      <c r="DN400" s="914"/>
      <c r="DO400" s="914"/>
      <c r="DP400" s="914"/>
      <c r="DQ400" s="914"/>
      <c r="DR400" s="914"/>
      <c r="DS400" s="914"/>
      <c r="DT400" s="914"/>
      <c r="DU400" s="914"/>
      <c r="DV400" s="914"/>
      <c r="DW400" s="914"/>
      <c r="DX400" s="914"/>
      <c r="DY400" s="914"/>
      <c r="DZ400" s="914"/>
      <c r="EA400" s="914"/>
      <c r="EB400" s="914"/>
      <c r="EC400" s="914"/>
      <c r="ED400" s="914"/>
      <c r="EE400" s="914"/>
      <c r="EF400" s="914"/>
      <c r="EG400" s="914"/>
      <c r="EH400" s="914"/>
      <c r="EI400" s="914"/>
      <c r="EJ400" s="914"/>
      <c r="EK400" s="914"/>
      <c r="EL400" s="914"/>
      <c r="EM400" s="914"/>
      <c r="EN400" s="914"/>
      <c r="EO400" s="914"/>
      <c r="EP400" s="914"/>
      <c r="EQ400" s="914"/>
      <c r="ER400" s="914"/>
      <c r="ES400" s="914"/>
      <c r="ET400" s="914"/>
      <c r="EU400" s="914"/>
      <c r="EV400" s="914"/>
      <c r="EW400" s="914"/>
      <c r="EX400" s="914"/>
      <c r="EY400" s="914"/>
      <c r="EZ400" s="914"/>
      <c r="FA400" s="914"/>
      <c r="FB400" s="914"/>
      <c r="FC400" s="914"/>
      <c r="FD400" s="914"/>
      <c r="FE400" s="914"/>
      <c r="FF400" s="914"/>
      <c r="FG400" s="914"/>
      <c r="FH400" s="914"/>
      <c r="FI400" s="914"/>
      <c r="FJ400" s="914"/>
      <c r="FK400" s="914"/>
      <c r="FL400" s="914"/>
      <c r="FM400" s="914"/>
      <c r="FN400" s="914"/>
      <c r="FO400" s="914"/>
      <c r="FP400" s="914"/>
      <c r="FQ400" s="914"/>
      <c r="FR400" s="914"/>
      <c r="FS400" s="914"/>
      <c r="FT400" s="914"/>
      <c r="FU400" s="914"/>
      <c r="FV400" s="914"/>
      <c r="FW400" s="914"/>
      <c r="FX400" s="914"/>
      <c r="FY400" s="914"/>
      <c r="FZ400" s="914"/>
      <c r="GA400" s="914"/>
      <c r="GB400" s="914"/>
      <c r="GC400" s="914"/>
      <c r="GD400" s="914"/>
      <c r="GE400" s="914"/>
      <c r="GF400" s="914"/>
      <c r="GG400" s="914"/>
      <c r="GH400" s="914"/>
      <c r="GI400" s="914"/>
      <c r="GJ400" s="914"/>
      <c r="GK400" s="914"/>
      <c r="GL400" s="914"/>
      <c r="GM400" s="914"/>
      <c r="GN400" s="914"/>
      <c r="GO400" s="914"/>
      <c r="GP400" s="914"/>
      <c r="GQ400" s="914"/>
      <c r="GR400" s="914"/>
      <c r="GS400" s="914"/>
      <c r="GT400" s="914"/>
      <c r="GU400" s="914"/>
      <c r="GV400" s="914"/>
      <c r="GW400" s="914"/>
      <c r="GX400" s="914"/>
      <c r="GY400" s="914"/>
      <c r="GZ400" s="914"/>
      <c r="HA400" s="914"/>
      <c r="HB400" s="914"/>
      <c r="HC400" s="914"/>
      <c r="HD400" s="914"/>
      <c r="HE400" s="914"/>
      <c r="HF400" s="914"/>
      <c r="HG400" s="914"/>
      <c r="HH400" s="914"/>
      <c r="HI400" s="914"/>
      <c r="HJ400" s="914"/>
      <c r="HK400" s="914"/>
      <c r="HL400" s="914"/>
      <c r="HM400" s="914"/>
      <c r="HN400" s="914"/>
      <c r="HO400" s="914"/>
      <c r="HP400" s="914"/>
      <c r="HQ400" s="914"/>
      <c r="HR400" s="914"/>
      <c r="HS400" s="914"/>
      <c r="HT400" s="914"/>
      <c r="HU400" s="914"/>
      <c r="HV400" s="914"/>
      <c r="HW400" s="914"/>
      <c r="HX400" s="914"/>
      <c r="HY400" s="914"/>
      <c r="HZ400" s="914"/>
      <c r="IA400" s="914"/>
      <c r="IB400" s="914"/>
      <c r="IC400" s="914"/>
      <c r="ID400" s="914"/>
      <c r="IE400" s="914"/>
      <c r="IF400" s="914"/>
      <c r="IG400" s="914"/>
      <c r="IH400" s="914"/>
      <c r="II400" s="914"/>
      <c r="IJ400" s="914"/>
      <c r="IK400" s="914"/>
      <c r="IL400" s="914"/>
      <c r="IM400" s="914"/>
      <c r="IN400" s="914"/>
      <c r="IO400" s="914"/>
      <c r="IP400" s="914"/>
      <c r="IQ400" s="914"/>
      <c r="IR400" s="914"/>
      <c r="IS400" s="914"/>
    </row>
    <row r="401" spans="1:253" s="1028" customFormat="1" ht="30">
      <c r="A401" s="662">
        <v>458</v>
      </c>
      <c r="B401" s="621" t="s">
        <v>309</v>
      </c>
      <c r="C401" s="621" t="s">
        <v>1230</v>
      </c>
      <c r="D401" s="640"/>
      <c r="E401" s="1019" t="s">
        <v>184</v>
      </c>
      <c r="F401" s="897" t="s">
        <v>1140</v>
      </c>
      <c r="G401" s="897"/>
      <c r="H401" s="1022" t="s">
        <v>189</v>
      </c>
      <c r="I401" s="666">
        <v>2012</v>
      </c>
      <c r="J401" s="666" t="s">
        <v>1286</v>
      </c>
      <c r="K401" s="666">
        <v>2012</v>
      </c>
      <c r="L401" s="666" t="s">
        <v>1339</v>
      </c>
      <c r="M401" s="666"/>
      <c r="N401" s="1008" t="s">
        <v>310</v>
      </c>
      <c r="O401" s="1020">
        <v>4563</v>
      </c>
      <c r="P401" s="1020"/>
      <c r="Q401" s="998">
        <v>3986</v>
      </c>
      <c r="R401" s="1027">
        <v>180</v>
      </c>
      <c r="S401" s="1027"/>
      <c r="T401" s="1027">
        <v>50</v>
      </c>
      <c r="U401" s="1027">
        <v>80</v>
      </c>
      <c r="V401" s="1024">
        <v>80</v>
      </c>
      <c r="W401" s="860">
        <v>80</v>
      </c>
      <c r="X401" s="860"/>
      <c r="Y401" s="860"/>
      <c r="Z401" s="912">
        <f t="shared" si="23"/>
        <v>0</v>
      </c>
      <c r="AA401" s="857">
        <f t="shared" si="24"/>
        <v>0</v>
      </c>
      <c r="AB401" s="623" t="s">
        <v>311</v>
      </c>
      <c r="AC401" s="914"/>
      <c r="AD401" s="914"/>
      <c r="AE401" s="914"/>
      <c r="AF401" s="914"/>
      <c r="AG401" s="914"/>
      <c r="AH401" s="914"/>
      <c r="AI401" s="914"/>
      <c r="AJ401" s="914"/>
      <c r="AK401" s="914"/>
      <c r="AL401" s="914"/>
      <c r="AM401" s="914"/>
      <c r="AN401" s="914"/>
      <c r="AO401" s="914"/>
      <c r="AP401" s="914"/>
      <c r="AQ401" s="914"/>
      <c r="AR401" s="914"/>
      <c r="AS401" s="914"/>
      <c r="AT401" s="914"/>
      <c r="AU401" s="914"/>
      <c r="AV401" s="914"/>
      <c r="AW401" s="914"/>
      <c r="AX401" s="914"/>
      <c r="AY401" s="914"/>
      <c r="AZ401" s="914"/>
      <c r="BA401" s="914"/>
      <c r="BB401" s="914"/>
      <c r="BC401" s="914"/>
      <c r="BD401" s="914"/>
      <c r="BE401" s="914"/>
      <c r="BF401" s="914"/>
      <c r="BG401" s="914"/>
      <c r="BH401" s="914"/>
      <c r="BI401" s="914"/>
      <c r="BJ401" s="914"/>
      <c r="BK401" s="914"/>
      <c r="BL401" s="914"/>
      <c r="BM401" s="914"/>
      <c r="BN401" s="914"/>
      <c r="BO401" s="914"/>
      <c r="BP401" s="914"/>
      <c r="BQ401" s="914"/>
      <c r="BR401" s="914"/>
      <c r="BS401" s="914"/>
      <c r="BT401" s="914"/>
      <c r="BU401" s="914"/>
      <c r="BV401" s="914"/>
      <c r="BW401" s="914"/>
      <c r="BX401" s="914"/>
      <c r="BY401" s="914"/>
      <c r="BZ401" s="914"/>
      <c r="CA401" s="914"/>
      <c r="CB401" s="914"/>
      <c r="CC401" s="914"/>
      <c r="CD401" s="914"/>
      <c r="CE401" s="914"/>
      <c r="CF401" s="914"/>
      <c r="CG401" s="914"/>
      <c r="CH401" s="914"/>
      <c r="CI401" s="914"/>
      <c r="CJ401" s="914"/>
      <c r="CK401" s="914"/>
      <c r="CL401" s="914"/>
      <c r="CM401" s="914"/>
      <c r="CN401" s="914"/>
      <c r="CO401" s="914"/>
      <c r="CP401" s="914"/>
      <c r="CQ401" s="914"/>
      <c r="CR401" s="914"/>
      <c r="CS401" s="914"/>
      <c r="CT401" s="914"/>
      <c r="CU401" s="914"/>
      <c r="CV401" s="914"/>
      <c r="CW401" s="914"/>
      <c r="CX401" s="914"/>
      <c r="CY401" s="914"/>
      <c r="CZ401" s="914"/>
      <c r="DA401" s="914"/>
      <c r="DB401" s="914"/>
      <c r="DC401" s="914"/>
      <c r="DD401" s="914"/>
      <c r="DE401" s="914"/>
      <c r="DF401" s="914"/>
      <c r="DG401" s="914"/>
      <c r="DH401" s="914"/>
      <c r="DI401" s="914"/>
      <c r="DJ401" s="914"/>
      <c r="DK401" s="914"/>
      <c r="DL401" s="914"/>
      <c r="DM401" s="914"/>
      <c r="DN401" s="914"/>
      <c r="DO401" s="914"/>
      <c r="DP401" s="914"/>
      <c r="DQ401" s="914"/>
      <c r="DR401" s="914"/>
      <c r="DS401" s="914"/>
      <c r="DT401" s="914"/>
      <c r="DU401" s="914"/>
      <c r="DV401" s="914"/>
      <c r="DW401" s="914"/>
      <c r="DX401" s="914"/>
      <c r="DY401" s="914"/>
      <c r="DZ401" s="914"/>
      <c r="EA401" s="914"/>
      <c r="EB401" s="914"/>
      <c r="EC401" s="914"/>
      <c r="ED401" s="914"/>
      <c r="EE401" s="914"/>
      <c r="EF401" s="914"/>
      <c r="EG401" s="914"/>
      <c r="EH401" s="914"/>
      <c r="EI401" s="914"/>
      <c r="EJ401" s="914"/>
      <c r="EK401" s="914"/>
      <c r="EL401" s="914"/>
      <c r="EM401" s="914"/>
      <c r="EN401" s="914"/>
      <c r="EO401" s="914"/>
      <c r="EP401" s="914"/>
      <c r="EQ401" s="914"/>
      <c r="ER401" s="914"/>
      <c r="ES401" s="914"/>
      <c r="ET401" s="914"/>
      <c r="EU401" s="914"/>
      <c r="EV401" s="914"/>
      <c r="EW401" s="914"/>
      <c r="EX401" s="914"/>
      <c r="EY401" s="914"/>
      <c r="EZ401" s="914"/>
      <c r="FA401" s="914"/>
      <c r="FB401" s="914"/>
      <c r="FC401" s="914"/>
      <c r="FD401" s="914"/>
      <c r="FE401" s="914"/>
      <c r="FF401" s="914"/>
      <c r="FG401" s="914"/>
      <c r="FH401" s="914"/>
      <c r="FI401" s="914"/>
      <c r="FJ401" s="914"/>
      <c r="FK401" s="914"/>
      <c r="FL401" s="914"/>
      <c r="FM401" s="914"/>
      <c r="FN401" s="914"/>
      <c r="FO401" s="914"/>
      <c r="FP401" s="914"/>
      <c r="FQ401" s="914"/>
      <c r="FR401" s="914"/>
      <c r="FS401" s="914"/>
      <c r="FT401" s="914"/>
      <c r="FU401" s="914"/>
      <c r="FV401" s="914"/>
      <c r="FW401" s="914"/>
      <c r="FX401" s="914"/>
      <c r="FY401" s="914"/>
      <c r="FZ401" s="914"/>
      <c r="GA401" s="914"/>
      <c r="GB401" s="914"/>
      <c r="GC401" s="914"/>
      <c r="GD401" s="914"/>
      <c r="GE401" s="914"/>
      <c r="GF401" s="914"/>
      <c r="GG401" s="914"/>
      <c r="GH401" s="914"/>
      <c r="GI401" s="914"/>
      <c r="GJ401" s="914"/>
      <c r="GK401" s="914"/>
      <c r="GL401" s="914"/>
      <c r="GM401" s="914"/>
      <c r="GN401" s="914"/>
      <c r="GO401" s="914"/>
      <c r="GP401" s="914"/>
      <c r="GQ401" s="914"/>
      <c r="GR401" s="914"/>
      <c r="GS401" s="914"/>
      <c r="GT401" s="914"/>
      <c r="GU401" s="914"/>
      <c r="GV401" s="914"/>
      <c r="GW401" s="914"/>
      <c r="GX401" s="914"/>
      <c r="GY401" s="914"/>
      <c r="GZ401" s="914"/>
      <c r="HA401" s="914"/>
      <c r="HB401" s="914"/>
      <c r="HC401" s="914"/>
      <c r="HD401" s="914"/>
      <c r="HE401" s="914"/>
      <c r="HF401" s="914"/>
      <c r="HG401" s="914"/>
      <c r="HH401" s="914"/>
      <c r="HI401" s="914"/>
      <c r="HJ401" s="914"/>
      <c r="HK401" s="914"/>
      <c r="HL401" s="914"/>
      <c r="HM401" s="914"/>
      <c r="HN401" s="914"/>
      <c r="HO401" s="914"/>
      <c r="HP401" s="914"/>
      <c r="HQ401" s="914"/>
      <c r="HR401" s="914"/>
      <c r="HS401" s="914"/>
      <c r="HT401" s="914"/>
      <c r="HU401" s="914"/>
      <c r="HV401" s="914"/>
      <c r="HW401" s="914"/>
      <c r="HX401" s="914"/>
      <c r="HY401" s="914"/>
      <c r="HZ401" s="914"/>
      <c r="IA401" s="914"/>
      <c r="IB401" s="914"/>
      <c r="IC401" s="914"/>
      <c r="ID401" s="914"/>
      <c r="IE401" s="914"/>
      <c r="IF401" s="914"/>
      <c r="IG401" s="914"/>
      <c r="IH401" s="914"/>
      <c r="II401" s="914"/>
      <c r="IJ401" s="914"/>
      <c r="IK401" s="914"/>
      <c r="IL401" s="914"/>
      <c r="IM401" s="914"/>
      <c r="IN401" s="914"/>
      <c r="IO401" s="914"/>
      <c r="IP401" s="914"/>
      <c r="IQ401" s="914"/>
      <c r="IR401" s="914"/>
      <c r="IS401" s="914"/>
    </row>
    <row r="402" spans="1:253" s="909" customFormat="1" ht="90">
      <c r="A402" s="662">
        <v>446</v>
      </c>
      <c r="B402" s="621" t="s">
        <v>185</v>
      </c>
      <c r="C402" s="621" t="s">
        <v>1215</v>
      </c>
      <c r="D402" s="923">
        <v>32737.117999999999</v>
      </c>
      <c r="E402" s="731" t="s">
        <v>184</v>
      </c>
      <c r="F402" s="897" t="s">
        <v>1140</v>
      </c>
      <c r="G402" s="897"/>
      <c r="H402" s="665" t="s">
        <v>132</v>
      </c>
      <c r="I402" s="666">
        <v>2012</v>
      </c>
      <c r="J402" s="670" t="s">
        <v>1216</v>
      </c>
      <c r="K402" s="666">
        <v>2013</v>
      </c>
      <c r="L402" s="670" t="s">
        <v>1173</v>
      </c>
      <c r="M402" s="666"/>
      <c r="N402" s="1002" t="s">
        <v>186</v>
      </c>
      <c r="O402" s="912">
        <v>38908</v>
      </c>
      <c r="P402" s="912"/>
      <c r="Q402" s="998">
        <v>3280</v>
      </c>
      <c r="R402" s="912">
        <v>29880</v>
      </c>
      <c r="S402" s="912"/>
      <c r="T402" s="912">
        <v>480</v>
      </c>
      <c r="U402" s="911">
        <v>2800</v>
      </c>
      <c r="V402" s="912">
        <v>2995</v>
      </c>
      <c r="W402" s="857">
        <v>1458</v>
      </c>
      <c r="X402" s="857">
        <v>1537</v>
      </c>
      <c r="Y402" s="857"/>
      <c r="Z402" s="912">
        <f t="shared" si="23"/>
        <v>1000</v>
      </c>
      <c r="AA402" s="857">
        <f t="shared" si="24"/>
        <v>537</v>
      </c>
      <c r="AB402" s="1001" t="s">
        <v>187</v>
      </c>
      <c r="AC402" s="1029">
        <f>Z402+W402+AA402</f>
        <v>2995</v>
      </c>
      <c r="AD402" s="914"/>
      <c r="AE402" s="914"/>
      <c r="AF402" s="914"/>
      <c r="AG402" s="914"/>
      <c r="AH402" s="914"/>
      <c r="AI402" s="914"/>
      <c r="AJ402" s="914"/>
      <c r="AK402" s="914"/>
      <c r="AL402" s="914"/>
      <c r="AM402" s="914"/>
      <c r="AN402" s="914"/>
      <c r="AO402" s="914"/>
      <c r="AP402" s="914"/>
      <c r="AQ402" s="914"/>
      <c r="AR402" s="914"/>
      <c r="AS402" s="914"/>
      <c r="AT402" s="914"/>
      <c r="AU402" s="914"/>
      <c r="AV402" s="914"/>
      <c r="AW402" s="914"/>
      <c r="AX402" s="914"/>
      <c r="AY402" s="914"/>
      <c r="AZ402" s="914"/>
      <c r="BA402" s="914"/>
      <c r="BB402" s="914"/>
      <c r="BC402" s="914"/>
      <c r="BD402" s="914"/>
      <c r="BE402" s="914"/>
      <c r="BF402" s="914"/>
      <c r="BG402" s="914"/>
      <c r="BH402" s="914"/>
      <c r="BI402" s="914"/>
      <c r="BJ402" s="914"/>
      <c r="BK402" s="914"/>
      <c r="BL402" s="914"/>
      <c r="BM402" s="914"/>
      <c r="BN402" s="914"/>
      <c r="BO402" s="914"/>
      <c r="BP402" s="914"/>
      <c r="BQ402" s="914"/>
      <c r="BR402" s="914"/>
      <c r="BS402" s="914"/>
      <c r="BT402" s="914"/>
      <c r="BU402" s="914"/>
      <c r="BV402" s="914"/>
      <c r="BW402" s="914"/>
      <c r="BX402" s="914"/>
      <c r="BY402" s="914"/>
      <c r="BZ402" s="914"/>
      <c r="CA402" s="914"/>
      <c r="CB402" s="914"/>
      <c r="CC402" s="914"/>
      <c r="CD402" s="914"/>
      <c r="CE402" s="914"/>
      <c r="CF402" s="914"/>
      <c r="CG402" s="914"/>
      <c r="CH402" s="914"/>
      <c r="CI402" s="914"/>
      <c r="CJ402" s="914"/>
      <c r="CK402" s="914"/>
      <c r="CL402" s="914"/>
      <c r="CM402" s="914"/>
      <c r="CN402" s="914"/>
      <c r="CO402" s="914"/>
      <c r="CP402" s="914"/>
      <c r="CQ402" s="914"/>
      <c r="CR402" s="914"/>
      <c r="CS402" s="914"/>
      <c r="CT402" s="914"/>
      <c r="CU402" s="914"/>
      <c r="CV402" s="914"/>
      <c r="CW402" s="914"/>
      <c r="CX402" s="914"/>
      <c r="CY402" s="914"/>
      <c r="CZ402" s="914"/>
      <c r="DA402" s="914"/>
      <c r="DB402" s="914"/>
      <c r="DC402" s="914"/>
      <c r="DD402" s="914"/>
      <c r="DE402" s="914"/>
      <c r="DF402" s="914"/>
      <c r="DG402" s="914"/>
      <c r="DH402" s="914"/>
      <c r="DI402" s="914"/>
      <c r="DJ402" s="914"/>
      <c r="DK402" s="914"/>
      <c r="DL402" s="914"/>
      <c r="DM402" s="914"/>
      <c r="DN402" s="914"/>
      <c r="DO402" s="914"/>
      <c r="DP402" s="914"/>
      <c r="DQ402" s="914"/>
      <c r="DR402" s="914"/>
      <c r="DS402" s="914"/>
      <c r="DT402" s="914"/>
      <c r="DU402" s="914"/>
      <c r="DV402" s="914"/>
      <c r="DW402" s="914"/>
      <c r="DX402" s="914"/>
      <c r="DY402" s="914"/>
      <c r="DZ402" s="914"/>
      <c r="EA402" s="914"/>
      <c r="EB402" s="914"/>
      <c r="EC402" s="914"/>
      <c r="ED402" s="914"/>
      <c r="EE402" s="914"/>
      <c r="EF402" s="914"/>
      <c r="EG402" s="914"/>
      <c r="EH402" s="914"/>
      <c r="EI402" s="914"/>
      <c r="EJ402" s="914"/>
      <c r="EK402" s="914"/>
      <c r="EL402" s="914"/>
      <c r="EM402" s="914"/>
      <c r="EN402" s="914"/>
      <c r="EO402" s="914"/>
      <c r="EP402" s="914"/>
      <c r="EQ402" s="914"/>
      <c r="ER402" s="914"/>
      <c r="ES402" s="914"/>
      <c r="ET402" s="914"/>
      <c r="EU402" s="914"/>
      <c r="EV402" s="914"/>
      <c r="EW402" s="914"/>
      <c r="EX402" s="914"/>
      <c r="EY402" s="914"/>
      <c r="EZ402" s="914"/>
      <c r="FA402" s="914"/>
      <c r="FB402" s="914"/>
      <c r="FC402" s="914"/>
      <c r="FD402" s="914"/>
      <c r="FE402" s="914"/>
      <c r="FF402" s="914"/>
      <c r="FG402" s="914"/>
      <c r="FH402" s="914"/>
      <c r="FI402" s="914"/>
      <c r="FJ402" s="914"/>
      <c r="FK402" s="914"/>
      <c r="FL402" s="914"/>
      <c r="FM402" s="914"/>
      <c r="FN402" s="914"/>
      <c r="FO402" s="914"/>
      <c r="FP402" s="914"/>
      <c r="FQ402" s="914"/>
      <c r="FR402" s="914"/>
      <c r="FS402" s="914"/>
      <c r="FT402" s="914"/>
      <c r="FU402" s="914"/>
      <c r="FV402" s="914"/>
      <c r="FW402" s="914"/>
      <c r="FX402" s="914"/>
      <c r="FY402" s="914"/>
      <c r="FZ402" s="914"/>
      <c r="GA402" s="914"/>
      <c r="GB402" s="914"/>
      <c r="GC402" s="914"/>
      <c r="GD402" s="914"/>
      <c r="GE402" s="914"/>
      <c r="GF402" s="914"/>
      <c r="GG402" s="914"/>
      <c r="GH402" s="914"/>
      <c r="GI402" s="914"/>
      <c r="GJ402" s="914"/>
      <c r="GK402" s="914"/>
      <c r="GL402" s="914"/>
      <c r="GM402" s="914"/>
      <c r="GN402" s="914"/>
      <c r="GO402" s="914"/>
      <c r="GP402" s="914"/>
      <c r="GQ402" s="914"/>
      <c r="GR402" s="914"/>
      <c r="GS402" s="914"/>
      <c r="GT402" s="914"/>
      <c r="GU402" s="914"/>
      <c r="GV402" s="914"/>
      <c r="GW402" s="914"/>
      <c r="GX402" s="914"/>
      <c r="GY402" s="914"/>
      <c r="GZ402" s="914"/>
      <c r="HA402" s="914"/>
      <c r="HB402" s="914"/>
      <c r="HC402" s="914"/>
      <c r="HD402" s="914"/>
      <c r="HE402" s="914"/>
      <c r="HF402" s="914"/>
      <c r="HG402" s="914"/>
      <c r="HH402" s="914"/>
      <c r="HI402" s="914"/>
      <c r="HJ402" s="914"/>
      <c r="HK402" s="914"/>
      <c r="HL402" s="914"/>
      <c r="HM402" s="914"/>
      <c r="HN402" s="914"/>
      <c r="HO402" s="914"/>
      <c r="HP402" s="914"/>
      <c r="HQ402" s="914"/>
      <c r="HR402" s="914"/>
      <c r="HS402" s="914"/>
      <c r="HT402" s="914"/>
      <c r="HU402" s="914"/>
      <c r="HV402" s="914"/>
      <c r="HW402" s="914"/>
      <c r="HX402" s="914"/>
      <c r="HY402" s="914"/>
      <c r="HZ402" s="914"/>
      <c r="IA402" s="914"/>
      <c r="IB402" s="914"/>
      <c r="IC402" s="914"/>
      <c r="ID402" s="914"/>
      <c r="IE402" s="914"/>
      <c r="IF402" s="914"/>
      <c r="IG402" s="914"/>
      <c r="IH402" s="914"/>
      <c r="II402" s="914"/>
      <c r="IJ402" s="914"/>
      <c r="IK402" s="914"/>
      <c r="IL402" s="914"/>
      <c r="IM402" s="914"/>
      <c r="IN402" s="914"/>
      <c r="IO402" s="914"/>
      <c r="IP402" s="914"/>
      <c r="IQ402" s="914"/>
      <c r="IR402" s="914"/>
      <c r="IS402" s="914"/>
    </row>
    <row r="403" spans="1:253" s="909" customFormat="1" ht="105">
      <c r="A403" s="662">
        <v>447</v>
      </c>
      <c r="B403" s="1030" t="s">
        <v>210</v>
      </c>
      <c r="C403" s="1030" t="s">
        <v>1171</v>
      </c>
      <c r="D403" s="1031">
        <v>11352.523999999999</v>
      </c>
      <c r="E403" s="731" t="s">
        <v>184</v>
      </c>
      <c r="F403" s="897" t="s">
        <v>1140</v>
      </c>
      <c r="G403" s="897"/>
      <c r="H403" s="870" t="s">
        <v>211</v>
      </c>
      <c r="I403" s="666">
        <v>2012</v>
      </c>
      <c r="J403" s="670" t="s">
        <v>1172</v>
      </c>
      <c r="K403" s="666">
        <v>2013</v>
      </c>
      <c r="L403" s="670" t="s">
        <v>1173</v>
      </c>
      <c r="M403" s="666"/>
      <c r="N403" s="1030" t="s">
        <v>196</v>
      </c>
      <c r="O403" s="1013">
        <v>16030</v>
      </c>
      <c r="P403" s="1013"/>
      <c r="Q403" s="998">
        <v>12824</v>
      </c>
      <c r="R403" s="1014">
        <v>9739</v>
      </c>
      <c r="S403" s="1014"/>
      <c r="T403" s="912">
        <v>0</v>
      </c>
      <c r="U403" s="911">
        <v>1613</v>
      </c>
      <c r="V403" s="912">
        <v>1613</v>
      </c>
      <c r="W403" s="857">
        <v>1013</v>
      </c>
      <c r="X403" s="857">
        <v>600</v>
      </c>
      <c r="Y403" s="857"/>
      <c r="Z403" s="912">
        <f t="shared" si="23"/>
        <v>600</v>
      </c>
      <c r="AA403" s="857">
        <f t="shared" si="24"/>
        <v>0</v>
      </c>
      <c r="AB403" s="1001" t="s">
        <v>212</v>
      </c>
      <c r="AC403" s="1029">
        <f t="shared" ref="AC403:AC408" si="25">Z403+W403+AA403</f>
        <v>1613</v>
      </c>
      <c r="AD403" s="914"/>
      <c r="AE403" s="914"/>
      <c r="AF403" s="914"/>
      <c r="AG403" s="914"/>
      <c r="AH403" s="914"/>
      <c r="AI403" s="914"/>
      <c r="AJ403" s="914"/>
      <c r="AK403" s="914"/>
      <c r="AL403" s="914"/>
      <c r="AM403" s="914"/>
      <c r="AN403" s="914"/>
      <c r="AO403" s="914"/>
      <c r="AP403" s="914"/>
      <c r="AQ403" s="914"/>
      <c r="AR403" s="914"/>
      <c r="AS403" s="914"/>
      <c r="AT403" s="914"/>
      <c r="AU403" s="914"/>
      <c r="AV403" s="914"/>
      <c r="AW403" s="914"/>
      <c r="AX403" s="914"/>
      <c r="AY403" s="914"/>
      <c r="AZ403" s="914"/>
      <c r="BA403" s="914"/>
      <c r="BB403" s="914"/>
      <c r="BC403" s="914"/>
      <c r="BD403" s="914"/>
      <c r="BE403" s="914"/>
      <c r="BF403" s="914"/>
      <c r="BG403" s="914"/>
      <c r="BH403" s="914"/>
      <c r="BI403" s="914"/>
      <c r="BJ403" s="914"/>
      <c r="BK403" s="914"/>
      <c r="BL403" s="914"/>
      <c r="BM403" s="914"/>
      <c r="BN403" s="914"/>
      <c r="BO403" s="914"/>
      <c r="BP403" s="914"/>
      <c r="BQ403" s="914"/>
      <c r="BR403" s="914"/>
      <c r="BS403" s="914"/>
      <c r="BT403" s="914"/>
      <c r="BU403" s="914"/>
      <c r="BV403" s="914"/>
      <c r="BW403" s="914"/>
      <c r="BX403" s="914"/>
      <c r="BY403" s="914"/>
      <c r="BZ403" s="914"/>
      <c r="CA403" s="914"/>
      <c r="CB403" s="914"/>
      <c r="CC403" s="914"/>
      <c r="CD403" s="914"/>
      <c r="CE403" s="914"/>
      <c r="CF403" s="914"/>
      <c r="CG403" s="914"/>
      <c r="CH403" s="914"/>
      <c r="CI403" s="914"/>
      <c r="CJ403" s="914"/>
      <c r="CK403" s="914"/>
      <c r="CL403" s="914"/>
      <c r="CM403" s="914"/>
      <c r="CN403" s="914"/>
      <c r="CO403" s="914"/>
      <c r="CP403" s="914"/>
      <c r="CQ403" s="914"/>
      <c r="CR403" s="914"/>
      <c r="CS403" s="914"/>
      <c r="CT403" s="914"/>
      <c r="CU403" s="914"/>
      <c r="CV403" s="914"/>
      <c r="CW403" s="914"/>
      <c r="CX403" s="914"/>
      <c r="CY403" s="914"/>
      <c r="CZ403" s="914"/>
      <c r="DA403" s="914"/>
      <c r="DB403" s="914"/>
      <c r="DC403" s="914"/>
      <c r="DD403" s="914"/>
      <c r="DE403" s="914"/>
      <c r="DF403" s="914"/>
      <c r="DG403" s="914"/>
      <c r="DH403" s="914"/>
      <c r="DI403" s="914"/>
      <c r="DJ403" s="914"/>
      <c r="DK403" s="914"/>
      <c r="DL403" s="914"/>
      <c r="DM403" s="914"/>
      <c r="DN403" s="914"/>
      <c r="DO403" s="914"/>
      <c r="DP403" s="914"/>
      <c r="DQ403" s="914"/>
      <c r="DR403" s="914"/>
      <c r="DS403" s="914"/>
      <c r="DT403" s="914"/>
      <c r="DU403" s="914"/>
      <c r="DV403" s="914"/>
      <c r="DW403" s="914"/>
      <c r="DX403" s="914"/>
      <c r="DY403" s="914"/>
      <c r="DZ403" s="914"/>
      <c r="EA403" s="914"/>
      <c r="EB403" s="914"/>
      <c r="EC403" s="914"/>
      <c r="ED403" s="914"/>
      <c r="EE403" s="914"/>
      <c r="EF403" s="914"/>
      <c r="EG403" s="914"/>
      <c r="EH403" s="914"/>
      <c r="EI403" s="914"/>
      <c r="EJ403" s="914"/>
      <c r="EK403" s="914"/>
      <c r="EL403" s="914"/>
      <c r="EM403" s="914"/>
      <c r="EN403" s="914"/>
      <c r="EO403" s="914"/>
      <c r="EP403" s="914"/>
      <c r="EQ403" s="914"/>
      <c r="ER403" s="914"/>
      <c r="ES403" s="914"/>
      <c r="ET403" s="914"/>
      <c r="EU403" s="914"/>
      <c r="EV403" s="914"/>
      <c r="EW403" s="914"/>
      <c r="EX403" s="914"/>
      <c r="EY403" s="914"/>
      <c r="EZ403" s="914"/>
      <c r="FA403" s="914"/>
      <c r="FB403" s="914"/>
      <c r="FC403" s="914"/>
      <c r="FD403" s="914"/>
      <c r="FE403" s="914"/>
      <c r="FF403" s="914"/>
      <c r="FG403" s="914"/>
      <c r="FH403" s="914"/>
      <c r="FI403" s="914"/>
      <c r="FJ403" s="914"/>
      <c r="FK403" s="914"/>
      <c r="FL403" s="914"/>
      <c r="FM403" s="914"/>
      <c r="FN403" s="914"/>
      <c r="FO403" s="914"/>
      <c r="FP403" s="914"/>
      <c r="FQ403" s="914"/>
      <c r="FR403" s="914"/>
      <c r="FS403" s="914"/>
      <c r="FT403" s="914"/>
      <c r="FU403" s="914"/>
      <c r="FV403" s="914"/>
      <c r="FW403" s="914"/>
      <c r="FX403" s="914"/>
      <c r="FY403" s="914"/>
      <c r="FZ403" s="914"/>
      <c r="GA403" s="914"/>
      <c r="GB403" s="914"/>
      <c r="GC403" s="914"/>
      <c r="GD403" s="914"/>
      <c r="GE403" s="914"/>
      <c r="GF403" s="914"/>
      <c r="GG403" s="914"/>
      <c r="GH403" s="914"/>
      <c r="GI403" s="914"/>
      <c r="GJ403" s="914"/>
      <c r="GK403" s="914"/>
      <c r="GL403" s="914"/>
      <c r="GM403" s="914"/>
      <c r="GN403" s="914"/>
      <c r="GO403" s="914"/>
      <c r="GP403" s="914"/>
      <c r="GQ403" s="914"/>
      <c r="GR403" s="914"/>
      <c r="GS403" s="914"/>
      <c r="GT403" s="914"/>
      <c r="GU403" s="914"/>
      <c r="GV403" s="914"/>
      <c r="GW403" s="914"/>
      <c r="GX403" s="914"/>
      <c r="GY403" s="914"/>
      <c r="GZ403" s="914"/>
      <c r="HA403" s="914"/>
      <c r="HB403" s="914"/>
      <c r="HC403" s="914"/>
      <c r="HD403" s="914"/>
      <c r="HE403" s="914"/>
      <c r="HF403" s="914"/>
      <c r="HG403" s="914"/>
      <c r="HH403" s="914"/>
      <c r="HI403" s="914"/>
      <c r="HJ403" s="914"/>
      <c r="HK403" s="914"/>
      <c r="HL403" s="914"/>
      <c r="HM403" s="914"/>
      <c r="HN403" s="914"/>
      <c r="HO403" s="914"/>
      <c r="HP403" s="914"/>
      <c r="HQ403" s="914"/>
      <c r="HR403" s="914"/>
      <c r="HS403" s="914"/>
      <c r="HT403" s="914"/>
      <c r="HU403" s="914"/>
      <c r="HV403" s="914"/>
      <c r="HW403" s="914"/>
      <c r="HX403" s="914"/>
      <c r="HY403" s="914"/>
      <c r="HZ403" s="914"/>
      <c r="IA403" s="914"/>
      <c r="IB403" s="914"/>
      <c r="IC403" s="914"/>
      <c r="ID403" s="914"/>
      <c r="IE403" s="914"/>
      <c r="IF403" s="914"/>
      <c r="IG403" s="914"/>
      <c r="IH403" s="914"/>
      <c r="II403" s="914"/>
      <c r="IJ403" s="914"/>
      <c r="IK403" s="914"/>
      <c r="IL403" s="914"/>
      <c r="IM403" s="914"/>
      <c r="IN403" s="914"/>
      <c r="IO403" s="914"/>
      <c r="IP403" s="914"/>
      <c r="IQ403" s="914"/>
      <c r="IR403" s="914"/>
      <c r="IS403" s="914"/>
    </row>
    <row r="404" spans="1:253" s="909" customFormat="1" ht="15">
      <c r="A404" s="662"/>
      <c r="B404" s="1030"/>
      <c r="C404" s="1030"/>
      <c r="D404" s="1031"/>
      <c r="E404" s="731"/>
      <c r="F404" s="897"/>
      <c r="G404" s="897"/>
      <c r="H404" s="870"/>
      <c r="I404" s="666"/>
      <c r="J404" s="670"/>
      <c r="K404" s="666"/>
      <c r="L404" s="670"/>
      <c r="M404" s="666"/>
      <c r="N404" s="1030"/>
      <c r="O404" s="1013"/>
      <c r="P404" s="1013"/>
      <c r="Q404" s="998"/>
      <c r="R404" s="1014"/>
      <c r="S404" s="1014"/>
      <c r="T404" s="912"/>
      <c r="U404" s="911"/>
      <c r="V404" s="912"/>
      <c r="W404" s="857"/>
      <c r="X404" s="857"/>
      <c r="Y404" s="857"/>
      <c r="Z404" s="912"/>
      <c r="AA404" s="857"/>
      <c r="AB404" s="1001"/>
      <c r="AC404" s="1029"/>
      <c r="AD404" s="914"/>
      <c r="AE404" s="914"/>
      <c r="AF404" s="914"/>
      <c r="AG404" s="914"/>
      <c r="AH404" s="914"/>
      <c r="AI404" s="914"/>
      <c r="AJ404" s="914"/>
      <c r="AK404" s="914"/>
      <c r="AL404" s="914"/>
      <c r="AM404" s="914"/>
      <c r="AN404" s="914"/>
      <c r="AO404" s="914"/>
      <c r="AP404" s="914"/>
      <c r="AQ404" s="914"/>
      <c r="AR404" s="914"/>
      <c r="AS404" s="914"/>
      <c r="AT404" s="914"/>
      <c r="AU404" s="914"/>
      <c r="AV404" s="914"/>
      <c r="AW404" s="914"/>
      <c r="AX404" s="914"/>
      <c r="AY404" s="914"/>
      <c r="AZ404" s="914"/>
      <c r="BA404" s="914"/>
      <c r="BB404" s="914"/>
      <c r="BC404" s="914"/>
      <c r="BD404" s="914"/>
      <c r="BE404" s="914"/>
      <c r="BF404" s="914"/>
      <c r="BG404" s="914"/>
      <c r="BH404" s="914"/>
      <c r="BI404" s="914"/>
      <c r="BJ404" s="914"/>
      <c r="BK404" s="914"/>
      <c r="BL404" s="914"/>
      <c r="BM404" s="914"/>
      <c r="BN404" s="914"/>
      <c r="BO404" s="914"/>
      <c r="BP404" s="914"/>
      <c r="BQ404" s="914"/>
      <c r="BR404" s="914"/>
      <c r="BS404" s="914"/>
      <c r="BT404" s="914"/>
      <c r="BU404" s="914"/>
      <c r="BV404" s="914"/>
      <c r="BW404" s="914"/>
      <c r="BX404" s="914"/>
      <c r="BY404" s="914"/>
      <c r="BZ404" s="914"/>
      <c r="CA404" s="914"/>
      <c r="CB404" s="914"/>
      <c r="CC404" s="914"/>
      <c r="CD404" s="914"/>
      <c r="CE404" s="914"/>
      <c r="CF404" s="914"/>
      <c r="CG404" s="914"/>
      <c r="CH404" s="914"/>
      <c r="CI404" s="914"/>
      <c r="CJ404" s="914"/>
      <c r="CK404" s="914"/>
      <c r="CL404" s="914"/>
      <c r="CM404" s="914"/>
      <c r="CN404" s="914"/>
      <c r="CO404" s="914"/>
      <c r="CP404" s="914"/>
      <c r="CQ404" s="914"/>
      <c r="CR404" s="914"/>
      <c r="CS404" s="914"/>
      <c r="CT404" s="914"/>
      <c r="CU404" s="914"/>
      <c r="CV404" s="914"/>
      <c r="CW404" s="914"/>
      <c r="CX404" s="914"/>
      <c r="CY404" s="914"/>
      <c r="CZ404" s="914"/>
      <c r="DA404" s="914"/>
      <c r="DB404" s="914"/>
      <c r="DC404" s="914"/>
      <c r="DD404" s="914"/>
      <c r="DE404" s="914"/>
      <c r="DF404" s="914"/>
      <c r="DG404" s="914"/>
      <c r="DH404" s="914"/>
      <c r="DI404" s="914"/>
      <c r="DJ404" s="914"/>
      <c r="DK404" s="914"/>
      <c r="DL404" s="914"/>
      <c r="DM404" s="914"/>
      <c r="DN404" s="914"/>
      <c r="DO404" s="914"/>
      <c r="DP404" s="914"/>
      <c r="DQ404" s="914"/>
      <c r="DR404" s="914"/>
      <c r="DS404" s="914"/>
      <c r="DT404" s="914"/>
      <c r="DU404" s="914"/>
      <c r="DV404" s="914"/>
      <c r="DW404" s="914"/>
      <c r="DX404" s="914"/>
      <c r="DY404" s="914"/>
      <c r="DZ404" s="914"/>
      <c r="EA404" s="914"/>
      <c r="EB404" s="914"/>
      <c r="EC404" s="914"/>
      <c r="ED404" s="914"/>
      <c r="EE404" s="914"/>
      <c r="EF404" s="914"/>
      <c r="EG404" s="914"/>
      <c r="EH404" s="914"/>
      <c r="EI404" s="914"/>
      <c r="EJ404" s="914"/>
      <c r="EK404" s="914"/>
      <c r="EL404" s="914"/>
      <c r="EM404" s="914"/>
      <c r="EN404" s="914"/>
      <c r="EO404" s="914"/>
      <c r="EP404" s="914"/>
      <c r="EQ404" s="914"/>
      <c r="ER404" s="914"/>
      <c r="ES404" s="914"/>
      <c r="ET404" s="914"/>
      <c r="EU404" s="914"/>
      <c r="EV404" s="914"/>
      <c r="EW404" s="914"/>
      <c r="EX404" s="914"/>
      <c r="EY404" s="914"/>
      <c r="EZ404" s="914"/>
      <c r="FA404" s="914"/>
      <c r="FB404" s="914"/>
      <c r="FC404" s="914"/>
      <c r="FD404" s="914"/>
      <c r="FE404" s="914"/>
      <c r="FF404" s="914"/>
      <c r="FG404" s="914"/>
      <c r="FH404" s="914"/>
      <c r="FI404" s="914"/>
      <c r="FJ404" s="914"/>
      <c r="FK404" s="914"/>
      <c r="FL404" s="914"/>
      <c r="FM404" s="914"/>
      <c r="FN404" s="914"/>
      <c r="FO404" s="914"/>
      <c r="FP404" s="914"/>
      <c r="FQ404" s="914"/>
      <c r="FR404" s="914"/>
      <c r="FS404" s="914"/>
      <c r="FT404" s="914"/>
      <c r="FU404" s="914"/>
      <c r="FV404" s="914"/>
      <c r="FW404" s="914"/>
      <c r="FX404" s="914"/>
      <c r="FY404" s="914"/>
      <c r="FZ404" s="914"/>
      <c r="GA404" s="914"/>
      <c r="GB404" s="914"/>
      <c r="GC404" s="914"/>
      <c r="GD404" s="914"/>
      <c r="GE404" s="914"/>
      <c r="GF404" s="914"/>
      <c r="GG404" s="914"/>
      <c r="GH404" s="914"/>
      <c r="GI404" s="914"/>
      <c r="GJ404" s="914"/>
      <c r="GK404" s="914"/>
      <c r="GL404" s="914"/>
      <c r="GM404" s="914"/>
      <c r="GN404" s="914"/>
      <c r="GO404" s="914"/>
      <c r="GP404" s="914"/>
      <c r="GQ404" s="914"/>
      <c r="GR404" s="914"/>
      <c r="GS404" s="914"/>
      <c r="GT404" s="914"/>
      <c r="GU404" s="914"/>
      <c r="GV404" s="914"/>
      <c r="GW404" s="914"/>
      <c r="GX404" s="914"/>
      <c r="GY404" s="914"/>
      <c r="GZ404" s="914"/>
      <c r="HA404" s="914"/>
      <c r="HB404" s="914"/>
      <c r="HC404" s="914"/>
      <c r="HD404" s="914"/>
      <c r="HE404" s="914"/>
      <c r="HF404" s="914"/>
      <c r="HG404" s="914"/>
      <c r="HH404" s="914"/>
      <c r="HI404" s="914"/>
      <c r="HJ404" s="914"/>
      <c r="HK404" s="914"/>
      <c r="HL404" s="914"/>
      <c r="HM404" s="914"/>
      <c r="HN404" s="914"/>
      <c r="HO404" s="914"/>
      <c r="HP404" s="914"/>
      <c r="HQ404" s="914"/>
      <c r="HR404" s="914"/>
      <c r="HS404" s="914"/>
      <c r="HT404" s="914"/>
      <c r="HU404" s="914"/>
      <c r="HV404" s="914"/>
      <c r="HW404" s="914"/>
      <c r="HX404" s="914"/>
      <c r="HY404" s="914"/>
      <c r="HZ404" s="914"/>
      <c r="IA404" s="914"/>
      <c r="IB404" s="914"/>
      <c r="IC404" s="914"/>
      <c r="ID404" s="914"/>
      <c r="IE404" s="914"/>
      <c r="IF404" s="914"/>
      <c r="IG404" s="914"/>
      <c r="IH404" s="914"/>
      <c r="II404" s="914"/>
      <c r="IJ404" s="914"/>
      <c r="IK404" s="914"/>
      <c r="IL404" s="914"/>
      <c r="IM404" s="914"/>
      <c r="IN404" s="914"/>
      <c r="IO404" s="914"/>
      <c r="IP404" s="914"/>
      <c r="IQ404" s="914"/>
      <c r="IR404" s="914"/>
      <c r="IS404" s="914"/>
    </row>
    <row r="405" spans="1:253" s="909" customFormat="1" ht="90">
      <c r="A405" s="662">
        <v>448</v>
      </c>
      <c r="B405" s="618" t="s">
        <v>236</v>
      </c>
      <c r="C405" s="618" t="s">
        <v>1196</v>
      </c>
      <c r="D405" s="620"/>
      <c r="E405" s="731" t="s">
        <v>184</v>
      </c>
      <c r="F405" s="897" t="s">
        <v>1140</v>
      </c>
      <c r="G405" s="897"/>
      <c r="H405" s="1016" t="s">
        <v>237</v>
      </c>
      <c r="I405" s="666">
        <v>2012</v>
      </c>
      <c r="J405" s="666">
        <v>2012</v>
      </c>
      <c r="K405" s="666">
        <v>2014</v>
      </c>
      <c r="L405" s="666">
        <v>2013</v>
      </c>
      <c r="M405" s="666"/>
      <c r="N405" s="997" t="s">
        <v>238</v>
      </c>
      <c r="O405" s="998">
        <v>7215</v>
      </c>
      <c r="P405" s="998"/>
      <c r="Q405" s="998">
        <v>830</v>
      </c>
      <c r="R405" s="1007">
        <v>6300</v>
      </c>
      <c r="S405" s="1007"/>
      <c r="T405" s="912"/>
      <c r="U405" s="911">
        <v>830</v>
      </c>
      <c r="V405" s="912">
        <v>741</v>
      </c>
      <c r="W405" s="850">
        <v>630</v>
      </c>
      <c r="X405" s="850">
        <v>111</v>
      </c>
      <c r="Y405" s="850"/>
      <c r="Z405" s="912">
        <f t="shared" si="23"/>
        <v>111</v>
      </c>
      <c r="AA405" s="857">
        <f t="shared" si="24"/>
        <v>0</v>
      </c>
      <c r="AB405" s="1001" t="s">
        <v>239</v>
      </c>
      <c r="AC405" s="1029">
        <f t="shared" si="25"/>
        <v>741</v>
      </c>
      <c r="AD405" s="914"/>
      <c r="AE405" s="914"/>
      <c r="AF405" s="914"/>
      <c r="AG405" s="914"/>
      <c r="AH405" s="914"/>
      <c r="AI405" s="914"/>
      <c r="AJ405" s="914"/>
      <c r="AK405" s="914"/>
      <c r="AL405" s="914"/>
      <c r="AM405" s="914"/>
      <c r="AN405" s="914"/>
      <c r="AO405" s="914"/>
      <c r="AP405" s="914"/>
      <c r="AQ405" s="914"/>
      <c r="AR405" s="914"/>
      <c r="AS405" s="914"/>
      <c r="AT405" s="914"/>
      <c r="AU405" s="914"/>
      <c r="AV405" s="914"/>
      <c r="AW405" s="914"/>
      <c r="AX405" s="914"/>
      <c r="AY405" s="914"/>
      <c r="AZ405" s="914"/>
      <c r="BA405" s="914"/>
      <c r="BB405" s="914"/>
      <c r="BC405" s="914"/>
      <c r="BD405" s="914"/>
      <c r="BE405" s="914"/>
      <c r="BF405" s="914"/>
      <c r="BG405" s="914"/>
      <c r="BH405" s="914"/>
      <c r="BI405" s="914"/>
      <c r="BJ405" s="914"/>
      <c r="BK405" s="914"/>
      <c r="BL405" s="914"/>
      <c r="BM405" s="914"/>
      <c r="BN405" s="914"/>
      <c r="BO405" s="914"/>
      <c r="BP405" s="914"/>
      <c r="BQ405" s="914"/>
      <c r="BR405" s="914"/>
      <c r="BS405" s="914"/>
      <c r="BT405" s="914"/>
      <c r="BU405" s="914"/>
      <c r="BV405" s="914"/>
      <c r="BW405" s="914"/>
      <c r="BX405" s="914"/>
      <c r="BY405" s="914"/>
      <c r="BZ405" s="914"/>
      <c r="CA405" s="914"/>
      <c r="CB405" s="914"/>
      <c r="CC405" s="914"/>
      <c r="CD405" s="914"/>
      <c r="CE405" s="914"/>
      <c r="CF405" s="914"/>
      <c r="CG405" s="914"/>
      <c r="CH405" s="914"/>
      <c r="CI405" s="914"/>
      <c r="CJ405" s="914"/>
      <c r="CK405" s="914"/>
      <c r="CL405" s="914"/>
      <c r="CM405" s="914"/>
      <c r="CN405" s="914"/>
      <c r="CO405" s="914"/>
      <c r="CP405" s="914"/>
      <c r="CQ405" s="914"/>
      <c r="CR405" s="914"/>
      <c r="CS405" s="914"/>
      <c r="CT405" s="914"/>
      <c r="CU405" s="914"/>
      <c r="CV405" s="914"/>
      <c r="CW405" s="914"/>
      <c r="CX405" s="914"/>
      <c r="CY405" s="914"/>
      <c r="CZ405" s="914"/>
      <c r="DA405" s="914"/>
      <c r="DB405" s="914"/>
      <c r="DC405" s="914"/>
      <c r="DD405" s="914"/>
      <c r="DE405" s="914"/>
      <c r="DF405" s="914"/>
      <c r="DG405" s="914"/>
      <c r="DH405" s="914"/>
      <c r="DI405" s="914"/>
      <c r="DJ405" s="914"/>
      <c r="DK405" s="914"/>
      <c r="DL405" s="914"/>
      <c r="DM405" s="914"/>
      <c r="DN405" s="914"/>
      <c r="DO405" s="914"/>
      <c r="DP405" s="914"/>
      <c r="DQ405" s="914"/>
      <c r="DR405" s="914"/>
      <c r="DS405" s="914"/>
      <c r="DT405" s="914"/>
      <c r="DU405" s="914"/>
      <c r="DV405" s="914"/>
      <c r="DW405" s="914"/>
      <c r="DX405" s="914"/>
      <c r="DY405" s="914"/>
      <c r="DZ405" s="914"/>
      <c r="EA405" s="914"/>
      <c r="EB405" s="914"/>
      <c r="EC405" s="914"/>
      <c r="ED405" s="914"/>
      <c r="EE405" s="914"/>
      <c r="EF405" s="914"/>
      <c r="EG405" s="914"/>
      <c r="EH405" s="914"/>
      <c r="EI405" s="914"/>
      <c r="EJ405" s="914"/>
      <c r="EK405" s="914"/>
      <c r="EL405" s="914"/>
      <c r="EM405" s="914"/>
      <c r="EN405" s="914"/>
      <c r="EO405" s="914"/>
      <c r="EP405" s="914"/>
      <c r="EQ405" s="914"/>
      <c r="ER405" s="914"/>
      <c r="ES405" s="914"/>
      <c r="ET405" s="914"/>
      <c r="EU405" s="914"/>
      <c r="EV405" s="914"/>
      <c r="EW405" s="914"/>
      <c r="EX405" s="914"/>
      <c r="EY405" s="914"/>
      <c r="EZ405" s="914"/>
      <c r="FA405" s="914"/>
      <c r="FB405" s="914"/>
      <c r="FC405" s="914"/>
      <c r="FD405" s="914"/>
      <c r="FE405" s="914"/>
      <c r="FF405" s="914"/>
      <c r="FG405" s="914"/>
      <c r="FH405" s="914"/>
      <c r="FI405" s="914"/>
      <c r="FJ405" s="914"/>
      <c r="FK405" s="914"/>
      <c r="FL405" s="914"/>
      <c r="FM405" s="914"/>
      <c r="FN405" s="914"/>
      <c r="FO405" s="914"/>
      <c r="FP405" s="914"/>
      <c r="FQ405" s="914"/>
      <c r="FR405" s="914"/>
      <c r="FS405" s="914"/>
      <c r="FT405" s="914"/>
      <c r="FU405" s="914"/>
      <c r="FV405" s="914"/>
      <c r="FW405" s="914"/>
      <c r="FX405" s="914"/>
      <c r="FY405" s="914"/>
      <c r="FZ405" s="914"/>
      <c r="GA405" s="914"/>
      <c r="GB405" s="914"/>
      <c r="GC405" s="914"/>
      <c r="GD405" s="914"/>
      <c r="GE405" s="914"/>
      <c r="GF405" s="914"/>
      <c r="GG405" s="914"/>
      <c r="GH405" s="914"/>
      <c r="GI405" s="914"/>
      <c r="GJ405" s="914"/>
      <c r="GK405" s="914"/>
      <c r="GL405" s="914"/>
      <c r="GM405" s="914"/>
      <c r="GN405" s="914"/>
      <c r="GO405" s="914"/>
      <c r="GP405" s="914"/>
      <c r="GQ405" s="914"/>
      <c r="GR405" s="914"/>
      <c r="GS405" s="914"/>
      <c r="GT405" s="914"/>
      <c r="GU405" s="914"/>
      <c r="GV405" s="914"/>
      <c r="GW405" s="914"/>
      <c r="GX405" s="914"/>
      <c r="GY405" s="914"/>
      <c r="GZ405" s="914"/>
      <c r="HA405" s="914"/>
      <c r="HB405" s="914"/>
      <c r="HC405" s="914"/>
      <c r="HD405" s="914"/>
      <c r="HE405" s="914"/>
      <c r="HF405" s="914"/>
      <c r="HG405" s="914"/>
      <c r="HH405" s="914"/>
      <c r="HI405" s="914"/>
      <c r="HJ405" s="914"/>
      <c r="HK405" s="914"/>
      <c r="HL405" s="914"/>
      <c r="HM405" s="914"/>
      <c r="HN405" s="914"/>
      <c r="HO405" s="914"/>
      <c r="HP405" s="914"/>
      <c r="HQ405" s="914"/>
      <c r="HR405" s="914"/>
      <c r="HS405" s="914"/>
      <c r="HT405" s="914"/>
      <c r="HU405" s="914"/>
      <c r="HV405" s="914"/>
      <c r="HW405" s="914"/>
      <c r="HX405" s="914"/>
      <c r="HY405" s="914"/>
      <c r="HZ405" s="914"/>
      <c r="IA405" s="914"/>
      <c r="IB405" s="914"/>
      <c r="IC405" s="914"/>
      <c r="ID405" s="914"/>
      <c r="IE405" s="914"/>
      <c r="IF405" s="914"/>
      <c r="IG405" s="914"/>
      <c r="IH405" s="914"/>
      <c r="II405" s="914"/>
      <c r="IJ405" s="914"/>
      <c r="IK405" s="914"/>
      <c r="IL405" s="914"/>
      <c r="IM405" s="914"/>
      <c r="IN405" s="914"/>
      <c r="IO405" s="914"/>
      <c r="IP405" s="914"/>
      <c r="IQ405" s="914"/>
      <c r="IR405" s="914"/>
      <c r="IS405" s="914"/>
    </row>
    <row r="406" spans="1:253" s="882" customFormat="1" ht="90">
      <c r="A406" s="662">
        <v>462</v>
      </c>
      <c r="B406" s="618" t="s">
        <v>205</v>
      </c>
      <c r="C406" s="618" t="s">
        <v>1176</v>
      </c>
      <c r="D406" s="620">
        <v>7055.7349999999997</v>
      </c>
      <c r="E406" s="731" t="s">
        <v>184</v>
      </c>
      <c r="F406" s="897" t="s">
        <v>1140</v>
      </c>
      <c r="G406" s="897"/>
      <c r="H406" s="669" t="s">
        <v>51</v>
      </c>
      <c r="I406" s="666">
        <v>2013</v>
      </c>
      <c r="J406" s="670" t="s">
        <v>1177</v>
      </c>
      <c r="K406" s="666">
        <v>2015</v>
      </c>
      <c r="L406" s="924" t="s">
        <v>1178</v>
      </c>
      <c r="M406" s="666"/>
      <c r="N406" s="997" t="s">
        <v>206</v>
      </c>
      <c r="O406" s="998">
        <v>7230</v>
      </c>
      <c r="P406" s="998"/>
      <c r="Q406" s="998">
        <v>2230</v>
      </c>
      <c r="R406" s="1007">
        <v>4450</v>
      </c>
      <c r="S406" s="1007"/>
      <c r="T406" s="912">
        <v>200</v>
      </c>
      <c r="U406" s="911">
        <v>1856</v>
      </c>
      <c r="V406" s="912">
        <v>1856</v>
      </c>
      <c r="W406" s="850">
        <v>1250</v>
      </c>
      <c r="X406" s="850">
        <v>606</v>
      </c>
      <c r="Y406" s="850"/>
      <c r="Z406" s="912">
        <f t="shared" si="23"/>
        <v>606</v>
      </c>
      <c r="AA406" s="857">
        <f t="shared" si="24"/>
        <v>0</v>
      </c>
      <c r="AB406" s="1001" t="s">
        <v>207</v>
      </c>
      <c r="AC406" s="1029">
        <f t="shared" si="25"/>
        <v>1856</v>
      </c>
      <c r="AD406" s="914"/>
      <c r="AE406" s="914"/>
      <c r="AF406" s="914"/>
      <c r="AG406" s="914"/>
      <c r="AH406" s="914"/>
      <c r="AI406" s="914"/>
      <c r="AJ406" s="914"/>
      <c r="AK406" s="914"/>
      <c r="AL406" s="914"/>
      <c r="AM406" s="914"/>
      <c r="AN406" s="914"/>
      <c r="AO406" s="914"/>
      <c r="AP406" s="914"/>
      <c r="AQ406" s="914"/>
      <c r="AR406" s="914"/>
      <c r="AS406" s="914"/>
      <c r="AT406" s="914"/>
      <c r="AU406" s="914"/>
      <c r="AV406" s="914"/>
      <c r="AW406" s="914"/>
      <c r="AX406" s="914"/>
      <c r="AY406" s="914"/>
      <c r="AZ406" s="914"/>
      <c r="BA406" s="914"/>
      <c r="BB406" s="914"/>
      <c r="BC406" s="914"/>
      <c r="BD406" s="914"/>
      <c r="BE406" s="914"/>
      <c r="BF406" s="914"/>
      <c r="BG406" s="914"/>
      <c r="BH406" s="914"/>
      <c r="BI406" s="914"/>
      <c r="BJ406" s="914"/>
      <c r="BK406" s="914"/>
      <c r="BL406" s="914"/>
      <c r="BM406" s="914"/>
      <c r="BN406" s="914"/>
      <c r="BO406" s="914"/>
      <c r="BP406" s="914"/>
      <c r="BQ406" s="914"/>
      <c r="BR406" s="914"/>
      <c r="BS406" s="914"/>
      <c r="BT406" s="914"/>
      <c r="BU406" s="914"/>
      <c r="BV406" s="914"/>
      <c r="BW406" s="914"/>
      <c r="BX406" s="914"/>
      <c r="BY406" s="914"/>
      <c r="BZ406" s="914"/>
      <c r="CA406" s="914"/>
      <c r="CB406" s="914"/>
      <c r="CC406" s="914"/>
      <c r="CD406" s="914"/>
      <c r="CE406" s="914"/>
      <c r="CF406" s="914"/>
      <c r="CG406" s="914"/>
      <c r="CH406" s="914"/>
      <c r="CI406" s="914"/>
      <c r="CJ406" s="914"/>
      <c r="CK406" s="914"/>
      <c r="CL406" s="914"/>
      <c r="CM406" s="914"/>
      <c r="CN406" s="914"/>
      <c r="CO406" s="914"/>
      <c r="CP406" s="914"/>
      <c r="CQ406" s="914"/>
      <c r="CR406" s="914"/>
      <c r="CS406" s="914"/>
      <c r="CT406" s="914"/>
      <c r="CU406" s="914"/>
      <c r="CV406" s="914"/>
      <c r="CW406" s="914"/>
      <c r="CX406" s="914"/>
      <c r="CY406" s="914"/>
      <c r="CZ406" s="914"/>
      <c r="DA406" s="914"/>
      <c r="DB406" s="914"/>
      <c r="DC406" s="914"/>
      <c r="DD406" s="914"/>
      <c r="DE406" s="914"/>
      <c r="DF406" s="914"/>
      <c r="DG406" s="914"/>
      <c r="DH406" s="914"/>
      <c r="DI406" s="914"/>
      <c r="DJ406" s="914"/>
      <c r="DK406" s="914"/>
      <c r="DL406" s="914"/>
      <c r="DM406" s="914"/>
      <c r="DN406" s="914"/>
      <c r="DO406" s="914"/>
      <c r="DP406" s="914"/>
      <c r="DQ406" s="914"/>
      <c r="DR406" s="914"/>
      <c r="DS406" s="914"/>
      <c r="DT406" s="914"/>
      <c r="DU406" s="914"/>
      <c r="DV406" s="914"/>
      <c r="DW406" s="914"/>
      <c r="DX406" s="914"/>
      <c r="DY406" s="914"/>
      <c r="DZ406" s="914"/>
      <c r="EA406" s="914"/>
      <c r="EB406" s="914"/>
      <c r="EC406" s="914"/>
      <c r="ED406" s="914"/>
      <c r="EE406" s="914"/>
      <c r="EF406" s="914"/>
      <c r="EG406" s="914"/>
      <c r="EH406" s="914"/>
      <c r="EI406" s="914"/>
      <c r="EJ406" s="914"/>
      <c r="EK406" s="914"/>
      <c r="EL406" s="914"/>
      <c r="EM406" s="914"/>
      <c r="EN406" s="914"/>
      <c r="EO406" s="914"/>
      <c r="EP406" s="914"/>
      <c r="EQ406" s="914"/>
      <c r="ER406" s="914"/>
      <c r="ES406" s="914"/>
      <c r="ET406" s="914"/>
      <c r="EU406" s="914"/>
      <c r="EV406" s="914"/>
      <c r="EW406" s="914"/>
      <c r="EX406" s="914"/>
      <c r="EY406" s="914"/>
      <c r="EZ406" s="914"/>
      <c r="FA406" s="914"/>
      <c r="FB406" s="914"/>
      <c r="FC406" s="914"/>
      <c r="FD406" s="914"/>
      <c r="FE406" s="914"/>
      <c r="FF406" s="914"/>
      <c r="FG406" s="914"/>
      <c r="FH406" s="914"/>
      <c r="FI406" s="914"/>
      <c r="FJ406" s="914"/>
      <c r="FK406" s="914"/>
      <c r="FL406" s="914"/>
      <c r="FM406" s="914"/>
      <c r="FN406" s="914"/>
      <c r="FO406" s="914"/>
      <c r="FP406" s="914"/>
      <c r="FQ406" s="914"/>
      <c r="FR406" s="914"/>
      <c r="FS406" s="914"/>
      <c r="FT406" s="914"/>
      <c r="FU406" s="914"/>
      <c r="FV406" s="914"/>
      <c r="FW406" s="914"/>
      <c r="FX406" s="914"/>
      <c r="FY406" s="914"/>
      <c r="FZ406" s="914"/>
      <c r="GA406" s="914"/>
      <c r="GB406" s="914"/>
      <c r="GC406" s="914"/>
      <c r="GD406" s="914"/>
      <c r="GE406" s="914"/>
      <c r="GF406" s="914"/>
      <c r="GG406" s="914"/>
      <c r="GH406" s="914"/>
      <c r="GI406" s="914"/>
      <c r="GJ406" s="914"/>
      <c r="GK406" s="914"/>
      <c r="GL406" s="914"/>
      <c r="GM406" s="914"/>
      <c r="GN406" s="914"/>
      <c r="GO406" s="914"/>
      <c r="GP406" s="914"/>
      <c r="GQ406" s="914"/>
      <c r="GR406" s="914"/>
      <c r="GS406" s="914"/>
      <c r="GT406" s="914"/>
      <c r="GU406" s="914"/>
      <c r="GV406" s="914"/>
      <c r="GW406" s="914"/>
      <c r="GX406" s="914"/>
      <c r="GY406" s="914"/>
      <c r="GZ406" s="914"/>
      <c r="HA406" s="914"/>
      <c r="HB406" s="914"/>
      <c r="HC406" s="914"/>
      <c r="HD406" s="914"/>
      <c r="HE406" s="914"/>
      <c r="HF406" s="914"/>
      <c r="HG406" s="914"/>
      <c r="HH406" s="914"/>
      <c r="HI406" s="914"/>
      <c r="HJ406" s="914"/>
      <c r="HK406" s="914"/>
      <c r="HL406" s="914"/>
      <c r="HM406" s="914"/>
      <c r="HN406" s="914"/>
      <c r="HO406" s="914"/>
      <c r="HP406" s="914"/>
      <c r="HQ406" s="914"/>
      <c r="HR406" s="914"/>
      <c r="HS406" s="914"/>
      <c r="HT406" s="914"/>
      <c r="HU406" s="914"/>
      <c r="HV406" s="914"/>
      <c r="HW406" s="914"/>
      <c r="HX406" s="914"/>
      <c r="HY406" s="914"/>
      <c r="HZ406" s="914"/>
      <c r="IA406" s="914"/>
      <c r="IB406" s="914"/>
      <c r="IC406" s="914"/>
      <c r="ID406" s="914"/>
      <c r="IE406" s="914"/>
      <c r="IF406" s="914"/>
      <c r="IG406" s="914"/>
      <c r="IH406" s="914"/>
      <c r="II406" s="914"/>
      <c r="IJ406" s="914"/>
      <c r="IK406" s="914"/>
      <c r="IL406" s="914"/>
      <c r="IM406" s="914"/>
      <c r="IN406" s="914"/>
      <c r="IO406" s="914"/>
      <c r="IP406" s="914"/>
      <c r="IQ406" s="914"/>
      <c r="IR406" s="914"/>
      <c r="IS406" s="914"/>
    </row>
    <row r="407" spans="1:253" s="882" customFormat="1" ht="90">
      <c r="A407" s="662">
        <v>468</v>
      </c>
      <c r="B407" s="621" t="s">
        <v>208</v>
      </c>
      <c r="C407" s="621" t="s">
        <v>1182</v>
      </c>
      <c r="D407" s="619">
        <v>2683</v>
      </c>
      <c r="E407" s="731" t="s">
        <v>184</v>
      </c>
      <c r="F407" s="897" t="s">
        <v>1140</v>
      </c>
      <c r="G407" s="897"/>
      <c r="H407" s="665" t="s">
        <v>132</v>
      </c>
      <c r="I407" s="666">
        <v>2014</v>
      </c>
      <c r="J407" s="670" t="s">
        <v>1183</v>
      </c>
      <c r="K407" s="666">
        <v>2015</v>
      </c>
      <c r="L407" s="924" t="s">
        <v>1184</v>
      </c>
      <c r="M407" s="666"/>
      <c r="N407" s="1015" t="s">
        <v>209</v>
      </c>
      <c r="O407" s="912">
        <v>2733</v>
      </c>
      <c r="P407" s="912"/>
      <c r="Q407" s="998">
        <f>O407</f>
        <v>2733</v>
      </c>
      <c r="R407" s="912">
        <v>1000</v>
      </c>
      <c r="S407" s="912"/>
      <c r="T407" s="912">
        <v>1000</v>
      </c>
      <c r="U407" s="911">
        <v>1683</v>
      </c>
      <c r="V407" s="912">
        <v>1683</v>
      </c>
      <c r="W407" s="857">
        <v>1383</v>
      </c>
      <c r="X407" s="857"/>
      <c r="Y407" s="857"/>
      <c r="Z407" s="912"/>
      <c r="AA407" s="857"/>
      <c r="AB407" s="1001" t="s">
        <v>1463</v>
      </c>
      <c r="AC407" s="1029">
        <f t="shared" si="25"/>
        <v>1383</v>
      </c>
      <c r="AD407" s="914"/>
      <c r="AE407" s="914"/>
      <c r="AF407" s="914"/>
      <c r="AG407" s="914"/>
      <c r="AH407" s="914"/>
      <c r="AI407" s="914"/>
      <c r="AJ407" s="914"/>
      <c r="AK407" s="914"/>
      <c r="AL407" s="914"/>
      <c r="AM407" s="914"/>
      <c r="AN407" s="914"/>
      <c r="AO407" s="914"/>
      <c r="AP407" s="914"/>
      <c r="AQ407" s="914"/>
      <c r="AR407" s="914"/>
      <c r="AS407" s="914"/>
      <c r="AT407" s="914"/>
      <c r="AU407" s="914"/>
      <c r="AV407" s="914"/>
      <c r="AW407" s="914"/>
      <c r="AX407" s="914"/>
      <c r="AY407" s="914"/>
      <c r="AZ407" s="914"/>
      <c r="BA407" s="914"/>
      <c r="BB407" s="914"/>
      <c r="BC407" s="914"/>
      <c r="BD407" s="914"/>
      <c r="BE407" s="914"/>
      <c r="BF407" s="914"/>
      <c r="BG407" s="914"/>
      <c r="BH407" s="914"/>
      <c r="BI407" s="914"/>
      <c r="BJ407" s="914"/>
      <c r="BK407" s="914"/>
      <c r="BL407" s="914"/>
      <c r="BM407" s="914"/>
      <c r="BN407" s="914"/>
      <c r="BO407" s="914"/>
      <c r="BP407" s="914"/>
      <c r="BQ407" s="914"/>
      <c r="BR407" s="914"/>
      <c r="BS407" s="914"/>
      <c r="BT407" s="914"/>
      <c r="BU407" s="914"/>
      <c r="BV407" s="914"/>
      <c r="BW407" s="914"/>
      <c r="BX407" s="914"/>
      <c r="BY407" s="914"/>
      <c r="BZ407" s="914"/>
      <c r="CA407" s="914"/>
      <c r="CB407" s="914"/>
      <c r="CC407" s="914"/>
      <c r="CD407" s="914"/>
      <c r="CE407" s="914"/>
      <c r="CF407" s="914"/>
      <c r="CG407" s="914"/>
      <c r="CH407" s="914"/>
      <c r="CI407" s="914"/>
      <c r="CJ407" s="914"/>
      <c r="CK407" s="914"/>
      <c r="CL407" s="914"/>
      <c r="CM407" s="914"/>
      <c r="CN407" s="914"/>
      <c r="CO407" s="914"/>
      <c r="CP407" s="914"/>
      <c r="CQ407" s="914"/>
      <c r="CR407" s="914"/>
      <c r="CS407" s="914"/>
      <c r="CT407" s="914"/>
      <c r="CU407" s="914"/>
      <c r="CV407" s="914"/>
      <c r="CW407" s="914"/>
      <c r="CX407" s="914"/>
      <c r="CY407" s="914"/>
      <c r="CZ407" s="914"/>
      <c r="DA407" s="914"/>
      <c r="DB407" s="914"/>
      <c r="DC407" s="914"/>
      <c r="DD407" s="914"/>
      <c r="DE407" s="914"/>
      <c r="DF407" s="914"/>
      <c r="DG407" s="914"/>
      <c r="DH407" s="914"/>
      <c r="DI407" s="914"/>
      <c r="DJ407" s="914"/>
      <c r="DK407" s="914"/>
      <c r="DL407" s="914"/>
      <c r="DM407" s="914"/>
      <c r="DN407" s="914"/>
      <c r="DO407" s="914"/>
      <c r="DP407" s="914"/>
      <c r="DQ407" s="914"/>
      <c r="DR407" s="914"/>
      <c r="DS407" s="914"/>
      <c r="DT407" s="914"/>
      <c r="DU407" s="914"/>
      <c r="DV407" s="914"/>
      <c r="DW407" s="914"/>
      <c r="DX407" s="914"/>
      <c r="DY407" s="914"/>
      <c r="DZ407" s="914"/>
      <c r="EA407" s="914"/>
      <c r="EB407" s="914"/>
      <c r="EC407" s="914"/>
      <c r="ED407" s="914"/>
      <c r="EE407" s="914"/>
      <c r="EF407" s="914"/>
      <c r="EG407" s="914"/>
      <c r="EH407" s="914"/>
      <c r="EI407" s="914"/>
      <c r="EJ407" s="914"/>
      <c r="EK407" s="914"/>
      <c r="EL407" s="914"/>
      <c r="EM407" s="914"/>
      <c r="EN407" s="914"/>
      <c r="EO407" s="914"/>
      <c r="EP407" s="914"/>
      <c r="EQ407" s="914"/>
      <c r="ER407" s="914"/>
      <c r="ES407" s="914"/>
      <c r="ET407" s="914"/>
      <c r="EU407" s="914"/>
      <c r="EV407" s="914"/>
      <c r="EW407" s="914"/>
      <c r="EX407" s="914"/>
      <c r="EY407" s="914"/>
      <c r="EZ407" s="914"/>
      <c r="FA407" s="914"/>
      <c r="FB407" s="914"/>
      <c r="FC407" s="914"/>
      <c r="FD407" s="914"/>
      <c r="FE407" s="914"/>
      <c r="FF407" s="914"/>
      <c r="FG407" s="914"/>
      <c r="FH407" s="914"/>
      <c r="FI407" s="914"/>
      <c r="FJ407" s="914"/>
      <c r="FK407" s="914"/>
      <c r="FL407" s="914"/>
      <c r="FM407" s="914"/>
      <c r="FN407" s="914"/>
      <c r="FO407" s="914"/>
      <c r="FP407" s="914"/>
      <c r="FQ407" s="914"/>
      <c r="FR407" s="914"/>
      <c r="FS407" s="914"/>
      <c r="FT407" s="914"/>
      <c r="FU407" s="914"/>
      <c r="FV407" s="914"/>
      <c r="FW407" s="914"/>
      <c r="FX407" s="914"/>
      <c r="FY407" s="914"/>
      <c r="FZ407" s="914"/>
      <c r="GA407" s="914"/>
      <c r="GB407" s="914"/>
      <c r="GC407" s="914"/>
      <c r="GD407" s="914"/>
      <c r="GE407" s="914"/>
      <c r="GF407" s="914"/>
      <c r="GG407" s="914"/>
      <c r="GH407" s="914"/>
      <c r="GI407" s="914"/>
      <c r="GJ407" s="914"/>
      <c r="GK407" s="914"/>
      <c r="GL407" s="914"/>
      <c r="GM407" s="914"/>
      <c r="GN407" s="914"/>
      <c r="GO407" s="914"/>
      <c r="GP407" s="914"/>
      <c r="GQ407" s="914"/>
      <c r="GR407" s="914"/>
      <c r="GS407" s="914"/>
      <c r="GT407" s="914"/>
      <c r="GU407" s="914"/>
      <c r="GV407" s="914"/>
      <c r="GW407" s="914"/>
      <c r="GX407" s="914"/>
      <c r="GY407" s="914"/>
      <c r="GZ407" s="914"/>
      <c r="HA407" s="914"/>
      <c r="HB407" s="914"/>
      <c r="HC407" s="914"/>
      <c r="HD407" s="914"/>
      <c r="HE407" s="914"/>
      <c r="HF407" s="914"/>
      <c r="HG407" s="914"/>
      <c r="HH407" s="914"/>
      <c r="HI407" s="914"/>
      <c r="HJ407" s="914"/>
      <c r="HK407" s="914"/>
      <c r="HL407" s="914"/>
      <c r="HM407" s="914"/>
      <c r="HN407" s="914"/>
      <c r="HO407" s="914"/>
      <c r="HP407" s="914"/>
      <c r="HQ407" s="914"/>
      <c r="HR407" s="914"/>
      <c r="HS407" s="914"/>
      <c r="HT407" s="914"/>
      <c r="HU407" s="914"/>
      <c r="HV407" s="914"/>
      <c r="HW407" s="914"/>
      <c r="HX407" s="914"/>
      <c r="HY407" s="914"/>
      <c r="HZ407" s="914"/>
      <c r="IA407" s="914"/>
      <c r="IB407" s="914"/>
      <c r="IC407" s="914"/>
      <c r="ID407" s="914"/>
      <c r="IE407" s="914"/>
      <c r="IF407" s="914"/>
      <c r="IG407" s="914"/>
      <c r="IH407" s="914"/>
      <c r="II407" s="914"/>
      <c r="IJ407" s="914"/>
      <c r="IK407" s="914"/>
      <c r="IL407" s="914"/>
      <c r="IM407" s="914"/>
      <c r="IN407" s="914"/>
      <c r="IO407" s="914"/>
      <c r="IP407" s="914"/>
      <c r="IQ407" s="914"/>
      <c r="IR407" s="914"/>
      <c r="IS407" s="914"/>
    </row>
    <row r="408" spans="1:253" s="882" customFormat="1" ht="90">
      <c r="A408" s="662">
        <v>469</v>
      </c>
      <c r="B408" s="621" t="s">
        <v>213</v>
      </c>
      <c r="C408" s="1032" t="s">
        <v>1201</v>
      </c>
      <c r="D408" s="619">
        <v>3520</v>
      </c>
      <c r="E408" s="731" t="s">
        <v>184</v>
      </c>
      <c r="F408" s="897" t="s">
        <v>1140</v>
      </c>
      <c r="G408" s="897"/>
      <c r="H408" s="665" t="s">
        <v>132</v>
      </c>
      <c r="I408" s="666">
        <v>2014</v>
      </c>
      <c r="J408" s="670" t="s">
        <v>1199</v>
      </c>
      <c r="K408" s="666">
        <v>2016</v>
      </c>
      <c r="L408" s="670" t="s">
        <v>1202</v>
      </c>
      <c r="M408" s="666"/>
      <c r="N408" s="1002" t="s">
        <v>214</v>
      </c>
      <c r="O408" s="912">
        <v>3554</v>
      </c>
      <c r="P408" s="912"/>
      <c r="Q408" s="998">
        <f>O408</f>
        <v>3554</v>
      </c>
      <c r="R408" s="912">
        <v>1910</v>
      </c>
      <c r="S408" s="912"/>
      <c r="T408" s="912">
        <f>R408</f>
        <v>1910</v>
      </c>
      <c r="U408" s="911">
        <v>1610</v>
      </c>
      <c r="V408" s="912">
        <v>1610</v>
      </c>
      <c r="W408" s="857">
        <v>1610</v>
      </c>
      <c r="X408" s="857"/>
      <c r="Y408" s="857"/>
      <c r="Z408" s="912">
        <f>MIN(IF((V408-W408)&gt;1000,MAX((V408-W408)*25%,1000),(V408-W408)),5000)</f>
        <v>0</v>
      </c>
      <c r="AA408" s="857">
        <f>V408-W408-Z408</f>
        <v>0</v>
      </c>
      <c r="AB408" s="1032" t="s">
        <v>1200</v>
      </c>
      <c r="AC408" s="1029">
        <f t="shared" si="25"/>
        <v>1610</v>
      </c>
      <c r="AD408" s="914"/>
      <c r="AE408" s="914"/>
      <c r="AF408" s="914"/>
      <c r="AG408" s="914"/>
      <c r="AH408" s="914"/>
      <c r="AI408" s="914"/>
      <c r="AJ408" s="914"/>
      <c r="AK408" s="914"/>
      <c r="AL408" s="914"/>
      <c r="AM408" s="914"/>
      <c r="AN408" s="914"/>
      <c r="AO408" s="914"/>
      <c r="AP408" s="914"/>
      <c r="AQ408" s="914"/>
      <c r="AR408" s="914"/>
      <c r="AS408" s="914"/>
      <c r="AT408" s="914"/>
      <c r="AU408" s="914"/>
      <c r="AV408" s="914"/>
      <c r="AW408" s="914"/>
      <c r="AX408" s="914"/>
      <c r="AY408" s="914"/>
      <c r="AZ408" s="914"/>
      <c r="BA408" s="914"/>
      <c r="BB408" s="914"/>
      <c r="BC408" s="914"/>
      <c r="BD408" s="914"/>
      <c r="BE408" s="914"/>
      <c r="BF408" s="914"/>
      <c r="BG408" s="914"/>
      <c r="BH408" s="914"/>
      <c r="BI408" s="914"/>
      <c r="BJ408" s="914"/>
      <c r="BK408" s="914"/>
      <c r="BL408" s="914"/>
      <c r="BM408" s="914"/>
      <c r="BN408" s="914"/>
      <c r="BO408" s="914"/>
      <c r="BP408" s="914"/>
      <c r="BQ408" s="914"/>
      <c r="BR408" s="914"/>
      <c r="BS408" s="914"/>
      <c r="BT408" s="914"/>
      <c r="BU408" s="914"/>
      <c r="BV408" s="914"/>
      <c r="BW408" s="914"/>
      <c r="BX408" s="914"/>
      <c r="BY408" s="914"/>
      <c r="BZ408" s="914"/>
      <c r="CA408" s="914"/>
      <c r="CB408" s="914"/>
      <c r="CC408" s="914"/>
      <c r="CD408" s="914"/>
      <c r="CE408" s="914"/>
      <c r="CF408" s="914"/>
      <c r="CG408" s="914"/>
      <c r="CH408" s="914"/>
      <c r="CI408" s="914"/>
      <c r="CJ408" s="914"/>
      <c r="CK408" s="914"/>
      <c r="CL408" s="914"/>
      <c r="CM408" s="914"/>
      <c r="CN408" s="914"/>
      <c r="CO408" s="914"/>
      <c r="CP408" s="914"/>
      <c r="CQ408" s="914"/>
      <c r="CR408" s="914"/>
      <c r="CS408" s="914"/>
      <c r="CT408" s="914"/>
      <c r="CU408" s="914"/>
      <c r="CV408" s="914"/>
      <c r="CW408" s="914"/>
      <c r="CX408" s="914"/>
      <c r="CY408" s="914"/>
      <c r="CZ408" s="914"/>
      <c r="DA408" s="914"/>
      <c r="DB408" s="914"/>
      <c r="DC408" s="914"/>
      <c r="DD408" s="914"/>
      <c r="DE408" s="914"/>
      <c r="DF408" s="914"/>
      <c r="DG408" s="914"/>
      <c r="DH408" s="914"/>
      <c r="DI408" s="914"/>
      <c r="DJ408" s="914"/>
      <c r="DK408" s="914"/>
      <c r="DL408" s="914"/>
      <c r="DM408" s="914"/>
      <c r="DN408" s="914"/>
      <c r="DO408" s="914"/>
      <c r="DP408" s="914"/>
      <c r="DQ408" s="914"/>
      <c r="DR408" s="914"/>
      <c r="DS408" s="914"/>
      <c r="DT408" s="914"/>
      <c r="DU408" s="914"/>
      <c r="DV408" s="914"/>
      <c r="DW408" s="914"/>
      <c r="DX408" s="914"/>
      <c r="DY408" s="914"/>
      <c r="DZ408" s="914"/>
      <c r="EA408" s="914"/>
      <c r="EB408" s="914"/>
      <c r="EC408" s="914"/>
      <c r="ED408" s="914"/>
      <c r="EE408" s="914"/>
      <c r="EF408" s="914"/>
      <c r="EG408" s="914"/>
      <c r="EH408" s="914"/>
      <c r="EI408" s="914"/>
      <c r="EJ408" s="914"/>
      <c r="EK408" s="914"/>
      <c r="EL408" s="914"/>
      <c r="EM408" s="914"/>
      <c r="EN408" s="914"/>
      <c r="EO408" s="914"/>
      <c r="EP408" s="914"/>
      <c r="EQ408" s="914"/>
      <c r="ER408" s="914"/>
      <c r="ES408" s="914"/>
      <c r="ET408" s="914"/>
      <c r="EU408" s="914"/>
      <c r="EV408" s="914"/>
      <c r="EW408" s="914"/>
      <c r="EX408" s="914"/>
      <c r="EY408" s="914"/>
      <c r="EZ408" s="914"/>
      <c r="FA408" s="914"/>
      <c r="FB408" s="914"/>
      <c r="FC408" s="914"/>
      <c r="FD408" s="914"/>
      <c r="FE408" s="914"/>
      <c r="FF408" s="914"/>
      <c r="FG408" s="914"/>
      <c r="FH408" s="914"/>
      <c r="FI408" s="914"/>
      <c r="FJ408" s="914"/>
      <c r="FK408" s="914"/>
      <c r="FL408" s="914"/>
      <c r="FM408" s="914"/>
      <c r="FN408" s="914"/>
      <c r="FO408" s="914"/>
      <c r="FP408" s="914"/>
      <c r="FQ408" s="914"/>
      <c r="FR408" s="914"/>
      <c r="FS408" s="914"/>
      <c r="FT408" s="914"/>
      <c r="FU408" s="914"/>
      <c r="FV408" s="914"/>
      <c r="FW408" s="914"/>
      <c r="FX408" s="914"/>
      <c r="FY408" s="914"/>
      <c r="FZ408" s="914"/>
      <c r="GA408" s="914"/>
      <c r="GB408" s="914"/>
      <c r="GC408" s="914"/>
      <c r="GD408" s="914"/>
      <c r="GE408" s="914"/>
      <c r="GF408" s="914"/>
      <c r="GG408" s="914"/>
      <c r="GH408" s="914"/>
      <c r="GI408" s="914"/>
      <c r="GJ408" s="914"/>
      <c r="GK408" s="914"/>
      <c r="GL408" s="914"/>
      <c r="GM408" s="914"/>
      <c r="GN408" s="914"/>
      <c r="GO408" s="914"/>
      <c r="GP408" s="914"/>
      <c r="GQ408" s="914"/>
      <c r="GR408" s="914"/>
      <c r="GS408" s="914"/>
      <c r="GT408" s="914"/>
      <c r="GU408" s="914"/>
      <c r="GV408" s="914"/>
      <c r="GW408" s="914"/>
      <c r="GX408" s="914"/>
      <c r="GY408" s="914"/>
      <c r="GZ408" s="914"/>
      <c r="HA408" s="914"/>
      <c r="HB408" s="914"/>
      <c r="HC408" s="914"/>
      <c r="HD408" s="914"/>
      <c r="HE408" s="914"/>
      <c r="HF408" s="914"/>
      <c r="HG408" s="914"/>
      <c r="HH408" s="914"/>
      <c r="HI408" s="914"/>
      <c r="HJ408" s="914"/>
      <c r="HK408" s="914"/>
      <c r="HL408" s="914"/>
      <c r="HM408" s="914"/>
      <c r="HN408" s="914"/>
      <c r="HO408" s="914"/>
      <c r="HP408" s="914"/>
      <c r="HQ408" s="914"/>
      <c r="HR408" s="914"/>
      <c r="HS408" s="914"/>
      <c r="HT408" s="914"/>
      <c r="HU408" s="914"/>
      <c r="HV408" s="914"/>
      <c r="HW408" s="914"/>
      <c r="HX408" s="914"/>
      <c r="HY408" s="914"/>
      <c r="HZ408" s="914"/>
      <c r="IA408" s="914"/>
      <c r="IB408" s="914"/>
      <c r="IC408" s="914"/>
      <c r="ID408" s="914"/>
      <c r="IE408" s="914"/>
      <c r="IF408" s="914"/>
      <c r="IG408" s="914"/>
      <c r="IH408" s="914"/>
      <c r="II408" s="914"/>
      <c r="IJ408" s="914"/>
      <c r="IK408" s="914"/>
      <c r="IL408" s="914"/>
      <c r="IM408" s="914"/>
      <c r="IN408" s="914"/>
      <c r="IO408" s="914"/>
      <c r="IP408" s="914"/>
      <c r="IQ408" s="914"/>
      <c r="IR408" s="914"/>
      <c r="IS408" s="914"/>
    </row>
    <row r="409" spans="1:253" s="882" customFormat="1" ht="30">
      <c r="A409" s="662"/>
      <c r="B409" s="621" t="s">
        <v>1519</v>
      </c>
      <c r="C409" s="1032"/>
      <c r="D409" s="619"/>
      <c r="E409" s="731" t="s">
        <v>184</v>
      </c>
      <c r="F409" s="897" t="s">
        <v>1248</v>
      </c>
      <c r="G409" s="897"/>
      <c r="H409" s="665" t="s">
        <v>1146</v>
      </c>
      <c r="I409" s="666">
        <v>2016</v>
      </c>
      <c r="J409" s="670">
        <v>2016</v>
      </c>
      <c r="K409" s="666">
        <v>2016</v>
      </c>
      <c r="L409" s="670"/>
      <c r="M409" s="666"/>
      <c r="N409" s="1002"/>
      <c r="O409" s="912"/>
      <c r="P409" s="912"/>
      <c r="Q409" s="998"/>
      <c r="R409" s="912"/>
      <c r="S409" s="912"/>
      <c r="T409" s="912"/>
      <c r="U409" s="911"/>
      <c r="V409" s="912"/>
      <c r="W409" s="857"/>
      <c r="X409" s="857"/>
      <c r="Y409" s="857"/>
      <c r="Z409" s="912"/>
      <c r="AA409" s="857"/>
      <c r="AB409" s="1032"/>
      <c r="AC409" s="914"/>
      <c r="AD409" s="914"/>
      <c r="AE409" s="914"/>
      <c r="AF409" s="914"/>
      <c r="AG409" s="914"/>
      <c r="AH409" s="914"/>
      <c r="AI409" s="914"/>
      <c r="AJ409" s="914"/>
      <c r="AK409" s="914"/>
      <c r="AL409" s="914"/>
      <c r="AM409" s="914"/>
      <c r="AN409" s="914"/>
      <c r="AO409" s="914"/>
      <c r="AP409" s="914"/>
      <c r="AQ409" s="914"/>
      <c r="AR409" s="914"/>
      <c r="AS409" s="914"/>
      <c r="AT409" s="914"/>
      <c r="AU409" s="914"/>
      <c r="AV409" s="914"/>
      <c r="AW409" s="914"/>
      <c r="AX409" s="914"/>
      <c r="AY409" s="914"/>
      <c r="AZ409" s="914"/>
      <c r="BA409" s="914"/>
      <c r="BB409" s="914"/>
      <c r="BC409" s="914"/>
      <c r="BD409" s="914"/>
      <c r="BE409" s="914"/>
      <c r="BF409" s="914"/>
      <c r="BG409" s="914"/>
      <c r="BH409" s="914"/>
      <c r="BI409" s="914"/>
      <c r="BJ409" s="914"/>
      <c r="BK409" s="914"/>
      <c r="BL409" s="914"/>
      <c r="BM409" s="914"/>
      <c r="BN409" s="914"/>
      <c r="BO409" s="914"/>
      <c r="BP409" s="914"/>
      <c r="BQ409" s="914"/>
      <c r="BR409" s="914"/>
      <c r="BS409" s="914"/>
      <c r="BT409" s="914"/>
      <c r="BU409" s="914"/>
      <c r="BV409" s="914"/>
      <c r="BW409" s="914"/>
      <c r="BX409" s="914"/>
      <c r="BY409" s="914"/>
      <c r="BZ409" s="914"/>
      <c r="CA409" s="914"/>
      <c r="CB409" s="914"/>
      <c r="CC409" s="914"/>
      <c r="CD409" s="914"/>
      <c r="CE409" s="914"/>
      <c r="CF409" s="914"/>
      <c r="CG409" s="914"/>
      <c r="CH409" s="914"/>
      <c r="CI409" s="914"/>
      <c r="CJ409" s="914"/>
      <c r="CK409" s="914"/>
      <c r="CL409" s="914"/>
      <c r="CM409" s="914"/>
      <c r="CN409" s="914"/>
      <c r="CO409" s="914"/>
      <c r="CP409" s="914"/>
      <c r="CQ409" s="914"/>
      <c r="CR409" s="914"/>
      <c r="CS409" s="914"/>
      <c r="CT409" s="914"/>
      <c r="CU409" s="914"/>
      <c r="CV409" s="914"/>
      <c r="CW409" s="914"/>
      <c r="CX409" s="914"/>
      <c r="CY409" s="914"/>
      <c r="CZ409" s="914"/>
      <c r="DA409" s="914"/>
      <c r="DB409" s="914"/>
      <c r="DC409" s="914"/>
      <c r="DD409" s="914"/>
      <c r="DE409" s="914"/>
      <c r="DF409" s="914"/>
      <c r="DG409" s="914"/>
      <c r="DH409" s="914"/>
      <c r="DI409" s="914"/>
      <c r="DJ409" s="914"/>
      <c r="DK409" s="914"/>
      <c r="DL409" s="914"/>
      <c r="DM409" s="914"/>
      <c r="DN409" s="914"/>
      <c r="DO409" s="914"/>
      <c r="DP409" s="914"/>
      <c r="DQ409" s="914"/>
      <c r="DR409" s="914"/>
      <c r="DS409" s="914"/>
      <c r="DT409" s="914"/>
      <c r="DU409" s="914"/>
      <c r="DV409" s="914"/>
      <c r="DW409" s="914"/>
      <c r="DX409" s="914"/>
      <c r="DY409" s="914"/>
      <c r="DZ409" s="914"/>
      <c r="EA409" s="914"/>
      <c r="EB409" s="914"/>
      <c r="EC409" s="914"/>
      <c r="ED409" s="914"/>
      <c r="EE409" s="914"/>
      <c r="EF409" s="914"/>
      <c r="EG409" s="914"/>
      <c r="EH409" s="914"/>
      <c r="EI409" s="914"/>
      <c r="EJ409" s="914"/>
      <c r="EK409" s="914"/>
      <c r="EL409" s="914"/>
      <c r="EM409" s="914"/>
      <c r="EN409" s="914"/>
      <c r="EO409" s="914"/>
      <c r="EP409" s="914"/>
      <c r="EQ409" s="914"/>
      <c r="ER409" s="914"/>
      <c r="ES409" s="914"/>
      <c r="ET409" s="914"/>
      <c r="EU409" s="914"/>
      <c r="EV409" s="914"/>
      <c r="EW409" s="914"/>
      <c r="EX409" s="914"/>
      <c r="EY409" s="914"/>
      <c r="EZ409" s="914"/>
      <c r="FA409" s="914"/>
      <c r="FB409" s="914"/>
      <c r="FC409" s="914"/>
      <c r="FD409" s="914"/>
      <c r="FE409" s="914"/>
      <c r="FF409" s="914"/>
      <c r="FG409" s="914"/>
      <c r="FH409" s="914"/>
      <c r="FI409" s="914"/>
      <c r="FJ409" s="914"/>
      <c r="FK409" s="914"/>
      <c r="FL409" s="914"/>
      <c r="FM409" s="914"/>
      <c r="FN409" s="914"/>
      <c r="FO409" s="914"/>
      <c r="FP409" s="914"/>
      <c r="FQ409" s="914"/>
      <c r="FR409" s="914"/>
      <c r="FS409" s="914"/>
      <c r="FT409" s="914"/>
      <c r="FU409" s="914"/>
      <c r="FV409" s="914"/>
      <c r="FW409" s="914"/>
      <c r="FX409" s="914"/>
      <c r="FY409" s="914"/>
      <c r="FZ409" s="914"/>
      <c r="GA409" s="914"/>
      <c r="GB409" s="914"/>
      <c r="GC409" s="914"/>
      <c r="GD409" s="914"/>
      <c r="GE409" s="914"/>
      <c r="GF409" s="914"/>
      <c r="GG409" s="914"/>
      <c r="GH409" s="914"/>
      <c r="GI409" s="914"/>
      <c r="GJ409" s="914"/>
      <c r="GK409" s="914"/>
      <c r="GL409" s="914"/>
      <c r="GM409" s="914"/>
      <c r="GN409" s="914"/>
      <c r="GO409" s="914"/>
      <c r="GP409" s="914"/>
      <c r="GQ409" s="914"/>
      <c r="GR409" s="914"/>
      <c r="GS409" s="914"/>
      <c r="GT409" s="914"/>
      <c r="GU409" s="914"/>
      <c r="GV409" s="914"/>
      <c r="GW409" s="914"/>
      <c r="GX409" s="914"/>
      <c r="GY409" s="914"/>
      <c r="GZ409" s="914"/>
      <c r="HA409" s="914"/>
      <c r="HB409" s="914"/>
      <c r="HC409" s="914"/>
      <c r="HD409" s="914"/>
      <c r="HE409" s="914"/>
      <c r="HF409" s="914"/>
      <c r="HG409" s="914"/>
      <c r="HH409" s="914"/>
      <c r="HI409" s="914"/>
      <c r="HJ409" s="914"/>
      <c r="HK409" s="914"/>
      <c r="HL409" s="914"/>
      <c r="HM409" s="914"/>
      <c r="HN409" s="914"/>
      <c r="HO409" s="914"/>
      <c r="HP409" s="914"/>
      <c r="HQ409" s="914"/>
      <c r="HR409" s="914"/>
      <c r="HS409" s="914"/>
      <c r="HT409" s="914"/>
      <c r="HU409" s="914"/>
      <c r="HV409" s="914"/>
      <c r="HW409" s="914"/>
      <c r="HX409" s="914"/>
      <c r="HY409" s="914"/>
      <c r="HZ409" s="914"/>
      <c r="IA409" s="914"/>
      <c r="IB409" s="914"/>
      <c r="IC409" s="914"/>
      <c r="ID409" s="914"/>
      <c r="IE409" s="914"/>
      <c r="IF409" s="914"/>
      <c r="IG409" s="914"/>
      <c r="IH409" s="914"/>
      <c r="II409" s="914"/>
      <c r="IJ409" s="914"/>
      <c r="IK409" s="914"/>
      <c r="IL409" s="914"/>
      <c r="IM409" s="914"/>
      <c r="IN409" s="914"/>
      <c r="IO409" s="914"/>
      <c r="IP409" s="914"/>
      <c r="IQ409" s="914"/>
      <c r="IR409" s="914"/>
      <c r="IS409" s="914"/>
    </row>
    <row r="410" spans="1:253" s="914" customFormat="1" ht="53.25" customHeight="1">
      <c r="A410" s="662">
        <v>497</v>
      </c>
      <c r="B410" s="624" t="s">
        <v>175</v>
      </c>
      <c r="C410" s="624" t="s">
        <v>1345</v>
      </c>
      <c r="D410" s="902">
        <v>90929.941999999995</v>
      </c>
      <c r="E410" s="731" t="s">
        <v>178</v>
      </c>
      <c r="F410" s="897" t="s">
        <v>1140</v>
      </c>
      <c r="G410" s="897"/>
      <c r="H410" s="665" t="s">
        <v>19</v>
      </c>
      <c r="I410" s="666">
        <v>2011</v>
      </c>
      <c r="J410" s="666">
        <v>2013</v>
      </c>
      <c r="K410" s="666">
        <v>2014</v>
      </c>
      <c r="L410" s="670" t="s">
        <v>1237</v>
      </c>
      <c r="M410" s="666"/>
      <c r="N410" s="1033" t="s">
        <v>176</v>
      </c>
      <c r="O410" s="1027">
        <v>93772</v>
      </c>
      <c r="P410" s="1027"/>
      <c r="Q410" s="1027">
        <v>15672</v>
      </c>
      <c r="R410" s="1027">
        <f>69437+18000</f>
        <v>87437</v>
      </c>
      <c r="S410" s="1027"/>
      <c r="T410" s="1027">
        <v>9337</v>
      </c>
      <c r="U410" s="1027">
        <v>4237</v>
      </c>
      <c r="V410" s="1027">
        <v>2556</v>
      </c>
      <c r="W410" s="850">
        <v>2000</v>
      </c>
      <c r="X410" s="850">
        <v>556</v>
      </c>
      <c r="Y410" s="850"/>
      <c r="Z410" s="912">
        <f t="shared" ref="Z410:Z422" si="26">MIN(IF((V410-W410)&gt;1000,MAX((V410-W410)*25%,1000),(V410-W410)),5000)</f>
        <v>556</v>
      </c>
      <c r="AA410" s="857">
        <f t="shared" ref="AA410:AA422" si="27">V410-W410-Z410</f>
        <v>0</v>
      </c>
      <c r="AB410" s="624" t="s">
        <v>177</v>
      </c>
      <c r="AC410" s="1029">
        <f t="shared" ref="AC410:AC420" si="28">Z410+W410+AA410</f>
        <v>2556</v>
      </c>
    </row>
    <row r="411" spans="1:253" s="914" customFormat="1" ht="30">
      <c r="A411" s="662">
        <v>498</v>
      </c>
      <c r="B411" s="623" t="s">
        <v>303</v>
      </c>
      <c r="C411" s="623"/>
      <c r="D411" s="623"/>
      <c r="E411" s="731" t="s">
        <v>178</v>
      </c>
      <c r="F411" s="897" t="s">
        <v>1140</v>
      </c>
      <c r="G411" s="897"/>
      <c r="H411" s="665" t="s">
        <v>19</v>
      </c>
      <c r="I411" s="666">
        <v>2011</v>
      </c>
      <c r="J411" s="666"/>
      <c r="K411" s="666">
        <v>2014</v>
      </c>
      <c r="L411" s="666"/>
      <c r="M411" s="666"/>
      <c r="N411" s="1034" t="s">
        <v>304</v>
      </c>
      <c r="O411" s="1035">
        <v>10729</v>
      </c>
      <c r="P411" s="1035"/>
      <c r="Q411" s="1035">
        <v>10729</v>
      </c>
      <c r="R411" s="1035">
        <v>10628</v>
      </c>
      <c r="S411" s="1035"/>
      <c r="T411" s="1035">
        <v>10628</v>
      </c>
      <c r="U411" s="1035">
        <v>101</v>
      </c>
      <c r="V411" s="1027">
        <v>101</v>
      </c>
      <c r="W411" s="850">
        <v>101</v>
      </c>
      <c r="X411" s="850"/>
      <c r="Y411" s="850"/>
      <c r="Z411" s="912">
        <f t="shared" si="26"/>
        <v>0</v>
      </c>
      <c r="AA411" s="857">
        <f t="shared" si="27"/>
        <v>0</v>
      </c>
      <c r="AB411" s="623" t="s">
        <v>173</v>
      </c>
      <c r="AC411" s="1029">
        <f t="shared" si="28"/>
        <v>101</v>
      </c>
    </row>
    <row r="412" spans="1:253" s="914" customFormat="1" ht="30">
      <c r="A412" s="662">
        <v>520</v>
      </c>
      <c r="B412" s="624" t="s">
        <v>223</v>
      </c>
      <c r="C412" s="624"/>
      <c r="D412" s="625"/>
      <c r="E412" s="731" t="s">
        <v>225</v>
      </c>
      <c r="F412" s="897" t="s">
        <v>1140</v>
      </c>
      <c r="G412" s="897"/>
      <c r="H412" s="884" t="s">
        <v>26</v>
      </c>
      <c r="I412" s="666">
        <v>2011</v>
      </c>
      <c r="J412" s="666"/>
      <c r="K412" s="666">
        <v>2013</v>
      </c>
      <c r="L412" s="666"/>
      <c r="M412" s="666"/>
      <c r="N412" s="899" t="s">
        <v>224</v>
      </c>
      <c r="O412" s="1027">
        <v>6455</v>
      </c>
      <c r="P412" s="1027"/>
      <c r="Q412" s="1024">
        <v>2242</v>
      </c>
      <c r="R412" s="1024">
        <v>5274</v>
      </c>
      <c r="S412" s="1024"/>
      <c r="T412" s="1024">
        <v>1057</v>
      </c>
      <c r="U412" s="1024">
        <v>1181</v>
      </c>
      <c r="V412" s="1024">
        <v>1181</v>
      </c>
      <c r="W412" s="857">
        <v>1181</v>
      </c>
      <c r="X412" s="857"/>
      <c r="Y412" s="857"/>
      <c r="Z412" s="912">
        <f t="shared" si="26"/>
        <v>0</v>
      </c>
      <c r="AA412" s="857">
        <f t="shared" si="27"/>
        <v>0</v>
      </c>
      <c r="AB412" s="623" t="s">
        <v>1469</v>
      </c>
      <c r="AC412" s="1029">
        <f t="shared" si="28"/>
        <v>1181</v>
      </c>
      <c r="AD412" s="1036"/>
      <c r="AE412" s="1036"/>
      <c r="AF412" s="1036"/>
      <c r="AG412" s="1036"/>
      <c r="AH412" s="1036"/>
      <c r="AI412" s="1036"/>
      <c r="AJ412" s="1036"/>
      <c r="AK412" s="1036"/>
      <c r="AL412" s="1036"/>
      <c r="AM412" s="1036"/>
      <c r="AN412" s="1036"/>
      <c r="AO412" s="1036"/>
      <c r="AP412" s="1036"/>
      <c r="AQ412" s="1036"/>
      <c r="AR412" s="1036"/>
      <c r="AS412" s="1036"/>
      <c r="AT412" s="1036"/>
      <c r="AU412" s="1036"/>
      <c r="AV412" s="1036"/>
      <c r="AW412" s="1036"/>
      <c r="AX412" s="1036"/>
      <c r="AY412" s="1036"/>
      <c r="AZ412" s="1036"/>
      <c r="BA412" s="1036"/>
      <c r="BB412" s="1036"/>
      <c r="BC412" s="1036"/>
      <c r="BD412" s="1036"/>
      <c r="BE412" s="1036"/>
      <c r="BF412" s="1036"/>
      <c r="BG412" s="1036"/>
      <c r="BH412" s="1036"/>
      <c r="BI412" s="1036"/>
      <c r="BJ412" s="1036"/>
      <c r="BK412" s="1036"/>
      <c r="BL412" s="1036"/>
      <c r="BM412" s="1036"/>
      <c r="BN412" s="1036"/>
      <c r="BO412" s="1036"/>
      <c r="BP412" s="1036"/>
      <c r="BQ412" s="1036"/>
      <c r="BR412" s="1036"/>
      <c r="BS412" s="1036"/>
      <c r="BT412" s="1036"/>
      <c r="BU412" s="1036"/>
      <c r="BV412" s="1036"/>
      <c r="BW412" s="1036"/>
      <c r="BX412" s="1036"/>
      <c r="BY412" s="1036"/>
      <c r="BZ412" s="1036"/>
      <c r="CA412" s="1036"/>
      <c r="CB412" s="1036"/>
      <c r="CC412" s="1036"/>
      <c r="CD412" s="1036"/>
      <c r="CE412" s="1036"/>
      <c r="CF412" s="1036"/>
      <c r="CG412" s="1036"/>
      <c r="CH412" s="1036"/>
      <c r="CI412" s="1036"/>
      <c r="CJ412" s="1036"/>
      <c r="CK412" s="1036"/>
      <c r="CL412" s="1036"/>
      <c r="CM412" s="1036"/>
      <c r="CN412" s="1036"/>
      <c r="CO412" s="1036"/>
      <c r="CP412" s="1036"/>
      <c r="CQ412" s="1036"/>
      <c r="CR412" s="1036"/>
      <c r="CS412" s="1036"/>
      <c r="CT412" s="1036"/>
      <c r="CU412" s="1036"/>
      <c r="CV412" s="1036"/>
      <c r="CW412" s="1036"/>
      <c r="CX412" s="1036"/>
      <c r="CY412" s="1036"/>
      <c r="CZ412" s="1036"/>
      <c r="DA412" s="1036"/>
      <c r="DB412" s="1036"/>
      <c r="DC412" s="1036"/>
      <c r="DD412" s="1036"/>
      <c r="DE412" s="1036"/>
      <c r="DF412" s="1036"/>
      <c r="DG412" s="1036"/>
      <c r="DH412" s="1036"/>
      <c r="DI412" s="1036"/>
      <c r="DJ412" s="1036"/>
      <c r="DK412" s="1036"/>
      <c r="DL412" s="1036"/>
      <c r="DM412" s="1036"/>
      <c r="DN412" s="1036"/>
      <c r="DO412" s="1036"/>
      <c r="DP412" s="1036"/>
      <c r="DQ412" s="1036"/>
      <c r="DR412" s="1036"/>
      <c r="DS412" s="1036"/>
      <c r="DT412" s="1036"/>
      <c r="DU412" s="1036"/>
      <c r="DV412" s="1036"/>
      <c r="DW412" s="1036"/>
      <c r="DX412" s="1036"/>
      <c r="DY412" s="1036"/>
      <c r="DZ412" s="1036"/>
      <c r="EA412" s="1036"/>
      <c r="EB412" s="1036"/>
      <c r="EC412" s="1036"/>
      <c r="ED412" s="1036"/>
      <c r="EE412" s="1036"/>
      <c r="EF412" s="1036"/>
      <c r="EG412" s="1036"/>
      <c r="EH412" s="1036"/>
      <c r="EI412" s="1036"/>
      <c r="EJ412" s="1036"/>
      <c r="EK412" s="1036"/>
      <c r="EL412" s="1036"/>
      <c r="EM412" s="1036"/>
      <c r="EN412" s="1036"/>
      <c r="EO412" s="1036"/>
      <c r="EP412" s="1036"/>
      <c r="EQ412" s="1036"/>
      <c r="ER412" s="1036"/>
      <c r="ES412" s="1036"/>
      <c r="ET412" s="1036"/>
      <c r="EU412" s="1036"/>
      <c r="EV412" s="1036"/>
      <c r="EW412" s="1036"/>
      <c r="EX412" s="1036"/>
      <c r="EY412" s="1036"/>
      <c r="EZ412" s="1036"/>
      <c r="FA412" s="1036"/>
      <c r="FB412" s="1036"/>
      <c r="FC412" s="1036"/>
      <c r="FD412" s="1036"/>
      <c r="FE412" s="1036"/>
      <c r="FF412" s="1036"/>
      <c r="FG412" s="1036"/>
      <c r="FH412" s="1036"/>
      <c r="FI412" s="1036"/>
      <c r="FJ412" s="1036"/>
      <c r="FK412" s="1036"/>
      <c r="FL412" s="1036"/>
      <c r="FM412" s="1036"/>
      <c r="FN412" s="1036"/>
      <c r="FO412" s="1036"/>
      <c r="FP412" s="1036"/>
      <c r="FQ412" s="1036"/>
      <c r="FR412" s="1036"/>
      <c r="FS412" s="1036"/>
      <c r="FT412" s="1036"/>
      <c r="FU412" s="1036"/>
      <c r="FV412" s="1036"/>
      <c r="FW412" s="1036"/>
      <c r="FX412" s="1036"/>
      <c r="FY412" s="1036"/>
      <c r="FZ412" s="1036"/>
      <c r="GA412" s="1036"/>
      <c r="GB412" s="1036"/>
      <c r="GC412" s="1036"/>
      <c r="GD412" s="1036"/>
      <c r="GE412" s="1036"/>
      <c r="GF412" s="1036"/>
      <c r="GG412" s="1036"/>
      <c r="GH412" s="1036"/>
      <c r="GI412" s="1036"/>
      <c r="GJ412" s="1036"/>
      <c r="GK412" s="1036"/>
      <c r="GL412" s="1036"/>
      <c r="GM412" s="1036"/>
      <c r="GN412" s="1036"/>
      <c r="GO412" s="1036"/>
      <c r="GP412" s="1036"/>
      <c r="GQ412" s="1036"/>
      <c r="GR412" s="1036"/>
      <c r="GS412" s="1036"/>
      <c r="GT412" s="1036"/>
      <c r="GU412" s="1036"/>
      <c r="GV412" s="1036"/>
      <c r="GW412" s="1036"/>
      <c r="GX412" s="1036"/>
      <c r="GY412" s="1036"/>
      <c r="GZ412" s="1036"/>
      <c r="HA412" s="1036"/>
      <c r="HB412" s="1036"/>
      <c r="HC412" s="1036"/>
      <c r="HD412" s="1036"/>
      <c r="HE412" s="1036"/>
      <c r="HF412" s="1036"/>
      <c r="HG412" s="1036"/>
      <c r="HH412" s="1036"/>
      <c r="HI412" s="1036"/>
      <c r="HJ412" s="1036"/>
      <c r="HK412" s="1036"/>
      <c r="HL412" s="1036"/>
      <c r="HM412" s="1036"/>
      <c r="HN412" s="1036"/>
      <c r="HO412" s="1036"/>
      <c r="HP412" s="1036"/>
      <c r="HQ412" s="1036"/>
      <c r="HR412" s="1036"/>
      <c r="HS412" s="1036"/>
      <c r="HT412" s="1036"/>
      <c r="HU412" s="1036"/>
      <c r="HV412" s="1036"/>
      <c r="HW412" s="1036"/>
      <c r="HX412" s="1036"/>
      <c r="HY412" s="1036"/>
      <c r="HZ412" s="1036"/>
      <c r="IA412" s="1036"/>
      <c r="IB412" s="1036"/>
      <c r="IC412" s="1036"/>
      <c r="ID412" s="1036"/>
      <c r="IE412" s="1036"/>
      <c r="IF412" s="1036"/>
      <c r="IG412" s="1036"/>
      <c r="IH412" s="1036"/>
      <c r="II412" s="1036"/>
      <c r="IJ412" s="1036"/>
      <c r="IK412" s="1036"/>
      <c r="IL412" s="1036"/>
      <c r="IM412" s="1036"/>
      <c r="IN412" s="1036"/>
      <c r="IO412" s="1036"/>
      <c r="IP412" s="1036"/>
      <c r="IQ412" s="1036"/>
      <c r="IR412" s="1036"/>
      <c r="IS412" s="1036"/>
    </row>
    <row r="413" spans="1:253" s="919" customFormat="1" ht="30">
      <c r="A413" s="662">
        <v>534</v>
      </c>
      <c r="B413" s="885" t="s">
        <v>171</v>
      </c>
      <c r="C413" s="624"/>
      <c r="D413" s="624"/>
      <c r="E413" s="731" t="s">
        <v>174</v>
      </c>
      <c r="F413" s="897" t="s">
        <v>1140</v>
      </c>
      <c r="G413" s="897"/>
      <c r="H413" s="731" t="s">
        <v>19</v>
      </c>
      <c r="I413" s="666">
        <v>2009</v>
      </c>
      <c r="J413" s="666"/>
      <c r="K413" s="666">
        <v>2014</v>
      </c>
      <c r="L413" s="666"/>
      <c r="M413" s="666"/>
      <c r="N413" s="1037" t="s">
        <v>172</v>
      </c>
      <c r="O413" s="1038">
        <v>31465</v>
      </c>
      <c r="P413" s="1038"/>
      <c r="Q413" s="1038">
        <v>9432</v>
      </c>
      <c r="R413" s="1038">
        <v>25583</v>
      </c>
      <c r="S413" s="1038"/>
      <c r="T413" s="1038">
        <v>3550</v>
      </c>
      <c r="U413" s="1038">
        <v>5882</v>
      </c>
      <c r="V413" s="1038">
        <v>5882</v>
      </c>
      <c r="W413" s="667">
        <v>5882</v>
      </c>
      <c r="X413" s="667"/>
      <c r="Y413" s="667"/>
      <c r="Z413" s="933">
        <f t="shared" si="26"/>
        <v>0</v>
      </c>
      <c r="AA413" s="667">
        <f t="shared" si="27"/>
        <v>0</v>
      </c>
      <c r="AB413" s="734" t="s">
        <v>173</v>
      </c>
      <c r="AC413" s="1029">
        <f t="shared" si="28"/>
        <v>5882</v>
      </c>
      <c r="AD413" s="938"/>
      <c r="AE413" s="938"/>
      <c r="AF413" s="938"/>
      <c r="AG413" s="938"/>
      <c r="AH413" s="938"/>
      <c r="AI413" s="938"/>
      <c r="AJ413" s="938"/>
      <c r="AK413" s="938"/>
      <c r="AL413" s="938"/>
      <c r="AM413" s="938"/>
      <c r="AN413" s="938"/>
      <c r="AO413" s="938"/>
      <c r="AP413" s="938"/>
      <c r="AQ413" s="938"/>
      <c r="AR413" s="938"/>
      <c r="AS413" s="938"/>
      <c r="AT413" s="938"/>
      <c r="AU413" s="938"/>
      <c r="AV413" s="938"/>
      <c r="AW413" s="938"/>
      <c r="AX413" s="938"/>
      <c r="AY413" s="938"/>
      <c r="AZ413" s="938"/>
      <c r="BA413" s="938"/>
      <c r="BB413" s="938"/>
      <c r="BC413" s="938"/>
      <c r="BD413" s="938"/>
      <c r="BE413" s="938"/>
      <c r="BF413" s="938"/>
      <c r="BG413" s="938"/>
      <c r="BH413" s="938"/>
      <c r="BI413" s="938"/>
      <c r="BJ413" s="938"/>
      <c r="BK413" s="938"/>
      <c r="BL413" s="938"/>
      <c r="BM413" s="938"/>
      <c r="BN413" s="938"/>
      <c r="BO413" s="938"/>
      <c r="BP413" s="938"/>
      <c r="BQ413" s="938"/>
      <c r="BR413" s="938"/>
      <c r="BS413" s="938"/>
      <c r="BT413" s="938"/>
      <c r="BU413" s="938"/>
      <c r="BV413" s="938"/>
      <c r="BW413" s="938"/>
      <c r="BX413" s="938"/>
      <c r="BY413" s="938"/>
      <c r="BZ413" s="938"/>
      <c r="CA413" s="938"/>
      <c r="CB413" s="938"/>
      <c r="CC413" s="938"/>
      <c r="CD413" s="938"/>
      <c r="CE413" s="938"/>
      <c r="CF413" s="938"/>
      <c r="CG413" s="938"/>
      <c r="CH413" s="938"/>
      <c r="CI413" s="938"/>
      <c r="CJ413" s="938"/>
      <c r="CK413" s="938"/>
      <c r="CL413" s="938"/>
      <c r="CM413" s="938"/>
      <c r="CN413" s="938"/>
      <c r="CO413" s="938"/>
      <c r="CP413" s="938"/>
      <c r="CQ413" s="938"/>
      <c r="CR413" s="938"/>
      <c r="CS413" s="938"/>
      <c r="CT413" s="938"/>
      <c r="CU413" s="938"/>
      <c r="CV413" s="938"/>
      <c r="CW413" s="938"/>
      <c r="CX413" s="938"/>
      <c r="CY413" s="938"/>
      <c r="CZ413" s="938"/>
      <c r="DA413" s="938"/>
      <c r="DB413" s="938"/>
      <c r="DC413" s="938"/>
      <c r="DD413" s="938"/>
      <c r="DE413" s="938"/>
      <c r="DF413" s="938"/>
      <c r="DG413" s="938"/>
      <c r="DH413" s="938"/>
      <c r="DI413" s="938"/>
      <c r="DJ413" s="938"/>
      <c r="DK413" s="938"/>
      <c r="DL413" s="938"/>
      <c r="DM413" s="938"/>
      <c r="DN413" s="938"/>
      <c r="DO413" s="938"/>
      <c r="DP413" s="938"/>
      <c r="DQ413" s="938"/>
      <c r="DR413" s="938"/>
      <c r="DS413" s="938"/>
      <c r="DT413" s="938"/>
      <c r="DU413" s="938"/>
      <c r="DV413" s="938"/>
      <c r="DW413" s="938"/>
      <c r="DX413" s="938"/>
      <c r="DY413" s="938"/>
      <c r="DZ413" s="938"/>
      <c r="EA413" s="938"/>
      <c r="EB413" s="938"/>
      <c r="EC413" s="938"/>
      <c r="ED413" s="938"/>
      <c r="EE413" s="938"/>
      <c r="EF413" s="938"/>
      <c r="EG413" s="938"/>
      <c r="EH413" s="938"/>
      <c r="EI413" s="938"/>
      <c r="EJ413" s="938"/>
      <c r="EK413" s="938"/>
      <c r="EL413" s="938"/>
      <c r="EM413" s="938"/>
      <c r="EN413" s="938"/>
      <c r="EO413" s="938"/>
      <c r="EP413" s="938"/>
      <c r="EQ413" s="938"/>
      <c r="ER413" s="938"/>
      <c r="ES413" s="938"/>
      <c r="ET413" s="938"/>
      <c r="EU413" s="938"/>
      <c r="EV413" s="938"/>
      <c r="EW413" s="938"/>
      <c r="EX413" s="938"/>
      <c r="EY413" s="938"/>
      <c r="EZ413" s="938"/>
      <c r="FA413" s="938"/>
      <c r="FB413" s="938"/>
      <c r="FC413" s="938"/>
      <c r="FD413" s="938"/>
      <c r="FE413" s="938"/>
      <c r="FF413" s="938"/>
      <c r="FG413" s="938"/>
      <c r="FH413" s="938"/>
      <c r="FI413" s="938"/>
      <c r="FJ413" s="938"/>
      <c r="FK413" s="938"/>
      <c r="FL413" s="938"/>
      <c r="FM413" s="938"/>
      <c r="FN413" s="938"/>
      <c r="FO413" s="938"/>
      <c r="FP413" s="938"/>
      <c r="FQ413" s="938"/>
      <c r="FR413" s="938"/>
      <c r="FS413" s="938"/>
      <c r="FT413" s="938"/>
      <c r="FU413" s="938"/>
      <c r="FV413" s="938"/>
      <c r="FW413" s="938"/>
      <c r="FX413" s="938"/>
      <c r="FY413" s="938"/>
      <c r="FZ413" s="938"/>
      <c r="GA413" s="938"/>
      <c r="GB413" s="938"/>
      <c r="GC413" s="938"/>
      <c r="GD413" s="938"/>
      <c r="GE413" s="938"/>
      <c r="GF413" s="938"/>
      <c r="GG413" s="938"/>
      <c r="GH413" s="938"/>
      <c r="GI413" s="938"/>
      <c r="GJ413" s="938"/>
      <c r="GK413" s="938"/>
      <c r="GL413" s="938"/>
      <c r="GM413" s="938"/>
      <c r="GN413" s="938"/>
      <c r="GO413" s="938"/>
      <c r="GP413" s="938"/>
      <c r="GQ413" s="938"/>
      <c r="GR413" s="938"/>
      <c r="GS413" s="938"/>
      <c r="GT413" s="938"/>
      <c r="GU413" s="938"/>
      <c r="GV413" s="938"/>
      <c r="GW413" s="938"/>
      <c r="GX413" s="938"/>
      <c r="GY413" s="938"/>
      <c r="GZ413" s="938"/>
      <c r="HA413" s="938"/>
      <c r="HB413" s="938"/>
      <c r="HC413" s="938"/>
      <c r="HD413" s="938"/>
      <c r="HE413" s="938"/>
      <c r="HF413" s="938"/>
      <c r="HG413" s="938"/>
      <c r="HH413" s="938"/>
      <c r="HI413" s="938"/>
      <c r="HJ413" s="938"/>
      <c r="HK413" s="938"/>
      <c r="HL413" s="938"/>
      <c r="HM413" s="938"/>
      <c r="HN413" s="938"/>
      <c r="HO413" s="938"/>
      <c r="HP413" s="938"/>
      <c r="HQ413" s="938"/>
      <c r="HR413" s="938"/>
      <c r="HS413" s="938"/>
      <c r="HT413" s="938"/>
      <c r="HU413" s="938"/>
      <c r="HV413" s="938"/>
      <c r="HW413" s="938"/>
      <c r="HX413" s="938"/>
      <c r="HY413" s="938"/>
      <c r="HZ413" s="938"/>
      <c r="IA413" s="938"/>
      <c r="IB413" s="938"/>
      <c r="IC413" s="938"/>
      <c r="ID413" s="938"/>
      <c r="IE413" s="938"/>
      <c r="IF413" s="938"/>
      <c r="IG413" s="938"/>
      <c r="IH413" s="938"/>
      <c r="II413" s="938"/>
      <c r="IJ413" s="938"/>
      <c r="IK413" s="938"/>
      <c r="IL413" s="938"/>
      <c r="IM413" s="938"/>
      <c r="IN413" s="938"/>
      <c r="IO413" s="938"/>
      <c r="IP413" s="938"/>
      <c r="IQ413" s="938"/>
      <c r="IR413" s="938"/>
      <c r="IS413" s="938"/>
    </row>
    <row r="414" spans="1:253" s="919" customFormat="1" ht="30">
      <c r="A414" s="662">
        <v>535</v>
      </c>
      <c r="B414" s="1039" t="s">
        <v>244</v>
      </c>
      <c r="C414" s="1040"/>
      <c r="D414" s="1040"/>
      <c r="E414" s="731" t="s">
        <v>174</v>
      </c>
      <c r="F414" s="897" t="s">
        <v>1140</v>
      </c>
      <c r="G414" s="897"/>
      <c r="H414" s="731" t="s">
        <v>19</v>
      </c>
      <c r="I414" s="666">
        <v>2010</v>
      </c>
      <c r="J414" s="666"/>
      <c r="K414" s="666">
        <v>2010</v>
      </c>
      <c r="L414" s="666"/>
      <c r="M414" s="666"/>
      <c r="N414" s="906" t="s">
        <v>1113</v>
      </c>
      <c r="O414" s="1038">
        <v>1077</v>
      </c>
      <c r="P414" s="1038"/>
      <c r="Q414" s="1038">
        <v>1077</v>
      </c>
      <c r="R414" s="1038">
        <v>577</v>
      </c>
      <c r="S414" s="1038"/>
      <c r="T414" s="1038">
        <v>577</v>
      </c>
      <c r="U414" s="1038">
        <v>500</v>
      </c>
      <c r="V414" s="1038">
        <v>500</v>
      </c>
      <c r="W414" s="667">
        <v>500</v>
      </c>
      <c r="X414" s="667"/>
      <c r="Y414" s="667"/>
      <c r="Z414" s="933">
        <f t="shared" si="26"/>
        <v>0</v>
      </c>
      <c r="AA414" s="667">
        <f t="shared" si="27"/>
        <v>0</v>
      </c>
      <c r="AB414" s="734" t="s">
        <v>173</v>
      </c>
      <c r="AC414" s="1029">
        <f t="shared" si="28"/>
        <v>500</v>
      </c>
      <c r="AD414" s="938"/>
      <c r="AE414" s="938"/>
      <c r="AF414" s="938"/>
      <c r="AG414" s="938"/>
      <c r="AH414" s="938"/>
      <c r="AI414" s="938"/>
      <c r="AJ414" s="938"/>
      <c r="AK414" s="938"/>
      <c r="AL414" s="938"/>
      <c r="AM414" s="938"/>
      <c r="AN414" s="938"/>
      <c r="AO414" s="938"/>
      <c r="AP414" s="938"/>
      <c r="AQ414" s="938"/>
      <c r="AR414" s="938"/>
      <c r="AS414" s="938"/>
      <c r="AT414" s="938"/>
      <c r="AU414" s="938"/>
      <c r="AV414" s="938"/>
      <c r="AW414" s="938"/>
      <c r="AX414" s="938"/>
      <c r="AY414" s="938"/>
      <c r="AZ414" s="938"/>
      <c r="BA414" s="938"/>
      <c r="BB414" s="938"/>
      <c r="BC414" s="938"/>
      <c r="BD414" s="938"/>
      <c r="BE414" s="938"/>
      <c r="BF414" s="938"/>
      <c r="BG414" s="938"/>
      <c r="BH414" s="938"/>
      <c r="BI414" s="938"/>
      <c r="BJ414" s="938"/>
      <c r="BK414" s="938"/>
      <c r="BL414" s="938"/>
      <c r="BM414" s="938"/>
      <c r="BN414" s="938"/>
      <c r="BO414" s="938"/>
      <c r="BP414" s="938"/>
      <c r="BQ414" s="938"/>
      <c r="BR414" s="938"/>
      <c r="BS414" s="938"/>
      <c r="BT414" s="938"/>
      <c r="BU414" s="938"/>
      <c r="BV414" s="938"/>
      <c r="BW414" s="938"/>
      <c r="BX414" s="938"/>
      <c r="BY414" s="938"/>
      <c r="BZ414" s="938"/>
      <c r="CA414" s="938"/>
      <c r="CB414" s="938"/>
      <c r="CC414" s="938"/>
      <c r="CD414" s="938"/>
      <c r="CE414" s="938"/>
      <c r="CF414" s="938"/>
      <c r="CG414" s="938"/>
      <c r="CH414" s="938"/>
      <c r="CI414" s="938"/>
      <c r="CJ414" s="938"/>
      <c r="CK414" s="938"/>
      <c r="CL414" s="938"/>
      <c r="CM414" s="938"/>
      <c r="CN414" s="938"/>
      <c r="CO414" s="938"/>
      <c r="CP414" s="938"/>
      <c r="CQ414" s="938"/>
      <c r="CR414" s="938"/>
      <c r="CS414" s="938"/>
      <c r="CT414" s="938"/>
      <c r="CU414" s="938"/>
      <c r="CV414" s="938"/>
      <c r="CW414" s="938"/>
      <c r="CX414" s="938"/>
      <c r="CY414" s="938"/>
      <c r="CZ414" s="938"/>
      <c r="DA414" s="938"/>
      <c r="DB414" s="938"/>
      <c r="DC414" s="938"/>
      <c r="DD414" s="938"/>
      <c r="DE414" s="938"/>
      <c r="DF414" s="938"/>
      <c r="DG414" s="938"/>
      <c r="DH414" s="938"/>
      <c r="DI414" s="938"/>
      <c r="DJ414" s="938"/>
      <c r="DK414" s="938"/>
      <c r="DL414" s="938"/>
      <c r="DM414" s="938"/>
      <c r="DN414" s="938"/>
      <c r="DO414" s="938"/>
      <c r="DP414" s="938"/>
      <c r="DQ414" s="938"/>
      <c r="DR414" s="938"/>
      <c r="DS414" s="938"/>
      <c r="DT414" s="938"/>
      <c r="DU414" s="938"/>
      <c r="DV414" s="938"/>
      <c r="DW414" s="938"/>
      <c r="DX414" s="938"/>
      <c r="DY414" s="938"/>
      <c r="DZ414" s="938"/>
      <c r="EA414" s="938"/>
      <c r="EB414" s="938"/>
      <c r="EC414" s="938"/>
      <c r="ED414" s="938"/>
      <c r="EE414" s="938"/>
      <c r="EF414" s="938"/>
      <c r="EG414" s="938"/>
      <c r="EH414" s="938"/>
      <c r="EI414" s="938"/>
      <c r="EJ414" s="938"/>
      <c r="EK414" s="938"/>
      <c r="EL414" s="938"/>
      <c r="EM414" s="938"/>
      <c r="EN414" s="938"/>
      <c r="EO414" s="938"/>
      <c r="EP414" s="938"/>
      <c r="EQ414" s="938"/>
      <c r="ER414" s="938"/>
      <c r="ES414" s="938"/>
      <c r="ET414" s="938"/>
      <c r="EU414" s="938"/>
      <c r="EV414" s="938"/>
      <c r="EW414" s="938"/>
      <c r="EX414" s="938"/>
      <c r="EY414" s="938"/>
      <c r="EZ414" s="938"/>
      <c r="FA414" s="938"/>
      <c r="FB414" s="938"/>
      <c r="FC414" s="938"/>
      <c r="FD414" s="938"/>
      <c r="FE414" s="938"/>
      <c r="FF414" s="938"/>
      <c r="FG414" s="938"/>
      <c r="FH414" s="938"/>
      <c r="FI414" s="938"/>
      <c r="FJ414" s="938"/>
      <c r="FK414" s="938"/>
      <c r="FL414" s="938"/>
      <c r="FM414" s="938"/>
      <c r="FN414" s="938"/>
      <c r="FO414" s="938"/>
      <c r="FP414" s="938"/>
      <c r="FQ414" s="938"/>
      <c r="FR414" s="938"/>
      <c r="FS414" s="938"/>
      <c r="FT414" s="938"/>
      <c r="FU414" s="938"/>
      <c r="FV414" s="938"/>
      <c r="FW414" s="938"/>
      <c r="FX414" s="938"/>
      <c r="FY414" s="938"/>
      <c r="FZ414" s="938"/>
      <c r="GA414" s="938"/>
      <c r="GB414" s="938"/>
      <c r="GC414" s="938"/>
      <c r="GD414" s="938"/>
      <c r="GE414" s="938"/>
      <c r="GF414" s="938"/>
      <c r="GG414" s="938"/>
      <c r="GH414" s="938"/>
      <c r="GI414" s="938"/>
      <c r="GJ414" s="938"/>
      <c r="GK414" s="938"/>
      <c r="GL414" s="938"/>
      <c r="GM414" s="938"/>
      <c r="GN414" s="938"/>
      <c r="GO414" s="938"/>
      <c r="GP414" s="938"/>
      <c r="GQ414" s="938"/>
      <c r="GR414" s="938"/>
      <c r="GS414" s="938"/>
      <c r="GT414" s="938"/>
      <c r="GU414" s="938"/>
      <c r="GV414" s="938"/>
      <c r="GW414" s="938"/>
      <c r="GX414" s="938"/>
      <c r="GY414" s="938"/>
      <c r="GZ414" s="938"/>
      <c r="HA414" s="938"/>
      <c r="HB414" s="938"/>
      <c r="HC414" s="938"/>
      <c r="HD414" s="938"/>
      <c r="HE414" s="938"/>
      <c r="HF414" s="938"/>
      <c r="HG414" s="938"/>
      <c r="HH414" s="938"/>
      <c r="HI414" s="938"/>
      <c r="HJ414" s="938"/>
      <c r="HK414" s="938"/>
      <c r="HL414" s="938"/>
      <c r="HM414" s="938"/>
      <c r="HN414" s="938"/>
      <c r="HO414" s="938"/>
      <c r="HP414" s="938"/>
      <c r="HQ414" s="938"/>
      <c r="HR414" s="938"/>
      <c r="HS414" s="938"/>
      <c r="HT414" s="938"/>
      <c r="HU414" s="938"/>
      <c r="HV414" s="938"/>
      <c r="HW414" s="938"/>
      <c r="HX414" s="938"/>
      <c r="HY414" s="938"/>
      <c r="HZ414" s="938"/>
      <c r="IA414" s="938"/>
      <c r="IB414" s="938"/>
      <c r="IC414" s="938"/>
      <c r="ID414" s="938"/>
      <c r="IE414" s="938"/>
      <c r="IF414" s="938"/>
      <c r="IG414" s="938"/>
      <c r="IH414" s="938"/>
      <c r="II414" s="938"/>
      <c r="IJ414" s="938"/>
      <c r="IK414" s="938"/>
      <c r="IL414" s="938"/>
      <c r="IM414" s="938"/>
      <c r="IN414" s="938"/>
      <c r="IO414" s="938"/>
      <c r="IP414" s="938"/>
      <c r="IQ414" s="938"/>
      <c r="IR414" s="938"/>
      <c r="IS414" s="938"/>
    </row>
    <row r="415" spans="1:253" s="919" customFormat="1" ht="30">
      <c r="A415" s="662">
        <v>536</v>
      </c>
      <c r="B415" s="885" t="s">
        <v>307</v>
      </c>
      <c r="C415" s="624"/>
      <c r="D415" s="624"/>
      <c r="E415" s="731" t="s">
        <v>174</v>
      </c>
      <c r="F415" s="897" t="s">
        <v>1140</v>
      </c>
      <c r="G415" s="897"/>
      <c r="H415" s="731" t="s">
        <v>19</v>
      </c>
      <c r="I415" s="666">
        <v>2011</v>
      </c>
      <c r="J415" s="666"/>
      <c r="K415" s="666">
        <v>2014</v>
      </c>
      <c r="L415" s="666"/>
      <c r="M415" s="666"/>
      <c r="N415" s="1041" t="s">
        <v>308</v>
      </c>
      <c r="O415" s="1038">
        <v>1678</v>
      </c>
      <c r="P415" s="1038"/>
      <c r="Q415" s="1038">
        <v>1678</v>
      </c>
      <c r="R415" s="1038">
        <v>1500</v>
      </c>
      <c r="S415" s="1038"/>
      <c r="T415" s="1038">
        <v>1500</v>
      </c>
      <c r="U415" s="1038">
        <v>82</v>
      </c>
      <c r="V415" s="1038">
        <v>82</v>
      </c>
      <c r="W415" s="667">
        <v>82</v>
      </c>
      <c r="X415" s="667"/>
      <c r="Y415" s="667"/>
      <c r="Z415" s="933">
        <f t="shared" si="26"/>
        <v>0</v>
      </c>
      <c r="AA415" s="667">
        <f t="shared" si="27"/>
        <v>0</v>
      </c>
      <c r="AB415" s="734" t="s">
        <v>173</v>
      </c>
      <c r="AC415" s="1029">
        <f t="shared" si="28"/>
        <v>82</v>
      </c>
      <c r="AD415" s="938"/>
      <c r="AE415" s="938"/>
      <c r="AF415" s="938"/>
      <c r="AG415" s="938"/>
      <c r="AH415" s="938"/>
      <c r="AI415" s="938"/>
      <c r="AJ415" s="938"/>
      <c r="AK415" s="938"/>
      <c r="AL415" s="938"/>
      <c r="AM415" s="938"/>
      <c r="AN415" s="938"/>
      <c r="AO415" s="938"/>
      <c r="AP415" s="938"/>
      <c r="AQ415" s="938"/>
      <c r="AR415" s="938"/>
      <c r="AS415" s="938"/>
      <c r="AT415" s="938"/>
      <c r="AU415" s="938"/>
      <c r="AV415" s="938"/>
      <c r="AW415" s="938"/>
      <c r="AX415" s="938"/>
      <c r="AY415" s="938"/>
      <c r="AZ415" s="938"/>
      <c r="BA415" s="938"/>
      <c r="BB415" s="938"/>
      <c r="BC415" s="938"/>
      <c r="BD415" s="938"/>
      <c r="BE415" s="938"/>
      <c r="BF415" s="938"/>
      <c r="BG415" s="938"/>
      <c r="BH415" s="938"/>
      <c r="BI415" s="938"/>
      <c r="BJ415" s="938"/>
      <c r="BK415" s="938"/>
      <c r="BL415" s="938"/>
      <c r="BM415" s="938"/>
      <c r="BN415" s="938"/>
      <c r="BO415" s="938"/>
      <c r="BP415" s="938"/>
      <c r="BQ415" s="938"/>
      <c r="BR415" s="938"/>
      <c r="BS415" s="938"/>
      <c r="BT415" s="938"/>
      <c r="BU415" s="938"/>
      <c r="BV415" s="938"/>
      <c r="BW415" s="938"/>
      <c r="BX415" s="938"/>
      <c r="BY415" s="938"/>
      <c r="BZ415" s="938"/>
      <c r="CA415" s="938"/>
      <c r="CB415" s="938"/>
      <c r="CC415" s="938"/>
      <c r="CD415" s="938"/>
      <c r="CE415" s="938"/>
      <c r="CF415" s="938"/>
      <c r="CG415" s="938"/>
      <c r="CH415" s="938"/>
      <c r="CI415" s="938"/>
      <c r="CJ415" s="938"/>
      <c r="CK415" s="938"/>
      <c r="CL415" s="938"/>
      <c r="CM415" s="938"/>
      <c r="CN415" s="938"/>
      <c r="CO415" s="938"/>
      <c r="CP415" s="938"/>
      <c r="CQ415" s="938"/>
      <c r="CR415" s="938"/>
      <c r="CS415" s="938"/>
      <c r="CT415" s="938"/>
      <c r="CU415" s="938"/>
      <c r="CV415" s="938"/>
      <c r="CW415" s="938"/>
      <c r="CX415" s="938"/>
      <c r="CY415" s="938"/>
      <c r="CZ415" s="938"/>
      <c r="DA415" s="938"/>
      <c r="DB415" s="938"/>
      <c r="DC415" s="938"/>
      <c r="DD415" s="938"/>
      <c r="DE415" s="938"/>
      <c r="DF415" s="938"/>
      <c r="DG415" s="938"/>
      <c r="DH415" s="938"/>
      <c r="DI415" s="938"/>
      <c r="DJ415" s="938"/>
      <c r="DK415" s="938"/>
      <c r="DL415" s="938"/>
      <c r="DM415" s="938"/>
      <c r="DN415" s="938"/>
      <c r="DO415" s="938"/>
      <c r="DP415" s="938"/>
      <c r="DQ415" s="938"/>
      <c r="DR415" s="938"/>
      <c r="DS415" s="938"/>
      <c r="DT415" s="938"/>
      <c r="DU415" s="938"/>
      <c r="DV415" s="938"/>
      <c r="DW415" s="938"/>
      <c r="DX415" s="938"/>
      <c r="DY415" s="938"/>
      <c r="DZ415" s="938"/>
      <c r="EA415" s="938"/>
      <c r="EB415" s="938"/>
      <c r="EC415" s="938"/>
      <c r="ED415" s="938"/>
      <c r="EE415" s="938"/>
      <c r="EF415" s="938"/>
      <c r="EG415" s="938"/>
      <c r="EH415" s="938"/>
      <c r="EI415" s="938"/>
      <c r="EJ415" s="938"/>
      <c r="EK415" s="938"/>
      <c r="EL415" s="938"/>
      <c r="EM415" s="938"/>
      <c r="EN415" s="938"/>
      <c r="EO415" s="938"/>
      <c r="EP415" s="938"/>
      <c r="EQ415" s="938"/>
      <c r="ER415" s="938"/>
      <c r="ES415" s="938"/>
      <c r="ET415" s="938"/>
      <c r="EU415" s="938"/>
      <c r="EV415" s="938"/>
      <c r="EW415" s="938"/>
      <c r="EX415" s="938"/>
      <c r="EY415" s="938"/>
      <c r="EZ415" s="938"/>
      <c r="FA415" s="938"/>
      <c r="FB415" s="938"/>
      <c r="FC415" s="938"/>
      <c r="FD415" s="938"/>
      <c r="FE415" s="938"/>
      <c r="FF415" s="938"/>
      <c r="FG415" s="938"/>
      <c r="FH415" s="938"/>
      <c r="FI415" s="938"/>
      <c r="FJ415" s="938"/>
      <c r="FK415" s="938"/>
      <c r="FL415" s="938"/>
      <c r="FM415" s="938"/>
      <c r="FN415" s="938"/>
      <c r="FO415" s="938"/>
      <c r="FP415" s="938"/>
      <c r="FQ415" s="938"/>
      <c r="FR415" s="938"/>
      <c r="FS415" s="938"/>
      <c r="FT415" s="938"/>
      <c r="FU415" s="938"/>
      <c r="FV415" s="938"/>
      <c r="FW415" s="938"/>
      <c r="FX415" s="938"/>
      <c r="FY415" s="938"/>
      <c r="FZ415" s="938"/>
      <c r="GA415" s="938"/>
      <c r="GB415" s="938"/>
      <c r="GC415" s="938"/>
      <c r="GD415" s="938"/>
      <c r="GE415" s="938"/>
      <c r="GF415" s="938"/>
      <c r="GG415" s="938"/>
      <c r="GH415" s="938"/>
      <c r="GI415" s="938"/>
      <c r="GJ415" s="938"/>
      <c r="GK415" s="938"/>
      <c r="GL415" s="938"/>
      <c r="GM415" s="938"/>
      <c r="GN415" s="938"/>
      <c r="GO415" s="938"/>
      <c r="GP415" s="938"/>
      <c r="GQ415" s="938"/>
      <c r="GR415" s="938"/>
      <c r="GS415" s="938"/>
      <c r="GT415" s="938"/>
      <c r="GU415" s="938"/>
      <c r="GV415" s="938"/>
      <c r="GW415" s="938"/>
      <c r="GX415" s="938"/>
      <c r="GY415" s="938"/>
      <c r="GZ415" s="938"/>
      <c r="HA415" s="938"/>
      <c r="HB415" s="938"/>
      <c r="HC415" s="938"/>
      <c r="HD415" s="938"/>
      <c r="HE415" s="938"/>
      <c r="HF415" s="938"/>
      <c r="HG415" s="938"/>
      <c r="HH415" s="938"/>
      <c r="HI415" s="938"/>
      <c r="HJ415" s="938"/>
      <c r="HK415" s="938"/>
      <c r="HL415" s="938"/>
      <c r="HM415" s="938"/>
      <c r="HN415" s="938"/>
      <c r="HO415" s="938"/>
      <c r="HP415" s="938"/>
      <c r="HQ415" s="938"/>
      <c r="HR415" s="938"/>
      <c r="HS415" s="938"/>
      <c r="HT415" s="938"/>
      <c r="HU415" s="938"/>
      <c r="HV415" s="938"/>
      <c r="HW415" s="938"/>
      <c r="HX415" s="938"/>
      <c r="HY415" s="938"/>
      <c r="HZ415" s="938"/>
      <c r="IA415" s="938"/>
      <c r="IB415" s="938"/>
      <c r="IC415" s="938"/>
      <c r="ID415" s="938"/>
      <c r="IE415" s="938"/>
      <c r="IF415" s="938"/>
      <c r="IG415" s="938"/>
      <c r="IH415" s="938"/>
      <c r="II415" s="938"/>
      <c r="IJ415" s="938"/>
      <c r="IK415" s="938"/>
      <c r="IL415" s="938"/>
      <c r="IM415" s="938"/>
      <c r="IN415" s="938"/>
      <c r="IO415" s="938"/>
      <c r="IP415" s="938"/>
      <c r="IQ415" s="938"/>
      <c r="IR415" s="938"/>
      <c r="IS415" s="938"/>
    </row>
    <row r="416" spans="1:253" s="919" customFormat="1" ht="30">
      <c r="A416" s="662">
        <v>537</v>
      </c>
      <c r="B416" s="885" t="s">
        <v>255</v>
      </c>
      <c r="C416" s="624"/>
      <c r="D416" s="624"/>
      <c r="E416" s="731" t="s">
        <v>174</v>
      </c>
      <c r="F416" s="897" t="s">
        <v>1140</v>
      </c>
      <c r="G416" s="897"/>
      <c r="H416" s="731" t="s">
        <v>19</v>
      </c>
      <c r="I416" s="666">
        <v>2013</v>
      </c>
      <c r="J416" s="666"/>
      <c r="K416" s="666">
        <v>2014</v>
      </c>
      <c r="L416" s="666"/>
      <c r="M416" s="666"/>
      <c r="N416" s="1041" t="s">
        <v>256</v>
      </c>
      <c r="O416" s="1038">
        <v>1601.8</v>
      </c>
      <c r="P416" s="1038"/>
      <c r="Q416" s="1038">
        <v>1601.8</v>
      </c>
      <c r="R416" s="1038">
        <v>1263</v>
      </c>
      <c r="S416" s="1038"/>
      <c r="T416" s="1038">
        <v>1263</v>
      </c>
      <c r="U416" s="1038">
        <v>323</v>
      </c>
      <c r="V416" s="1038">
        <v>323</v>
      </c>
      <c r="W416" s="667">
        <v>323</v>
      </c>
      <c r="X416" s="667"/>
      <c r="Y416" s="667"/>
      <c r="Z416" s="933">
        <f t="shared" si="26"/>
        <v>0</v>
      </c>
      <c r="AA416" s="667">
        <f t="shared" si="27"/>
        <v>0</v>
      </c>
      <c r="AB416" s="734" t="s">
        <v>173</v>
      </c>
      <c r="AC416" s="1029">
        <f t="shared" si="28"/>
        <v>323</v>
      </c>
      <c r="AD416" s="938"/>
      <c r="AE416" s="938"/>
      <c r="AF416" s="938"/>
      <c r="AG416" s="938"/>
      <c r="AH416" s="938"/>
      <c r="AI416" s="938"/>
      <c r="AJ416" s="938"/>
      <c r="AK416" s="938"/>
      <c r="AL416" s="938"/>
      <c r="AM416" s="938"/>
      <c r="AN416" s="938"/>
      <c r="AO416" s="938"/>
      <c r="AP416" s="938"/>
      <c r="AQ416" s="938"/>
      <c r="AR416" s="938"/>
      <c r="AS416" s="938"/>
      <c r="AT416" s="938"/>
      <c r="AU416" s="938"/>
      <c r="AV416" s="938"/>
      <c r="AW416" s="938"/>
      <c r="AX416" s="938"/>
      <c r="AY416" s="938"/>
      <c r="AZ416" s="938"/>
      <c r="BA416" s="938"/>
      <c r="BB416" s="938"/>
      <c r="BC416" s="938"/>
      <c r="BD416" s="938"/>
      <c r="BE416" s="938"/>
      <c r="BF416" s="938"/>
      <c r="BG416" s="938"/>
      <c r="BH416" s="938"/>
      <c r="BI416" s="938"/>
      <c r="BJ416" s="938"/>
      <c r="BK416" s="938"/>
      <c r="BL416" s="938"/>
      <c r="BM416" s="938"/>
      <c r="BN416" s="938"/>
      <c r="BO416" s="938"/>
      <c r="BP416" s="938"/>
      <c r="BQ416" s="938"/>
      <c r="BR416" s="938"/>
      <c r="BS416" s="938"/>
      <c r="BT416" s="938"/>
      <c r="BU416" s="938"/>
      <c r="BV416" s="938"/>
      <c r="BW416" s="938"/>
      <c r="BX416" s="938"/>
      <c r="BY416" s="938"/>
      <c r="BZ416" s="938"/>
      <c r="CA416" s="938"/>
      <c r="CB416" s="938"/>
      <c r="CC416" s="938"/>
      <c r="CD416" s="938"/>
      <c r="CE416" s="938"/>
      <c r="CF416" s="938"/>
      <c r="CG416" s="938"/>
      <c r="CH416" s="938"/>
      <c r="CI416" s="938"/>
      <c r="CJ416" s="938"/>
      <c r="CK416" s="938"/>
      <c r="CL416" s="938"/>
      <c r="CM416" s="938"/>
      <c r="CN416" s="938"/>
      <c r="CO416" s="938"/>
      <c r="CP416" s="938"/>
      <c r="CQ416" s="938"/>
      <c r="CR416" s="938"/>
      <c r="CS416" s="938"/>
      <c r="CT416" s="938"/>
      <c r="CU416" s="938"/>
      <c r="CV416" s="938"/>
      <c r="CW416" s="938"/>
      <c r="CX416" s="938"/>
      <c r="CY416" s="938"/>
      <c r="CZ416" s="938"/>
      <c r="DA416" s="938"/>
      <c r="DB416" s="938"/>
      <c r="DC416" s="938"/>
      <c r="DD416" s="938"/>
      <c r="DE416" s="938"/>
      <c r="DF416" s="938"/>
      <c r="DG416" s="938"/>
      <c r="DH416" s="938"/>
      <c r="DI416" s="938"/>
      <c r="DJ416" s="938"/>
      <c r="DK416" s="938"/>
      <c r="DL416" s="938"/>
      <c r="DM416" s="938"/>
      <c r="DN416" s="938"/>
      <c r="DO416" s="938"/>
      <c r="DP416" s="938"/>
      <c r="DQ416" s="938"/>
      <c r="DR416" s="938"/>
      <c r="DS416" s="938"/>
      <c r="DT416" s="938"/>
      <c r="DU416" s="938"/>
      <c r="DV416" s="938"/>
      <c r="DW416" s="938"/>
      <c r="DX416" s="938"/>
      <c r="DY416" s="938"/>
      <c r="DZ416" s="938"/>
      <c r="EA416" s="938"/>
      <c r="EB416" s="938"/>
      <c r="EC416" s="938"/>
      <c r="ED416" s="938"/>
      <c r="EE416" s="938"/>
      <c r="EF416" s="938"/>
      <c r="EG416" s="938"/>
      <c r="EH416" s="938"/>
      <c r="EI416" s="938"/>
      <c r="EJ416" s="938"/>
      <c r="EK416" s="938"/>
      <c r="EL416" s="938"/>
      <c r="EM416" s="938"/>
      <c r="EN416" s="938"/>
      <c r="EO416" s="938"/>
      <c r="EP416" s="938"/>
      <c r="EQ416" s="938"/>
      <c r="ER416" s="938"/>
      <c r="ES416" s="938"/>
      <c r="ET416" s="938"/>
      <c r="EU416" s="938"/>
      <c r="EV416" s="938"/>
      <c r="EW416" s="938"/>
      <c r="EX416" s="938"/>
      <c r="EY416" s="938"/>
      <c r="EZ416" s="938"/>
      <c r="FA416" s="938"/>
      <c r="FB416" s="938"/>
      <c r="FC416" s="938"/>
      <c r="FD416" s="938"/>
      <c r="FE416" s="938"/>
      <c r="FF416" s="938"/>
      <c r="FG416" s="938"/>
      <c r="FH416" s="938"/>
      <c r="FI416" s="938"/>
      <c r="FJ416" s="938"/>
      <c r="FK416" s="938"/>
      <c r="FL416" s="938"/>
      <c r="FM416" s="938"/>
      <c r="FN416" s="938"/>
      <c r="FO416" s="938"/>
      <c r="FP416" s="938"/>
      <c r="FQ416" s="938"/>
      <c r="FR416" s="938"/>
      <c r="FS416" s="938"/>
      <c r="FT416" s="938"/>
      <c r="FU416" s="938"/>
      <c r="FV416" s="938"/>
      <c r="FW416" s="938"/>
      <c r="FX416" s="938"/>
      <c r="FY416" s="938"/>
      <c r="FZ416" s="938"/>
      <c r="GA416" s="938"/>
      <c r="GB416" s="938"/>
      <c r="GC416" s="938"/>
      <c r="GD416" s="938"/>
      <c r="GE416" s="938"/>
      <c r="GF416" s="938"/>
      <c r="GG416" s="938"/>
      <c r="GH416" s="938"/>
      <c r="GI416" s="938"/>
      <c r="GJ416" s="938"/>
      <c r="GK416" s="938"/>
      <c r="GL416" s="938"/>
      <c r="GM416" s="938"/>
      <c r="GN416" s="938"/>
      <c r="GO416" s="938"/>
      <c r="GP416" s="938"/>
      <c r="GQ416" s="938"/>
      <c r="GR416" s="938"/>
      <c r="GS416" s="938"/>
      <c r="GT416" s="938"/>
      <c r="GU416" s="938"/>
      <c r="GV416" s="938"/>
      <c r="GW416" s="938"/>
      <c r="GX416" s="938"/>
      <c r="GY416" s="938"/>
      <c r="GZ416" s="938"/>
      <c r="HA416" s="938"/>
      <c r="HB416" s="938"/>
      <c r="HC416" s="938"/>
      <c r="HD416" s="938"/>
      <c r="HE416" s="938"/>
      <c r="HF416" s="938"/>
      <c r="HG416" s="938"/>
      <c r="HH416" s="938"/>
      <c r="HI416" s="938"/>
      <c r="HJ416" s="938"/>
      <c r="HK416" s="938"/>
      <c r="HL416" s="938"/>
      <c r="HM416" s="938"/>
      <c r="HN416" s="938"/>
      <c r="HO416" s="938"/>
      <c r="HP416" s="938"/>
      <c r="HQ416" s="938"/>
      <c r="HR416" s="938"/>
      <c r="HS416" s="938"/>
      <c r="HT416" s="938"/>
      <c r="HU416" s="938"/>
      <c r="HV416" s="938"/>
      <c r="HW416" s="938"/>
      <c r="HX416" s="938"/>
      <c r="HY416" s="938"/>
      <c r="HZ416" s="938"/>
      <c r="IA416" s="938"/>
      <c r="IB416" s="938"/>
      <c r="IC416" s="938"/>
      <c r="ID416" s="938"/>
      <c r="IE416" s="938"/>
      <c r="IF416" s="938"/>
      <c r="IG416" s="938"/>
      <c r="IH416" s="938"/>
      <c r="II416" s="938"/>
      <c r="IJ416" s="938"/>
      <c r="IK416" s="938"/>
      <c r="IL416" s="938"/>
      <c r="IM416" s="938"/>
      <c r="IN416" s="938"/>
      <c r="IO416" s="938"/>
      <c r="IP416" s="938"/>
      <c r="IQ416" s="938"/>
      <c r="IR416" s="938"/>
      <c r="IS416" s="938"/>
    </row>
    <row r="417" spans="1:253" s="919" customFormat="1" ht="30">
      <c r="A417" s="662">
        <v>538</v>
      </c>
      <c r="B417" s="885" t="s">
        <v>263</v>
      </c>
      <c r="C417" s="624"/>
      <c r="D417" s="624"/>
      <c r="E417" s="731" t="s">
        <v>174</v>
      </c>
      <c r="F417" s="897" t="s">
        <v>1140</v>
      </c>
      <c r="G417" s="897"/>
      <c r="H417" s="731" t="s">
        <v>19</v>
      </c>
      <c r="I417" s="666">
        <v>2013</v>
      </c>
      <c r="J417" s="666"/>
      <c r="K417" s="666">
        <v>2014</v>
      </c>
      <c r="L417" s="666"/>
      <c r="M417" s="666"/>
      <c r="N417" s="1041" t="s">
        <v>264</v>
      </c>
      <c r="O417" s="1038">
        <v>747.7</v>
      </c>
      <c r="P417" s="1038"/>
      <c r="Q417" s="1038">
        <v>747.7</v>
      </c>
      <c r="R417" s="1038">
        <v>500</v>
      </c>
      <c r="S417" s="1038"/>
      <c r="T417" s="1038">
        <v>500</v>
      </c>
      <c r="U417" s="1038">
        <v>242</v>
      </c>
      <c r="V417" s="1038">
        <v>242</v>
      </c>
      <c r="W417" s="667">
        <v>242</v>
      </c>
      <c r="X417" s="667"/>
      <c r="Y417" s="667"/>
      <c r="Z417" s="933">
        <f t="shared" si="26"/>
        <v>0</v>
      </c>
      <c r="AA417" s="667">
        <f t="shared" si="27"/>
        <v>0</v>
      </c>
      <c r="AB417" s="734" t="s">
        <v>173</v>
      </c>
      <c r="AC417" s="1029">
        <f t="shared" si="28"/>
        <v>242</v>
      </c>
      <c r="AD417" s="938"/>
      <c r="AE417" s="938"/>
      <c r="AF417" s="938"/>
      <c r="AG417" s="938"/>
      <c r="AH417" s="938"/>
      <c r="AI417" s="938"/>
      <c r="AJ417" s="938"/>
      <c r="AK417" s="938"/>
      <c r="AL417" s="938"/>
      <c r="AM417" s="938"/>
      <c r="AN417" s="938"/>
      <c r="AO417" s="938"/>
      <c r="AP417" s="938"/>
      <c r="AQ417" s="938"/>
      <c r="AR417" s="938"/>
      <c r="AS417" s="938"/>
      <c r="AT417" s="938"/>
      <c r="AU417" s="938"/>
      <c r="AV417" s="938"/>
      <c r="AW417" s="938"/>
      <c r="AX417" s="938"/>
      <c r="AY417" s="938"/>
      <c r="AZ417" s="938"/>
      <c r="BA417" s="938"/>
      <c r="BB417" s="938"/>
      <c r="BC417" s="938"/>
      <c r="BD417" s="938"/>
      <c r="BE417" s="938"/>
      <c r="BF417" s="938"/>
      <c r="BG417" s="938"/>
      <c r="BH417" s="938"/>
      <c r="BI417" s="938"/>
      <c r="BJ417" s="938"/>
      <c r="BK417" s="938"/>
      <c r="BL417" s="938"/>
      <c r="BM417" s="938"/>
      <c r="BN417" s="938"/>
      <c r="BO417" s="938"/>
      <c r="BP417" s="938"/>
      <c r="BQ417" s="938"/>
      <c r="BR417" s="938"/>
      <c r="BS417" s="938"/>
      <c r="BT417" s="938"/>
      <c r="BU417" s="938"/>
      <c r="BV417" s="938"/>
      <c r="BW417" s="938"/>
      <c r="BX417" s="938"/>
      <c r="BY417" s="938"/>
      <c r="BZ417" s="938"/>
      <c r="CA417" s="938"/>
      <c r="CB417" s="938"/>
      <c r="CC417" s="938"/>
      <c r="CD417" s="938"/>
      <c r="CE417" s="938"/>
      <c r="CF417" s="938"/>
      <c r="CG417" s="938"/>
      <c r="CH417" s="938"/>
      <c r="CI417" s="938"/>
      <c r="CJ417" s="938"/>
      <c r="CK417" s="938"/>
      <c r="CL417" s="938"/>
      <c r="CM417" s="938"/>
      <c r="CN417" s="938"/>
      <c r="CO417" s="938"/>
      <c r="CP417" s="938"/>
      <c r="CQ417" s="938"/>
      <c r="CR417" s="938"/>
      <c r="CS417" s="938"/>
      <c r="CT417" s="938"/>
      <c r="CU417" s="938"/>
      <c r="CV417" s="938"/>
      <c r="CW417" s="938"/>
      <c r="CX417" s="938"/>
      <c r="CY417" s="938"/>
      <c r="CZ417" s="938"/>
      <c r="DA417" s="938"/>
      <c r="DB417" s="938"/>
      <c r="DC417" s="938"/>
      <c r="DD417" s="938"/>
      <c r="DE417" s="938"/>
      <c r="DF417" s="938"/>
      <c r="DG417" s="938"/>
      <c r="DH417" s="938"/>
      <c r="DI417" s="938"/>
      <c r="DJ417" s="938"/>
      <c r="DK417" s="938"/>
      <c r="DL417" s="938"/>
      <c r="DM417" s="938"/>
      <c r="DN417" s="938"/>
      <c r="DO417" s="938"/>
      <c r="DP417" s="938"/>
      <c r="DQ417" s="938"/>
      <c r="DR417" s="938"/>
      <c r="DS417" s="938"/>
      <c r="DT417" s="938"/>
      <c r="DU417" s="938"/>
      <c r="DV417" s="938"/>
      <c r="DW417" s="938"/>
      <c r="DX417" s="938"/>
      <c r="DY417" s="938"/>
      <c r="DZ417" s="938"/>
      <c r="EA417" s="938"/>
      <c r="EB417" s="938"/>
      <c r="EC417" s="938"/>
      <c r="ED417" s="938"/>
      <c r="EE417" s="938"/>
      <c r="EF417" s="938"/>
      <c r="EG417" s="938"/>
      <c r="EH417" s="938"/>
      <c r="EI417" s="938"/>
      <c r="EJ417" s="938"/>
      <c r="EK417" s="938"/>
      <c r="EL417" s="938"/>
      <c r="EM417" s="938"/>
      <c r="EN417" s="938"/>
      <c r="EO417" s="938"/>
      <c r="EP417" s="938"/>
      <c r="EQ417" s="938"/>
      <c r="ER417" s="938"/>
      <c r="ES417" s="938"/>
      <c r="ET417" s="938"/>
      <c r="EU417" s="938"/>
      <c r="EV417" s="938"/>
      <c r="EW417" s="938"/>
      <c r="EX417" s="938"/>
      <c r="EY417" s="938"/>
      <c r="EZ417" s="938"/>
      <c r="FA417" s="938"/>
      <c r="FB417" s="938"/>
      <c r="FC417" s="938"/>
      <c r="FD417" s="938"/>
      <c r="FE417" s="938"/>
      <c r="FF417" s="938"/>
      <c r="FG417" s="938"/>
      <c r="FH417" s="938"/>
      <c r="FI417" s="938"/>
      <c r="FJ417" s="938"/>
      <c r="FK417" s="938"/>
      <c r="FL417" s="938"/>
      <c r="FM417" s="938"/>
      <c r="FN417" s="938"/>
      <c r="FO417" s="938"/>
      <c r="FP417" s="938"/>
      <c r="FQ417" s="938"/>
      <c r="FR417" s="938"/>
      <c r="FS417" s="938"/>
      <c r="FT417" s="938"/>
      <c r="FU417" s="938"/>
      <c r="FV417" s="938"/>
      <c r="FW417" s="938"/>
      <c r="FX417" s="938"/>
      <c r="FY417" s="938"/>
      <c r="FZ417" s="938"/>
      <c r="GA417" s="938"/>
      <c r="GB417" s="938"/>
      <c r="GC417" s="938"/>
      <c r="GD417" s="938"/>
      <c r="GE417" s="938"/>
      <c r="GF417" s="938"/>
      <c r="GG417" s="938"/>
      <c r="GH417" s="938"/>
      <c r="GI417" s="938"/>
      <c r="GJ417" s="938"/>
      <c r="GK417" s="938"/>
      <c r="GL417" s="938"/>
      <c r="GM417" s="938"/>
      <c r="GN417" s="938"/>
      <c r="GO417" s="938"/>
      <c r="GP417" s="938"/>
      <c r="GQ417" s="938"/>
      <c r="GR417" s="938"/>
      <c r="GS417" s="938"/>
      <c r="GT417" s="938"/>
      <c r="GU417" s="938"/>
      <c r="GV417" s="938"/>
      <c r="GW417" s="938"/>
      <c r="GX417" s="938"/>
      <c r="GY417" s="938"/>
      <c r="GZ417" s="938"/>
      <c r="HA417" s="938"/>
      <c r="HB417" s="938"/>
      <c r="HC417" s="938"/>
      <c r="HD417" s="938"/>
      <c r="HE417" s="938"/>
      <c r="HF417" s="938"/>
      <c r="HG417" s="938"/>
      <c r="HH417" s="938"/>
      <c r="HI417" s="938"/>
      <c r="HJ417" s="938"/>
      <c r="HK417" s="938"/>
      <c r="HL417" s="938"/>
      <c r="HM417" s="938"/>
      <c r="HN417" s="938"/>
      <c r="HO417" s="938"/>
      <c r="HP417" s="938"/>
      <c r="HQ417" s="938"/>
      <c r="HR417" s="938"/>
      <c r="HS417" s="938"/>
      <c r="HT417" s="938"/>
      <c r="HU417" s="938"/>
      <c r="HV417" s="938"/>
      <c r="HW417" s="938"/>
      <c r="HX417" s="938"/>
      <c r="HY417" s="938"/>
      <c r="HZ417" s="938"/>
      <c r="IA417" s="938"/>
      <c r="IB417" s="938"/>
      <c r="IC417" s="938"/>
      <c r="ID417" s="938"/>
      <c r="IE417" s="938"/>
      <c r="IF417" s="938"/>
      <c r="IG417" s="938"/>
      <c r="IH417" s="938"/>
      <c r="II417" s="938"/>
      <c r="IJ417" s="938"/>
      <c r="IK417" s="938"/>
      <c r="IL417" s="938"/>
      <c r="IM417" s="938"/>
      <c r="IN417" s="938"/>
      <c r="IO417" s="938"/>
      <c r="IP417" s="938"/>
      <c r="IQ417" s="938"/>
      <c r="IR417" s="938"/>
      <c r="IS417" s="938"/>
    </row>
    <row r="418" spans="1:253" s="1028" customFormat="1" ht="30">
      <c r="A418" s="662">
        <v>459</v>
      </c>
      <c r="B418" s="1042" t="s">
        <v>335</v>
      </c>
      <c r="C418" s="1042" t="s">
        <v>1175</v>
      </c>
      <c r="D418" s="1043"/>
      <c r="E418" s="731" t="s">
        <v>184</v>
      </c>
      <c r="F418" s="897" t="s">
        <v>1140</v>
      </c>
      <c r="G418" s="897"/>
      <c r="H418" s="669" t="s">
        <v>51</v>
      </c>
      <c r="I418" s="898">
        <v>2012</v>
      </c>
      <c r="J418" s="898"/>
      <c r="K418" s="898" t="s">
        <v>1093</v>
      </c>
      <c r="L418" s="898"/>
      <c r="M418" s="898"/>
      <c r="N418" s="899" t="s">
        <v>1111</v>
      </c>
      <c r="O418" s="1020">
        <v>51192</v>
      </c>
      <c r="P418" s="1020"/>
      <c r="Q418" s="667">
        <f>V418</f>
        <v>1900</v>
      </c>
      <c r="R418" s="912">
        <v>29000</v>
      </c>
      <c r="S418" s="912"/>
      <c r="T418" s="912"/>
      <c r="U418" s="1044"/>
      <c r="V418" s="912">
        <v>1900</v>
      </c>
      <c r="W418" s="857"/>
      <c r="X418" s="857">
        <v>1900</v>
      </c>
      <c r="Y418" s="857"/>
      <c r="Z418" s="912">
        <f t="shared" si="26"/>
        <v>1000</v>
      </c>
      <c r="AA418" s="857">
        <f t="shared" si="27"/>
        <v>900</v>
      </c>
      <c r="AB418" s="1032"/>
      <c r="AC418" s="1029">
        <f t="shared" si="28"/>
        <v>1900</v>
      </c>
      <c r="AD418" s="914"/>
      <c r="AE418" s="914"/>
      <c r="AF418" s="914"/>
      <c r="AG418" s="914"/>
      <c r="AH418" s="914"/>
      <c r="AI418" s="914"/>
      <c r="AJ418" s="914"/>
      <c r="AK418" s="914"/>
      <c r="AL418" s="914"/>
      <c r="AM418" s="914"/>
      <c r="AN418" s="914"/>
      <c r="AO418" s="914"/>
      <c r="AP418" s="914"/>
      <c r="AQ418" s="914"/>
      <c r="AR418" s="914"/>
      <c r="AS418" s="914"/>
      <c r="AT418" s="914"/>
      <c r="AU418" s="914"/>
      <c r="AV418" s="914"/>
      <c r="AW418" s="914"/>
      <c r="AX418" s="914"/>
      <c r="AY418" s="914"/>
      <c r="AZ418" s="914"/>
      <c r="BA418" s="914"/>
      <c r="BB418" s="914"/>
      <c r="BC418" s="914"/>
      <c r="BD418" s="914"/>
      <c r="BE418" s="914"/>
      <c r="BF418" s="914"/>
      <c r="BG418" s="914"/>
      <c r="BH418" s="914"/>
      <c r="BI418" s="914"/>
      <c r="BJ418" s="914"/>
      <c r="BK418" s="914"/>
      <c r="BL418" s="914"/>
      <c r="BM418" s="914"/>
      <c r="BN418" s="914"/>
      <c r="BO418" s="914"/>
      <c r="BP418" s="914"/>
      <c r="BQ418" s="914"/>
      <c r="BR418" s="914"/>
      <c r="BS418" s="914"/>
      <c r="BT418" s="914"/>
      <c r="BU418" s="914"/>
      <c r="BV418" s="914"/>
      <c r="BW418" s="914"/>
      <c r="BX418" s="914"/>
      <c r="BY418" s="914"/>
      <c r="BZ418" s="914"/>
      <c r="CA418" s="914"/>
      <c r="CB418" s="914"/>
      <c r="CC418" s="914"/>
      <c r="CD418" s="914"/>
      <c r="CE418" s="914"/>
      <c r="CF418" s="914"/>
      <c r="CG418" s="914"/>
      <c r="CH418" s="914"/>
      <c r="CI418" s="914"/>
      <c r="CJ418" s="914"/>
      <c r="CK418" s="914"/>
      <c r="CL418" s="914"/>
      <c r="CM418" s="914"/>
      <c r="CN418" s="914"/>
      <c r="CO418" s="914"/>
      <c r="CP418" s="914"/>
      <c r="CQ418" s="914"/>
      <c r="CR418" s="914"/>
      <c r="CS418" s="914"/>
      <c r="CT418" s="914"/>
      <c r="CU418" s="914"/>
      <c r="CV418" s="914"/>
      <c r="CW418" s="914"/>
      <c r="CX418" s="914"/>
      <c r="CY418" s="914"/>
      <c r="CZ418" s="914"/>
      <c r="DA418" s="914"/>
      <c r="DB418" s="914"/>
      <c r="DC418" s="914"/>
      <c r="DD418" s="914"/>
      <c r="DE418" s="914"/>
      <c r="DF418" s="914"/>
      <c r="DG418" s="914"/>
      <c r="DH418" s="914"/>
      <c r="DI418" s="914"/>
      <c r="DJ418" s="914"/>
      <c r="DK418" s="914"/>
      <c r="DL418" s="914"/>
      <c r="DM418" s="914"/>
      <c r="DN418" s="914"/>
      <c r="DO418" s="914"/>
      <c r="DP418" s="914"/>
      <c r="DQ418" s="914"/>
      <c r="DR418" s="914"/>
      <c r="DS418" s="914"/>
      <c r="DT418" s="914"/>
      <c r="DU418" s="914"/>
      <c r="DV418" s="914"/>
      <c r="DW418" s="914"/>
      <c r="DX418" s="914"/>
      <c r="DY418" s="914"/>
      <c r="DZ418" s="914"/>
      <c r="EA418" s="914"/>
      <c r="EB418" s="914"/>
      <c r="EC418" s="914"/>
      <c r="ED418" s="914"/>
      <c r="EE418" s="914"/>
      <c r="EF418" s="914"/>
      <c r="EG418" s="914"/>
      <c r="EH418" s="914"/>
      <c r="EI418" s="914"/>
      <c r="EJ418" s="914"/>
      <c r="EK418" s="914"/>
      <c r="EL418" s="914"/>
      <c r="EM418" s="914"/>
      <c r="EN418" s="914"/>
      <c r="EO418" s="914"/>
      <c r="EP418" s="914"/>
      <c r="EQ418" s="914"/>
      <c r="ER418" s="914"/>
      <c r="ES418" s="914"/>
      <c r="ET418" s="914"/>
      <c r="EU418" s="914"/>
      <c r="EV418" s="914"/>
      <c r="EW418" s="914"/>
      <c r="EX418" s="914"/>
      <c r="EY418" s="914"/>
      <c r="EZ418" s="914"/>
      <c r="FA418" s="914"/>
      <c r="FB418" s="914"/>
      <c r="FC418" s="914"/>
      <c r="FD418" s="914"/>
      <c r="FE418" s="914"/>
      <c r="FF418" s="914"/>
      <c r="FG418" s="914"/>
      <c r="FH418" s="914"/>
      <c r="FI418" s="914"/>
      <c r="FJ418" s="914"/>
      <c r="FK418" s="914"/>
      <c r="FL418" s="914"/>
      <c r="FM418" s="914"/>
      <c r="FN418" s="914"/>
      <c r="FO418" s="914"/>
      <c r="FP418" s="914"/>
      <c r="FQ418" s="914"/>
      <c r="FR418" s="914"/>
      <c r="FS418" s="914"/>
      <c r="FT418" s="914"/>
      <c r="FU418" s="914"/>
      <c r="FV418" s="914"/>
      <c r="FW418" s="914"/>
      <c r="FX418" s="914"/>
      <c r="FY418" s="914"/>
      <c r="FZ418" s="914"/>
      <c r="GA418" s="914"/>
      <c r="GB418" s="914"/>
      <c r="GC418" s="914"/>
      <c r="GD418" s="914"/>
      <c r="GE418" s="914"/>
      <c r="GF418" s="914"/>
      <c r="GG418" s="914"/>
      <c r="GH418" s="914"/>
      <c r="GI418" s="914"/>
      <c r="GJ418" s="914"/>
      <c r="GK418" s="914"/>
      <c r="GL418" s="914"/>
      <c r="GM418" s="914"/>
      <c r="GN418" s="914"/>
      <c r="GO418" s="914"/>
      <c r="GP418" s="914"/>
      <c r="GQ418" s="914"/>
      <c r="GR418" s="914"/>
      <c r="GS418" s="914"/>
      <c r="GT418" s="914"/>
      <c r="GU418" s="914"/>
      <c r="GV418" s="914"/>
      <c r="GW418" s="914"/>
      <c r="GX418" s="914"/>
      <c r="GY418" s="914"/>
      <c r="GZ418" s="914"/>
      <c r="HA418" s="914"/>
      <c r="HB418" s="914"/>
      <c r="HC418" s="914"/>
      <c r="HD418" s="914"/>
      <c r="HE418" s="914"/>
      <c r="HF418" s="914"/>
      <c r="HG418" s="914"/>
      <c r="HH418" s="914"/>
      <c r="HI418" s="914"/>
      <c r="HJ418" s="914"/>
      <c r="HK418" s="914"/>
      <c r="HL418" s="914"/>
      <c r="HM418" s="914"/>
      <c r="HN418" s="914"/>
      <c r="HO418" s="914"/>
      <c r="HP418" s="914"/>
      <c r="HQ418" s="914"/>
      <c r="HR418" s="914"/>
      <c r="HS418" s="914"/>
      <c r="HT418" s="914"/>
      <c r="HU418" s="914"/>
      <c r="HV418" s="914"/>
      <c r="HW418" s="914"/>
      <c r="HX418" s="914"/>
      <c r="HY418" s="914"/>
      <c r="HZ418" s="914"/>
      <c r="IA418" s="914"/>
      <c r="IB418" s="914"/>
      <c r="IC418" s="914"/>
      <c r="ID418" s="914"/>
      <c r="IE418" s="914"/>
      <c r="IF418" s="914"/>
      <c r="IG418" s="914"/>
      <c r="IH418" s="914"/>
      <c r="II418" s="914"/>
      <c r="IJ418" s="914"/>
      <c r="IK418" s="914"/>
      <c r="IL418" s="914"/>
      <c r="IM418" s="914"/>
      <c r="IN418" s="914"/>
      <c r="IO418" s="914"/>
      <c r="IP418" s="914"/>
      <c r="IQ418" s="914"/>
      <c r="IR418" s="914"/>
      <c r="IS418" s="914"/>
    </row>
    <row r="419" spans="1:253" s="977" customFormat="1" ht="90">
      <c r="A419" s="662">
        <v>460</v>
      </c>
      <c r="B419" s="1042" t="s">
        <v>376</v>
      </c>
      <c r="C419" s="624" t="s">
        <v>1227</v>
      </c>
      <c r="D419" s="999">
        <v>5317</v>
      </c>
      <c r="E419" s="731" t="s">
        <v>184</v>
      </c>
      <c r="F419" s="897" t="s">
        <v>1140</v>
      </c>
      <c r="G419" s="897"/>
      <c r="H419" s="669" t="s">
        <v>51</v>
      </c>
      <c r="I419" s="666">
        <v>2012</v>
      </c>
      <c r="J419" s="666">
        <v>2012</v>
      </c>
      <c r="K419" s="666">
        <v>2014</v>
      </c>
      <c r="L419" s="666">
        <v>2014</v>
      </c>
      <c r="M419" s="666"/>
      <c r="N419" s="1045" t="s">
        <v>377</v>
      </c>
      <c r="O419" s="1020">
        <v>5364</v>
      </c>
      <c r="P419" s="1020"/>
      <c r="Q419" s="998">
        <f>O419</f>
        <v>5364</v>
      </c>
      <c r="R419" s="912">
        <v>5165</v>
      </c>
      <c r="S419" s="912"/>
      <c r="T419" s="912">
        <v>5165</v>
      </c>
      <c r="U419" s="1044"/>
      <c r="V419" s="912">
        <v>152</v>
      </c>
      <c r="W419" s="857"/>
      <c r="X419" s="857">
        <v>152</v>
      </c>
      <c r="Y419" s="857"/>
      <c r="Z419" s="912">
        <f t="shared" si="26"/>
        <v>152</v>
      </c>
      <c r="AA419" s="857">
        <f t="shared" si="27"/>
        <v>0</v>
      </c>
      <c r="AB419" s="1032" t="s">
        <v>378</v>
      </c>
      <c r="AC419" s="1029">
        <f t="shared" si="28"/>
        <v>152</v>
      </c>
      <c r="AD419" s="914"/>
      <c r="AE419" s="914"/>
      <c r="AF419" s="914"/>
      <c r="AG419" s="914"/>
      <c r="AH419" s="914"/>
      <c r="AI419" s="914"/>
      <c r="AJ419" s="914"/>
      <c r="AK419" s="914"/>
      <c r="AL419" s="914"/>
      <c r="AM419" s="914"/>
      <c r="AN419" s="914"/>
      <c r="AO419" s="914"/>
      <c r="AP419" s="914"/>
      <c r="AQ419" s="914"/>
      <c r="AR419" s="914"/>
      <c r="AS419" s="914"/>
      <c r="AT419" s="914"/>
      <c r="AU419" s="914"/>
      <c r="AV419" s="914"/>
      <c r="AW419" s="914"/>
      <c r="AX419" s="914"/>
      <c r="AY419" s="914"/>
      <c r="AZ419" s="914"/>
      <c r="BA419" s="914"/>
      <c r="BB419" s="914"/>
      <c r="BC419" s="914"/>
      <c r="BD419" s="914"/>
      <c r="BE419" s="914"/>
      <c r="BF419" s="914"/>
      <c r="BG419" s="914"/>
      <c r="BH419" s="914"/>
      <c r="BI419" s="914"/>
      <c r="BJ419" s="914"/>
      <c r="BK419" s="914"/>
      <c r="BL419" s="914"/>
      <c r="BM419" s="914"/>
      <c r="BN419" s="914"/>
      <c r="BO419" s="914"/>
      <c r="BP419" s="914"/>
      <c r="BQ419" s="914"/>
      <c r="BR419" s="914"/>
      <c r="BS419" s="914"/>
      <c r="BT419" s="914"/>
      <c r="BU419" s="914"/>
      <c r="BV419" s="914"/>
      <c r="BW419" s="914"/>
      <c r="BX419" s="914"/>
      <c r="BY419" s="914"/>
      <c r="BZ419" s="914"/>
      <c r="CA419" s="914"/>
      <c r="CB419" s="914"/>
      <c r="CC419" s="914"/>
      <c r="CD419" s="914"/>
      <c r="CE419" s="914"/>
      <c r="CF419" s="914"/>
      <c r="CG419" s="914"/>
      <c r="CH419" s="914"/>
      <c r="CI419" s="914"/>
      <c r="CJ419" s="914"/>
      <c r="CK419" s="914"/>
      <c r="CL419" s="914"/>
      <c r="CM419" s="914"/>
      <c r="CN419" s="914"/>
      <c r="CO419" s="914"/>
      <c r="CP419" s="914"/>
      <c r="CQ419" s="914"/>
      <c r="CR419" s="914"/>
      <c r="CS419" s="914"/>
      <c r="CT419" s="914"/>
      <c r="CU419" s="914"/>
      <c r="CV419" s="914"/>
      <c r="CW419" s="914"/>
      <c r="CX419" s="914"/>
      <c r="CY419" s="914"/>
      <c r="CZ419" s="914"/>
      <c r="DA419" s="914"/>
      <c r="DB419" s="914"/>
      <c r="DC419" s="914"/>
      <c r="DD419" s="914"/>
      <c r="DE419" s="914"/>
      <c r="DF419" s="914"/>
      <c r="DG419" s="914"/>
      <c r="DH419" s="914"/>
      <c r="DI419" s="914"/>
      <c r="DJ419" s="914"/>
      <c r="DK419" s="914"/>
      <c r="DL419" s="914"/>
      <c r="DM419" s="914"/>
      <c r="DN419" s="914"/>
      <c r="DO419" s="914"/>
      <c r="DP419" s="914"/>
      <c r="DQ419" s="914"/>
      <c r="DR419" s="914"/>
      <c r="DS419" s="914"/>
      <c r="DT419" s="914"/>
      <c r="DU419" s="914"/>
      <c r="DV419" s="914"/>
      <c r="DW419" s="914"/>
      <c r="DX419" s="914"/>
      <c r="DY419" s="914"/>
      <c r="DZ419" s="914"/>
      <c r="EA419" s="914"/>
      <c r="EB419" s="914"/>
      <c r="EC419" s="914"/>
      <c r="ED419" s="914"/>
      <c r="EE419" s="914"/>
      <c r="EF419" s="914"/>
      <c r="EG419" s="914"/>
      <c r="EH419" s="914"/>
      <c r="EI419" s="914"/>
      <c r="EJ419" s="914"/>
      <c r="EK419" s="914"/>
      <c r="EL419" s="914"/>
      <c r="EM419" s="914"/>
      <c r="EN419" s="914"/>
      <c r="EO419" s="914"/>
      <c r="EP419" s="914"/>
      <c r="EQ419" s="914"/>
      <c r="ER419" s="914"/>
      <c r="ES419" s="914"/>
      <c r="ET419" s="914"/>
      <c r="EU419" s="914"/>
      <c r="EV419" s="914"/>
      <c r="EW419" s="914"/>
      <c r="EX419" s="914"/>
      <c r="EY419" s="914"/>
      <c r="EZ419" s="914"/>
      <c r="FA419" s="914"/>
      <c r="FB419" s="914"/>
      <c r="FC419" s="914"/>
      <c r="FD419" s="914"/>
      <c r="FE419" s="914"/>
      <c r="FF419" s="914"/>
      <c r="FG419" s="914"/>
      <c r="FH419" s="914"/>
      <c r="FI419" s="914"/>
      <c r="FJ419" s="914"/>
      <c r="FK419" s="914"/>
      <c r="FL419" s="914"/>
      <c r="FM419" s="914"/>
      <c r="FN419" s="914"/>
      <c r="FO419" s="914"/>
      <c r="FP419" s="914"/>
      <c r="FQ419" s="914"/>
      <c r="FR419" s="914"/>
      <c r="FS419" s="914"/>
      <c r="FT419" s="914"/>
      <c r="FU419" s="914"/>
      <c r="FV419" s="914"/>
      <c r="FW419" s="914"/>
      <c r="FX419" s="914"/>
      <c r="FY419" s="914"/>
      <c r="FZ419" s="914"/>
      <c r="GA419" s="914"/>
      <c r="GB419" s="914"/>
      <c r="GC419" s="914"/>
      <c r="GD419" s="914"/>
      <c r="GE419" s="914"/>
      <c r="GF419" s="914"/>
      <c r="GG419" s="914"/>
      <c r="GH419" s="914"/>
      <c r="GI419" s="914"/>
      <c r="GJ419" s="914"/>
      <c r="GK419" s="914"/>
      <c r="GL419" s="914"/>
      <c r="GM419" s="914"/>
      <c r="GN419" s="914"/>
      <c r="GO419" s="914"/>
      <c r="GP419" s="914"/>
      <c r="GQ419" s="914"/>
      <c r="GR419" s="914"/>
      <c r="GS419" s="914"/>
      <c r="GT419" s="914"/>
      <c r="GU419" s="914"/>
      <c r="GV419" s="914"/>
      <c r="GW419" s="914"/>
      <c r="GX419" s="914"/>
      <c r="GY419" s="914"/>
      <c r="GZ419" s="914"/>
      <c r="HA419" s="914"/>
      <c r="HB419" s="914"/>
      <c r="HC419" s="914"/>
      <c r="HD419" s="914"/>
      <c r="HE419" s="914"/>
      <c r="HF419" s="914"/>
      <c r="HG419" s="914"/>
      <c r="HH419" s="914"/>
      <c r="HI419" s="914"/>
      <c r="HJ419" s="914"/>
      <c r="HK419" s="914"/>
      <c r="HL419" s="914"/>
      <c r="HM419" s="914"/>
      <c r="HN419" s="914"/>
      <c r="HO419" s="914"/>
      <c r="HP419" s="914"/>
      <c r="HQ419" s="914"/>
      <c r="HR419" s="914"/>
      <c r="HS419" s="914"/>
      <c r="HT419" s="914"/>
      <c r="HU419" s="914"/>
      <c r="HV419" s="914"/>
      <c r="HW419" s="914"/>
      <c r="HX419" s="914"/>
      <c r="HY419" s="914"/>
      <c r="HZ419" s="914"/>
      <c r="IA419" s="914"/>
      <c r="IB419" s="914"/>
      <c r="IC419" s="914"/>
      <c r="ID419" s="914"/>
      <c r="IE419" s="914"/>
      <c r="IF419" s="914"/>
      <c r="IG419" s="914"/>
      <c r="IH419" s="914"/>
      <c r="II419" s="914"/>
      <c r="IJ419" s="914"/>
      <c r="IK419" s="914"/>
      <c r="IL419" s="914"/>
      <c r="IM419" s="914"/>
      <c r="IN419" s="914"/>
      <c r="IO419" s="914"/>
      <c r="IP419" s="914"/>
      <c r="IQ419" s="914"/>
      <c r="IR419" s="914"/>
      <c r="IS419" s="914"/>
    </row>
    <row r="420" spans="1:253" s="882" customFormat="1" ht="105">
      <c r="A420" s="662">
        <v>461</v>
      </c>
      <c r="B420" s="624" t="s">
        <v>382</v>
      </c>
      <c r="C420" s="624" t="s">
        <v>1225</v>
      </c>
      <c r="D420" s="999">
        <v>20125.014999999999</v>
      </c>
      <c r="E420" s="731" t="s">
        <v>184</v>
      </c>
      <c r="F420" s="897" t="s">
        <v>1140</v>
      </c>
      <c r="G420" s="897"/>
      <c r="H420" s="859" t="s">
        <v>106</v>
      </c>
      <c r="I420" s="666">
        <v>2012</v>
      </c>
      <c r="J420" s="670" t="s">
        <v>1226</v>
      </c>
      <c r="K420" s="666">
        <v>2014</v>
      </c>
      <c r="L420" s="670" t="s">
        <v>1174</v>
      </c>
      <c r="M420" s="666"/>
      <c r="N420" s="1046" t="s">
        <v>383</v>
      </c>
      <c r="O420" s="1047">
        <v>28166</v>
      </c>
      <c r="P420" s="1047"/>
      <c r="Q420" s="667">
        <f>V420</f>
        <v>125</v>
      </c>
      <c r="R420" s="1048">
        <v>20000</v>
      </c>
      <c r="S420" s="1048"/>
      <c r="T420" s="912"/>
      <c r="U420" s="1044"/>
      <c r="V420" s="912">
        <v>125</v>
      </c>
      <c r="W420" s="850"/>
      <c r="X420" s="850">
        <v>125</v>
      </c>
      <c r="Y420" s="850"/>
      <c r="Z420" s="912">
        <f t="shared" si="26"/>
        <v>125</v>
      </c>
      <c r="AA420" s="857">
        <f t="shared" si="27"/>
        <v>0</v>
      </c>
      <c r="AB420" s="1001" t="s">
        <v>384</v>
      </c>
      <c r="AC420" s="1029">
        <f t="shared" si="28"/>
        <v>125</v>
      </c>
      <c r="AD420" s="914"/>
      <c r="AE420" s="914"/>
      <c r="AF420" s="914"/>
      <c r="AG420" s="914"/>
      <c r="AH420" s="914"/>
      <c r="AI420" s="914"/>
      <c r="AJ420" s="914"/>
      <c r="AK420" s="914"/>
      <c r="AL420" s="914"/>
      <c r="AM420" s="914"/>
      <c r="AN420" s="914"/>
      <c r="AO420" s="914"/>
      <c r="AP420" s="914"/>
      <c r="AQ420" s="914"/>
      <c r="AR420" s="914"/>
      <c r="AS420" s="914"/>
      <c r="AT420" s="914"/>
      <c r="AU420" s="914"/>
      <c r="AV420" s="914"/>
      <c r="AW420" s="914"/>
      <c r="AX420" s="914"/>
      <c r="AY420" s="914"/>
      <c r="AZ420" s="914"/>
      <c r="BA420" s="914"/>
      <c r="BB420" s="914"/>
      <c r="BC420" s="914"/>
      <c r="BD420" s="914"/>
      <c r="BE420" s="914"/>
      <c r="BF420" s="914"/>
      <c r="BG420" s="914"/>
      <c r="BH420" s="914"/>
      <c r="BI420" s="914"/>
      <c r="BJ420" s="914"/>
      <c r="BK420" s="914"/>
      <c r="BL420" s="914"/>
      <c r="BM420" s="914"/>
      <c r="BN420" s="914"/>
      <c r="BO420" s="914"/>
      <c r="BP420" s="914"/>
      <c r="BQ420" s="914"/>
      <c r="BR420" s="914"/>
      <c r="BS420" s="914"/>
      <c r="BT420" s="914"/>
      <c r="BU420" s="914"/>
      <c r="BV420" s="914"/>
      <c r="BW420" s="914"/>
      <c r="BX420" s="914"/>
      <c r="BY420" s="914"/>
      <c r="BZ420" s="914"/>
      <c r="CA420" s="914"/>
      <c r="CB420" s="914"/>
      <c r="CC420" s="914"/>
      <c r="CD420" s="914"/>
      <c r="CE420" s="914"/>
      <c r="CF420" s="914"/>
      <c r="CG420" s="914"/>
      <c r="CH420" s="914"/>
      <c r="CI420" s="914"/>
      <c r="CJ420" s="914"/>
      <c r="CK420" s="914"/>
      <c r="CL420" s="914"/>
      <c r="CM420" s="914"/>
      <c r="CN420" s="914"/>
      <c r="CO420" s="914"/>
      <c r="CP420" s="914"/>
      <c r="CQ420" s="914"/>
      <c r="CR420" s="914"/>
      <c r="CS420" s="914"/>
      <c r="CT420" s="914"/>
      <c r="CU420" s="914"/>
      <c r="CV420" s="914"/>
      <c r="CW420" s="914"/>
      <c r="CX420" s="914"/>
      <c r="CY420" s="914"/>
      <c r="CZ420" s="914"/>
      <c r="DA420" s="914"/>
      <c r="DB420" s="914"/>
      <c r="DC420" s="914"/>
      <c r="DD420" s="914"/>
      <c r="DE420" s="914"/>
      <c r="DF420" s="914"/>
      <c r="DG420" s="914"/>
      <c r="DH420" s="914"/>
      <c r="DI420" s="914"/>
      <c r="DJ420" s="914"/>
      <c r="DK420" s="914"/>
      <c r="DL420" s="914"/>
      <c r="DM420" s="914"/>
      <c r="DN420" s="914"/>
      <c r="DO420" s="914"/>
      <c r="DP420" s="914"/>
      <c r="DQ420" s="914"/>
      <c r="DR420" s="914"/>
      <c r="DS420" s="914"/>
      <c r="DT420" s="914"/>
      <c r="DU420" s="914"/>
      <c r="DV420" s="914"/>
      <c r="DW420" s="914"/>
      <c r="DX420" s="914"/>
      <c r="DY420" s="914"/>
      <c r="DZ420" s="914"/>
      <c r="EA420" s="914"/>
      <c r="EB420" s="914"/>
      <c r="EC420" s="914"/>
      <c r="ED420" s="914"/>
      <c r="EE420" s="914"/>
      <c r="EF420" s="914"/>
      <c r="EG420" s="914"/>
      <c r="EH420" s="914"/>
      <c r="EI420" s="914"/>
      <c r="EJ420" s="914"/>
      <c r="EK420" s="914"/>
      <c r="EL420" s="914"/>
      <c r="EM420" s="914"/>
      <c r="EN420" s="914"/>
      <c r="EO420" s="914"/>
      <c r="EP420" s="914"/>
      <c r="EQ420" s="914"/>
      <c r="ER420" s="914"/>
      <c r="ES420" s="914"/>
      <c r="ET420" s="914"/>
      <c r="EU420" s="914"/>
      <c r="EV420" s="914"/>
      <c r="EW420" s="914"/>
      <c r="EX420" s="914"/>
      <c r="EY420" s="914"/>
      <c r="EZ420" s="914"/>
      <c r="FA420" s="914"/>
      <c r="FB420" s="914"/>
      <c r="FC420" s="914"/>
      <c r="FD420" s="914"/>
      <c r="FE420" s="914"/>
      <c r="FF420" s="914"/>
      <c r="FG420" s="914"/>
      <c r="FH420" s="914"/>
      <c r="FI420" s="914"/>
      <c r="FJ420" s="914"/>
      <c r="FK420" s="914"/>
      <c r="FL420" s="914"/>
      <c r="FM420" s="914"/>
      <c r="FN420" s="914"/>
      <c r="FO420" s="914"/>
      <c r="FP420" s="914"/>
      <c r="FQ420" s="914"/>
      <c r="FR420" s="914"/>
      <c r="FS420" s="914"/>
      <c r="FT420" s="914"/>
      <c r="FU420" s="914"/>
      <c r="FV420" s="914"/>
      <c r="FW420" s="914"/>
      <c r="FX420" s="914"/>
      <c r="FY420" s="914"/>
      <c r="FZ420" s="914"/>
      <c r="GA420" s="914"/>
      <c r="GB420" s="914"/>
      <c r="GC420" s="914"/>
      <c r="GD420" s="914"/>
      <c r="GE420" s="914"/>
      <c r="GF420" s="914"/>
      <c r="GG420" s="914"/>
      <c r="GH420" s="914"/>
      <c r="GI420" s="914"/>
      <c r="GJ420" s="914"/>
      <c r="GK420" s="914"/>
      <c r="GL420" s="914"/>
      <c r="GM420" s="914"/>
      <c r="GN420" s="914"/>
      <c r="GO420" s="914"/>
      <c r="GP420" s="914"/>
      <c r="GQ420" s="914"/>
      <c r="GR420" s="914"/>
      <c r="GS420" s="914"/>
      <c r="GT420" s="914"/>
      <c r="GU420" s="914"/>
      <c r="GV420" s="914"/>
      <c r="GW420" s="914"/>
      <c r="GX420" s="914"/>
      <c r="GY420" s="914"/>
      <c r="GZ420" s="914"/>
      <c r="HA420" s="914"/>
      <c r="HB420" s="914"/>
      <c r="HC420" s="914"/>
      <c r="HD420" s="914"/>
      <c r="HE420" s="914"/>
      <c r="HF420" s="914"/>
      <c r="HG420" s="914"/>
      <c r="HH420" s="914"/>
      <c r="HI420" s="914"/>
      <c r="HJ420" s="914"/>
      <c r="HK420" s="914"/>
      <c r="HL420" s="914"/>
      <c r="HM420" s="914"/>
      <c r="HN420" s="914"/>
      <c r="HO420" s="914"/>
      <c r="HP420" s="914"/>
      <c r="HQ420" s="914"/>
      <c r="HR420" s="914"/>
      <c r="HS420" s="914"/>
      <c r="HT420" s="914"/>
      <c r="HU420" s="914"/>
      <c r="HV420" s="914"/>
      <c r="HW420" s="914"/>
      <c r="HX420" s="914"/>
      <c r="HY420" s="914"/>
      <c r="HZ420" s="914"/>
      <c r="IA420" s="914"/>
      <c r="IB420" s="914"/>
      <c r="IC420" s="914"/>
      <c r="ID420" s="914"/>
      <c r="IE420" s="914"/>
      <c r="IF420" s="914"/>
      <c r="IG420" s="914"/>
      <c r="IH420" s="914"/>
      <c r="II420" s="914"/>
      <c r="IJ420" s="914"/>
      <c r="IK420" s="914"/>
      <c r="IL420" s="914"/>
      <c r="IM420" s="914"/>
      <c r="IN420" s="914"/>
      <c r="IO420" s="914"/>
      <c r="IP420" s="914"/>
      <c r="IQ420" s="914"/>
      <c r="IR420" s="914"/>
      <c r="IS420" s="914"/>
    </row>
    <row r="421" spans="1:253" s="882" customFormat="1" ht="60">
      <c r="A421" s="662"/>
      <c r="B421" s="624" t="s">
        <v>1539</v>
      </c>
      <c r="C421" s="624"/>
      <c r="D421" s="999"/>
      <c r="E421" s="731" t="s">
        <v>184</v>
      </c>
      <c r="F421" s="897" t="s">
        <v>1246</v>
      </c>
      <c r="G421" s="897"/>
      <c r="H421" s="731" t="s">
        <v>132</v>
      </c>
      <c r="I421" s="666">
        <v>2014</v>
      </c>
      <c r="J421" s="670" t="s">
        <v>1174</v>
      </c>
      <c r="K421" s="666">
        <v>2015</v>
      </c>
      <c r="L421" s="670" t="s">
        <v>1375</v>
      </c>
      <c r="M421" s="666"/>
      <c r="N421" s="1049" t="s">
        <v>1541</v>
      </c>
      <c r="O421" s="1047">
        <v>16625</v>
      </c>
      <c r="P421" s="1047"/>
      <c r="Q421" s="667"/>
      <c r="R421" s="1048">
        <v>13000</v>
      </c>
      <c r="S421" s="1048">
        <v>13000</v>
      </c>
      <c r="T421" s="912"/>
      <c r="U421" s="1044"/>
      <c r="V421" s="912">
        <v>1433</v>
      </c>
      <c r="W421" s="850"/>
      <c r="X421" s="850">
        <v>1433</v>
      </c>
      <c r="Y421" s="850"/>
      <c r="Z421" s="912">
        <f t="shared" si="26"/>
        <v>1000</v>
      </c>
      <c r="AA421" s="857">
        <f t="shared" si="27"/>
        <v>433</v>
      </c>
      <c r="AB421" s="1001" t="s">
        <v>1542</v>
      </c>
      <c r="AC421" s="914"/>
      <c r="AD421" s="914"/>
      <c r="AE421" s="914"/>
      <c r="AF421" s="914"/>
      <c r="AG421" s="914"/>
      <c r="AH421" s="914"/>
      <c r="AI421" s="914"/>
      <c r="AJ421" s="914"/>
      <c r="AK421" s="914"/>
      <c r="AL421" s="914"/>
      <c r="AM421" s="914"/>
      <c r="AN421" s="914"/>
      <c r="AO421" s="914"/>
      <c r="AP421" s="914"/>
      <c r="AQ421" s="914"/>
      <c r="AR421" s="914"/>
      <c r="AS421" s="914"/>
      <c r="AT421" s="914"/>
      <c r="AU421" s="914"/>
      <c r="AV421" s="914"/>
      <c r="AW421" s="914"/>
      <c r="AX421" s="914"/>
      <c r="AY421" s="914"/>
      <c r="AZ421" s="914"/>
      <c r="BA421" s="914"/>
      <c r="BB421" s="914"/>
      <c r="BC421" s="914"/>
      <c r="BD421" s="914"/>
      <c r="BE421" s="914"/>
      <c r="BF421" s="914"/>
      <c r="BG421" s="914"/>
      <c r="BH421" s="914"/>
      <c r="BI421" s="914"/>
      <c r="BJ421" s="914"/>
      <c r="BK421" s="914"/>
      <c r="BL421" s="914"/>
      <c r="BM421" s="914"/>
      <c r="BN421" s="914"/>
      <c r="BO421" s="914"/>
      <c r="BP421" s="914"/>
      <c r="BQ421" s="914"/>
      <c r="BR421" s="914"/>
      <c r="BS421" s="914"/>
      <c r="BT421" s="914"/>
      <c r="BU421" s="914"/>
      <c r="BV421" s="914"/>
      <c r="BW421" s="914"/>
      <c r="BX421" s="914"/>
      <c r="BY421" s="914"/>
      <c r="BZ421" s="914"/>
      <c r="CA421" s="914"/>
      <c r="CB421" s="914"/>
      <c r="CC421" s="914"/>
      <c r="CD421" s="914"/>
      <c r="CE421" s="914"/>
      <c r="CF421" s="914"/>
      <c r="CG421" s="914"/>
      <c r="CH421" s="914"/>
      <c r="CI421" s="914"/>
      <c r="CJ421" s="914"/>
      <c r="CK421" s="914"/>
      <c r="CL421" s="914"/>
      <c r="CM421" s="914"/>
      <c r="CN421" s="914"/>
      <c r="CO421" s="914"/>
      <c r="CP421" s="914"/>
      <c r="CQ421" s="914"/>
      <c r="CR421" s="914"/>
      <c r="CS421" s="914"/>
      <c r="CT421" s="914"/>
      <c r="CU421" s="914"/>
      <c r="CV421" s="914"/>
      <c r="CW421" s="914"/>
      <c r="CX421" s="914"/>
      <c r="CY421" s="914"/>
      <c r="CZ421" s="914"/>
      <c r="DA421" s="914"/>
      <c r="DB421" s="914"/>
      <c r="DC421" s="914"/>
      <c r="DD421" s="914"/>
      <c r="DE421" s="914"/>
      <c r="DF421" s="914"/>
      <c r="DG421" s="914"/>
      <c r="DH421" s="914"/>
      <c r="DI421" s="914"/>
      <c r="DJ421" s="914"/>
      <c r="DK421" s="914"/>
      <c r="DL421" s="914"/>
      <c r="DM421" s="914"/>
      <c r="DN421" s="914"/>
      <c r="DO421" s="914"/>
      <c r="DP421" s="914"/>
      <c r="DQ421" s="914"/>
      <c r="DR421" s="914"/>
      <c r="DS421" s="914"/>
      <c r="DT421" s="914"/>
      <c r="DU421" s="914"/>
      <c r="DV421" s="914"/>
      <c r="DW421" s="914"/>
      <c r="DX421" s="914"/>
      <c r="DY421" s="914"/>
      <c r="DZ421" s="914"/>
      <c r="EA421" s="914"/>
      <c r="EB421" s="914"/>
      <c r="EC421" s="914"/>
      <c r="ED421" s="914"/>
      <c r="EE421" s="914"/>
      <c r="EF421" s="914"/>
      <c r="EG421" s="914"/>
      <c r="EH421" s="914"/>
      <c r="EI421" s="914"/>
      <c r="EJ421" s="914"/>
      <c r="EK421" s="914"/>
      <c r="EL421" s="914"/>
      <c r="EM421" s="914"/>
      <c r="EN421" s="914"/>
      <c r="EO421" s="914"/>
      <c r="EP421" s="914"/>
      <c r="EQ421" s="914"/>
      <c r="ER421" s="914"/>
      <c r="ES421" s="914"/>
      <c r="ET421" s="914"/>
      <c r="EU421" s="914"/>
      <c r="EV421" s="914"/>
      <c r="EW421" s="914"/>
      <c r="EX421" s="914"/>
      <c r="EY421" s="914"/>
      <c r="EZ421" s="914"/>
      <c r="FA421" s="914"/>
      <c r="FB421" s="914"/>
      <c r="FC421" s="914"/>
      <c r="FD421" s="914"/>
      <c r="FE421" s="914"/>
      <c r="FF421" s="914"/>
      <c r="FG421" s="914"/>
      <c r="FH421" s="914"/>
      <c r="FI421" s="914"/>
      <c r="FJ421" s="914"/>
      <c r="FK421" s="914"/>
      <c r="FL421" s="914"/>
      <c r="FM421" s="914"/>
      <c r="FN421" s="914"/>
      <c r="FO421" s="914"/>
      <c r="FP421" s="914"/>
      <c r="FQ421" s="914"/>
      <c r="FR421" s="914"/>
      <c r="FS421" s="914"/>
      <c r="FT421" s="914"/>
      <c r="FU421" s="914"/>
      <c r="FV421" s="914"/>
      <c r="FW421" s="914"/>
      <c r="FX421" s="914"/>
      <c r="FY421" s="914"/>
      <c r="FZ421" s="914"/>
      <c r="GA421" s="914"/>
      <c r="GB421" s="914"/>
      <c r="GC421" s="914"/>
      <c r="GD421" s="914"/>
      <c r="GE421" s="914"/>
      <c r="GF421" s="914"/>
      <c r="GG421" s="914"/>
      <c r="GH421" s="914"/>
      <c r="GI421" s="914"/>
      <c r="GJ421" s="914"/>
      <c r="GK421" s="914"/>
      <c r="GL421" s="914"/>
      <c r="GM421" s="914"/>
      <c r="GN421" s="914"/>
      <c r="GO421" s="914"/>
      <c r="GP421" s="914"/>
      <c r="GQ421" s="914"/>
      <c r="GR421" s="914"/>
      <c r="GS421" s="914"/>
      <c r="GT421" s="914"/>
      <c r="GU421" s="914"/>
      <c r="GV421" s="914"/>
      <c r="GW421" s="914"/>
      <c r="GX421" s="914"/>
      <c r="GY421" s="914"/>
      <c r="GZ421" s="914"/>
      <c r="HA421" s="914"/>
      <c r="HB421" s="914"/>
      <c r="HC421" s="914"/>
      <c r="HD421" s="914"/>
      <c r="HE421" s="914"/>
      <c r="HF421" s="914"/>
      <c r="HG421" s="914"/>
      <c r="HH421" s="914"/>
      <c r="HI421" s="914"/>
      <c r="HJ421" s="914"/>
      <c r="HK421" s="914"/>
      <c r="HL421" s="914"/>
      <c r="HM421" s="914"/>
      <c r="HN421" s="914"/>
      <c r="HO421" s="914"/>
      <c r="HP421" s="914"/>
      <c r="HQ421" s="914"/>
      <c r="HR421" s="914"/>
      <c r="HS421" s="914"/>
      <c r="HT421" s="914"/>
      <c r="HU421" s="914"/>
      <c r="HV421" s="914"/>
      <c r="HW421" s="914"/>
      <c r="HX421" s="914"/>
      <c r="HY421" s="914"/>
      <c r="HZ421" s="914"/>
      <c r="IA421" s="914"/>
      <c r="IB421" s="914"/>
      <c r="IC421" s="914"/>
      <c r="ID421" s="914"/>
      <c r="IE421" s="914"/>
      <c r="IF421" s="914"/>
      <c r="IG421" s="914"/>
      <c r="IH421" s="914"/>
      <c r="II421" s="914"/>
      <c r="IJ421" s="914"/>
      <c r="IK421" s="914"/>
      <c r="IL421" s="914"/>
      <c r="IM421" s="914"/>
      <c r="IN421" s="914"/>
      <c r="IO421" s="914"/>
      <c r="IP421" s="914"/>
      <c r="IQ421" s="914"/>
      <c r="IR421" s="914"/>
      <c r="IS421" s="914"/>
    </row>
    <row r="422" spans="1:253" s="935" customFormat="1" ht="75">
      <c r="A422" s="662">
        <v>346</v>
      </c>
      <c r="B422" s="885" t="s">
        <v>356</v>
      </c>
      <c r="C422" s="624" t="s">
        <v>1175</v>
      </c>
      <c r="D422" s="921">
        <v>11574</v>
      </c>
      <c r="E422" s="731" t="s">
        <v>170</v>
      </c>
      <c r="F422" s="897" t="s">
        <v>1140</v>
      </c>
      <c r="G422" s="897"/>
      <c r="H422" s="731" t="s">
        <v>132</v>
      </c>
      <c r="I422" s="666">
        <v>2011</v>
      </c>
      <c r="J422" s="666">
        <v>2011</v>
      </c>
      <c r="K422" s="666">
        <v>2015</v>
      </c>
      <c r="L422" s="666" t="s">
        <v>1319</v>
      </c>
      <c r="M422" s="666"/>
      <c r="N422" s="960" t="s">
        <v>357</v>
      </c>
      <c r="O422" s="961">
        <v>78000</v>
      </c>
      <c r="P422" s="961"/>
      <c r="Q422" s="667">
        <f>V422</f>
        <v>474</v>
      </c>
      <c r="R422" s="961">
        <v>11100</v>
      </c>
      <c r="S422" s="961"/>
      <c r="T422" s="962"/>
      <c r="U422" s="962"/>
      <c r="V422" s="934">
        <v>474</v>
      </c>
      <c r="W422" s="934"/>
      <c r="X422" s="934">
        <v>474</v>
      </c>
      <c r="Y422" s="934"/>
      <c r="Z422" s="933">
        <f t="shared" si="26"/>
        <v>474</v>
      </c>
      <c r="AA422" s="667">
        <f t="shared" si="27"/>
        <v>0</v>
      </c>
      <c r="AB422" s="960" t="s">
        <v>358</v>
      </c>
      <c r="AC422" s="1029">
        <f>Z422+W422+AA422</f>
        <v>474</v>
      </c>
    </row>
    <row r="423" spans="1:253" s="935" customFormat="1" ht="90">
      <c r="A423" s="662">
        <v>347</v>
      </c>
      <c r="B423" s="730" t="s">
        <v>359</v>
      </c>
      <c r="C423" s="624" t="s">
        <v>1165</v>
      </c>
      <c r="D423" s="638">
        <v>2583</v>
      </c>
      <c r="E423" s="731" t="s">
        <v>170</v>
      </c>
      <c r="F423" s="897" t="s">
        <v>1140</v>
      </c>
      <c r="G423" s="897"/>
      <c r="H423" s="870" t="s">
        <v>211</v>
      </c>
      <c r="I423" s="666">
        <v>2011</v>
      </c>
      <c r="J423" s="666">
        <v>2011</v>
      </c>
      <c r="K423" s="666">
        <v>2013</v>
      </c>
      <c r="L423" s="666">
        <v>2012</v>
      </c>
      <c r="M423" s="666"/>
      <c r="N423" s="1050" t="s">
        <v>360</v>
      </c>
      <c r="O423" s="961">
        <v>2583</v>
      </c>
      <c r="P423" s="961"/>
      <c r="Q423" s="961">
        <v>2583</v>
      </c>
      <c r="R423" s="961">
        <v>2147</v>
      </c>
      <c r="S423" s="961"/>
      <c r="T423" s="1051">
        <v>2147</v>
      </c>
      <c r="U423" s="1052"/>
      <c r="V423" s="934">
        <v>436</v>
      </c>
      <c r="W423" s="934">
        <v>436</v>
      </c>
      <c r="X423" s="934"/>
      <c r="Y423" s="934"/>
      <c r="Z423" s="933"/>
      <c r="AA423" s="667"/>
      <c r="AB423" s="980" t="s">
        <v>1338</v>
      </c>
      <c r="AC423" s="1029">
        <f>Z423+W423+AA423</f>
        <v>436</v>
      </c>
    </row>
    <row r="424" spans="1:253" s="935" customFormat="1" ht="90">
      <c r="A424" s="662">
        <v>348</v>
      </c>
      <c r="B424" s="980" t="s">
        <v>361</v>
      </c>
      <c r="C424" s="624" t="s">
        <v>1453</v>
      </c>
      <c r="D424" s="921">
        <v>15605</v>
      </c>
      <c r="E424" s="731" t="s">
        <v>170</v>
      </c>
      <c r="F424" s="897" t="s">
        <v>1140</v>
      </c>
      <c r="G424" s="897"/>
      <c r="H424" s="870" t="s">
        <v>211</v>
      </c>
      <c r="I424" s="666">
        <v>2011</v>
      </c>
      <c r="J424" s="924" t="s">
        <v>1238</v>
      </c>
      <c r="K424" s="666">
        <v>2012</v>
      </c>
      <c r="L424" s="670" t="s">
        <v>1226</v>
      </c>
      <c r="M424" s="666"/>
      <c r="N424" s="960" t="s">
        <v>362</v>
      </c>
      <c r="O424" s="1053">
        <v>16623</v>
      </c>
      <c r="P424" s="1053"/>
      <c r="Q424" s="667">
        <f>V424</f>
        <v>405</v>
      </c>
      <c r="R424" s="961">
        <v>15200</v>
      </c>
      <c r="S424" s="961"/>
      <c r="T424" s="962"/>
      <c r="U424" s="962"/>
      <c r="V424" s="934">
        <v>405</v>
      </c>
      <c r="W424" s="934"/>
      <c r="X424" s="934">
        <v>405</v>
      </c>
      <c r="Y424" s="934"/>
      <c r="Z424" s="933">
        <f>MIN(IF((V424-W424)&gt;1000,MAX((V424-W424)*25%,1000),(V424-W424)),5000)</f>
        <v>405</v>
      </c>
      <c r="AA424" s="667">
        <f>V424-W424-Z424</f>
        <v>0</v>
      </c>
      <c r="AB424" s="960" t="s">
        <v>363</v>
      </c>
      <c r="AC424" s="1029">
        <f>Z424+W424+AA424</f>
        <v>405</v>
      </c>
    </row>
    <row r="425" spans="1:253" s="591" customFormat="1" ht="30">
      <c r="A425" s="521"/>
      <c r="B425" s="559" t="s">
        <v>1507</v>
      </c>
      <c r="C425" s="503" t="s">
        <v>1175</v>
      </c>
      <c r="D425" s="603">
        <v>100616</v>
      </c>
      <c r="E425" s="594" t="s">
        <v>285</v>
      </c>
      <c r="F425" s="538" t="s">
        <v>1140</v>
      </c>
      <c r="G425" s="538"/>
      <c r="H425" s="480" t="s">
        <v>132</v>
      </c>
      <c r="I425" s="524">
        <v>2008</v>
      </c>
      <c r="J425" s="606"/>
      <c r="K425" s="524">
        <v>2014</v>
      </c>
      <c r="L425" s="528" t="s">
        <v>1319</v>
      </c>
      <c r="M425" s="524"/>
      <c r="N425" s="627" t="s">
        <v>1508</v>
      </c>
      <c r="O425" s="596">
        <v>112794</v>
      </c>
      <c r="P425" s="602">
        <v>88130</v>
      </c>
      <c r="Q425" s="525">
        <f>O425-P425</f>
        <v>24664</v>
      </c>
      <c r="R425" s="587">
        <v>88130</v>
      </c>
      <c r="S425" s="587">
        <v>88130</v>
      </c>
      <c r="T425" s="622"/>
      <c r="U425" s="622"/>
      <c r="V425" s="482">
        <v>8649</v>
      </c>
      <c r="W425" s="482">
        <v>0</v>
      </c>
      <c r="X425" s="850">
        <f>V425</f>
        <v>8649</v>
      </c>
      <c r="Y425" s="850"/>
      <c r="Z425" s="482">
        <f>IF((V425-W425)&gt;2000,2000,(V425-W425))</f>
        <v>2000</v>
      </c>
      <c r="AA425" s="482">
        <v>6649</v>
      </c>
      <c r="AB425" s="628"/>
      <c r="AC425" s="840">
        <f>Z425+W425+AA425</f>
        <v>8649</v>
      </c>
    </row>
    <row r="426" spans="1:253" s="526" customFormat="1" ht="90">
      <c r="A426" s="521">
        <v>320</v>
      </c>
      <c r="B426" s="583" t="s">
        <v>315</v>
      </c>
      <c r="C426" s="583" t="s">
        <v>1288</v>
      </c>
      <c r="D426" s="583">
        <v>153137</v>
      </c>
      <c r="E426" s="584" t="s">
        <v>285</v>
      </c>
      <c r="F426" s="538" t="s">
        <v>1140</v>
      </c>
      <c r="G426" s="538"/>
      <c r="H426" s="480" t="s">
        <v>1146</v>
      </c>
      <c r="I426" s="524">
        <v>2010</v>
      </c>
      <c r="J426" s="524">
        <v>2010</v>
      </c>
      <c r="K426" s="524">
        <v>2016</v>
      </c>
      <c r="L426" s="524">
        <v>2014</v>
      </c>
      <c r="M426" s="524"/>
      <c r="N426" s="592" t="s">
        <v>316</v>
      </c>
      <c r="O426" s="587">
        <v>257147</v>
      </c>
      <c r="P426" s="587"/>
      <c r="Q426" s="587">
        <v>50000</v>
      </c>
      <c r="R426" s="587">
        <v>50000</v>
      </c>
      <c r="S426" s="587"/>
      <c r="T426" s="626"/>
      <c r="U426" s="626">
        <v>0</v>
      </c>
      <c r="V426" s="588">
        <v>20000</v>
      </c>
      <c r="W426" s="629"/>
      <c r="X426" s="1054">
        <v>20000</v>
      </c>
      <c r="Y426" s="1054"/>
      <c r="Z426" s="589">
        <f t="shared" ref="Z426:Z432" si="29">MIN(IF((V426-W426)&gt;1000,MAX((V426-W426)*25%,1000),(V426-W426)),5000)</f>
        <v>5000</v>
      </c>
      <c r="AA426" s="493">
        <f t="shared" ref="AA426:AA432" si="30">V426-W426-Z426</f>
        <v>15000</v>
      </c>
      <c r="AB426" s="590" t="s">
        <v>1336</v>
      </c>
      <c r="AC426" s="840">
        <f>Z426+W426+AA426</f>
        <v>20000</v>
      </c>
      <c r="AD426" s="591"/>
      <c r="AE426" s="591"/>
      <c r="AF426" s="591"/>
      <c r="AG426" s="591"/>
      <c r="AH426" s="591"/>
      <c r="AI426" s="591"/>
      <c r="AJ426" s="591"/>
      <c r="AK426" s="591"/>
      <c r="AL426" s="591"/>
      <c r="AM426" s="591"/>
      <c r="AN426" s="591"/>
      <c r="AO426" s="591"/>
      <c r="AP426" s="591"/>
      <c r="AQ426" s="591"/>
      <c r="AR426" s="591"/>
      <c r="AS426" s="591"/>
      <c r="AT426" s="591"/>
      <c r="AU426" s="591"/>
      <c r="AV426" s="591"/>
      <c r="AW426" s="591"/>
      <c r="AX426" s="591"/>
      <c r="AY426" s="591"/>
      <c r="AZ426" s="591"/>
      <c r="BA426" s="591"/>
      <c r="BB426" s="591"/>
      <c r="BC426" s="591"/>
      <c r="BD426" s="591"/>
      <c r="BE426" s="591"/>
      <c r="BF426" s="591"/>
      <c r="BG426" s="591"/>
      <c r="BH426" s="591"/>
      <c r="BI426" s="591"/>
      <c r="BJ426" s="591"/>
      <c r="BK426" s="591"/>
      <c r="BL426" s="591"/>
      <c r="BM426" s="591"/>
      <c r="BN426" s="591"/>
      <c r="BO426" s="591"/>
      <c r="BP426" s="591"/>
      <c r="BQ426" s="591"/>
      <c r="BR426" s="591"/>
      <c r="BS426" s="591"/>
      <c r="BT426" s="591"/>
      <c r="BU426" s="591"/>
      <c r="BV426" s="591"/>
      <c r="BW426" s="591"/>
      <c r="BX426" s="591"/>
      <c r="BY426" s="591"/>
      <c r="BZ426" s="591"/>
      <c r="CA426" s="591"/>
      <c r="CB426" s="591"/>
      <c r="CC426" s="591"/>
      <c r="CD426" s="591"/>
      <c r="CE426" s="591"/>
      <c r="CF426" s="591"/>
      <c r="CG426" s="591"/>
      <c r="CH426" s="591"/>
      <c r="CI426" s="591"/>
      <c r="CJ426" s="591"/>
      <c r="CK426" s="591"/>
      <c r="CL426" s="591"/>
      <c r="CM426" s="591"/>
      <c r="CN426" s="591"/>
      <c r="CO426" s="591"/>
      <c r="CP426" s="591"/>
      <c r="CQ426" s="591"/>
      <c r="CR426" s="591"/>
      <c r="CS426" s="591"/>
      <c r="CT426" s="591"/>
      <c r="CU426" s="591"/>
      <c r="CV426" s="591"/>
      <c r="CW426" s="591"/>
      <c r="CX426" s="591"/>
      <c r="CY426" s="591"/>
      <c r="CZ426" s="591"/>
      <c r="DA426" s="591"/>
      <c r="DB426" s="591"/>
      <c r="DC426" s="591"/>
      <c r="DD426" s="591"/>
      <c r="DE426" s="591"/>
      <c r="DF426" s="591"/>
      <c r="DG426" s="591"/>
      <c r="DH426" s="591"/>
      <c r="DI426" s="591"/>
      <c r="DJ426" s="591"/>
      <c r="DK426" s="591"/>
      <c r="DL426" s="591"/>
      <c r="DM426" s="591"/>
      <c r="DN426" s="591"/>
      <c r="DO426" s="591"/>
      <c r="DP426" s="591"/>
      <c r="DQ426" s="591"/>
      <c r="DR426" s="591"/>
      <c r="DS426" s="591"/>
      <c r="DT426" s="591"/>
      <c r="DU426" s="591"/>
      <c r="DV426" s="591"/>
      <c r="DW426" s="591"/>
      <c r="DX426" s="591"/>
      <c r="DY426" s="591"/>
      <c r="DZ426" s="591"/>
      <c r="EA426" s="591"/>
      <c r="EB426" s="591"/>
      <c r="EC426" s="591"/>
      <c r="ED426" s="591"/>
      <c r="EE426" s="591"/>
      <c r="EF426" s="591"/>
      <c r="EG426" s="591"/>
      <c r="EH426" s="591"/>
      <c r="EI426" s="591"/>
      <c r="EJ426" s="591"/>
      <c r="EK426" s="591"/>
      <c r="EL426" s="591"/>
      <c r="EM426" s="591"/>
      <c r="EN426" s="591"/>
      <c r="EO426" s="591"/>
      <c r="EP426" s="591"/>
      <c r="EQ426" s="591"/>
      <c r="ER426" s="591"/>
      <c r="ES426" s="591"/>
      <c r="ET426" s="591"/>
      <c r="EU426" s="591"/>
      <c r="EV426" s="591"/>
      <c r="EW426" s="591"/>
      <c r="EX426" s="591"/>
      <c r="EY426" s="591"/>
      <c r="EZ426" s="591"/>
      <c r="FA426" s="591"/>
      <c r="FB426" s="591"/>
      <c r="FC426" s="591"/>
      <c r="FD426" s="591"/>
      <c r="FE426" s="591"/>
      <c r="FF426" s="591"/>
      <c r="FG426" s="591"/>
      <c r="FH426" s="591"/>
      <c r="FI426" s="591"/>
      <c r="FJ426" s="591"/>
      <c r="FK426" s="591"/>
      <c r="FL426" s="591"/>
      <c r="FM426" s="591"/>
      <c r="FN426" s="591"/>
      <c r="FO426" s="591"/>
      <c r="FP426" s="591"/>
      <c r="FQ426" s="591"/>
      <c r="FR426" s="591"/>
      <c r="FS426" s="591"/>
      <c r="FT426" s="591"/>
      <c r="FU426" s="591"/>
      <c r="FV426" s="591"/>
      <c r="FW426" s="591"/>
      <c r="FX426" s="591"/>
      <c r="FY426" s="591"/>
      <c r="FZ426" s="591"/>
      <c r="GA426" s="591"/>
      <c r="GB426" s="591"/>
      <c r="GC426" s="591"/>
      <c r="GD426" s="591"/>
      <c r="GE426" s="591"/>
      <c r="GF426" s="591"/>
      <c r="GG426" s="591"/>
      <c r="GH426" s="591"/>
      <c r="GI426" s="591"/>
      <c r="GJ426" s="591"/>
      <c r="GK426" s="591"/>
      <c r="GL426" s="591"/>
      <c r="GM426" s="591"/>
      <c r="GN426" s="591"/>
      <c r="GO426" s="591"/>
      <c r="GP426" s="591"/>
      <c r="GQ426" s="591"/>
      <c r="GR426" s="591"/>
      <c r="GS426" s="591"/>
      <c r="GT426" s="591"/>
      <c r="GU426" s="591"/>
      <c r="GV426" s="591"/>
      <c r="GW426" s="591"/>
      <c r="GX426" s="591"/>
      <c r="GY426" s="591"/>
      <c r="GZ426" s="591"/>
      <c r="HA426" s="591"/>
      <c r="HB426" s="591"/>
      <c r="HC426" s="591"/>
      <c r="HD426" s="591"/>
      <c r="HE426" s="591"/>
      <c r="HF426" s="591"/>
      <c r="HG426" s="591"/>
      <c r="HH426" s="591"/>
      <c r="HI426" s="591"/>
      <c r="HJ426" s="591"/>
      <c r="HK426" s="591"/>
      <c r="HL426" s="591"/>
      <c r="HM426" s="591"/>
      <c r="HN426" s="591"/>
      <c r="HO426" s="591"/>
      <c r="HP426" s="591"/>
      <c r="HQ426" s="591"/>
      <c r="HR426" s="591"/>
      <c r="HS426" s="591"/>
      <c r="HT426" s="591"/>
      <c r="HU426" s="591"/>
      <c r="HV426" s="591"/>
      <c r="HW426" s="591"/>
      <c r="HX426" s="591"/>
      <c r="HY426" s="591"/>
      <c r="HZ426" s="591"/>
      <c r="IA426" s="591"/>
      <c r="IB426" s="591"/>
      <c r="IC426" s="591"/>
      <c r="ID426" s="591"/>
      <c r="IE426" s="591"/>
      <c r="IF426" s="591"/>
      <c r="IG426" s="591"/>
      <c r="IH426" s="591"/>
      <c r="II426" s="591"/>
      <c r="IJ426" s="591"/>
      <c r="IK426" s="591"/>
      <c r="IL426" s="591"/>
      <c r="IM426" s="591"/>
      <c r="IN426" s="591"/>
      <c r="IO426" s="591"/>
      <c r="IP426" s="591"/>
      <c r="IQ426" s="591"/>
      <c r="IR426" s="591"/>
      <c r="IS426" s="591"/>
    </row>
    <row r="427" spans="1:253" s="935" customFormat="1" ht="57.75" customHeight="1">
      <c r="A427" s="662">
        <v>351</v>
      </c>
      <c r="B427" s="936" t="s">
        <v>179</v>
      </c>
      <c r="C427" s="630"/>
      <c r="D427" s="631"/>
      <c r="E427" s="731" t="s">
        <v>170</v>
      </c>
      <c r="F427" s="897" t="s">
        <v>1246</v>
      </c>
      <c r="G427" s="897"/>
      <c r="H427" s="884" t="s">
        <v>26</v>
      </c>
      <c r="I427" s="666">
        <v>2013</v>
      </c>
      <c r="J427" s="666">
        <v>2013</v>
      </c>
      <c r="K427" s="666">
        <v>2015</v>
      </c>
      <c r="L427" s="666">
        <v>2016</v>
      </c>
      <c r="M427" s="666"/>
      <c r="N427" s="937" t="s">
        <v>180</v>
      </c>
      <c r="O427" s="932">
        <v>5267</v>
      </c>
      <c r="P427" s="932"/>
      <c r="Q427" s="932">
        <v>5267</v>
      </c>
      <c r="R427" s="932">
        <v>1980</v>
      </c>
      <c r="S427" s="932"/>
      <c r="T427" s="933">
        <v>1980</v>
      </c>
      <c r="U427" s="933">
        <v>3347</v>
      </c>
      <c r="V427" s="934">
        <v>3347</v>
      </c>
      <c r="W427" s="934">
        <v>3347</v>
      </c>
      <c r="X427" s="934"/>
      <c r="Y427" s="934"/>
      <c r="Z427" s="933">
        <f t="shared" si="29"/>
        <v>0</v>
      </c>
      <c r="AA427" s="667">
        <f t="shared" si="30"/>
        <v>0</v>
      </c>
      <c r="AB427" s="734"/>
    </row>
    <row r="428" spans="1:253" s="935" customFormat="1" ht="56.25" customHeight="1">
      <c r="A428" s="662">
        <v>352</v>
      </c>
      <c r="B428" s="885" t="s">
        <v>329</v>
      </c>
      <c r="C428" s="624" t="s">
        <v>1175</v>
      </c>
      <c r="D428" s="968">
        <v>21720</v>
      </c>
      <c r="E428" s="731" t="s">
        <v>170</v>
      </c>
      <c r="F428" s="897" t="s">
        <v>1140</v>
      </c>
      <c r="G428" s="897"/>
      <c r="H428" s="731" t="s">
        <v>19</v>
      </c>
      <c r="I428" s="666">
        <v>2013</v>
      </c>
      <c r="J428" s="666">
        <v>2013</v>
      </c>
      <c r="K428" s="666">
        <v>2014</v>
      </c>
      <c r="L428" s="666">
        <v>2014</v>
      </c>
      <c r="M428" s="666"/>
      <c r="N428" s="885" t="s">
        <v>330</v>
      </c>
      <c r="O428" s="872">
        <v>35209</v>
      </c>
      <c r="P428" s="872"/>
      <c r="Q428" s="667">
        <f>V428+T428</f>
        <v>21720</v>
      </c>
      <c r="R428" s="872">
        <v>19150</v>
      </c>
      <c r="S428" s="872"/>
      <c r="T428" s="872">
        <v>19150</v>
      </c>
      <c r="U428" s="872"/>
      <c r="V428" s="934">
        <v>2570</v>
      </c>
      <c r="W428" s="934"/>
      <c r="X428" s="934">
        <v>2570</v>
      </c>
      <c r="Y428" s="934"/>
      <c r="Z428" s="933">
        <f t="shared" si="29"/>
        <v>1000</v>
      </c>
      <c r="AA428" s="667">
        <f t="shared" si="30"/>
        <v>1570</v>
      </c>
      <c r="AB428" s="734" t="s">
        <v>331</v>
      </c>
      <c r="AC428" s="1029">
        <f>Z428+W428+AA428</f>
        <v>2570</v>
      </c>
    </row>
    <row r="429" spans="1:253" s="935" customFormat="1" ht="105">
      <c r="A429" s="662">
        <v>353</v>
      </c>
      <c r="B429" s="885" t="s">
        <v>371</v>
      </c>
      <c r="C429" s="624" t="s">
        <v>1156</v>
      </c>
      <c r="D429" s="968">
        <v>6954</v>
      </c>
      <c r="E429" s="731" t="s">
        <v>170</v>
      </c>
      <c r="F429" s="897" t="s">
        <v>1140</v>
      </c>
      <c r="G429" s="897"/>
      <c r="H429" s="731" t="s">
        <v>19</v>
      </c>
      <c r="I429" s="666">
        <v>2013</v>
      </c>
      <c r="J429" s="666">
        <v>2013</v>
      </c>
      <c r="K429" s="666">
        <v>2014</v>
      </c>
      <c r="L429" s="666">
        <v>2015</v>
      </c>
      <c r="M429" s="666"/>
      <c r="N429" s="885" t="s">
        <v>372</v>
      </c>
      <c r="O429" s="872">
        <v>34480</v>
      </c>
      <c r="P429" s="872"/>
      <c r="Q429" s="667">
        <f>V429+T429</f>
        <v>6954</v>
      </c>
      <c r="R429" s="872">
        <v>6745</v>
      </c>
      <c r="S429" s="872"/>
      <c r="T429" s="872">
        <v>6745</v>
      </c>
      <c r="U429" s="872"/>
      <c r="V429" s="934">
        <v>209</v>
      </c>
      <c r="W429" s="934"/>
      <c r="X429" s="934">
        <v>209</v>
      </c>
      <c r="Y429" s="934"/>
      <c r="Z429" s="933">
        <f t="shared" si="29"/>
        <v>209</v>
      </c>
      <c r="AA429" s="667">
        <f t="shared" si="30"/>
        <v>0</v>
      </c>
      <c r="AB429" s="734" t="s">
        <v>373</v>
      </c>
      <c r="AC429" s="1029">
        <f>Z429+W429+AA429</f>
        <v>209</v>
      </c>
    </row>
    <row r="430" spans="1:253" s="1036" customFormat="1" ht="90">
      <c r="A430" s="662">
        <v>355</v>
      </c>
      <c r="B430" s="630" t="s">
        <v>1558</v>
      </c>
      <c r="C430" s="630"/>
      <c r="D430" s="631"/>
      <c r="E430" s="731" t="s">
        <v>170</v>
      </c>
      <c r="F430" s="897" t="s">
        <v>1247</v>
      </c>
      <c r="G430" s="897" t="s">
        <v>484</v>
      </c>
      <c r="H430" s="1055" t="s">
        <v>189</v>
      </c>
      <c r="I430" s="666">
        <v>2014</v>
      </c>
      <c r="J430" s="666">
        <v>2014</v>
      </c>
      <c r="K430" s="666">
        <v>2015</v>
      </c>
      <c r="L430" s="666" t="s">
        <v>1320</v>
      </c>
      <c r="M430" s="666"/>
      <c r="N430" s="1056" t="s">
        <v>202</v>
      </c>
      <c r="O430" s="1057">
        <v>5112</v>
      </c>
      <c r="P430" s="1057"/>
      <c r="Q430" s="1057">
        <v>2026</v>
      </c>
      <c r="R430" s="998">
        <v>3163</v>
      </c>
      <c r="S430" s="998"/>
      <c r="T430" s="912">
        <v>3163</v>
      </c>
      <c r="U430" s="912"/>
      <c r="V430" s="850">
        <v>749</v>
      </c>
      <c r="W430" s="850">
        <v>749</v>
      </c>
      <c r="X430" s="850"/>
      <c r="Y430" s="850"/>
      <c r="Z430" s="912">
        <f t="shared" si="29"/>
        <v>0</v>
      </c>
      <c r="AA430" s="857">
        <f t="shared" si="30"/>
        <v>0</v>
      </c>
      <c r="AB430" s="623" t="s">
        <v>1454</v>
      </c>
      <c r="AC430" s="938" t="s">
        <v>1455</v>
      </c>
      <c r="AD430" s="914"/>
      <c r="AE430" s="914"/>
      <c r="AF430" s="914"/>
      <c r="AG430" s="914"/>
      <c r="AH430" s="914"/>
      <c r="AI430" s="914"/>
      <c r="AJ430" s="914"/>
      <c r="AK430" s="914"/>
      <c r="AL430" s="914"/>
      <c r="AM430" s="914"/>
      <c r="AN430" s="914"/>
      <c r="AO430" s="914"/>
      <c r="AP430" s="914"/>
      <c r="AQ430" s="914"/>
      <c r="AR430" s="914"/>
      <c r="AS430" s="914"/>
      <c r="AT430" s="914"/>
      <c r="AU430" s="914"/>
      <c r="AV430" s="914"/>
      <c r="AW430" s="914"/>
      <c r="AX430" s="914"/>
      <c r="AY430" s="914"/>
      <c r="AZ430" s="914"/>
      <c r="BA430" s="914"/>
      <c r="BB430" s="914"/>
      <c r="BC430" s="914"/>
      <c r="BD430" s="914"/>
      <c r="BE430" s="914"/>
      <c r="BF430" s="914"/>
      <c r="BG430" s="914"/>
      <c r="BH430" s="914"/>
      <c r="BI430" s="914"/>
      <c r="BJ430" s="914"/>
      <c r="BK430" s="914"/>
      <c r="BL430" s="914"/>
      <c r="BM430" s="914"/>
      <c r="BN430" s="914"/>
      <c r="BO430" s="914"/>
      <c r="BP430" s="914"/>
      <c r="BQ430" s="914"/>
      <c r="BR430" s="914"/>
      <c r="BS430" s="914"/>
      <c r="BT430" s="914"/>
      <c r="BU430" s="914"/>
      <c r="BV430" s="914"/>
      <c r="BW430" s="914"/>
      <c r="BX430" s="914"/>
      <c r="BY430" s="914"/>
      <c r="BZ430" s="914"/>
      <c r="CA430" s="914"/>
      <c r="CB430" s="914"/>
      <c r="CC430" s="914"/>
      <c r="CD430" s="914"/>
      <c r="CE430" s="914"/>
      <c r="CF430" s="914"/>
      <c r="CG430" s="914"/>
      <c r="CH430" s="914"/>
      <c r="CI430" s="914"/>
      <c r="CJ430" s="914"/>
      <c r="CK430" s="914"/>
      <c r="CL430" s="914"/>
      <c r="CM430" s="914"/>
      <c r="CN430" s="914"/>
      <c r="CO430" s="914"/>
      <c r="CP430" s="914"/>
      <c r="CQ430" s="914"/>
      <c r="CR430" s="914"/>
      <c r="CS430" s="914"/>
      <c r="CT430" s="914"/>
      <c r="CU430" s="914"/>
      <c r="CV430" s="914"/>
      <c r="CW430" s="914"/>
      <c r="CX430" s="914"/>
      <c r="CY430" s="914"/>
      <c r="CZ430" s="914"/>
      <c r="DA430" s="914"/>
      <c r="DB430" s="914"/>
      <c r="DC430" s="914"/>
      <c r="DD430" s="914"/>
      <c r="DE430" s="914"/>
      <c r="DF430" s="914"/>
      <c r="DG430" s="914"/>
      <c r="DH430" s="914"/>
      <c r="DI430" s="914"/>
      <c r="DJ430" s="914"/>
      <c r="DK430" s="914"/>
      <c r="DL430" s="914"/>
      <c r="DM430" s="914"/>
      <c r="DN430" s="914"/>
      <c r="DO430" s="914"/>
      <c r="DP430" s="914"/>
      <c r="DQ430" s="914"/>
      <c r="DR430" s="914"/>
      <c r="DS430" s="914"/>
      <c r="DT430" s="914"/>
      <c r="DU430" s="914"/>
      <c r="DV430" s="914"/>
      <c r="DW430" s="914"/>
      <c r="DX430" s="914"/>
      <c r="DY430" s="914"/>
      <c r="DZ430" s="914"/>
      <c r="EA430" s="914"/>
      <c r="EB430" s="914"/>
      <c r="EC430" s="914"/>
      <c r="ED430" s="914"/>
      <c r="EE430" s="914"/>
      <c r="EF430" s="914"/>
      <c r="EG430" s="914"/>
      <c r="EH430" s="914"/>
      <c r="EI430" s="914"/>
      <c r="EJ430" s="914"/>
      <c r="EK430" s="914"/>
      <c r="EL430" s="914"/>
      <c r="EM430" s="914"/>
      <c r="EN430" s="914"/>
      <c r="EO430" s="914"/>
      <c r="EP430" s="914"/>
      <c r="EQ430" s="914"/>
      <c r="ER430" s="914"/>
      <c r="ES430" s="914"/>
      <c r="ET430" s="914"/>
      <c r="EU430" s="914"/>
      <c r="EV430" s="914"/>
      <c r="EW430" s="914"/>
      <c r="EX430" s="914"/>
      <c r="EY430" s="914"/>
      <c r="EZ430" s="914"/>
      <c r="FA430" s="914"/>
      <c r="FB430" s="914"/>
      <c r="FC430" s="914"/>
      <c r="FD430" s="914"/>
      <c r="FE430" s="914"/>
      <c r="FF430" s="914"/>
      <c r="FG430" s="914"/>
      <c r="FH430" s="914"/>
      <c r="FI430" s="914"/>
      <c r="FJ430" s="914"/>
      <c r="FK430" s="914"/>
      <c r="FL430" s="914"/>
      <c r="FM430" s="914"/>
      <c r="FN430" s="914"/>
      <c r="FO430" s="914"/>
      <c r="FP430" s="914"/>
      <c r="FQ430" s="914"/>
      <c r="FR430" s="914"/>
      <c r="FS430" s="914"/>
      <c r="FT430" s="914"/>
      <c r="FU430" s="914"/>
      <c r="FV430" s="914"/>
      <c r="FW430" s="914"/>
      <c r="FX430" s="914"/>
      <c r="FY430" s="914"/>
      <c r="FZ430" s="914"/>
      <c r="GA430" s="914"/>
      <c r="GB430" s="914"/>
      <c r="GC430" s="914"/>
      <c r="GD430" s="914"/>
      <c r="GE430" s="914"/>
      <c r="GF430" s="914"/>
      <c r="GG430" s="914"/>
      <c r="GH430" s="914"/>
      <c r="GI430" s="914"/>
      <c r="GJ430" s="914"/>
      <c r="GK430" s="914"/>
      <c r="GL430" s="914"/>
      <c r="GM430" s="914"/>
      <c r="GN430" s="914"/>
      <c r="GO430" s="914"/>
      <c r="GP430" s="914"/>
      <c r="GQ430" s="914"/>
      <c r="GR430" s="914"/>
      <c r="GS430" s="914"/>
      <c r="GT430" s="914"/>
      <c r="GU430" s="914"/>
      <c r="GV430" s="914"/>
      <c r="GW430" s="914"/>
      <c r="GX430" s="914"/>
      <c r="GY430" s="914"/>
      <c r="GZ430" s="914"/>
      <c r="HA430" s="914"/>
      <c r="HB430" s="914"/>
      <c r="HC430" s="914"/>
      <c r="HD430" s="914"/>
      <c r="HE430" s="914"/>
      <c r="HF430" s="914"/>
      <c r="HG430" s="914"/>
      <c r="HH430" s="914"/>
      <c r="HI430" s="914"/>
      <c r="HJ430" s="914"/>
      <c r="HK430" s="914"/>
      <c r="HL430" s="914"/>
      <c r="HM430" s="914"/>
      <c r="HN430" s="914"/>
      <c r="HO430" s="914"/>
      <c r="HP430" s="914"/>
      <c r="HQ430" s="914"/>
      <c r="HR430" s="914"/>
      <c r="HS430" s="914"/>
      <c r="HT430" s="914"/>
      <c r="HU430" s="914"/>
      <c r="HV430" s="914"/>
      <c r="HW430" s="914"/>
      <c r="HX430" s="914"/>
      <c r="HY430" s="914"/>
      <c r="HZ430" s="914"/>
      <c r="IA430" s="914"/>
      <c r="IB430" s="914"/>
      <c r="IC430" s="914"/>
      <c r="ID430" s="914"/>
      <c r="IE430" s="914"/>
      <c r="IF430" s="914"/>
      <c r="IG430" s="914"/>
      <c r="IH430" s="914"/>
      <c r="II430" s="914"/>
      <c r="IJ430" s="914"/>
      <c r="IK430" s="914"/>
      <c r="IL430" s="914"/>
      <c r="IM430" s="914"/>
      <c r="IN430" s="914"/>
      <c r="IO430" s="914"/>
      <c r="IP430" s="914"/>
      <c r="IQ430" s="914"/>
      <c r="IR430" s="914"/>
      <c r="IS430" s="914"/>
    </row>
    <row r="431" spans="1:253" s="617" customFormat="1" ht="90">
      <c r="A431" s="521">
        <v>355</v>
      </c>
      <c r="B431" s="612" t="s">
        <v>201</v>
      </c>
      <c r="C431" s="632"/>
      <c r="D431" s="1241"/>
      <c r="E431" s="584" t="s">
        <v>170</v>
      </c>
      <c r="F431" s="538" t="s">
        <v>1247</v>
      </c>
      <c r="G431" s="538"/>
      <c r="H431" s="633" t="s">
        <v>189</v>
      </c>
      <c r="I431" s="524">
        <v>2014</v>
      </c>
      <c r="J431" s="524">
        <v>2014</v>
      </c>
      <c r="K431" s="524">
        <v>2015</v>
      </c>
      <c r="L431" s="524" t="s">
        <v>1320</v>
      </c>
      <c r="M431" s="524"/>
      <c r="N431" s="614" t="s">
        <v>202</v>
      </c>
      <c r="O431" s="634">
        <v>5112</v>
      </c>
      <c r="P431" s="634"/>
      <c r="Q431" s="634">
        <v>2026</v>
      </c>
      <c r="R431" s="607">
        <v>3163</v>
      </c>
      <c r="S431" s="607"/>
      <c r="T431" s="608">
        <v>3163</v>
      </c>
      <c r="U431" s="608">
        <v>1949</v>
      </c>
      <c r="V431" s="609">
        <v>699</v>
      </c>
      <c r="W431" s="609">
        <v>699</v>
      </c>
      <c r="X431" s="934"/>
      <c r="Y431" s="934"/>
      <c r="Z431" s="608">
        <f t="shared" si="29"/>
        <v>0</v>
      </c>
      <c r="AA431" s="525">
        <f t="shared" si="30"/>
        <v>0</v>
      </c>
      <c r="AB431" s="610" t="s">
        <v>1454</v>
      </c>
      <c r="AC431" s="613" t="s">
        <v>1455</v>
      </c>
      <c r="AD431" s="611"/>
      <c r="AE431" s="611"/>
      <c r="AF431" s="611"/>
      <c r="AG431" s="611"/>
      <c r="AH431" s="611"/>
      <c r="AI431" s="611"/>
      <c r="AJ431" s="611"/>
      <c r="AK431" s="611"/>
      <c r="AL431" s="611"/>
      <c r="AM431" s="611"/>
      <c r="AN431" s="611"/>
      <c r="AO431" s="611"/>
      <c r="AP431" s="611"/>
      <c r="AQ431" s="611"/>
      <c r="AR431" s="611"/>
      <c r="AS431" s="611"/>
      <c r="AT431" s="611"/>
      <c r="AU431" s="611"/>
      <c r="AV431" s="611"/>
      <c r="AW431" s="611"/>
      <c r="AX431" s="611"/>
      <c r="AY431" s="611"/>
      <c r="AZ431" s="611"/>
      <c r="BA431" s="611"/>
      <c r="BB431" s="611"/>
      <c r="BC431" s="611"/>
      <c r="BD431" s="611"/>
      <c r="BE431" s="611"/>
      <c r="BF431" s="611"/>
      <c r="BG431" s="611"/>
      <c r="BH431" s="611"/>
      <c r="BI431" s="611"/>
      <c r="BJ431" s="611"/>
      <c r="BK431" s="611"/>
      <c r="BL431" s="611"/>
      <c r="BM431" s="611"/>
      <c r="BN431" s="611"/>
      <c r="BO431" s="611"/>
      <c r="BP431" s="611"/>
      <c r="BQ431" s="611"/>
      <c r="BR431" s="611"/>
      <c r="BS431" s="611"/>
      <c r="BT431" s="611"/>
      <c r="BU431" s="611"/>
      <c r="BV431" s="611"/>
      <c r="BW431" s="611"/>
      <c r="BX431" s="611"/>
      <c r="BY431" s="611"/>
      <c r="BZ431" s="611"/>
      <c r="CA431" s="611"/>
      <c r="CB431" s="611"/>
      <c r="CC431" s="611"/>
      <c r="CD431" s="611"/>
      <c r="CE431" s="611"/>
      <c r="CF431" s="611"/>
      <c r="CG431" s="611"/>
      <c r="CH431" s="611"/>
      <c r="CI431" s="611"/>
      <c r="CJ431" s="611"/>
      <c r="CK431" s="611"/>
      <c r="CL431" s="611"/>
      <c r="CM431" s="611"/>
      <c r="CN431" s="611"/>
      <c r="CO431" s="611"/>
      <c r="CP431" s="611"/>
      <c r="CQ431" s="611"/>
      <c r="CR431" s="611"/>
      <c r="CS431" s="611"/>
      <c r="CT431" s="611"/>
      <c r="CU431" s="611"/>
      <c r="CV431" s="611"/>
      <c r="CW431" s="611"/>
      <c r="CX431" s="611"/>
      <c r="CY431" s="611"/>
      <c r="CZ431" s="611"/>
      <c r="DA431" s="611"/>
      <c r="DB431" s="611"/>
      <c r="DC431" s="611"/>
      <c r="DD431" s="611"/>
      <c r="DE431" s="611"/>
      <c r="DF431" s="611"/>
      <c r="DG431" s="611"/>
      <c r="DH431" s="611"/>
      <c r="DI431" s="611"/>
      <c r="DJ431" s="611"/>
      <c r="DK431" s="611"/>
      <c r="DL431" s="611"/>
      <c r="DM431" s="611"/>
      <c r="DN431" s="611"/>
      <c r="DO431" s="611"/>
      <c r="DP431" s="611"/>
      <c r="DQ431" s="611"/>
      <c r="DR431" s="611"/>
      <c r="DS431" s="611"/>
      <c r="DT431" s="611"/>
      <c r="DU431" s="611"/>
      <c r="DV431" s="611"/>
      <c r="DW431" s="611"/>
      <c r="DX431" s="611"/>
      <c r="DY431" s="611"/>
      <c r="DZ431" s="611"/>
      <c r="EA431" s="611"/>
      <c r="EB431" s="611"/>
      <c r="EC431" s="611"/>
      <c r="ED431" s="611"/>
      <c r="EE431" s="611"/>
      <c r="EF431" s="611"/>
      <c r="EG431" s="611"/>
      <c r="EH431" s="611"/>
      <c r="EI431" s="611"/>
      <c r="EJ431" s="611"/>
      <c r="EK431" s="611"/>
      <c r="EL431" s="611"/>
      <c r="EM431" s="611"/>
      <c r="EN431" s="611"/>
      <c r="EO431" s="611"/>
      <c r="EP431" s="611"/>
      <c r="EQ431" s="611"/>
      <c r="ER431" s="611"/>
      <c r="ES431" s="611"/>
      <c r="ET431" s="611"/>
      <c r="EU431" s="611"/>
      <c r="EV431" s="611"/>
      <c r="EW431" s="611"/>
      <c r="EX431" s="611"/>
      <c r="EY431" s="611"/>
      <c r="EZ431" s="611"/>
      <c r="FA431" s="611"/>
      <c r="FB431" s="611"/>
      <c r="FC431" s="611"/>
      <c r="FD431" s="611"/>
      <c r="FE431" s="611"/>
      <c r="FF431" s="611"/>
      <c r="FG431" s="611"/>
      <c r="FH431" s="611"/>
      <c r="FI431" s="611"/>
      <c r="FJ431" s="611"/>
      <c r="FK431" s="611"/>
      <c r="FL431" s="611"/>
      <c r="FM431" s="611"/>
      <c r="FN431" s="611"/>
      <c r="FO431" s="611"/>
      <c r="FP431" s="611"/>
      <c r="FQ431" s="611"/>
      <c r="FR431" s="611"/>
      <c r="FS431" s="611"/>
      <c r="FT431" s="611"/>
      <c r="FU431" s="611"/>
      <c r="FV431" s="611"/>
      <c r="FW431" s="611"/>
      <c r="FX431" s="611"/>
      <c r="FY431" s="611"/>
      <c r="FZ431" s="611"/>
      <c r="GA431" s="611"/>
      <c r="GB431" s="611"/>
      <c r="GC431" s="611"/>
      <c r="GD431" s="611"/>
      <c r="GE431" s="611"/>
      <c r="GF431" s="611"/>
      <c r="GG431" s="611"/>
      <c r="GH431" s="611"/>
      <c r="GI431" s="611"/>
      <c r="GJ431" s="611"/>
      <c r="GK431" s="611"/>
      <c r="GL431" s="611"/>
      <c r="GM431" s="611"/>
      <c r="GN431" s="611"/>
      <c r="GO431" s="611"/>
      <c r="GP431" s="611"/>
      <c r="GQ431" s="611"/>
      <c r="GR431" s="611"/>
      <c r="GS431" s="611"/>
      <c r="GT431" s="611"/>
      <c r="GU431" s="611"/>
      <c r="GV431" s="611"/>
      <c r="GW431" s="611"/>
      <c r="GX431" s="611"/>
      <c r="GY431" s="611"/>
      <c r="GZ431" s="611"/>
      <c r="HA431" s="611"/>
      <c r="HB431" s="611"/>
      <c r="HC431" s="611"/>
      <c r="HD431" s="611"/>
      <c r="HE431" s="611"/>
      <c r="HF431" s="611"/>
      <c r="HG431" s="611"/>
      <c r="HH431" s="611"/>
      <c r="HI431" s="611"/>
      <c r="HJ431" s="611"/>
      <c r="HK431" s="611"/>
      <c r="HL431" s="611"/>
      <c r="HM431" s="611"/>
      <c r="HN431" s="611"/>
      <c r="HO431" s="611"/>
      <c r="HP431" s="611"/>
      <c r="HQ431" s="611"/>
      <c r="HR431" s="611"/>
      <c r="HS431" s="611"/>
      <c r="HT431" s="611"/>
      <c r="HU431" s="611"/>
      <c r="HV431" s="611"/>
      <c r="HW431" s="611"/>
      <c r="HX431" s="611"/>
      <c r="HY431" s="611"/>
      <c r="HZ431" s="611"/>
      <c r="IA431" s="611"/>
      <c r="IB431" s="611"/>
      <c r="IC431" s="611"/>
      <c r="ID431" s="611"/>
      <c r="IE431" s="611"/>
      <c r="IF431" s="611"/>
      <c r="IG431" s="611"/>
      <c r="IH431" s="611"/>
      <c r="II431" s="611"/>
      <c r="IJ431" s="611"/>
      <c r="IK431" s="611"/>
      <c r="IL431" s="611"/>
      <c r="IM431" s="611"/>
      <c r="IN431" s="611"/>
      <c r="IO431" s="611"/>
      <c r="IP431" s="611"/>
      <c r="IQ431" s="611"/>
      <c r="IR431" s="611"/>
      <c r="IS431" s="611"/>
    </row>
    <row r="432" spans="1:253" s="935" customFormat="1" ht="30">
      <c r="A432" s="662">
        <v>360</v>
      </c>
      <c r="B432" s="885" t="s">
        <v>342</v>
      </c>
      <c r="C432" s="624"/>
      <c r="D432" s="625"/>
      <c r="E432" s="731" t="s">
        <v>170</v>
      </c>
      <c r="F432" s="897" t="s">
        <v>1140</v>
      </c>
      <c r="G432" s="897"/>
      <c r="H432" s="884" t="s">
        <v>189</v>
      </c>
      <c r="I432" s="666">
        <v>2014</v>
      </c>
      <c r="J432" s="666">
        <v>2015</v>
      </c>
      <c r="K432" s="666">
        <v>2016</v>
      </c>
      <c r="L432" s="666" t="s">
        <v>1319</v>
      </c>
      <c r="M432" s="666"/>
      <c r="N432" s="885" t="s">
        <v>343</v>
      </c>
      <c r="O432" s="872">
        <v>3735</v>
      </c>
      <c r="P432" s="872"/>
      <c r="Q432" s="667">
        <f>V432+T432</f>
        <v>3361</v>
      </c>
      <c r="R432" s="872">
        <v>2300</v>
      </c>
      <c r="S432" s="872"/>
      <c r="T432" s="872">
        <f>R432</f>
        <v>2300</v>
      </c>
      <c r="U432" s="872"/>
      <c r="V432" s="934">
        <v>1061</v>
      </c>
      <c r="W432" s="934"/>
      <c r="X432" s="934">
        <v>1062</v>
      </c>
      <c r="Y432" s="934"/>
      <c r="Z432" s="933">
        <f t="shared" si="29"/>
        <v>1000</v>
      </c>
      <c r="AA432" s="667">
        <f t="shared" si="30"/>
        <v>61</v>
      </c>
      <c r="AB432" s="734" t="s">
        <v>1457</v>
      </c>
      <c r="AC432" s="1029">
        <f>Z432+W432+AA432</f>
        <v>1061</v>
      </c>
    </row>
    <row r="433" spans="1:253" s="938" customFormat="1" ht="75">
      <c r="A433" s="662">
        <v>388</v>
      </c>
      <c r="B433" s="730" t="s">
        <v>525</v>
      </c>
      <c r="C433" s="637" t="s">
        <v>1262</v>
      </c>
      <c r="D433" s="638">
        <v>6447</v>
      </c>
      <c r="E433" s="731" t="s">
        <v>170</v>
      </c>
      <c r="F433" s="732" t="s">
        <v>1246</v>
      </c>
      <c r="G433" s="732"/>
      <c r="H433" s="735" t="s">
        <v>51</v>
      </c>
      <c r="I433" s="666">
        <v>2015</v>
      </c>
      <c r="J433" s="670" t="s">
        <v>1261</v>
      </c>
      <c r="K433" s="666">
        <v>2017</v>
      </c>
      <c r="L433" s="670" t="s">
        <v>1245</v>
      </c>
      <c r="M433" s="666"/>
      <c r="N433" s="730" t="s">
        <v>526</v>
      </c>
      <c r="O433" s="934">
        <v>6507</v>
      </c>
      <c r="P433" s="934"/>
      <c r="Q433" s="934">
        <v>6507</v>
      </c>
      <c r="R433" s="934">
        <v>2500</v>
      </c>
      <c r="S433" s="934"/>
      <c r="T433" s="934">
        <v>2500</v>
      </c>
      <c r="U433" s="934">
        <v>3357</v>
      </c>
      <c r="V433" s="934">
        <v>3947</v>
      </c>
      <c r="W433" s="934"/>
      <c r="X433" s="934">
        <v>3947</v>
      </c>
      <c r="Y433" s="934"/>
      <c r="Z433" s="934">
        <f>IF((V433-W433)&lt;1000,(V433-W433),MIN((V433-W433)*50%,2000))</f>
        <v>1973.5</v>
      </c>
      <c r="AA433" s="934">
        <v>1973</v>
      </c>
      <c r="AB433" s="734" t="s">
        <v>527</v>
      </c>
      <c r="AC433" s="935"/>
      <c r="AD433" s="935"/>
      <c r="AE433" s="935"/>
      <c r="AF433" s="935"/>
      <c r="AG433" s="935"/>
      <c r="AH433" s="935"/>
      <c r="AI433" s="935"/>
      <c r="AJ433" s="935"/>
      <c r="AK433" s="935"/>
      <c r="AL433" s="935"/>
      <c r="AM433" s="935"/>
      <c r="AN433" s="935"/>
      <c r="AO433" s="935"/>
      <c r="AP433" s="935"/>
      <c r="AQ433" s="935"/>
      <c r="AR433" s="935"/>
      <c r="AS433" s="935"/>
      <c r="AT433" s="935"/>
      <c r="AU433" s="935"/>
      <c r="AV433" s="935"/>
      <c r="AW433" s="935"/>
      <c r="AX433" s="935"/>
      <c r="AY433" s="935"/>
      <c r="AZ433" s="935"/>
      <c r="BA433" s="935"/>
      <c r="BB433" s="935"/>
      <c r="BC433" s="935"/>
      <c r="BD433" s="935"/>
      <c r="BE433" s="935"/>
      <c r="BF433" s="935"/>
      <c r="BG433" s="935"/>
      <c r="BH433" s="935"/>
      <c r="BI433" s="935"/>
      <c r="BJ433" s="935"/>
      <c r="BK433" s="935"/>
      <c r="BL433" s="935"/>
      <c r="BM433" s="935"/>
      <c r="BN433" s="935"/>
      <c r="BO433" s="935"/>
      <c r="BP433" s="935"/>
      <c r="BQ433" s="935"/>
      <c r="BR433" s="935"/>
      <c r="BS433" s="935"/>
      <c r="BT433" s="935"/>
      <c r="BU433" s="935"/>
      <c r="BV433" s="935"/>
      <c r="BW433" s="935"/>
      <c r="BX433" s="935"/>
      <c r="BY433" s="935"/>
      <c r="BZ433" s="935"/>
      <c r="CA433" s="935"/>
      <c r="CB433" s="935"/>
      <c r="CC433" s="935"/>
      <c r="CD433" s="935"/>
      <c r="CE433" s="935"/>
      <c r="CF433" s="935"/>
      <c r="CG433" s="935"/>
      <c r="CH433" s="935"/>
      <c r="CI433" s="935"/>
      <c r="CJ433" s="935"/>
      <c r="CK433" s="935"/>
      <c r="CL433" s="935"/>
      <c r="CM433" s="935"/>
      <c r="CN433" s="935"/>
      <c r="CO433" s="935"/>
      <c r="CP433" s="935"/>
      <c r="CQ433" s="935"/>
      <c r="CR433" s="935"/>
      <c r="CS433" s="935"/>
      <c r="CT433" s="935"/>
      <c r="CU433" s="935"/>
      <c r="CV433" s="935"/>
      <c r="CW433" s="935"/>
      <c r="CX433" s="935"/>
      <c r="CY433" s="935"/>
      <c r="CZ433" s="935"/>
      <c r="DA433" s="935"/>
      <c r="DB433" s="935"/>
      <c r="DC433" s="935"/>
      <c r="DD433" s="935"/>
      <c r="DE433" s="935"/>
      <c r="DF433" s="935"/>
      <c r="DG433" s="935"/>
      <c r="DH433" s="935"/>
      <c r="DI433" s="935"/>
      <c r="DJ433" s="935"/>
      <c r="DK433" s="935"/>
      <c r="DL433" s="935"/>
      <c r="DM433" s="935"/>
      <c r="DN433" s="935"/>
      <c r="DO433" s="935"/>
      <c r="DP433" s="935"/>
      <c r="DQ433" s="935"/>
      <c r="DR433" s="935"/>
      <c r="DS433" s="935"/>
      <c r="DT433" s="935"/>
      <c r="DU433" s="935"/>
      <c r="DV433" s="935"/>
      <c r="DW433" s="935"/>
      <c r="DX433" s="935"/>
      <c r="DY433" s="935"/>
      <c r="DZ433" s="935"/>
      <c r="EA433" s="935"/>
      <c r="EB433" s="935"/>
      <c r="EC433" s="935"/>
      <c r="ED433" s="935"/>
      <c r="EE433" s="935"/>
      <c r="EF433" s="935"/>
      <c r="EG433" s="935"/>
      <c r="EH433" s="935"/>
      <c r="EI433" s="935"/>
      <c r="EJ433" s="935"/>
      <c r="EK433" s="935"/>
      <c r="EL433" s="935"/>
      <c r="EM433" s="935"/>
      <c r="EN433" s="935"/>
      <c r="EO433" s="935"/>
      <c r="EP433" s="935"/>
      <c r="EQ433" s="935"/>
      <c r="ER433" s="935"/>
      <c r="ES433" s="935"/>
      <c r="ET433" s="935"/>
      <c r="EU433" s="935"/>
      <c r="EV433" s="935"/>
      <c r="EW433" s="935"/>
      <c r="EX433" s="935"/>
      <c r="EY433" s="935"/>
      <c r="EZ433" s="935"/>
      <c r="FA433" s="935"/>
      <c r="FB433" s="935"/>
      <c r="FC433" s="935"/>
      <c r="FD433" s="935"/>
      <c r="FE433" s="935"/>
      <c r="FF433" s="935"/>
      <c r="FG433" s="935"/>
      <c r="FH433" s="935"/>
      <c r="FI433" s="935"/>
      <c r="FJ433" s="935"/>
      <c r="FK433" s="935"/>
      <c r="FL433" s="935"/>
      <c r="FM433" s="935"/>
      <c r="FN433" s="935"/>
      <c r="FO433" s="935"/>
      <c r="FP433" s="935"/>
      <c r="FQ433" s="935"/>
      <c r="FR433" s="935"/>
      <c r="FS433" s="935"/>
      <c r="FT433" s="935"/>
      <c r="FU433" s="935"/>
      <c r="FV433" s="935"/>
      <c r="FW433" s="935"/>
      <c r="FX433" s="935"/>
      <c r="FY433" s="935"/>
      <c r="FZ433" s="935"/>
      <c r="GA433" s="935"/>
      <c r="GB433" s="935"/>
      <c r="GC433" s="935"/>
      <c r="GD433" s="935"/>
      <c r="GE433" s="935"/>
      <c r="GF433" s="935"/>
      <c r="GG433" s="935"/>
      <c r="GH433" s="935"/>
      <c r="GI433" s="935"/>
      <c r="GJ433" s="935"/>
      <c r="GK433" s="935"/>
      <c r="GL433" s="935"/>
      <c r="GM433" s="935"/>
      <c r="GN433" s="935"/>
      <c r="GO433" s="935"/>
      <c r="GP433" s="935"/>
      <c r="GQ433" s="935"/>
      <c r="GR433" s="935"/>
      <c r="GS433" s="935"/>
      <c r="GT433" s="935"/>
      <c r="GU433" s="935"/>
      <c r="GV433" s="935"/>
      <c r="GW433" s="935"/>
      <c r="GX433" s="935"/>
      <c r="GY433" s="935"/>
      <c r="GZ433" s="935"/>
      <c r="HA433" s="935"/>
      <c r="HB433" s="935"/>
      <c r="HC433" s="935"/>
      <c r="HD433" s="935"/>
      <c r="HE433" s="935"/>
      <c r="HF433" s="935"/>
      <c r="HG433" s="935"/>
      <c r="HH433" s="935"/>
      <c r="HI433" s="935"/>
      <c r="HJ433" s="935"/>
      <c r="HK433" s="935"/>
      <c r="HL433" s="935"/>
      <c r="HM433" s="935"/>
      <c r="HN433" s="935"/>
      <c r="HO433" s="935"/>
      <c r="HP433" s="935"/>
      <c r="HQ433" s="935"/>
      <c r="HR433" s="935"/>
      <c r="HS433" s="935"/>
      <c r="HT433" s="935"/>
      <c r="HU433" s="935"/>
      <c r="HV433" s="935"/>
      <c r="HW433" s="935"/>
      <c r="HX433" s="935"/>
      <c r="HY433" s="935"/>
      <c r="HZ433" s="935"/>
      <c r="IA433" s="935"/>
      <c r="IB433" s="935"/>
      <c r="IC433" s="935"/>
      <c r="ID433" s="935"/>
      <c r="IE433" s="935"/>
      <c r="IF433" s="935"/>
      <c r="IG433" s="935"/>
      <c r="IH433" s="935"/>
      <c r="II433" s="935"/>
      <c r="IJ433" s="935"/>
      <c r="IK433" s="935"/>
      <c r="IL433" s="935"/>
      <c r="IM433" s="935"/>
      <c r="IN433" s="935"/>
      <c r="IO433" s="935"/>
      <c r="IP433" s="935"/>
      <c r="IQ433" s="935"/>
      <c r="IR433" s="935"/>
      <c r="IS433" s="935"/>
    </row>
    <row r="434" spans="1:253" s="1203" customFormat="1" ht="75">
      <c r="A434" s="1185">
        <v>48</v>
      </c>
      <c r="B434" s="1191" t="s">
        <v>700</v>
      </c>
      <c r="C434" s="1191" t="s">
        <v>1329</v>
      </c>
      <c r="D434" s="1195">
        <v>5267</v>
      </c>
      <c r="E434" s="519" t="s">
        <v>1117</v>
      </c>
      <c r="F434" s="519" t="s">
        <v>1246</v>
      </c>
      <c r="G434" s="1187"/>
      <c r="H434" s="1193" t="s">
        <v>189</v>
      </c>
      <c r="I434" s="1189">
        <v>2013</v>
      </c>
      <c r="J434" s="1196" t="s">
        <v>1244</v>
      </c>
      <c r="K434" s="1189">
        <v>2015</v>
      </c>
      <c r="L434" s="1196" t="s">
        <v>1250</v>
      </c>
      <c r="M434" s="1189"/>
      <c r="N434" s="1197" t="s">
        <v>701</v>
      </c>
      <c r="O434" s="520">
        <v>5267</v>
      </c>
      <c r="P434" s="520"/>
      <c r="Q434" s="520">
        <f>V434</f>
        <v>828</v>
      </c>
      <c r="R434" s="520">
        <v>4440</v>
      </c>
      <c r="S434" s="520"/>
      <c r="T434" s="519"/>
      <c r="U434" s="520"/>
      <c r="V434" s="519">
        <f>W434+Z434</f>
        <v>828</v>
      </c>
      <c r="W434" s="519">
        <v>700</v>
      </c>
      <c r="X434" s="641">
        <v>128</v>
      </c>
      <c r="Y434" s="641"/>
      <c r="Z434" s="519">
        <v>128</v>
      </c>
      <c r="AA434" s="519">
        <v>0</v>
      </c>
      <c r="AB434" s="1202" t="s">
        <v>1330</v>
      </c>
    </row>
    <row r="435" spans="1:253" s="591" customFormat="1" ht="90">
      <c r="A435" s="476">
        <v>8</v>
      </c>
      <c r="B435" s="590" t="s">
        <v>339</v>
      </c>
      <c r="C435" s="590" t="s">
        <v>1240</v>
      </c>
      <c r="D435" s="635">
        <v>5876</v>
      </c>
      <c r="E435" s="480" t="s">
        <v>285</v>
      </c>
      <c r="F435" s="478" t="s">
        <v>1246</v>
      </c>
      <c r="G435" s="478"/>
      <c r="H435" s="527" t="s">
        <v>51</v>
      </c>
      <c r="I435" s="481">
        <v>2015</v>
      </c>
      <c r="J435" s="490" t="s">
        <v>1249</v>
      </c>
      <c r="K435" s="481">
        <v>2017</v>
      </c>
      <c r="L435" s="490" t="s">
        <v>1250</v>
      </c>
      <c r="M435" s="481"/>
      <c r="N435" s="636" t="s">
        <v>340</v>
      </c>
      <c r="O435" s="622">
        <v>5928</v>
      </c>
      <c r="P435" s="622"/>
      <c r="Q435" s="493">
        <v>5928</v>
      </c>
      <c r="R435" s="622">
        <f>2150</f>
        <v>2150</v>
      </c>
      <c r="S435" s="622"/>
      <c r="T435" s="622">
        <v>2150</v>
      </c>
      <c r="U435" s="622"/>
      <c r="V435" s="482">
        <f>5876-R435</f>
        <v>3726</v>
      </c>
      <c r="W435" s="482">
        <v>2420</v>
      </c>
      <c r="X435" s="850">
        <v>1306</v>
      </c>
      <c r="Y435" s="850"/>
      <c r="Z435" s="482">
        <f>V435-W435</f>
        <v>1306</v>
      </c>
      <c r="AA435" s="493">
        <f>V435-W435-Z435</f>
        <v>0</v>
      </c>
      <c r="AB435" s="495" t="s">
        <v>341</v>
      </c>
    </row>
    <row r="436" spans="1:253" s="938" customFormat="1" ht="75">
      <c r="A436" s="662">
        <v>362</v>
      </c>
      <c r="B436" s="885" t="s">
        <v>374</v>
      </c>
      <c r="C436" s="624" t="s">
        <v>1458</v>
      </c>
      <c r="D436" s="616">
        <v>6115.8639999999996</v>
      </c>
      <c r="E436" s="731" t="s">
        <v>170</v>
      </c>
      <c r="F436" s="897" t="s">
        <v>1246</v>
      </c>
      <c r="G436" s="897"/>
      <c r="H436" s="884" t="s">
        <v>26</v>
      </c>
      <c r="I436" s="898" t="s">
        <v>1093</v>
      </c>
      <c r="J436" s="904" t="s">
        <v>1202</v>
      </c>
      <c r="K436" s="898" t="s">
        <v>1092</v>
      </c>
      <c r="L436" s="904" t="s">
        <v>1245</v>
      </c>
      <c r="M436" s="898"/>
      <c r="N436" s="884" t="s">
        <v>1094</v>
      </c>
      <c r="O436" s="872">
        <v>6889</v>
      </c>
      <c r="P436" s="872"/>
      <c r="Q436" s="872">
        <f>O436-2320+196</f>
        <v>4765</v>
      </c>
      <c r="R436" s="872">
        <v>5920</v>
      </c>
      <c r="S436" s="872"/>
      <c r="T436" s="872">
        <f>4765-196</f>
        <v>4569</v>
      </c>
      <c r="U436" s="872"/>
      <c r="V436" s="872">
        <v>196</v>
      </c>
      <c r="W436" s="667"/>
      <c r="X436" s="667">
        <v>196</v>
      </c>
      <c r="Y436" s="667"/>
      <c r="Z436" s="933">
        <f>MIN(IF((V436-W436)&gt;1000,MAX((V436-W436)*25%,1000),(V436-W436)),5000)</f>
        <v>196</v>
      </c>
      <c r="AA436" s="667">
        <f>V436-W436-Z436</f>
        <v>0</v>
      </c>
      <c r="AB436" s="734" t="s">
        <v>375</v>
      </c>
      <c r="AC436" s="935"/>
      <c r="AD436" s="935"/>
      <c r="AE436" s="935"/>
      <c r="AF436" s="935"/>
      <c r="AG436" s="935"/>
      <c r="AH436" s="935"/>
      <c r="AI436" s="935"/>
      <c r="AJ436" s="935"/>
      <c r="AK436" s="935"/>
      <c r="AL436" s="935"/>
      <c r="AM436" s="935"/>
      <c r="AN436" s="935"/>
      <c r="AO436" s="935"/>
      <c r="AP436" s="935"/>
      <c r="AQ436" s="935"/>
      <c r="AR436" s="935"/>
      <c r="AS436" s="935"/>
      <c r="AT436" s="935"/>
      <c r="AU436" s="935"/>
      <c r="AV436" s="935"/>
      <c r="AW436" s="935"/>
      <c r="AX436" s="935"/>
      <c r="AY436" s="935"/>
      <c r="AZ436" s="935"/>
      <c r="BA436" s="935"/>
      <c r="BB436" s="935"/>
      <c r="BC436" s="935"/>
      <c r="BD436" s="935"/>
      <c r="BE436" s="935"/>
      <c r="BF436" s="935"/>
      <c r="BG436" s="935"/>
      <c r="BH436" s="935"/>
      <c r="BI436" s="935"/>
      <c r="BJ436" s="935"/>
      <c r="BK436" s="935"/>
      <c r="BL436" s="935"/>
      <c r="BM436" s="935"/>
      <c r="BN436" s="935"/>
      <c r="BO436" s="935"/>
      <c r="BP436" s="935"/>
      <c r="BQ436" s="935"/>
      <c r="BR436" s="935"/>
      <c r="BS436" s="935"/>
      <c r="BT436" s="935"/>
      <c r="BU436" s="935"/>
      <c r="BV436" s="935"/>
      <c r="BW436" s="935"/>
      <c r="BX436" s="935"/>
      <c r="BY436" s="935"/>
      <c r="BZ436" s="935"/>
      <c r="CA436" s="935"/>
      <c r="CB436" s="935"/>
      <c r="CC436" s="935"/>
      <c r="CD436" s="935"/>
      <c r="CE436" s="935"/>
      <c r="CF436" s="935"/>
      <c r="CG436" s="935"/>
      <c r="CH436" s="935"/>
      <c r="CI436" s="935"/>
      <c r="CJ436" s="935"/>
      <c r="CK436" s="935"/>
      <c r="CL436" s="935"/>
      <c r="CM436" s="935"/>
      <c r="CN436" s="935"/>
      <c r="CO436" s="935"/>
      <c r="CP436" s="935"/>
      <c r="CQ436" s="935"/>
      <c r="CR436" s="935"/>
      <c r="CS436" s="935"/>
      <c r="CT436" s="935"/>
      <c r="CU436" s="935"/>
      <c r="CV436" s="935"/>
      <c r="CW436" s="935"/>
      <c r="CX436" s="935"/>
      <c r="CY436" s="935"/>
      <c r="CZ436" s="935"/>
      <c r="DA436" s="935"/>
      <c r="DB436" s="935"/>
      <c r="DC436" s="935"/>
      <c r="DD436" s="935"/>
      <c r="DE436" s="935"/>
      <c r="DF436" s="935"/>
      <c r="DG436" s="935"/>
      <c r="DH436" s="935"/>
      <c r="DI436" s="935"/>
      <c r="DJ436" s="935"/>
      <c r="DK436" s="935"/>
      <c r="DL436" s="935"/>
      <c r="DM436" s="935"/>
      <c r="DN436" s="935"/>
      <c r="DO436" s="935"/>
      <c r="DP436" s="935"/>
      <c r="DQ436" s="935"/>
      <c r="DR436" s="935"/>
      <c r="DS436" s="935"/>
      <c r="DT436" s="935"/>
      <c r="DU436" s="935"/>
      <c r="DV436" s="935"/>
      <c r="DW436" s="935"/>
      <c r="DX436" s="935"/>
      <c r="DY436" s="935"/>
      <c r="DZ436" s="935"/>
      <c r="EA436" s="935"/>
      <c r="EB436" s="935"/>
      <c r="EC436" s="935"/>
      <c r="ED436" s="935"/>
      <c r="EE436" s="935"/>
      <c r="EF436" s="935"/>
      <c r="EG436" s="935"/>
      <c r="EH436" s="935"/>
      <c r="EI436" s="935"/>
      <c r="EJ436" s="935"/>
      <c r="EK436" s="935"/>
      <c r="EL436" s="935"/>
      <c r="EM436" s="935"/>
      <c r="EN436" s="935"/>
      <c r="EO436" s="935"/>
      <c r="EP436" s="935"/>
      <c r="EQ436" s="935"/>
      <c r="ER436" s="935"/>
      <c r="ES436" s="935"/>
      <c r="ET436" s="935"/>
      <c r="EU436" s="935"/>
      <c r="EV436" s="935"/>
      <c r="EW436" s="935"/>
      <c r="EX436" s="935"/>
      <c r="EY436" s="935"/>
      <c r="EZ436" s="935"/>
      <c r="FA436" s="935"/>
      <c r="FB436" s="935"/>
      <c r="FC436" s="935"/>
      <c r="FD436" s="935"/>
      <c r="FE436" s="935"/>
      <c r="FF436" s="935"/>
      <c r="FG436" s="935"/>
      <c r="FH436" s="935"/>
      <c r="FI436" s="935"/>
      <c r="FJ436" s="935"/>
      <c r="FK436" s="935"/>
      <c r="FL436" s="935"/>
      <c r="FM436" s="935"/>
      <c r="FN436" s="935"/>
      <c r="FO436" s="935"/>
      <c r="FP436" s="935"/>
      <c r="FQ436" s="935"/>
      <c r="FR436" s="935"/>
      <c r="FS436" s="935"/>
      <c r="FT436" s="935"/>
      <c r="FU436" s="935"/>
      <c r="FV436" s="935"/>
      <c r="FW436" s="935"/>
      <c r="FX436" s="935"/>
      <c r="FY436" s="935"/>
      <c r="FZ436" s="935"/>
      <c r="GA436" s="935"/>
      <c r="GB436" s="935"/>
      <c r="GC436" s="935"/>
      <c r="GD436" s="935"/>
      <c r="GE436" s="935"/>
      <c r="GF436" s="935"/>
      <c r="GG436" s="935"/>
      <c r="GH436" s="935"/>
      <c r="GI436" s="935"/>
      <c r="GJ436" s="935"/>
      <c r="GK436" s="935"/>
      <c r="GL436" s="935"/>
      <c r="GM436" s="935"/>
      <c r="GN436" s="935"/>
      <c r="GO436" s="935"/>
      <c r="GP436" s="935"/>
      <c r="GQ436" s="935"/>
      <c r="GR436" s="935"/>
      <c r="GS436" s="935"/>
      <c r="GT436" s="935"/>
      <c r="GU436" s="935"/>
      <c r="GV436" s="935"/>
      <c r="GW436" s="935"/>
      <c r="GX436" s="935"/>
      <c r="GY436" s="935"/>
      <c r="GZ436" s="935"/>
      <c r="HA436" s="935"/>
      <c r="HB436" s="935"/>
      <c r="HC436" s="935"/>
      <c r="HD436" s="935"/>
      <c r="HE436" s="935"/>
      <c r="HF436" s="935"/>
      <c r="HG436" s="935"/>
      <c r="HH436" s="935"/>
      <c r="HI436" s="935"/>
      <c r="HJ436" s="935"/>
      <c r="HK436" s="935"/>
      <c r="HL436" s="935"/>
      <c r="HM436" s="935"/>
      <c r="HN436" s="935"/>
      <c r="HO436" s="935"/>
      <c r="HP436" s="935"/>
      <c r="HQ436" s="935"/>
      <c r="HR436" s="935"/>
      <c r="HS436" s="935"/>
      <c r="HT436" s="935"/>
      <c r="HU436" s="935"/>
      <c r="HV436" s="935"/>
      <c r="HW436" s="935"/>
      <c r="HX436" s="935"/>
      <c r="HY436" s="935"/>
      <c r="HZ436" s="935"/>
      <c r="IA436" s="935"/>
      <c r="IB436" s="935"/>
      <c r="IC436" s="935"/>
      <c r="ID436" s="935"/>
      <c r="IE436" s="935"/>
      <c r="IF436" s="935"/>
      <c r="IG436" s="935"/>
      <c r="IH436" s="935"/>
      <c r="II436" s="935"/>
      <c r="IJ436" s="935"/>
      <c r="IK436" s="935"/>
      <c r="IL436" s="935"/>
      <c r="IM436" s="935"/>
      <c r="IN436" s="935"/>
      <c r="IO436" s="935"/>
      <c r="IP436" s="935"/>
      <c r="IQ436" s="935"/>
      <c r="IR436" s="935"/>
      <c r="IS436" s="935"/>
    </row>
    <row r="437" spans="1:253" s="914" customFormat="1" ht="60">
      <c r="A437" s="725">
        <v>363</v>
      </c>
      <c r="B437" s="624" t="s">
        <v>462</v>
      </c>
      <c r="C437" s="624"/>
      <c r="D437" s="625"/>
      <c r="E437" s="849" t="s">
        <v>170</v>
      </c>
      <c r="F437" s="727" t="s">
        <v>1247</v>
      </c>
      <c r="G437" s="1058" t="s">
        <v>484</v>
      </c>
      <c r="H437" s="859" t="s">
        <v>106</v>
      </c>
      <c r="I437" s="728">
        <v>2011</v>
      </c>
      <c r="J437" s="728"/>
      <c r="K437" s="728">
        <v>2013</v>
      </c>
      <c r="L437" s="728"/>
      <c r="M437" s="728"/>
      <c r="N437" s="1059" t="s">
        <v>463</v>
      </c>
      <c r="O437" s="1060">
        <v>5477</v>
      </c>
      <c r="P437" s="1060"/>
      <c r="Q437" s="1060">
        <v>500</v>
      </c>
      <c r="R437" s="1060">
        <f>2000+1071+500</f>
        <v>3571</v>
      </c>
      <c r="S437" s="1060"/>
      <c r="T437" s="1061"/>
      <c r="U437" s="1061"/>
      <c r="V437" s="1062">
        <f>W437</f>
        <v>500</v>
      </c>
      <c r="W437" s="1063">
        <v>500</v>
      </c>
      <c r="X437" s="1063"/>
      <c r="Y437" s="1063"/>
      <c r="Z437" s="912"/>
      <c r="AA437" s="1064"/>
      <c r="AB437" s="1065" t="s">
        <v>1459</v>
      </c>
      <c r="AC437" s="880"/>
      <c r="AD437" s="881"/>
      <c r="AE437" s="880"/>
      <c r="AF437" s="880"/>
      <c r="AG437" s="880"/>
      <c r="AH437" s="880"/>
      <c r="AI437" s="880"/>
      <c r="AJ437" s="880"/>
      <c r="AK437" s="880"/>
      <c r="AL437" s="880"/>
      <c r="AM437" s="880"/>
      <c r="AN437" s="880"/>
      <c r="AO437" s="880"/>
      <c r="AP437" s="880"/>
      <c r="AQ437" s="880"/>
      <c r="AR437" s="880"/>
      <c r="AS437" s="880"/>
      <c r="AT437" s="880"/>
      <c r="AU437" s="880"/>
      <c r="AV437" s="880"/>
      <c r="AW437" s="880"/>
      <c r="AX437" s="880"/>
      <c r="AY437" s="880"/>
      <c r="AZ437" s="880"/>
      <c r="BA437" s="880"/>
      <c r="BB437" s="880"/>
      <c r="BC437" s="880"/>
      <c r="BD437" s="880"/>
      <c r="BE437" s="880"/>
      <c r="BF437" s="880"/>
      <c r="BG437" s="880"/>
      <c r="BH437" s="880"/>
      <c r="BI437" s="880"/>
      <c r="BJ437" s="880"/>
      <c r="BK437" s="880"/>
      <c r="BL437" s="880"/>
      <c r="BM437" s="880"/>
      <c r="BN437" s="880"/>
      <c r="BO437" s="880"/>
      <c r="BP437" s="880"/>
      <c r="BQ437" s="880"/>
      <c r="BR437" s="880"/>
      <c r="BS437" s="880"/>
      <c r="BT437" s="880"/>
      <c r="BU437" s="880"/>
      <c r="BV437" s="880"/>
      <c r="BW437" s="880"/>
      <c r="BX437" s="880"/>
      <c r="BY437" s="880"/>
      <c r="BZ437" s="880"/>
      <c r="CA437" s="880"/>
      <c r="CB437" s="880"/>
      <c r="CC437" s="880"/>
      <c r="CD437" s="880"/>
      <c r="CE437" s="880"/>
      <c r="CF437" s="880"/>
      <c r="CG437" s="880"/>
      <c r="CH437" s="880"/>
      <c r="CI437" s="880"/>
      <c r="CJ437" s="880"/>
      <c r="CK437" s="880"/>
      <c r="CL437" s="880"/>
      <c r="CM437" s="880"/>
      <c r="CN437" s="880"/>
      <c r="CO437" s="880"/>
      <c r="CP437" s="880"/>
      <c r="CQ437" s="880"/>
      <c r="CR437" s="880"/>
      <c r="CS437" s="880"/>
      <c r="CT437" s="880"/>
      <c r="CU437" s="880"/>
      <c r="CV437" s="880"/>
      <c r="CW437" s="880"/>
      <c r="CX437" s="880"/>
      <c r="CY437" s="880"/>
      <c r="CZ437" s="880"/>
      <c r="DA437" s="880"/>
      <c r="DB437" s="880"/>
      <c r="DC437" s="880"/>
      <c r="DD437" s="880"/>
      <c r="DE437" s="880"/>
      <c r="DF437" s="880"/>
      <c r="DG437" s="880"/>
      <c r="DH437" s="880"/>
      <c r="DI437" s="880"/>
      <c r="DJ437" s="880"/>
      <c r="DK437" s="880"/>
      <c r="DL437" s="880"/>
      <c r="DM437" s="880"/>
      <c r="DN437" s="880"/>
      <c r="DO437" s="880"/>
      <c r="DP437" s="880"/>
      <c r="DQ437" s="880"/>
      <c r="DR437" s="880"/>
      <c r="DS437" s="880"/>
      <c r="DT437" s="880"/>
      <c r="DU437" s="880"/>
      <c r="DV437" s="880"/>
      <c r="DW437" s="880"/>
      <c r="DX437" s="880"/>
      <c r="DY437" s="880"/>
      <c r="DZ437" s="880"/>
      <c r="EA437" s="880"/>
      <c r="EB437" s="880"/>
      <c r="EC437" s="880"/>
      <c r="ED437" s="880"/>
      <c r="EE437" s="880"/>
      <c r="EF437" s="880"/>
      <c r="EG437" s="880"/>
      <c r="EH437" s="880"/>
      <c r="EI437" s="880"/>
      <c r="EJ437" s="880"/>
      <c r="EK437" s="880"/>
      <c r="EL437" s="880"/>
      <c r="EM437" s="880"/>
      <c r="EN437" s="880"/>
      <c r="EO437" s="880"/>
      <c r="EP437" s="880"/>
      <c r="EQ437" s="880"/>
      <c r="ER437" s="880"/>
      <c r="ES437" s="880"/>
      <c r="ET437" s="880"/>
      <c r="EU437" s="880"/>
      <c r="EV437" s="880"/>
      <c r="EW437" s="880"/>
      <c r="EX437" s="880"/>
      <c r="EY437" s="880"/>
      <c r="EZ437" s="880"/>
      <c r="FA437" s="880"/>
      <c r="FB437" s="880"/>
      <c r="FC437" s="880"/>
      <c r="FD437" s="880"/>
      <c r="FE437" s="880"/>
      <c r="FF437" s="880"/>
      <c r="FG437" s="880"/>
      <c r="FH437" s="880"/>
      <c r="FI437" s="880"/>
      <c r="FJ437" s="880"/>
      <c r="FK437" s="880"/>
      <c r="FL437" s="880"/>
      <c r="FM437" s="880"/>
      <c r="FN437" s="880"/>
      <c r="FO437" s="880"/>
      <c r="FP437" s="880"/>
      <c r="FQ437" s="880"/>
      <c r="FR437" s="880"/>
      <c r="FS437" s="880"/>
      <c r="FT437" s="880"/>
      <c r="FU437" s="880"/>
      <c r="FV437" s="880"/>
      <c r="FW437" s="880"/>
      <c r="FX437" s="880"/>
      <c r="FY437" s="880"/>
      <c r="FZ437" s="880"/>
      <c r="GA437" s="880"/>
      <c r="GB437" s="880"/>
      <c r="GC437" s="880"/>
      <c r="GD437" s="880"/>
      <c r="GE437" s="880"/>
      <c r="GF437" s="880"/>
      <c r="GG437" s="880"/>
      <c r="GH437" s="880"/>
      <c r="GI437" s="880"/>
      <c r="GJ437" s="880"/>
      <c r="GK437" s="880"/>
      <c r="GL437" s="880"/>
      <c r="GM437" s="880"/>
      <c r="GN437" s="880"/>
      <c r="GO437" s="880"/>
      <c r="GP437" s="880"/>
      <c r="GQ437" s="880"/>
      <c r="GR437" s="880"/>
      <c r="GS437" s="880"/>
      <c r="GT437" s="880"/>
      <c r="GU437" s="880"/>
      <c r="GV437" s="880"/>
      <c r="GW437" s="880"/>
      <c r="GX437" s="880"/>
      <c r="GY437" s="880"/>
      <c r="GZ437" s="880"/>
      <c r="HA437" s="880"/>
      <c r="HB437" s="880"/>
      <c r="HC437" s="880"/>
      <c r="HD437" s="880"/>
      <c r="HE437" s="880"/>
      <c r="HF437" s="880"/>
      <c r="HG437" s="880"/>
      <c r="HH437" s="880"/>
      <c r="HI437" s="880"/>
      <c r="HJ437" s="880"/>
      <c r="HK437" s="880"/>
      <c r="HL437" s="880"/>
      <c r="HM437" s="880"/>
      <c r="HN437" s="880"/>
      <c r="HO437" s="880"/>
      <c r="HP437" s="880"/>
      <c r="HQ437" s="880"/>
      <c r="HR437" s="880"/>
      <c r="HS437" s="880"/>
      <c r="HT437" s="880"/>
      <c r="HU437" s="880"/>
      <c r="HV437" s="880"/>
      <c r="HW437" s="880"/>
      <c r="HX437" s="880"/>
      <c r="HY437" s="880"/>
      <c r="HZ437" s="880"/>
      <c r="IA437" s="880"/>
      <c r="IB437" s="880"/>
      <c r="IC437" s="880"/>
      <c r="ID437" s="880"/>
      <c r="IE437" s="880"/>
      <c r="IF437" s="880"/>
      <c r="IG437" s="880"/>
      <c r="IH437" s="882"/>
      <c r="II437" s="882"/>
      <c r="IJ437" s="882"/>
      <c r="IK437" s="882"/>
      <c r="IL437" s="882"/>
      <c r="IM437" s="882"/>
      <c r="IN437" s="882"/>
      <c r="IO437" s="882"/>
      <c r="IP437" s="882"/>
      <c r="IQ437" s="882"/>
      <c r="IR437" s="882"/>
      <c r="IS437" s="882"/>
    </row>
    <row r="438" spans="1:253" s="935" customFormat="1" ht="105">
      <c r="A438" s="662">
        <v>365</v>
      </c>
      <c r="B438" s="984" t="s">
        <v>584</v>
      </c>
      <c r="C438" s="985" t="s">
        <v>1326</v>
      </c>
      <c r="D438" s="616">
        <v>6105.58</v>
      </c>
      <c r="E438" s="731" t="s">
        <v>170</v>
      </c>
      <c r="F438" s="732" t="s">
        <v>1247</v>
      </c>
      <c r="G438" s="732"/>
      <c r="H438" s="735" t="s">
        <v>51</v>
      </c>
      <c r="I438" s="666">
        <v>2012</v>
      </c>
      <c r="J438" s="666">
        <v>2014</v>
      </c>
      <c r="K438" s="666">
        <v>2017</v>
      </c>
      <c r="L438" s="666">
        <v>2016</v>
      </c>
      <c r="M438" s="666"/>
      <c r="N438" s="984" t="s">
        <v>585</v>
      </c>
      <c r="O438" s="934">
        <v>6128</v>
      </c>
      <c r="P438" s="934"/>
      <c r="Q438" s="934">
        <f>O438</f>
        <v>6128</v>
      </c>
      <c r="R438" s="934">
        <v>5376</v>
      </c>
      <c r="S438" s="934"/>
      <c r="T438" s="934">
        <v>5376</v>
      </c>
      <c r="U438" s="934">
        <v>70</v>
      </c>
      <c r="V438" s="934">
        <v>139</v>
      </c>
      <c r="W438" s="934">
        <v>70</v>
      </c>
      <c r="X438" s="934">
        <v>69</v>
      </c>
      <c r="Y438" s="934"/>
      <c r="Z438" s="934">
        <f>IF((V438-W438)&lt;1000,(V438-W438),MIN((V438-W438)*50%,2000))</f>
        <v>69</v>
      </c>
      <c r="AA438" s="934">
        <f>V438-W438-Z438</f>
        <v>0</v>
      </c>
      <c r="AB438" s="734" t="s">
        <v>1224</v>
      </c>
      <c r="AC438" s="938"/>
      <c r="AD438" s="938"/>
      <c r="AE438" s="938"/>
      <c r="AF438" s="938"/>
      <c r="AG438" s="938"/>
      <c r="AH438" s="938"/>
      <c r="AI438" s="938"/>
      <c r="AJ438" s="938"/>
      <c r="AK438" s="938"/>
      <c r="AL438" s="938"/>
      <c r="AM438" s="938"/>
      <c r="AN438" s="938"/>
      <c r="AO438" s="938"/>
      <c r="AP438" s="938"/>
      <c r="AQ438" s="938"/>
      <c r="AR438" s="938"/>
      <c r="AS438" s="938"/>
      <c r="AT438" s="938"/>
      <c r="AU438" s="938"/>
      <c r="AV438" s="938"/>
      <c r="AW438" s="938"/>
      <c r="AX438" s="938"/>
      <c r="AY438" s="938"/>
      <c r="AZ438" s="938"/>
      <c r="BA438" s="938"/>
      <c r="BB438" s="938"/>
      <c r="BC438" s="938"/>
      <c r="BD438" s="938"/>
      <c r="BE438" s="938"/>
      <c r="BF438" s="938"/>
      <c r="BG438" s="938"/>
      <c r="BH438" s="938"/>
      <c r="BI438" s="938"/>
      <c r="BJ438" s="938"/>
      <c r="BK438" s="938"/>
      <c r="BL438" s="938"/>
      <c r="BM438" s="938"/>
      <c r="BN438" s="938"/>
      <c r="BO438" s="938"/>
      <c r="BP438" s="938"/>
      <c r="BQ438" s="938"/>
      <c r="BR438" s="938"/>
      <c r="BS438" s="938"/>
      <c r="BT438" s="938"/>
      <c r="BU438" s="938"/>
      <c r="BV438" s="938"/>
      <c r="BW438" s="938"/>
      <c r="BX438" s="938"/>
      <c r="BY438" s="938"/>
      <c r="BZ438" s="938"/>
      <c r="CA438" s="938"/>
      <c r="CB438" s="938"/>
      <c r="CC438" s="938"/>
      <c r="CD438" s="938"/>
      <c r="CE438" s="938"/>
      <c r="CF438" s="938"/>
      <c r="CG438" s="938"/>
      <c r="CH438" s="938"/>
      <c r="CI438" s="938"/>
      <c r="CJ438" s="938"/>
      <c r="CK438" s="938"/>
      <c r="CL438" s="938"/>
      <c r="CM438" s="938"/>
      <c r="CN438" s="938"/>
      <c r="CO438" s="938"/>
      <c r="CP438" s="938"/>
      <c r="CQ438" s="938"/>
      <c r="CR438" s="938"/>
      <c r="CS438" s="938"/>
      <c r="CT438" s="938"/>
      <c r="CU438" s="938"/>
      <c r="CV438" s="938"/>
      <c r="CW438" s="938"/>
      <c r="CX438" s="938"/>
      <c r="CY438" s="938"/>
      <c r="CZ438" s="938"/>
      <c r="DA438" s="938"/>
      <c r="DB438" s="938"/>
      <c r="DC438" s="938"/>
      <c r="DD438" s="938"/>
      <c r="DE438" s="938"/>
      <c r="DF438" s="938"/>
      <c r="DG438" s="938"/>
      <c r="DH438" s="938"/>
      <c r="DI438" s="938"/>
      <c r="DJ438" s="938"/>
      <c r="DK438" s="938"/>
      <c r="DL438" s="938"/>
      <c r="DM438" s="938"/>
      <c r="DN438" s="938"/>
      <c r="DO438" s="938"/>
      <c r="DP438" s="938"/>
      <c r="DQ438" s="938"/>
      <c r="DR438" s="938"/>
      <c r="DS438" s="938"/>
      <c r="DT438" s="938"/>
      <c r="DU438" s="938"/>
      <c r="DV438" s="938"/>
      <c r="DW438" s="938"/>
      <c r="DX438" s="938"/>
      <c r="DY438" s="938"/>
      <c r="DZ438" s="938"/>
      <c r="EA438" s="938"/>
      <c r="EB438" s="938"/>
      <c r="EC438" s="938"/>
      <c r="ED438" s="938"/>
      <c r="EE438" s="938"/>
      <c r="EF438" s="938"/>
      <c r="EG438" s="938"/>
      <c r="EH438" s="938"/>
      <c r="EI438" s="938"/>
      <c r="EJ438" s="938"/>
      <c r="EK438" s="938"/>
      <c r="EL438" s="938"/>
      <c r="EM438" s="938"/>
      <c r="EN438" s="938"/>
      <c r="EO438" s="938"/>
      <c r="EP438" s="938"/>
      <c r="EQ438" s="938"/>
      <c r="ER438" s="938"/>
      <c r="ES438" s="938"/>
      <c r="ET438" s="938"/>
      <c r="EU438" s="938"/>
      <c r="EV438" s="938"/>
      <c r="EW438" s="938"/>
      <c r="EX438" s="938"/>
      <c r="EY438" s="938"/>
      <c r="EZ438" s="938"/>
      <c r="FA438" s="938"/>
      <c r="FB438" s="938"/>
      <c r="FC438" s="938"/>
      <c r="FD438" s="938"/>
      <c r="FE438" s="938"/>
      <c r="FF438" s="938"/>
      <c r="FG438" s="938"/>
      <c r="FH438" s="938"/>
      <c r="FI438" s="938"/>
      <c r="FJ438" s="938"/>
      <c r="FK438" s="938"/>
      <c r="FL438" s="938"/>
      <c r="FM438" s="938"/>
      <c r="FN438" s="938"/>
      <c r="FO438" s="938"/>
      <c r="FP438" s="938"/>
      <c r="FQ438" s="938"/>
      <c r="FR438" s="938"/>
      <c r="FS438" s="938"/>
      <c r="FT438" s="938"/>
      <c r="FU438" s="938"/>
      <c r="FV438" s="938"/>
      <c r="FW438" s="938"/>
      <c r="FX438" s="938"/>
      <c r="FY438" s="938"/>
      <c r="FZ438" s="938"/>
      <c r="GA438" s="938"/>
      <c r="GB438" s="938"/>
      <c r="GC438" s="938"/>
      <c r="GD438" s="938"/>
      <c r="GE438" s="938"/>
      <c r="GF438" s="938"/>
      <c r="GG438" s="938"/>
      <c r="GH438" s="938"/>
      <c r="GI438" s="938"/>
      <c r="GJ438" s="938"/>
      <c r="GK438" s="938"/>
      <c r="GL438" s="938"/>
      <c r="GM438" s="938"/>
      <c r="GN438" s="938"/>
      <c r="GO438" s="938"/>
      <c r="GP438" s="938"/>
      <c r="GQ438" s="938"/>
      <c r="GR438" s="938"/>
      <c r="GS438" s="938"/>
      <c r="GT438" s="938"/>
      <c r="GU438" s="938"/>
      <c r="GV438" s="938"/>
      <c r="GW438" s="938"/>
      <c r="GX438" s="938"/>
      <c r="GY438" s="938"/>
      <c r="GZ438" s="938"/>
      <c r="HA438" s="938"/>
      <c r="HB438" s="938"/>
      <c r="HC438" s="938"/>
      <c r="HD438" s="938"/>
      <c r="HE438" s="938"/>
      <c r="HF438" s="938"/>
      <c r="HG438" s="938"/>
      <c r="HH438" s="938"/>
      <c r="HI438" s="938"/>
      <c r="HJ438" s="938"/>
      <c r="HK438" s="938"/>
      <c r="HL438" s="938"/>
      <c r="HM438" s="938"/>
      <c r="HN438" s="938"/>
      <c r="HO438" s="938"/>
      <c r="HP438" s="938"/>
      <c r="HQ438" s="938"/>
      <c r="HR438" s="938"/>
      <c r="HS438" s="938"/>
      <c r="HT438" s="938"/>
      <c r="HU438" s="938"/>
      <c r="HV438" s="938"/>
      <c r="HW438" s="938"/>
      <c r="HX438" s="938"/>
      <c r="HY438" s="938"/>
      <c r="HZ438" s="938"/>
      <c r="IA438" s="938"/>
      <c r="IB438" s="938"/>
      <c r="IC438" s="938"/>
      <c r="ID438" s="938"/>
      <c r="IE438" s="938"/>
      <c r="IF438" s="938"/>
      <c r="IG438" s="938"/>
      <c r="IH438" s="938"/>
      <c r="II438" s="938"/>
      <c r="IJ438" s="938"/>
      <c r="IK438" s="938"/>
      <c r="IL438" s="938"/>
      <c r="IM438" s="938"/>
      <c r="IN438" s="938"/>
      <c r="IO438" s="938"/>
      <c r="IP438" s="938"/>
      <c r="IQ438" s="938"/>
      <c r="IR438" s="938"/>
      <c r="IS438" s="938"/>
    </row>
    <row r="439" spans="1:253" s="914" customFormat="1" ht="30">
      <c r="A439" s="725">
        <v>366</v>
      </c>
      <c r="B439" s="1066" t="s">
        <v>403</v>
      </c>
      <c r="C439" s="1066"/>
      <c r="D439" s="1067"/>
      <c r="E439" s="665" t="s">
        <v>170</v>
      </c>
      <c r="F439" s="727" t="s">
        <v>1247</v>
      </c>
      <c r="G439" s="726" t="s">
        <v>1088</v>
      </c>
      <c r="H439" s="665" t="s">
        <v>132</v>
      </c>
      <c r="I439" s="728">
        <v>2013</v>
      </c>
      <c r="J439" s="728"/>
      <c r="K439" s="728">
        <v>2016</v>
      </c>
      <c r="L439" s="728"/>
      <c r="M439" s="728"/>
      <c r="N439" s="1068" t="s">
        <v>433</v>
      </c>
      <c r="O439" s="1069">
        <v>8055</v>
      </c>
      <c r="P439" s="1069"/>
      <c r="Q439" s="1070">
        <v>2415</v>
      </c>
      <c r="R439" s="1069">
        <v>3400</v>
      </c>
      <c r="S439" s="1069"/>
      <c r="T439" s="1070">
        <v>300</v>
      </c>
      <c r="U439" s="1070">
        <v>2115</v>
      </c>
      <c r="V439" s="1071">
        <v>1000</v>
      </c>
      <c r="W439" s="1072">
        <v>1000</v>
      </c>
      <c r="X439" s="1072"/>
      <c r="Y439" s="1072"/>
      <c r="Z439" s="1071"/>
      <c r="AA439" s="1071"/>
      <c r="AB439" s="1073" t="s">
        <v>134</v>
      </c>
      <c r="AC439" s="909"/>
      <c r="AD439" s="909"/>
      <c r="AE439" s="909"/>
      <c r="AF439" s="909"/>
      <c r="AG439" s="909"/>
      <c r="AH439" s="909"/>
      <c r="AI439" s="909"/>
      <c r="AJ439" s="909"/>
      <c r="AK439" s="909"/>
      <c r="AL439" s="909"/>
      <c r="AM439" s="909"/>
      <c r="AN439" s="909"/>
      <c r="AO439" s="909"/>
      <c r="AP439" s="909"/>
      <c r="AQ439" s="909"/>
      <c r="AR439" s="909"/>
      <c r="AS439" s="909"/>
      <c r="AT439" s="909"/>
      <c r="AU439" s="909"/>
      <c r="AV439" s="909"/>
      <c r="AW439" s="909"/>
      <c r="AX439" s="909"/>
      <c r="AY439" s="909"/>
      <c r="AZ439" s="909"/>
      <c r="BA439" s="909"/>
      <c r="BB439" s="909"/>
      <c r="BC439" s="909"/>
      <c r="BD439" s="909"/>
      <c r="BE439" s="909"/>
      <c r="BF439" s="909"/>
      <c r="BG439" s="909"/>
      <c r="BH439" s="909"/>
      <c r="BI439" s="909"/>
      <c r="BJ439" s="909"/>
      <c r="BK439" s="909"/>
      <c r="BL439" s="909"/>
      <c r="BM439" s="909"/>
      <c r="BN439" s="909"/>
      <c r="BO439" s="909"/>
      <c r="BP439" s="909"/>
      <c r="BQ439" s="909"/>
      <c r="BR439" s="909"/>
      <c r="BS439" s="909"/>
      <c r="BT439" s="909"/>
      <c r="BU439" s="909"/>
      <c r="BV439" s="909"/>
      <c r="BW439" s="909"/>
      <c r="BX439" s="909"/>
      <c r="BY439" s="909"/>
      <c r="BZ439" s="909"/>
      <c r="CA439" s="909"/>
      <c r="CB439" s="909"/>
      <c r="CC439" s="909"/>
      <c r="CD439" s="909"/>
      <c r="CE439" s="909"/>
      <c r="CF439" s="909"/>
      <c r="CG439" s="909"/>
      <c r="CH439" s="909"/>
      <c r="CI439" s="909"/>
      <c r="CJ439" s="909"/>
      <c r="CK439" s="909"/>
      <c r="CL439" s="909"/>
      <c r="CM439" s="909"/>
      <c r="CN439" s="909"/>
      <c r="CO439" s="909"/>
      <c r="CP439" s="909"/>
      <c r="CQ439" s="909"/>
      <c r="CR439" s="909"/>
      <c r="CS439" s="909"/>
      <c r="CT439" s="909"/>
      <c r="CU439" s="909"/>
      <c r="CV439" s="909"/>
      <c r="CW439" s="909"/>
      <c r="CX439" s="909"/>
      <c r="CY439" s="909"/>
      <c r="CZ439" s="909"/>
      <c r="DA439" s="909"/>
      <c r="DB439" s="909"/>
      <c r="DC439" s="909"/>
      <c r="DD439" s="909"/>
      <c r="DE439" s="909"/>
      <c r="DF439" s="909"/>
      <c r="DG439" s="909"/>
      <c r="DH439" s="909"/>
      <c r="DI439" s="909"/>
      <c r="DJ439" s="909"/>
      <c r="DK439" s="909"/>
      <c r="DL439" s="909"/>
      <c r="DM439" s="909"/>
      <c r="DN439" s="909"/>
      <c r="DO439" s="909"/>
      <c r="DP439" s="909"/>
      <c r="DQ439" s="909"/>
      <c r="DR439" s="909"/>
      <c r="DS439" s="909"/>
      <c r="DT439" s="909"/>
      <c r="DU439" s="909"/>
      <c r="DV439" s="909"/>
      <c r="DW439" s="909"/>
      <c r="DX439" s="909"/>
      <c r="DY439" s="909"/>
      <c r="DZ439" s="909"/>
      <c r="EA439" s="909"/>
      <c r="EB439" s="909"/>
      <c r="EC439" s="909"/>
      <c r="ED439" s="909"/>
      <c r="EE439" s="909"/>
      <c r="EF439" s="909"/>
      <c r="EG439" s="909"/>
      <c r="EH439" s="909"/>
      <c r="EI439" s="909"/>
      <c r="EJ439" s="909"/>
      <c r="EK439" s="909"/>
      <c r="EL439" s="909"/>
      <c r="EM439" s="909"/>
      <c r="EN439" s="909"/>
      <c r="EO439" s="909"/>
      <c r="EP439" s="909"/>
      <c r="EQ439" s="909"/>
      <c r="ER439" s="909"/>
      <c r="ES439" s="909"/>
      <c r="ET439" s="909"/>
      <c r="EU439" s="909"/>
      <c r="EV439" s="909"/>
      <c r="EW439" s="909"/>
      <c r="EX439" s="909"/>
      <c r="EY439" s="909"/>
      <c r="EZ439" s="909"/>
      <c r="FA439" s="909"/>
      <c r="FB439" s="909"/>
      <c r="FC439" s="909"/>
      <c r="FD439" s="909"/>
      <c r="FE439" s="909"/>
      <c r="FF439" s="909"/>
      <c r="FG439" s="909"/>
      <c r="FH439" s="909"/>
      <c r="FI439" s="909"/>
      <c r="FJ439" s="909"/>
      <c r="FK439" s="909"/>
      <c r="FL439" s="909"/>
      <c r="FM439" s="909"/>
      <c r="FN439" s="909"/>
      <c r="FO439" s="909"/>
      <c r="FP439" s="909"/>
      <c r="FQ439" s="909"/>
      <c r="FR439" s="909"/>
      <c r="FS439" s="909"/>
      <c r="FT439" s="909"/>
      <c r="FU439" s="909"/>
      <c r="FV439" s="909"/>
      <c r="FW439" s="909"/>
      <c r="FX439" s="909"/>
      <c r="FY439" s="909"/>
      <c r="FZ439" s="909"/>
      <c r="GA439" s="909"/>
      <c r="GB439" s="909"/>
      <c r="GC439" s="909"/>
      <c r="GD439" s="909"/>
      <c r="GE439" s="909"/>
      <c r="GF439" s="909"/>
      <c r="GG439" s="909"/>
      <c r="GH439" s="909"/>
      <c r="GI439" s="909"/>
      <c r="GJ439" s="909"/>
      <c r="GK439" s="909"/>
      <c r="GL439" s="909"/>
      <c r="GM439" s="909"/>
      <c r="GN439" s="909"/>
      <c r="GO439" s="909"/>
      <c r="GP439" s="909"/>
      <c r="GQ439" s="909"/>
      <c r="GR439" s="909"/>
      <c r="GS439" s="909"/>
      <c r="GT439" s="909"/>
      <c r="GU439" s="909"/>
      <c r="GV439" s="909"/>
      <c r="GW439" s="909"/>
      <c r="GX439" s="909"/>
      <c r="GY439" s="909"/>
      <c r="GZ439" s="909"/>
      <c r="HA439" s="909"/>
      <c r="HB439" s="909"/>
      <c r="HC439" s="909"/>
      <c r="HD439" s="909"/>
      <c r="HE439" s="909"/>
      <c r="HF439" s="909"/>
      <c r="HG439" s="909"/>
      <c r="HH439" s="909"/>
      <c r="HI439" s="909"/>
      <c r="HJ439" s="909"/>
      <c r="HK439" s="909"/>
      <c r="HL439" s="909"/>
      <c r="HM439" s="909"/>
      <c r="HN439" s="909"/>
      <c r="HO439" s="909"/>
      <c r="HP439" s="909"/>
      <c r="HQ439" s="909"/>
      <c r="HR439" s="909"/>
      <c r="HS439" s="909"/>
      <c r="HT439" s="909"/>
      <c r="HU439" s="909"/>
      <c r="HV439" s="909"/>
      <c r="HW439" s="909"/>
      <c r="HX439" s="909"/>
      <c r="HY439" s="909"/>
      <c r="HZ439" s="909"/>
      <c r="IA439" s="909"/>
      <c r="IB439" s="909"/>
      <c r="IC439" s="909"/>
      <c r="ID439" s="909"/>
      <c r="IE439" s="909"/>
      <c r="IF439" s="909"/>
      <c r="IG439" s="909"/>
      <c r="IH439" s="909"/>
      <c r="II439" s="909"/>
      <c r="IJ439" s="909"/>
      <c r="IK439" s="909"/>
      <c r="IL439" s="909"/>
      <c r="IM439" s="909"/>
      <c r="IN439" s="909"/>
      <c r="IO439" s="909"/>
      <c r="IP439" s="909"/>
      <c r="IQ439" s="909"/>
      <c r="IR439" s="909"/>
      <c r="IS439" s="909"/>
    </row>
    <row r="440" spans="1:253" s="914" customFormat="1" ht="30">
      <c r="A440" s="725">
        <v>385</v>
      </c>
      <c r="B440" s="853" t="s">
        <v>466</v>
      </c>
      <c r="C440" s="853"/>
      <c r="D440" s="639"/>
      <c r="E440" s="849" t="s">
        <v>170</v>
      </c>
      <c r="F440" s="727" t="s">
        <v>1247</v>
      </c>
      <c r="G440" s="1058" t="s">
        <v>484</v>
      </c>
      <c r="H440" s="859" t="s">
        <v>106</v>
      </c>
      <c r="I440" s="728">
        <v>2015</v>
      </c>
      <c r="J440" s="728"/>
      <c r="K440" s="728">
        <v>2017</v>
      </c>
      <c r="L440" s="728"/>
      <c r="M440" s="728"/>
      <c r="N440" s="1059" t="s">
        <v>467</v>
      </c>
      <c r="O440" s="1060">
        <v>1996</v>
      </c>
      <c r="P440" s="1060"/>
      <c r="Q440" s="1060">
        <v>500</v>
      </c>
      <c r="R440" s="1074">
        <v>670</v>
      </c>
      <c r="S440" s="1074"/>
      <c r="T440" s="1061"/>
      <c r="U440" s="1061"/>
      <c r="V440" s="1062">
        <f>W440</f>
        <v>500</v>
      </c>
      <c r="W440" s="1063">
        <v>500</v>
      </c>
      <c r="X440" s="1063"/>
      <c r="Y440" s="1063"/>
      <c r="Z440" s="1075"/>
      <c r="AA440" s="1064"/>
      <c r="AB440" s="1065" t="s">
        <v>1459</v>
      </c>
      <c r="AC440" s="880"/>
      <c r="AD440" s="881"/>
      <c r="AE440" s="880"/>
      <c r="AF440" s="880"/>
      <c r="AG440" s="880"/>
      <c r="AH440" s="880"/>
      <c r="AI440" s="880"/>
      <c r="AJ440" s="880"/>
      <c r="AK440" s="880"/>
      <c r="AL440" s="880"/>
      <c r="AM440" s="880"/>
      <c r="AN440" s="880"/>
      <c r="AO440" s="880"/>
      <c r="AP440" s="880"/>
      <c r="AQ440" s="880"/>
      <c r="AR440" s="880"/>
      <c r="AS440" s="880"/>
      <c r="AT440" s="880"/>
      <c r="AU440" s="880"/>
      <c r="AV440" s="880"/>
      <c r="AW440" s="880"/>
      <c r="AX440" s="880"/>
      <c r="AY440" s="880"/>
      <c r="AZ440" s="880"/>
      <c r="BA440" s="880"/>
      <c r="BB440" s="880"/>
      <c r="BC440" s="880"/>
      <c r="BD440" s="880"/>
      <c r="BE440" s="880"/>
      <c r="BF440" s="880"/>
      <c r="BG440" s="880"/>
      <c r="BH440" s="880"/>
      <c r="BI440" s="880"/>
      <c r="BJ440" s="880"/>
      <c r="BK440" s="880"/>
      <c r="BL440" s="880"/>
      <c r="BM440" s="880"/>
      <c r="BN440" s="880"/>
      <c r="BO440" s="880"/>
      <c r="BP440" s="880"/>
      <c r="BQ440" s="880"/>
      <c r="BR440" s="880"/>
      <c r="BS440" s="880"/>
      <c r="BT440" s="880"/>
      <c r="BU440" s="880"/>
      <c r="BV440" s="880"/>
      <c r="BW440" s="880"/>
      <c r="BX440" s="880"/>
      <c r="BY440" s="880"/>
      <c r="BZ440" s="880"/>
      <c r="CA440" s="880"/>
      <c r="CB440" s="880"/>
      <c r="CC440" s="880"/>
      <c r="CD440" s="880"/>
      <c r="CE440" s="880"/>
      <c r="CF440" s="880"/>
      <c r="CG440" s="880"/>
      <c r="CH440" s="880"/>
      <c r="CI440" s="880"/>
      <c r="CJ440" s="880"/>
      <c r="CK440" s="880"/>
      <c r="CL440" s="880"/>
      <c r="CM440" s="880"/>
      <c r="CN440" s="880"/>
      <c r="CO440" s="880"/>
      <c r="CP440" s="880"/>
      <c r="CQ440" s="880"/>
      <c r="CR440" s="880"/>
      <c r="CS440" s="880"/>
      <c r="CT440" s="880"/>
      <c r="CU440" s="880"/>
      <c r="CV440" s="880"/>
      <c r="CW440" s="880"/>
      <c r="CX440" s="880"/>
      <c r="CY440" s="880"/>
      <c r="CZ440" s="880"/>
      <c r="DA440" s="880"/>
      <c r="DB440" s="880"/>
      <c r="DC440" s="880"/>
      <c r="DD440" s="880"/>
      <c r="DE440" s="880"/>
      <c r="DF440" s="880"/>
      <c r="DG440" s="880"/>
      <c r="DH440" s="880"/>
      <c r="DI440" s="880"/>
      <c r="DJ440" s="880"/>
      <c r="DK440" s="880"/>
      <c r="DL440" s="880"/>
      <c r="DM440" s="880"/>
      <c r="DN440" s="880"/>
      <c r="DO440" s="880"/>
      <c r="DP440" s="880"/>
      <c r="DQ440" s="880"/>
      <c r="DR440" s="880"/>
      <c r="DS440" s="880"/>
      <c r="DT440" s="880"/>
      <c r="DU440" s="880"/>
      <c r="DV440" s="880"/>
      <c r="DW440" s="880"/>
      <c r="DX440" s="880"/>
      <c r="DY440" s="880"/>
      <c r="DZ440" s="880"/>
      <c r="EA440" s="880"/>
      <c r="EB440" s="880"/>
      <c r="EC440" s="880"/>
      <c r="ED440" s="880"/>
      <c r="EE440" s="880"/>
      <c r="EF440" s="880"/>
      <c r="EG440" s="880"/>
      <c r="EH440" s="880"/>
      <c r="EI440" s="880"/>
      <c r="EJ440" s="880"/>
      <c r="EK440" s="880"/>
      <c r="EL440" s="880"/>
      <c r="EM440" s="880"/>
      <c r="EN440" s="880"/>
      <c r="EO440" s="880"/>
      <c r="EP440" s="880"/>
      <c r="EQ440" s="880"/>
      <c r="ER440" s="880"/>
      <c r="ES440" s="880"/>
      <c r="ET440" s="880"/>
      <c r="EU440" s="880"/>
      <c r="EV440" s="880"/>
      <c r="EW440" s="880"/>
      <c r="EX440" s="880"/>
      <c r="EY440" s="880"/>
      <c r="EZ440" s="880"/>
      <c r="FA440" s="880"/>
      <c r="FB440" s="880"/>
      <c r="FC440" s="880"/>
      <c r="FD440" s="880"/>
      <c r="FE440" s="880"/>
      <c r="FF440" s="880"/>
      <c r="FG440" s="880"/>
      <c r="FH440" s="880"/>
      <c r="FI440" s="880"/>
      <c r="FJ440" s="880"/>
      <c r="FK440" s="880"/>
      <c r="FL440" s="880"/>
      <c r="FM440" s="880"/>
      <c r="FN440" s="880"/>
      <c r="FO440" s="880"/>
      <c r="FP440" s="880"/>
      <c r="FQ440" s="880"/>
      <c r="FR440" s="880"/>
      <c r="FS440" s="880"/>
      <c r="FT440" s="880"/>
      <c r="FU440" s="880"/>
      <c r="FV440" s="880"/>
      <c r="FW440" s="880"/>
      <c r="FX440" s="880"/>
      <c r="FY440" s="880"/>
      <c r="FZ440" s="880"/>
      <c r="GA440" s="880"/>
      <c r="GB440" s="880"/>
      <c r="GC440" s="880"/>
      <c r="GD440" s="880"/>
      <c r="GE440" s="880"/>
      <c r="GF440" s="880"/>
      <c r="GG440" s="880"/>
      <c r="GH440" s="880"/>
      <c r="GI440" s="880"/>
      <c r="GJ440" s="880"/>
      <c r="GK440" s="880"/>
      <c r="GL440" s="880"/>
      <c r="GM440" s="880"/>
      <c r="GN440" s="880"/>
      <c r="GO440" s="880"/>
      <c r="GP440" s="880"/>
      <c r="GQ440" s="880"/>
      <c r="GR440" s="880"/>
      <c r="GS440" s="880"/>
      <c r="GT440" s="880"/>
      <c r="GU440" s="880"/>
      <c r="GV440" s="880"/>
      <c r="GW440" s="880"/>
      <c r="GX440" s="880"/>
      <c r="GY440" s="880"/>
      <c r="GZ440" s="880"/>
      <c r="HA440" s="880"/>
      <c r="HB440" s="880"/>
      <c r="HC440" s="880"/>
      <c r="HD440" s="880"/>
      <c r="HE440" s="880"/>
      <c r="HF440" s="880"/>
      <c r="HG440" s="880"/>
      <c r="HH440" s="880"/>
      <c r="HI440" s="880"/>
      <c r="HJ440" s="880"/>
      <c r="HK440" s="880"/>
      <c r="HL440" s="880"/>
      <c r="HM440" s="880"/>
      <c r="HN440" s="880"/>
      <c r="HO440" s="880"/>
      <c r="HP440" s="880"/>
      <c r="HQ440" s="880"/>
      <c r="HR440" s="880"/>
      <c r="HS440" s="880"/>
      <c r="HT440" s="880"/>
      <c r="HU440" s="880"/>
      <c r="HV440" s="880"/>
      <c r="HW440" s="880"/>
      <c r="HX440" s="880"/>
      <c r="HY440" s="880"/>
      <c r="HZ440" s="880"/>
      <c r="IA440" s="880"/>
      <c r="IB440" s="880"/>
      <c r="IC440" s="880"/>
      <c r="ID440" s="880"/>
      <c r="IE440" s="880"/>
      <c r="IF440" s="880"/>
      <c r="IG440" s="880"/>
      <c r="IH440" s="882"/>
      <c r="II440" s="882"/>
      <c r="IJ440" s="882"/>
      <c r="IK440" s="882"/>
      <c r="IL440" s="882"/>
      <c r="IM440" s="882"/>
      <c r="IN440" s="882"/>
      <c r="IO440" s="882"/>
      <c r="IP440" s="882"/>
      <c r="IQ440" s="882"/>
      <c r="IR440" s="882"/>
      <c r="IS440" s="882"/>
    </row>
    <row r="441" spans="1:253" s="914" customFormat="1" ht="30">
      <c r="A441" s="725">
        <v>386</v>
      </c>
      <c r="B441" s="624" t="s">
        <v>470</v>
      </c>
      <c r="C441" s="624"/>
      <c r="D441" s="625"/>
      <c r="E441" s="849" t="s">
        <v>170</v>
      </c>
      <c r="F441" s="727" t="s">
        <v>1247</v>
      </c>
      <c r="G441" s="1058" t="s">
        <v>484</v>
      </c>
      <c r="H441" s="859" t="s">
        <v>189</v>
      </c>
      <c r="I441" s="728">
        <v>2015</v>
      </c>
      <c r="J441" s="728">
        <v>2015</v>
      </c>
      <c r="K441" s="728">
        <v>2017</v>
      </c>
      <c r="L441" s="728" t="s">
        <v>1319</v>
      </c>
      <c r="M441" s="728"/>
      <c r="N441" s="1076" t="s">
        <v>471</v>
      </c>
      <c r="O441" s="1060">
        <v>2684</v>
      </c>
      <c r="P441" s="1060"/>
      <c r="Q441" s="1063">
        <v>500</v>
      </c>
      <c r="R441" s="864">
        <v>868</v>
      </c>
      <c r="S441" s="864"/>
      <c r="T441" s="1061"/>
      <c r="U441" s="1061"/>
      <c r="V441" s="1062">
        <f>W441</f>
        <v>500</v>
      </c>
      <c r="W441" s="1063">
        <v>500</v>
      </c>
      <c r="X441" s="1063"/>
      <c r="Y441" s="1063"/>
      <c r="Z441" s="1075"/>
      <c r="AA441" s="1064"/>
      <c r="AB441" s="1065" t="s">
        <v>1459</v>
      </c>
      <c r="AC441" s="880"/>
      <c r="AD441" s="881"/>
      <c r="AE441" s="880"/>
      <c r="AF441" s="880"/>
      <c r="AG441" s="880"/>
      <c r="AH441" s="880"/>
      <c r="AI441" s="880"/>
      <c r="AJ441" s="880"/>
      <c r="AK441" s="880"/>
      <c r="AL441" s="880"/>
      <c r="AM441" s="880"/>
      <c r="AN441" s="880"/>
      <c r="AO441" s="880"/>
      <c r="AP441" s="880"/>
      <c r="AQ441" s="880"/>
      <c r="AR441" s="880"/>
      <c r="AS441" s="880"/>
      <c r="AT441" s="880"/>
      <c r="AU441" s="880"/>
      <c r="AV441" s="880"/>
      <c r="AW441" s="880"/>
      <c r="AX441" s="880"/>
      <c r="AY441" s="880"/>
      <c r="AZ441" s="880"/>
      <c r="BA441" s="880"/>
      <c r="BB441" s="880"/>
      <c r="BC441" s="880"/>
      <c r="BD441" s="880"/>
      <c r="BE441" s="880"/>
      <c r="BF441" s="880"/>
      <c r="BG441" s="880"/>
      <c r="BH441" s="880"/>
      <c r="BI441" s="880"/>
      <c r="BJ441" s="880"/>
      <c r="BK441" s="880"/>
      <c r="BL441" s="880"/>
      <c r="BM441" s="880"/>
      <c r="BN441" s="880"/>
      <c r="BO441" s="880"/>
      <c r="BP441" s="880"/>
      <c r="BQ441" s="880"/>
      <c r="BR441" s="880"/>
      <c r="BS441" s="880"/>
      <c r="BT441" s="880"/>
      <c r="BU441" s="880"/>
      <c r="BV441" s="880"/>
      <c r="BW441" s="880"/>
      <c r="BX441" s="880"/>
      <c r="BY441" s="880"/>
      <c r="BZ441" s="880"/>
      <c r="CA441" s="880"/>
      <c r="CB441" s="880"/>
      <c r="CC441" s="880"/>
      <c r="CD441" s="880"/>
      <c r="CE441" s="880"/>
      <c r="CF441" s="880"/>
      <c r="CG441" s="880"/>
      <c r="CH441" s="880"/>
      <c r="CI441" s="880"/>
      <c r="CJ441" s="880"/>
      <c r="CK441" s="880"/>
      <c r="CL441" s="880"/>
      <c r="CM441" s="880"/>
      <c r="CN441" s="880"/>
      <c r="CO441" s="880"/>
      <c r="CP441" s="880"/>
      <c r="CQ441" s="880"/>
      <c r="CR441" s="880"/>
      <c r="CS441" s="880"/>
      <c r="CT441" s="880"/>
      <c r="CU441" s="880"/>
      <c r="CV441" s="880"/>
      <c r="CW441" s="880"/>
      <c r="CX441" s="880"/>
      <c r="CY441" s="880"/>
      <c r="CZ441" s="880"/>
      <c r="DA441" s="880"/>
      <c r="DB441" s="880"/>
      <c r="DC441" s="880"/>
      <c r="DD441" s="880"/>
      <c r="DE441" s="880"/>
      <c r="DF441" s="880"/>
      <c r="DG441" s="880"/>
      <c r="DH441" s="880"/>
      <c r="DI441" s="880"/>
      <c r="DJ441" s="880"/>
      <c r="DK441" s="880"/>
      <c r="DL441" s="880"/>
      <c r="DM441" s="880"/>
      <c r="DN441" s="880"/>
      <c r="DO441" s="880"/>
      <c r="DP441" s="880"/>
      <c r="DQ441" s="880"/>
      <c r="DR441" s="880"/>
      <c r="DS441" s="880"/>
      <c r="DT441" s="880"/>
      <c r="DU441" s="880"/>
      <c r="DV441" s="880"/>
      <c r="DW441" s="880"/>
      <c r="DX441" s="880"/>
      <c r="DY441" s="880"/>
      <c r="DZ441" s="880"/>
      <c r="EA441" s="880"/>
      <c r="EB441" s="880"/>
      <c r="EC441" s="880"/>
      <c r="ED441" s="880"/>
      <c r="EE441" s="880"/>
      <c r="EF441" s="880"/>
      <c r="EG441" s="880"/>
      <c r="EH441" s="880"/>
      <c r="EI441" s="880"/>
      <c r="EJ441" s="880"/>
      <c r="EK441" s="880"/>
      <c r="EL441" s="880"/>
      <c r="EM441" s="880"/>
      <c r="EN441" s="880"/>
      <c r="EO441" s="880"/>
      <c r="EP441" s="880"/>
      <c r="EQ441" s="880"/>
      <c r="ER441" s="880"/>
      <c r="ES441" s="880"/>
      <c r="ET441" s="880"/>
      <c r="EU441" s="880"/>
      <c r="EV441" s="880"/>
      <c r="EW441" s="880"/>
      <c r="EX441" s="880"/>
      <c r="EY441" s="880"/>
      <c r="EZ441" s="880"/>
      <c r="FA441" s="880"/>
      <c r="FB441" s="880"/>
      <c r="FC441" s="880"/>
      <c r="FD441" s="880"/>
      <c r="FE441" s="880"/>
      <c r="FF441" s="880"/>
      <c r="FG441" s="880"/>
      <c r="FH441" s="880"/>
      <c r="FI441" s="880"/>
      <c r="FJ441" s="880"/>
      <c r="FK441" s="880"/>
      <c r="FL441" s="880"/>
      <c r="FM441" s="880"/>
      <c r="FN441" s="880"/>
      <c r="FO441" s="880"/>
      <c r="FP441" s="880"/>
      <c r="FQ441" s="880"/>
      <c r="FR441" s="880"/>
      <c r="FS441" s="880"/>
      <c r="FT441" s="880"/>
      <c r="FU441" s="880"/>
      <c r="FV441" s="880"/>
      <c r="FW441" s="880"/>
      <c r="FX441" s="880"/>
      <c r="FY441" s="880"/>
      <c r="FZ441" s="880"/>
      <c r="GA441" s="880"/>
      <c r="GB441" s="880"/>
      <c r="GC441" s="880"/>
      <c r="GD441" s="880"/>
      <c r="GE441" s="880"/>
      <c r="GF441" s="880"/>
      <c r="GG441" s="880"/>
      <c r="GH441" s="880"/>
      <c r="GI441" s="880"/>
      <c r="GJ441" s="880"/>
      <c r="GK441" s="880"/>
      <c r="GL441" s="880"/>
      <c r="GM441" s="880"/>
      <c r="GN441" s="880"/>
      <c r="GO441" s="880"/>
      <c r="GP441" s="880"/>
      <c r="GQ441" s="880"/>
      <c r="GR441" s="880"/>
      <c r="GS441" s="880"/>
      <c r="GT441" s="880"/>
      <c r="GU441" s="880"/>
      <c r="GV441" s="880"/>
      <c r="GW441" s="880"/>
      <c r="GX441" s="880"/>
      <c r="GY441" s="880"/>
      <c r="GZ441" s="880"/>
      <c r="HA441" s="880"/>
      <c r="HB441" s="880"/>
      <c r="HC441" s="880"/>
      <c r="HD441" s="880"/>
      <c r="HE441" s="880"/>
      <c r="HF441" s="880"/>
      <c r="HG441" s="880"/>
      <c r="HH441" s="880"/>
      <c r="HI441" s="880"/>
      <c r="HJ441" s="880"/>
      <c r="HK441" s="880"/>
      <c r="HL441" s="880"/>
      <c r="HM441" s="880"/>
      <c r="HN441" s="880"/>
      <c r="HO441" s="880"/>
      <c r="HP441" s="880"/>
      <c r="HQ441" s="880"/>
      <c r="HR441" s="880"/>
      <c r="HS441" s="880"/>
      <c r="HT441" s="880"/>
      <c r="HU441" s="880"/>
      <c r="HV441" s="880"/>
      <c r="HW441" s="880"/>
      <c r="HX441" s="880"/>
      <c r="HY441" s="880"/>
      <c r="HZ441" s="880"/>
      <c r="IA441" s="880"/>
      <c r="IB441" s="880"/>
      <c r="IC441" s="880"/>
      <c r="ID441" s="880"/>
      <c r="IE441" s="880"/>
      <c r="IF441" s="880"/>
      <c r="IG441" s="880"/>
      <c r="IH441" s="882"/>
      <c r="II441" s="882"/>
      <c r="IJ441" s="882"/>
      <c r="IK441" s="882"/>
      <c r="IL441" s="882"/>
      <c r="IM441" s="882"/>
      <c r="IN441" s="882"/>
      <c r="IO441" s="882"/>
      <c r="IP441" s="882"/>
      <c r="IQ441" s="882"/>
      <c r="IR441" s="882"/>
      <c r="IS441" s="882"/>
    </row>
    <row r="442" spans="1:253" s="935" customFormat="1" ht="30">
      <c r="A442" s="662">
        <v>387</v>
      </c>
      <c r="B442" s="730" t="s">
        <v>488</v>
      </c>
      <c r="C442" s="637"/>
      <c r="D442" s="638"/>
      <c r="E442" s="731" t="s">
        <v>170</v>
      </c>
      <c r="F442" s="732" t="s">
        <v>1247</v>
      </c>
      <c r="G442" s="732"/>
      <c r="H442" s="733" t="s">
        <v>237</v>
      </c>
      <c r="I442" s="666">
        <v>2015</v>
      </c>
      <c r="J442" s="666">
        <v>2015</v>
      </c>
      <c r="K442" s="666">
        <v>2017</v>
      </c>
      <c r="L442" s="666" t="s">
        <v>1319</v>
      </c>
      <c r="M442" s="666"/>
      <c r="N442" s="730" t="s">
        <v>489</v>
      </c>
      <c r="O442" s="934">
        <v>23156</v>
      </c>
      <c r="P442" s="934"/>
      <c r="Q442" s="934">
        <f>O442</f>
        <v>23156</v>
      </c>
      <c r="R442" s="934">
        <v>7000</v>
      </c>
      <c r="S442" s="934"/>
      <c r="T442" s="934">
        <v>7000</v>
      </c>
      <c r="U442" s="934">
        <v>15315</v>
      </c>
      <c r="V442" s="934">
        <v>13840</v>
      </c>
      <c r="W442" s="934">
        <v>4756</v>
      </c>
      <c r="X442" s="934">
        <v>9084</v>
      </c>
      <c r="Y442" s="934"/>
      <c r="Z442" s="934">
        <f>IF((V442-W442)&lt;1000,(V442-W442),MIN((V442-W442)*50%,2000))</f>
        <v>2000</v>
      </c>
      <c r="AA442" s="934">
        <f>V442-W442-Z442</f>
        <v>7084</v>
      </c>
      <c r="AB442" s="734" t="s">
        <v>1224</v>
      </c>
    </row>
    <row r="443" spans="1:253" s="935" customFormat="1" ht="30">
      <c r="A443" s="662">
        <v>389</v>
      </c>
      <c r="B443" s="984" t="s">
        <v>530</v>
      </c>
      <c r="C443" s="985"/>
      <c r="D443" s="986"/>
      <c r="E443" s="731" t="s">
        <v>170</v>
      </c>
      <c r="F443" s="732" t="s">
        <v>1247</v>
      </c>
      <c r="G443" s="732"/>
      <c r="H443" s="1077" t="s">
        <v>237</v>
      </c>
      <c r="I443" s="666">
        <v>2015</v>
      </c>
      <c r="J443" s="666">
        <v>2015</v>
      </c>
      <c r="K443" s="666">
        <v>2017</v>
      </c>
      <c r="L443" s="666" t="s">
        <v>1319</v>
      </c>
      <c r="M443" s="666"/>
      <c r="N443" s="970" t="s">
        <v>531</v>
      </c>
      <c r="O443" s="934">
        <v>4957</v>
      </c>
      <c r="P443" s="934"/>
      <c r="Q443" s="934">
        <f>O443</f>
        <v>4957</v>
      </c>
      <c r="R443" s="934">
        <v>1750</v>
      </c>
      <c r="S443" s="934"/>
      <c r="T443" s="934">
        <v>1750</v>
      </c>
      <c r="U443" s="934">
        <v>2710</v>
      </c>
      <c r="V443" s="934">
        <v>2711</v>
      </c>
      <c r="W443" s="934">
        <v>1500</v>
      </c>
      <c r="X443" s="934">
        <v>1211</v>
      </c>
      <c r="Y443" s="934"/>
      <c r="Z443" s="934">
        <v>606</v>
      </c>
      <c r="AA443" s="934">
        <v>605</v>
      </c>
      <c r="AB443" s="734" t="s">
        <v>1224</v>
      </c>
    </row>
    <row r="444" spans="1:253" s="935" customFormat="1" ht="30">
      <c r="A444" s="662">
        <v>390</v>
      </c>
      <c r="B444" s="730" t="s">
        <v>532</v>
      </c>
      <c r="C444" s="637"/>
      <c r="D444" s="638"/>
      <c r="E444" s="731" t="s">
        <v>170</v>
      </c>
      <c r="F444" s="732" t="s">
        <v>1247</v>
      </c>
      <c r="G444" s="732"/>
      <c r="H444" s="733" t="s">
        <v>189</v>
      </c>
      <c r="I444" s="666">
        <v>2015</v>
      </c>
      <c r="J444" s="666">
        <v>2015</v>
      </c>
      <c r="K444" s="666">
        <v>2017</v>
      </c>
      <c r="L444" s="666" t="s">
        <v>1319</v>
      </c>
      <c r="M444" s="666"/>
      <c r="N444" s="730" t="s">
        <v>533</v>
      </c>
      <c r="O444" s="934">
        <v>4632</v>
      </c>
      <c r="P444" s="934"/>
      <c r="Q444" s="934">
        <v>4632</v>
      </c>
      <c r="R444" s="934">
        <v>1700</v>
      </c>
      <c r="S444" s="934"/>
      <c r="T444" s="934">
        <v>1700</v>
      </c>
      <c r="U444" s="934">
        <v>2672</v>
      </c>
      <c r="V444" s="934">
        <f>Q444*0.9-T444</f>
        <v>2468.8000000000002</v>
      </c>
      <c r="W444" s="934"/>
      <c r="X444" s="934">
        <v>2468.8000000000002</v>
      </c>
      <c r="Y444" s="934"/>
      <c r="Z444" s="934">
        <v>1234</v>
      </c>
      <c r="AA444" s="934">
        <v>1235</v>
      </c>
      <c r="AB444" s="734" t="s">
        <v>1224</v>
      </c>
    </row>
    <row r="445" spans="1:253" s="935" customFormat="1" ht="60">
      <c r="A445" s="662">
        <v>391</v>
      </c>
      <c r="B445" s="971" t="s">
        <v>544</v>
      </c>
      <c r="C445" s="615"/>
      <c r="D445" s="616"/>
      <c r="E445" s="731" t="s">
        <v>170</v>
      </c>
      <c r="F445" s="732" t="s">
        <v>1247</v>
      </c>
      <c r="G445" s="732"/>
      <c r="H445" s="884" t="s">
        <v>26</v>
      </c>
      <c r="I445" s="666">
        <v>2015</v>
      </c>
      <c r="J445" s="666">
        <v>2015</v>
      </c>
      <c r="K445" s="666">
        <v>2017</v>
      </c>
      <c r="L445" s="666" t="s">
        <v>1319</v>
      </c>
      <c r="M445" s="666"/>
      <c r="N445" s="979" t="s">
        <v>545</v>
      </c>
      <c r="O445" s="934">
        <v>4636</v>
      </c>
      <c r="P445" s="934"/>
      <c r="Q445" s="934">
        <f t="shared" ref="Q445:Q450" si="31">O445</f>
        <v>4636</v>
      </c>
      <c r="R445" s="934">
        <v>1100</v>
      </c>
      <c r="S445" s="934"/>
      <c r="T445" s="934">
        <v>1100</v>
      </c>
      <c r="U445" s="934">
        <v>1713</v>
      </c>
      <c r="V445" s="934">
        <v>3072</v>
      </c>
      <c r="W445" s="934"/>
      <c r="X445" s="934">
        <v>3072.4000000000005</v>
      </c>
      <c r="Y445" s="934"/>
      <c r="Z445" s="934">
        <f>IF((V445-W445)&lt;1000,(V445-W445),MIN((V445-W445)*50%,2000))</f>
        <v>1536</v>
      </c>
      <c r="AA445" s="934">
        <f t="shared" ref="AA445:AA451" si="32">V445-W445-Z445</f>
        <v>1536</v>
      </c>
      <c r="AB445" s="734" t="s">
        <v>1224</v>
      </c>
    </row>
    <row r="446" spans="1:253" s="935" customFormat="1" ht="60">
      <c r="A446" s="662">
        <v>392</v>
      </c>
      <c r="B446" s="1078" t="s">
        <v>546</v>
      </c>
      <c r="C446" s="1079"/>
      <c r="D446" s="1080"/>
      <c r="E446" s="731" t="s">
        <v>170</v>
      </c>
      <c r="F446" s="732" t="s">
        <v>1247</v>
      </c>
      <c r="G446" s="732"/>
      <c r="H446" s="1081" t="s">
        <v>237</v>
      </c>
      <c r="I446" s="666">
        <v>2015</v>
      </c>
      <c r="J446" s="666">
        <v>2015</v>
      </c>
      <c r="K446" s="666">
        <v>2017</v>
      </c>
      <c r="L446" s="666" t="s">
        <v>1319</v>
      </c>
      <c r="M446" s="666"/>
      <c r="N446" s="1082" t="s">
        <v>547</v>
      </c>
      <c r="O446" s="934">
        <v>6410</v>
      </c>
      <c r="P446" s="934"/>
      <c r="Q446" s="934">
        <f t="shared" si="31"/>
        <v>6410</v>
      </c>
      <c r="R446" s="934">
        <v>2066</v>
      </c>
      <c r="S446" s="934"/>
      <c r="T446" s="934">
        <v>2066</v>
      </c>
      <c r="U446" s="934">
        <v>1573</v>
      </c>
      <c r="V446" s="934">
        <f>Q446*0.9-T446</f>
        <v>3703</v>
      </c>
      <c r="W446" s="934"/>
      <c r="X446" s="934">
        <v>3703</v>
      </c>
      <c r="Y446" s="934"/>
      <c r="Z446" s="934">
        <v>1852</v>
      </c>
      <c r="AA446" s="934">
        <v>1851</v>
      </c>
      <c r="AB446" s="734" t="s">
        <v>1224</v>
      </c>
    </row>
    <row r="447" spans="1:253" s="935" customFormat="1" ht="30">
      <c r="A447" s="662">
        <v>395</v>
      </c>
      <c r="B447" s="936" t="s">
        <v>571</v>
      </c>
      <c r="C447" s="630"/>
      <c r="D447" s="631"/>
      <c r="E447" s="731" t="s">
        <v>170</v>
      </c>
      <c r="F447" s="732" t="s">
        <v>1247</v>
      </c>
      <c r="G447" s="732"/>
      <c r="H447" s="735" t="s">
        <v>51</v>
      </c>
      <c r="I447" s="666">
        <v>2016</v>
      </c>
      <c r="J447" s="666">
        <v>2016</v>
      </c>
      <c r="K447" s="666">
        <v>2018</v>
      </c>
      <c r="L447" s="666" t="s">
        <v>1319</v>
      </c>
      <c r="M447" s="666"/>
      <c r="N447" s="970" t="s">
        <v>572</v>
      </c>
      <c r="O447" s="934">
        <v>4800</v>
      </c>
      <c r="P447" s="934"/>
      <c r="Q447" s="934">
        <f t="shared" si="31"/>
        <v>4800</v>
      </c>
      <c r="R447" s="934">
        <v>50</v>
      </c>
      <c r="S447" s="934"/>
      <c r="T447" s="934">
        <v>50</v>
      </c>
      <c r="U447" s="934">
        <v>345</v>
      </c>
      <c r="V447" s="934">
        <f>Q447*0.9-T447</f>
        <v>4270</v>
      </c>
      <c r="W447" s="934">
        <v>345</v>
      </c>
      <c r="X447" s="934"/>
      <c r="Y447" s="934"/>
      <c r="Z447" s="934">
        <v>1000</v>
      </c>
      <c r="AA447" s="934">
        <f t="shared" si="32"/>
        <v>2925</v>
      </c>
      <c r="AB447" s="1083" t="s">
        <v>505</v>
      </c>
    </row>
    <row r="448" spans="1:253" s="935" customFormat="1" ht="30">
      <c r="A448" s="662">
        <v>399</v>
      </c>
      <c r="B448" s="936" t="s">
        <v>566</v>
      </c>
      <c r="C448" s="630"/>
      <c r="D448" s="631"/>
      <c r="E448" s="731" t="s">
        <v>170</v>
      </c>
      <c r="F448" s="732" t="s">
        <v>1247</v>
      </c>
      <c r="G448" s="732"/>
      <c r="H448" s="1077" t="s">
        <v>237</v>
      </c>
      <c r="I448" s="666">
        <v>2017</v>
      </c>
      <c r="J448" s="666">
        <v>2017</v>
      </c>
      <c r="K448" s="666">
        <v>2019</v>
      </c>
      <c r="L448" s="666" t="s">
        <v>1319</v>
      </c>
      <c r="M448" s="666"/>
      <c r="N448" s="937" t="s">
        <v>567</v>
      </c>
      <c r="O448" s="934">
        <v>8675</v>
      </c>
      <c r="P448" s="934"/>
      <c r="Q448" s="934">
        <f t="shared" si="31"/>
        <v>8675</v>
      </c>
      <c r="R448" s="934"/>
      <c r="S448" s="934"/>
      <c r="T448" s="934"/>
      <c r="U448" s="934">
        <v>437</v>
      </c>
      <c r="V448" s="934">
        <f>Q448*0.9-T448</f>
        <v>7807.5</v>
      </c>
      <c r="W448" s="934">
        <v>437</v>
      </c>
      <c r="X448" s="934"/>
      <c r="Y448" s="934"/>
      <c r="Z448" s="934"/>
      <c r="AA448" s="934">
        <f t="shared" si="32"/>
        <v>7370.5</v>
      </c>
      <c r="AB448" s="1083" t="s">
        <v>505</v>
      </c>
    </row>
    <row r="449" spans="1:253" s="935" customFormat="1" ht="30">
      <c r="A449" s="662">
        <v>400</v>
      </c>
      <c r="B449" s="936" t="s">
        <v>573</v>
      </c>
      <c r="C449" s="630"/>
      <c r="D449" s="631"/>
      <c r="E449" s="731" t="s">
        <v>170</v>
      </c>
      <c r="F449" s="732" t="s">
        <v>1247</v>
      </c>
      <c r="G449" s="732"/>
      <c r="H449" s="735" t="s">
        <v>51</v>
      </c>
      <c r="I449" s="666">
        <v>2017</v>
      </c>
      <c r="J449" s="666">
        <v>2017</v>
      </c>
      <c r="K449" s="666">
        <v>2019</v>
      </c>
      <c r="L449" s="666" t="s">
        <v>1319</v>
      </c>
      <c r="M449" s="666"/>
      <c r="N449" s="970" t="s">
        <v>574</v>
      </c>
      <c r="O449" s="934">
        <v>6190</v>
      </c>
      <c r="P449" s="934"/>
      <c r="Q449" s="934">
        <f t="shared" si="31"/>
        <v>6190</v>
      </c>
      <c r="R449" s="934">
        <v>50</v>
      </c>
      <c r="S449" s="934"/>
      <c r="T449" s="934">
        <v>50</v>
      </c>
      <c r="U449" s="934">
        <v>315</v>
      </c>
      <c r="V449" s="934">
        <f>Q449*0.9-T449</f>
        <v>5521</v>
      </c>
      <c r="W449" s="934">
        <v>315</v>
      </c>
      <c r="X449" s="934"/>
      <c r="Y449" s="934"/>
      <c r="Z449" s="934"/>
      <c r="AA449" s="934">
        <f t="shared" si="32"/>
        <v>5206</v>
      </c>
      <c r="AB449" s="1083" t="s">
        <v>505</v>
      </c>
    </row>
    <row r="450" spans="1:253" s="935" customFormat="1" ht="30">
      <c r="A450" s="662">
        <v>401</v>
      </c>
      <c r="B450" s="936" t="s">
        <v>580</v>
      </c>
      <c r="C450" s="630"/>
      <c r="D450" s="631"/>
      <c r="E450" s="731" t="s">
        <v>170</v>
      </c>
      <c r="F450" s="732" t="s">
        <v>1247</v>
      </c>
      <c r="G450" s="732"/>
      <c r="H450" s="735" t="s">
        <v>51</v>
      </c>
      <c r="I450" s="666">
        <v>2017</v>
      </c>
      <c r="J450" s="666">
        <v>2017</v>
      </c>
      <c r="K450" s="666">
        <v>2019</v>
      </c>
      <c r="L450" s="666" t="s">
        <v>1319</v>
      </c>
      <c r="M450" s="666"/>
      <c r="N450" s="970" t="s">
        <v>581</v>
      </c>
      <c r="O450" s="934">
        <v>5795</v>
      </c>
      <c r="P450" s="934"/>
      <c r="Q450" s="934">
        <f t="shared" si="31"/>
        <v>5795</v>
      </c>
      <c r="R450" s="934">
        <v>100</v>
      </c>
      <c r="S450" s="934"/>
      <c r="T450" s="934">
        <v>100</v>
      </c>
      <c r="U450" s="934">
        <v>205</v>
      </c>
      <c r="V450" s="934">
        <f>Q450*0.9-T450</f>
        <v>5115.5</v>
      </c>
      <c r="W450" s="934">
        <v>205</v>
      </c>
      <c r="X450" s="934"/>
      <c r="Y450" s="934"/>
      <c r="Z450" s="934"/>
      <c r="AA450" s="934">
        <f t="shared" si="32"/>
        <v>4910.5</v>
      </c>
      <c r="AB450" s="1083" t="s">
        <v>505</v>
      </c>
      <c r="AC450" s="983"/>
      <c r="AD450" s="983"/>
      <c r="AE450" s="983"/>
      <c r="AF450" s="983"/>
      <c r="AG450" s="983"/>
      <c r="AH450" s="983"/>
      <c r="AI450" s="983"/>
      <c r="AJ450" s="983"/>
      <c r="AK450" s="983"/>
      <c r="AL450" s="983"/>
      <c r="AM450" s="983"/>
      <c r="AN450" s="983"/>
      <c r="AO450" s="983"/>
      <c r="AP450" s="983"/>
      <c r="AQ450" s="983"/>
      <c r="AR450" s="983"/>
      <c r="AS450" s="983"/>
      <c r="AT450" s="983"/>
      <c r="AU450" s="983"/>
      <c r="AV450" s="983"/>
      <c r="AW450" s="983"/>
      <c r="AX450" s="983"/>
      <c r="AY450" s="983"/>
      <c r="AZ450" s="983"/>
      <c r="BA450" s="983"/>
      <c r="BB450" s="983"/>
      <c r="BC450" s="983"/>
      <c r="BD450" s="983"/>
      <c r="BE450" s="983"/>
      <c r="BF450" s="983"/>
      <c r="BG450" s="983"/>
      <c r="BH450" s="983"/>
      <c r="BI450" s="983"/>
      <c r="BJ450" s="983"/>
      <c r="BK450" s="983"/>
      <c r="BL450" s="983"/>
      <c r="BM450" s="983"/>
      <c r="BN450" s="983"/>
      <c r="BO450" s="983"/>
      <c r="BP450" s="983"/>
      <c r="BQ450" s="983"/>
      <c r="BR450" s="983"/>
      <c r="BS450" s="983"/>
      <c r="BT450" s="983"/>
      <c r="BU450" s="983"/>
      <c r="BV450" s="983"/>
      <c r="BW450" s="983"/>
      <c r="BX450" s="983"/>
      <c r="BY450" s="983"/>
      <c r="BZ450" s="983"/>
      <c r="CA450" s="983"/>
      <c r="CB450" s="983"/>
      <c r="CC450" s="983"/>
      <c r="CD450" s="983"/>
      <c r="CE450" s="983"/>
      <c r="CF450" s="983"/>
      <c r="CG450" s="983"/>
      <c r="CH450" s="983"/>
      <c r="CI450" s="983"/>
      <c r="CJ450" s="983"/>
      <c r="CK450" s="983"/>
      <c r="CL450" s="983"/>
      <c r="CM450" s="983"/>
      <c r="CN450" s="983"/>
      <c r="CO450" s="983"/>
      <c r="CP450" s="983"/>
      <c r="CQ450" s="983"/>
      <c r="CR450" s="983"/>
      <c r="CS450" s="983"/>
      <c r="CT450" s="983"/>
      <c r="CU450" s="983"/>
      <c r="CV450" s="983"/>
      <c r="CW450" s="983"/>
      <c r="CX450" s="983"/>
      <c r="CY450" s="983"/>
      <c r="CZ450" s="983"/>
      <c r="DA450" s="983"/>
      <c r="DB450" s="983"/>
      <c r="DC450" s="983"/>
      <c r="DD450" s="983"/>
      <c r="DE450" s="983"/>
      <c r="DF450" s="983"/>
      <c r="DG450" s="983"/>
      <c r="DH450" s="983"/>
      <c r="DI450" s="983"/>
      <c r="DJ450" s="983"/>
      <c r="DK450" s="983"/>
      <c r="DL450" s="983"/>
      <c r="DM450" s="983"/>
      <c r="DN450" s="983"/>
      <c r="DO450" s="983"/>
      <c r="DP450" s="983"/>
      <c r="DQ450" s="983"/>
      <c r="DR450" s="983"/>
      <c r="DS450" s="983"/>
      <c r="DT450" s="983"/>
      <c r="DU450" s="983"/>
      <c r="DV450" s="983"/>
      <c r="DW450" s="983"/>
      <c r="DX450" s="983"/>
      <c r="DY450" s="983"/>
      <c r="DZ450" s="983"/>
      <c r="EA450" s="983"/>
      <c r="EB450" s="983"/>
      <c r="EC450" s="983"/>
      <c r="ED450" s="983"/>
      <c r="EE450" s="983"/>
      <c r="EF450" s="983"/>
      <c r="EG450" s="983"/>
      <c r="EH450" s="983"/>
      <c r="EI450" s="983"/>
      <c r="EJ450" s="983"/>
      <c r="EK450" s="983"/>
      <c r="EL450" s="983"/>
      <c r="EM450" s="983"/>
      <c r="EN450" s="983"/>
      <c r="EO450" s="983"/>
      <c r="EP450" s="983"/>
      <c r="EQ450" s="983"/>
      <c r="ER450" s="983"/>
      <c r="ES450" s="983"/>
      <c r="ET450" s="983"/>
      <c r="EU450" s="983"/>
      <c r="EV450" s="983"/>
      <c r="EW450" s="983"/>
      <c r="EX450" s="983"/>
      <c r="EY450" s="983"/>
      <c r="EZ450" s="983"/>
      <c r="FA450" s="983"/>
      <c r="FB450" s="983"/>
      <c r="FC450" s="983"/>
      <c r="FD450" s="983"/>
      <c r="FE450" s="983"/>
      <c r="FF450" s="983"/>
      <c r="FG450" s="983"/>
      <c r="FH450" s="983"/>
      <c r="FI450" s="983"/>
      <c r="FJ450" s="983"/>
      <c r="FK450" s="983"/>
      <c r="FL450" s="983"/>
      <c r="FM450" s="983"/>
      <c r="FN450" s="983"/>
      <c r="FO450" s="983"/>
      <c r="FP450" s="983"/>
      <c r="FQ450" s="983"/>
      <c r="FR450" s="983"/>
      <c r="FS450" s="983"/>
      <c r="FT450" s="983"/>
      <c r="FU450" s="983"/>
      <c r="FV450" s="983"/>
      <c r="FW450" s="983"/>
      <c r="FX450" s="983"/>
      <c r="FY450" s="983"/>
      <c r="FZ450" s="983"/>
      <c r="GA450" s="983"/>
      <c r="GB450" s="983"/>
      <c r="GC450" s="983"/>
      <c r="GD450" s="983"/>
      <c r="GE450" s="983"/>
      <c r="GF450" s="983"/>
      <c r="GG450" s="983"/>
      <c r="GH450" s="983"/>
      <c r="GI450" s="983"/>
      <c r="GJ450" s="983"/>
      <c r="GK450" s="983"/>
      <c r="GL450" s="983"/>
      <c r="GM450" s="983"/>
      <c r="GN450" s="983"/>
      <c r="GO450" s="983"/>
      <c r="GP450" s="983"/>
      <c r="GQ450" s="983"/>
      <c r="GR450" s="983"/>
      <c r="GS450" s="983"/>
      <c r="GT450" s="983"/>
      <c r="GU450" s="983"/>
      <c r="GV450" s="983"/>
      <c r="GW450" s="983"/>
      <c r="GX450" s="983"/>
      <c r="GY450" s="983"/>
      <c r="GZ450" s="983"/>
      <c r="HA450" s="983"/>
      <c r="HB450" s="983"/>
      <c r="HC450" s="983"/>
      <c r="HD450" s="983"/>
      <c r="HE450" s="983"/>
      <c r="HF450" s="983"/>
      <c r="HG450" s="983"/>
      <c r="HH450" s="983"/>
      <c r="HI450" s="983"/>
      <c r="HJ450" s="983"/>
      <c r="HK450" s="983"/>
      <c r="HL450" s="983"/>
      <c r="HM450" s="983"/>
      <c r="HN450" s="983"/>
      <c r="HO450" s="983"/>
      <c r="HP450" s="983"/>
      <c r="HQ450" s="983"/>
      <c r="HR450" s="983"/>
      <c r="HS450" s="983"/>
      <c r="HT450" s="983"/>
      <c r="HU450" s="983"/>
      <c r="HV450" s="983"/>
      <c r="HW450" s="983"/>
      <c r="HX450" s="983"/>
      <c r="HY450" s="983"/>
      <c r="HZ450" s="983"/>
      <c r="IA450" s="983"/>
      <c r="IB450" s="983"/>
      <c r="IC450" s="983"/>
      <c r="ID450" s="983"/>
      <c r="IE450" s="983"/>
      <c r="IF450" s="983"/>
      <c r="IG450" s="983"/>
      <c r="IH450" s="983"/>
      <c r="II450" s="983"/>
      <c r="IJ450" s="983"/>
      <c r="IK450" s="983"/>
      <c r="IL450" s="983"/>
      <c r="IM450" s="983"/>
      <c r="IN450" s="983"/>
      <c r="IO450" s="983"/>
      <c r="IP450" s="983"/>
      <c r="IQ450" s="983"/>
      <c r="IR450" s="983"/>
      <c r="IS450" s="983"/>
    </row>
    <row r="451" spans="1:253" s="914" customFormat="1" ht="45">
      <c r="A451" s="725">
        <v>402</v>
      </c>
      <c r="B451" s="1084" t="s">
        <v>418</v>
      </c>
      <c r="C451" s="1084"/>
      <c r="D451" s="1085"/>
      <c r="E451" s="665" t="s">
        <v>170</v>
      </c>
      <c r="F451" s="862" t="s">
        <v>1248</v>
      </c>
      <c r="G451" s="726" t="s">
        <v>1088</v>
      </c>
      <c r="H451" s="665" t="s">
        <v>1146</v>
      </c>
      <c r="I451" s="728">
        <v>2016</v>
      </c>
      <c r="J451" s="728"/>
      <c r="K451" s="728">
        <v>2021</v>
      </c>
      <c r="L451" s="728" t="s">
        <v>1319</v>
      </c>
      <c r="M451" s="728"/>
      <c r="N451" s="1086" t="s">
        <v>442</v>
      </c>
      <c r="O451" s="1070">
        <v>146500</v>
      </c>
      <c r="P451" s="1070"/>
      <c r="Q451" s="1070">
        <v>10500</v>
      </c>
      <c r="R451" s="1070"/>
      <c r="S451" s="1070"/>
      <c r="T451" s="1085"/>
      <c r="U451" s="1087"/>
      <c r="V451" s="1071">
        <v>6000</v>
      </c>
      <c r="W451" s="1087"/>
      <c r="X451" s="1087"/>
      <c r="Y451" s="1087"/>
      <c r="Z451" s="1071">
        <v>2500</v>
      </c>
      <c r="AA451" s="1071">
        <f t="shared" si="32"/>
        <v>3500</v>
      </c>
      <c r="AB451" s="1073" t="s">
        <v>419</v>
      </c>
      <c r="AC451" s="909"/>
      <c r="AD451" s="909"/>
      <c r="AE451" s="909"/>
      <c r="AF451" s="909"/>
      <c r="AG451" s="909"/>
      <c r="AH451" s="909"/>
      <c r="AI451" s="909"/>
      <c r="AJ451" s="909"/>
      <c r="AK451" s="909"/>
      <c r="AL451" s="909"/>
      <c r="AM451" s="909"/>
      <c r="AN451" s="909"/>
      <c r="AO451" s="909"/>
      <c r="AP451" s="909"/>
      <c r="AQ451" s="909"/>
      <c r="AR451" s="909"/>
      <c r="AS451" s="909"/>
      <c r="AT451" s="909"/>
      <c r="AU451" s="909"/>
      <c r="AV451" s="909"/>
      <c r="AW451" s="909"/>
      <c r="AX451" s="909"/>
      <c r="AY451" s="909"/>
      <c r="AZ451" s="909"/>
      <c r="BA451" s="909"/>
      <c r="BB451" s="909"/>
      <c r="BC451" s="909"/>
      <c r="BD451" s="909"/>
      <c r="BE451" s="909"/>
      <c r="BF451" s="909"/>
      <c r="BG451" s="909"/>
      <c r="BH451" s="909"/>
      <c r="BI451" s="909"/>
      <c r="BJ451" s="909"/>
      <c r="BK451" s="909"/>
      <c r="BL451" s="909"/>
      <c r="BM451" s="909"/>
      <c r="BN451" s="909"/>
      <c r="BO451" s="909"/>
      <c r="BP451" s="909"/>
      <c r="BQ451" s="909"/>
      <c r="BR451" s="909"/>
      <c r="BS451" s="909"/>
      <c r="BT451" s="909"/>
      <c r="BU451" s="909"/>
      <c r="BV451" s="909"/>
      <c r="BW451" s="909"/>
      <c r="BX451" s="909"/>
      <c r="BY451" s="909"/>
      <c r="BZ451" s="909"/>
      <c r="CA451" s="909"/>
      <c r="CB451" s="909"/>
      <c r="CC451" s="909"/>
      <c r="CD451" s="909"/>
      <c r="CE451" s="909"/>
      <c r="CF451" s="909"/>
      <c r="CG451" s="909"/>
      <c r="CH451" s="909"/>
      <c r="CI451" s="909"/>
      <c r="CJ451" s="909"/>
      <c r="CK451" s="909"/>
      <c r="CL451" s="909"/>
      <c r="CM451" s="909"/>
      <c r="CN451" s="909"/>
      <c r="CO451" s="909"/>
      <c r="CP451" s="909"/>
      <c r="CQ451" s="909"/>
      <c r="CR451" s="909"/>
      <c r="CS451" s="909"/>
      <c r="CT451" s="909"/>
      <c r="CU451" s="909"/>
      <c r="CV451" s="909"/>
      <c r="CW451" s="909"/>
      <c r="CX451" s="909"/>
      <c r="CY451" s="909"/>
      <c r="CZ451" s="909"/>
      <c r="DA451" s="909"/>
      <c r="DB451" s="909"/>
      <c r="DC451" s="909"/>
      <c r="DD451" s="909"/>
      <c r="DE451" s="909"/>
      <c r="DF451" s="909"/>
      <c r="DG451" s="909"/>
      <c r="DH451" s="909"/>
      <c r="DI451" s="909"/>
      <c r="DJ451" s="909"/>
      <c r="DK451" s="909"/>
      <c r="DL451" s="909"/>
      <c r="DM451" s="909"/>
      <c r="DN451" s="909"/>
      <c r="DO451" s="909"/>
      <c r="DP451" s="909"/>
      <c r="DQ451" s="909"/>
      <c r="DR451" s="909"/>
      <c r="DS451" s="909"/>
      <c r="DT451" s="909"/>
      <c r="DU451" s="909"/>
      <c r="DV451" s="909"/>
      <c r="DW451" s="909"/>
      <c r="DX451" s="909"/>
      <c r="DY451" s="909"/>
      <c r="DZ451" s="909"/>
      <c r="EA451" s="909"/>
      <c r="EB451" s="909"/>
      <c r="EC451" s="909"/>
      <c r="ED451" s="909"/>
      <c r="EE451" s="909"/>
      <c r="EF451" s="909"/>
      <c r="EG451" s="909"/>
      <c r="EH451" s="909"/>
      <c r="EI451" s="909"/>
      <c r="EJ451" s="909"/>
      <c r="EK451" s="909"/>
      <c r="EL451" s="909"/>
      <c r="EM451" s="909"/>
      <c r="EN451" s="909"/>
      <c r="EO451" s="909"/>
      <c r="EP451" s="909"/>
      <c r="EQ451" s="909"/>
      <c r="ER451" s="909"/>
      <c r="ES451" s="909"/>
      <c r="ET451" s="909"/>
      <c r="EU451" s="909"/>
      <c r="EV451" s="909"/>
      <c r="EW451" s="909"/>
      <c r="EX451" s="909"/>
      <c r="EY451" s="909"/>
      <c r="EZ451" s="909"/>
      <c r="FA451" s="909"/>
      <c r="FB451" s="909"/>
      <c r="FC451" s="909"/>
      <c r="FD451" s="909"/>
      <c r="FE451" s="909"/>
      <c r="FF451" s="909"/>
      <c r="FG451" s="909"/>
      <c r="FH451" s="909"/>
      <c r="FI451" s="909"/>
      <c r="FJ451" s="909"/>
      <c r="FK451" s="909"/>
      <c r="FL451" s="909"/>
      <c r="FM451" s="909"/>
      <c r="FN451" s="909"/>
      <c r="FO451" s="909"/>
      <c r="FP451" s="909"/>
      <c r="FQ451" s="909"/>
      <c r="FR451" s="909"/>
      <c r="FS451" s="909"/>
      <c r="FT451" s="909"/>
      <c r="FU451" s="909"/>
      <c r="FV451" s="909"/>
      <c r="FW451" s="909"/>
      <c r="FX451" s="909"/>
      <c r="FY451" s="909"/>
      <c r="FZ451" s="909"/>
      <c r="GA451" s="909"/>
      <c r="GB451" s="909"/>
      <c r="GC451" s="909"/>
      <c r="GD451" s="909"/>
      <c r="GE451" s="909"/>
      <c r="GF451" s="909"/>
      <c r="GG451" s="909"/>
      <c r="GH451" s="909"/>
      <c r="GI451" s="909"/>
      <c r="GJ451" s="909"/>
      <c r="GK451" s="909"/>
      <c r="GL451" s="909"/>
      <c r="GM451" s="909"/>
      <c r="GN451" s="909"/>
      <c r="GO451" s="909"/>
      <c r="GP451" s="909"/>
      <c r="GQ451" s="909"/>
      <c r="GR451" s="909"/>
      <c r="GS451" s="909"/>
      <c r="GT451" s="909"/>
      <c r="GU451" s="909"/>
      <c r="GV451" s="909"/>
      <c r="GW451" s="909"/>
      <c r="GX451" s="909"/>
      <c r="GY451" s="909"/>
      <c r="GZ451" s="909"/>
      <c r="HA451" s="909"/>
      <c r="HB451" s="909"/>
      <c r="HC451" s="909"/>
      <c r="HD451" s="909"/>
      <c r="HE451" s="909"/>
      <c r="HF451" s="909"/>
      <c r="HG451" s="909"/>
      <c r="HH451" s="909"/>
      <c r="HI451" s="909"/>
      <c r="HJ451" s="909"/>
      <c r="HK451" s="909"/>
      <c r="HL451" s="909"/>
      <c r="HM451" s="909"/>
      <c r="HN451" s="909"/>
      <c r="HO451" s="909"/>
      <c r="HP451" s="909"/>
      <c r="HQ451" s="909"/>
      <c r="HR451" s="909"/>
      <c r="HS451" s="909"/>
      <c r="HT451" s="909"/>
      <c r="HU451" s="909"/>
      <c r="HV451" s="909"/>
      <c r="HW451" s="909"/>
      <c r="HX451" s="909"/>
      <c r="HY451" s="909"/>
      <c r="HZ451" s="909"/>
      <c r="IA451" s="909"/>
      <c r="IB451" s="909"/>
      <c r="IC451" s="909"/>
      <c r="ID451" s="909"/>
      <c r="IE451" s="909"/>
      <c r="IF451" s="909"/>
      <c r="IG451" s="909"/>
      <c r="IH451" s="909"/>
      <c r="II451" s="909"/>
      <c r="IJ451" s="909"/>
      <c r="IK451" s="909"/>
      <c r="IL451" s="909"/>
      <c r="IM451" s="909"/>
      <c r="IN451" s="909"/>
      <c r="IO451" s="909"/>
      <c r="IP451" s="909"/>
      <c r="IQ451" s="909"/>
      <c r="IR451" s="909"/>
      <c r="IS451" s="909"/>
    </row>
    <row r="452" spans="1:253" s="935" customFormat="1" ht="60">
      <c r="A452" s="662">
        <v>403</v>
      </c>
      <c r="B452" s="1088" t="s">
        <v>637</v>
      </c>
      <c r="C452" s="1089"/>
      <c r="D452" s="1090"/>
      <c r="E452" s="917" t="s">
        <v>170</v>
      </c>
      <c r="F452" s="888" t="s">
        <v>1248</v>
      </c>
      <c r="G452" s="888"/>
      <c r="H452" s="731" t="s">
        <v>19</v>
      </c>
      <c r="I452" s="666">
        <v>2017</v>
      </c>
      <c r="J452" s="666">
        <v>2017</v>
      </c>
      <c r="K452" s="666">
        <v>2018</v>
      </c>
      <c r="L452" s="666" t="s">
        <v>1319</v>
      </c>
      <c r="M452" s="666"/>
      <c r="N452" s="1088" t="s">
        <v>638</v>
      </c>
      <c r="O452" s="1091">
        <v>12400</v>
      </c>
      <c r="P452" s="1091"/>
      <c r="Q452" s="1091">
        <f>O452</f>
        <v>12400</v>
      </c>
      <c r="R452" s="1092"/>
      <c r="S452" s="1092"/>
      <c r="T452" s="1092"/>
      <c r="U452" s="1092"/>
      <c r="V452" s="918">
        <f>Q452*0.9*0.531</f>
        <v>5925.96</v>
      </c>
      <c r="W452" s="1091"/>
      <c r="X452" s="1091">
        <v>5925.96</v>
      </c>
      <c r="Y452" s="1091"/>
      <c r="Z452" s="1091"/>
      <c r="AA452" s="918">
        <f>V452</f>
        <v>5925.96</v>
      </c>
      <c r="AB452" s="1093" t="s">
        <v>639</v>
      </c>
      <c r="AC452" s="919"/>
      <c r="AD452" s="919"/>
      <c r="AE452" s="919"/>
      <c r="AF452" s="919"/>
      <c r="AG452" s="919"/>
      <c r="AH452" s="919"/>
      <c r="AI452" s="919"/>
      <c r="AJ452" s="919"/>
      <c r="AK452" s="919"/>
      <c r="AL452" s="919"/>
      <c r="AM452" s="919"/>
      <c r="AN452" s="919"/>
      <c r="AO452" s="919"/>
      <c r="AP452" s="919"/>
      <c r="AQ452" s="919"/>
      <c r="AR452" s="919"/>
      <c r="AS452" s="919"/>
      <c r="AT452" s="919"/>
      <c r="AU452" s="919"/>
      <c r="AV452" s="919"/>
      <c r="AW452" s="919"/>
      <c r="AX452" s="919"/>
      <c r="AY452" s="919"/>
      <c r="AZ452" s="919"/>
      <c r="BA452" s="919"/>
      <c r="BB452" s="919"/>
      <c r="BC452" s="919"/>
      <c r="BD452" s="919"/>
      <c r="BE452" s="919"/>
      <c r="BF452" s="919"/>
      <c r="BG452" s="919"/>
      <c r="BH452" s="919"/>
      <c r="BI452" s="919"/>
      <c r="BJ452" s="919"/>
      <c r="BK452" s="919"/>
      <c r="BL452" s="919"/>
      <c r="BM452" s="919"/>
      <c r="BN452" s="919"/>
      <c r="BO452" s="919"/>
      <c r="BP452" s="919"/>
      <c r="BQ452" s="919"/>
      <c r="BR452" s="919"/>
      <c r="BS452" s="919"/>
      <c r="BT452" s="919"/>
      <c r="BU452" s="919"/>
      <c r="BV452" s="919"/>
      <c r="BW452" s="919"/>
      <c r="BX452" s="919"/>
      <c r="BY452" s="919"/>
      <c r="BZ452" s="919"/>
      <c r="CA452" s="919"/>
      <c r="CB452" s="919"/>
      <c r="CC452" s="919"/>
      <c r="CD452" s="919"/>
      <c r="CE452" s="919"/>
      <c r="CF452" s="919"/>
      <c r="CG452" s="919"/>
      <c r="CH452" s="919"/>
      <c r="CI452" s="919"/>
      <c r="CJ452" s="919"/>
      <c r="CK452" s="919"/>
      <c r="CL452" s="919"/>
      <c r="CM452" s="919"/>
      <c r="CN452" s="919"/>
      <c r="CO452" s="919"/>
      <c r="CP452" s="919"/>
      <c r="CQ452" s="919"/>
      <c r="CR452" s="919"/>
      <c r="CS452" s="919"/>
      <c r="CT452" s="919"/>
      <c r="CU452" s="919"/>
      <c r="CV452" s="919"/>
      <c r="CW452" s="919"/>
      <c r="CX452" s="919"/>
      <c r="CY452" s="919"/>
      <c r="CZ452" s="919"/>
      <c r="DA452" s="919"/>
      <c r="DB452" s="919"/>
      <c r="DC452" s="919"/>
      <c r="DD452" s="919"/>
      <c r="DE452" s="919"/>
      <c r="DF452" s="919"/>
      <c r="DG452" s="919"/>
      <c r="DH452" s="919"/>
      <c r="DI452" s="919"/>
      <c r="DJ452" s="919"/>
      <c r="DK452" s="919"/>
      <c r="DL452" s="919"/>
      <c r="DM452" s="919"/>
      <c r="DN452" s="919"/>
      <c r="DO452" s="919"/>
      <c r="DP452" s="919"/>
      <c r="DQ452" s="919"/>
      <c r="DR452" s="919"/>
      <c r="DS452" s="919"/>
      <c r="DT452" s="919"/>
      <c r="DU452" s="919"/>
      <c r="DV452" s="919"/>
      <c r="DW452" s="919"/>
      <c r="DX452" s="919"/>
      <c r="DY452" s="919"/>
      <c r="DZ452" s="919"/>
      <c r="EA452" s="919"/>
      <c r="EB452" s="919"/>
      <c r="EC452" s="919"/>
      <c r="ED452" s="919"/>
      <c r="EE452" s="919"/>
      <c r="EF452" s="919"/>
      <c r="EG452" s="919"/>
      <c r="EH452" s="919"/>
      <c r="EI452" s="919"/>
      <c r="EJ452" s="919"/>
      <c r="EK452" s="919"/>
      <c r="EL452" s="919"/>
      <c r="EM452" s="919"/>
      <c r="EN452" s="919"/>
      <c r="EO452" s="919"/>
      <c r="EP452" s="919"/>
      <c r="EQ452" s="919"/>
      <c r="ER452" s="919"/>
      <c r="ES452" s="919"/>
      <c r="ET452" s="919"/>
      <c r="EU452" s="919"/>
      <c r="EV452" s="919"/>
      <c r="EW452" s="919"/>
      <c r="EX452" s="919"/>
      <c r="EY452" s="919"/>
      <c r="EZ452" s="919"/>
      <c r="FA452" s="919"/>
      <c r="FB452" s="919"/>
      <c r="FC452" s="919"/>
      <c r="FD452" s="919"/>
      <c r="FE452" s="919"/>
      <c r="FF452" s="919"/>
      <c r="FG452" s="919"/>
      <c r="FH452" s="919"/>
      <c r="FI452" s="919"/>
      <c r="FJ452" s="919"/>
      <c r="FK452" s="919"/>
      <c r="FL452" s="919"/>
      <c r="FM452" s="919"/>
      <c r="FN452" s="919"/>
      <c r="FO452" s="919"/>
      <c r="FP452" s="919"/>
      <c r="FQ452" s="919"/>
      <c r="FR452" s="919"/>
      <c r="FS452" s="919"/>
      <c r="FT452" s="919"/>
      <c r="FU452" s="919"/>
      <c r="FV452" s="919"/>
      <c r="FW452" s="919"/>
      <c r="FX452" s="919"/>
      <c r="FY452" s="919"/>
      <c r="FZ452" s="919"/>
      <c r="GA452" s="919"/>
      <c r="GB452" s="919"/>
      <c r="GC452" s="919"/>
      <c r="GD452" s="919"/>
      <c r="GE452" s="919"/>
      <c r="GF452" s="919"/>
      <c r="GG452" s="919"/>
      <c r="GH452" s="919"/>
      <c r="GI452" s="919"/>
      <c r="GJ452" s="919"/>
      <c r="GK452" s="919"/>
      <c r="GL452" s="919"/>
      <c r="GM452" s="919"/>
      <c r="GN452" s="919"/>
      <c r="GO452" s="919"/>
      <c r="GP452" s="919"/>
      <c r="GQ452" s="919"/>
      <c r="GR452" s="919"/>
      <c r="GS452" s="919"/>
      <c r="GT452" s="919"/>
      <c r="GU452" s="919"/>
      <c r="GV452" s="919"/>
      <c r="GW452" s="919"/>
      <c r="GX452" s="919"/>
      <c r="GY452" s="919"/>
      <c r="GZ452" s="919"/>
      <c r="HA452" s="919"/>
      <c r="HB452" s="919"/>
      <c r="HC452" s="919"/>
      <c r="HD452" s="919"/>
      <c r="HE452" s="919"/>
      <c r="HF452" s="919"/>
      <c r="HG452" s="919"/>
      <c r="HH452" s="919"/>
      <c r="HI452" s="919"/>
      <c r="HJ452" s="919"/>
      <c r="HK452" s="919"/>
      <c r="HL452" s="919"/>
      <c r="HM452" s="919"/>
      <c r="HN452" s="919"/>
      <c r="HO452" s="919"/>
      <c r="HP452" s="919"/>
      <c r="HQ452" s="919"/>
      <c r="HR452" s="919"/>
      <c r="HS452" s="919"/>
      <c r="HT452" s="919"/>
      <c r="HU452" s="919"/>
      <c r="HV452" s="919"/>
      <c r="HW452" s="919"/>
      <c r="HX452" s="919"/>
      <c r="HY452" s="919"/>
      <c r="HZ452" s="919"/>
      <c r="IA452" s="919"/>
      <c r="IB452" s="919"/>
      <c r="IC452" s="919"/>
      <c r="ID452" s="919"/>
      <c r="IE452" s="919"/>
      <c r="IF452" s="919"/>
      <c r="IG452" s="919"/>
      <c r="IH452" s="919"/>
      <c r="II452" s="919"/>
      <c r="IJ452" s="919"/>
      <c r="IK452" s="919"/>
      <c r="IL452" s="919"/>
      <c r="IM452" s="919"/>
      <c r="IN452" s="919"/>
      <c r="IO452" s="919"/>
      <c r="IP452" s="919"/>
      <c r="IQ452" s="919"/>
      <c r="IR452" s="919"/>
      <c r="IS452" s="919"/>
    </row>
    <row r="453" spans="1:253" s="935" customFormat="1" ht="30">
      <c r="A453" s="662">
        <v>404</v>
      </c>
      <c r="B453" s="1088" t="s">
        <v>640</v>
      </c>
      <c r="C453" s="1089"/>
      <c r="D453" s="1090"/>
      <c r="E453" s="917" t="s">
        <v>170</v>
      </c>
      <c r="F453" s="888" t="s">
        <v>1248</v>
      </c>
      <c r="G453" s="888"/>
      <c r="H453" s="1094" t="s">
        <v>237</v>
      </c>
      <c r="I453" s="666">
        <v>2017</v>
      </c>
      <c r="J453" s="666">
        <v>2016</v>
      </c>
      <c r="K453" s="666">
        <v>2018</v>
      </c>
      <c r="L453" s="666" t="s">
        <v>1319</v>
      </c>
      <c r="M453" s="666"/>
      <c r="N453" s="1088" t="s">
        <v>641</v>
      </c>
      <c r="O453" s="1091">
        <v>12177</v>
      </c>
      <c r="P453" s="1091"/>
      <c r="Q453" s="1091">
        <f>O453</f>
        <v>12177</v>
      </c>
      <c r="R453" s="1092"/>
      <c r="S453" s="1092"/>
      <c r="T453" s="1092">
        <v>2000</v>
      </c>
      <c r="U453" s="1092"/>
      <c r="V453" s="918">
        <f>Q453*0.9*0.531</f>
        <v>5819.3883000000005</v>
      </c>
      <c r="W453" s="1091"/>
      <c r="X453" s="1091">
        <v>5819.3883000000005</v>
      </c>
      <c r="Y453" s="1091"/>
      <c r="Z453" s="1091"/>
      <c r="AA453" s="918">
        <f>V453</f>
        <v>5819.3883000000005</v>
      </c>
      <c r="AB453" s="1093" t="s">
        <v>642</v>
      </c>
      <c r="AC453" s="919"/>
      <c r="AD453" s="919"/>
      <c r="AE453" s="919"/>
      <c r="AF453" s="919"/>
      <c r="AG453" s="919"/>
      <c r="AH453" s="919"/>
      <c r="AI453" s="919"/>
      <c r="AJ453" s="919"/>
      <c r="AK453" s="919"/>
      <c r="AL453" s="919"/>
      <c r="AM453" s="919"/>
      <c r="AN453" s="919"/>
      <c r="AO453" s="919"/>
      <c r="AP453" s="919"/>
      <c r="AQ453" s="919"/>
      <c r="AR453" s="919"/>
      <c r="AS453" s="919"/>
      <c r="AT453" s="919"/>
      <c r="AU453" s="919"/>
      <c r="AV453" s="919"/>
      <c r="AW453" s="919"/>
      <c r="AX453" s="919"/>
      <c r="AY453" s="919"/>
      <c r="AZ453" s="919"/>
      <c r="BA453" s="919"/>
      <c r="BB453" s="919"/>
      <c r="BC453" s="919"/>
      <c r="BD453" s="919"/>
      <c r="BE453" s="919"/>
      <c r="BF453" s="919"/>
      <c r="BG453" s="919"/>
      <c r="BH453" s="919"/>
      <c r="BI453" s="919"/>
      <c r="BJ453" s="919"/>
      <c r="BK453" s="919"/>
      <c r="BL453" s="919"/>
      <c r="BM453" s="919"/>
      <c r="BN453" s="919"/>
      <c r="BO453" s="919"/>
      <c r="BP453" s="919"/>
      <c r="BQ453" s="919"/>
      <c r="BR453" s="919"/>
      <c r="BS453" s="919"/>
      <c r="BT453" s="919"/>
      <c r="BU453" s="919"/>
      <c r="BV453" s="919"/>
      <c r="BW453" s="919"/>
      <c r="BX453" s="919"/>
      <c r="BY453" s="919"/>
      <c r="BZ453" s="919"/>
      <c r="CA453" s="919"/>
      <c r="CB453" s="919"/>
      <c r="CC453" s="919"/>
      <c r="CD453" s="919"/>
      <c r="CE453" s="919"/>
      <c r="CF453" s="919"/>
      <c r="CG453" s="919"/>
      <c r="CH453" s="919"/>
      <c r="CI453" s="919"/>
      <c r="CJ453" s="919"/>
      <c r="CK453" s="919"/>
      <c r="CL453" s="919"/>
      <c r="CM453" s="919"/>
      <c r="CN453" s="919"/>
      <c r="CO453" s="919"/>
      <c r="CP453" s="919"/>
      <c r="CQ453" s="919"/>
      <c r="CR453" s="919"/>
      <c r="CS453" s="919"/>
      <c r="CT453" s="919"/>
      <c r="CU453" s="919"/>
      <c r="CV453" s="919"/>
      <c r="CW453" s="919"/>
      <c r="CX453" s="919"/>
      <c r="CY453" s="919"/>
      <c r="CZ453" s="919"/>
      <c r="DA453" s="919"/>
      <c r="DB453" s="919"/>
      <c r="DC453" s="919"/>
      <c r="DD453" s="919"/>
      <c r="DE453" s="919"/>
      <c r="DF453" s="919"/>
      <c r="DG453" s="919"/>
      <c r="DH453" s="919"/>
      <c r="DI453" s="919"/>
      <c r="DJ453" s="919"/>
      <c r="DK453" s="919"/>
      <c r="DL453" s="919"/>
      <c r="DM453" s="919"/>
      <c r="DN453" s="919"/>
      <c r="DO453" s="919"/>
      <c r="DP453" s="919"/>
      <c r="DQ453" s="919"/>
      <c r="DR453" s="919"/>
      <c r="DS453" s="919"/>
      <c r="DT453" s="919"/>
      <c r="DU453" s="919"/>
      <c r="DV453" s="919"/>
      <c r="DW453" s="919"/>
      <c r="DX453" s="919"/>
      <c r="DY453" s="919"/>
      <c r="DZ453" s="919"/>
      <c r="EA453" s="919"/>
      <c r="EB453" s="919"/>
      <c r="EC453" s="919"/>
      <c r="ED453" s="919"/>
      <c r="EE453" s="919"/>
      <c r="EF453" s="919"/>
      <c r="EG453" s="919"/>
      <c r="EH453" s="919"/>
      <c r="EI453" s="919"/>
      <c r="EJ453" s="919"/>
      <c r="EK453" s="919"/>
      <c r="EL453" s="919"/>
      <c r="EM453" s="919"/>
      <c r="EN453" s="919"/>
      <c r="EO453" s="919"/>
      <c r="EP453" s="919"/>
      <c r="EQ453" s="919"/>
      <c r="ER453" s="919"/>
      <c r="ES453" s="919"/>
      <c r="ET453" s="919"/>
      <c r="EU453" s="919"/>
      <c r="EV453" s="919"/>
      <c r="EW453" s="919"/>
      <c r="EX453" s="919"/>
      <c r="EY453" s="919"/>
      <c r="EZ453" s="919"/>
      <c r="FA453" s="919"/>
      <c r="FB453" s="919"/>
      <c r="FC453" s="919"/>
      <c r="FD453" s="919"/>
      <c r="FE453" s="919"/>
      <c r="FF453" s="919"/>
      <c r="FG453" s="919"/>
      <c r="FH453" s="919"/>
      <c r="FI453" s="919"/>
      <c r="FJ453" s="919"/>
      <c r="FK453" s="919"/>
      <c r="FL453" s="919"/>
      <c r="FM453" s="919"/>
      <c r="FN453" s="919"/>
      <c r="FO453" s="919"/>
      <c r="FP453" s="919"/>
      <c r="FQ453" s="919"/>
      <c r="FR453" s="919"/>
      <c r="FS453" s="919"/>
      <c r="FT453" s="919"/>
      <c r="FU453" s="919"/>
      <c r="FV453" s="919"/>
      <c r="FW453" s="919"/>
      <c r="FX453" s="919"/>
      <c r="FY453" s="919"/>
      <c r="FZ453" s="919"/>
      <c r="GA453" s="919"/>
      <c r="GB453" s="919"/>
      <c r="GC453" s="919"/>
      <c r="GD453" s="919"/>
      <c r="GE453" s="919"/>
      <c r="GF453" s="919"/>
      <c r="GG453" s="919"/>
      <c r="GH453" s="919"/>
      <c r="GI453" s="919"/>
      <c r="GJ453" s="919"/>
      <c r="GK453" s="919"/>
      <c r="GL453" s="919"/>
      <c r="GM453" s="919"/>
      <c r="GN453" s="919"/>
      <c r="GO453" s="919"/>
      <c r="GP453" s="919"/>
      <c r="GQ453" s="919"/>
      <c r="GR453" s="919"/>
      <c r="GS453" s="919"/>
      <c r="GT453" s="919"/>
      <c r="GU453" s="919"/>
      <c r="GV453" s="919"/>
      <c r="GW453" s="919"/>
      <c r="GX453" s="919"/>
      <c r="GY453" s="919"/>
      <c r="GZ453" s="919"/>
      <c r="HA453" s="919"/>
      <c r="HB453" s="919"/>
      <c r="HC453" s="919"/>
      <c r="HD453" s="919"/>
      <c r="HE453" s="919"/>
      <c r="HF453" s="919"/>
      <c r="HG453" s="919"/>
      <c r="HH453" s="919"/>
      <c r="HI453" s="919"/>
      <c r="HJ453" s="919"/>
      <c r="HK453" s="919"/>
      <c r="HL453" s="919"/>
      <c r="HM453" s="919"/>
      <c r="HN453" s="919"/>
      <c r="HO453" s="919"/>
      <c r="HP453" s="919"/>
      <c r="HQ453" s="919"/>
      <c r="HR453" s="919"/>
      <c r="HS453" s="919"/>
      <c r="HT453" s="919"/>
      <c r="HU453" s="919"/>
      <c r="HV453" s="919"/>
      <c r="HW453" s="919"/>
      <c r="HX453" s="919"/>
      <c r="HY453" s="919"/>
      <c r="HZ453" s="919"/>
      <c r="IA453" s="919"/>
      <c r="IB453" s="919"/>
      <c r="IC453" s="919"/>
      <c r="ID453" s="919"/>
      <c r="IE453" s="919"/>
      <c r="IF453" s="919"/>
      <c r="IG453" s="919"/>
      <c r="IH453" s="919"/>
      <c r="II453" s="919"/>
      <c r="IJ453" s="919"/>
      <c r="IK453" s="919"/>
      <c r="IL453" s="919"/>
      <c r="IM453" s="919"/>
      <c r="IN453" s="919"/>
      <c r="IO453" s="919"/>
      <c r="IP453" s="919"/>
      <c r="IQ453" s="919"/>
      <c r="IR453" s="919"/>
      <c r="IS453" s="919"/>
    </row>
    <row r="454" spans="1:253" s="914" customFormat="1" ht="90">
      <c r="A454" s="725">
        <v>405</v>
      </c>
      <c r="B454" s="1066" t="s">
        <v>389</v>
      </c>
      <c r="C454" s="1066"/>
      <c r="D454" s="1067"/>
      <c r="E454" s="726" t="s">
        <v>388</v>
      </c>
      <c r="F454" s="860" t="s">
        <v>1246</v>
      </c>
      <c r="G454" s="726" t="s">
        <v>1088</v>
      </c>
      <c r="H454" s="665" t="s">
        <v>19</v>
      </c>
      <c r="I454" s="728">
        <v>2007</v>
      </c>
      <c r="J454" s="728">
        <v>2007</v>
      </c>
      <c r="K454" s="728">
        <v>2014</v>
      </c>
      <c r="L454" s="728">
        <v>2014</v>
      </c>
      <c r="M454" s="728"/>
      <c r="N454" s="1066" t="s">
        <v>421</v>
      </c>
      <c r="O454" s="1069">
        <v>315934</v>
      </c>
      <c r="P454" s="1069"/>
      <c r="Q454" s="1070">
        <v>94780.200000000012</v>
      </c>
      <c r="R454" s="1069">
        <v>173400</v>
      </c>
      <c r="S454" s="1069"/>
      <c r="T454" s="1070">
        <v>31700</v>
      </c>
      <c r="U454" s="1070">
        <v>7419</v>
      </c>
      <c r="V454" s="1071">
        <v>0</v>
      </c>
      <c r="W454" s="1072"/>
      <c r="X454" s="1072"/>
      <c r="Y454" s="1072"/>
      <c r="Z454" s="1071"/>
      <c r="AA454" s="1071">
        <f>V454</f>
        <v>0</v>
      </c>
      <c r="AB454" s="1066" t="s">
        <v>390</v>
      </c>
      <c r="AC454" s="909"/>
      <c r="AD454" s="909"/>
      <c r="AE454" s="909"/>
      <c r="AF454" s="909"/>
      <c r="AG454" s="909"/>
      <c r="AH454" s="909"/>
      <c r="AI454" s="909"/>
      <c r="AJ454" s="909"/>
      <c r="AK454" s="909"/>
      <c r="AL454" s="909"/>
      <c r="AM454" s="909"/>
      <c r="AN454" s="909"/>
      <c r="AO454" s="909"/>
      <c r="AP454" s="909"/>
      <c r="AQ454" s="909"/>
      <c r="AR454" s="909"/>
      <c r="AS454" s="909"/>
      <c r="AT454" s="909"/>
      <c r="AU454" s="909"/>
      <c r="AV454" s="909"/>
      <c r="AW454" s="909"/>
      <c r="AX454" s="909"/>
      <c r="AY454" s="909"/>
      <c r="AZ454" s="909"/>
      <c r="BA454" s="909"/>
      <c r="BB454" s="909"/>
      <c r="BC454" s="909"/>
      <c r="BD454" s="909"/>
      <c r="BE454" s="909"/>
      <c r="BF454" s="909"/>
      <c r="BG454" s="909"/>
      <c r="BH454" s="909"/>
      <c r="BI454" s="909"/>
      <c r="BJ454" s="909"/>
      <c r="BK454" s="909"/>
      <c r="BL454" s="909"/>
      <c r="BM454" s="909"/>
      <c r="BN454" s="909"/>
      <c r="BO454" s="909"/>
      <c r="BP454" s="909"/>
      <c r="BQ454" s="909"/>
      <c r="BR454" s="909"/>
      <c r="BS454" s="909"/>
      <c r="BT454" s="909"/>
      <c r="BU454" s="909"/>
      <c r="BV454" s="909"/>
      <c r="BW454" s="909"/>
      <c r="BX454" s="909"/>
      <c r="BY454" s="909"/>
      <c r="BZ454" s="909"/>
      <c r="CA454" s="909"/>
      <c r="CB454" s="909"/>
      <c r="CC454" s="909"/>
      <c r="CD454" s="909"/>
      <c r="CE454" s="909"/>
      <c r="CF454" s="909"/>
      <c r="CG454" s="909"/>
      <c r="CH454" s="909"/>
      <c r="CI454" s="909"/>
      <c r="CJ454" s="909"/>
      <c r="CK454" s="909"/>
      <c r="CL454" s="909"/>
      <c r="CM454" s="909"/>
      <c r="CN454" s="909"/>
      <c r="CO454" s="909"/>
      <c r="CP454" s="909"/>
      <c r="CQ454" s="909"/>
      <c r="CR454" s="909"/>
      <c r="CS454" s="909"/>
      <c r="CT454" s="909"/>
      <c r="CU454" s="909"/>
      <c r="CV454" s="909"/>
      <c r="CW454" s="909"/>
      <c r="CX454" s="909"/>
      <c r="CY454" s="909"/>
      <c r="CZ454" s="909"/>
      <c r="DA454" s="909"/>
      <c r="DB454" s="909"/>
      <c r="DC454" s="909"/>
      <c r="DD454" s="909"/>
      <c r="DE454" s="909"/>
      <c r="DF454" s="909"/>
      <c r="DG454" s="909"/>
      <c r="DH454" s="909"/>
      <c r="DI454" s="909"/>
      <c r="DJ454" s="909"/>
      <c r="DK454" s="909"/>
      <c r="DL454" s="909"/>
      <c r="DM454" s="909"/>
      <c r="DN454" s="909"/>
      <c r="DO454" s="909"/>
      <c r="DP454" s="909"/>
      <c r="DQ454" s="909"/>
      <c r="DR454" s="909"/>
      <c r="DS454" s="909"/>
      <c r="DT454" s="909"/>
      <c r="DU454" s="909"/>
      <c r="DV454" s="909"/>
      <c r="DW454" s="909"/>
      <c r="DX454" s="909"/>
      <c r="DY454" s="909"/>
      <c r="DZ454" s="909"/>
      <c r="EA454" s="909"/>
      <c r="EB454" s="909"/>
      <c r="EC454" s="909"/>
      <c r="ED454" s="909"/>
      <c r="EE454" s="909"/>
      <c r="EF454" s="909"/>
      <c r="EG454" s="909"/>
      <c r="EH454" s="909"/>
      <c r="EI454" s="909"/>
      <c r="EJ454" s="909"/>
      <c r="EK454" s="909"/>
      <c r="EL454" s="909"/>
      <c r="EM454" s="909"/>
      <c r="EN454" s="909"/>
      <c r="EO454" s="909"/>
      <c r="EP454" s="909"/>
      <c r="EQ454" s="909"/>
      <c r="ER454" s="909"/>
      <c r="ES454" s="909"/>
      <c r="ET454" s="909"/>
      <c r="EU454" s="909"/>
      <c r="EV454" s="909"/>
      <c r="EW454" s="909"/>
      <c r="EX454" s="909"/>
      <c r="EY454" s="909"/>
      <c r="EZ454" s="909"/>
      <c r="FA454" s="909"/>
      <c r="FB454" s="909"/>
      <c r="FC454" s="909"/>
      <c r="FD454" s="909"/>
      <c r="FE454" s="909"/>
      <c r="FF454" s="909"/>
      <c r="FG454" s="909"/>
      <c r="FH454" s="909"/>
      <c r="FI454" s="909"/>
      <c r="FJ454" s="909"/>
      <c r="FK454" s="909"/>
      <c r="FL454" s="909"/>
      <c r="FM454" s="909"/>
      <c r="FN454" s="909"/>
      <c r="FO454" s="909"/>
      <c r="FP454" s="909"/>
      <c r="FQ454" s="909"/>
      <c r="FR454" s="909"/>
      <c r="FS454" s="909"/>
      <c r="FT454" s="909"/>
      <c r="FU454" s="909"/>
      <c r="FV454" s="909"/>
      <c r="FW454" s="909"/>
      <c r="FX454" s="909"/>
      <c r="FY454" s="909"/>
      <c r="FZ454" s="909"/>
      <c r="GA454" s="909"/>
      <c r="GB454" s="909"/>
      <c r="GC454" s="909"/>
      <c r="GD454" s="909"/>
      <c r="GE454" s="909"/>
      <c r="GF454" s="909"/>
      <c r="GG454" s="909"/>
      <c r="GH454" s="909"/>
      <c r="GI454" s="909"/>
      <c r="GJ454" s="909"/>
      <c r="GK454" s="909"/>
      <c r="GL454" s="909"/>
      <c r="GM454" s="909"/>
      <c r="GN454" s="909"/>
      <c r="GO454" s="909"/>
      <c r="GP454" s="909"/>
      <c r="GQ454" s="909"/>
      <c r="GR454" s="909"/>
      <c r="GS454" s="909"/>
      <c r="GT454" s="909"/>
      <c r="GU454" s="909"/>
      <c r="GV454" s="909"/>
      <c r="GW454" s="909"/>
      <c r="GX454" s="909"/>
      <c r="GY454" s="909"/>
      <c r="GZ454" s="909"/>
      <c r="HA454" s="909"/>
      <c r="HB454" s="909"/>
      <c r="HC454" s="909"/>
      <c r="HD454" s="909"/>
      <c r="HE454" s="909"/>
      <c r="HF454" s="909"/>
      <c r="HG454" s="909"/>
      <c r="HH454" s="909"/>
      <c r="HI454" s="909"/>
      <c r="HJ454" s="909"/>
      <c r="HK454" s="909"/>
      <c r="HL454" s="909"/>
      <c r="HM454" s="909"/>
      <c r="HN454" s="909"/>
      <c r="HO454" s="909"/>
      <c r="HP454" s="909"/>
      <c r="HQ454" s="909"/>
      <c r="HR454" s="909"/>
      <c r="HS454" s="909"/>
      <c r="HT454" s="909"/>
      <c r="HU454" s="909"/>
      <c r="HV454" s="909"/>
      <c r="HW454" s="909"/>
      <c r="HX454" s="909"/>
      <c r="HY454" s="909"/>
      <c r="HZ454" s="909"/>
      <c r="IA454" s="909"/>
      <c r="IB454" s="909"/>
      <c r="IC454" s="909"/>
      <c r="ID454" s="909"/>
      <c r="IE454" s="909"/>
      <c r="IF454" s="909"/>
      <c r="IG454" s="909"/>
      <c r="IH454" s="909"/>
      <c r="II454" s="909"/>
      <c r="IJ454" s="909"/>
      <c r="IK454" s="909"/>
      <c r="IL454" s="909"/>
      <c r="IM454" s="909"/>
      <c r="IN454" s="909"/>
      <c r="IO454" s="909"/>
      <c r="IP454" s="909"/>
      <c r="IQ454" s="909"/>
      <c r="IR454" s="909"/>
      <c r="IS454" s="909"/>
    </row>
    <row r="455" spans="1:253" s="914" customFormat="1" ht="90">
      <c r="A455" s="725">
        <v>406</v>
      </c>
      <c r="B455" s="637" t="s">
        <v>321</v>
      </c>
      <c r="C455" s="637"/>
      <c r="D455" s="638"/>
      <c r="E455" s="665" t="s">
        <v>388</v>
      </c>
      <c r="F455" s="849" t="s">
        <v>1140</v>
      </c>
      <c r="G455" s="849"/>
      <c r="H455" s="665" t="s">
        <v>132</v>
      </c>
      <c r="I455" s="728">
        <v>2011</v>
      </c>
      <c r="J455" s="855" t="s">
        <v>1170</v>
      </c>
      <c r="K455" s="728">
        <v>2014</v>
      </c>
      <c r="L455" s="855" t="s">
        <v>1255</v>
      </c>
      <c r="M455" s="728"/>
      <c r="N455" s="915" t="s">
        <v>322</v>
      </c>
      <c r="O455" s="910">
        <v>18899</v>
      </c>
      <c r="P455" s="910"/>
      <c r="Q455" s="910">
        <v>18899</v>
      </c>
      <c r="R455" s="910">
        <v>12300</v>
      </c>
      <c r="S455" s="910"/>
      <c r="T455" s="911">
        <v>12300</v>
      </c>
      <c r="U455" s="1044">
        <v>0</v>
      </c>
      <c r="V455" s="911">
        <v>3191</v>
      </c>
      <c r="W455" s="860">
        <v>3000</v>
      </c>
      <c r="X455" s="860">
        <v>191</v>
      </c>
      <c r="Y455" s="860"/>
      <c r="Z455" s="912">
        <v>191</v>
      </c>
      <c r="AA455" s="857"/>
      <c r="AB455" s="734" t="s">
        <v>1543</v>
      </c>
      <c r="AC455" s="1029">
        <f>Z455+W455+AA455</f>
        <v>3191</v>
      </c>
    </row>
    <row r="456" spans="1:253" s="914" customFormat="1" ht="150">
      <c r="A456" s="725">
        <v>407</v>
      </c>
      <c r="B456" s="853" t="s">
        <v>109</v>
      </c>
      <c r="C456" s="853" t="s">
        <v>1321</v>
      </c>
      <c r="D456" s="639" t="s">
        <v>1322</v>
      </c>
      <c r="E456" s="865" t="s">
        <v>388</v>
      </c>
      <c r="F456" s="849" t="s">
        <v>1140</v>
      </c>
      <c r="G456" s="866" t="s">
        <v>130</v>
      </c>
      <c r="H456" s="1095" t="s">
        <v>106</v>
      </c>
      <c r="I456" s="728">
        <v>2012</v>
      </c>
      <c r="J456" s="728">
        <v>2009</v>
      </c>
      <c r="K456" s="728">
        <v>2012</v>
      </c>
      <c r="L456" s="728">
        <v>2014</v>
      </c>
      <c r="M456" s="728"/>
      <c r="N456" s="624" t="s">
        <v>110</v>
      </c>
      <c r="O456" s="920">
        <v>47404</v>
      </c>
      <c r="P456" s="920"/>
      <c r="Q456" s="920">
        <v>5793</v>
      </c>
      <c r="R456" s="920">
        <v>44049</v>
      </c>
      <c r="S456" s="920"/>
      <c r="T456" s="920">
        <v>2438</v>
      </c>
      <c r="U456" s="920">
        <v>100</v>
      </c>
      <c r="V456" s="1096">
        <f>W456+Z456+AA456</f>
        <v>210</v>
      </c>
      <c r="W456" s="1096">
        <v>210</v>
      </c>
      <c r="X456" s="1096"/>
      <c r="Y456" s="1096"/>
      <c r="Z456" s="1096"/>
      <c r="AA456" s="1096">
        <v>0</v>
      </c>
      <c r="AB456" s="853" t="s">
        <v>111</v>
      </c>
      <c r="AC456" s="668"/>
      <c r="AD456" s="668"/>
      <c r="AE456" s="668"/>
      <c r="AF456" s="668"/>
      <c r="AG456" s="668"/>
      <c r="AH456" s="668"/>
      <c r="AI456" s="668"/>
      <c r="AJ456" s="668"/>
      <c r="AK456" s="668"/>
      <c r="AL456" s="668"/>
      <c r="AM456" s="668"/>
      <c r="AN456" s="668"/>
      <c r="AO456" s="668"/>
      <c r="AP456" s="668"/>
      <c r="AQ456" s="668"/>
      <c r="AR456" s="668"/>
      <c r="AS456" s="668"/>
      <c r="AT456" s="668"/>
      <c r="AU456" s="668"/>
      <c r="AV456" s="668"/>
      <c r="AW456" s="668"/>
      <c r="AX456" s="668"/>
      <c r="AY456" s="668"/>
      <c r="AZ456" s="668"/>
      <c r="BA456" s="668"/>
      <c r="BB456" s="668"/>
      <c r="BC456" s="668"/>
      <c r="BD456" s="668"/>
      <c r="BE456" s="668"/>
      <c r="BF456" s="668"/>
      <c r="BG456" s="668"/>
      <c r="BH456" s="668"/>
      <c r="BI456" s="668"/>
      <c r="BJ456" s="668"/>
      <c r="BK456" s="668"/>
      <c r="BL456" s="668"/>
      <c r="BM456" s="668"/>
      <c r="BN456" s="668"/>
      <c r="BO456" s="668"/>
      <c r="BP456" s="668"/>
      <c r="BQ456" s="668"/>
      <c r="BR456" s="668"/>
      <c r="BS456" s="668"/>
      <c r="BT456" s="668"/>
      <c r="BU456" s="668"/>
      <c r="BV456" s="668"/>
      <c r="BW456" s="668"/>
      <c r="BX456" s="668"/>
      <c r="BY456" s="668"/>
      <c r="BZ456" s="668"/>
      <c r="CA456" s="668"/>
      <c r="CB456" s="668"/>
      <c r="CC456" s="668"/>
      <c r="CD456" s="668"/>
      <c r="CE456" s="668"/>
      <c r="CF456" s="668"/>
      <c r="CG456" s="668"/>
      <c r="CH456" s="668"/>
      <c r="CI456" s="668"/>
      <c r="CJ456" s="668"/>
      <c r="CK456" s="668"/>
      <c r="CL456" s="668"/>
      <c r="CM456" s="668"/>
      <c r="CN456" s="668"/>
      <c r="CO456" s="668"/>
      <c r="CP456" s="668"/>
      <c r="CQ456" s="668"/>
      <c r="CR456" s="668"/>
      <c r="CS456" s="668"/>
      <c r="CT456" s="668"/>
      <c r="CU456" s="668"/>
      <c r="CV456" s="668"/>
      <c r="CW456" s="668"/>
      <c r="CX456" s="668"/>
      <c r="CY456" s="668"/>
      <c r="CZ456" s="668"/>
      <c r="DA456" s="668"/>
      <c r="DB456" s="668"/>
      <c r="DC456" s="668"/>
      <c r="DD456" s="668"/>
      <c r="DE456" s="668"/>
      <c r="DF456" s="668"/>
      <c r="DG456" s="668"/>
      <c r="DH456" s="668"/>
      <c r="DI456" s="668"/>
      <c r="DJ456" s="668"/>
      <c r="DK456" s="668"/>
      <c r="DL456" s="668"/>
      <c r="DM456" s="668"/>
      <c r="DN456" s="668"/>
      <c r="DO456" s="668"/>
      <c r="DP456" s="668"/>
      <c r="DQ456" s="668"/>
      <c r="DR456" s="668"/>
      <c r="DS456" s="668"/>
      <c r="DT456" s="668"/>
      <c r="DU456" s="668"/>
      <c r="DV456" s="668"/>
      <c r="DW456" s="668"/>
      <c r="DX456" s="668"/>
      <c r="DY456" s="668"/>
      <c r="DZ456" s="668"/>
      <c r="EA456" s="668"/>
      <c r="EB456" s="668"/>
      <c r="EC456" s="668"/>
      <c r="ED456" s="668"/>
      <c r="EE456" s="668"/>
      <c r="EF456" s="668"/>
      <c r="EG456" s="668"/>
      <c r="EH456" s="668"/>
      <c r="EI456" s="668"/>
      <c r="EJ456" s="668"/>
      <c r="EK456" s="668"/>
      <c r="EL456" s="668"/>
      <c r="EM456" s="668"/>
      <c r="EN456" s="668"/>
      <c r="EO456" s="668"/>
      <c r="EP456" s="668"/>
      <c r="EQ456" s="668"/>
      <c r="ER456" s="668"/>
      <c r="ES456" s="668"/>
      <c r="ET456" s="668"/>
      <c r="EU456" s="668"/>
      <c r="EV456" s="668"/>
      <c r="EW456" s="668"/>
      <c r="EX456" s="668"/>
      <c r="EY456" s="668"/>
      <c r="EZ456" s="668"/>
      <c r="FA456" s="668"/>
      <c r="FB456" s="668"/>
      <c r="FC456" s="668"/>
      <c r="FD456" s="668"/>
      <c r="FE456" s="668"/>
      <c r="FF456" s="668"/>
      <c r="FG456" s="668"/>
      <c r="FH456" s="668"/>
      <c r="FI456" s="668"/>
      <c r="FJ456" s="668"/>
      <c r="FK456" s="668"/>
      <c r="FL456" s="668"/>
      <c r="FM456" s="668"/>
      <c r="FN456" s="668"/>
      <c r="FO456" s="668"/>
      <c r="FP456" s="668"/>
      <c r="FQ456" s="668"/>
      <c r="FR456" s="668"/>
      <c r="FS456" s="668"/>
      <c r="FT456" s="668"/>
      <c r="FU456" s="668"/>
      <c r="FV456" s="668"/>
      <c r="FW456" s="668"/>
      <c r="FX456" s="668"/>
      <c r="FY456" s="668"/>
      <c r="FZ456" s="668"/>
      <c r="GA456" s="668"/>
      <c r="GB456" s="668"/>
      <c r="GC456" s="668"/>
      <c r="GD456" s="668"/>
      <c r="GE456" s="668"/>
      <c r="GF456" s="668"/>
      <c r="GG456" s="668"/>
      <c r="GH456" s="668"/>
      <c r="GI456" s="668"/>
      <c r="GJ456" s="668"/>
      <c r="GK456" s="668"/>
      <c r="GL456" s="668"/>
      <c r="GM456" s="668"/>
      <c r="GN456" s="668"/>
      <c r="GO456" s="668"/>
      <c r="GP456" s="668"/>
      <c r="GQ456" s="668"/>
      <c r="GR456" s="668"/>
      <c r="GS456" s="668"/>
      <c r="GT456" s="668"/>
      <c r="GU456" s="668"/>
      <c r="GV456" s="668"/>
      <c r="GW456" s="668"/>
      <c r="GX456" s="668"/>
      <c r="GY456" s="668"/>
      <c r="GZ456" s="668"/>
      <c r="HA456" s="668"/>
      <c r="HB456" s="668"/>
      <c r="HC456" s="668"/>
      <c r="HD456" s="668"/>
      <c r="HE456" s="668"/>
      <c r="HF456" s="668"/>
      <c r="HG456" s="668"/>
      <c r="HH456" s="668"/>
      <c r="HI456" s="668"/>
      <c r="HJ456" s="668"/>
      <c r="HK456" s="668"/>
      <c r="HL456" s="668"/>
      <c r="HM456" s="668"/>
      <c r="HN456" s="668"/>
      <c r="HO456" s="668"/>
      <c r="HP456" s="668"/>
      <c r="HQ456" s="668"/>
      <c r="HR456" s="668"/>
      <c r="HS456" s="668"/>
      <c r="HT456" s="668"/>
      <c r="HU456" s="668"/>
      <c r="HV456" s="668"/>
      <c r="HW456" s="668"/>
      <c r="HX456" s="668"/>
      <c r="HY456" s="668"/>
      <c r="HZ456" s="668"/>
      <c r="IA456" s="668"/>
      <c r="IB456" s="668"/>
      <c r="IC456" s="668"/>
      <c r="ID456" s="668"/>
      <c r="IE456" s="668"/>
      <c r="IF456" s="668"/>
      <c r="IG456" s="668"/>
      <c r="IH456" s="668"/>
      <c r="II456" s="668"/>
      <c r="IJ456" s="668"/>
      <c r="IK456" s="668"/>
      <c r="IL456" s="668"/>
      <c r="IM456" s="668"/>
      <c r="IN456" s="668"/>
      <c r="IO456" s="668"/>
      <c r="IP456" s="668"/>
      <c r="IQ456" s="668"/>
      <c r="IR456" s="668"/>
      <c r="IS456" s="668"/>
    </row>
    <row r="457" spans="1:253" s="914" customFormat="1" ht="66" customHeight="1">
      <c r="A457" s="725">
        <v>408</v>
      </c>
      <c r="B457" s="853" t="s">
        <v>112</v>
      </c>
      <c r="C457" s="853" t="s">
        <v>1465</v>
      </c>
      <c r="D457" s="1097">
        <v>34086</v>
      </c>
      <c r="E457" s="865" t="s">
        <v>388</v>
      </c>
      <c r="F457" s="849" t="s">
        <v>1140</v>
      </c>
      <c r="G457" s="866" t="s">
        <v>130</v>
      </c>
      <c r="H457" s="1095" t="s">
        <v>106</v>
      </c>
      <c r="I457" s="728">
        <v>2013</v>
      </c>
      <c r="J457" s="855" t="s">
        <v>1466</v>
      </c>
      <c r="K457" s="728">
        <v>2015</v>
      </c>
      <c r="L457" s="855" t="s">
        <v>1184</v>
      </c>
      <c r="M457" s="728"/>
      <c r="N457" s="624" t="s">
        <v>113</v>
      </c>
      <c r="O457" s="920">
        <v>72595</v>
      </c>
      <c r="P457" s="920"/>
      <c r="Q457" s="920">
        <v>29038</v>
      </c>
      <c r="R457" s="920">
        <v>33750</v>
      </c>
      <c r="S457" s="920"/>
      <c r="T457" s="920">
        <v>50</v>
      </c>
      <c r="U457" s="920">
        <v>336</v>
      </c>
      <c r="V457" s="1096">
        <f>W457+Z457+AA457</f>
        <v>336</v>
      </c>
      <c r="W457" s="1096">
        <v>336</v>
      </c>
      <c r="X457" s="1096"/>
      <c r="Y457" s="1096"/>
      <c r="Z457" s="1096"/>
      <c r="AA457" s="1096">
        <v>0</v>
      </c>
      <c r="AB457" s="853" t="s">
        <v>114</v>
      </c>
      <c r="AC457" s="668"/>
      <c r="AD457" s="668"/>
      <c r="AE457" s="668"/>
      <c r="AF457" s="668"/>
      <c r="AG457" s="668"/>
      <c r="AH457" s="668"/>
      <c r="AI457" s="668"/>
      <c r="AJ457" s="668"/>
      <c r="AK457" s="668"/>
      <c r="AL457" s="668"/>
      <c r="AM457" s="668"/>
      <c r="AN457" s="668"/>
      <c r="AO457" s="668"/>
      <c r="AP457" s="668"/>
      <c r="AQ457" s="668"/>
      <c r="AR457" s="668"/>
      <c r="AS457" s="668"/>
      <c r="AT457" s="668"/>
      <c r="AU457" s="668"/>
      <c r="AV457" s="668"/>
      <c r="AW457" s="668"/>
      <c r="AX457" s="668"/>
      <c r="AY457" s="668"/>
      <c r="AZ457" s="668"/>
      <c r="BA457" s="668"/>
      <c r="BB457" s="668"/>
      <c r="BC457" s="668"/>
      <c r="BD457" s="668"/>
      <c r="BE457" s="668"/>
      <c r="BF457" s="668"/>
      <c r="BG457" s="668"/>
      <c r="BH457" s="668"/>
      <c r="BI457" s="668"/>
      <c r="BJ457" s="668"/>
      <c r="BK457" s="668"/>
      <c r="BL457" s="668"/>
      <c r="BM457" s="668"/>
      <c r="BN457" s="668"/>
      <c r="BO457" s="668"/>
      <c r="BP457" s="668"/>
      <c r="BQ457" s="668"/>
      <c r="BR457" s="668"/>
      <c r="BS457" s="668"/>
      <c r="BT457" s="668"/>
      <c r="BU457" s="668"/>
      <c r="BV457" s="668"/>
      <c r="BW457" s="668"/>
      <c r="BX457" s="668"/>
      <c r="BY457" s="668"/>
      <c r="BZ457" s="668"/>
      <c r="CA457" s="668"/>
      <c r="CB457" s="668"/>
      <c r="CC457" s="668"/>
      <c r="CD457" s="668"/>
      <c r="CE457" s="668"/>
      <c r="CF457" s="668"/>
      <c r="CG457" s="668"/>
      <c r="CH457" s="668"/>
      <c r="CI457" s="668"/>
      <c r="CJ457" s="668"/>
      <c r="CK457" s="668"/>
      <c r="CL457" s="668"/>
      <c r="CM457" s="668"/>
      <c r="CN457" s="668"/>
      <c r="CO457" s="668"/>
      <c r="CP457" s="668"/>
      <c r="CQ457" s="668"/>
      <c r="CR457" s="668"/>
      <c r="CS457" s="668"/>
      <c r="CT457" s="668"/>
      <c r="CU457" s="668"/>
      <c r="CV457" s="668"/>
      <c r="CW457" s="668"/>
      <c r="CX457" s="668"/>
      <c r="CY457" s="668"/>
      <c r="CZ457" s="668"/>
      <c r="DA457" s="668"/>
      <c r="DB457" s="668"/>
      <c r="DC457" s="668"/>
      <c r="DD457" s="668"/>
      <c r="DE457" s="668"/>
      <c r="DF457" s="668"/>
      <c r="DG457" s="668"/>
      <c r="DH457" s="668"/>
      <c r="DI457" s="668"/>
      <c r="DJ457" s="668"/>
      <c r="DK457" s="668"/>
      <c r="DL457" s="668"/>
      <c r="DM457" s="668"/>
      <c r="DN457" s="668"/>
      <c r="DO457" s="668"/>
      <c r="DP457" s="668"/>
      <c r="DQ457" s="668"/>
      <c r="DR457" s="668"/>
      <c r="DS457" s="668"/>
      <c r="DT457" s="668"/>
      <c r="DU457" s="668"/>
      <c r="DV457" s="668"/>
      <c r="DW457" s="668"/>
      <c r="DX457" s="668"/>
      <c r="DY457" s="668"/>
      <c r="DZ457" s="668"/>
      <c r="EA457" s="668"/>
      <c r="EB457" s="668"/>
      <c r="EC457" s="668"/>
      <c r="ED457" s="668"/>
      <c r="EE457" s="668"/>
      <c r="EF457" s="668"/>
      <c r="EG457" s="668"/>
      <c r="EH457" s="668"/>
      <c r="EI457" s="668"/>
      <c r="EJ457" s="668"/>
      <c r="EK457" s="668"/>
      <c r="EL457" s="668"/>
      <c r="EM457" s="668"/>
      <c r="EN457" s="668"/>
      <c r="EO457" s="668"/>
      <c r="EP457" s="668"/>
      <c r="EQ457" s="668"/>
      <c r="ER457" s="668"/>
      <c r="ES457" s="668"/>
      <c r="ET457" s="668"/>
      <c r="EU457" s="668"/>
      <c r="EV457" s="668"/>
      <c r="EW457" s="668"/>
      <c r="EX457" s="668"/>
      <c r="EY457" s="668"/>
      <c r="EZ457" s="668"/>
      <c r="FA457" s="668"/>
      <c r="FB457" s="668"/>
      <c r="FC457" s="668"/>
      <c r="FD457" s="668"/>
      <c r="FE457" s="668"/>
      <c r="FF457" s="668"/>
      <c r="FG457" s="668"/>
      <c r="FH457" s="668"/>
      <c r="FI457" s="668"/>
      <c r="FJ457" s="668"/>
      <c r="FK457" s="668"/>
      <c r="FL457" s="668"/>
      <c r="FM457" s="668"/>
      <c r="FN457" s="668"/>
      <c r="FO457" s="668"/>
      <c r="FP457" s="668"/>
      <c r="FQ457" s="668"/>
      <c r="FR457" s="668"/>
      <c r="FS457" s="668"/>
      <c r="FT457" s="668"/>
      <c r="FU457" s="668"/>
      <c r="FV457" s="668"/>
      <c r="FW457" s="668"/>
      <c r="FX457" s="668"/>
      <c r="FY457" s="668"/>
      <c r="FZ457" s="668"/>
      <c r="GA457" s="668"/>
      <c r="GB457" s="668"/>
      <c r="GC457" s="668"/>
      <c r="GD457" s="668"/>
      <c r="GE457" s="668"/>
      <c r="GF457" s="668"/>
      <c r="GG457" s="668"/>
      <c r="GH457" s="668"/>
      <c r="GI457" s="668"/>
      <c r="GJ457" s="668"/>
      <c r="GK457" s="668"/>
      <c r="GL457" s="668"/>
      <c r="GM457" s="668"/>
      <c r="GN457" s="668"/>
      <c r="GO457" s="668"/>
      <c r="GP457" s="668"/>
      <c r="GQ457" s="668"/>
      <c r="GR457" s="668"/>
      <c r="GS457" s="668"/>
      <c r="GT457" s="668"/>
      <c r="GU457" s="668"/>
      <c r="GV457" s="668"/>
      <c r="GW457" s="668"/>
      <c r="GX457" s="668"/>
      <c r="GY457" s="668"/>
      <c r="GZ457" s="668"/>
      <c r="HA457" s="668"/>
      <c r="HB457" s="668"/>
      <c r="HC457" s="668"/>
      <c r="HD457" s="668"/>
      <c r="HE457" s="668"/>
      <c r="HF457" s="668"/>
      <c r="HG457" s="668"/>
      <c r="HH457" s="668"/>
      <c r="HI457" s="668"/>
      <c r="HJ457" s="668"/>
      <c r="HK457" s="668"/>
      <c r="HL457" s="668"/>
      <c r="HM457" s="668"/>
      <c r="HN457" s="668"/>
      <c r="HO457" s="668"/>
      <c r="HP457" s="668"/>
      <c r="HQ457" s="668"/>
      <c r="HR457" s="668"/>
      <c r="HS457" s="668"/>
      <c r="HT457" s="668"/>
      <c r="HU457" s="668"/>
      <c r="HV457" s="668"/>
      <c r="HW457" s="668"/>
      <c r="HX457" s="668"/>
      <c r="HY457" s="668"/>
      <c r="HZ457" s="668"/>
      <c r="IA457" s="668"/>
      <c r="IB457" s="668"/>
      <c r="IC457" s="668"/>
      <c r="ID457" s="668"/>
      <c r="IE457" s="668"/>
      <c r="IF457" s="668"/>
      <c r="IG457" s="668"/>
      <c r="IH457" s="668"/>
      <c r="II457" s="668"/>
      <c r="IJ457" s="668"/>
      <c r="IK457" s="668"/>
      <c r="IL457" s="668"/>
      <c r="IM457" s="668"/>
      <c r="IN457" s="668"/>
      <c r="IO457" s="668"/>
      <c r="IP457" s="668"/>
      <c r="IQ457" s="668"/>
      <c r="IR457" s="668"/>
      <c r="IS457" s="668"/>
    </row>
    <row r="458" spans="1:253" s="914" customFormat="1" ht="150">
      <c r="A458" s="725">
        <v>409</v>
      </c>
      <c r="B458" s="853" t="s">
        <v>105</v>
      </c>
      <c r="C458" s="853" t="s">
        <v>1160</v>
      </c>
      <c r="D458" s="1097">
        <v>14324</v>
      </c>
      <c r="E458" s="865" t="s">
        <v>388</v>
      </c>
      <c r="F458" s="849" t="s">
        <v>1140</v>
      </c>
      <c r="G458" s="866" t="s">
        <v>130</v>
      </c>
      <c r="H458" s="1095" t="s">
        <v>106</v>
      </c>
      <c r="I458" s="728">
        <v>2014</v>
      </c>
      <c r="J458" s="728">
        <v>2014</v>
      </c>
      <c r="K458" s="728">
        <v>2015</v>
      </c>
      <c r="L458" s="728">
        <v>2015</v>
      </c>
      <c r="M458" s="728"/>
      <c r="N458" s="624" t="s">
        <v>107</v>
      </c>
      <c r="O458" s="1060">
        <v>14324</v>
      </c>
      <c r="P458" s="1060"/>
      <c r="Q458" s="1060">
        <v>14324</v>
      </c>
      <c r="R458" s="920">
        <v>14110</v>
      </c>
      <c r="S458" s="920"/>
      <c r="T458" s="920">
        <v>14110</v>
      </c>
      <c r="U458" s="920">
        <v>214</v>
      </c>
      <c r="V458" s="1096">
        <f>W458+Z458+AA458</f>
        <v>0</v>
      </c>
      <c r="W458" s="1096"/>
      <c r="X458" s="1096"/>
      <c r="Y458" s="1096"/>
      <c r="Z458" s="1096"/>
      <c r="AA458" s="1096">
        <v>0</v>
      </c>
      <c r="AB458" s="853" t="s">
        <v>108</v>
      </c>
      <c r="AC458" s="668"/>
      <c r="AD458" s="668"/>
      <c r="AE458" s="668"/>
      <c r="AF458" s="668"/>
      <c r="AG458" s="668"/>
      <c r="AH458" s="668"/>
      <c r="AI458" s="668"/>
      <c r="AJ458" s="668"/>
      <c r="AK458" s="668"/>
      <c r="AL458" s="668"/>
      <c r="AM458" s="668"/>
      <c r="AN458" s="668"/>
      <c r="AO458" s="668"/>
      <c r="AP458" s="668"/>
      <c r="AQ458" s="668"/>
      <c r="AR458" s="668"/>
      <c r="AS458" s="668"/>
      <c r="AT458" s="668"/>
      <c r="AU458" s="668"/>
      <c r="AV458" s="668"/>
      <c r="AW458" s="668"/>
      <c r="AX458" s="668"/>
      <c r="AY458" s="668"/>
      <c r="AZ458" s="668"/>
      <c r="BA458" s="668"/>
      <c r="BB458" s="668"/>
      <c r="BC458" s="668"/>
      <c r="BD458" s="668"/>
      <c r="BE458" s="668"/>
      <c r="BF458" s="668"/>
      <c r="BG458" s="668"/>
      <c r="BH458" s="668"/>
      <c r="BI458" s="668"/>
      <c r="BJ458" s="668"/>
      <c r="BK458" s="668"/>
      <c r="BL458" s="668"/>
      <c r="BM458" s="668"/>
      <c r="BN458" s="668"/>
      <c r="BO458" s="668"/>
      <c r="BP458" s="668"/>
      <c r="BQ458" s="668"/>
      <c r="BR458" s="668"/>
      <c r="BS458" s="668"/>
      <c r="BT458" s="668"/>
      <c r="BU458" s="668"/>
      <c r="BV458" s="668"/>
      <c r="BW458" s="668"/>
      <c r="BX458" s="668"/>
      <c r="BY458" s="668"/>
      <c r="BZ458" s="668"/>
      <c r="CA458" s="668"/>
      <c r="CB458" s="668"/>
      <c r="CC458" s="668"/>
      <c r="CD458" s="668"/>
      <c r="CE458" s="668"/>
      <c r="CF458" s="668"/>
      <c r="CG458" s="668"/>
      <c r="CH458" s="668"/>
      <c r="CI458" s="668"/>
      <c r="CJ458" s="668"/>
      <c r="CK458" s="668"/>
      <c r="CL458" s="668"/>
      <c r="CM458" s="668"/>
      <c r="CN458" s="668"/>
      <c r="CO458" s="668"/>
      <c r="CP458" s="668"/>
      <c r="CQ458" s="668"/>
      <c r="CR458" s="668"/>
      <c r="CS458" s="668"/>
      <c r="CT458" s="668"/>
      <c r="CU458" s="668"/>
      <c r="CV458" s="668"/>
      <c r="CW458" s="668"/>
      <c r="CX458" s="668"/>
      <c r="CY458" s="668"/>
      <c r="CZ458" s="668"/>
      <c r="DA458" s="668"/>
      <c r="DB458" s="668"/>
      <c r="DC458" s="668"/>
      <c r="DD458" s="668"/>
      <c r="DE458" s="668"/>
      <c r="DF458" s="668"/>
      <c r="DG458" s="668"/>
      <c r="DH458" s="668"/>
      <c r="DI458" s="668"/>
      <c r="DJ458" s="668"/>
      <c r="DK458" s="668"/>
      <c r="DL458" s="668"/>
      <c r="DM458" s="668"/>
      <c r="DN458" s="668"/>
      <c r="DO458" s="668"/>
      <c r="DP458" s="668"/>
      <c r="DQ458" s="668"/>
      <c r="DR458" s="668"/>
      <c r="DS458" s="668"/>
      <c r="DT458" s="668"/>
      <c r="DU458" s="668"/>
      <c r="DV458" s="668"/>
      <c r="DW458" s="668"/>
      <c r="DX458" s="668"/>
      <c r="DY458" s="668"/>
      <c r="DZ458" s="668"/>
      <c r="EA458" s="668"/>
      <c r="EB458" s="668"/>
      <c r="EC458" s="668"/>
      <c r="ED458" s="668"/>
      <c r="EE458" s="668"/>
      <c r="EF458" s="668"/>
      <c r="EG458" s="668"/>
      <c r="EH458" s="668"/>
      <c r="EI458" s="668"/>
      <c r="EJ458" s="668"/>
      <c r="EK458" s="668"/>
      <c r="EL458" s="668"/>
      <c r="EM458" s="668"/>
      <c r="EN458" s="668"/>
      <c r="EO458" s="668"/>
      <c r="EP458" s="668"/>
      <c r="EQ458" s="668"/>
      <c r="ER458" s="668"/>
      <c r="ES458" s="668"/>
      <c r="ET458" s="668"/>
      <c r="EU458" s="668"/>
      <c r="EV458" s="668"/>
      <c r="EW458" s="668"/>
      <c r="EX458" s="668"/>
      <c r="EY458" s="668"/>
      <c r="EZ458" s="668"/>
      <c r="FA458" s="668"/>
      <c r="FB458" s="668"/>
      <c r="FC458" s="668"/>
      <c r="FD458" s="668"/>
      <c r="FE458" s="668"/>
      <c r="FF458" s="668"/>
      <c r="FG458" s="668"/>
      <c r="FH458" s="668"/>
      <c r="FI458" s="668"/>
      <c r="FJ458" s="668"/>
      <c r="FK458" s="668"/>
      <c r="FL458" s="668"/>
      <c r="FM458" s="668"/>
      <c r="FN458" s="668"/>
      <c r="FO458" s="668"/>
      <c r="FP458" s="668"/>
      <c r="FQ458" s="668"/>
      <c r="FR458" s="668"/>
      <c r="FS458" s="668"/>
      <c r="FT458" s="668"/>
      <c r="FU458" s="668"/>
      <c r="FV458" s="668"/>
      <c r="FW458" s="668"/>
      <c r="FX458" s="668"/>
      <c r="FY458" s="668"/>
      <c r="FZ458" s="668"/>
      <c r="GA458" s="668"/>
      <c r="GB458" s="668"/>
      <c r="GC458" s="668"/>
      <c r="GD458" s="668"/>
      <c r="GE458" s="668"/>
      <c r="GF458" s="668"/>
      <c r="GG458" s="668"/>
      <c r="GH458" s="668"/>
      <c r="GI458" s="668"/>
      <c r="GJ458" s="668"/>
      <c r="GK458" s="668"/>
      <c r="GL458" s="668"/>
      <c r="GM458" s="668"/>
      <c r="GN458" s="668"/>
      <c r="GO458" s="668"/>
      <c r="GP458" s="668"/>
      <c r="GQ458" s="668"/>
      <c r="GR458" s="668"/>
      <c r="GS458" s="668"/>
      <c r="GT458" s="668"/>
      <c r="GU458" s="668"/>
      <c r="GV458" s="668"/>
      <c r="GW458" s="668"/>
      <c r="GX458" s="668"/>
      <c r="GY458" s="668"/>
      <c r="GZ458" s="668"/>
      <c r="HA458" s="668"/>
      <c r="HB458" s="668"/>
      <c r="HC458" s="668"/>
      <c r="HD458" s="668"/>
      <c r="HE458" s="668"/>
      <c r="HF458" s="668"/>
      <c r="HG458" s="668"/>
      <c r="HH458" s="668"/>
      <c r="HI458" s="668"/>
      <c r="HJ458" s="668"/>
      <c r="HK458" s="668"/>
      <c r="HL458" s="668"/>
      <c r="HM458" s="668"/>
      <c r="HN458" s="668"/>
      <c r="HO458" s="668"/>
      <c r="HP458" s="668"/>
      <c r="HQ458" s="668"/>
      <c r="HR458" s="668"/>
      <c r="HS458" s="668"/>
      <c r="HT458" s="668"/>
      <c r="HU458" s="668"/>
      <c r="HV458" s="668"/>
      <c r="HW458" s="668"/>
      <c r="HX458" s="668"/>
      <c r="HY458" s="668"/>
      <c r="HZ458" s="668"/>
      <c r="IA458" s="668"/>
      <c r="IB458" s="668"/>
      <c r="IC458" s="668"/>
      <c r="ID458" s="668"/>
      <c r="IE458" s="668"/>
      <c r="IF458" s="668"/>
      <c r="IG458" s="668"/>
      <c r="IH458" s="668"/>
      <c r="II458" s="668"/>
      <c r="IJ458" s="668"/>
      <c r="IK458" s="668"/>
      <c r="IL458" s="668"/>
      <c r="IM458" s="668"/>
      <c r="IN458" s="668"/>
      <c r="IO458" s="668"/>
      <c r="IP458" s="668"/>
      <c r="IQ458" s="668"/>
      <c r="IR458" s="668"/>
      <c r="IS458" s="668"/>
    </row>
    <row r="459" spans="1:253" s="914" customFormat="1" ht="30">
      <c r="A459" s="725">
        <v>410</v>
      </c>
      <c r="B459" s="1066" t="s">
        <v>392</v>
      </c>
      <c r="C459" s="1066"/>
      <c r="D459" s="1067"/>
      <c r="E459" s="726" t="s">
        <v>388</v>
      </c>
      <c r="F459" s="727" t="s">
        <v>1247</v>
      </c>
      <c r="G459" s="726" t="s">
        <v>1088</v>
      </c>
      <c r="H459" s="669" t="s">
        <v>51</v>
      </c>
      <c r="I459" s="728">
        <v>2010</v>
      </c>
      <c r="J459" s="728">
        <v>2010</v>
      </c>
      <c r="K459" s="728">
        <v>2018</v>
      </c>
      <c r="L459" s="728" t="s">
        <v>1319</v>
      </c>
      <c r="M459" s="728"/>
      <c r="N459" s="1068" t="s">
        <v>423</v>
      </c>
      <c r="O459" s="1069">
        <v>122095</v>
      </c>
      <c r="P459" s="1069"/>
      <c r="Q459" s="1070">
        <v>69246</v>
      </c>
      <c r="R459" s="1069">
        <v>48813</v>
      </c>
      <c r="S459" s="1069"/>
      <c r="T459" s="1070">
        <v>8800</v>
      </c>
      <c r="U459" s="1070">
        <v>60644</v>
      </c>
      <c r="V459" s="1071">
        <f>60644+4315</f>
        <v>64959</v>
      </c>
      <c r="W459" s="1067">
        <v>23800</v>
      </c>
      <c r="X459" s="1067"/>
      <c r="Y459" s="1067"/>
      <c r="Z459" s="1071">
        <v>15000</v>
      </c>
      <c r="AA459" s="1071">
        <f>V459-W459-Z459</f>
        <v>26159</v>
      </c>
      <c r="AB459" s="1098"/>
      <c r="AC459" s="909"/>
      <c r="AD459" s="909"/>
      <c r="AE459" s="909"/>
      <c r="AF459" s="909"/>
      <c r="AG459" s="909"/>
      <c r="AH459" s="909"/>
      <c r="AI459" s="909"/>
      <c r="AJ459" s="909"/>
      <c r="AK459" s="909"/>
      <c r="AL459" s="909"/>
      <c r="AM459" s="909"/>
      <c r="AN459" s="909"/>
      <c r="AO459" s="909"/>
      <c r="AP459" s="909"/>
      <c r="AQ459" s="909"/>
      <c r="AR459" s="909"/>
      <c r="AS459" s="909"/>
      <c r="AT459" s="909"/>
      <c r="AU459" s="909"/>
      <c r="AV459" s="909"/>
      <c r="AW459" s="909"/>
      <c r="AX459" s="909"/>
      <c r="AY459" s="909"/>
      <c r="AZ459" s="909"/>
      <c r="BA459" s="909"/>
      <c r="BB459" s="909"/>
      <c r="BC459" s="909"/>
      <c r="BD459" s="909"/>
      <c r="BE459" s="909"/>
      <c r="BF459" s="909"/>
      <c r="BG459" s="909"/>
      <c r="BH459" s="909"/>
      <c r="BI459" s="909"/>
      <c r="BJ459" s="909"/>
      <c r="BK459" s="909"/>
      <c r="BL459" s="909"/>
      <c r="BM459" s="909"/>
      <c r="BN459" s="909"/>
      <c r="BO459" s="909"/>
      <c r="BP459" s="909"/>
      <c r="BQ459" s="909"/>
      <c r="BR459" s="909"/>
      <c r="BS459" s="909"/>
      <c r="BT459" s="909"/>
      <c r="BU459" s="909"/>
      <c r="BV459" s="909"/>
      <c r="BW459" s="909"/>
      <c r="BX459" s="909"/>
      <c r="BY459" s="909"/>
      <c r="BZ459" s="909"/>
      <c r="CA459" s="909"/>
      <c r="CB459" s="909"/>
      <c r="CC459" s="909"/>
      <c r="CD459" s="909"/>
      <c r="CE459" s="909"/>
      <c r="CF459" s="909"/>
      <c r="CG459" s="909"/>
      <c r="CH459" s="909"/>
      <c r="CI459" s="909"/>
      <c r="CJ459" s="909"/>
      <c r="CK459" s="909"/>
      <c r="CL459" s="909"/>
      <c r="CM459" s="909"/>
      <c r="CN459" s="909"/>
      <c r="CO459" s="909"/>
      <c r="CP459" s="909"/>
      <c r="CQ459" s="909"/>
      <c r="CR459" s="909"/>
      <c r="CS459" s="909"/>
      <c r="CT459" s="909"/>
      <c r="CU459" s="909"/>
      <c r="CV459" s="909"/>
      <c r="CW459" s="909"/>
      <c r="CX459" s="909"/>
      <c r="CY459" s="909"/>
      <c r="CZ459" s="909"/>
      <c r="DA459" s="909"/>
      <c r="DB459" s="909"/>
      <c r="DC459" s="909"/>
      <c r="DD459" s="909"/>
      <c r="DE459" s="909"/>
      <c r="DF459" s="909"/>
      <c r="DG459" s="909"/>
      <c r="DH459" s="909"/>
      <c r="DI459" s="909"/>
      <c r="DJ459" s="909"/>
      <c r="DK459" s="909"/>
      <c r="DL459" s="909"/>
      <c r="DM459" s="909"/>
      <c r="DN459" s="909"/>
      <c r="DO459" s="909"/>
      <c r="DP459" s="909"/>
      <c r="DQ459" s="909"/>
      <c r="DR459" s="909"/>
      <c r="DS459" s="909"/>
      <c r="DT459" s="909"/>
      <c r="DU459" s="909"/>
      <c r="DV459" s="909"/>
      <c r="DW459" s="909"/>
      <c r="DX459" s="909"/>
      <c r="DY459" s="909"/>
      <c r="DZ459" s="909"/>
      <c r="EA459" s="909"/>
      <c r="EB459" s="909"/>
      <c r="EC459" s="909"/>
      <c r="ED459" s="909"/>
      <c r="EE459" s="909"/>
      <c r="EF459" s="909"/>
      <c r="EG459" s="909"/>
      <c r="EH459" s="909"/>
      <c r="EI459" s="909"/>
      <c r="EJ459" s="909"/>
      <c r="EK459" s="909"/>
      <c r="EL459" s="909"/>
      <c r="EM459" s="909"/>
      <c r="EN459" s="909"/>
      <c r="EO459" s="909"/>
      <c r="EP459" s="909"/>
      <c r="EQ459" s="909"/>
      <c r="ER459" s="909"/>
      <c r="ES459" s="909"/>
      <c r="ET459" s="909"/>
      <c r="EU459" s="909"/>
      <c r="EV459" s="909"/>
      <c r="EW459" s="909"/>
      <c r="EX459" s="909"/>
      <c r="EY459" s="909"/>
      <c r="EZ459" s="909"/>
      <c r="FA459" s="909"/>
      <c r="FB459" s="909"/>
      <c r="FC459" s="909"/>
      <c r="FD459" s="909"/>
      <c r="FE459" s="909"/>
      <c r="FF459" s="909"/>
      <c r="FG459" s="909"/>
      <c r="FH459" s="909"/>
      <c r="FI459" s="909"/>
      <c r="FJ459" s="909"/>
      <c r="FK459" s="909"/>
      <c r="FL459" s="909"/>
      <c r="FM459" s="909"/>
      <c r="FN459" s="909"/>
      <c r="FO459" s="909"/>
      <c r="FP459" s="909"/>
      <c r="FQ459" s="909"/>
      <c r="FR459" s="909"/>
      <c r="FS459" s="909"/>
      <c r="FT459" s="909"/>
      <c r="FU459" s="909"/>
      <c r="FV459" s="909"/>
      <c r="FW459" s="909"/>
      <c r="FX459" s="909"/>
      <c r="FY459" s="909"/>
      <c r="FZ459" s="909"/>
      <c r="GA459" s="909"/>
      <c r="GB459" s="909"/>
      <c r="GC459" s="909"/>
      <c r="GD459" s="909"/>
      <c r="GE459" s="909"/>
      <c r="GF459" s="909"/>
      <c r="GG459" s="909"/>
      <c r="GH459" s="909"/>
      <c r="GI459" s="909"/>
      <c r="GJ459" s="909"/>
      <c r="GK459" s="909"/>
      <c r="GL459" s="909"/>
      <c r="GM459" s="909"/>
      <c r="GN459" s="909"/>
      <c r="GO459" s="909"/>
      <c r="GP459" s="909"/>
      <c r="GQ459" s="909"/>
      <c r="GR459" s="909"/>
      <c r="GS459" s="909"/>
      <c r="GT459" s="909"/>
      <c r="GU459" s="909"/>
      <c r="GV459" s="909"/>
      <c r="GW459" s="909"/>
      <c r="GX459" s="909"/>
      <c r="GY459" s="909"/>
      <c r="GZ459" s="909"/>
      <c r="HA459" s="909"/>
      <c r="HB459" s="909"/>
      <c r="HC459" s="909"/>
      <c r="HD459" s="909"/>
      <c r="HE459" s="909"/>
      <c r="HF459" s="909"/>
      <c r="HG459" s="909"/>
      <c r="HH459" s="909"/>
      <c r="HI459" s="909"/>
      <c r="HJ459" s="909"/>
      <c r="HK459" s="909"/>
      <c r="HL459" s="909"/>
      <c r="HM459" s="909"/>
      <c r="HN459" s="909"/>
      <c r="HO459" s="909"/>
      <c r="HP459" s="909"/>
      <c r="HQ459" s="909"/>
      <c r="HR459" s="909"/>
      <c r="HS459" s="909"/>
      <c r="HT459" s="909"/>
      <c r="HU459" s="909"/>
      <c r="HV459" s="909"/>
      <c r="HW459" s="909"/>
      <c r="HX459" s="909"/>
      <c r="HY459" s="909"/>
      <c r="HZ459" s="909"/>
      <c r="IA459" s="909"/>
      <c r="IB459" s="909"/>
      <c r="IC459" s="909"/>
      <c r="ID459" s="909"/>
      <c r="IE459" s="909"/>
      <c r="IF459" s="909"/>
      <c r="IG459" s="909"/>
      <c r="IH459" s="909"/>
      <c r="II459" s="909"/>
      <c r="IJ459" s="909"/>
      <c r="IK459" s="909"/>
      <c r="IL459" s="909"/>
      <c r="IM459" s="909"/>
      <c r="IN459" s="909"/>
      <c r="IO459" s="909"/>
      <c r="IP459" s="909"/>
      <c r="IQ459" s="909"/>
      <c r="IR459" s="909"/>
      <c r="IS459" s="909"/>
    </row>
    <row r="460" spans="1:253" s="914" customFormat="1" ht="45">
      <c r="A460" s="725">
        <v>411</v>
      </c>
      <c r="B460" s="624" t="s">
        <v>575</v>
      </c>
      <c r="C460" s="624"/>
      <c r="D460" s="625"/>
      <c r="E460" s="665" t="s">
        <v>388</v>
      </c>
      <c r="F460" s="727" t="s">
        <v>1247</v>
      </c>
      <c r="G460" s="727"/>
      <c r="H460" s="665" t="s">
        <v>19</v>
      </c>
      <c r="I460" s="728">
        <v>2013</v>
      </c>
      <c r="J460" s="728">
        <v>2013</v>
      </c>
      <c r="K460" s="728">
        <v>2015</v>
      </c>
      <c r="L460" s="728">
        <v>2015</v>
      </c>
      <c r="M460" s="728"/>
      <c r="N460" s="1099" t="s">
        <v>1166</v>
      </c>
      <c r="O460" s="850">
        <v>5202</v>
      </c>
      <c r="P460" s="850"/>
      <c r="Q460" s="850">
        <v>5202</v>
      </c>
      <c r="R460" s="850">
        <v>4900</v>
      </c>
      <c r="S460" s="850"/>
      <c r="T460" s="850">
        <v>4900</v>
      </c>
      <c r="U460" s="850">
        <v>300</v>
      </c>
      <c r="V460" s="850">
        <v>300</v>
      </c>
      <c r="W460" s="850">
        <v>300</v>
      </c>
      <c r="X460" s="850"/>
      <c r="Y460" s="850"/>
      <c r="Z460" s="850">
        <f>V460-W460</f>
        <v>0</v>
      </c>
      <c r="AA460" s="850">
        <f>V460-W460-Z460</f>
        <v>0</v>
      </c>
      <c r="AB460" s="623"/>
    </row>
    <row r="461" spans="1:253" s="914" customFormat="1" ht="45">
      <c r="A461" s="725">
        <v>412</v>
      </c>
      <c r="B461" s="853" t="s">
        <v>115</v>
      </c>
      <c r="C461" s="853"/>
      <c r="D461" s="639"/>
      <c r="E461" s="865" t="s">
        <v>388</v>
      </c>
      <c r="F461" s="727" t="s">
        <v>1247</v>
      </c>
      <c r="G461" s="866" t="s">
        <v>130</v>
      </c>
      <c r="H461" s="1095" t="s">
        <v>106</v>
      </c>
      <c r="I461" s="728">
        <v>2015</v>
      </c>
      <c r="J461" s="728">
        <v>2014</v>
      </c>
      <c r="K461" s="728">
        <v>2017</v>
      </c>
      <c r="L461" s="728">
        <v>2016</v>
      </c>
      <c r="M461" s="728"/>
      <c r="N461" s="624" t="s">
        <v>116</v>
      </c>
      <c r="O461" s="1060">
        <v>26964</v>
      </c>
      <c r="P461" s="1060"/>
      <c r="Q461" s="1060">
        <v>26964</v>
      </c>
      <c r="R461" s="920">
        <f>11390</f>
        <v>11390</v>
      </c>
      <c r="S461" s="920"/>
      <c r="T461" s="920">
        <f>R461</f>
        <v>11390</v>
      </c>
      <c r="U461" s="920">
        <v>12900</v>
      </c>
      <c r="V461" s="1096">
        <f>W461+Z461+AA461</f>
        <v>12900</v>
      </c>
      <c r="W461" s="1096">
        <v>12900</v>
      </c>
      <c r="X461" s="1096"/>
      <c r="Y461" s="1096"/>
      <c r="Z461" s="1096"/>
      <c r="AA461" s="1096">
        <v>0</v>
      </c>
      <c r="AB461" s="853" t="s">
        <v>117</v>
      </c>
      <c r="AC461" s="668"/>
      <c r="AD461" s="668"/>
      <c r="AE461" s="668"/>
      <c r="AF461" s="668"/>
      <c r="AG461" s="668"/>
      <c r="AH461" s="668"/>
      <c r="AI461" s="668"/>
      <c r="AJ461" s="668"/>
      <c r="AK461" s="668"/>
      <c r="AL461" s="668"/>
      <c r="AM461" s="668"/>
      <c r="AN461" s="668"/>
      <c r="AO461" s="668"/>
      <c r="AP461" s="668"/>
      <c r="AQ461" s="668"/>
      <c r="AR461" s="668"/>
      <c r="AS461" s="668"/>
      <c r="AT461" s="668"/>
      <c r="AU461" s="668"/>
      <c r="AV461" s="668"/>
      <c r="AW461" s="668"/>
      <c r="AX461" s="668"/>
      <c r="AY461" s="668"/>
      <c r="AZ461" s="668"/>
      <c r="BA461" s="668"/>
      <c r="BB461" s="668"/>
      <c r="BC461" s="668"/>
      <c r="BD461" s="668"/>
      <c r="BE461" s="668"/>
      <c r="BF461" s="668"/>
      <c r="BG461" s="668"/>
      <c r="BH461" s="668"/>
      <c r="BI461" s="668"/>
      <c r="BJ461" s="668"/>
      <c r="BK461" s="668"/>
      <c r="BL461" s="668"/>
      <c r="BM461" s="668"/>
      <c r="BN461" s="668"/>
      <c r="BO461" s="668"/>
      <c r="BP461" s="668"/>
      <c r="BQ461" s="668"/>
      <c r="BR461" s="668"/>
      <c r="BS461" s="668"/>
      <c r="BT461" s="668"/>
      <c r="BU461" s="668"/>
      <c r="BV461" s="668"/>
      <c r="BW461" s="668"/>
      <c r="BX461" s="668"/>
      <c r="BY461" s="668"/>
      <c r="BZ461" s="668"/>
      <c r="CA461" s="668"/>
      <c r="CB461" s="668"/>
      <c r="CC461" s="668"/>
      <c r="CD461" s="668"/>
      <c r="CE461" s="668"/>
      <c r="CF461" s="668"/>
      <c r="CG461" s="668"/>
      <c r="CH461" s="668"/>
      <c r="CI461" s="668"/>
      <c r="CJ461" s="668"/>
      <c r="CK461" s="668"/>
      <c r="CL461" s="668"/>
      <c r="CM461" s="668"/>
      <c r="CN461" s="668"/>
      <c r="CO461" s="668"/>
      <c r="CP461" s="668"/>
      <c r="CQ461" s="668"/>
      <c r="CR461" s="668"/>
      <c r="CS461" s="668"/>
      <c r="CT461" s="668"/>
      <c r="CU461" s="668"/>
      <c r="CV461" s="668"/>
      <c r="CW461" s="668"/>
      <c r="CX461" s="668"/>
      <c r="CY461" s="668"/>
      <c r="CZ461" s="668"/>
      <c r="DA461" s="668"/>
      <c r="DB461" s="668"/>
      <c r="DC461" s="668"/>
      <c r="DD461" s="668"/>
      <c r="DE461" s="668"/>
      <c r="DF461" s="668"/>
      <c r="DG461" s="668"/>
      <c r="DH461" s="668"/>
      <c r="DI461" s="668"/>
      <c r="DJ461" s="668"/>
      <c r="DK461" s="668"/>
      <c r="DL461" s="668"/>
      <c r="DM461" s="668"/>
      <c r="DN461" s="668"/>
      <c r="DO461" s="668"/>
      <c r="DP461" s="668"/>
      <c r="DQ461" s="668"/>
      <c r="DR461" s="668"/>
      <c r="DS461" s="668"/>
      <c r="DT461" s="668"/>
      <c r="DU461" s="668"/>
      <c r="DV461" s="668"/>
      <c r="DW461" s="668"/>
      <c r="DX461" s="668"/>
      <c r="DY461" s="668"/>
      <c r="DZ461" s="668"/>
      <c r="EA461" s="668"/>
      <c r="EB461" s="668"/>
      <c r="EC461" s="668"/>
      <c r="ED461" s="668"/>
      <c r="EE461" s="668"/>
      <c r="EF461" s="668"/>
      <c r="EG461" s="668"/>
      <c r="EH461" s="668"/>
      <c r="EI461" s="668"/>
      <c r="EJ461" s="668"/>
      <c r="EK461" s="668"/>
      <c r="EL461" s="668"/>
      <c r="EM461" s="668"/>
      <c r="EN461" s="668"/>
      <c r="EO461" s="668"/>
      <c r="EP461" s="668"/>
      <c r="EQ461" s="668"/>
      <c r="ER461" s="668"/>
      <c r="ES461" s="668"/>
      <c r="ET461" s="668"/>
      <c r="EU461" s="668"/>
      <c r="EV461" s="668"/>
      <c r="EW461" s="668"/>
      <c r="EX461" s="668"/>
      <c r="EY461" s="668"/>
      <c r="EZ461" s="668"/>
      <c r="FA461" s="668"/>
      <c r="FB461" s="668"/>
      <c r="FC461" s="668"/>
      <c r="FD461" s="668"/>
      <c r="FE461" s="668"/>
      <c r="FF461" s="668"/>
      <c r="FG461" s="668"/>
      <c r="FH461" s="668"/>
      <c r="FI461" s="668"/>
      <c r="FJ461" s="668"/>
      <c r="FK461" s="668"/>
      <c r="FL461" s="668"/>
      <c r="FM461" s="668"/>
      <c r="FN461" s="668"/>
      <c r="FO461" s="668"/>
      <c r="FP461" s="668"/>
      <c r="FQ461" s="668"/>
      <c r="FR461" s="668"/>
      <c r="FS461" s="668"/>
      <c r="FT461" s="668"/>
      <c r="FU461" s="668"/>
      <c r="FV461" s="668"/>
      <c r="FW461" s="668"/>
      <c r="FX461" s="668"/>
      <c r="FY461" s="668"/>
      <c r="FZ461" s="668"/>
      <c r="GA461" s="668"/>
      <c r="GB461" s="668"/>
      <c r="GC461" s="668"/>
      <c r="GD461" s="668"/>
      <c r="GE461" s="668"/>
      <c r="GF461" s="668"/>
      <c r="GG461" s="668"/>
      <c r="GH461" s="668"/>
      <c r="GI461" s="668"/>
      <c r="GJ461" s="668"/>
      <c r="GK461" s="668"/>
      <c r="GL461" s="668"/>
      <c r="GM461" s="668"/>
      <c r="GN461" s="668"/>
      <c r="GO461" s="668"/>
      <c r="GP461" s="668"/>
      <c r="GQ461" s="668"/>
      <c r="GR461" s="668"/>
      <c r="GS461" s="668"/>
      <c r="GT461" s="668"/>
      <c r="GU461" s="668"/>
      <c r="GV461" s="668"/>
      <c r="GW461" s="668"/>
      <c r="GX461" s="668"/>
      <c r="GY461" s="668"/>
      <c r="GZ461" s="668"/>
      <c r="HA461" s="668"/>
      <c r="HB461" s="668"/>
      <c r="HC461" s="668"/>
      <c r="HD461" s="668"/>
      <c r="HE461" s="668"/>
      <c r="HF461" s="668"/>
      <c r="HG461" s="668"/>
      <c r="HH461" s="668"/>
      <c r="HI461" s="668"/>
      <c r="HJ461" s="668"/>
      <c r="HK461" s="668"/>
      <c r="HL461" s="668"/>
      <c r="HM461" s="668"/>
      <c r="HN461" s="668"/>
      <c r="HO461" s="668"/>
      <c r="HP461" s="668"/>
      <c r="HQ461" s="668"/>
      <c r="HR461" s="668"/>
      <c r="HS461" s="668"/>
      <c r="HT461" s="668"/>
      <c r="HU461" s="668"/>
      <c r="HV461" s="668"/>
      <c r="HW461" s="668"/>
      <c r="HX461" s="668"/>
      <c r="HY461" s="668"/>
      <c r="HZ461" s="668"/>
      <c r="IA461" s="668"/>
      <c r="IB461" s="668"/>
      <c r="IC461" s="668"/>
      <c r="ID461" s="668"/>
      <c r="IE461" s="668"/>
      <c r="IF461" s="668"/>
      <c r="IG461" s="668"/>
      <c r="IH461" s="668"/>
      <c r="II461" s="668"/>
      <c r="IJ461" s="668"/>
      <c r="IK461" s="668"/>
      <c r="IL461" s="668"/>
      <c r="IM461" s="668"/>
      <c r="IN461" s="668"/>
      <c r="IO461" s="668"/>
      <c r="IP461" s="668"/>
      <c r="IQ461" s="668"/>
      <c r="IR461" s="668"/>
      <c r="IS461" s="668"/>
    </row>
    <row r="462" spans="1:253" s="914" customFormat="1" ht="30">
      <c r="A462" s="725">
        <v>413</v>
      </c>
      <c r="B462" s="1100" t="s">
        <v>127</v>
      </c>
      <c r="C462" s="1100"/>
      <c r="D462" s="1101"/>
      <c r="E462" s="865" t="s">
        <v>388</v>
      </c>
      <c r="F462" s="727" t="s">
        <v>1247</v>
      </c>
      <c r="G462" s="866" t="s">
        <v>130</v>
      </c>
      <c r="H462" s="1095" t="s">
        <v>106</v>
      </c>
      <c r="I462" s="728">
        <v>2015</v>
      </c>
      <c r="J462" s="728">
        <v>2015</v>
      </c>
      <c r="K462" s="728">
        <v>2020</v>
      </c>
      <c r="L462" s="728" t="s">
        <v>1319</v>
      </c>
      <c r="M462" s="728"/>
      <c r="N462" s="1102" t="s">
        <v>128</v>
      </c>
      <c r="O462" s="1063">
        <v>391564</v>
      </c>
      <c r="P462" s="1063"/>
      <c r="Q462" s="1063">
        <v>156626</v>
      </c>
      <c r="R462" s="1063">
        <v>20050</v>
      </c>
      <c r="S462" s="1063"/>
      <c r="T462" s="1063">
        <v>50</v>
      </c>
      <c r="U462" s="1063">
        <v>65830</v>
      </c>
      <c r="V462" s="1063">
        <f>65784-150</f>
        <v>65634</v>
      </c>
      <c r="W462" s="1063">
        <v>0</v>
      </c>
      <c r="X462" s="1063"/>
      <c r="Y462" s="1063"/>
      <c r="Z462" s="1063">
        <v>4750</v>
      </c>
      <c r="AA462" s="1096">
        <f>V462-Z462</f>
        <v>60884</v>
      </c>
      <c r="AB462" s="853" t="s">
        <v>129</v>
      </c>
      <c r="AC462" s="668"/>
      <c r="AD462" s="668"/>
      <c r="AE462" s="668"/>
      <c r="AF462" s="668"/>
      <c r="AG462" s="668"/>
      <c r="AH462" s="668"/>
      <c r="AI462" s="668"/>
      <c r="AJ462" s="668"/>
      <c r="AK462" s="668"/>
      <c r="AL462" s="668"/>
      <c r="AM462" s="668"/>
      <c r="AN462" s="668"/>
      <c r="AO462" s="668"/>
      <c r="AP462" s="668"/>
      <c r="AQ462" s="668"/>
      <c r="AR462" s="668"/>
      <c r="AS462" s="668"/>
      <c r="AT462" s="668"/>
      <c r="AU462" s="668"/>
      <c r="AV462" s="668"/>
      <c r="AW462" s="668"/>
      <c r="AX462" s="668"/>
      <c r="AY462" s="668"/>
      <c r="AZ462" s="668"/>
      <c r="BA462" s="668"/>
      <c r="BB462" s="668"/>
      <c r="BC462" s="668"/>
      <c r="BD462" s="668"/>
      <c r="BE462" s="668"/>
      <c r="BF462" s="668"/>
      <c r="BG462" s="668"/>
      <c r="BH462" s="668"/>
      <c r="BI462" s="668"/>
      <c r="BJ462" s="668"/>
      <c r="BK462" s="668"/>
      <c r="BL462" s="668"/>
      <c r="BM462" s="668"/>
      <c r="BN462" s="668"/>
      <c r="BO462" s="668"/>
      <c r="BP462" s="668"/>
      <c r="BQ462" s="668"/>
      <c r="BR462" s="668"/>
      <c r="BS462" s="668"/>
      <c r="BT462" s="668"/>
      <c r="BU462" s="668"/>
      <c r="BV462" s="668"/>
      <c r="BW462" s="668"/>
      <c r="BX462" s="668"/>
      <c r="BY462" s="668"/>
      <c r="BZ462" s="668"/>
      <c r="CA462" s="668"/>
      <c r="CB462" s="668"/>
      <c r="CC462" s="668"/>
      <c r="CD462" s="668"/>
      <c r="CE462" s="668"/>
      <c r="CF462" s="668"/>
      <c r="CG462" s="668"/>
      <c r="CH462" s="668"/>
      <c r="CI462" s="668"/>
      <c r="CJ462" s="668"/>
      <c r="CK462" s="668"/>
      <c r="CL462" s="668"/>
      <c r="CM462" s="668"/>
      <c r="CN462" s="668"/>
      <c r="CO462" s="668"/>
      <c r="CP462" s="668"/>
      <c r="CQ462" s="668"/>
      <c r="CR462" s="668"/>
      <c r="CS462" s="668"/>
      <c r="CT462" s="668"/>
      <c r="CU462" s="668"/>
      <c r="CV462" s="668"/>
      <c r="CW462" s="668"/>
      <c r="CX462" s="668"/>
      <c r="CY462" s="668"/>
      <c r="CZ462" s="668"/>
      <c r="DA462" s="668"/>
      <c r="DB462" s="668"/>
      <c r="DC462" s="668"/>
      <c r="DD462" s="668"/>
      <c r="DE462" s="668"/>
      <c r="DF462" s="668"/>
      <c r="DG462" s="668"/>
      <c r="DH462" s="668"/>
      <c r="DI462" s="668"/>
      <c r="DJ462" s="668"/>
      <c r="DK462" s="668"/>
      <c r="DL462" s="668"/>
      <c r="DM462" s="668"/>
      <c r="DN462" s="668"/>
      <c r="DO462" s="668"/>
      <c r="DP462" s="668"/>
      <c r="DQ462" s="668"/>
      <c r="DR462" s="668"/>
      <c r="DS462" s="668"/>
      <c r="DT462" s="668"/>
      <c r="DU462" s="668"/>
      <c r="DV462" s="668"/>
      <c r="DW462" s="668"/>
      <c r="DX462" s="668"/>
      <c r="DY462" s="668"/>
      <c r="DZ462" s="668"/>
      <c r="EA462" s="668"/>
      <c r="EB462" s="668"/>
      <c r="EC462" s="668"/>
      <c r="ED462" s="668"/>
      <c r="EE462" s="668"/>
      <c r="EF462" s="668"/>
      <c r="EG462" s="668"/>
      <c r="EH462" s="668"/>
      <c r="EI462" s="668"/>
      <c r="EJ462" s="668"/>
      <c r="EK462" s="668"/>
      <c r="EL462" s="668"/>
      <c r="EM462" s="668"/>
      <c r="EN462" s="668"/>
      <c r="EO462" s="668"/>
      <c r="EP462" s="668"/>
      <c r="EQ462" s="668"/>
      <c r="ER462" s="668"/>
      <c r="ES462" s="668"/>
      <c r="ET462" s="668"/>
      <c r="EU462" s="668"/>
      <c r="EV462" s="668"/>
      <c r="EW462" s="668"/>
      <c r="EX462" s="668"/>
      <c r="EY462" s="668"/>
      <c r="EZ462" s="668"/>
      <c r="FA462" s="668"/>
      <c r="FB462" s="668"/>
      <c r="FC462" s="668"/>
      <c r="FD462" s="668"/>
      <c r="FE462" s="668"/>
      <c r="FF462" s="668"/>
      <c r="FG462" s="668"/>
      <c r="FH462" s="668"/>
      <c r="FI462" s="668"/>
      <c r="FJ462" s="668"/>
      <c r="FK462" s="668"/>
      <c r="FL462" s="668"/>
      <c r="FM462" s="668"/>
      <c r="FN462" s="668"/>
      <c r="FO462" s="668"/>
      <c r="FP462" s="668"/>
      <c r="FQ462" s="668"/>
      <c r="FR462" s="668"/>
      <c r="FS462" s="668"/>
      <c r="FT462" s="668"/>
      <c r="FU462" s="668"/>
      <c r="FV462" s="668"/>
      <c r="FW462" s="668"/>
      <c r="FX462" s="668"/>
      <c r="FY462" s="668"/>
      <c r="FZ462" s="668"/>
      <c r="GA462" s="668"/>
      <c r="GB462" s="668"/>
      <c r="GC462" s="668"/>
      <c r="GD462" s="668"/>
      <c r="GE462" s="668"/>
      <c r="GF462" s="668"/>
      <c r="GG462" s="668"/>
      <c r="GH462" s="668"/>
      <c r="GI462" s="668"/>
      <c r="GJ462" s="668"/>
      <c r="GK462" s="668"/>
      <c r="GL462" s="668"/>
      <c r="GM462" s="668"/>
      <c r="GN462" s="668"/>
      <c r="GO462" s="668"/>
      <c r="GP462" s="668"/>
      <c r="GQ462" s="668"/>
      <c r="GR462" s="668"/>
      <c r="GS462" s="668"/>
      <c r="GT462" s="668"/>
      <c r="GU462" s="668"/>
      <c r="GV462" s="668"/>
      <c r="GW462" s="668"/>
      <c r="GX462" s="668"/>
      <c r="GY462" s="668"/>
      <c r="GZ462" s="668"/>
      <c r="HA462" s="668"/>
      <c r="HB462" s="668"/>
      <c r="HC462" s="668"/>
      <c r="HD462" s="668"/>
      <c r="HE462" s="668"/>
      <c r="HF462" s="668"/>
      <c r="HG462" s="668"/>
      <c r="HH462" s="668"/>
      <c r="HI462" s="668"/>
      <c r="HJ462" s="668"/>
      <c r="HK462" s="668"/>
      <c r="HL462" s="668"/>
      <c r="HM462" s="668"/>
      <c r="HN462" s="668"/>
      <c r="HO462" s="668"/>
      <c r="HP462" s="668"/>
      <c r="HQ462" s="668"/>
      <c r="HR462" s="668"/>
      <c r="HS462" s="668"/>
      <c r="HT462" s="668"/>
      <c r="HU462" s="668"/>
      <c r="HV462" s="668"/>
      <c r="HW462" s="668"/>
      <c r="HX462" s="668"/>
      <c r="HY462" s="668"/>
      <c r="HZ462" s="668"/>
      <c r="IA462" s="668"/>
      <c r="IB462" s="668"/>
      <c r="IC462" s="668"/>
      <c r="ID462" s="668"/>
      <c r="IE462" s="668"/>
      <c r="IF462" s="668"/>
      <c r="IG462" s="668"/>
      <c r="IH462" s="668"/>
      <c r="II462" s="668"/>
      <c r="IJ462" s="668"/>
      <c r="IK462" s="668"/>
      <c r="IL462" s="668"/>
      <c r="IM462" s="668"/>
      <c r="IN462" s="668"/>
      <c r="IO462" s="668"/>
      <c r="IP462" s="668"/>
      <c r="IQ462" s="668"/>
      <c r="IR462" s="668"/>
      <c r="IS462" s="668"/>
    </row>
    <row r="463" spans="1:253" s="914" customFormat="1" ht="60">
      <c r="A463" s="725">
        <v>414</v>
      </c>
      <c r="B463" s="863" t="s">
        <v>481</v>
      </c>
      <c r="C463" s="863"/>
      <c r="D463" s="864"/>
      <c r="E463" s="1103" t="s">
        <v>388</v>
      </c>
      <c r="F463" s="727" t="s">
        <v>1247</v>
      </c>
      <c r="G463" s="1058" t="s">
        <v>484</v>
      </c>
      <c r="H463" s="865" t="s">
        <v>106</v>
      </c>
      <c r="I463" s="728">
        <v>2015</v>
      </c>
      <c r="J463" s="728"/>
      <c r="K463" s="728">
        <v>2017</v>
      </c>
      <c r="L463" s="728"/>
      <c r="M463" s="728"/>
      <c r="N463" s="1104" t="s">
        <v>482</v>
      </c>
      <c r="O463" s="861">
        <v>23728</v>
      </c>
      <c r="P463" s="861"/>
      <c r="Q463" s="1105">
        <f>O463-15000</f>
        <v>8728</v>
      </c>
      <c r="R463" s="856">
        <v>8200</v>
      </c>
      <c r="S463" s="856"/>
      <c r="T463" s="1106"/>
      <c r="U463" s="1107"/>
      <c r="V463" s="1062">
        <f>Q463*0.9-T463</f>
        <v>7855.2</v>
      </c>
      <c r="W463" s="856">
        <f>1623+1200</f>
        <v>2823</v>
      </c>
      <c r="X463" s="856"/>
      <c r="Y463" s="856"/>
      <c r="Z463" s="1062">
        <v>1314</v>
      </c>
      <c r="AA463" s="1071">
        <f>V463-W463-Z463</f>
        <v>3718.2</v>
      </c>
      <c r="AB463" s="1108" t="s">
        <v>1263</v>
      </c>
      <c r="AC463" s="1109"/>
      <c r="AD463" s="881"/>
      <c r="AE463" s="1109"/>
      <c r="AF463" s="1109"/>
      <c r="AG463" s="1109"/>
      <c r="AH463" s="1109"/>
      <c r="AI463" s="1109"/>
      <c r="AJ463" s="1109"/>
      <c r="AK463" s="1109"/>
      <c r="AL463" s="1109"/>
      <c r="AM463" s="1109"/>
      <c r="AN463" s="1109"/>
      <c r="AO463" s="1109"/>
      <c r="AP463" s="1109"/>
      <c r="AQ463" s="1109"/>
      <c r="AR463" s="1109"/>
      <c r="AS463" s="1109"/>
      <c r="AT463" s="1109"/>
      <c r="AU463" s="1109"/>
      <c r="AV463" s="1109"/>
      <c r="AW463" s="1109"/>
      <c r="AX463" s="1109"/>
      <c r="AY463" s="1109"/>
      <c r="AZ463" s="1109"/>
      <c r="BA463" s="1109"/>
      <c r="BB463" s="1109"/>
      <c r="BC463" s="1109"/>
      <c r="BD463" s="1109"/>
      <c r="BE463" s="1109"/>
      <c r="BF463" s="1109"/>
      <c r="BG463" s="1109"/>
      <c r="BH463" s="1109"/>
      <c r="BI463" s="1109"/>
      <c r="BJ463" s="1109"/>
      <c r="BK463" s="1109"/>
      <c r="BL463" s="1109"/>
      <c r="BM463" s="1109"/>
      <c r="BN463" s="1109"/>
      <c r="BO463" s="1109"/>
      <c r="BP463" s="1109"/>
      <c r="BQ463" s="1109"/>
      <c r="BR463" s="1109"/>
      <c r="BS463" s="1109"/>
      <c r="BT463" s="1109"/>
      <c r="BU463" s="1109"/>
      <c r="BV463" s="1109"/>
      <c r="BW463" s="1109"/>
      <c r="BX463" s="1109"/>
      <c r="BY463" s="1109"/>
      <c r="BZ463" s="1109"/>
      <c r="CA463" s="1109"/>
      <c r="CB463" s="1109"/>
      <c r="CC463" s="1109"/>
      <c r="CD463" s="1109"/>
      <c r="CE463" s="1109"/>
      <c r="CF463" s="1109"/>
      <c r="CG463" s="1109"/>
      <c r="CH463" s="1109"/>
      <c r="CI463" s="1109"/>
      <c r="CJ463" s="1109"/>
      <c r="CK463" s="1109"/>
      <c r="CL463" s="1109"/>
      <c r="CM463" s="1109"/>
      <c r="CN463" s="1109"/>
      <c r="CO463" s="1109"/>
      <c r="CP463" s="1109"/>
      <c r="CQ463" s="1109"/>
      <c r="CR463" s="1109"/>
      <c r="CS463" s="1109"/>
      <c r="CT463" s="1109"/>
      <c r="CU463" s="1109"/>
      <c r="CV463" s="1109"/>
      <c r="CW463" s="1109"/>
      <c r="CX463" s="1109"/>
      <c r="CY463" s="1109"/>
      <c r="CZ463" s="1109"/>
      <c r="DA463" s="1109"/>
      <c r="DB463" s="1109"/>
      <c r="DC463" s="1109"/>
      <c r="DD463" s="1109"/>
      <c r="DE463" s="1109"/>
      <c r="DF463" s="1109"/>
      <c r="DG463" s="1109"/>
      <c r="DH463" s="1109"/>
      <c r="DI463" s="1109"/>
      <c r="DJ463" s="1109"/>
      <c r="DK463" s="1109"/>
      <c r="DL463" s="1109"/>
      <c r="DM463" s="1109"/>
      <c r="DN463" s="1109"/>
      <c r="DO463" s="1109"/>
      <c r="DP463" s="1109"/>
      <c r="DQ463" s="1109"/>
      <c r="DR463" s="1109"/>
      <c r="DS463" s="1109"/>
      <c r="DT463" s="1109"/>
      <c r="DU463" s="1109"/>
      <c r="DV463" s="1109"/>
      <c r="DW463" s="1109"/>
      <c r="DX463" s="1109"/>
      <c r="DY463" s="1109"/>
      <c r="DZ463" s="1109"/>
      <c r="EA463" s="1109"/>
      <c r="EB463" s="1109"/>
      <c r="EC463" s="1109"/>
      <c r="ED463" s="1109"/>
      <c r="EE463" s="1109"/>
      <c r="EF463" s="1109"/>
      <c r="EG463" s="1109"/>
      <c r="EH463" s="1109"/>
      <c r="EI463" s="1109"/>
      <c r="EJ463" s="1109"/>
      <c r="EK463" s="1109"/>
      <c r="EL463" s="1109"/>
      <c r="EM463" s="1109"/>
      <c r="EN463" s="1109"/>
      <c r="EO463" s="1109"/>
      <c r="EP463" s="1109"/>
      <c r="EQ463" s="1109"/>
      <c r="ER463" s="1109"/>
      <c r="ES463" s="1109"/>
      <c r="ET463" s="1109"/>
      <c r="EU463" s="1109"/>
      <c r="EV463" s="1109"/>
      <c r="EW463" s="1109"/>
      <c r="EX463" s="1109"/>
      <c r="EY463" s="1109"/>
      <c r="EZ463" s="1109"/>
      <c r="FA463" s="1109"/>
      <c r="FB463" s="1109"/>
      <c r="FC463" s="1109"/>
      <c r="FD463" s="1109"/>
      <c r="FE463" s="1109"/>
      <c r="FF463" s="1109"/>
      <c r="FG463" s="1109"/>
      <c r="FH463" s="1109"/>
      <c r="FI463" s="1109"/>
      <c r="FJ463" s="1109"/>
      <c r="FK463" s="1109"/>
      <c r="FL463" s="1109"/>
      <c r="FM463" s="1109"/>
      <c r="FN463" s="1109"/>
      <c r="FO463" s="1109"/>
      <c r="FP463" s="1109"/>
      <c r="FQ463" s="1109"/>
      <c r="FR463" s="1109"/>
      <c r="FS463" s="1109"/>
      <c r="FT463" s="1109"/>
      <c r="FU463" s="1109"/>
      <c r="FV463" s="1109"/>
      <c r="FW463" s="1109"/>
      <c r="FX463" s="1109"/>
      <c r="FY463" s="1109"/>
      <c r="FZ463" s="1109"/>
      <c r="GA463" s="1109"/>
      <c r="GB463" s="1109"/>
      <c r="GC463" s="1109"/>
      <c r="GD463" s="1109"/>
      <c r="GE463" s="1109"/>
      <c r="GF463" s="1109"/>
      <c r="GG463" s="1109"/>
      <c r="GH463" s="1109"/>
      <c r="GI463" s="1109"/>
      <c r="GJ463" s="1109"/>
      <c r="GK463" s="1109"/>
      <c r="GL463" s="1109"/>
      <c r="GM463" s="1109"/>
      <c r="GN463" s="1109"/>
      <c r="GO463" s="1109"/>
      <c r="GP463" s="1109"/>
      <c r="GQ463" s="1109"/>
      <c r="GR463" s="1109"/>
      <c r="GS463" s="1109"/>
      <c r="GT463" s="1109"/>
      <c r="GU463" s="1109"/>
      <c r="GV463" s="1109"/>
      <c r="GW463" s="1109"/>
      <c r="GX463" s="1109"/>
      <c r="GY463" s="1109"/>
      <c r="GZ463" s="1109"/>
      <c r="HA463" s="1109"/>
      <c r="HB463" s="1109"/>
      <c r="HC463" s="1109"/>
      <c r="HD463" s="1109"/>
      <c r="HE463" s="1109"/>
      <c r="HF463" s="1109"/>
      <c r="HG463" s="1109"/>
      <c r="HH463" s="1109"/>
      <c r="HI463" s="1109"/>
      <c r="HJ463" s="1109"/>
      <c r="HK463" s="1109"/>
      <c r="HL463" s="1109"/>
      <c r="HM463" s="1109"/>
      <c r="HN463" s="1109"/>
      <c r="HO463" s="1109"/>
      <c r="HP463" s="1109"/>
      <c r="HQ463" s="1109"/>
      <c r="HR463" s="1109"/>
      <c r="HS463" s="1109"/>
      <c r="HT463" s="1109"/>
      <c r="HU463" s="1109"/>
      <c r="HV463" s="1109"/>
      <c r="HW463" s="1109"/>
      <c r="HX463" s="1109"/>
      <c r="HY463" s="1109"/>
      <c r="HZ463" s="1109"/>
      <c r="IA463" s="1109"/>
      <c r="IB463" s="1109"/>
      <c r="IC463" s="1109"/>
      <c r="ID463" s="1109"/>
      <c r="IE463" s="1109"/>
      <c r="IF463" s="1109"/>
      <c r="IG463" s="1109"/>
      <c r="IH463" s="1109"/>
      <c r="II463" s="1109"/>
      <c r="IJ463" s="1109"/>
      <c r="IK463" s="1109"/>
      <c r="IL463" s="1109"/>
      <c r="IM463" s="1109"/>
      <c r="IN463" s="1109"/>
      <c r="IO463" s="1109"/>
      <c r="IP463" s="1109"/>
      <c r="IQ463" s="1109"/>
      <c r="IR463" s="1109"/>
      <c r="IS463" s="1109"/>
    </row>
    <row r="464" spans="1:253" s="914" customFormat="1" ht="30">
      <c r="A464" s="725">
        <v>415</v>
      </c>
      <c r="B464" s="1100" t="s">
        <v>118</v>
      </c>
      <c r="C464" s="1100"/>
      <c r="D464" s="1101"/>
      <c r="E464" s="865" t="s">
        <v>388</v>
      </c>
      <c r="F464" s="727" t="s">
        <v>1247</v>
      </c>
      <c r="G464" s="866" t="s">
        <v>130</v>
      </c>
      <c r="H464" s="1095" t="s">
        <v>106</v>
      </c>
      <c r="I464" s="728">
        <v>2016</v>
      </c>
      <c r="J464" s="728">
        <v>2016</v>
      </c>
      <c r="K464" s="728">
        <v>2018</v>
      </c>
      <c r="L464" s="728" t="s">
        <v>1323</v>
      </c>
      <c r="M464" s="728"/>
      <c r="N464" s="1102" t="s">
        <v>119</v>
      </c>
      <c r="O464" s="867">
        <v>167137</v>
      </c>
      <c r="P464" s="867"/>
      <c r="Q464" s="867">
        <f>O464-100282</f>
        <v>66855</v>
      </c>
      <c r="R464" s="920">
        <v>0</v>
      </c>
      <c r="S464" s="920"/>
      <c r="T464" s="920">
        <v>0</v>
      </c>
      <c r="U464" s="1110">
        <v>25900</v>
      </c>
      <c r="V464" s="1096">
        <v>25900</v>
      </c>
      <c r="W464" s="1110"/>
      <c r="X464" s="1110"/>
      <c r="Y464" s="1110"/>
      <c r="Z464" s="1110">
        <v>10000</v>
      </c>
      <c r="AA464" s="1096">
        <f>V464-Z464</f>
        <v>15900</v>
      </c>
      <c r="AB464" s="853" t="s">
        <v>120</v>
      </c>
      <c r="AC464" s="668"/>
      <c r="AD464" s="668"/>
      <c r="AE464" s="668"/>
      <c r="AF464" s="668"/>
      <c r="AG464" s="668"/>
      <c r="AH464" s="668"/>
      <c r="AI464" s="668"/>
      <c r="AJ464" s="668"/>
      <c r="AK464" s="668"/>
      <c r="AL464" s="668"/>
      <c r="AM464" s="668"/>
      <c r="AN464" s="668"/>
      <c r="AO464" s="668"/>
      <c r="AP464" s="668"/>
      <c r="AQ464" s="668"/>
      <c r="AR464" s="668"/>
      <c r="AS464" s="668"/>
      <c r="AT464" s="668"/>
      <c r="AU464" s="668"/>
      <c r="AV464" s="668"/>
      <c r="AW464" s="668"/>
      <c r="AX464" s="668"/>
      <c r="AY464" s="668"/>
      <c r="AZ464" s="668"/>
      <c r="BA464" s="668"/>
      <c r="BB464" s="668"/>
      <c r="BC464" s="668"/>
      <c r="BD464" s="668"/>
      <c r="BE464" s="668"/>
      <c r="BF464" s="668"/>
      <c r="BG464" s="668"/>
      <c r="BH464" s="668"/>
      <c r="BI464" s="668"/>
      <c r="BJ464" s="668"/>
      <c r="BK464" s="668"/>
      <c r="BL464" s="668"/>
      <c r="BM464" s="668"/>
      <c r="BN464" s="668"/>
      <c r="BO464" s="668"/>
      <c r="BP464" s="668"/>
      <c r="BQ464" s="668"/>
      <c r="BR464" s="668"/>
      <c r="BS464" s="668"/>
      <c r="BT464" s="668"/>
      <c r="BU464" s="668"/>
      <c r="BV464" s="668"/>
      <c r="BW464" s="668"/>
      <c r="BX464" s="668"/>
      <c r="BY464" s="668"/>
      <c r="BZ464" s="668"/>
      <c r="CA464" s="668"/>
      <c r="CB464" s="668"/>
      <c r="CC464" s="668"/>
      <c r="CD464" s="668"/>
      <c r="CE464" s="668"/>
      <c r="CF464" s="668"/>
      <c r="CG464" s="668"/>
      <c r="CH464" s="668"/>
      <c r="CI464" s="668"/>
      <c r="CJ464" s="668"/>
      <c r="CK464" s="668"/>
      <c r="CL464" s="668"/>
      <c r="CM464" s="668"/>
      <c r="CN464" s="668"/>
      <c r="CO464" s="668"/>
      <c r="CP464" s="668"/>
      <c r="CQ464" s="668"/>
      <c r="CR464" s="668"/>
      <c r="CS464" s="668"/>
      <c r="CT464" s="668"/>
      <c r="CU464" s="668"/>
      <c r="CV464" s="668"/>
      <c r="CW464" s="668"/>
      <c r="CX464" s="668"/>
      <c r="CY464" s="668"/>
      <c r="CZ464" s="668"/>
      <c r="DA464" s="668"/>
      <c r="DB464" s="668"/>
      <c r="DC464" s="668"/>
      <c r="DD464" s="668"/>
      <c r="DE464" s="668"/>
      <c r="DF464" s="668"/>
      <c r="DG464" s="668"/>
      <c r="DH464" s="668"/>
      <c r="DI464" s="668"/>
      <c r="DJ464" s="668"/>
      <c r="DK464" s="668"/>
      <c r="DL464" s="668"/>
      <c r="DM464" s="668"/>
      <c r="DN464" s="668"/>
      <c r="DO464" s="668"/>
      <c r="DP464" s="668"/>
      <c r="DQ464" s="668"/>
      <c r="DR464" s="668"/>
      <c r="DS464" s="668"/>
      <c r="DT464" s="668"/>
      <c r="DU464" s="668"/>
      <c r="DV464" s="668"/>
      <c r="DW464" s="668"/>
      <c r="DX464" s="668"/>
      <c r="DY464" s="668"/>
      <c r="DZ464" s="668"/>
      <c r="EA464" s="668"/>
      <c r="EB464" s="668"/>
      <c r="EC464" s="668"/>
      <c r="ED464" s="668"/>
      <c r="EE464" s="668"/>
      <c r="EF464" s="668"/>
      <c r="EG464" s="668"/>
      <c r="EH464" s="668"/>
      <c r="EI464" s="668"/>
      <c r="EJ464" s="668"/>
      <c r="EK464" s="668"/>
      <c r="EL464" s="668"/>
      <c r="EM464" s="668"/>
      <c r="EN464" s="668"/>
      <c r="EO464" s="668"/>
      <c r="EP464" s="668"/>
      <c r="EQ464" s="668"/>
      <c r="ER464" s="668"/>
      <c r="ES464" s="668"/>
      <c r="ET464" s="668"/>
      <c r="EU464" s="668"/>
      <c r="EV464" s="668"/>
      <c r="EW464" s="668"/>
      <c r="EX464" s="668"/>
      <c r="EY464" s="668"/>
      <c r="EZ464" s="668"/>
      <c r="FA464" s="668"/>
      <c r="FB464" s="668"/>
      <c r="FC464" s="668"/>
      <c r="FD464" s="668"/>
      <c r="FE464" s="668"/>
      <c r="FF464" s="668"/>
      <c r="FG464" s="668"/>
      <c r="FH464" s="668"/>
      <c r="FI464" s="668"/>
      <c r="FJ464" s="668"/>
      <c r="FK464" s="668"/>
      <c r="FL464" s="668"/>
      <c r="FM464" s="668"/>
      <c r="FN464" s="668"/>
      <c r="FO464" s="668"/>
      <c r="FP464" s="668"/>
      <c r="FQ464" s="668"/>
      <c r="FR464" s="668"/>
      <c r="FS464" s="668"/>
      <c r="FT464" s="668"/>
      <c r="FU464" s="668"/>
      <c r="FV464" s="668"/>
      <c r="FW464" s="668"/>
      <c r="FX464" s="668"/>
      <c r="FY464" s="668"/>
      <c r="FZ464" s="668"/>
      <c r="GA464" s="668"/>
      <c r="GB464" s="668"/>
      <c r="GC464" s="668"/>
      <c r="GD464" s="668"/>
      <c r="GE464" s="668"/>
      <c r="GF464" s="668"/>
      <c r="GG464" s="668"/>
      <c r="GH464" s="668"/>
      <c r="GI464" s="668"/>
      <c r="GJ464" s="668"/>
      <c r="GK464" s="668"/>
      <c r="GL464" s="668"/>
      <c r="GM464" s="668"/>
      <c r="GN464" s="668"/>
      <c r="GO464" s="668"/>
      <c r="GP464" s="668"/>
      <c r="GQ464" s="668"/>
      <c r="GR464" s="668"/>
      <c r="GS464" s="668"/>
      <c r="GT464" s="668"/>
      <c r="GU464" s="668"/>
      <c r="GV464" s="668"/>
      <c r="GW464" s="668"/>
      <c r="GX464" s="668"/>
      <c r="GY464" s="668"/>
      <c r="GZ464" s="668"/>
      <c r="HA464" s="668"/>
      <c r="HB464" s="668"/>
      <c r="HC464" s="668"/>
      <c r="HD464" s="668"/>
      <c r="HE464" s="668"/>
      <c r="HF464" s="668"/>
      <c r="HG464" s="668"/>
      <c r="HH464" s="668"/>
      <c r="HI464" s="668"/>
      <c r="HJ464" s="668"/>
      <c r="HK464" s="668"/>
      <c r="HL464" s="668"/>
      <c r="HM464" s="668"/>
      <c r="HN464" s="668"/>
      <c r="HO464" s="668"/>
      <c r="HP464" s="668"/>
      <c r="HQ464" s="668"/>
      <c r="HR464" s="668"/>
      <c r="HS464" s="668"/>
      <c r="HT464" s="668"/>
      <c r="HU464" s="668"/>
      <c r="HV464" s="668"/>
      <c r="HW464" s="668"/>
      <c r="HX464" s="668"/>
      <c r="HY464" s="668"/>
      <c r="HZ464" s="668"/>
      <c r="IA464" s="668"/>
      <c r="IB464" s="668"/>
      <c r="IC464" s="668"/>
      <c r="ID464" s="668"/>
      <c r="IE464" s="668"/>
      <c r="IF464" s="668"/>
      <c r="IG464" s="668"/>
      <c r="IH464" s="668"/>
      <c r="II464" s="668"/>
      <c r="IJ464" s="668"/>
      <c r="IK464" s="668"/>
      <c r="IL464" s="668"/>
      <c r="IM464" s="668"/>
      <c r="IN464" s="668"/>
      <c r="IO464" s="668"/>
      <c r="IP464" s="668"/>
      <c r="IQ464" s="668"/>
      <c r="IR464" s="668"/>
      <c r="IS464" s="668"/>
    </row>
    <row r="465" spans="1:253" s="914" customFormat="1" ht="30">
      <c r="A465" s="725">
        <v>416</v>
      </c>
      <c r="B465" s="1100" t="s">
        <v>121</v>
      </c>
      <c r="C465" s="1100"/>
      <c r="D465" s="1101"/>
      <c r="E465" s="865" t="s">
        <v>388</v>
      </c>
      <c r="F465" s="727" t="s">
        <v>1247</v>
      </c>
      <c r="G465" s="866" t="s">
        <v>130</v>
      </c>
      <c r="H465" s="1095" t="s">
        <v>106</v>
      </c>
      <c r="I465" s="728">
        <v>2016</v>
      </c>
      <c r="J465" s="728">
        <v>2016</v>
      </c>
      <c r="K465" s="728">
        <v>2018</v>
      </c>
      <c r="L465" s="728" t="s">
        <v>1319</v>
      </c>
      <c r="M465" s="728"/>
      <c r="N465" s="1102" t="s">
        <v>122</v>
      </c>
      <c r="O465" s="867">
        <v>72595</v>
      </c>
      <c r="P465" s="867"/>
      <c r="Q465" s="867">
        <v>14800</v>
      </c>
      <c r="R465" s="920">
        <v>33700</v>
      </c>
      <c r="S465" s="920"/>
      <c r="T465" s="920">
        <v>0</v>
      </c>
      <c r="U465" s="1096">
        <v>13400</v>
      </c>
      <c r="V465" s="1096">
        <f>Q465*0.9</f>
        <v>13320</v>
      </c>
      <c r="W465" s="1096">
        <v>2304</v>
      </c>
      <c r="X465" s="1096"/>
      <c r="Y465" s="1096"/>
      <c r="Z465" s="1096">
        <v>7300</v>
      </c>
      <c r="AA465" s="1096">
        <f>V465-W465-Z465</f>
        <v>3716</v>
      </c>
      <c r="AB465" s="853" t="s">
        <v>123</v>
      </c>
      <c r="AC465" s="668"/>
      <c r="AD465" s="668"/>
      <c r="AE465" s="668"/>
      <c r="AF465" s="668"/>
      <c r="AG465" s="668"/>
      <c r="AH465" s="668"/>
      <c r="AI465" s="668"/>
      <c r="AJ465" s="668"/>
      <c r="AK465" s="668"/>
      <c r="AL465" s="668"/>
      <c r="AM465" s="668"/>
      <c r="AN465" s="668"/>
      <c r="AO465" s="668"/>
      <c r="AP465" s="668"/>
      <c r="AQ465" s="668"/>
      <c r="AR465" s="668"/>
      <c r="AS465" s="668"/>
      <c r="AT465" s="668"/>
      <c r="AU465" s="668"/>
      <c r="AV465" s="668"/>
      <c r="AW465" s="668"/>
      <c r="AX465" s="668"/>
      <c r="AY465" s="668"/>
      <c r="AZ465" s="668"/>
      <c r="BA465" s="668"/>
      <c r="BB465" s="668"/>
      <c r="BC465" s="668"/>
      <c r="BD465" s="668"/>
      <c r="BE465" s="668"/>
      <c r="BF465" s="668"/>
      <c r="BG465" s="668"/>
      <c r="BH465" s="668"/>
      <c r="BI465" s="668"/>
      <c r="BJ465" s="668"/>
      <c r="BK465" s="668"/>
      <c r="BL465" s="668"/>
      <c r="BM465" s="668"/>
      <c r="BN465" s="668"/>
      <c r="BO465" s="668"/>
      <c r="BP465" s="668"/>
      <c r="BQ465" s="668"/>
      <c r="BR465" s="668"/>
      <c r="BS465" s="668"/>
      <c r="BT465" s="668"/>
      <c r="BU465" s="668"/>
      <c r="BV465" s="668"/>
      <c r="BW465" s="668"/>
      <c r="BX465" s="668"/>
      <c r="BY465" s="668"/>
      <c r="BZ465" s="668"/>
      <c r="CA465" s="668"/>
      <c r="CB465" s="668"/>
      <c r="CC465" s="668"/>
      <c r="CD465" s="668"/>
      <c r="CE465" s="668"/>
      <c r="CF465" s="668"/>
      <c r="CG465" s="668"/>
      <c r="CH465" s="668"/>
      <c r="CI465" s="668"/>
      <c r="CJ465" s="668"/>
      <c r="CK465" s="668"/>
      <c r="CL465" s="668"/>
      <c r="CM465" s="668"/>
      <c r="CN465" s="668"/>
      <c r="CO465" s="668"/>
      <c r="CP465" s="668"/>
      <c r="CQ465" s="668"/>
      <c r="CR465" s="668"/>
      <c r="CS465" s="668"/>
      <c r="CT465" s="668"/>
      <c r="CU465" s="668"/>
      <c r="CV465" s="668"/>
      <c r="CW465" s="668"/>
      <c r="CX465" s="668"/>
      <c r="CY465" s="668"/>
      <c r="CZ465" s="668"/>
      <c r="DA465" s="668"/>
      <c r="DB465" s="668"/>
      <c r="DC465" s="668"/>
      <c r="DD465" s="668"/>
      <c r="DE465" s="668"/>
      <c r="DF465" s="668"/>
      <c r="DG465" s="668"/>
      <c r="DH465" s="668"/>
      <c r="DI465" s="668"/>
      <c r="DJ465" s="668"/>
      <c r="DK465" s="668"/>
      <c r="DL465" s="668"/>
      <c r="DM465" s="668"/>
      <c r="DN465" s="668"/>
      <c r="DO465" s="668"/>
      <c r="DP465" s="668"/>
      <c r="DQ465" s="668"/>
      <c r="DR465" s="668"/>
      <c r="DS465" s="668"/>
      <c r="DT465" s="668"/>
      <c r="DU465" s="668"/>
      <c r="DV465" s="668"/>
      <c r="DW465" s="668"/>
      <c r="DX465" s="668"/>
      <c r="DY465" s="668"/>
      <c r="DZ465" s="668"/>
      <c r="EA465" s="668"/>
      <c r="EB465" s="668"/>
      <c r="EC465" s="668"/>
      <c r="ED465" s="668"/>
      <c r="EE465" s="668"/>
      <c r="EF465" s="668"/>
      <c r="EG465" s="668"/>
      <c r="EH465" s="668"/>
      <c r="EI465" s="668"/>
      <c r="EJ465" s="668"/>
      <c r="EK465" s="668"/>
      <c r="EL465" s="668"/>
      <c r="EM465" s="668"/>
      <c r="EN465" s="668"/>
      <c r="EO465" s="668"/>
      <c r="EP465" s="668"/>
      <c r="EQ465" s="668"/>
      <c r="ER465" s="668"/>
      <c r="ES465" s="668"/>
      <c r="ET465" s="668"/>
      <c r="EU465" s="668"/>
      <c r="EV465" s="668"/>
      <c r="EW465" s="668"/>
      <c r="EX465" s="668"/>
      <c r="EY465" s="668"/>
      <c r="EZ465" s="668"/>
      <c r="FA465" s="668"/>
      <c r="FB465" s="668"/>
      <c r="FC465" s="668"/>
      <c r="FD465" s="668"/>
      <c r="FE465" s="668"/>
      <c r="FF465" s="668"/>
      <c r="FG465" s="668"/>
      <c r="FH465" s="668"/>
      <c r="FI465" s="668"/>
      <c r="FJ465" s="668"/>
      <c r="FK465" s="668"/>
      <c r="FL465" s="668"/>
      <c r="FM465" s="668"/>
      <c r="FN465" s="668"/>
      <c r="FO465" s="668"/>
      <c r="FP465" s="668"/>
      <c r="FQ465" s="668"/>
      <c r="FR465" s="668"/>
      <c r="FS465" s="668"/>
      <c r="FT465" s="668"/>
      <c r="FU465" s="668"/>
      <c r="FV465" s="668"/>
      <c r="FW465" s="668"/>
      <c r="FX465" s="668"/>
      <c r="FY465" s="668"/>
      <c r="FZ465" s="668"/>
      <c r="GA465" s="668"/>
      <c r="GB465" s="668"/>
      <c r="GC465" s="668"/>
      <c r="GD465" s="668"/>
      <c r="GE465" s="668"/>
      <c r="GF465" s="668"/>
      <c r="GG465" s="668"/>
      <c r="GH465" s="668"/>
      <c r="GI465" s="668"/>
      <c r="GJ465" s="668"/>
      <c r="GK465" s="668"/>
      <c r="GL465" s="668"/>
      <c r="GM465" s="668"/>
      <c r="GN465" s="668"/>
      <c r="GO465" s="668"/>
      <c r="GP465" s="668"/>
      <c r="GQ465" s="668"/>
      <c r="GR465" s="668"/>
      <c r="GS465" s="668"/>
      <c r="GT465" s="668"/>
      <c r="GU465" s="668"/>
      <c r="GV465" s="668"/>
      <c r="GW465" s="668"/>
      <c r="GX465" s="668"/>
      <c r="GY465" s="668"/>
      <c r="GZ465" s="668"/>
      <c r="HA465" s="668"/>
      <c r="HB465" s="668"/>
      <c r="HC465" s="668"/>
      <c r="HD465" s="668"/>
      <c r="HE465" s="668"/>
      <c r="HF465" s="668"/>
      <c r="HG465" s="668"/>
      <c r="HH465" s="668"/>
      <c r="HI465" s="668"/>
      <c r="HJ465" s="668"/>
      <c r="HK465" s="668"/>
      <c r="HL465" s="668"/>
      <c r="HM465" s="668"/>
      <c r="HN465" s="668"/>
      <c r="HO465" s="668"/>
      <c r="HP465" s="668"/>
      <c r="HQ465" s="668"/>
      <c r="HR465" s="668"/>
      <c r="HS465" s="668"/>
      <c r="HT465" s="668"/>
      <c r="HU465" s="668"/>
      <c r="HV465" s="668"/>
      <c r="HW465" s="668"/>
      <c r="HX465" s="668"/>
      <c r="HY465" s="668"/>
      <c r="HZ465" s="668"/>
      <c r="IA465" s="668"/>
      <c r="IB465" s="668"/>
      <c r="IC465" s="668"/>
      <c r="ID465" s="668"/>
      <c r="IE465" s="668"/>
      <c r="IF465" s="668"/>
      <c r="IG465" s="668"/>
      <c r="IH465" s="668"/>
      <c r="II465" s="668"/>
      <c r="IJ465" s="668"/>
      <c r="IK465" s="668"/>
      <c r="IL465" s="668"/>
      <c r="IM465" s="668"/>
      <c r="IN465" s="668"/>
      <c r="IO465" s="668"/>
      <c r="IP465" s="668"/>
      <c r="IQ465" s="668"/>
      <c r="IR465" s="668"/>
      <c r="IS465" s="668"/>
    </row>
    <row r="466" spans="1:253" s="914" customFormat="1" ht="45">
      <c r="A466" s="725">
        <v>417</v>
      </c>
      <c r="B466" s="1066" t="s">
        <v>409</v>
      </c>
      <c r="C466" s="1066"/>
      <c r="D466" s="1067"/>
      <c r="E466" s="1111" t="s">
        <v>388</v>
      </c>
      <c r="F466" s="862" t="s">
        <v>1248</v>
      </c>
      <c r="G466" s="726" t="s">
        <v>1088</v>
      </c>
      <c r="H466" s="665" t="s">
        <v>19</v>
      </c>
      <c r="I466" s="728">
        <v>2015</v>
      </c>
      <c r="J466" s="728"/>
      <c r="K466" s="728">
        <v>2016</v>
      </c>
      <c r="L466" s="728"/>
      <c r="M466" s="728"/>
      <c r="N466" s="1066" t="s">
        <v>437</v>
      </c>
      <c r="O466" s="1070">
        <v>2050</v>
      </c>
      <c r="P466" s="1070"/>
      <c r="Q466" s="1070">
        <v>2050</v>
      </c>
      <c r="R466" s="1070">
        <v>200</v>
      </c>
      <c r="S466" s="1070"/>
      <c r="T466" s="1070">
        <v>200</v>
      </c>
      <c r="U466" s="1070">
        <v>415</v>
      </c>
      <c r="V466" s="1071">
        <v>200</v>
      </c>
      <c r="W466" s="1072">
        <v>200</v>
      </c>
      <c r="X466" s="1072"/>
      <c r="Y466" s="1072"/>
      <c r="Z466" s="1071"/>
      <c r="AA466" s="1071"/>
      <c r="AB466" s="1073" t="s">
        <v>134</v>
      </c>
      <c r="AC466" s="909"/>
      <c r="AD466" s="909"/>
      <c r="AE466" s="909"/>
      <c r="AF466" s="909"/>
      <c r="AG466" s="909"/>
      <c r="AH466" s="909"/>
      <c r="AI466" s="909"/>
      <c r="AJ466" s="909"/>
      <c r="AK466" s="909"/>
      <c r="AL466" s="909"/>
      <c r="AM466" s="909"/>
      <c r="AN466" s="909"/>
      <c r="AO466" s="909"/>
      <c r="AP466" s="909"/>
      <c r="AQ466" s="909"/>
      <c r="AR466" s="909"/>
      <c r="AS466" s="909"/>
      <c r="AT466" s="909"/>
      <c r="AU466" s="909"/>
      <c r="AV466" s="909"/>
      <c r="AW466" s="909"/>
      <c r="AX466" s="909"/>
      <c r="AY466" s="909"/>
      <c r="AZ466" s="909"/>
      <c r="BA466" s="909"/>
      <c r="BB466" s="909"/>
      <c r="BC466" s="909"/>
      <c r="BD466" s="909"/>
      <c r="BE466" s="909"/>
      <c r="BF466" s="909"/>
      <c r="BG466" s="909"/>
      <c r="BH466" s="909"/>
      <c r="BI466" s="909"/>
      <c r="BJ466" s="909"/>
      <c r="BK466" s="909"/>
      <c r="BL466" s="909"/>
      <c r="BM466" s="909"/>
      <c r="BN466" s="909"/>
      <c r="BO466" s="909"/>
      <c r="BP466" s="909"/>
      <c r="BQ466" s="909"/>
      <c r="BR466" s="909"/>
      <c r="BS466" s="909"/>
      <c r="BT466" s="909"/>
      <c r="BU466" s="909"/>
      <c r="BV466" s="909"/>
      <c r="BW466" s="909"/>
      <c r="BX466" s="909"/>
      <c r="BY466" s="909"/>
      <c r="BZ466" s="909"/>
      <c r="CA466" s="909"/>
      <c r="CB466" s="909"/>
      <c r="CC466" s="909"/>
      <c r="CD466" s="909"/>
      <c r="CE466" s="909"/>
      <c r="CF466" s="909"/>
      <c r="CG466" s="909"/>
      <c r="CH466" s="909"/>
      <c r="CI466" s="909"/>
      <c r="CJ466" s="909"/>
      <c r="CK466" s="909"/>
      <c r="CL466" s="909"/>
      <c r="CM466" s="909"/>
      <c r="CN466" s="909"/>
      <c r="CO466" s="909"/>
      <c r="CP466" s="909"/>
      <c r="CQ466" s="909"/>
      <c r="CR466" s="909"/>
      <c r="CS466" s="909"/>
      <c r="CT466" s="909"/>
      <c r="CU466" s="909"/>
      <c r="CV466" s="909"/>
      <c r="CW466" s="909"/>
      <c r="CX466" s="909"/>
      <c r="CY466" s="909"/>
      <c r="CZ466" s="909"/>
      <c r="DA466" s="909"/>
      <c r="DB466" s="909"/>
      <c r="DC466" s="909"/>
      <c r="DD466" s="909"/>
      <c r="DE466" s="909"/>
      <c r="DF466" s="909"/>
      <c r="DG466" s="909"/>
      <c r="DH466" s="909"/>
      <c r="DI466" s="909"/>
      <c r="DJ466" s="909"/>
      <c r="DK466" s="909"/>
      <c r="DL466" s="909"/>
      <c r="DM466" s="909"/>
      <c r="DN466" s="909"/>
      <c r="DO466" s="909"/>
      <c r="DP466" s="909"/>
      <c r="DQ466" s="909"/>
      <c r="DR466" s="909"/>
      <c r="DS466" s="909"/>
      <c r="DT466" s="909"/>
      <c r="DU466" s="909"/>
      <c r="DV466" s="909"/>
      <c r="DW466" s="909"/>
      <c r="DX466" s="909"/>
      <c r="DY466" s="909"/>
      <c r="DZ466" s="909"/>
      <c r="EA466" s="909"/>
      <c r="EB466" s="909"/>
      <c r="EC466" s="909"/>
      <c r="ED466" s="909"/>
      <c r="EE466" s="909"/>
      <c r="EF466" s="909"/>
      <c r="EG466" s="909"/>
      <c r="EH466" s="909"/>
      <c r="EI466" s="909"/>
      <c r="EJ466" s="909"/>
      <c r="EK466" s="909"/>
      <c r="EL466" s="909"/>
      <c r="EM466" s="909"/>
      <c r="EN466" s="909"/>
      <c r="EO466" s="909"/>
      <c r="EP466" s="909"/>
      <c r="EQ466" s="909"/>
      <c r="ER466" s="909"/>
      <c r="ES466" s="909"/>
      <c r="ET466" s="909"/>
      <c r="EU466" s="909"/>
      <c r="EV466" s="909"/>
      <c r="EW466" s="909"/>
      <c r="EX466" s="909"/>
      <c r="EY466" s="909"/>
      <c r="EZ466" s="909"/>
      <c r="FA466" s="909"/>
      <c r="FB466" s="909"/>
      <c r="FC466" s="909"/>
      <c r="FD466" s="909"/>
      <c r="FE466" s="909"/>
      <c r="FF466" s="909"/>
      <c r="FG466" s="909"/>
      <c r="FH466" s="909"/>
      <c r="FI466" s="909"/>
      <c r="FJ466" s="909"/>
      <c r="FK466" s="909"/>
      <c r="FL466" s="909"/>
      <c r="FM466" s="909"/>
      <c r="FN466" s="909"/>
      <c r="FO466" s="909"/>
      <c r="FP466" s="909"/>
      <c r="FQ466" s="909"/>
      <c r="FR466" s="909"/>
      <c r="FS466" s="909"/>
      <c r="FT466" s="909"/>
      <c r="FU466" s="909"/>
      <c r="FV466" s="909"/>
      <c r="FW466" s="909"/>
      <c r="FX466" s="909"/>
      <c r="FY466" s="909"/>
      <c r="FZ466" s="909"/>
      <c r="GA466" s="909"/>
      <c r="GB466" s="909"/>
      <c r="GC466" s="909"/>
      <c r="GD466" s="909"/>
      <c r="GE466" s="909"/>
      <c r="GF466" s="909"/>
      <c r="GG466" s="909"/>
      <c r="GH466" s="909"/>
      <c r="GI466" s="909"/>
      <c r="GJ466" s="909"/>
      <c r="GK466" s="909"/>
      <c r="GL466" s="909"/>
      <c r="GM466" s="909"/>
      <c r="GN466" s="909"/>
      <c r="GO466" s="909"/>
      <c r="GP466" s="909"/>
      <c r="GQ466" s="909"/>
      <c r="GR466" s="909"/>
      <c r="GS466" s="909"/>
      <c r="GT466" s="909"/>
      <c r="GU466" s="909"/>
      <c r="GV466" s="909"/>
      <c r="GW466" s="909"/>
      <c r="GX466" s="909"/>
      <c r="GY466" s="909"/>
      <c r="GZ466" s="909"/>
      <c r="HA466" s="909"/>
      <c r="HB466" s="909"/>
      <c r="HC466" s="909"/>
      <c r="HD466" s="909"/>
      <c r="HE466" s="909"/>
      <c r="HF466" s="909"/>
      <c r="HG466" s="909"/>
      <c r="HH466" s="909"/>
      <c r="HI466" s="909"/>
      <c r="HJ466" s="909"/>
      <c r="HK466" s="909"/>
      <c r="HL466" s="909"/>
      <c r="HM466" s="909"/>
      <c r="HN466" s="909"/>
      <c r="HO466" s="909"/>
      <c r="HP466" s="909"/>
      <c r="HQ466" s="909"/>
      <c r="HR466" s="909"/>
      <c r="HS466" s="909"/>
      <c r="HT466" s="909"/>
      <c r="HU466" s="909"/>
      <c r="HV466" s="909"/>
      <c r="HW466" s="909"/>
      <c r="HX466" s="909"/>
      <c r="HY466" s="909"/>
      <c r="HZ466" s="909"/>
      <c r="IA466" s="909"/>
      <c r="IB466" s="909"/>
      <c r="IC466" s="909"/>
      <c r="ID466" s="909"/>
      <c r="IE466" s="909"/>
      <c r="IF466" s="909"/>
      <c r="IG466" s="909"/>
      <c r="IH466" s="909"/>
      <c r="II466" s="909"/>
      <c r="IJ466" s="909"/>
      <c r="IK466" s="909"/>
      <c r="IL466" s="909"/>
      <c r="IM466" s="909"/>
      <c r="IN466" s="909"/>
      <c r="IO466" s="909"/>
      <c r="IP466" s="909"/>
      <c r="IQ466" s="909"/>
      <c r="IR466" s="909"/>
      <c r="IS466" s="909"/>
    </row>
    <row r="467" spans="1:253" s="914" customFormat="1" ht="30">
      <c r="A467" s="725">
        <v>418</v>
      </c>
      <c r="B467" s="1066" t="s">
        <v>404</v>
      </c>
      <c r="C467" s="1066"/>
      <c r="D467" s="1067"/>
      <c r="E467" s="1111" t="s">
        <v>388</v>
      </c>
      <c r="F467" s="862" t="s">
        <v>1248</v>
      </c>
      <c r="G467" s="726" t="s">
        <v>1088</v>
      </c>
      <c r="H467" s="665" t="s">
        <v>19</v>
      </c>
      <c r="I467" s="728">
        <v>2016</v>
      </c>
      <c r="J467" s="728"/>
      <c r="K467" s="728">
        <v>2021</v>
      </c>
      <c r="L467" s="728" t="s">
        <v>1319</v>
      </c>
      <c r="M467" s="728"/>
      <c r="N467" s="1068" t="s">
        <v>434</v>
      </c>
      <c r="O467" s="1069">
        <v>165582</v>
      </c>
      <c r="P467" s="1069"/>
      <c r="Q467" s="1070">
        <v>165852</v>
      </c>
      <c r="R467" s="1070">
        <v>6000</v>
      </c>
      <c r="S467" s="1070"/>
      <c r="T467" s="1070">
        <v>6000</v>
      </c>
      <c r="U467" s="1070">
        <v>156870</v>
      </c>
      <c r="V467" s="1071">
        <v>83000</v>
      </c>
      <c r="W467" s="1072">
        <v>10000</v>
      </c>
      <c r="X467" s="1072"/>
      <c r="Y467" s="1072"/>
      <c r="Z467" s="1071">
        <v>10000</v>
      </c>
      <c r="AA467" s="1071">
        <f>V467-W467-Z467</f>
        <v>63000</v>
      </c>
      <c r="AB467" s="1073" t="s">
        <v>405</v>
      </c>
      <c r="AC467" s="909"/>
      <c r="AD467" s="909"/>
      <c r="AE467" s="909"/>
      <c r="AF467" s="909"/>
      <c r="AG467" s="909"/>
      <c r="AH467" s="909"/>
      <c r="AI467" s="909"/>
      <c r="AJ467" s="909"/>
      <c r="AK467" s="909"/>
      <c r="AL467" s="909"/>
      <c r="AM467" s="909"/>
      <c r="AN467" s="909"/>
      <c r="AO467" s="909"/>
      <c r="AP467" s="909"/>
      <c r="AQ467" s="909"/>
      <c r="AR467" s="909"/>
      <c r="AS467" s="909"/>
      <c r="AT467" s="909"/>
      <c r="AU467" s="909"/>
      <c r="AV467" s="909"/>
      <c r="AW467" s="909"/>
      <c r="AX467" s="909"/>
      <c r="AY467" s="909"/>
      <c r="AZ467" s="909"/>
      <c r="BA467" s="909"/>
      <c r="BB467" s="909"/>
      <c r="BC467" s="909"/>
      <c r="BD467" s="909"/>
      <c r="BE467" s="909"/>
      <c r="BF467" s="909"/>
      <c r="BG467" s="909"/>
      <c r="BH467" s="909"/>
      <c r="BI467" s="909"/>
      <c r="BJ467" s="909"/>
      <c r="BK467" s="909"/>
      <c r="BL467" s="909"/>
      <c r="BM467" s="909"/>
      <c r="BN467" s="909"/>
      <c r="BO467" s="909"/>
      <c r="BP467" s="909"/>
      <c r="BQ467" s="909"/>
      <c r="BR467" s="909"/>
      <c r="BS467" s="909"/>
      <c r="BT467" s="909"/>
      <c r="BU467" s="909"/>
      <c r="BV467" s="909"/>
      <c r="BW467" s="909"/>
      <c r="BX467" s="909"/>
      <c r="BY467" s="909"/>
      <c r="BZ467" s="909"/>
      <c r="CA467" s="909"/>
      <c r="CB467" s="909"/>
      <c r="CC467" s="909"/>
      <c r="CD467" s="909"/>
      <c r="CE467" s="909"/>
      <c r="CF467" s="909"/>
      <c r="CG467" s="909"/>
      <c r="CH467" s="909"/>
      <c r="CI467" s="909"/>
      <c r="CJ467" s="909"/>
      <c r="CK467" s="909"/>
      <c r="CL467" s="909"/>
      <c r="CM467" s="909"/>
      <c r="CN467" s="909"/>
      <c r="CO467" s="909"/>
      <c r="CP467" s="909"/>
      <c r="CQ467" s="909"/>
      <c r="CR467" s="909"/>
      <c r="CS467" s="909"/>
      <c r="CT467" s="909"/>
      <c r="CU467" s="909"/>
      <c r="CV467" s="909"/>
      <c r="CW467" s="909"/>
      <c r="CX467" s="909"/>
      <c r="CY467" s="909"/>
      <c r="CZ467" s="909"/>
      <c r="DA467" s="909"/>
      <c r="DB467" s="909"/>
      <c r="DC467" s="909"/>
      <c r="DD467" s="909"/>
      <c r="DE467" s="909"/>
      <c r="DF467" s="909"/>
      <c r="DG467" s="909"/>
      <c r="DH467" s="909"/>
      <c r="DI467" s="909"/>
      <c r="DJ467" s="909"/>
      <c r="DK467" s="909"/>
      <c r="DL467" s="909"/>
      <c r="DM467" s="909"/>
      <c r="DN467" s="909"/>
      <c r="DO467" s="909"/>
      <c r="DP467" s="909"/>
      <c r="DQ467" s="909"/>
      <c r="DR467" s="909"/>
      <c r="DS467" s="909"/>
      <c r="DT467" s="909"/>
      <c r="DU467" s="909"/>
      <c r="DV467" s="909"/>
      <c r="DW467" s="909"/>
      <c r="DX467" s="909"/>
      <c r="DY467" s="909"/>
      <c r="DZ467" s="909"/>
      <c r="EA467" s="909"/>
      <c r="EB467" s="909"/>
      <c r="EC467" s="909"/>
      <c r="ED467" s="909"/>
      <c r="EE467" s="909"/>
      <c r="EF467" s="909"/>
      <c r="EG467" s="909"/>
      <c r="EH467" s="909"/>
      <c r="EI467" s="909"/>
      <c r="EJ467" s="909"/>
      <c r="EK467" s="909"/>
      <c r="EL467" s="909"/>
      <c r="EM467" s="909"/>
      <c r="EN467" s="909"/>
      <c r="EO467" s="909"/>
      <c r="EP467" s="909"/>
      <c r="EQ467" s="909"/>
      <c r="ER467" s="909"/>
      <c r="ES467" s="909"/>
      <c r="ET467" s="909"/>
      <c r="EU467" s="909"/>
      <c r="EV467" s="909"/>
      <c r="EW467" s="909"/>
      <c r="EX467" s="909"/>
      <c r="EY467" s="909"/>
      <c r="EZ467" s="909"/>
      <c r="FA467" s="909"/>
      <c r="FB467" s="909"/>
      <c r="FC467" s="909"/>
      <c r="FD467" s="909"/>
      <c r="FE467" s="909"/>
      <c r="FF467" s="909"/>
      <c r="FG467" s="909"/>
      <c r="FH467" s="909"/>
      <c r="FI467" s="909"/>
      <c r="FJ467" s="909"/>
      <c r="FK467" s="909"/>
      <c r="FL467" s="909"/>
      <c r="FM467" s="909"/>
      <c r="FN467" s="909"/>
      <c r="FO467" s="909"/>
      <c r="FP467" s="909"/>
      <c r="FQ467" s="909"/>
      <c r="FR467" s="909"/>
      <c r="FS467" s="909"/>
      <c r="FT467" s="909"/>
      <c r="FU467" s="909"/>
      <c r="FV467" s="909"/>
      <c r="FW467" s="909"/>
      <c r="FX467" s="909"/>
      <c r="FY467" s="909"/>
      <c r="FZ467" s="909"/>
      <c r="GA467" s="909"/>
      <c r="GB467" s="909"/>
      <c r="GC467" s="909"/>
      <c r="GD467" s="909"/>
      <c r="GE467" s="909"/>
      <c r="GF467" s="909"/>
      <c r="GG467" s="909"/>
      <c r="GH467" s="909"/>
      <c r="GI467" s="909"/>
      <c r="GJ467" s="909"/>
      <c r="GK467" s="909"/>
      <c r="GL467" s="909"/>
      <c r="GM467" s="909"/>
      <c r="GN467" s="909"/>
      <c r="GO467" s="909"/>
      <c r="GP467" s="909"/>
      <c r="GQ467" s="909"/>
      <c r="GR467" s="909"/>
      <c r="GS467" s="909"/>
      <c r="GT467" s="909"/>
      <c r="GU467" s="909"/>
      <c r="GV467" s="909"/>
      <c r="GW467" s="909"/>
      <c r="GX467" s="909"/>
      <c r="GY467" s="909"/>
      <c r="GZ467" s="909"/>
      <c r="HA467" s="909"/>
      <c r="HB467" s="909"/>
      <c r="HC467" s="909"/>
      <c r="HD467" s="909"/>
      <c r="HE467" s="909"/>
      <c r="HF467" s="909"/>
      <c r="HG467" s="909"/>
      <c r="HH467" s="909"/>
      <c r="HI467" s="909"/>
      <c r="HJ467" s="909"/>
      <c r="HK467" s="909"/>
      <c r="HL467" s="909"/>
      <c r="HM467" s="909"/>
      <c r="HN467" s="909"/>
      <c r="HO467" s="909"/>
      <c r="HP467" s="909"/>
      <c r="HQ467" s="909"/>
      <c r="HR467" s="909"/>
      <c r="HS467" s="909"/>
      <c r="HT467" s="909"/>
      <c r="HU467" s="909"/>
      <c r="HV467" s="909"/>
      <c r="HW467" s="909"/>
      <c r="HX467" s="909"/>
      <c r="HY467" s="909"/>
      <c r="HZ467" s="909"/>
      <c r="IA467" s="909"/>
      <c r="IB467" s="909"/>
      <c r="IC467" s="909"/>
      <c r="ID467" s="909"/>
      <c r="IE467" s="909"/>
      <c r="IF467" s="909"/>
      <c r="IG467" s="909"/>
      <c r="IH467" s="909"/>
      <c r="II467" s="909"/>
      <c r="IJ467" s="909"/>
      <c r="IK467" s="909"/>
      <c r="IL467" s="909"/>
      <c r="IM467" s="909"/>
      <c r="IN467" s="909"/>
      <c r="IO467" s="909"/>
      <c r="IP467" s="909"/>
      <c r="IQ467" s="909"/>
      <c r="IR467" s="909"/>
      <c r="IS467" s="909"/>
    </row>
    <row r="468" spans="1:253" s="914" customFormat="1" ht="45">
      <c r="A468" s="725">
        <v>419</v>
      </c>
      <c r="B468" s="1066" t="s">
        <v>408</v>
      </c>
      <c r="C468" s="1066"/>
      <c r="D468" s="1067"/>
      <c r="E468" s="1111" t="s">
        <v>388</v>
      </c>
      <c r="F468" s="862" t="s">
        <v>1248</v>
      </c>
      <c r="G468" s="726" t="s">
        <v>1088</v>
      </c>
      <c r="H468" s="665" t="s">
        <v>19</v>
      </c>
      <c r="I468" s="728">
        <v>2016</v>
      </c>
      <c r="J468" s="728"/>
      <c r="K468" s="728">
        <v>2018</v>
      </c>
      <c r="L468" s="728" t="s">
        <v>1319</v>
      </c>
      <c r="M468" s="728"/>
      <c r="N468" s="1066" t="s">
        <v>436</v>
      </c>
      <c r="O468" s="1070">
        <v>6000</v>
      </c>
      <c r="P468" s="1070"/>
      <c r="Q468" s="1070">
        <v>1800</v>
      </c>
      <c r="R468" s="1070">
        <v>300</v>
      </c>
      <c r="S468" s="1070"/>
      <c r="T468" s="1070">
        <v>300</v>
      </c>
      <c r="U468" s="1070">
        <v>1500</v>
      </c>
      <c r="V468" s="1071">
        <v>1500</v>
      </c>
      <c r="W468" s="1072">
        <v>100</v>
      </c>
      <c r="X468" s="1072"/>
      <c r="Y468" s="1072"/>
      <c r="Z468" s="1071"/>
      <c r="AA468" s="1071">
        <f>V468-W468-Z468</f>
        <v>1400</v>
      </c>
      <c r="AB468" s="1073"/>
      <c r="AC468" s="909"/>
      <c r="AD468" s="909"/>
      <c r="AE468" s="909"/>
      <c r="AF468" s="909"/>
      <c r="AG468" s="909"/>
      <c r="AH468" s="909"/>
      <c r="AI468" s="909"/>
      <c r="AJ468" s="909"/>
      <c r="AK468" s="909"/>
      <c r="AL468" s="909"/>
      <c r="AM468" s="909"/>
      <c r="AN468" s="909"/>
      <c r="AO468" s="909"/>
      <c r="AP468" s="909"/>
      <c r="AQ468" s="909"/>
      <c r="AR468" s="909"/>
      <c r="AS468" s="909"/>
      <c r="AT468" s="909"/>
      <c r="AU468" s="909"/>
      <c r="AV468" s="909"/>
      <c r="AW468" s="909"/>
      <c r="AX468" s="909"/>
      <c r="AY468" s="909"/>
      <c r="AZ468" s="909"/>
      <c r="BA468" s="909"/>
      <c r="BB468" s="909"/>
      <c r="BC468" s="909"/>
      <c r="BD468" s="909"/>
      <c r="BE468" s="909"/>
      <c r="BF468" s="909"/>
      <c r="BG468" s="909"/>
      <c r="BH468" s="909"/>
      <c r="BI468" s="909"/>
      <c r="BJ468" s="909"/>
      <c r="BK468" s="909"/>
      <c r="BL468" s="909"/>
      <c r="BM468" s="909"/>
      <c r="BN468" s="909"/>
      <c r="BO468" s="909"/>
      <c r="BP468" s="909"/>
      <c r="BQ468" s="909"/>
      <c r="BR468" s="909"/>
      <c r="BS468" s="909"/>
      <c r="BT468" s="909"/>
      <c r="BU468" s="909"/>
      <c r="BV468" s="909"/>
      <c r="BW468" s="909"/>
      <c r="BX468" s="909"/>
      <c r="BY468" s="909"/>
      <c r="BZ468" s="909"/>
      <c r="CA468" s="909"/>
      <c r="CB468" s="909"/>
      <c r="CC468" s="909"/>
      <c r="CD468" s="909"/>
      <c r="CE468" s="909"/>
      <c r="CF468" s="909"/>
      <c r="CG468" s="909"/>
      <c r="CH468" s="909"/>
      <c r="CI468" s="909"/>
      <c r="CJ468" s="909"/>
      <c r="CK468" s="909"/>
      <c r="CL468" s="909"/>
      <c r="CM468" s="909"/>
      <c r="CN468" s="909"/>
      <c r="CO468" s="909"/>
      <c r="CP468" s="909"/>
      <c r="CQ468" s="909"/>
      <c r="CR468" s="909"/>
      <c r="CS468" s="909"/>
      <c r="CT468" s="909"/>
      <c r="CU468" s="909"/>
      <c r="CV468" s="909"/>
      <c r="CW468" s="909"/>
      <c r="CX468" s="909"/>
      <c r="CY468" s="909"/>
      <c r="CZ468" s="909"/>
      <c r="DA468" s="909"/>
      <c r="DB468" s="909"/>
      <c r="DC468" s="909"/>
      <c r="DD468" s="909"/>
      <c r="DE468" s="909"/>
      <c r="DF468" s="909"/>
      <c r="DG468" s="909"/>
      <c r="DH468" s="909"/>
      <c r="DI468" s="909"/>
      <c r="DJ468" s="909"/>
      <c r="DK468" s="909"/>
      <c r="DL468" s="909"/>
      <c r="DM468" s="909"/>
      <c r="DN468" s="909"/>
      <c r="DO468" s="909"/>
      <c r="DP468" s="909"/>
      <c r="DQ468" s="909"/>
      <c r="DR468" s="909"/>
      <c r="DS468" s="909"/>
      <c r="DT468" s="909"/>
      <c r="DU468" s="909"/>
      <c r="DV468" s="909"/>
      <c r="DW468" s="909"/>
      <c r="DX468" s="909"/>
      <c r="DY468" s="909"/>
      <c r="DZ468" s="909"/>
      <c r="EA468" s="909"/>
      <c r="EB468" s="909"/>
      <c r="EC468" s="909"/>
      <c r="ED468" s="909"/>
      <c r="EE468" s="909"/>
      <c r="EF468" s="909"/>
      <c r="EG468" s="909"/>
      <c r="EH468" s="909"/>
      <c r="EI468" s="909"/>
      <c r="EJ468" s="909"/>
      <c r="EK468" s="909"/>
      <c r="EL468" s="909"/>
      <c r="EM468" s="909"/>
      <c r="EN468" s="909"/>
      <c r="EO468" s="909"/>
      <c r="EP468" s="909"/>
      <c r="EQ468" s="909"/>
      <c r="ER468" s="909"/>
      <c r="ES468" s="909"/>
      <c r="ET468" s="909"/>
      <c r="EU468" s="909"/>
      <c r="EV468" s="909"/>
      <c r="EW468" s="909"/>
      <c r="EX468" s="909"/>
      <c r="EY468" s="909"/>
      <c r="EZ468" s="909"/>
      <c r="FA468" s="909"/>
      <c r="FB468" s="909"/>
      <c r="FC468" s="909"/>
      <c r="FD468" s="909"/>
      <c r="FE468" s="909"/>
      <c r="FF468" s="909"/>
      <c r="FG468" s="909"/>
      <c r="FH468" s="909"/>
      <c r="FI468" s="909"/>
      <c r="FJ468" s="909"/>
      <c r="FK468" s="909"/>
      <c r="FL468" s="909"/>
      <c r="FM468" s="909"/>
      <c r="FN468" s="909"/>
      <c r="FO468" s="909"/>
      <c r="FP468" s="909"/>
      <c r="FQ468" s="909"/>
      <c r="FR468" s="909"/>
      <c r="FS468" s="909"/>
      <c r="FT468" s="909"/>
      <c r="FU468" s="909"/>
      <c r="FV468" s="909"/>
      <c r="FW468" s="909"/>
      <c r="FX468" s="909"/>
      <c r="FY468" s="909"/>
      <c r="FZ468" s="909"/>
      <c r="GA468" s="909"/>
      <c r="GB468" s="909"/>
      <c r="GC468" s="909"/>
      <c r="GD468" s="909"/>
      <c r="GE468" s="909"/>
      <c r="GF468" s="909"/>
      <c r="GG468" s="909"/>
      <c r="GH468" s="909"/>
      <c r="GI468" s="909"/>
      <c r="GJ468" s="909"/>
      <c r="GK468" s="909"/>
      <c r="GL468" s="909"/>
      <c r="GM468" s="909"/>
      <c r="GN468" s="909"/>
      <c r="GO468" s="909"/>
      <c r="GP468" s="909"/>
      <c r="GQ468" s="909"/>
      <c r="GR468" s="909"/>
      <c r="GS468" s="909"/>
      <c r="GT468" s="909"/>
      <c r="GU468" s="909"/>
      <c r="GV468" s="909"/>
      <c r="GW468" s="909"/>
      <c r="GX468" s="909"/>
      <c r="GY468" s="909"/>
      <c r="GZ468" s="909"/>
      <c r="HA468" s="909"/>
      <c r="HB468" s="909"/>
      <c r="HC468" s="909"/>
      <c r="HD468" s="909"/>
      <c r="HE468" s="909"/>
      <c r="HF468" s="909"/>
      <c r="HG468" s="909"/>
      <c r="HH468" s="909"/>
      <c r="HI468" s="909"/>
      <c r="HJ468" s="909"/>
      <c r="HK468" s="909"/>
      <c r="HL468" s="909"/>
      <c r="HM468" s="909"/>
      <c r="HN468" s="909"/>
      <c r="HO468" s="909"/>
      <c r="HP468" s="909"/>
      <c r="HQ468" s="909"/>
      <c r="HR468" s="909"/>
      <c r="HS468" s="909"/>
      <c r="HT468" s="909"/>
      <c r="HU468" s="909"/>
      <c r="HV468" s="909"/>
      <c r="HW468" s="909"/>
      <c r="HX468" s="909"/>
      <c r="HY468" s="909"/>
      <c r="HZ468" s="909"/>
      <c r="IA468" s="909"/>
      <c r="IB468" s="909"/>
      <c r="IC468" s="909"/>
      <c r="ID468" s="909"/>
      <c r="IE468" s="909"/>
      <c r="IF468" s="909"/>
      <c r="IG468" s="909"/>
      <c r="IH468" s="909"/>
      <c r="II468" s="909"/>
      <c r="IJ468" s="909"/>
      <c r="IK468" s="909"/>
      <c r="IL468" s="909"/>
      <c r="IM468" s="909"/>
      <c r="IN468" s="909"/>
      <c r="IO468" s="909"/>
      <c r="IP468" s="909"/>
      <c r="IQ468" s="909"/>
      <c r="IR468" s="909"/>
      <c r="IS468" s="909"/>
    </row>
    <row r="469" spans="1:253" s="914" customFormat="1" ht="30">
      <c r="A469" s="725">
        <v>420</v>
      </c>
      <c r="B469" s="624" t="s">
        <v>622</v>
      </c>
      <c r="C469" s="624"/>
      <c r="D469" s="625"/>
      <c r="E469" s="1112" t="s">
        <v>388</v>
      </c>
      <c r="F469" s="862" t="s">
        <v>1248</v>
      </c>
      <c r="G469" s="862"/>
      <c r="H469" s="1113" t="s">
        <v>211</v>
      </c>
      <c r="I469" s="728">
        <v>2016</v>
      </c>
      <c r="J469" s="728">
        <v>2016</v>
      </c>
      <c r="K469" s="728">
        <v>2018</v>
      </c>
      <c r="L469" s="728" t="s">
        <v>1319</v>
      </c>
      <c r="M469" s="728"/>
      <c r="N469" s="1114" t="s">
        <v>623</v>
      </c>
      <c r="O469" s="1115">
        <v>4358</v>
      </c>
      <c r="P469" s="1115"/>
      <c r="Q469" s="1115">
        <v>4358</v>
      </c>
      <c r="R469" s="1116"/>
      <c r="S469" s="1116"/>
      <c r="T469" s="1116"/>
      <c r="U469" s="1117">
        <v>5000</v>
      </c>
      <c r="V469" s="1110">
        <f>Q469*0.9+1</f>
        <v>3923.2000000000003</v>
      </c>
      <c r="W469" s="1117">
        <v>1860</v>
      </c>
      <c r="X469" s="1117">
        <v>2063</v>
      </c>
      <c r="Y469" s="1117"/>
      <c r="Z469" s="1116"/>
      <c r="AA469" s="1110">
        <f>V469-W469</f>
        <v>2063.2000000000003</v>
      </c>
      <c r="AB469" s="1118" t="s">
        <v>619</v>
      </c>
      <c r="AC469" s="919"/>
      <c r="AD469" s="919"/>
      <c r="AE469" s="919"/>
      <c r="AF469" s="919"/>
      <c r="AG469" s="919"/>
      <c r="AH469" s="919"/>
      <c r="AI469" s="919"/>
      <c r="AJ469" s="919"/>
      <c r="AK469" s="919"/>
      <c r="AL469" s="919"/>
      <c r="AM469" s="919"/>
      <c r="AN469" s="919"/>
      <c r="AO469" s="919"/>
      <c r="AP469" s="919"/>
      <c r="AQ469" s="919"/>
      <c r="AR469" s="919"/>
      <c r="AS469" s="919"/>
      <c r="AT469" s="919"/>
      <c r="AU469" s="919"/>
      <c r="AV469" s="919"/>
      <c r="AW469" s="919"/>
      <c r="AX469" s="919"/>
      <c r="AY469" s="919"/>
      <c r="AZ469" s="919"/>
      <c r="BA469" s="919"/>
      <c r="BB469" s="919"/>
      <c r="BC469" s="919"/>
      <c r="BD469" s="919"/>
      <c r="BE469" s="919"/>
      <c r="BF469" s="919"/>
      <c r="BG469" s="919"/>
      <c r="BH469" s="919"/>
      <c r="BI469" s="919"/>
      <c r="BJ469" s="919"/>
      <c r="BK469" s="919"/>
      <c r="BL469" s="919"/>
      <c r="BM469" s="919"/>
      <c r="BN469" s="919"/>
      <c r="BO469" s="919"/>
      <c r="BP469" s="919"/>
      <c r="BQ469" s="919"/>
      <c r="BR469" s="919"/>
      <c r="BS469" s="919"/>
      <c r="BT469" s="919"/>
      <c r="BU469" s="919"/>
      <c r="BV469" s="919"/>
      <c r="BW469" s="919"/>
      <c r="BX469" s="919"/>
      <c r="BY469" s="919"/>
      <c r="BZ469" s="919"/>
      <c r="CA469" s="919"/>
      <c r="CB469" s="919"/>
      <c r="CC469" s="919"/>
      <c r="CD469" s="919"/>
      <c r="CE469" s="919"/>
      <c r="CF469" s="919"/>
      <c r="CG469" s="919"/>
      <c r="CH469" s="919"/>
      <c r="CI469" s="919"/>
      <c r="CJ469" s="919"/>
      <c r="CK469" s="919"/>
      <c r="CL469" s="919"/>
      <c r="CM469" s="919"/>
      <c r="CN469" s="919"/>
      <c r="CO469" s="919"/>
      <c r="CP469" s="919"/>
      <c r="CQ469" s="919"/>
      <c r="CR469" s="919"/>
      <c r="CS469" s="919"/>
      <c r="CT469" s="919"/>
      <c r="CU469" s="919"/>
      <c r="CV469" s="919"/>
      <c r="CW469" s="919"/>
      <c r="CX469" s="919"/>
      <c r="CY469" s="919"/>
      <c r="CZ469" s="919"/>
      <c r="DA469" s="919"/>
      <c r="DB469" s="919"/>
      <c r="DC469" s="919"/>
      <c r="DD469" s="919"/>
      <c r="DE469" s="919"/>
      <c r="DF469" s="919"/>
      <c r="DG469" s="919"/>
      <c r="DH469" s="919"/>
      <c r="DI469" s="919"/>
      <c r="DJ469" s="919"/>
      <c r="DK469" s="919"/>
      <c r="DL469" s="919"/>
      <c r="DM469" s="919"/>
      <c r="DN469" s="919"/>
      <c r="DO469" s="919"/>
      <c r="DP469" s="919"/>
      <c r="DQ469" s="919"/>
      <c r="DR469" s="919"/>
      <c r="DS469" s="919"/>
      <c r="DT469" s="919"/>
      <c r="DU469" s="919"/>
      <c r="DV469" s="919"/>
      <c r="DW469" s="919"/>
      <c r="DX469" s="919"/>
      <c r="DY469" s="919"/>
      <c r="DZ469" s="919"/>
      <c r="EA469" s="919"/>
      <c r="EB469" s="919"/>
      <c r="EC469" s="919"/>
      <c r="ED469" s="919"/>
      <c r="EE469" s="919"/>
      <c r="EF469" s="919"/>
      <c r="EG469" s="919"/>
      <c r="EH469" s="919"/>
      <c r="EI469" s="919"/>
      <c r="EJ469" s="919"/>
      <c r="EK469" s="919"/>
      <c r="EL469" s="919"/>
      <c r="EM469" s="919"/>
      <c r="EN469" s="919"/>
      <c r="EO469" s="919"/>
      <c r="EP469" s="919"/>
      <c r="EQ469" s="919"/>
      <c r="ER469" s="919"/>
      <c r="ES469" s="919"/>
      <c r="ET469" s="919"/>
      <c r="EU469" s="919"/>
      <c r="EV469" s="919"/>
      <c r="EW469" s="919"/>
      <c r="EX469" s="919"/>
      <c r="EY469" s="919"/>
      <c r="EZ469" s="919"/>
      <c r="FA469" s="919"/>
      <c r="FB469" s="919"/>
      <c r="FC469" s="919"/>
      <c r="FD469" s="919"/>
      <c r="FE469" s="919"/>
      <c r="FF469" s="919"/>
      <c r="FG469" s="919"/>
      <c r="FH469" s="919"/>
      <c r="FI469" s="919"/>
      <c r="FJ469" s="919"/>
      <c r="FK469" s="919"/>
      <c r="FL469" s="919"/>
      <c r="FM469" s="919"/>
      <c r="FN469" s="919"/>
      <c r="FO469" s="919"/>
      <c r="FP469" s="919"/>
      <c r="FQ469" s="919"/>
      <c r="FR469" s="919"/>
      <c r="FS469" s="919"/>
      <c r="FT469" s="919"/>
      <c r="FU469" s="919"/>
      <c r="FV469" s="919"/>
      <c r="FW469" s="919"/>
      <c r="FX469" s="919"/>
      <c r="FY469" s="919"/>
      <c r="FZ469" s="919"/>
      <c r="GA469" s="919"/>
      <c r="GB469" s="919"/>
      <c r="GC469" s="919"/>
      <c r="GD469" s="919"/>
      <c r="GE469" s="919"/>
      <c r="GF469" s="919"/>
      <c r="GG469" s="919"/>
      <c r="GH469" s="919"/>
      <c r="GI469" s="919"/>
      <c r="GJ469" s="919"/>
      <c r="GK469" s="919"/>
      <c r="GL469" s="919"/>
      <c r="GM469" s="919"/>
      <c r="GN469" s="919"/>
      <c r="GO469" s="919"/>
      <c r="GP469" s="919"/>
      <c r="GQ469" s="919"/>
      <c r="GR469" s="919"/>
      <c r="GS469" s="919"/>
      <c r="GT469" s="919"/>
      <c r="GU469" s="919"/>
      <c r="GV469" s="919"/>
      <c r="GW469" s="919"/>
      <c r="GX469" s="919"/>
      <c r="GY469" s="919"/>
      <c r="GZ469" s="919"/>
      <c r="HA469" s="919"/>
      <c r="HB469" s="919"/>
      <c r="HC469" s="919"/>
      <c r="HD469" s="919"/>
      <c r="HE469" s="919"/>
      <c r="HF469" s="919"/>
      <c r="HG469" s="919"/>
      <c r="HH469" s="919"/>
      <c r="HI469" s="919"/>
      <c r="HJ469" s="919"/>
      <c r="HK469" s="919"/>
      <c r="HL469" s="919"/>
      <c r="HM469" s="919"/>
      <c r="HN469" s="919"/>
      <c r="HO469" s="919"/>
      <c r="HP469" s="919"/>
      <c r="HQ469" s="919"/>
      <c r="HR469" s="919"/>
      <c r="HS469" s="919"/>
      <c r="HT469" s="919"/>
      <c r="HU469" s="919"/>
      <c r="HV469" s="919"/>
      <c r="HW469" s="919"/>
      <c r="HX469" s="919"/>
      <c r="HY469" s="919"/>
      <c r="HZ469" s="919"/>
      <c r="IA469" s="919"/>
      <c r="IB469" s="919"/>
      <c r="IC469" s="919"/>
      <c r="ID469" s="919"/>
      <c r="IE469" s="919"/>
      <c r="IF469" s="919"/>
      <c r="IG469" s="919"/>
      <c r="IH469" s="919"/>
      <c r="II469" s="919"/>
      <c r="IJ469" s="919"/>
      <c r="IK469" s="919"/>
      <c r="IL469" s="919"/>
      <c r="IM469" s="919"/>
      <c r="IN469" s="919"/>
      <c r="IO469" s="919"/>
      <c r="IP469" s="919"/>
      <c r="IQ469" s="919"/>
      <c r="IR469" s="919"/>
      <c r="IS469" s="919"/>
    </row>
    <row r="470" spans="1:253" s="914" customFormat="1" ht="75">
      <c r="A470" s="725">
        <v>421</v>
      </c>
      <c r="B470" s="624" t="s">
        <v>624</v>
      </c>
      <c r="C470" s="853" t="s">
        <v>1562</v>
      </c>
      <c r="D470" s="625">
        <v>1885</v>
      </c>
      <c r="E470" s="1112" t="s">
        <v>388</v>
      </c>
      <c r="F470" s="862" t="s">
        <v>1248</v>
      </c>
      <c r="G470" s="862"/>
      <c r="H470" s="665" t="s">
        <v>19</v>
      </c>
      <c r="I470" s="728">
        <v>2016</v>
      </c>
      <c r="J470" s="728">
        <v>2016</v>
      </c>
      <c r="K470" s="728">
        <v>2018</v>
      </c>
      <c r="L470" s="728" t="s">
        <v>1319</v>
      </c>
      <c r="M470" s="728"/>
      <c r="N470" s="1114" t="s">
        <v>625</v>
      </c>
      <c r="O470" s="1115">
        <v>2107</v>
      </c>
      <c r="P470" s="1115"/>
      <c r="Q470" s="1115">
        <v>2107</v>
      </c>
      <c r="R470" s="1116"/>
      <c r="S470" s="1116"/>
      <c r="T470" s="1116"/>
      <c r="U470" s="1117">
        <v>2200</v>
      </c>
      <c r="V470" s="1110">
        <v>1885</v>
      </c>
      <c r="W470" s="1117">
        <v>840</v>
      </c>
      <c r="X470" s="1117">
        <v>1056</v>
      </c>
      <c r="Y470" s="1117"/>
      <c r="Z470" s="1116"/>
      <c r="AA470" s="1110">
        <f>V470-W470</f>
        <v>1045</v>
      </c>
      <c r="AB470" s="1118" t="s">
        <v>619</v>
      </c>
      <c r="AC470" s="919"/>
      <c r="AD470" s="919"/>
      <c r="AE470" s="919"/>
      <c r="AF470" s="919"/>
      <c r="AG470" s="919"/>
      <c r="AH470" s="919"/>
      <c r="AI470" s="919"/>
      <c r="AJ470" s="919"/>
      <c r="AK470" s="919"/>
      <c r="AL470" s="919"/>
      <c r="AM470" s="919"/>
      <c r="AN470" s="919"/>
      <c r="AO470" s="919"/>
      <c r="AP470" s="919"/>
      <c r="AQ470" s="919"/>
      <c r="AR470" s="919"/>
      <c r="AS470" s="919"/>
      <c r="AT470" s="919"/>
      <c r="AU470" s="919"/>
      <c r="AV470" s="919"/>
      <c r="AW470" s="919"/>
      <c r="AX470" s="919"/>
      <c r="AY470" s="919"/>
      <c r="AZ470" s="919"/>
      <c r="BA470" s="919"/>
      <c r="BB470" s="919"/>
      <c r="BC470" s="919"/>
      <c r="BD470" s="919"/>
      <c r="BE470" s="919"/>
      <c r="BF470" s="919"/>
      <c r="BG470" s="919"/>
      <c r="BH470" s="919"/>
      <c r="BI470" s="919"/>
      <c r="BJ470" s="919"/>
      <c r="BK470" s="919"/>
      <c r="BL470" s="919"/>
      <c r="BM470" s="919"/>
      <c r="BN470" s="919"/>
      <c r="BO470" s="919"/>
      <c r="BP470" s="919"/>
      <c r="BQ470" s="919"/>
      <c r="BR470" s="919"/>
      <c r="BS470" s="919"/>
      <c r="BT470" s="919"/>
      <c r="BU470" s="919"/>
      <c r="BV470" s="919"/>
      <c r="BW470" s="919"/>
      <c r="BX470" s="919"/>
      <c r="BY470" s="919"/>
      <c r="BZ470" s="919"/>
      <c r="CA470" s="919"/>
      <c r="CB470" s="919"/>
      <c r="CC470" s="919"/>
      <c r="CD470" s="919"/>
      <c r="CE470" s="919"/>
      <c r="CF470" s="919"/>
      <c r="CG470" s="919"/>
      <c r="CH470" s="919"/>
      <c r="CI470" s="919"/>
      <c r="CJ470" s="919"/>
      <c r="CK470" s="919"/>
      <c r="CL470" s="919"/>
      <c r="CM470" s="919"/>
      <c r="CN470" s="919"/>
      <c r="CO470" s="919"/>
      <c r="CP470" s="919"/>
      <c r="CQ470" s="919"/>
      <c r="CR470" s="919"/>
      <c r="CS470" s="919"/>
      <c r="CT470" s="919"/>
      <c r="CU470" s="919"/>
      <c r="CV470" s="919"/>
      <c r="CW470" s="919"/>
      <c r="CX470" s="919"/>
      <c r="CY470" s="919"/>
      <c r="CZ470" s="919"/>
      <c r="DA470" s="919"/>
      <c r="DB470" s="919"/>
      <c r="DC470" s="919"/>
      <c r="DD470" s="919"/>
      <c r="DE470" s="919"/>
      <c r="DF470" s="919"/>
      <c r="DG470" s="919"/>
      <c r="DH470" s="919"/>
      <c r="DI470" s="919"/>
      <c r="DJ470" s="919"/>
      <c r="DK470" s="919"/>
      <c r="DL470" s="919"/>
      <c r="DM470" s="919"/>
      <c r="DN470" s="919"/>
      <c r="DO470" s="919"/>
      <c r="DP470" s="919"/>
      <c r="DQ470" s="919"/>
      <c r="DR470" s="919"/>
      <c r="DS470" s="919"/>
      <c r="DT470" s="919"/>
      <c r="DU470" s="919"/>
      <c r="DV470" s="919"/>
      <c r="DW470" s="919"/>
      <c r="DX470" s="919"/>
      <c r="DY470" s="919"/>
      <c r="DZ470" s="919"/>
      <c r="EA470" s="919"/>
      <c r="EB470" s="919"/>
      <c r="EC470" s="919"/>
      <c r="ED470" s="919"/>
      <c r="EE470" s="919"/>
      <c r="EF470" s="919"/>
      <c r="EG470" s="919"/>
      <c r="EH470" s="919"/>
      <c r="EI470" s="919"/>
      <c r="EJ470" s="919"/>
      <c r="EK470" s="919"/>
      <c r="EL470" s="919"/>
      <c r="EM470" s="919"/>
      <c r="EN470" s="919"/>
      <c r="EO470" s="919"/>
      <c r="EP470" s="919"/>
      <c r="EQ470" s="919"/>
      <c r="ER470" s="919"/>
      <c r="ES470" s="919"/>
      <c r="ET470" s="919"/>
      <c r="EU470" s="919"/>
      <c r="EV470" s="919"/>
      <c r="EW470" s="919"/>
      <c r="EX470" s="919"/>
      <c r="EY470" s="919"/>
      <c r="EZ470" s="919"/>
      <c r="FA470" s="919"/>
      <c r="FB470" s="919"/>
      <c r="FC470" s="919"/>
      <c r="FD470" s="919"/>
      <c r="FE470" s="919"/>
      <c r="FF470" s="919"/>
      <c r="FG470" s="919"/>
      <c r="FH470" s="919"/>
      <c r="FI470" s="919"/>
      <c r="FJ470" s="919"/>
      <c r="FK470" s="919"/>
      <c r="FL470" s="919"/>
      <c r="FM470" s="919"/>
      <c r="FN470" s="919"/>
      <c r="FO470" s="919"/>
      <c r="FP470" s="919"/>
      <c r="FQ470" s="919"/>
      <c r="FR470" s="919"/>
      <c r="FS470" s="919"/>
      <c r="FT470" s="919"/>
      <c r="FU470" s="919"/>
      <c r="FV470" s="919"/>
      <c r="FW470" s="919"/>
      <c r="FX470" s="919"/>
      <c r="FY470" s="919"/>
      <c r="FZ470" s="919"/>
      <c r="GA470" s="919"/>
      <c r="GB470" s="919"/>
      <c r="GC470" s="919"/>
      <c r="GD470" s="919"/>
      <c r="GE470" s="919"/>
      <c r="GF470" s="919"/>
      <c r="GG470" s="919"/>
      <c r="GH470" s="919"/>
      <c r="GI470" s="919"/>
      <c r="GJ470" s="919"/>
      <c r="GK470" s="919"/>
      <c r="GL470" s="919"/>
      <c r="GM470" s="919"/>
      <c r="GN470" s="919"/>
      <c r="GO470" s="919"/>
      <c r="GP470" s="919"/>
      <c r="GQ470" s="919"/>
      <c r="GR470" s="919"/>
      <c r="GS470" s="919"/>
      <c r="GT470" s="919"/>
      <c r="GU470" s="919"/>
      <c r="GV470" s="919"/>
      <c r="GW470" s="919"/>
      <c r="GX470" s="919"/>
      <c r="GY470" s="919"/>
      <c r="GZ470" s="919"/>
      <c r="HA470" s="919"/>
      <c r="HB470" s="919"/>
      <c r="HC470" s="919"/>
      <c r="HD470" s="919"/>
      <c r="HE470" s="919"/>
      <c r="HF470" s="919"/>
      <c r="HG470" s="919"/>
      <c r="HH470" s="919"/>
      <c r="HI470" s="919"/>
      <c r="HJ470" s="919"/>
      <c r="HK470" s="919"/>
      <c r="HL470" s="919"/>
      <c r="HM470" s="919"/>
      <c r="HN470" s="919"/>
      <c r="HO470" s="919"/>
      <c r="HP470" s="919"/>
      <c r="HQ470" s="919"/>
      <c r="HR470" s="919"/>
      <c r="HS470" s="919"/>
      <c r="HT470" s="919"/>
      <c r="HU470" s="919"/>
      <c r="HV470" s="919"/>
      <c r="HW470" s="919"/>
      <c r="HX470" s="919"/>
      <c r="HY470" s="919"/>
      <c r="HZ470" s="919"/>
      <c r="IA470" s="919"/>
      <c r="IB470" s="919"/>
      <c r="IC470" s="919"/>
      <c r="ID470" s="919"/>
      <c r="IE470" s="919"/>
      <c r="IF470" s="919"/>
      <c r="IG470" s="919"/>
      <c r="IH470" s="919"/>
      <c r="II470" s="919"/>
      <c r="IJ470" s="919"/>
      <c r="IK470" s="919"/>
      <c r="IL470" s="919"/>
      <c r="IM470" s="919"/>
      <c r="IN470" s="919"/>
      <c r="IO470" s="919"/>
      <c r="IP470" s="919"/>
      <c r="IQ470" s="919"/>
      <c r="IR470" s="919"/>
      <c r="IS470" s="919"/>
    </row>
    <row r="471" spans="1:253" s="914" customFormat="1" ht="60">
      <c r="A471" s="725">
        <v>422</v>
      </c>
      <c r="B471" s="1084" t="s">
        <v>410</v>
      </c>
      <c r="C471" s="1084"/>
      <c r="D471" s="1085"/>
      <c r="E471" s="1111" t="s">
        <v>388</v>
      </c>
      <c r="F471" s="862" t="s">
        <v>1248</v>
      </c>
      <c r="G471" s="726" t="s">
        <v>1088</v>
      </c>
      <c r="H471" s="665" t="s">
        <v>1146</v>
      </c>
      <c r="I471" s="728">
        <v>2017</v>
      </c>
      <c r="J471" s="728"/>
      <c r="K471" s="728">
        <v>2022</v>
      </c>
      <c r="L471" s="728"/>
      <c r="M471" s="728"/>
      <c r="N471" s="1086" t="s">
        <v>438</v>
      </c>
      <c r="O471" s="1070">
        <f>11.35*22500</f>
        <v>255375</v>
      </c>
      <c r="P471" s="1070"/>
      <c r="Q471" s="1070">
        <v>122000</v>
      </c>
      <c r="R471" s="1070"/>
      <c r="S471" s="1070"/>
      <c r="T471" s="1085"/>
      <c r="U471" s="1087"/>
      <c r="V471" s="1071">
        <v>61000</v>
      </c>
      <c r="W471" s="1070"/>
      <c r="X471" s="1070"/>
      <c r="Y471" s="1070"/>
      <c r="Z471" s="1071">
        <v>10000</v>
      </c>
      <c r="AA471" s="1071">
        <f>V471-W471-Z471</f>
        <v>51000</v>
      </c>
      <c r="AB471" s="1073" t="s">
        <v>411</v>
      </c>
      <c r="AC471" s="909"/>
      <c r="AD471" s="909"/>
      <c r="AE471" s="909"/>
      <c r="AF471" s="909"/>
      <c r="AG471" s="909"/>
      <c r="AH471" s="909"/>
      <c r="AI471" s="909"/>
      <c r="AJ471" s="909"/>
      <c r="AK471" s="909"/>
      <c r="AL471" s="909"/>
      <c r="AM471" s="909"/>
      <c r="AN471" s="909"/>
      <c r="AO471" s="909"/>
      <c r="AP471" s="909"/>
      <c r="AQ471" s="909"/>
      <c r="AR471" s="909"/>
      <c r="AS471" s="909"/>
      <c r="AT471" s="909"/>
      <c r="AU471" s="909"/>
      <c r="AV471" s="909"/>
      <c r="AW471" s="909"/>
      <c r="AX471" s="909"/>
      <c r="AY471" s="909"/>
      <c r="AZ471" s="909"/>
      <c r="BA471" s="909"/>
      <c r="BB471" s="909"/>
      <c r="BC471" s="909"/>
      <c r="BD471" s="909"/>
      <c r="BE471" s="909"/>
      <c r="BF471" s="909"/>
      <c r="BG471" s="909"/>
      <c r="BH471" s="909"/>
      <c r="BI471" s="909"/>
      <c r="BJ471" s="909"/>
      <c r="BK471" s="909"/>
      <c r="BL471" s="909"/>
      <c r="BM471" s="909"/>
      <c r="BN471" s="909"/>
      <c r="BO471" s="909"/>
      <c r="BP471" s="909"/>
      <c r="BQ471" s="909"/>
      <c r="BR471" s="909"/>
      <c r="BS471" s="909"/>
      <c r="BT471" s="909"/>
      <c r="BU471" s="909"/>
      <c r="BV471" s="909"/>
      <c r="BW471" s="909"/>
      <c r="BX471" s="909"/>
      <c r="BY471" s="909"/>
      <c r="BZ471" s="909"/>
      <c r="CA471" s="909"/>
      <c r="CB471" s="909"/>
      <c r="CC471" s="909"/>
      <c r="CD471" s="909"/>
      <c r="CE471" s="909"/>
      <c r="CF471" s="909"/>
      <c r="CG471" s="909"/>
      <c r="CH471" s="909"/>
      <c r="CI471" s="909"/>
      <c r="CJ471" s="909"/>
      <c r="CK471" s="909"/>
      <c r="CL471" s="909"/>
      <c r="CM471" s="909"/>
      <c r="CN471" s="909"/>
      <c r="CO471" s="909"/>
      <c r="CP471" s="909"/>
      <c r="CQ471" s="909"/>
      <c r="CR471" s="909"/>
      <c r="CS471" s="909"/>
      <c r="CT471" s="909"/>
      <c r="CU471" s="909"/>
      <c r="CV471" s="909"/>
      <c r="CW471" s="909"/>
      <c r="CX471" s="909"/>
      <c r="CY471" s="909"/>
      <c r="CZ471" s="909"/>
      <c r="DA471" s="909"/>
      <c r="DB471" s="909"/>
      <c r="DC471" s="909"/>
      <c r="DD471" s="909"/>
      <c r="DE471" s="909"/>
      <c r="DF471" s="909"/>
      <c r="DG471" s="909"/>
      <c r="DH471" s="909"/>
      <c r="DI471" s="909"/>
      <c r="DJ471" s="909"/>
      <c r="DK471" s="909"/>
      <c r="DL471" s="909"/>
      <c r="DM471" s="909"/>
      <c r="DN471" s="909"/>
      <c r="DO471" s="909"/>
      <c r="DP471" s="909"/>
      <c r="DQ471" s="909"/>
      <c r="DR471" s="909"/>
      <c r="DS471" s="909"/>
      <c r="DT471" s="909"/>
      <c r="DU471" s="909"/>
      <c r="DV471" s="909"/>
      <c r="DW471" s="909"/>
      <c r="DX471" s="909"/>
      <c r="DY471" s="909"/>
      <c r="DZ471" s="909"/>
      <c r="EA471" s="909"/>
      <c r="EB471" s="909"/>
      <c r="EC471" s="909"/>
      <c r="ED471" s="909"/>
      <c r="EE471" s="909"/>
      <c r="EF471" s="909"/>
      <c r="EG471" s="909"/>
      <c r="EH471" s="909"/>
      <c r="EI471" s="909"/>
      <c r="EJ471" s="909"/>
      <c r="EK471" s="909"/>
      <c r="EL471" s="909"/>
      <c r="EM471" s="909"/>
      <c r="EN471" s="909"/>
      <c r="EO471" s="909"/>
      <c r="EP471" s="909"/>
      <c r="EQ471" s="909"/>
      <c r="ER471" s="909"/>
      <c r="ES471" s="909"/>
      <c r="ET471" s="909"/>
      <c r="EU471" s="909"/>
      <c r="EV471" s="909"/>
      <c r="EW471" s="909"/>
      <c r="EX471" s="909"/>
      <c r="EY471" s="909"/>
      <c r="EZ471" s="909"/>
      <c r="FA471" s="909"/>
      <c r="FB471" s="909"/>
      <c r="FC471" s="909"/>
      <c r="FD471" s="909"/>
      <c r="FE471" s="909"/>
      <c r="FF471" s="909"/>
      <c r="FG471" s="909"/>
      <c r="FH471" s="909"/>
      <c r="FI471" s="909"/>
      <c r="FJ471" s="909"/>
      <c r="FK471" s="909"/>
      <c r="FL471" s="909"/>
      <c r="FM471" s="909"/>
      <c r="FN471" s="909"/>
      <c r="FO471" s="909"/>
      <c r="FP471" s="909"/>
      <c r="FQ471" s="909"/>
      <c r="FR471" s="909"/>
      <c r="FS471" s="909"/>
      <c r="FT471" s="909"/>
      <c r="FU471" s="909"/>
      <c r="FV471" s="909"/>
      <c r="FW471" s="909"/>
      <c r="FX471" s="909"/>
      <c r="FY471" s="909"/>
      <c r="FZ471" s="909"/>
      <c r="GA471" s="909"/>
      <c r="GB471" s="909"/>
      <c r="GC471" s="909"/>
      <c r="GD471" s="909"/>
      <c r="GE471" s="909"/>
      <c r="GF471" s="909"/>
      <c r="GG471" s="909"/>
      <c r="GH471" s="909"/>
      <c r="GI471" s="909"/>
      <c r="GJ471" s="909"/>
      <c r="GK471" s="909"/>
      <c r="GL471" s="909"/>
      <c r="GM471" s="909"/>
      <c r="GN471" s="909"/>
      <c r="GO471" s="909"/>
      <c r="GP471" s="909"/>
      <c r="GQ471" s="909"/>
      <c r="GR471" s="909"/>
      <c r="GS471" s="909"/>
      <c r="GT471" s="909"/>
      <c r="GU471" s="909"/>
      <c r="GV471" s="909"/>
      <c r="GW471" s="909"/>
      <c r="GX471" s="909"/>
      <c r="GY471" s="909"/>
      <c r="GZ471" s="909"/>
      <c r="HA471" s="909"/>
      <c r="HB471" s="909"/>
      <c r="HC471" s="909"/>
      <c r="HD471" s="909"/>
      <c r="HE471" s="909"/>
      <c r="HF471" s="909"/>
      <c r="HG471" s="909"/>
      <c r="HH471" s="909"/>
      <c r="HI471" s="909"/>
      <c r="HJ471" s="909"/>
      <c r="HK471" s="909"/>
      <c r="HL471" s="909"/>
      <c r="HM471" s="909"/>
      <c r="HN471" s="909"/>
      <c r="HO471" s="909"/>
      <c r="HP471" s="909"/>
      <c r="HQ471" s="909"/>
      <c r="HR471" s="909"/>
      <c r="HS471" s="909"/>
      <c r="HT471" s="909"/>
      <c r="HU471" s="909"/>
      <c r="HV471" s="909"/>
      <c r="HW471" s="909"/>
      <c r="HX471" s="909"/>
      <c r="HY471" s="909"/>
      <c r="HZ471" s="909"/>
      <c r="IA471" s="909"/>
      <c r="IB471" s="909"/>
      <c r="IC471" s="909"/>
      <c r="ID471" s="909"/>
      <c r="IE471" s="909"/>
      <c r="IF471" s="909"/>
      <c r="IG471" s="909"/>
      <c r="IH471" s="909"/>
      <c r="II471" s="909"/>
      <c r="IJ471" s="909"/>
      <c r="IK471" s="909"/>
      <c r="IL471" s="909"/>
      <c r="IM471" s="909"/>
      <c r="IN471" s="909"/>
      <c r="IO471" s="909"/>
      <c r="IP471" s="909"/>
      <c r="IQ471" s="909"/>
      <c r="IR471" s="909"/>
      <c r="IS471" s="909"/>
    </row>
    <row r="472" spans="1:253" s="914" customFormat="1" ht="60">
      <c r="A472" s="725">
        <v>423</v>
      </c>
      <c r="B472" s="1084" t="s">
        <v>412</v>
      </c>
      <c r="C472" s="1084"/>
      <c r="D472" s="1085"/>
      <c r="E472" s="1111" t="s">
        <v>388</v>
      </c>
      <c r="F472" s="862" t="s">
        <v>1248</v>
      </c>
      <c r="G472" s="726" t="s">
        <v>1088</v>
      </c>
      <c r="H472" s="665" t="s">
        <v>19</v>
      </c>
      <c r="I472" s="728">
        <v>2017</v>
      </c>
      <c r="J472" s="728" t="s">
        <v>1286</v>
      </c>
      <c r="K472" s="728">
        <v>2022</v>
      </c>
      <c r="L472" s="728" t="s">
        <v>1319</v>
      </c>
      <c r="M472" s="728"/>
      <c r="N472" s="1086" t="s">
        <v>439</v>
      </c>
      <c r="O472" s="1070">
        <v>176000</v>
      </c>
      <c r="P472" s="1070"/>
      <c r="Q472" s="1119">
        <v>95274</v>
      </c>
      <c r="R472" s="1070"/>
      <c r="S472" s="1070"/>
      <c r="T472" s="1085"/>
      <c r="U472" s="1087"/>
      <c r="V472" s="1071">
        <v>48000</v>
      </c>
      <c r="W472" s="1087"/>
      <c r="X472" s="1087"/>
      <c r="Y472" s="1087"/>
      <c r="Z472" s="1071">
        <v>10000</v>
      </c>
      <c r="AA472" s="1071">
        <f>V472-W472-Z472</f>
        <v>38000</v>
      </c>
      <c r="AB472" s="1073" t="s">
        <v>413</v>
      </c>
      <c r="AC472" s="909"/>
      <c r="AD472" s="909"/>
      <c r="AE472" s="909"/>
      <c r="AF472" s="909"/>
      <c r="AG472" s="909"/>
      <c r="AH472" s="909"/>
      <c r="AI472" s="909"/>
      <c r="AJ472" s="909"/>
      <c r="AK472" s="909"/>
      <c r="AL472" s="909"/>
      <c r="AM472" s="909"/>
      <c r="AN472" s="909"/>
      <c r="AO472" s="909"/>
      <c r="AP472" s="909"/>
      <c r="AQ472" s="909"/>
      <c r="AR472" s="909"/>
      <c r="AS472" s="909"/>
      <c r="AT472" s="909"/>
      <c r="AU472" s="909"/>
      <c r="AV472" s="909"/>
      <c r="AW472" s="909"/>
      <c r="AX472" s="909"/>
      <c r="AY472" s="909"/>
      <c r="AZ472" s="909"/>
      <c r="BA472" s="909"/>
      <c r="BB472" s="909"/>
      <c r="BC472" s="909"/>
      <c r="BD472" s="909"/>
      <c r="BE472" s="909"/>
      <c r="BF472" s="909"/>
      <c r="BG472" s="909"/>
      <c r="BH472" s="909"/>
      <c r="BI472" s="909"/>
      <c r="BJ472" s="909"/>
      <c r="BK472" s="909"/>
      <c r="BL472" s="909"/>
      <c r="BM472" s="909"/>
      <c r="BN472" s="909"/>
      <c r="BO472" s="909"/>
      <c r="BP472" s="909"/>
      <c r="BQ472" s="909"/>
      <c r="BR472" s="909"/>
      <c r="BS472" s="909"/>
      <c r="BT472" s="909"/>
      <c r="BU472" s="909"/>
      <c r="BV472" s="909"/>
      <c r="BW472" s="909"/>
      <c r="BX472" s="909"/>
      <c r="BY472" s="909"/>
      <c r="BZ472" s="909"/>
      <c r="CA472" s="909"/>
      <c r="CB472" s="909"/>
      <c r="CC472" s="909"/>
      <c r="CD472" s="909"/>
      <c r="CE472" s="909"/>
      <c r="CF472" s="909"/>
      <c r="CG472" s="909"/>
      <c r="CH472" s="909"/>
      <c r="CI472" s="909"/>
      <c r="CJ472" s="909"/>
      <c r="CK472" s="909"/>
      <c r="CL472" s="909"/>
      <c r="CM472" s="909"/>
      <c r="CN472" s="909"/>
      <c r="CO472" s="909"/>
      <c r="CP472" s="909"/>
      <c r="CQ472" s="909"/>
      <c r="CR472" s="909"/>
      <c r="CS472" s="909"/>
      <c r="CT472" s="909"/>
      <c r="CU472" s="909"/>
      <c r="CV472" s="909"/>
      <c r="CW472" s="909"/>
      <c r="CX472" s="909"/>
      <c r="CY472" s="909"/>
      <c r="CZ472" s="909"/>
      <c r="DA472" s="909"/>
      <c r="DB472" s="909"/>
      <c r="DC472" s="909"/>
      <c r="DD472" s="909"/>
      <c r="DE472" s="909"/>
      <c r="DF472" s="909"/>
      <c r="DG472" s="909"/>
      <c r="DH472" s="909"/>
      <c r="DI472" s="909"/>
      <c r="DJ472" s="909"/>
      <c r="DK472" s="909"/>
      <c r="DL472" s="909"/>
      <c r="DM472" s="909"/>
      <c r="DN472" s="909"/>
      <c r="DO472" s="909"/>
      <c r="DP472" s="909"/>
      <c r="DQ472" s="909"/>
      <c r="DR472" s="909"/>
      <c r="DS472" s="909"/>
      <c r="DT472" s="909"/>
      <c r="DU472" s="909"/>
      <c r="DV472" s="909"/>
      <c r="DW472" s="909"/>
      <c r="DX472" s="909"/>
      <c r="DY472" s="909"/>
      <c r="DZ472" s="909"/>
      <c r="EA472" s="909"/>
      <c r="EB472" s="909"/>
      <c r="EC472" s="909"/>
      <c r="ED472" s="909"/>
      <c r="EE472" s="909"/>
      <c r="EF472" s="909"/>
      <c r="EG472" s="909"/>
      <c r="EH472" s="909"/>
      <c r="EI472" s="909"/>
      <c r="EJ472" s="909"/>
      <c r="EK472" s="909"/>
      <c r="EL472" s="909"/>
      <c r="EM472" s="909"/>
      <c r="EN472" s="909"/>
      <c r="EO472" s="909"/>
      <c r="EP472" s="909"/>
      <c r="EQ472" s="909"/>
      <c r="ER472" s="909"/>
      <c r="ES472" s="909"/>
      <c r="ET472" s="909"/>
      <c r="EU472" s="909"/>
      <c r="EV472" s="909"/>
      <c r="EW472" s="909"/>
      <c r="EX472" s="909"/>
      <c r="EY472" s="909"/>
      <c r="EZ472" s="909"/>
      <c r="FA472" s="909"/>
      <c r="FB472" s="909"/>
      <c r="FC472" s="909"/>
      <c r="FD472" s="909"/>
      <c r="FE472" s="909"/>
      <c r="FF472" s="909"/>
      <c r="FG472" s="909"/>
      <c r="FH472" s="909"/>
      <c r="FI472" s="909"/>
      <c r="FJ472" s="909"/>
      <c r="FK472" s="909"/>
      <c r="FL472" s="909"/>
      <c r="FM472" s="909"/>
      <c r="FN472" s="909"/>
      <c r="FO472" s="909"/>
      <c r="FP472" s="909"/>
      <c r="FQ472" s="909"/>
      <c r="FR472" s="909"/>
      <c r="FS472" s="909"/>
      <c r="FT472" s="909"/>
      <c r="FU472" s="909"/>
      <c r="FV472" s="909"/>
      <c r="FW472" s="909"/>
      <c r="FX472" s="909"/>
      <c r="FY472" s="909"/>
      <c r="FZ472" s="909"/>
      <c r="GA472" s="909"/>
      <c r="GB472" s="909"/>
      <c r="GC472" s="909"/>
      <c r="GD472" s="909"/>
      <c r="GE472" s="909"/>
      <c r="GF472" s="909"/>
      <c r="GG472" s="909"/>
      <c r="GH472" s="909"/>
      <c r="GI472" s="909"/>
      <c r="GJ472" s="909"/>
      <c r="GK472" s="909"/>
      <c r="GL472" s="909"/>
      <c r="GM472" s="909"/>
      <c r="GN472" s="909"/>
      <c r="GO472" s="909"/>
      <c r="GP472" s="909"/>
      <c r="GQ472" s="909"/>
      <c r="GR472" s="909"/>
      <c r="GS472" s="909"/>
      <c r="GT472" s="909"/>
      <c r="GU472" s="909"/>
      <c r="GV472" s="909"/>
      <c r="GW472" s="909"/>
      <c r="GX472" s="909"/>
      <c r="GY472" s="909"/>
      <c r="GZ472" s="909"/>
      <c r="HA472" s="909"/>
      <c r="HB472" s="909"/>
      <c r="HC472" s="909"/>
      <c r="HD472" s="909"/>
      <c r="HE472" s="909"/>
      <c r="HF472" s="909"/>
      <c r="HG472" s="909"/>
      <c r="HH472" s="909"/>
      <c r="HI472" s="909"/>
      <c r="HJ472" s="909"/>
      <c r="HK472" s="909"/>
      <c r="HL472" s="909"/>
      <c r="HM472" s="909"/>
      <c r="HN472" s="909"/>
      <c r="HO472" s="909"/>
      <c r="HP472" s="909"/>
      <c r="HQ472" s="909"/>
      <c r="HR472" s="909"/>
      <c r="HS472" s="909"/>
      <c r="HT472" s="909"/>
      <c r="HU472" s="909"/>
      <c r="HV472" s="909"/>
      <c r="HW472" s="909"/>
      <c r="HX472" s="909"/>
      <c r="HY472" s="909"/>
      <c r="HZ472" s="909"/>
      <c r="IA472" s="909"/>
      <c r="IB472" s="909"/>
      <c r="IC472" s="909"/>
      <c r="ID472" s="909"/>
      <c r="IE472" s="909"/>
      <c r="IF472" s="909"/>
      <c r="IG472" s="909"/>
      <c r="IH472" s="909"/>
      <c r="II472" s="909"/>
      <c r="IJ472" s="909"/>
      <c r="IK472" s="909"/>
      <c r="IL472" s="909"/>
      <c r="IM472" s="909"/>
      <c r="IN472" s="909"/>
      <c r="IO472" s="909"/>
      <c r="IP472" s="909"/>
      <c r="IQ472" s="909"/>
      <c r="IR472" s="909"/>
      <c r="IS472" s="909"/>
    </row>
    <row r="473" spans="1:253" s="914" customFormat="1" ht="30">
      <c r="A473" s="725">
        <v>424</v>
      </c>
      <c r="B473" s="624" t="s">
        <v>626</v>
      </c>
      <c r="C473" s="624"/>
      <c r="D473" s="625"/>
      <c r="E473" s="1112" t="s">
        <v>388</v>
      </c>
      <c r="F473" s="862" t="s">
        <v>1248</v>
      </c>
      <c r="G473" s="862"/>
      <c r="H473" s="665" t="s">
        <v>19</v>
      </c>
      <c r="I473" s="728">
        <v>2017</v>
      </c>
      <c r="J473" s="728" t="s">
        <v>1286</v>
      </c>
      <c r="K473" s="728">
        <v>2019</v>
      </c>
      <c r="L473" s="728" t="s">
        <v>1319</v>
      </c>
      <c r="M473" s="728"/>
      <c r="N473" s="1114" t="s">
        <v>627</v>
      </c>
      <c r="O473" s="1120">
        <v>3492</v>
      </c>
      <c r="P473" s="1120"/>
      <c r="Q473" s="1120">
        <v>3492</v>
      </c>
      <c r="R473" s="1117"/>
      <c r="S473" s="1117"/>
      <c r="T473" s="1121"/>
      <c r="U473" s="1117">
        <v>3500</v>
      </c>
      <c r="V473" s="1110">
        <f>Q473*0.9</f>
        <v>3142.8</v>
      </c>
      <c r="W473" s="1117"/>
      <c r="X473" s="1117">
        <v>3143</v>
      </c>
      <c r="Y473" s="1117"/>
      <c r="Z473" s="1117"/>
      <c r="AA473" s="1110">
        <f>V473</f>
        <v>3142.8</v>
      </c>
      <c r="AB473" s="1104" t="s">
        <v>628</v>
      </c>
      <c r="AC473" s="919"/>
      <c r="AD473" s="919"/>
      <c r="AE473" s="919"/>
      <c r="AF473" s="919"/>
      <c r="AG473" s="919"/>
      <c r="AH473" s="919"/>
      <c r="AI473" s="919"/>
      <c r="AJ473" s="919"/>
      <c r="AK473" s="919"/>
      <c r="AL473" s="919"/>
      <c r="AM473" s="919"/>
      <c r="AN473" s="919"/>
      <c r="AO473" s="919"/>
      <c r="AP473" s="919"/>
      <c r="AQ473" s="919"/>
      <c r="AR473" s="919"/>
      <c r="AS473" s="919"/>
      <c r="AT473" s="919"/>
      <c r="AU473" s="919"/>
      <c r="AV473" s="919"/>
      <c r="AW473" s="919"/>
      <c r="AX473" s="919"/>
      <c r="AY473" s="919"/>
      <c r="AZ473" s="919"/>
      <c r="BA473" s="919"/>
      <c r="BB473" s="919"/>
      <c r="BC473" s="919"/>
      <c r="BD473" s="919"/>
      <c r="BE473" s="919"/>
      <c r="BF473" s="919"/>
      <c r="BG473" s="919"/>
      <c r="BH473" s="919"/>
      <c r="BI473" s="919"/>
      <c r="BJ473" s="919"/>
      <c r="BK473" s="919"/>
      <c r="BL473" s="919"/>
      <c r="BM473" s="919"/>
      <c r="BN473" s="919"/>
      <c r="BO473" s="919"/>
      <c r="BP473" s="919"/>
      <c r="BQ473" s="919"/>
      <c r="BR473" s="919"/>
      <c r="BS473" s="919"/>
      <c r="BT473" s="919"/>
      <c r="BU473" s="919"/>
      <c r="BV473" s="919"/>
      <c r="BW473" s="919"/>
      <c r="BX473" s="919"/>
      <c r="BY473" s="919"/>
      <c r="BZ473" s="919"/>
      <c r="CA473" s="919"/>
      <c r="CB473" s="919"/>
      <c r="CC473" s="919"/>
      <c r="CD473" s="919"/>
      <c r="CE473" s="919"/>
      <c r="CF473" s="919"/>
      <c r="CG473" s="919"/>
      <c r="CH473" s="919"/>
      <c r="CI473" s="919"/>
      <c r="CJ473" s="919"/>
      <c r="CK473" s="919"/>
      <c r="CL473" s="919"/>
      <c r="CM473" s="919"/>
      <c r="CN473" s="919"/>
      <c r="CO473" s="919"/>
      <c r="CP473" s="919"/>
      <c r="CQ473" s="919"/>
      <c r="CR473" s="919"/>
      <c r="CS473" s="919"/>
      <c r="CT473" s="919"/>
      <c r="CU473" s="919"/>
      <c r="CV473" s="919"/>
      <c r="CW473" s="919"/>
      <c r="CX473" s="919"/>
      <c r="CY473" s="919"/>
      <c r="CZ473" s="919"/>
      <c r="DA473" s="919"/>
      <c r="DB473" s="919"/>
      <c r="DC473" s="919"/>
      <c r="DD473" s="919"/>
      <c r="DE473" s="919"/>
      <c r="DF473" s="919"/>
      <c r="DG473" s="919"/>
      <c r="DH473" s="919"/>
      <c r="DI473" s="919"/>
      <c r="DJ473" s="919"/>
      <c r="DK473" s="919"/>
      <c r="DL473" s="919"/>
      <c r="DM473" s="919"/>
      <c r="DN473" s="919"/>
      <c r="DO473" s="919"/>
      <c r="DP473" s="919"/>
      <c r="DQ473" s="919"/>
      <c r="DR473" s="919"/>
      <c r="DS473" s="919"/>
      <c r="DT473" s="919"/>
      <c r="DU473" s="919"/>
      <c r="DV473" s="919"/>
      <c r="DW473" s="919"/>
      <c r="DX473" s="919"/>
      <c r="DY473" s="919"/>
      <c r="DZ473" s="919"/>
      <c r="EA473" s="919"/>
      <c r="EB473" s="919"/>
      <c r="EC473" s="919"/>
      <c r="ED473" s="919"/>
      <c r="EE473" s="919"/>
      <c r="EF473" s="919"/>
      <c r="EG473" s="919"/>
      <c r="EH473" s="919"/>
      <c r="EI473" s="919"/>
      <c r="EJ473" s="919"/>
      <c r="EK473" s="919"/>
      <c r="EL473" s="919"/>
      <c r="EM473" s="919"/>
      <c r="EN473" s="919"/>
      <c r="EO473" s="919"/>
      <c r="EP473" s="919"/>
      <c r="EQ473" s="919"/>
      <c r="ER473" s="919"/>
      <c r="ES473" s="919"/>
      <c r="ET473" s="919"/>
      <c r="EU473" s="919"/>
      <c r="EV473" s="919"/>
      <c r="EW473" s="919"/>
      <c r="EX473" s="919"/>
      <c r="EY473" s="919"/>
      <c r="EZ473" s="919"/>
      <c r="FA473" s="919"/>
      <c r="FB473" s="919"/>
      <c r="FC473" s="919"/>
      <c r="FD473" s="919"/>
      <c r="FE473" s="919"/>
      <c r="FF473" s="919"/>
      <c r="FG473" s="919"/>
      <c r="FH473" s="919"/>
      <c r="FI473" s="919"/>
      <c r="FJ473" s="919"/>
      <c r="FK473" s="919"/>
      <c r="FL473" s="919"/>
      <c r="FM473" s="919"/>
      <c r="FN473" s="919"/>
      <c r="FO473" s="919"/>
      <c r="FP473" s="919"/>
      <c r="FQ473" s="919"/>
      <c r="FR473" s="919"/>
      <c r="FS473" s="919"/>
      <c r="FT473" s="919"/>
      <c r="FU473" s="919"/>
      <c r="FV473" s="919"/>
      <c r="FW473" s="919"/>
      <c r="FX473" s="919"/>
      <c r="FY473" s="919"/>
      <c r="FZ473" s="919"/>
      <c r="GA473" s="919"/>
      <c r="GB473" s="919"/>
      <c r="GC473" s="919"/>
      <c r="GD473" s="919"/>
      <c r="GE473" s="919"/>
      <c r="GF473" s="919"/>
      <c r="GG473" s="919"/>
      <c r="GH473" s="919"/>
      <c r="GI473" s="919"/>
      <c r="GJ473" s="919"/>
      <c r="GK473" s="919"/>
      <c r="GL473" s="919"/>
      <c r="GM473" s="919"/>
      <c r="GN473" s="919"/>
      <c r="GO473" s="919"/>
      <c r="GP473" s="919"/>
      <c r="GQ473" s="919"/>
      <c r="GR473" s="919"/>
      <c r="GS473" s="919"/>
      <c r="GT473" s="919"/>
      <c r="GU473" s="919"/>
      <c r="GV473" s="919"/>
      <c r="GW473" s="919"/>
      <c r="GX473" s="919"/>
      <c r="GY473" s="919"/>
      <c r="GZ473" s="919"/>
      <c r="HA473" s="919"/>
      <c r="HB473" s="919"/>
      <c r="HC473" s="919"/>
      <c r="HD473" s="919"/>
      <c r="HE473" s="919"/>
      <c r="HF473" s="919"/>
      <c r="HG473" s="919"/>
      <c r="HH473" s="919"/>
      <c r="HI473" s="919"/>
      <c r="HJ473" s="919"/>
      <c r="HK473" s="919"/>
      <c r="HL473" s="919"/>
      <c r="HM473" s="919"/>
      <c r="HN473" s="919"/>
      <c r="HO473" s="919"/>
      <c r="HP473" s="919"/>
      <c r="HQ473" s="919"/>
      <c r="HR473" s="919"/>
      <c r="HS473" s="919"/>
      <c r="HT473" s="919"/>
      <c r="HU473" s="919"/>
      <c r="HV473" s="919"/>
      <c r="HW473" s="919"/>
      <c r="HX473" s="919"/>
      <c r="HY473" s="919"/>
      <c r="HZ473" s="919"/>
      <c r="IA473" s="919"/>
      <c r="IB473" s="919"/>
      <c r="IC473" s="919"/>
      <c r="ID473" s="919"/>
      <c r="IE473" s="919"/>
      <c r="IF473" s="919"/>
      <c r="IG473" s="919"/>
      <c r="IH473" s="919"/>
      <c r="II473" s="919"/>
      <c r="IJ473" s="919"/>
      <c r="IK473" s="919"/>
      <c r="IL473" s="919"/>
      <c r="IM473" s="919"/>
      <c r="IN473" s="919"/>
      <c r="IO473" s="919"/>
      <c r="IP473" s="919"/>
      <c r="IQ473" s="919"/>
      <c r="IR473" s="919"/>
      <c r="IS473" s="919"/>
    </row>
    <row r="474" spans="1:253" s="914" customFormat="1" ht="30">
      <c r="A474" s="725">
        <v>425</v>
      </c>
      <c r="B474" s="624" t="s">
        <v>629</v>
      </c>
      <c r="C474" s="624"/>
      <c r="D474" s="625"/>
      <c r="E474" s="1112" t="s">
        <v>388</v>
      </c>
      <c r="F474" s="862" t="s">
        <v>1248</v>
      </c>
      <c r="G474" s="862"/>
      <c r="H474" s="859" t="s">
        <v>237</v>
      </c>
      <c r="I474" s="728">
        <v>2017</v>
      </c>
      <c r="J474" s="728" t="s">
        <v>1286</v>
      </c>
      <c r="K474" s="728">
        <v>2019</v>
      </c>
      <c r="L474" s="728" t="s">
        <v>1319</v>
      </c>
      <c r="M474" s="728"/>
      <c r="N474" s="922" t="s">
        <v>630</v>
      </c>
      <c r="O474" s="1120">
        <v>4178</v>
      </c>
      <c r="P474" s="1120"/>
      <c r="Q474" s="1120">
        <v>4178</v>
      </c>
      <c r="R474" s="1117"/>
      <c r="S474" s="1117"/>
      <c r="T474" s="1117"/>
      <c r="U474" s="1117">
        <v>5000</v>
      </c>
      <c r="V474" s="1110">
        <f>Q474*0.9</f>
        <v>3760.2000000000003</v>
      </c>
      <c r="W474" s="1117"/>
      <c r="X474" s="1117">
        <v>3760</v>
      </c>
      <c r="Y474" s="1117"/>
      <c r="Z474" s="1117"/>
      <c r="AA474" s="1110">
        <f>V474</f>
        <v>3760.2000000000003</v>
      </c>
      <c r="AB474" s="1104" t="s">
        <v>628</v>
      </c>
      <c r="AC474" s="919"/>
      <c r="AD474" s="919"/>
      <c r="AE474" s="919"/>
      <c r="AF474" s="919"/>
      <c r="AG474" s="919"/>
      <c r="AH474" s="919"/>
      <c r="AI474" s="919"/>
      <c r="AJ474" s="919"/>
      <c r="AK474" s="919"/>
      <c r="AL474" s="919"/>
      <c r="AM474" s="919"/>
      <c r="AN474" s="919"/>
      <c r="AO474" s="919"/>
      <c r="AP474" s="919"/>
      <c r="AQ474" s="919"/>
      <c r="AR474" s="919"/>
      <c r="AS474" s="919"/>
      <c r="AT474" s="919"/>
      <c r="AU474" s="919"/>
      <c r="AV474" s="919"/>
      <c r="AW474" s="919"/>
      <c r="AX474" s="919"/>
      <c r="AY474" s="919"/>
      <c r="AZ474" s="919"/>
      <c r="BA474" s="919"/>
      <c r="BB474" s="919"/>
      <c r="BC474" s="919"/>
      <c r="BD474" s="919"/>
      <c r="BE474" s="919"/>
      <c r="BF474" s="919"/>
      <c r="BG474" s="919"/>
      <c r="BH474" s="919"/>
      <c r="BI474" s="919"/>
      <c r="BJ474" s="919"/>
      <c r="BK474" s="919"/>
      <c r="BL474" s="919"/>
      <c r="BM474" s="919"/>
      <c r="BN474" s="919"/>
      <c r="BO474" s="919"/>
      <c r="BP474" s="919"/>
      <c r="BQ474" s="919"/>
      <c r="BR474" s="919"/>
      <c r="BS474" s="919"/>
      <c r="BT474" s="919"/>
      <c r="BU474" s="919"/>
      <c r="BV474" s="919"/>
      <c r="BW474" s="919"/>
      <c r="BX474" s="919"/>
      <c r="BY474" s="919"/>
      <c r="BZ474" s="919"/>
      <c r="CA474" s="919"/>
      <c r="CB474" s="919"/>
      <c r="CC474" s="919"/>
      <c r="CD474" s="919"/>
      <c r="CE474" s="919"/>
      <c r="CF474" s="919"/>
      <c r="CG474" s="919"/>
      <c r="CH474" s="919"/>
      <c r="CI474" s="919"/>
      <c r="CJ474" s="919"/>
      <c r="CK474" s="919"/>
      <c r="CL474" s="919"/>
      <c r="CM474" s="919"/>
      <c r="CN474" s="919"/>
      <c r="CO474" s="919"/>
      <c r="CP474" s="919"/>
      <c r="CQ474" s="919"/>
      <c r="CR474" s="919"/>
      <c r="CS474" s="919"/>
      <c r="CT474" s="919"/>
      <c r="CU474" s="919"/>
      <c r="CV474" s="919"/>
      <c r="CW474" s="919"/>
      <c r="CX474" s="919"/>
      <c r="CY474" s="919"/>
      <c r="CZ474" s="919"/>
      <c r="DA474" s="919"/>
      <c r="DB474" s="919"/>
      <c r="DC474" s="919"/>
      <c r="DD474" s="919"/>
      <c r="DE474" s="919"/>
      <c r="DF474" s="919"/>
      <c r="DG474" s="919"/>
      <c r="DH474" s="919"/>
      <c r="DI474" s="919"/>
      <c r="DJ474" s="919"/>
      <c r="DK474" s="919"/>
      <c r="DL474" s="919"/>
      <c r="DM474" s="919"/>
      <c r="DN474" s="919"/>
      <c r="DO474" s="919"/>
      <c r="DP474" s="919"/>
      <c r="DQ474" s="919"/>
      <c r="DR474" s="919"/>
      <c r="DS474" s="919"/>
      <c r="DT474" s="919"/>
      <c r="DU474" s="919"/>
      <c r="DV474" s="919"/>
      <c r="DW474" s="919"/>
      <c r="DX474" s="919"/>
      <c r="DY474" s="919"/>
      <c r="DZ474" s="919"/>
      <c r="EA474" s="919"/>
      <c r="EB474" s="919"/>
      <c r="EC474" s="919"/>
      <c r="ED474" s="919"/>
      <c r="EE474" s="919"/>
      <c r="EF474" s="919"/>
      <c r="EG474" s="919"/>
      <c r="EH474" s="919"/>
      <c r="EI474" s="919"/>
      <c r="EJ474" s="919"/>
      <c r="EK474" s="919"/>
      <c r="EL474" s="919"/>
      <c r="EM474" s="919"/>
      <c r="EN474" s="919"/>
      <c r="EO474" s="919"/>
      <c r="EP474" s="919"/>
      <c r="EQ474" s="919"/>
      <c r="ER474" s="919"/>
      <c r="ES474" s="919"/>
      <c r="ET474" s="919"/>
      <c r="EU474" s="919"/>
      <c r="EV474" s="919"/>
      <c r="EW474" s="919"/>
      <c r="EX474" s="919"/>
      <c r="EY474" s="919"/>
      <c r="EZ474" s="919"/>
      <c r="FA474" s="919"/>
      <c r="FB474" s="919"/>
      <c r="FC474" s="919"/>
      <c r="FD474" s="919"/>
      <c r="FE474" s="919"/>
      <c r="FF474" s="919"/>
      <c r="FG474" s="919"/>
      <c r="FH474" s="919"/>
      <c r="FI474" s="919"/>
      <c r="FJ474" s="919"/>
      <c r="FK474" s="919"/>
      <c r="FL474" s="919"/>
      <c r="FM474" s="919"/>
      <c r="FN474" s="919"/>
      <c r="FO474" s="919"/>
      <c r="FP474" s="919"/>
      <c r="FQ474" s="919"/>
      <c r="FR474" s="919"/>
      <c r="FS474" s="919"/>
      <c r="FT474" s="919"/>
      <c r="FU474" s="919"/>
      <c r="FV474" s="919"/>
      <c r="FW474" s="919"/>
      <c r="FX474" s="919"/>
      <c r="FY474" s="919"/>
      <c r="FZ474" s="919"/>
      <c r="GA474" s="919"/>
      <c r="GB474" s="919"/>
      <c r="GC474" s="919"/>
      <c r="GD474" s="919"/>
      <c r="GE474" s="919"/>
      <c r="GF474" s="919"/>
      <c r="GG474" s="919"/>
      <c r="GH474" s="919"/>
      <c r="GI474" s="919"/>
      <c r="GJ474" s="919"/>
      <c r="GK474" s="919"/>
      <c r="GL474" s="919"/>
      <c r="GM474" s="919"/>
      <c r="GN474" s="919"/>
      <c r="GO474" s="919"/>
      <c r="GP474" s="919"/>
      <c r="GQ474" s="919"/>
      <c r="GR474" s="919"/>
      <c r="GS474" s="919"/>
      <c r="GT474" s="919"/>
      <c r="GU474" s="919"/>
      <c r="GV474" s="919"/>
      <c r="GW474" s="919"/>
      <c r="GX474" s="919"/>
      <c r="GY474" s="919"/>
      <c r="GZ474" s="919"/>
      <c r="HA474" s="919"/>
      <c r="HB474" s="919"/>
      <c r="HC474" s="919"/>
      <c r="HD474" s="919"/>
      <c r="HE474" s="919"/>
      <c r="HF474" s="919"/>
      <c r="HG474" s="919"/>
      <c r="HH474" s="919"/>
      <c r="HI474" s="919"/>
      <c r="HJ474" s="919"/>
      <c r="HK474" s="919"/>
      <c r="HL474" s="919"/>
      <c r="HM474" s="919"/>
      <c r="HN474" s="919"/>
      <c r="HO474" s="919"/>
      <c r="HP474" s="919"/>
      <c r="HQ474" s="919"/>
      <c r="HR474" s="919"/>
      <c r="HS474" s="919"/>
      <c r="HT474" s="919"/>
      <c r="HU474" s="919"/>
      <c r="HV474" s="919"/>
      <c r="HW474" s="919"/>
      <c r="HX474" s="919"/>
      <c r="HY474" s="919"/>
      <c r="HZ474" s="919"/>
      <c r="IA474" s="919"/>
      <c r="IB474" s="919"/>
      <c r="IC474" s="919"/>
      <c r="ID474" s="919"/>
      <c r="IE474" s="919"/>
      <c r="IF474" s="919"/>
      <c r="IG474" s="919"/>
      <c r="IH474" s="919"/>
      <c r="II474" s="919"/>
      <c r="IJ474" s="919"/>
      <c r="IK474" s="919"/>
      <c r="IL474" s="919"/>
      <c r="IM474" s="919"/>
      <c r="IN474" s="919"/>
      <c r="IO474" s="919"/>
      <c r="IP474" s="919"/>
      <c r="IQ474" s="919"/>
      <c r="IR474" s="919"/>
      <c r="IS474" s="919"/>
    </row>
    <row r="475" spans="1:253" s="914" customFormat="1" ht="30">
      <c r="A475" s="725">
        <v>427</v>
      </c>
      <c r="B475" s="1042" t="s">
        <v>320</v>
      </c>
      <c r="C475" s="1042"/>
      <c r="D475" s="1042"/>
      <c r="E475" s="665" t="s">
        <v>645</v>
      </c>
      <c r="F475" s="849" t="s">
        <v>1140</v>
      </c>
      <c r="G475" s="849"/>
      <c r="H475" s="665" t="s">
        <v>1146</v>
      </c>
      <c r="I475" s="1122" t="s">
        <v>1091</v>
      </c>
      <c r="J475" s="1122"/>
      <c r="K475" s="1123" t="s">
        <v>1091</v>
      </c>
      <c r="L475" s="1123"/>
      <c r="M475" s="1123"/>
      <c r="N475" s="1125"/>
      <c r="O475" s="1020"/>
      <c r="P475" s="1020"/>
      <c r="Q475" s="998"/>
      <c r="R475" s="912"/>
      <c r="S475" s="912"/>
      <c r="T475" s="912"/>
      <c r="U475" s="1044"/>
      <c r="V475" s="912">
        <v>3300</v>
      </c>
      <c r="W475" s="857"/>
      <c r="X475" s="857">
        <v>3300</v>
      </c>
      <c r="Y475" s="857"/>
      <c r="Z475" s="912">
        <f>MIN(IF((V475-W475)&gt;1000,MAX((V475-W475)*25%,1000),(V475-W475)),5000)</f>
        <v>1000</v>
      </c>
      <c r="AA475" s="857">
        <f>V475-W475-Z475</f>
        <v>2300</v>
      </c>
      <c r="AB475" s="1032"/>
      <c r="AC475" s="1029">
        <f>Z475+W475+AA475</f>
        <v>3300</v>
      </c>
    </row>
    <row r="476" spans="1:253" s="909" customFormat="1" ht="30">
      <c r="A476" s="725">
        <v>428</v>
      </c>
      <c r="B476" s="1066" t="s">
        <v>391</v>
      </c>
      <c r="C476" s="1066"/>
      <c r="D476" s="1067"/>
      <c r="E476" s="665" t="s">
        <v>184</v>
      </c>
      <c r="F476" s="849" t="s">
        <v>1140</v>
      </c>
      <c r="G476" s="726" t="s">
        <v>1088</v>
      </c>
      <c r="H476" s="665" t="s">
        <v>1146</v>
      </c>
      <c r="I476" s="728">
        <v>2008</v>
      </c>
      <c r="J476" s="728">
        <v>2008</v>
      </c>
      <c r="K476" s="728">
        <v>2013</v>
      </c>
      <c r="L476" s="728">
        <v>2013</v>
      </c>
      <c r="M476" s="728"/>
      <c r="N476" s="1126" t="s">
        <v>422</v>
      </c>
      <c r="O476" s="1069">
        <v>49035.5</v>
      </c>
      <c r="P476" s="1069"/>
      <c r="Q476" s="1070">
        <v>14710</v>
      </c>
      <c r="R476" s="1069">
        <v>41345</v>
      </c>
      <c r="S476" s="1069"/>
      <c r="T476" s="1070">
        <v>21034</v>
      </c>
      <c r="U476" s="1070">
        <v>1000</v>
      </c>
      <c r="V476" s="1071">
        <v>1000</v>
      </c>
      <c r="W476" s="1072">
        <v>1000</v>
      </c>
      <c r="X476" s="1072"/>
      <c r="Y476" s="1072"/>
      <c r="Z476" s="1071"/>
      <c r="AA476" s="1071"/>
      <c r="AB476" s="1073" t="s">
        <v>134</v>
      </c>
    </row>
    <row r="477" spans="1:253" s="909" customFormat="1" ht="90">
      <c r="A477" s="725">
        <v>429</v>
      </c>
      <c r="B477" s="624" t="s">
        <v>317</v>
      </c>
      <c r="C477" s="1127" t="s">
        <v>1194</v>
      </c>
      <c r="D477" s="923">
        <v>14899</v>
      </c>
      <c r="E477" s="665" t="s">
        <v>184</v>
      </c>
      <c r="F477" s="849" t="s">
        <v>1140</v>
      </c>
      <c r="G477" s="849"/>
      <c r="H477" s="1113" t="s">
        <v>211</v>
      </c>
      <c r="I477" s="728">
        <v>2009</v>
      </c>
      <c r="J477" s="728">
        <v>2009</v>
      </c>
      <c r="K477" s="728">
        <v>2012</v>
      </c>
      <c r="L477" s="728">
        <v>2012</v>
      </c>
      <c r="M477" s="728"/>
      <c r="N477" s="1046" t="s">
        <v>318</v>
      </c>
      <c r="O477" s="1047">
        <v>17000</v>
      </c>
      <c r="P477" s="1047"/>
      <c r="Q477" s="857">
        <f>V477</f>
        <v>4190</v>
      </c>
      <c r="R477" s="912">
        <v>10710</v>
      </c>
      <c r="S477" s="912"/>
      <c r="T477" s="912"/>
      <c r="U477" s="1044"/>
      <c r="V477" s="912">
        <v>4190</v>
      </c>
      <c r="W477" s="850"/>
      <c r="X477" s="850">
        <v>4190</v>
      </c>
      <c r="Y477" s="850"/>
      <c r="Z477" s="912">
        <v>1047</v>
      </c>
      <c r="AA477" s="857">
        <f t="shared" ref="AA477:AA491" si="33">V477-W477-Z477</f>
        <v>3143</v>
      </c>
      <c r="AB477" s="1127" t="s">
        <v>319</v>
      </c>
      <c r="AC477" s="1029">
        <f t="shared" ref="AC477:AC489" si="34">Z477+W477+AA477</f>
        <v>4190</v>
      </c>
      <c r="AD477" s="914"/>
      <c r="AE477" s="914"/>
      <c r="AF477" s="914"/>
      <c r="AG477" s="914"/>
      <c r="AH477" s="914"/>
      <c r="AI477" s="914"/>
      <c r="AJ477" s="914"/>
      <c r="AK477" s="914"/>
      <c r="AL477" s="914"/>
      <c r="AM477" s="914"/>
      <c r="AN477" s="914"/>
      <c r="AO477" s="914"/>
      <c r="AP477" s="914"/>
      <c r="AQ477" s="914"/>
      <c r="AR477" s="914"/>
      <c r="AS477" s="914"/>
      <c r="AT477" s="914"/>
      <c r="AU477" s="914"/>
      <c r="AV477" s="914"/>
      <c r="AW477" s="914"/>
      <c r="AX477" s="914"/>
      <c r="AY477" s="914"/>
      <c r="AZ477" s="914"/>
      <c r="BA477" s="914"/>
      <c r="BB477" s="914"/>
      <c r="BC477" s="914"/>
      <c r="BD477" s="914"/>
      <c r="BE477" s="914"/>
      <c r="BF477" s="914"/>
      <c r="BG477" s="914"/>
      <c r="BH477" s="914"/>
      <c r="BI477" s="914"/>
      <c r="BJ477" s="914"/>
      <c r="BK477" s="914"/>
      <c r="BL477" s="914"/>
      <c r="BM477" s="914"/>
      <c r="BN477" s="914"/>
      <c r="BO477" s="914"/>
      <c r="BP477" s="914"/>
      <c r="BQ477" s="914"/>
      <c r="BR477" s="914"/>
      <c r="BS477" s="914"/>
      <c r="BT477" s="914"/>
      <c r="BU477" s="914"/>
      <c r="BV477" s="914"/>
      <c r="BW477" s="914"/>
      <c r="BX477" s="914"/>
      <c r="BY477" s="914"/>
      <c r="BZ477" s="914"/>
      <c r="CA477" s="914"/>
      <c r="CB477" s="914"/>
      <c r="CC477" s="914"/>
      <c r="CD477" s="914"/>
      <c r="CE477" s="914"/>
      <c r="CF477" s="914"/>
      <c r="CG477" s="914"/>
      <c r="CH477" s="914"/>
      <c r="CI477" s="914"/>
      <c r="CJ477" s="914"/>
      <c r="CK477" s="914"/>
      <c r="CL477" s="914"/>
      <c r="CM477" s="914"/>
      <c r="CN477" s="914"/>
      <c r="CO477" s="914"/>
      <c r="CP477" s="914"/>
      <c r="CQ477" s="914"/>
      <c r="CR477" s="914"/>
      <c r="CS477" s="914"/>
      <c r="CT477" s="914"/>
      <c r="CU477" s="914"/>
      <c r="CV477" s="914"/>
      <c r="CW477" s="914"/>
      <c r="CX477" s="914"/>
      <c r="CY477" s="914"/>
      <c r="CZ477" s="914"/>
      <c r="DA477" s="914"/>
      <c r="DB477" s="914"/>
      <c r="DC477" s="914"/>
      <c r="DD477" s="914"/>
      <c r="DE477" s="914"/>
      <c r="DF477" s="914"/>
      <c r="DG477" s="914"/>
      <c r="DH477" s="914"/>
      <c r="DI477" s="914"/>
      <c r="DJ477" s="914"/>
      <c r="DK477" s="914"/>
      <c r="DL477" s="914"/>
      <c r="DM477" s="914"/>
      <c r="DN477" s="914"/>
      <c r="DO477" s="914"/>
      <c r="DP477" s="914"/>
      <c r="DQ477" s="914"/>
      <c r="DR477" s="914"/>
      <c r="DS477" s="914"/>
      <c r="DT477" s="914"/>
      <c r="DU477" s="914"/>
      <c r="DV477" s="914"/>
      <c r="DW477" s="914"/>
      <c r="DX477" s="914"/>
      <c r="DY477" s="914"/>
      <c r="DZ477" s="914"/>
      <c r="EA477" s="914"/>
      <c r="EB477" s="914"/>
      <c r="EC477" s="914"/>
      <c r="ED477" s="914"/>
      <c r="EE477" s="914"/>
      <c r="EF477" s="914"/>
      <c r="EG477" s="914"/>
      <c r="EH477" s="914"/>
      <c r="EI477" s="914"/>
      <c r="EJ477" s="914"/>
      <c r="EK477" s="914"/>
      <c r="EL477" s="914"/>
      <c r="EM477" s="914"/>
      <c r="EN477" s="914"/>
      <c r="EO477" s="914"/>
      <c r="EP477" s="914"/>
      <c r="EQ477" s="914"/>
      <c r="ER477" s="914"/>
      <c r="ES477" s="914"/>
      <c r="ET477" s="914"/>
      <c r="EU477" s="914"/>
      <c r="EV477" s="914"/>
      <c r="EW477" s="914"/>
      <c r="EX477" s="914"/>
      <c r="EY477" s="914"/>
      <c r="EZ477" s="914"/>
      <c r="FA477" s="914"/>
      <c r="FB477" s="914"/>
      <c r="FC477" s="914"/>
      <c r="FD477" s="914"/>
      <c r="FE477" s="914"/>
      <c r="FF477" s="914"/>
      <c r="FG477" s="914"/>
      <c r="FH477" s="914"/>
      <c r="FI477" s="914"/>
      <c r="FJ477" s="914"/>
      <c r="FK477" s="914"/>
      <c r="FL477" s="914"/>
      <c r="FM477" s="914"/>
      <c r="FN477" s="914"/>
      <c r="FO477" s="914"/>
      <c r="FP477" s="914"/>
      <c r="FQ477" s="914"/>
      <c r="FR477" s="914"/>
      <c r="FS477" s="914"/>
      <c r="FT477" s="914"/>
      <c r="FU477" s="914"/>
      <c r="FV477" s="914"/>
      <c r="FW477" s="914"/>
      <c r="FX477" s="914"/>
      <c r="FY477" s="914"/>
      <c r="FZ477" s="914"/>
      <c r="GA477" s="914"/>
      <c r="GB477" s="914"/>
      <c r="GC477" s="914"/>
      <c r="GD477" s="914"/>
      <c r="GE477" s="914"/>
      <c r="GF477" s="914"/>
      <c r="GG477" s="914"/>
      <c r="GH477" s="914"/>
      <c r="GI477" s="914"/>
      <c r="GJ477" s="914"/>
      <c r="GK477" s="914"/>
      <c r="GL477" s="914"/>
      <c r="GM477" s="914"/>
      <c r="GN477" s="914"/>
      <c r="GO477" s="914"/>
      <c r="GP477" s="914"/>
      <c r="GQ477" s="914"/>
      <c r="GR477" s="914"/>
      <c r="GS477" s="914"/>
      <c r="GT477" s="914"/>
      <c r="GU477" s="914"/>
      <c r="GV477" s="914"/>
      <c r="GW477" s="914"/>
      <c r="GX477" s="914"/>
      <c r="GY477" s="914"/>
      <c r="GZ477" s="914"/>
      <c r="HA477" s="914"/>
      <c r="HB477" s="914"/>
      <c r="HC477" s="914"/>
      <c r="HD477" s="914"/>
      <c r="HE477" s="914"/>
      <c r="HF477" s="914"/>
      <c r="HG477" s="914"/>
      <c r="HH477" s="914"/>
      <c r="HI477" s="914"/>
      <c r="HJ477" s="914"/>
      <c r="HK477" s="914"/>
      <c r="HL477" s="914"/>
      <c r="HM477" s="914"/>
      <c r="HN477" s="914"/>
      <c r="HO477" s="914"/>
      <c r="HP477" s="914"/>
      <c r="HQ477" s="914"/>
      <c r="HR477" s="914"/>
      <c r="HS477" s="914"/>
      <c r="HT477" s="914"/>
      <c r="HU477" s="914"/>
      <c r="HV477" s="914"/>
      <c r="HW477" s="914"/>
      <c r="HX477" s="914"/>
      <c r="HY477" s="914"/>
      <c r="HZ477" s="914"/>
      <c r="IA477" s="914"/>
      <c r="IB477" s="914"/>
      <c r="IC477" s="914"/>
      <c r="ID477" s="914"/>
      <c r="IE477" s="914"/>
      <c r="IF477" s="914"/>
      <c r="IG477" s="914"/>
      <c r="IH477" s="914"/>
      <c r="II477" s="914"/>
      <c r="IJ477" s="914"/>
      <c r="IK477" s="914"/>
      <c r="IL477" s="914"/>
      <c r="IM477" s="914"/>
      <c r="IN477" s="914"/>
      <c r="IO477" s="914"/>
      <c r="IP477" s="914"/>
      <c r="IQ477" s="914"/>
      <c r="IR477" s="914"/>
      <c r="IS477" s="914"/>
    </row>
    <row r="478" spans="1:253" s="909" customFormat="1" ht="105">
      <c r="A478" s="725">
        <v>444</v>
      </c>
      <c r="B478" s="624" t="s">
        <v>336</v>
      </c>
      <c r="C478" s="624" t="s">
        <v>1209</v>
      </c>
      <c r="D478" s="923">
        <v>25302.133999999998</v>
      </c>
      <c r="E478" s="665" t="s">
        <v>184</v>
      </c>
      <c r="F478" s="849" t="s">
        <v>1140</v>
      </c>
      <c r="G478" s="849"/>
      <c r="H478" s="665" t="s">
        <v>132</v>
      </c>
      <c r="I478" s="728">
        <v>2011</v>
      </c>
      <c r="J478" s="855" t="s">
        <v>1169</v>
      </c>
      <c r="K478" s="728">
        <v>2012</v>
      </c>
      <c r="L478" s="855" t="s">
        <v>1211</v>
      </c>
      <c r="M478" s="728"/>
      <c r="N478" s="1046" t="s">
        <v>337</v>
      </c>
      <c r="O478" s="1047">
        <v>27139</v>
      </c>
      <c r="P478" s="1047"/>
      <c r="Q478" s="857">
        <f>V478</f>
        <v>1802</v>
      </c>
      <c r="R478" s="912">
        <v>23500</v>
      </c>
      <c r="S478" s="912"/>
      <c r="T478" s="912"/>
      <c r="U478" s="1044"/>
      <c r="V478" s="912">
        <v>1802</v>
      </c>
      <c r="W478" s="850"/>
      <c r="X478" s="850">
        <v>1802</v>
      </c>
      <c r="Y478" s="850"/>
      <c r="Z478" s="912">
        <f t="shared" ref="Z478:Z489" si="35">MIN(IF((V478-W478)&gt;1000,MAX((V478-W478)*25%,1000),(V478-W478)),5000)</f>
        <v>1000</v>
      </c>
      <c r="AA478" s="857">
        <f t="shared" si="33"/>
        <v>802</v>
      </c>
      <c r="AB478" s="1001" t="s">
        <v>338</v>
      </c>
      <c r="AC478" s="1029">
        <f t="shared" si="34"/>
        <v>1802</v>
      </c>
      <c r="AD478" s="914"/>
      <c r="AE478" s="914"/>
      <c r="AF478" s="914"/>
      <c r="AG478" s="914"/>
      <c r="AH478" s="914"/>
      <c r="AI478" s="914"/>
      <c r="AJ478" s="914"/>
      <c r="AK478" s="914"/>
      <c r="AL478" s="914"/>
      <c r="AM478" s="914"/>
      <c r="AN478" s="914"/>
      <c r="AO478" s="914"/>
      <c r="AP478" s="914"/>
      <c r="AQ478" s="914"/>
      <c r="AR478" s="914"/>
      <c r="AS478" s="914"/>
      <c r="AT478" s="914"/>
      <c r="AU478" s="914"/>
      <c r="AV478" s="914"/>
      <c r="AW478" s="914"/>
      <c r="AX478" s="914"/>
      <c r="AY478" s="914"/>
      <c r="AZ478" s="914"/>
      <c r="BA478" s="914"/>
      <c r="BB478" s="914"/>
      <c r="BC478" s="914"/>
      <c r="BD478" s="914"/>
      <c r="BE478" s="914"/>
      <c r="BF478" s="914"/>
      <c r="BG478" s="914"/>
      <c r="BH478" s="914"/>
      <c r="BI478" s="914"/>
      <c r="BJ478" s="914"/>
      <c r="BK478" s="914"/>
      <c r="BL478" s="914"/>
      <c r="BM478" s="914"/>
      <c r="BN478" s="914"/>
      <c r="BO478" s="914"/>
      <c r="BP478" s="914"/>
      <c r="BQ478" s="914"/>
      <c r="BR478" s="914"/>
      <c r="BS478" s="914"/>
      <c r="BT478" s="914"/>
      <c r="BU478" s="914"/>
      <c r="BV478" s="914"/>
      <c r="BW478" s="914"/>
      <c r="BX478" s="914"/>
      <c r="BY478" s="914"/>
      <c r="BZ478" s="914"/>
      <c r="CA478" s="914"/>
      <c r="CB478" s="914"/>
      <c r="CC478" s="914"/>
      <c r="CD478" s="914"/>
      <c r="CE478" s="914"/>
      <c r="CF478" s="914"/>
      <c r="CG478" s="914"/>
      <c r="CH478" s="914"/>
      <c r="CI478" s="914"/>
      <c r="CJ478" s="914"/>
      <c r="CK478" s="914"/>
      <c r="CL478" s="914"/>
      <c r="CM478" s="914"/>
      <c r="CN478" s="914"/>
      <c r="CO478" s="914"/>
      <c r="CP478" s="914"/>
      <c r="CQ478" s="914"/>
      <c r="CR478" s="914"/>
      <c r="CS478" s="914"/>
      <c r="CT478" s="914"/>
      <c r="CU478" s="914"/>
      <c r="CV478" s="914"/>
      <c r="CW478" s="914"/>
      <c r="CX478" s="914"/>
      <c r="CY478" s="914"/>
      <c r="CZ478" s="914"/>
      <c r="DA478" s="914"/>
      <c r="DB478" s="914"/>
      <c r="DC478" s="914"/>
      <c r="DD478" s="914"/>
      <c r="DE478" s="914"/>
      <c r="DF478" s="914"/>
      <c r="DG478" s="914"/>
      <c r="DH478" s="914"/>
      <c r="DI478" s="914"/>
      <c r="DJ478" s="914"/>
      <c r="DK478" s="914"/>
      <c r="DL478" s="914"/>
      <c r="DM478" s="914"/>
      <c r="DN478" s="914"/>
      <c r="DO478" s="914"/>
      <c r="DP478" s="914"/>
      <c r="DQ478" s="914"/>
      <c r="DR478" s="914"/>
      <c r="DS478" s="914"/>
      <c r="DT478" s="914"/>
      <c r="DU478" s="914"/>
      <c r="DV478" s="914"/>
      <c r="DW478" s="914"/>
      <c r="DX478" s="914"/>
      <c r="DY478" s="914"/>
      <c r="DZ478" s="914"/>
      <c r="EA478" s="914"/>
      <c r="EB478" s="914"/>
      <c r="EC478" s="914"/>
      <c r="ED478" s="914"/>
      <c r="EE478" s="914"/>
      <c r="EF478" s="914"/>
      <c r="EG478" s="914"/>
      <c r="EH478" s="914"/>
      <c r="EI478" s="914"/>
      <c r="EJ478" s="914"/>
      <c r="EK478" s="914"/>
      <c r="EL478" s="914"/>
      <c r="EM478" s="914"/>
      <c r="EN478" s="914"/>
      <c r="EO478" s="914"/>
      <c r="EP478" s="914"/>
      <c r="EQ478" s="914"/>
      <c r="ER478" s="914"/>
      <c r="ES478" s="914"/>
      <c r="ET478" s="914"/>
      <c r="EU478" s="914"/>
      <c r="EV478" s="914"/>
      <c r="EW478" s="914"/>
      <c r="EX478" s="914"/>
      <c r="EY478" s="914"/>
      <c r="EZ478" s="914"/>
      <c r="FA478" s="914"/>
      <c r="FB478" s="914"/>
      <c r="FC478" s="914"/>
      <c r="FD478" s="914"/>
      <c r="FE478" s="914"/>
      <c r="FF478" s="914"/>
      <c r="FG478" s="914"/>
      <c r="FH478" s="914"/>
      <c r="FI478" s="914"/>
      <c r="FJ478" s="914"/>
      <c r="FK478" s="914"/>
      <c r="FL478" s="914"/>
      <c r="FM478" s="914"/>
      <c r="FN478" s="914"/>
      <c r="FO478" s="914"/>
      <c r="FP478" s="914"/>
      <c r="FQ478" s="914"/>
      <c r="FR478" s="914"/>
      <c r="FS478" s="914"/>
      <c r="FT478" s="914"/>
      <c r="FU478" s="914"/>
      <c r="FV478" s="914"/>
      <c r="FW478" s="914"/>
      <c r="FX478" s="914"/>
      <c r="FY478" s="914"/>
      <c r="FZ478" s="914"/>
      <c r="GA478" s="914"/>
      <c r="GB478" s="914"/>
      <c r="GC478" s="914"/>
      <c r="GD478" s="914"/>
      <c r="GE478" s="914"/>
      <c r="GF478" s="914"/>
      <c r="GG478" s="914"/>
      <c r="GH478" s="914"/>
      <c r="GI478" s="914"/>
      <c r="GJ478" s="914"/>
      <c r="GK478" s="914"/>
      <c r="GL478" s="914"/>
      <c r="GM478" s="914"/>
      <c r="GN478" s="914"/>
      <c r="GO478" s="914"/>
      <c r="GP478" s="914"/>
      <c r="GQ478" s="914"/>
      <c r="GR478" s="914"/>
      <c r="GS478" s="914"/>
      <c r="GT478" s="914"/>
      <c r="GU478" s="914"/>
      <c r="GV478" s="914"/>
      <c r="GW478" s="914"/>
      <c r="GX478" s="914"/>
      <c r="GY478" s="914"/>
      <c r="GZ478" s="914"/>
      <c r="HA478" s="914"/>
      <c r="HB478" s="914"/>
      <c r="HC478" s="914"/>
      <c r="HD478" s="914"/>
      <c r="HE478" s="914"/>
      <c r="HF478" s="914"/>
      <c r="HG478" s="914"/>
      <c r="HH478" s="914"/>
      <c r="HI478" s="914"/>
      <c r="HJ478" s="914"/>
      <c r="HK478" s="914"/>
      <c r="HL478" s="914"/>
      <c r="HM478" s="914"/>
      <c r="HN478" s="914"/>
      <c r="HO478" s="914"/>
      <c r="HP478" s="914"/>
      <c r="HQ478" s="914"/>
      <c r="HR478" s="914"/>
      <c r="HS478" s="914"/>
      <c r="HT478" s="914"/>
      <c r="HU478" s="914"/>
      <c r="HV478" s="914"/>
      <c r="HW478" s="914"/>
      <c r="HX478" s="914"/>
      <c r="HY478" s="914"/>
      <c r="HZ478" s="914"/>
      <c r="IA478" s="914"/>
      <c r="IB478" s="914"/>
      <c r="IC478" s="914"/>
      <c r="ID478" s="914"/>
      <c r="IE478" s="914"/>
      <c r="IF478" s="914"/>
      <c r="IG478" s="914"/>
      <c r="IH478" s="914"/>
      <c r="II478" s="914"/>
      <c r="IJ478" s="914"/>
      <c r="IK478" s="914"/>
      <c r="IL478" s="914"/>
      <c r="IM478" s="914"/>
      <c r="IN478" s="914"/>
      <c r="IO478" s="914"/>
      <c r="IP478" s="914"/>
      <c r="IQ478" s="914"/>
      <c r="IR478" s="914"/>
      <c r="IS478" s="914"/>
    </row>
    <row r="479" spans="1:253" s="909" customFormat="1" ht="90">
      <c r="A479" s="725">
        <v>445</v>
      </c>
      <c r="B479" s="989" t="s">
        <v>379</v>
      </c>
      <c r="C479" s="989" t="s">
        <v>1213</v>
      </c>
      <c r="D479" s="923" t="s">
        <v>1212</v>
      </c>
      <c r="E479" s="665" t="s">
        <v>184</v>
      </c>
      <c r="F479" s="849" t="s">
        <v>1140</v>
      </c>
      <c r="G479" s="849"/>
      <c r="H479" s="665" t="s">
        <v>132</v>
      </c>
      <c r="I479" s="728">
        <v>2011</v>
      </c>
      <c r="J479" s="855" t="s">
        <v>1210</v>
      </c>
      <c r="K479" s="728">
        <v>2013</v>
      </c>
      <c r="L479" s="855" t="s">
        <v>1214</v>
      </c>
      <c r="M479" s="728"/>
      <c r="N479" s="1128" t="s">
        <v>380</v>
      </c>
      <c r="O479" s="1020">
        <v>61650</v>
      </c>
      <c r="P479" s="1020"/>
      <c r="Q479" s="857">
        <f>V479</f>
        <v>148</v>
      </c>
      <c r="R479" s="912">
        <v>61000</v>
      </c>
      <c r="S479" s="912"/>
      <c r="T479" s="912"/>
      <c r="U479" s="1044"/>
      <c r="V479" s="912">
        <v>148</v>
      </c>
      <c r="W479" s="857"/>
      <c r="X479" s="857">
        <v>148</v>
      </c>
      <c r="Y479" s="857"/>
      <c r="Z479" s="912">
        <f t="shared" si="35"/>
        <v>148</v>
      </c>
      <c r="AA479" s="857">
        <f t="shared" si="33"/>
        <v>0</v>
      </c>
      <c r="AB479" s="1127" t="s">
        <v>381</v>
      </c>
      <c r="AC479" s="1029">
        <f t="shared" si="34"/>
        <v>148</v>
      </c>
      <c r="AD479" s="914"/>
      <c r="AE479" s="914"/>
      <c r="AF479" s="914"/>
      <c r="AG479" s="914"/>
      <c r="AH479" s="914"/>
      <c r="AI479" s="914"/>
      <c r="AJ479" s="914"/>
      <c r="AK479" s="914"/>
      <c r="AL479" s="914"/>
      <c r="AM479" s="914"/>
      <c r="AN479" s="914"/>
      <c r="AO479" s="914"/>
      <c r="AP479" s="914"/>
      <c r="AQ479" s="914"/>
      <c r="AR479" s="914"/>
      <c r="AS479" s="914"/>
      <c r="AT479" s="914"/>
      <c r="AU479" s="914"/>
      <c r="AV479" s="914"/>
      <c r="AW479" s="914"/>
      <c r="AX479" s="914"/>
      <c r="AY479" s="914"/>
      <c r="AZ479" s="914"/>
      <c r="BA479" s="914"/>
      <c r="BB479" s="914"/>
      <c r="BC479" s="914"/>
      <c r="BD479" s="914"/>
      <c r="BE479" s="914"/>
      <c r="BF479" s="914"/>
      <c r="BG479" s="914"/>
      <c r="BH479" s="914"/>
      <c r="BI479" s="914"/>
      <c r="BJ479" s="914"/>
      <c r="BK479" s="914"/>
      <c r="BL479" s="914"/>
      <c r="BM479" s="914"/>
      <c r="BN479" s="914"/>
      <c r="BO479" s="914"/>
      <c r="BP479" s="914"/>
      <c r="BQ479" s="914"/>
      <c r="BR479" s="914"/>
      <c r="BS479" s="914"/>
      <c r="BT479" s="914"/>
      <c r="BU479" s="914"/>
      <c r="BV479" s="914"/>
      <c r="BW479" s="914"/>
      <c r="BX479" s="914"/>
      <c r="BY479" s="914"/>
      <c r="BZ479" s="914"/>
      <c r="CA479" s="914"/>
      <c r="CB479" s="914"/>
      <c r="CC479" s="914"/>
      <c r="CD479" s="914"/>
      <c r="CE479" s="914"/>
      <c r="CF479" s="914"/>
      <c r="CG479" s="914"/>
      <c r="CH479" s="914"/>
      <c r="CI479" s="914"/>
      <c r="CJ479" s="914"/>
      <c r="CK479" s="914"/>
      <c r="CL479" s="914"/>
      <c r="CM479" s="914"/>
      <c r="CN479" s="914"/>
      <c r="CO479" s="914"/>
      <c r="CP479" s="914"/>
      <c r="CQ479" s="914"/>
      <c r="CR479" s="914"/>
      <c r="CS479" s="914"/>
      <c r="CT479" s="914"/>
      <c r="CU479" s="914"/>
      <c r="CV479" s="914"/>
      <c r="CW479" s="914"/>
      <c r="CX479" s="914"/>
      <c r="CY479" s="914"/>
      <c r="CZ479" s="914"/>
      <c r="DA479" s="914"/>
      <c r="DB479" s="914"/>
      <c r="DC479" s="914"/>
      <c r="DD479" s="914"/>
      <c r="DE479" s="914"/>
      <c r="DF479" s="914"/>
      <c r="DG479" s="914"/>
      <c r="DH479" s="914"/>
      <c r="DI479" s="914"/>
      <c r="DJ479" s="914"/>
      <c r="DK479" s="914"/>
      <c r="DL479" s="914"/>
      <c r="DM479" s="914"/>
      <c r="DN479" s="914"/>
      <c r="DO479" s="914"/>
      <c r="DP479" s="914"/>
      <c r="DQ479" s="914"/>
      <c r="DR479" s="914"/>
      <c r="DS479" s="914"/>
      <c r="DT479" s="914"/>
      <c r="DU479" s="914"/>
      <c r="DV479" s="914"/>
      <c r="DW479" s="914"/>
      <c r="DX479" s="914"/>
      <c r="DY479" s="914"/>
      <c r="DZ479" s="914"/>
      <c r="EA479" s="914"/>
      <c r="EB479" s="914"/>
      <c r="EC479" s="914"/>
      <c r="ED479" s="914"/>
      <c r="EE479" s="914"/>
      <c r="EF479" s="914"/>
      <c r="EG479" s="914"/>
      <c r="EH479" s="914"/>
      <c r="EI479" s="914"/>
      <c r="EJ479" s="914"/>
      <c r="EK479" s="914"/>
      <c r="EL479" s="914"/>
      <c r="EM479" s="914"/>
      <c r="EN479" s="914"/>
      <c r="EO479" s="914"/>
      <c r="EP479" s="914"/>
      <c r="EQ479" s="914"/>
      <c r="ER479" s="914"/>
      <c r="ES479" s="914"/>
      <c r="ET479" s="914"/>
      <c r="EU479" s="914"/>
      <c r="EV479" s="914"/>
      <c r="EW479" s="914"/>
      <c r="EX479" s="914"/>
      <c r="EY479" s="914"/>
      <c r="EZ479" s="914"/>
      <c r="FA479" s="914"/>
      <c r="FB479" s="914"/>
      <c r="FC479" s="914"/>
      <c r="FD479" s="914"/>
      <c r="FE479" s="914"/>
      <c r="FF479" s="914"/>
      <c r="FG479" s="914"/>
      <c r="FH479" s="914"/>
      <c r="FI479" s="914"/>
      <c r="FJ479" s="914"/>
      <c r="FK479" s="914"/>
      <c r="FL479" s="914"/>
      <c r="FM479" s="914"/>
      <c r="FN479" s="914"/>
      <c r="FO479" s="914"/>
      <c r="FP479" s="914"/>
      <c r="FQ479" s="914"/>
      <c r="FR479" s="914"/>
      <c r="FS479" s="914"/>
      <c r="FT479" s="914"/>
      <c r="FU479" s="914"/>
      <c r="FV479" s="914"/>
      <c r="FW479" s="914"/>
      <c r="FX479" s="914"/>
      <c r="FY479" s="914"/>
      <c r="FZ479" s="914"/>
      <c r="GA479" s="914"/>
      <c r="GB479" s="914"/>
      <c r="GC479" s="914"/>
      <c r="GD479" s="914"/>
      <c r="GE479" s="914"/>
      <c r="GF479" s="914"/>
      <c r="GG479" s="914"/>
      <c r="GH479" s="914"/>
      <c r="GI479" s="914"/>
      <c r="GJ479" s="914"/>
      <c r="GK479" s="914"/>
      <c r="GL479" s="914"/>
      <c r="GM479" s="914"/>
      <c r="GN479" s="914"/>
      <c r="GO479" s="914"/>
      <c r="GP479" s="914"/>
      <c r="GQ479" s="914"/>
      <c r="GR479" s="914"/>
      <c r="GS479" s="914"/>
      <c r="GT479" s="914"/>
      <c r="GU479" s="914"/>
      <c r="GV479" s="914"/>
      <c r="GW479" s="914"/>
      <c r="GX479" s="914"/>
      <c r="GY479" s="914"/>
      <c r="GZ479" s="914"/>
      <c r="HA479" s="914"/>
      <c r="HB479" s="914"/>
      <c r="HC479" s="914"/>
      <c r="HD479" s="914"/>
      <c r="HE479" s="914"/>
      <c r="HF479" s="914"/>
      <c r="HG479" s="914"/>
      <c r="HH479" s="914"/>
      <c r="HI479" s="914"/>
      <c r="HJ479" s="914"/>
      <c r="HK479" s="914"/>
      <c r="HL479" s="914"/>
      <c r="HM479" s="914"/>
      <c r="HN479" s="914"/>
      <c r="HO479" s="914"/>
      <c r="HP479" s="914"/>
      <c r="HQ479" s="914"/>
      <c r="HR479" s="914"/>
      <c r="HS479" s="914"/>
      <c r="HT479" s="914"/>
      <c r="HU479" s="914"/>
      <c r="HV479" s="914"/>
      <c r="HW479" s="914"/>
      <c r="HX479" s="914"/>
      <c r="HY479" s="914"/>
      <c r="HZ479" s="914"/>
      <c r="IA479" s="914"/>
      <c r="IB479" s="914"/>
      <c r="IC479" s="914"/>
      <c r="ID479" s="914"/>
      <c r="IE479" s="914"/>
      <c r="IF479" s="914"/>
      <c r="IG479" s="914"/>
      <c r="IH479" s="914"/>
      <c r="II479" s="914"/>
      <c r="IJ479" s="914"/>
      <c r="IK479" s="914"/>
      <c r="IL479" s="914"/>
      <c r="IM479" s="914"/>
      <c r="IN479" s="914"/>
      <c r="IO479" s="914"/>
      <c r="IP479" s="914"/>
      <c r="IQ479" s="914"/>
      <c r="IR479" s="914"/>
      <c r="IS479" s="914"/>
    </row>
    <row r="480" spans="1:253" s="882" customFormat="1" ht="90">
      <c r="A480" s="725">
        <v>463</v>
      </c>
      <c r="B480" s="621" t="s">
        <v>326</v>
      </c>
      <c r="C480" s="621" t="s">
        <v>1179</v>
      </c>
      <c r="D480" s="999">
        <v>22606</v>
      </c>
      <c r="E480" s="665" t="s">
        <v>184</v>
      </c>
      <c r="F480" s="849" t="s">
        <v>1140</v>
      </c>
      <c r="G480" s="849"/>
      <c r="H480" s="859" t="s">
        <v>26</v>
      </c>
      <c r="I480" s="728">
        <v>2013</v>
      </c>
      <c r="J480" s="855" t="s">
        <v>1178</v>
      </c>
      <c r="K480" s="728">
        <v>2015</v>
      </c>
      <c r="L480" s="855" t="s">
        <v>1180</v>
      </c>
      <c r="M480" s="728"/>
      <c r="N480" s="1045" t="s">
        <v>327</v>
      </c>
      <c r="O480" s="1020">
        <v>22981</v>
      </c>
      <c r="P480" s="1020"/>
      <c r="Q480" s="998">
        <v>2981</v>
      </c>
      <c r="R480" s="912">
        <v>20000</v>
      </c>
      <c r="S480" s="912"/>
      <c r="T480" s="912"/>
      <c r="U480" s="1044"/>
      <c r="V480" s="912">
        <v>2606</v>
      </c>
      <c r="W480" s="857"/>
      <c r="X480" s="857">
        <v>2606</v>
      </c>
      <c r="Y480" s="857"/>
      <c r="Z480" s="912">
        <f t="shared" si="35"/>
        <v>1000</v>
      </c>
      <c r="AA480" s="857">
        <f t="shared" si="33"/>
        <v>1606</v>
      </c>
      <c r="AB480" s="1032" t="s">
        <v>328</v>
      </c>
      <c r="AC480" s="1029">
        <f t="shared" si="34"/>
        <v>2606</v>
      </c>
      <c r="AD480" s="914"/>
      <c r="AE480" s="914"/>
      <c r="AF480" s="914"/>
      <c r="AG480" s="914"/>
      <c r="AH480" s="914"/>
      <c r="AI480" s="914"/>
      <c r="AJ480" s="914"/>
      <c r="AK480" s="914"/>
      <c r="AL480" s="914"/>
      <c r="AM480" s="914"/>
      <c r="AN480" s="914"/>
      <c r="AO480" s="914"/>
      <c r="AP480" s="914"/>
      <c r="AQ480" s="914"/>
      <c r="AR480" s="914"/>
      <c r="AS480" s="914"/>
      <c r="AT480" s="914"/>
      <c r="AU480" s="914"/>
      <c r="AV480" s="914"/>
      <c r="AW480" s="914"/>
      <c r="AX480" s="914"/>
      <c r="AY480" s="914"/>
      <c r="AZ480" s="914"/>
      <c r="BA480" s="914"/>
      <c r="BB480" s="914"/>
      <c r="BC480" s="914"/>
      <c r="BD480" s="914"/>
      <c r="BE480" s="914"/>
      <c r="BF480" s="914"/>
      <c r="BG480" s="914"/>
      <c r="BH480" s="914"/>
      <c r="BI480" s="914"/>
      <c r="BJ480" s="914"/>
      <c r="BK480" s="914"/>
      <c r="BL480" s="914"/>
      <c r="BM480" s="914"/>
      <c r="BN480" s="914"/>
      <c r="BO480" s="914"/>
      <c r="BP480" s="914"/>
      <c r="BQ480" s="914"/>
      <c r="BR480" s="914"/>
      <c r="BS480" s="914"/>
      <c r="BT480" s="914"/>
      <c r="BU480" s="914"/>
      <c r="BV480" s="914"/>
      <c r="BW480" s="914"/>
      <c r="BX480" s="914"/>
      <c r="BY480" s="914"/>
      <c r="BZ480" s="914"/>
      <c r="CA480" s="914"/>
      <c r="CB480" s="914"/>
      <c r="CC480" s="914"/>
      <c r="CD480" s="914"/>
      <c r="CE480" s="914"/>
      <c r="CF480" s="914"/>
      <c r="CG480" s="914"/>
      <c r="CH480" s="914"/>
      <c r="CI480" s="914"/>
      <c r="CJ480" s="914"/>
      <c r="CK480" s="914"/>
      <c r="CL480" s="914"/>
      <c r="CM480" s="914"/>
      <c r="CN480" s="914"/>
      <c r="CO480" s="914"/>
      <c r="CP480" s="914"/>
      <c r="CQ480" s="914"/>
      <c r="CR480" s="914"/>
      <c r="CS480" s="914"/>
      <c r="CT480" s="914"/>
      <c r="CU480" s="914"/>
      <c r="CV480" s="914"/>
      <c r="CW480" s="914"/>
      <c r="CX480" s="914"/>
      <c r="CY480" s="914"/>
      <c r="CZ480" s="914"/>
      <c r="DA480" s="914"/>
      <c r="DB480" s="914"/>
      <c r="DC480" s="914"/>
      <c r="DD480" s="914"/>
      <c r="DE480" s="914"/>
      <c r="DF480" s="914"/>
      <c r="DG480" s="914"/>
      <c r="DH480" s="914"/>
      <c r="DI480" s="914"/>
      <c r="DJ480" s="914"/>
      <c r="DK480" s="914"/>
      <c r="DL480" s="914"/>
      <c r="DM480" s="914"/>
      <c r="DN480" s="914"/>
      <c r="DO480" s="914"/>
      <c r="DP480" s="914"/>
      <c r="DQ480" s="914"/>
      <c r="DR480" s="914"/>
      <c r="DS480" s="914"/>
      <c r="DT480" s="914"/>
      <c r="DU480" s="914"/>
      <c r="DV480" s="914"/>
      <c r="DW480" s="914"/>
      <c r="DX480" s="914"/>
      <c r="DY480" s="914"/>
      <c r="DZ480" s="914"/>
      <c r="EA480" s="914"/>
      <c r="EB480" s="914"/>
      <c r="EC480" s="914"/>
      <c r="ED480" s="914"/>
      <c r="EE480" s="914"/>
      <c r="EF480" s="914"/>
      <c r="EG480" s="914"/>
      <c r="EH480" s="914"/>
      <c r="EI480" s="914"/>
      <c r="EJ480" s="914"/>
      <c r="EK480" s="914"/>
      <c r="EL480" s="914"/>
      <c r="EM480" s="914"/>
      <c r="EN480" s="914"/>
      <c r="EO480" s="914"/>
      <c r="EP480" s="914"/>
      <c r="EQ480" s="914"/>
      <c r="ER480" s="914"/>
      <c r="ES480" s="914"/>
      <c r="ET480" s="914"/>
      <c r="EU480" s="914"/>
      <c r="EV480" s="914"/>
      <c r="EW480" s="914"/>
      <c r="EX480" s="914"/>
      <c r="EY480" s="914"/>
      <c r="EZ480" s="914"/>
      <c r="FA480" s="914"/>
      <c r="FB480" s="914"/>
      <c r="FC480" s="914"/>
      <c r="FD480" s="914"/>
      <c r="FE480" s="914"/>
      <c r="FF480" s="914"/>
      <c r="FG480" s="914"/>
      <c r="FH480" s="914"/>
      <c r="FI480" s="914"/>
      <c r="FJ480" s="914"/>
      <c r="FK480" s="914"/>
      <c r="FL480" s="914"/>
      <c r="FM480" s="914"/>
      <c r="FN480" s="914"/>
      <c r="FO480" s="914"/>
      <c r="FP480" s="914"/>
      <c r="FQ480" s="914"/>
      <c r="FR480" s="914"/>
      <c r="FS480" s="914"/>
      <c r="FT480" s="914"/>
      <c r="FU480" s="914"/>
      <c r="FV480" s="914"/>
      <c r="FW480" s="914"/>
      <c r="FX480" s="914"/>
      <c r="FY480" s="914"/>
      <c r="FZ480" s="914"/>
      <c r="GA480" s="914"/>
      <c r="GB480" s="914"/>
      <c r="GC480" s="914"/>
      <c r="GD480" s="914"/>
      <c r="GE480" s="914"/>
      <c r="GF480" s="914"/>
      <c r="GG480" s="914"/>
      <c r="GH480" s="914"/>
      <c r="GI480" s="914"/>
      <c r="GJ480" s="914"/>
      <c r="GK480" s="914"/>
      <c r="GL480" s="914"/>
      <c r="GM480" s="914"/>
      <c r="GN480" s="914"/>
      <c r="GO480" s="914"/>
      <c r="GP480" s="914"/>
      <c r="GQ480" s="914"/>
      <c r="GR480" s="914"/>
      <c r="GS480" s="914"/>
      <c r="GT480" s="914"/>
      <c r="GU480" s="914"/>
      <c r="GV480" s="914"/>
      <c r="GW480" s="914"/>
      <c r="GX480" s="914"/>
      <c r="GY480" s="914"/>
      <c r="GZ480" s="914"/>
      <c r="HA480" s="914"/>
      <c r="HB480" s="914"/>
      <c r="HC480" s="914"/>
      <c r="HD480" s="914"/>
      <c r="HE480" s="914"/>
      <c r="HF480" s="914"/>
      <c r="HG480" s="914"/>
      <c r="HH480" s="914"/>
      <c r="HI480" s="914"/>
      <c r="HJ480" s="914"/>
      <c r="HK480" s="914"/>
      <c r="HL480" s="914"/>
      <c r="HM480" s="914"/>
      <c r="HN480" s="914"/>
      <c r="HO480" s="914"/>
      <c r="HP480" s="914"/>
      <c r="HQ480" s="914"/>
      <c r="HR480" s="914"/>
      <c r="HS480" s="914"/>
      <c r="HT480" s="914"/>
      <c r="HU480" s="914"/>
      <c r="HV480" s="914"/>
      <c r="HW480" s="914"/>
      <c r="HX480" s="914"/>
      <c r="HY480" s="914"/>
      <c r="HZ480" s="914"/>
      <c r="IA480" s="914"/>
      <c r="IB480" s="914"/>
      <c r="IC480" s="914"/>
      <c r="ID480" s="914"/>
      <c r="IE480" s="914"/>
      <c r="IF480" s="914"/>
      <c r="IG480" s="914"/>
      <c r="IH480" s="914"/>
      <c r="II480" s="914"/>
      <c r="IJ480" s="914"/>
      <c r="IK480" s="914"/>
      <c r="IL480" s="914"/>
      <c r="IM480" s="914"/>
      <c r="IN480" s="914"/>
      <c r="IO480" s="914"/>
      <c r="IP480" s="914"/>
      <c r="IQ480" s="914"/>
      <c r="IR480" s="914"/>
      <c r="IS480" s="914"/>
    </row>
    <row r="481" spans="1:253" s="882" customFormat="1" ht="90">
      <c r="A481" s="725">
        <v>464</v>
      </c>
      <c r="B481" s="621" t="s">
        <v>346</v>
      </c>
      <c r="C481" s="621" t="s">
        <v>1181</v>
      </c>
      <c r="D481" s="640"/>
      <c r="E481" s="665" t="s">
        <v>184</v>
      </c>
      <c r="F481" s="849" t="s">
        <v>1140</v>
      </c>
      <c r="G481" s="849"/>
      <c r="H481" s="669" t="s">
        <v>51</v>
      </c>
      <c r="I481" s="728">
        <v>2014</v>
      </c>
      <c r="J481" s="728">
        <v>2014</v>
      </c>
      <c r="K481" s="728">
        <v>2015</v>
      </c>
      <c r="L481" s="728"/>
      <c r="M481" s="728"/>
      <c r="N481" s="1008" t="s">
        <v>347</v>
      </c>
      <c r="O481" s="912">
        <v>14715</v>
      </c>
      <c r="P481" s="912"/>
      <c r="Q481" s="857">
        <f>V481</f>
        <v>1200</v>
      </c>
      <c r="R481" s="912">
        <v>13320</v>
      </c>
      <c r="S481" s="912"/>
      <c r="T481" s="912"/>
      <c r="U481" s="1044"/>
      <c r="V481" s="912">
        <v>1200</v>
      </c>
      <c r="W481" s="857">
        <v>1200</v>
      </c>
      <c r="X481" s="857"/>
      <c r="Y481" s="857"/>
      <c r="Z481" s="912">
        <f t="shared" si="35"/>
        <v>0</v>
      </c>
      <c r="AA481" s="857">
        <f t="shared" si="33"/>
        <v>0</v>
      </c>
      <c r="AB481" s="1001" t="s">
        <v>348</v>
      </c>
      <c r="AC481" s="1029">
        <f t="shared" si="34"/>
        <v>1200</v>
      </c>
      <c r="AD481" s="914"/>
      <c r="AE481" s="914"/>
      <c r="AF481" s="914"/>
      <c r="AG481" s="914"/>
      <c r="AH481" s="914"/>
      <c r="AI481" s="914"/>
      <c r="AJ481" s="914"/>
      <c r="AK481" s="914"/>
      <c r="AL481" s="914"/>
      <c r="AM481" s="914"/>
      <c r="AN481" s="914"/>
      <c r="AO481" s="914"/>
      <c r="AP481" s="914"/>
      <c r="AQ481" s="914"/>
      <c r="AR481" s="914"/>
      <c r="AS481" s="914"/>
      <c r="AT481" s="914"/>
      <c r="AU481" s="914"/>
      <c r="AV481" s="914"/>
      <c r="AW481" s="914"/>
      <c r="AX481" s="914"/>
      <c r="AY481" s="914"/>
      <c r="AZ481" s="914"/>
      <c r="BA481" s="914"/>
      <c r="BB481" s="914"/>
      <c r="BC481" s="914"/>
      <c r="BD481" s="914"/>
      <c r="BE481" s="914"/>
      <c r="BF481" s="914"/>
      <c r="BG481" s="914"/>
      <c r="BH481" s="914"/>
      <c r="BI481" s="914"/>
      <c r="BJ481" s="914"/>
      <c r="BK481" s="914"/>
      <c r="BL481" s="914"/>
      <c r="BM481" s="914"/>
      <c r="BN481" s="914"/>
      <c r="BO481" s="914"/>
      <c r="BP481" s="914"/>
      <c r="BQ481" s="914"/>
      <c r="BR481" s="914"/>
      <c r="BS481" s="914"/>
      <c r="BT481" s="914"/>
      <c r="BU481" s="914"/>
      <c r="BV481" s="914"/>
      <c r="BW481" s="914"/>
      <c r="BX481" s="914"/>
      <c r="BY481" s="914"/>
      <c r="BZ481" s="914"/>
      <c r="CA481" s="914"/>
      <c r="CB481" s="914"/>
      <c r="CC481" s="914"/>
      <c r="CD481" s="914"/>
      <c r="CE481" s="914"/>
      <c r="CF481" s="914"/>
      <c r="CG481" s="914"/>
      <c r="CH481" s="914"/>
      <c r="CI481" s="914"/>
      <c r="CJ481" s="914"/>
      <c r="CK481" s="914"/>
      <c r="CL481" s="914"/>
      <c r="CM481" s="914"/>
      <c r="CN481" s="914"/>
      <c r="CO481" s="914"/>
      <c r="CP481" s="914"/>
      <c r="CQ481" s="914"/>
      <c r="CR481" s="914"/>
      <c r="CS481" s="914"/>
      <c r="CT481" s="914"/>
      <c r="CU481" s="914"/>
      <c r="CV481" s="914"/>
      <c r="CW481" s="914"/>
      <c r="CX481" s="914"/>
      <c r="CY481" s="914"/>
      <c r="CZ481" s="914"/>
      <c r="DA481" s="914"/>
      <c r="DB481" s="914"/>
      <c r="DC481" s="914"/>
      <c r="DD481" s="914"/>
      <c r="DE481" s="914"/>
      <c r="DF481" s="914"/>
      <c r="DG481" s="914"/>
      <c r="DH481" s="914"/>
      <c r="DI481" s="914"/>
      <c r="DJ481" s="914"/>
      <c r="DK481" s="914"/>
      <c r="DL481" s="914"/>
      <c r="DM481" s="914"/>
      <c r="DN481" s="914"/>
      <c r="DO481" s="914"/>
      <c r="DP481" s="914"/>
      <c r="DQ481" s="914"/>
      <c r="DR481" s="914"/>
      <c r="DS481" s="914"/>
      <c r="DT481" s="914"/>
      <c r="DU481" s="914"/>
      <c r="DV481" s="914"/>
      <c r="DW481" s="914"/>
      <c r="DX481" s="914"/>
      <c r="DY481" s="914"/>
      <c r="DZ481" s="914"/>
      <c r="EA481" s="914"/>
      <c r="EB481" s="914"/>
      <c r="EC481" s="914"/>
      <c r="ED481" s="914"/>
      <c r="EE481" s="914"/>
      <c r="EF481" s="914"/>
      <c r="EG481" s="914"/>
      <c r="EH481" s="914"/>
      <c r="EI481" s="914"/>
      <c r="EJ481" s="914"/>
      <c r="EK481" s="914"/>
      <c r="EL481" s="914"/>
      <c r="EM481" s="914"/>
      <c r="EN481" s="914"/>
      <c r="EO481" s="914"/>
      <c r="EP481" s="914"/>
      <c r="EQ481" s="914"/>
      <c r="ER481" s="914"/>
      <c r="ES481" s="914"/>
      <c r="ET481" s="914"/>
      <c r="EU481" s="914"/>
      <c r="EV481" s="914"/>
      <c r="EW481" s="914"/>
      <c r="EX481" s="914"/>
      <c r="EY481" s="914"/>
      <c r="EZ481" s="914"/>
      <c r="FA481" s="914"/>
      <c r="FB481" s="914"/>
      <c r="FC481" s="914"/>
      <c r="FD481" s="914"/>
      <c r="FE481" s="914"/>
      <c r="FF481" s="914"/>
      <c r="FG481" s="914"/>
      <c r="FH481" s="914"/>
      <c r="FI481" s="914"/>
      <c r="FJ481" s="914"/>
      <c r="FK481" s="914"/>
      <c r="FL481" s="914"/>
      <c r="FM481" s="914"/>
      <c r="FN481" s="914"/>
      <c r="FO481" s="914"/>
      <c r="FP481" s="914"/>
      <c r="FQ481" s="914"/>
      <c r="FR481" s="914"/>
      <c r="FS481" s="914"/>
      <c r="FT481" s="914"/>
      <c r="FU481" s="914"/>
      <c r="FV481" s="914"/>
      <c r="FW481" s="914"/>
      <c r="FX481" s="914"/>
      <c r="FY481" s="914"/>
      <c r="FZ481" s="914"/>
      <c r="GA481" s="914"/>
      <c r="GB481" s="914"/>
      <c r="GC481" s="914"/>
      <c r="GD481" s="914"/>
      <c r="GE481" s="914"/>
      <c r="GF481" s="914"/>
      <c r="GG481" s="914"/>
      <c r="GH481" s="914"/>
      <c r="GI481" s="914"/>
      <c r="GJ481" s="914"/>
      <c r="GK481" s="914"/>
      <c r="GL481" s="914"/>
      <c r="GM481" s="914"/>
      <c r="GN481" s="914"/>
      <c r="GO481" s="914"/>
      <c r="GP481" s="914"/>
      <c r="GQ481" s="914"/>
      <c r="GR481" s="914"/>
      <c r="GS481" s="914"/>
      <c r="GT481" s="914"/>
      <c r="GU481" s="914"/>
      <c r="GV481" s="914"/>
      <c r="GW481" s="914"/>
      <c r="GX481" s="914"/>
      <c r="GY481" s="914"/>
      <c r="GZ481" s="914"/>
      <c r="HA481" s="914"/>
      <c r="HB481" s="914"/>
      <c r="HC481" s="914"/>
      <c r="HD481" s="914"/>
      <c r="HE481" s="914"/>
      <c r="HF481" s="914"/>
      <c r="HG481" s="914"/>
      <c r="HH481" s="914"/>
      <c r="HI481" s="914"/>
      <c r="HJ481" s="914"/>
      <c r="HK481" s="914"/>
      <c r="HL481" s="914"/>
      <c r="HM481" s="914"/>
      <c r="HN481" s="914"/>
      <c r="HO481" s="914"/>
      <c r="HP481" s="914"/>
      <c r="HQ481" s="914"/>
      <c r="HR481" s="914"/>
      <c r="HS481" s="914"/>
      <c r="HT481" s="914"/>
      <c r="HU481" s="914"/>
      <c r="HV481" s="914"/>
      <c r="HW481" s="914"/>
      <c r="HX481" s="914"/>
      <c r="HY481" s="914"/>
      <c r="HZ481" s="914"/>
      <c r="IA481" s="914"/>
      <c r="IB481" s="914"/>
      <c r="IC481" s="914"/>
      <c r="ID481" s="914"/>
      <c r="IE481" s="914"/>
      <c r="IF481" s="914"/>
      <c r="IG481" s="914"/>
      <c r="IH481" s="914"/>
      <c r="II481" s="914"/>
      <c r="IJ481" s="914"/>
      <c r="IK481" s="914"/>
      <c r="IL481" s="914"/>
      <c r="IM481" s="914"/>
      <c r="IN481" s="914"/>
      <c r="IO481" s="914"/>
      <c r="IP481" s="914"/>
      <c r="IQ481" s="914"/>
      <c r="IR481" s="914"/>
      <c r="IS481" s="914"/>
    </row>
    <row r="482" spans="1:253" s="882" customFormat="1" ht="45">
      <c r="A482" s="725">
        <v>465</v>
      </c>
      <c r="B482" s="621" t="s">
        <v>351</v>
      </c>
      <c r="C482" s="621" t="s">
        <v>1231</v>
      </c>
      <c r="D482" s="640"/>
      <c r="E482" s="665" t="s">
        <v>184</v>
      </c>
      <c r="F482" s="849" t="s">
        <v>1140</v>
      </c>
      <c r="G482" s="849"/>
      <c r="H482" s="1022" t="s">
        <v>189</v>
      </c>
      <c r="I482" s="728">
        <v>2013</v>
      </c>
      <c r="J482" s="728"/>
      <c r="K482" s="728">
        <v>2015</v>
      </c>
      <c r="L482" s="728"/>
      <c r="M482" s="728"/>
      <c r="N482" s="1045" t="s">
        <v>352</v>
      </c>
      <c r="O482" s="1020">
        <v>7578</v>
      </c>
      <c r="P482" s="1020"/>
      <c r="Q482" s="857">
        <f>V482</f>
        <v>1647.1999999999998</v>
      </c>
      <c r="R482" s="912">
        <v>5173</v>
      </c>
      <c r="S482" s="912"/>
      <c r="T482" s="912"/>
      <c r="U482" s="1044"/>
      <c r="V482" s="912">
        <f>O482*0.9-R482</f>
        <v>1647.1999999999998</v>
      </c>
      <c r="W482" s="857"/>
      <c r="X482" s="857">
        <v>1647</v>
      </c>
      <c r="Y482" s="857"/>
      <c r="Z482" s="912">
        <f t="shared" si="35"/>
        <v>1000</v>
      </c>
      <c r="AA482" s="857">
        <f t="shared" si="33"/>
        <v>647.19999999999982</v>
      </c>
      <c r="AB482" s="623" t="s">
        <v>353</v>
      </c>
      <c r="AC482" s="1029">
        <f t="shared" si="34"/>
        <v>1647.1999999999998</v>
      </c>
      <c r="AD482" s="914"/>
      <c r="AE482" s="914"/>
      <c r="AF482" s="914"/>
      <c r="AG482" s="914"/>
      <c r="AH482" s="914"/>
      <c r="AI482" s="914"/>
      <c r="AJ482" s="914"/>
      <c r="AK482" s="914"/>
      <c r="AL482" s="914"/>
      <c r="AM482" s="914"/>
      <c r="AN482" s="914"/>
      <c r="AO482" s="914"/>
      <c r="AP482" s="914"/>
      <c r="AQ482" s="914"/>
      <c r="AR482" s="914"/>
      <c r="AS482" s="914"/>
      <c r="AT482" s="914"/>
      <c r="AU482" s="914"/>
      <c r="AV482" s="914"/>
      <c r="AW482" s="914"/>
      <c r="AX482" s="914"/>
      <c r="AY482" s="914"/>
      <c r="AZ482" s="914"/>
      <c r="BA482" s="914"/>
      <c r="BB482" s="914"/>
      <c r="BC482" s="914"/>
      <c r="BD482" s="914"/>
      <c r="BE482" s="914"/>
      <c r="BF482" s="914"/>
      <c r="BG482" s="914"/>
      <c r="BH482" s="914"/>
      <c r="BI482" s="914"/>
      <c r="BJ482" s="914"/>
      <c r="BK482" s="914"/>
      <c r="BL482" s="914"/>
      <c r="BM482" s="914"/>
      <c r="BN482" s="914"/>
      <c r="BO482" s="914"/>
      <c r="BP482" s="914"/>
      <c r="BQ482" s="914"/>
      <c r="BR482" s="914"/>
      <c r="BS482" s="914"/>
      <c r="BT482" s="914"/>
      <c r="BU482" s="914"/>
      <c r="BV482" s="914"/>
      <c r="BW482" s="914"/>
      <c r="BX482" s="914"/>
      <c r="BY482" s="914"/>
      <c r="BZ482" s="914"/>
      <c r="CA482" s="914"/>
      <c r="CB482" s="914"/>
      <c r="CC482" s="914"/>
      <c r="CD482" s="914"/>
      <c r="CE482" s="914"/>
      <c r="CF482" s="914"/>
      <c r="CG482" s="914"/>
      <c r="CH482" s="914"/>
      <c r="CI482" s="914"/>
      <c r="CJ482" s="914"/>
      <c r="CK482" s="914"/>
      <c r="CL482" s="914"/>
      <c r="CM482" s="914"/>
      <c r="CN482" s="914"/>
      <c r="CO482" s="914"/>
      <c r="CP482" s="914"/>
      <c r="CQ482" s="914"/>
      <c r="CR482" s="914"/>
      <c r="CS482" s="914"/>
      <c r="CT482" s="914"/>
      <c r="CU482" s="914"/>
      <c r="CV482" s="914"/>
      <c r="CW482" s="914"/>
      <c r="CX482" s="914"/>
      <c r="CY482" s="914"/>
      <c r="CZ482" s="914"/>
      <c r="DA482" s="914"/>
      <c r="DB482" s="914"/>
      <c r="DC482" s="914"/>
      <c r="DD482" s="914"/>
      <c r="DE482" s="914"/>
      <c r="DF482" s="914"/>
      <c r="DG482" s="914"/>
      <c r="DH482" s="914"/>
      <c r="DI482" s="914"/>
      <c r="DJ482" s="914"/>
      <c r="DK482" s="914"/>
      <c r="DL482" s="914"/>
      <c r="DM482" s="914"/>
      <c r="DN482" s="914"/>
      <c r="DO482" s="914"/>
      <c r="DP482" s="914"/>
      <c r="DQ482" s="914"/>
      <c r="DR482" s="914"/>
      <c r="DS482" s="914"/>
      <c r="DT482" s="914"/>
      <c r="DU482" s="914"/>
      <c r="DV482" s="914"/>
      <c r="DW482" s="914"/>
      <c r="DX482" s="914"/>
      <c r="DY482" s="914"/>
      <c r="DZ482" s="914"/>
      <c r="EA482" s="914"/>
      <c r="EB482" s="914"/>
      <c r="EC482" s="914"/>
      <c r="ED482" s="914"/>
      <c r="EE482" s="914"/>
      <c r="EF482" s="914"/>
      <c r="EG482" s="914"/>
      <c r="EH482" s="914"/>
      <c r="EI482" s="914"/>
      <c r="EJ482" s="914"/>
      <c r="EK482" s="914"/>
      <c r="EL482" s="914"/>
      <c r="EM482" s="914"/>
      <c r="EN482" s="914"/>
      <c r="EO482" s="914"/>
      <c r="EP482" s="914"/>
      <c r="EQ482" s="914"/>
      <c r="ER482" s="914"/>
      <c r="ES482" s="914"/>
      <c r="ET482" s="914"/>
      <c r="EU482" s="914"/>
      <c r="EV482" s="914"/>
      <c r="EW482" s="914"/>
      <c r="EX482" s="914"/>
      <c r="EY482" s="914"/>
      <c r="EZ482" s="914"/>
      <c r="FA482" s="914"/>
      <c r="FB482" s="914"/>
      <c r="FC482" s="914"/>
      <c r="FD482" s="914"/>
      <c r="FE482" s="914"/>
      <c r="FF482" s="914"/>
      <c r="FG482" s="914"/>
      <c r="FH482" s="914"/>
      <c r="FI482" s="914"/>
      <c r="FJ482" s="914"/>
      <c r="FK482" s="914"/>
      <c r="FL482" s="914"/>
      <c r="FM482" s="914"/>
      <c r="FN482" s="914"/>
      <c r="FO482" s="914"/>
      <c r="FP482" s="914"/>
      <c r="FQ482" s="914"/>
      <c r="FR482" s="914"/>
      <c r="FS482" s="914"/>
      <c r="FT482" s="914"/>
      <c r="FU482" s="914"/>
      <c r="FV482" s="914"/>
      <c r="FW482" s="914"/>
      <c r="FX482" s="914"/>
      <c r="FY482" s="914"/>
      <c r="FZ482" s="914"/>
      <c r="GA482" s="914"/>
      <c r="GB482" s="914"/>
      <c r="GC482" s="914"/>
      <c r="GD482" s="914"/>
      <c r="GE482" s="914"/>
      <c r="GF482" s="914"/>
      <c r="GG482" s="914"/>
      <c r="GH482" s="914"/>
      <c r="GI482" s="914"/>
      <c r="GJ482" s="914"/>
      <c r="GK482" s="914"/>
      <c r="GL482" s="914"/>
      <c r="GM482" s="914"/>
      <c r="GN482" s="914"/>
      <c r="GO482" s="914"/>
      <c r="GP482" s="914"/>
      <c r="GQ482" s="914"/>
      <c r="GR482" s="914"/>
      <c r="GS482" s="914"/>
      <c r="GT482" s="914"/>
      <c r="GU482" s="914"/>
      <c r="GV482" s="914"/>
      <c r="GW482" s="914"/>
      <c r="GX482" s="914"/>
      <c r="GY482" s="914"/>
      <c r="GZ482" s="914"/>
      <c r="HA482" s="914"/>
      <c r="HB482" s="914"/>
      <c r="HC482" s="914"/>
      <c r="HD482" s="914"/>
      <c r="HE482" s="914"/>
      <c r="HF482" s="914"/>
      <c r="HG482" s="914"/>
      <c r="HH482" s="914"/>
      <c r="HI482" s="914"/>
      <c r="HJ482" s="914"/>
      <c r="HK482" s="914"/>
      <c r="HL482" s="914"/>
      <c r="HM482" s="914"/>
      <c r="HN482" s="914"/>
      <c r="HO482" s="914"/>
      <c r="HP482" s="914"/>
      <c r="HQ482" s="914"/>
      <c r="HR482" s="914"/>
      <c r="HS482" s="914"/>
      <c r="HT482" s="914"/>
      <c r="HU482" s="914"/>
      <c r="HV482" s="914"/>
      <c r="HW482" s="914"/>
      <c r="HX482" s="914"/>
      <c r="HY482" s="914"/>
      <c r="HZ482" s="914"/>
      <c r="IA482" s="914"/>
      <c r="IB482" s="914"/>
      <c r="IC482" s="914"/>
      <c r="ID482" s="914"/>
      <c r="IE482" s="914"/>
      <c r="IF482" s="914"/>
      <c r="IG482" s="914"/>
      <c r="IH482" s="914"/>
      <c r="II482" s="914"/>
      <c r="IJ482" s="914"/>
      <c r="IK482" s="914"/>
      <c r="IL482" s="914"/>
      <c r="IM482" s="914"/>
      <c r="IN482" s="914"/>
      <c r="IO482" s="914"/>
      <c r="IP482" s="914"/>
      <c r="IQ482" s="914"/>
      <c r="IR482" s="914"/>
      <c r="IS482" s="914"/>
    </row>
    <row r="483" spans="1:253" s="882" customFormat="1" ht="90">
      <c r="A483" s="725">
        <v>466</v>
      </c>
      <c r="B483" s="621" t="s">
        <v>364</v>
      </c>
      <c r="C483" s="621" t="s">
        <v>1219</v>
      </c>
      <c r="D483" s="619">
        <v>5652.7250000000004</v>
      </c>
      <c r="E483" s="665" t="s">
        <v>184</v>
      </c>
      <c r="F483" s="849" t="s">
        <v>1140</v>
      </c>
      <c r="G483" s="849"/>
      <c r="H483" s="1022" t="s">
        <v>106</v>
      </c>
      <c r="I483" s="728">
        <v>2013</v>
      </c>
      <c r="J483" s="855" t="s">
        <v>1220</v>
      </c>
      <c r="K483" s="728">
        <v>2015</v>
      </c>
      <c r="L483" s="855" t="s">
        <v>1221</v>
      </c>
      <c r="M483" s="728"/>
      <c r="N483" s="1045" t="s">
        <v>365</v>
      </c>
      <c r="O483" s="1020">
        <v>6545</v>
      </c>
      <c r="P483" s="1020"/>
      <c r="Q483" s="857">
        <f>V483</f>
        <v>346</v>
      </c>
      <c r="R483" s="912">
        <v>5653</v>
      </c>
      <c r="S483" s="912"/>
      <c r="T483" s="912"/>
      <c r="U483" s="1044"/>
      <c r="V483" s="912">
        <v>346</v>
      </c>
      <c r="W483" s="857"/>
      <c r="X483" s="857">
        <v>346</v>
      </c>
      <c r="Y483" s="857"/>
      <c r="Z483" s="912">
        <f t="shared" si="35"/>
        <v>346</v>
      </c>
      <c r="AA483" s="857">
        <f t="shared" si="33"/>
        <v>0</v>
      </c>
      <c r="AB483" s="1032" t="s">
        <v>366</v>
      </c>
      <c r="AC483" s="1029">
        <f t="shared" si="34"/>
        <v>346</v>
      </c>
      <c r="AD483" s="914"/>
      <c r="AE483" s="914"/>
      <c r="AF483" s="914"/>
      <c r="AG483" s="914"/>
      <c r="AH483" s="914"/>
      <c r="AI483" s="914"/>
      <c r="AJ483" s="914"/>
      <c r="AK483" s="914"/>
      <c r="AL483" s="914"/>
      <c r="AM483" s="914"/>
      <c r="AN483" s="914"/>
      <c r="AO483" s="914"/>
      <c r="AP483" s="914"/>
      <c r="AQ483" s="914"/>
      <c r="AR483" s="914"/>
      <c r="AS483" s="914"/>
      <c r="AT483" s="914"/>
      <c r="AU483" s="914"/>
      <c r="AV483" s="914"/>
      <c r="AW483" s="914"/>
      <c r="AX483" s="914"/>
      <c r="AY483" s="914"/>
      <c r="AZ483" s="914"/>
      <c r="BA483" s="914"/>
      <c r="BB483" s="914"/>
      <c r="BC483" s="914"/>
      <c r="BD483" s="914"/>
      <c r="BE483" s="914"/>
      <c r="BF483" s="914"/>
      <c r="BG483" s="914"/>
      <c r="BH483" s="914"/>
      <c r="BI483" s="914"/>
      <c r="BJ483" s="914"/>
      <c r="BK483" s="914"/>
      <c r="BL483" s="914"/>
      <c r="BM483" s="914"/>
      <c r="BN483" s="914"/>
      <c r="BO483" s="914"/>
      <c r="BP483" s="914"/>
      <c r="BQ483" s="914"/>
      <c r="BR483" s="914"/>
      <c r="BS483" s="914"/>
      <c r="BT483" s="914"/>
      <c r="BU483" s="914"/>
      <c r="BV483" s="914"/>
      <c r="BW483" s="914"/>
      <c r="BX483" s="914"/>
      <c r="BY483" s="914"/>
      <c r="BZ483" s="914"/>
      <c r="CA483" s="914"/>
      <c r="CB483" s="914"/>
      <c r="CC483" s="914"/>
      <c r="CD483" s="914"/>
      <c r="CE483" s="914"/>
      <c r="CF483" s="914"/>
      <c r="CG483" s="914"/>
      <c r="CH483" s="914"/>
      <c r="CI483" s="914"/>
      <c r="CJ483" s="914"/>
      <c r="CK483" s="914"/>
      <c r="CL483" s="914"/>
      <c r="CM483" s="914"/>
      <c r="CN483" s="914"/>
      <c r="CO483" s="914"/>
      <c r="CP483" s="914"/>
      <c r="CQ483" s="914"/>
      <c r="CR483" s="914"/>
      <c r="CS483" s="914"/>
      <c r="CT483" s="914"/>
      <c r="CU483" s="914"/>
      <c r="CV483" s="914"/>
      <c r="CW483" s="914"/>
      <c r="CX483" s="914"/>
      <c r="CY483" s="914"/>
      <c r="CZ483" s="914"/>
      <c r="DA483" s="914"/>
      <c r="DB483" s="914"/>
      <c r="DC483" s="914"/>
      <c r="DD483" s="914"/>
      <c r="DE483" s="914"/>
      <c r="DF483" s="914"/>
      <c r="DG483" s="914"/>
      <c r="DH483" s="914"/>
      <c r="DI483" s="914"/>
      <c r="DJ483" s="914"/>
      <c r="DK483" s="914"/>
      <c r="DL483" s="914"/>
      <c r="DM483" s="914"/>
      <c r="DN483" s="914"/>
      <c r="DO483" s="914"/>
      <c r="DP483" s="914"/>
      <c r="DQ483" s="914"/>
      <c r="DR483" s="914"/>
      <c r="DS483" s="914"/>
      <c r="DT483" s="914"/>
      <c r="DU483" s="914"/>
      <c r="DV483" s="914"/>
      <c r="DW483" s="914"/>
      <c r="DX483" s="914"/>
      <c r="DY483" s="914"/>
      <c r="DZ483" s="914"/>
      <c r="EA483" s="914"/>
      <c r="EB483" s="914"/>
      <c r="EC483" s="914"/>
      <c r="ED483" s="914"/>
      <c r="EE483" s="914"/>
      <c r="EF483" s="914"/>
      <c r="EG483" s="914"/>
      <c r="EH483" s="914"/>
      <c r="EI483" s="914"/>
      <c r="EJ483" s="914"/>
      <c r="EK483" s="914"/>
      <c r="EL483" s="914"/>
      <c r="EM483" s="914"/>
      <c r="EN483" s="914"/>
      <c r="EO483" s="914"/>
      <c r="EP483" s="914"/>
      <c r="EQ483" s="914"/>
      <c r="ER483" s="914"/>
      <c r="ES483" s="914"/>
      <c r="ET483" s="914"/>
      <c r="EU483" s="914"/>
      <c r="EV483" s="914"/>
      <c r="EW483" s="914"/>
      <c r="EX483" s="914"/>
      <c r="EY483" s="914"/>
      <c r="EZ483" s="914"/>
      <c r="FA483" s="914"/>
      <c r="FB483" s="914"/>
      <c r="FC483" s="914"/>
      <c r="FD483" s="914"/>
      <c r="FE483" s="914"/>
      <c r="FF483" s="914"/>
      <c r="FG483" s="914"/>
      <c r="FH483" s="914"/>
      <c r="FI483" s="914"/>
      <c r="FJ483" s="914"/>
      <c r="FK483" s="914"/>
      <c r="FL483" s="914"/>
      <c r="FM483" s="914"/>
      <c r="FN483" s="914"/>
      <c r="FO483" s="914"/>
      <c r="FP483" s="914"/>
      <c r="FQ483" s="914"/>
      <c r="FR483" s="914"/>
      <c r="FS483" s="914"/>
      <c r="FT483" s="914"/>
      <c r="FU483" s="914"/>
      <c r="FV483" s="914"/>
      <c r="FW483" s="914"/>
      <c r="FX483" s="914"/>
      <c r="FY483" s="914"/>
      <c r="FZ483" s="914"/>
      <c r="GA483" s="914"/>
      <c r="GB483" s="914"/>
      <c r="GC483" s="914"/>
      <c r="GD483" s="914"/>
      <c r="GE483" s="914"/>
      <c r="GF483" s="914"/>
      <c r="GG483" s="914"/>
      <c r="GH483" s="914"/>
      <c r="GI483" s="914"/>
      <c r="GJ483" s="914"/>
      <c r="GK483" s="914"/>
      <c r="GL483" s="914"/>
      <c r="GM483" s="914"/>
      <c r="GN483" s="914"/>
      <c r="GO483" s="914"/>
      <c r="GP483" s="914"/>
      <c r="GQ483" s="914"/>
      <c r="GR483" s="914"/>
      <c r="GS483" s="914"/>
      <c r="GT483" s="914"/>
      <c r="GU483" s="914"/>
      <c r="GV483" s="914"/>
      <c r="GW483" s="914"/>
      <c r="GX483" s="914"/>
      <c r="GY483" s="914"/>
      <c r="GZ483" s="914"/>
      <c r="HA483" s="914"/>
      <c r="HB483" s="914"/>
      <c r="HC483" s="914"/>
      <c r="HD483" s="914"/>
      <c r="HE483" s="914"/>
      <c r="HF483" s="914"/>
      <c r="HG483" s="914"/>
      <c r="HH483" s="914"/>
      <c r="HI483" s="914"/>
      <c r="HJ483" s="914"/>
      <c r="HK483" s="914"/>
      <c r="HL483" s="914"/>
      <c r="HM483" s="914"/>
      <c r="HN483" s="914"/>
      <c r="HO483" s="914"/>
      <c r="HP483" s="914"/>
      <c r="HQ483" s="914"/>
      <c r="HR483" s="914"/>
      <c r="HS483" s="914"/>
      <c r="HT483" s="914"/>
      <c r="HU483" s="914"/>
      <c r="HV483" s="914"/>
      <c r="HW483" s="914"/>
      <c r="HX483" s="914"/>
      <c r="HY483" s="914"/>
      <c r="HZ483" s="914"/>
      <c r="IA483" s="914"/>
      <c r="IB483" s="914"/>
      <c r="IC483" s="914"/>
      <c r="ID483" s="914"/>
      <c r="IE483" s="914"/>
      <c r="IF483" s="914"/>
      <c r="IG483" s="914"/>
      <c r="IH483" s="914"/>
      <c r="II483" s="914"/>
      <c r="IJ483" s="914"/>
      <c r="IK483" s="914"/>
      <c r="IL483" s="914"/>
      <c r="IM483" s="914"/>
      <c r="IN483" s="914"/>
      <c r="IO483" s="914"/>
      <c r="IP483" s="914"/>
      <c r="IQ483" s="914"/>
      <c r="IR483" s="914"/>
      <c r="IS483" s="914"/>
    </row>
    <row r="484" spans="1:253" s="882" customFormat="1" ht="90">
      <c r="A484" s="725">
        <v>467</v>
      </c>
      <c r="B484" s="621" t="s">
        <v>385</v>
      </c>
      <c r="C484" s="621" t="s">
        <v>1217</v>
      </c>
      <c r="D484" s="619">
        <v>3893.7919999999999</v>
      </c>
      <c r="E484" s="665" t="s">
        <v>184</v>
      </c>
      <c r="F484" s="849" t="s">
        <v>1140</v>
      </c>
      <c r="G484" s="849"/>
      <c r="H484" s="859" t="s">
        <v>26</v>
      </c>
      <c r="I484" s="728">
        <v>2013</v>
      </c>
      <c r="J484" s="855" t="s">
        <v>1218</v>
      </c>
      <c r="K484" s="728">
        <v>2015</v>
      </c>
      <c r="L484" s="855" t="s">
        <v>1184</v>
      </c>
      <c r="M484" s="728"/>
      <c r="N484" s="1045" t="s">
        <v>386</v>
      </c>
      <c r="O484" s="1020">
        <v>6780</v>
      </c>
      <c r="P484" s="1020"/>
      <c r="Q484" s="857">
        <f>V484</f>
        <v>10</v>
      </c>
      <c r="R484" s="912">
        <v>3884</v>
      </c>
      <c r="S484" s="912"/>
      <c r="T484" s="912"/>
      <c r="U484" s="1044"/>
      <c r="V484" s="912">
        <v>10</v>
      </c>
      <c r="W484" s="857"/>
      <c r="X484" s="857">
        <v>10</v>
      </c>
      <c r="Y484" s="857"/>
      <c r="Z484" s="912">
        <f t="shared" si="35"/>
        <v>10</v>
      </c>
      <c r="AA484" s="857">
        <f t="shared" si="33"/>
        <v>0</v>
      </c>
      <c r="AB484" s="1032" t="s">
        <v>387</v>
      </c>
      <c r="AC484" s="1029">
        <f t="shared" si="34"/>
        <v>10</v>
      </c>
      <c r="AD484" s="914"/>
      <c r="AE484" s="914"/>
      <c r="AF484" s="914"/>
      <c r="AG484" s="914"/>
      <c r="AH484" s="914"/>
      <c r="AI484" s="914"/>
      <c r="AJ484" s="914"/>
      <c r="AK484" s="914"/>
      <c r="AL484" s="914"/>
      <c r="AM484" s="914"/>
      <c r="AN484" s="914"/>
      <c r="AO484" s="914"/>
      <c r="AP484" s="914"/>
      <c r="AQ484" s="914"/>
      <c r="AR484" s="914"/>
      <c r="AS484" s="914"/>
      <c r="AT484" s="914"/>
      <c r="AU484" s="914"/>
      <c r="AV484" s="914"/>
      <c r="AW484" s="914"/>
      <c r="AX484" s="914"/>
      <c r="AY484" s="914"/>
      <c r="AZ484" s="914"/>
      <c r="BA484" s="914"/>
      <c r="BB484" s="914"/>
      <c r="BC484" s="914"/>
      <c r="BD484" s="914"/>
      <c r="BE484" s="914"/>
      <c r="BF484" s="914"/>
      <c r="BG484" s="914"/>
      <c r="BH484" s="914"/>
      <c r="BI484" s="914"/>
      <c r="BJ484" s="914"/>
      <c r="BK484" s="914"/>
      <c r="BL484" s="914"/>
      <c r="BM484" s="914"/>
      <c r="BN484" s="914"/>
      <c r="BO484" s="914"/>
      <c r="BP484" s="914"/>
      <c r="BQ484" s="914"/>
      <c r="BR484" s="914"/>
      <c r="BS484" s="914"/>
      <c r="BT484" s="914"/>
      <c r="BU484" s="914"/>
      <c r="BV484" s="914"/>
      <c r="BW484" s="914"/>
      <c r="BX484" s="914"/>
      <c r="BY484" s="914"/>
      <c r="BZ484" s="914"/>
      <c r="CA484" s="914"/>
      <c r="CB484" s="914"/>
      <c r="CC484" s="914"/>
      <c r="CD484" s="914"/>
      <c r="CE484" s="914"/>
      <c r="CF484" s="914"/>
      <c r="CG484" s="914"/>
      <c r="CH484" s="914"/>
      <c r="CI484" s="914"/>
      <c r="CJ484" s="914"/>
      <c r="CK484" s="914"/>
      <c r="CL484" s="914"/>
      <c r="CM484" s="914"/>
      <c r="CN484" s="914"/>
      <c r="CO484" s="914"/>
      <c r="CP484" s="914"/>
      <c r="CQ484" s="914"/>
      <c r="CR484" s="914"/>
      <c r="CS484" s="914"/>
      <c r="CT484" s="914"/>
      <c r="CU484" s="914"/>
      <c r="CV484" s="914"/>
      <c r="CW484" s="914"/>
      <c r="CX484" s="914"/>
      <c r="CY484" s="914"/>
      <c r="CZ484" s="914"/>
      <c r="DA484" s="914"/>
      <c r="DB484" s="914"/>
      <c r="DC484" s="914"/>
      <c r="DD484" s="914"/>
      <c r="DE484" s="914"/>
      <c r="DF484" s="914"/>
      <c r="DG484" s="914"/>
      <c r="DH484" s="914"/>
      <c r="DI484" s="914"/>
      <c r="DJ484" s="914"/>
      <c r="DK484" s="914"/>
      <c r="DL484" s="914"/>
      <c r="DM484" s="914"/>
      <c r="DN484" s="914"/>
      <c r="DO484" s="914"/>
      <c r="DP484" s="914"/>
      <c r="DQ484" s="914"/>
      <c r="DR484" s="914"/>
      <c r="DS484" s="914"/>
      <c r="DT484" s="914"/>
      <c r="DU484" s="914"/>
      <c r="DV484" s="914"/>
      <c r="DW484" s="914"/>
      <c r="DX484" s="914"/>
      <c r="DY484" s="914"/>
      <c r="DZ484" s="914"/>
      <c r="EA484" s="914"/>
      <c r="EB484" s="914"/>
      <c r="EC484" s="914"/>
      <c r="ED484" s="914"/>
      <c r="EE484" s="914"/>
      <c r="EF484" s="914"/>
      <c r="EG484" s="914"/>
      <c r="EH484" s="914"/>
      <c r="EI484" s="914"/>
      <c r="EJ484" s="914"/>
      <c r="EK484" s="914"/>
      <c r="EL484" s="914"/>
      <c r="EM484" s="914"/>
      <c r="EN484" s="914"/>
      <c r="EO484" s="914"/>
      <c r="EP484" s="914"/>
      <c r="EQ484" s="914"/>
      <c r="ER484" s="914"/>
      <c r="ES484" s="914"/>
      <c r="ET484" s="914"/>
      <c r="EU484" s="914"/>
      <c r="EV484" s="914"/>
      <c r="EW484" s="914"/>
      <c r="EX484" s="914"/>
      <c r="EY484" s="914"/>
      <c r="EZ484" s="914"/>
      <c r="FA484" s="914"/>
      <c r="FB484" s="914"/>
      <c r="FC484" s="914"/>
      <c r="FD484" s="914"/>
      <c r="FE484" s="914"/>
      <c r="FF484" s="914"/>
      <c r="FG484" s="914"/>
      <c r="FH484" s="914"/>
      <c r="FI484" s="914"/>
      <c r="FJ484" s="914"/>
      <c r="FK484" s="914"/>
      <c r="FL484" s="914"/>
      <c r="FM484" s="914"/>
      <c r="FN484" s="914"/>
      <c r="FO484" s="914"/>
      <c r="FP484" s="914"/>
      <c r="FQ484" s="914"/>
      <c r="FR484" s="914"/>
      <c r="FS484" s="914"/>
      <c r="FT484" s="914"/>
      <c r="FU484" s="914"/>
      <c r="FV484" s="914"/>
      <c r="FW484" s="914"/>
      <c r="FX484" s="914"/>
      <c r="FY484" s="914"/>
      <c r="FZ484" s="914"/>
      <c r="GA484" s="914"/>
      <c r="GB484" s="914"/>
      <c r="GC484" s="914"/>
      <c r="GD484" s="914"/>
      <c r="GE484" s="914"/>
      <c r="GF484" s="914"/>
      <c r="GG484" s="914"/>
      <c r="GH484" s="914"/>
      <c r="GI484" s="914"/>
      <c r="GJ484" s="914"/>
      <c r="GK484" s="914"/>
      <c r="GL484" s="914"/>
      <c r="GM484" s="914"/>
      <c r="GN484" s="914"/>
      <c r="GO484" s="914"/>
      <c r="GP484" s="914"/>
      <c r="GQ484" s="914"/>
      <c r="GR484" s="914"/>
      <c r="GS484" s="914"/>
      <c r="GT484" s="914"/>
      <c r="GU484" s="914"/>
      <c r="GV484" s="914"/>
      <c r="GW484" s="914"/>
      <c r="GX484" s="914"/>
      <c r="GY484" s="914"/>
      <c r="GZ484" s="914"/>
      <c r="HA484" s="914"/>
      <c r="HB484" s="914"/>
      <c r="HC484" s="914"/>
      <c r="HD484" s="914"/>
      <c r="HE484" s="914"/>
      <c r="HF484" s="914"/>
      <c r="HG484" s="914"/>
      <c r="HH484" s="914"/>
      <c r="HI484" s="914"/>
      <c r="HJ484" s="914"/>
      <c r="HK484" s="914"/>
      <c r="HL484" s="914"/>
      <c r="HM484" s="914"/>
      <c r="HN484" s="914"/>
      <c r="HO484" s="914"/>
      <c r="HP484" s="914"/>
      <c r="HQ484" s="914"/>
      <c r="HR484" s="914"/>
      <c r="HS484" s="914"/>
      <c r="HT484" s="914"/>
      <c r="HU484" s="914"/>
      <c r="HV484" s="914"/>
      <c r="HW484" s="914"/>
      <c r="HX484" s="914"/>
      <c r="HY484" s="914"/>
      <c r="HZ484" s="914"/>
      <c r="IA484" s="914"/>
      <c r="IB484" s="914"/>
      <c r="IC484" s="914"/>
      <c r="ID484" s="914"/>
      <c r="IE484" s="914"/>
      <c r="IF484" s="914"/>
      <c r="IG484" s="914"/>
      <c r="IH484" s="914"/>
      <c r="II484" s="914"/>
      <c r="IJ484" s="914"/>
      <c r="IK484" s="914"/>
      <c r="IL484" s="914"/>
      <c r="IM484" s="914"/>
      <c r="IN484" s="914"/>
      <c r="IO484" s="914"/>
      <c r="IP484" s="914"/>
      <c r="IQ484" s="914"/>
      <c r="IR484" s="914"/>
      <c r="IS484" s="914"/>
    </row>
    <row r="485" spans="1:253" s="1109" customFormat="1" ht="105">
      <c r="A485" s="725">
        <v>470</v>
      </c>
      <c r="B485" s="624" t="s">
        <v>323</v>
      </c>
      <c r="C485" s="624" t="s">
        <v>1204</v>
      </c>
      <c r="D485" s="619">
        <v>14791</v>
      </c>
      <c r="E485" s="665" t="s">
        <v>184</v>
      </c>
      <c r="F485" s="849" t="s">
        <v>1140</v>
      </c>
      <c r="G485" s="849"/>
      <c r="H485" s="665" t="s">
        <v>132</v>
      </c>
      <c r="I485" s="728">
        <v>2014</v>
      </c>
      <c r="J485" s="855" t="s">
        <v>1205</v>
      </c>
      <c r="K485" s="728">
        <v>2015</v>
      </c>
      <c r="L485" s="1129" t="s">
        <v>1206</v>
      </c>
      <c r="M485" s="728"/>
      <c r="N485" s="1046" t="s">
        <v>324</v>
      </c>
      <c r="O485" s="1047">
        <v>15029</v>
      </c>
      <c r="P485" s="1047"/>
      <c r="Q485" s="857">
        <f>V485</f>
        <v>2791</v>
      </c>
      <c r="R485" s="1048">
        <v>12000</v>
      </c>
      <c r="S485" s="1048"/>
      <c r="T485" s="912"/>
      <c r="U485" s="1044"/>
      <c r="V485" s="912">
        <v>2791</v>
      </c>
      <c r="W485" s="850"/>
      <c r="X485" s="850">
        <v>2791</v>
      </c>
      <c r="Y485" s="850"/>
      <c r="Z485" s="912">
        <f t="shared" si="35"/>
        <v>1000</v>
      </c>
      <c r="AA485" s="857">
        <f t="shared" si="33"/>
        <v>1791</v>
      </c>
      <c r="AB485" s="1001" t="s">
        <v>325</v>
      </c>
      <c r="AC485" s="1029">
        <f t="shared" si="34"/>
        <v>2791</v>
      </c>
      <c r="AD485" s="914"/>
      <c r="AE485" s="914"/>
      <c r="AF485" s="914"/>
      <c r="AG485" s="914"/>
      <c r="AH485" s="914"/>
      <c r="AI485" s="914"/>
      <c r="AJ485" s="914"/>
      <c r="AK485" s="914"/>
      <c r="AL485" s="914"/>
      <c r="AM485" s="914"/>
      <c r="AN485" s="914"/>
      <c r="AO485" s="914"/>
      <c r="AP485" s="914"/>
      <c r="AQ485" s="914"/>
      <c r="AR485" s="914"/>
      <c r="AS485" s="914"/>
      <c r="AT485" s="914"/>
      <c r="AU485" s="914"/>
      <c r="AV485" s="914"/>
      <c r="AW485" s="914"/>
      <c r="AX485" s="914"/>
      <c r="AY485" s="914"/>
      <c r="AZ485" s="914"/>
      <c r="BA485" s="914"/>
      <c r="BB485" s="914"/>
      <c r="BC485" s="914"/>
      <c r="BD485" s="914"/>
      <c r="BE485" s="914"/>
      <c r="BF485" s="914"/>
      <c r="BG485" s="914"/>
      <c r="BH485" s="914"/>
      <c r="BI485" s="914"/>
      <c r="BJ485" s="914"/>
      <c r="BK485" s="914"/>
      <c r="BL485" s="914"/>
      <c r="BM485" s="914"/>
      <c r="BN485" s="914"/>
      <c r="BO485" s="914"/>
      <c r="BP485" s="914"/>
      <c r="BQ485" s="914"/>
      <c r="BR485" s="914"/>
      <c r="BS485" s="914"/>
      <c r="BT485" s="914"/>
      <c r="BU485" s="914"/>
      <c r="BV485" s="914"/>
      <c r="BW485" s="914"/>
      <c r="BX485" s="914"/>
      <c r="BY485" s="914"/>
      <c r="BZ485" s="914"/>
      <c r="CA485" s="914"/>
      <c r="CB485" s="914"/>
      <c r="CC485" s="914"/>
      <c r="CD485" s="914"/>
      <c r="CE485" s="914"/>
      <c r="CF485" s="914"/>
      <c r="CG485" s="914"/>
      <c r="CH485" s="914"/>
      <c r="CI485" s="914"/>
      <c r="CJ485" s="914"/>
      <c r="CK485" s="914"/>
      <c r="CL485" s="914"/>
      <c r="CM485" s="914"/>
      <c r="CN485" s="914"/>
      <c r="CO485" s="914"/>
      <c r="CP485" s="914"/>
      <c r="CQ485" s="914"/>
      <c r="CR485" s="914"/>
      <c r="CS485" s="914"/>
      <c r="CT485" s="914"/>
      <c r="CU485" s="914"/>
      <c r="CV485" s="914"/>
      <c r="CW485" s="914"/>
      <c r="CX485" s="914"/>
      <c r="CY485" s="914"/>
      <c r="CZ485" s="914"/>
      <c r="DA485" s="914"/>
      <c r="DB485" s="914"/>
      <c r="DC485" s="914"/>
      <c r="DD485" s="914"/>
      <c r="DE485" s="914"/>
      <c r="DF485" s="914"/>
      <c r="DG485" s="914"/>
      <c r="DH485" s="914"/>
      <c r="DI485" s="914"/>
      <c r="DJ485" s="914"/>
      <c r="DK485" s="914"/>
      <c r="DL485" s="914"/>
      <c r="DM485" s="914"/>
      <c r="DN485" s="914"/>
      <c r="DO485" s="914"/>
      <c r="DP485" s="914"/>
      <c r="DQ485" s="914"/>
      <c r="DR485" s="914"/>
      <c r="DS485" s="914"/>
      <c r="DT485" s="914"/>
      <c r="DU485" s="914"/>
      <c r="DV485" s="914"/>
      <c r="DW485" s="914"/>
      <c r="DX485" s="914"/>
      <c r="DY485" s="914"/>
      <c r="DZ485" s="914"/>
      <c r="EA485" s="914"/>
      <c r="EB485" s="914"/>
      <c r="EC485" s="914"/>
      <c r="ED485" s="914"/>
      <c r="EE485" s="914"/>
      <c r="EF485" s="914"/>
      <c r="EG485" s="914"/>
      <c r="EH485" s="914"/>
      <c r="EI485" s="914"/>
      <c r="EJ485" s="914"/>
      <c r="EK485" s="914"/>
      <c r="EL485" s="914"/>
      <c r="EM485" s="914"/>
      <c r="EN485" s="914"/>
      <c r="EO485" s="914"/>
      <c r="EP485" s="914"/>
      <c r="EQ485" s="914"/>
      <c r="ER485" s="914"/>
      <c r="ES485" s="914"/>
      <c r="ET485" s="914"/>
      <c r="EU485" s="914"/>
      <c r="EV485" s="914"/>
      <c r="EW485" s="914"/>
      <c r="EX485" s="914"/>
      <c r="EY485" s="914"/>
      <c r="EZ485" s="914"/>
      <c r="FA485" s="914"/>
      <c r="FB485" s="914"/>
      <c r="FC485" s="914"/>
      <c r="FD485" s="914"/>
      <c r="FE485" s="914"/>
      <c r="FF485" s="914"/>
      <c r="FG485" s="914"/>
      <c r="FH485" s="914"/>
      <c r="FI485" s="914"/>
      <c r="FJ485" s="914"/>
      <c r="FK485" s="914"/>
      <c r="FL485" s="914"/>
      <c r="FM485" s="914"/>
      <c r="FN485" s="914"/>
      <c r="FO485" s="914"/>
      <c r="FP485" s="914"/>
      <c r="FQ485" s="914"/>
      <c r="FR485" s="914"/>
      <c r="FS485" s="914"/>
      <c r="FT485" s="914"/>
      <c r="FU485" s="914"/>
      <c r="FV485" s="914"/>
      <c r="FW485" s="914"/>
      <c r="FX485" s="914"/>
      <c r="FY485" s="914"/>
      <c r="FZ485" s="914"/>
      <c r="GA485" s="914"/>
      <c r="GB485" s="914"/>
      <c r="GC485" s="914"/>
      <c r="GD485" s="914"/>
      <c r="GE485" s="914"/>
      <c r="GF485" s="914"/>
      <c r="GG485" s="914"/>
      <c r="GH485" s="914"/>
      <c r="GI485" s="914"/>
      <c r="GJ485" s="914"/>
      <c r="GK485" s="914"/>
      <c r="GL485" s="914"/>
      <c r="GM485" s="914"/>
      <c r="GN485" s="914"/>
      <c r="GO485" s="914"/>
      <c r="GP485" s="914"/>
      <c r="GQ485" s="914"/>
      <c r="GR485" s="914"/>
      <c r="GS485" s="914"/>
      <c r="GT485" s="914"/>
      <c r="GU485" s="914"/>
      <c r="GV485" s="914"/>
      <c r="GW485" s="914"/>
      <c r="GX485" s="914"/>
      <c r="GY485" s="914"/>
      <c r="GZ485" s="914"/>
      <c r="HA485" s="914"/>
      <c r="HB485" s="914"/>
      <c r="HC485" s="914"/>
      <c r="HD485" s="914"/>
      <c r="HE485" s="914"/>
      <c r="HF485" s="914"/>
      <c r="HG485" s="914"/>
      <c r="HH485" s="914"/>
      <c r="HI485" s="914"/>
      <c r="HJ485" s="914"/>
      <c r="HK485" s="914"/>
      <c r="HL485" s="914"/>
      <c r="HM485" s="914"/>
      <c r="HN485" s="914"/>
      <c r="HO485" s="914"/>
      <c r="HP485" s="914"/>
      <c r="HQ485" s="914"/>
      <c r="HR485" s="914"/>
      <c r="HS485" s="914"/>
      <c r="HT485" s="914"/>
      <c r="HU485" s="914"/>
      <c r="HV485" s="914"/>
      <c r="HW485" s="914"/>
      <c r="HX485" s="914"/>
      <c r="HY485" s="914"/>
      <c r="HZ485" s="914"/>
      <c r="IA485" s="914"/>
      <c r="IB485" s="914"/>
      <c r="IC485" s="914"/>
      <c r="ID485" s="914"/>
      <c r="IE485" s="914"/>
      <c r="IF485" s="914"/>
      <c r="IG485" s="914"/>
      <c r="IH485" s="914"/>
      <c r="II485" s="914"/>
      <c r="IJ485" s="914"/>
      <c r="IK485" s="914"/>
      <c r="IL485" s="914"/>
      <c r="IM485" s="914"/>
      <c r="IN485" s="914"/>
      <c r="IO485" s="914"/>
      <c r="IP485" s="914"/>
      <c r="IQ485" s="914"/>
      <c r="IR485" s="914"/>
      <c r="IS485" s="914"/>
    </row>
    <row r="486" spans="1:253" s="1109" customFormat="1" ht="75">
      <c r="A486" s="725">
        <v>471</v>
      </c>
      <c r="B486" s="624" t="s">
        <v>1559</v>
      </c>
      <c r="C486" s="624" t="s">
        <v>1203</v>
      </c>
      <c r="D486" s="619">
        <v>13157.465</v>
      </c>
      <c r="E486" s="665" t="s">
        <v>184</v>
      </c>
      <c r="F486" s="849" t="s">
        <v>1140</v>
      </c>
      <c r="G486" s="849"/>
      <c r="H486" s="859" t="s">
        <v>26</v>
      </c>
      <c r="I486" s="1123">
        <v>2014</v>
      </c>
      <c r="J486" s="1130" t="s">
        <v>1174</v>
      </c>
      <c r="K486" s="1123" t="s">
        <v>1092</v>
      </c>
      <c r="L486" s="1130" t="s">
        <v>1192</v>
      </c>
      <c r="M486" s="1123"/>
      <c r="N486" s="899" t="s">
        <v>1112</v>
      </c>
      <c r="O486" s="1047">
        <v>13414</v>
      </c>
      <c r="P486" s="1047"/>
      <c r="Q486" s="998">
        <f>O486</f>
        <v>13414</v>
      </c>
      <c r="R486" s="1048">
        <v>12000</v>
      </c>
      <c r="S486" s="1048"/>
      <c r="T486" s="912">
        <v>12000</v>
      </c>
      <c r="U486" s="1044"/>
      <c r="V486" s="912">
        <v>1166</v>
      </c>
      <c r="W486" s="850"/>
      <c r="X486" s="850">
        <v>1166</v>
      </c>
      <c r="Y486" s="850"/>
      <c r="Z486" s="912">
        <f t="shared" si="35"/>
        <v>1000</v>
      </c>
      <c r="AA486" s="857">
        <f t="shared" si="33"/>
        <v>166</v>
      </c>
      <c r="AB486" s="1001" t="s">
        <v>350</v>
      </c>
      <c r="AC486" s="1029">
        <f t="shared" si="34"/>
        <v>1166</v>
      </c>
      <c r="AD486" s="914"/>
      <c r="AE486" s="914"/>
      <c r="AF486" s="914"/>
      <c r="AG486" s="914"/>
      <c r="AH486" s="914"/>
      <c r="AI486" s="914"/>
      <c r="AJ486" s="914"/>
      <c r="AK486" s="914"/>
      <c r="AL486" s="914"/>
      <c r="AM486" s="914"/>
      <c r="AN486" s="914"/>
      <c r="AO486" s="914"/>
      <c r="AP486" s="914"/>
      <c r="AQ486" s="914"/>
      <c r="AR486" s="914"/>
      <c r="AS486" s="914"/>
      <c r="AT486" s="914"/>
      <c r="AU486" s="914"/>
      <c r="AV486" s="914"/>
      <c r="AW486" s="914"/>
      <c r="AX486" s="914"/>
      <c r="AY486" s="914"/>
      <c r="AZ486" s="914"/>
      <c r="BA486" s="914"/>
      <c r="BB486" s="914"/>
      <c r="BC486" s="914"/>
      <c r="BD486" s="914"/>
      <c r="BE486" s="914"/>
      <c r="BF486" s="914"/>
      <c r="BG486" s="914"/>
      <c r="BH486" s="914"/>
      <c r="BI486" s="914"/>
      <c r="BJ486" s="914"/>
      <c r="BK486" s="914"/>
      <c r="BL486" s="914"/>
      <c r="BM486" s="914"/>
      <c r="BN486" s="914"/>
      <c r="BO486" s="914"/>
      <c r="BP486" s="914"/>
      <c r="BQ486" s="914"/>
      <c r="BR486" s="914"/>
      <c r="BS486" s="914"/>
      <c r="BT486" s="914"/>
      <c r="BU486" s="914"/>
      <c r="BV486" s="914"/>
      <c r="BW486" s="914"/>
      <c r="BX486" s="914"/>
      <c r="BY486" s="914"/>
      <c r="BZ486" s="914"/>
      <c r="CA486" s="914"/>
      <c r="CB486" s="914"/>
      <c r="CC486" s="914"/>
      <c r="CD486" s="914"/>
      <c r="CE486" s="914"/>
      <c r="CF486" s="914"/>
      <c r="CG486" s="914"/>
      <c r="CH486" s="914"/>
      <c r="CI486" s="914"/>
      <c r="CJ486" s="914"/>
      <c r="CK486" s="914"/>
      <c r="CL486" s="914"/>
      <c r="CM486" s="914"/>
      <c r="CN486" s="914"/>
      <c r="CO486" s="914"/>
      <c r="CP486" s="914"/>
      <c r="CQ486" s="914"/>
      <c r="CR486" s="914"/>
      <c r="CS486" s="914"/>
      <c r="CT486" s="914"/>
      <c r="CU486" s="914"/>
      <c r="CV486" s="914"/>
      <c r="CW486" s="914"/>
      <c r="CX486" s="914"/>
      <c r="CY486" s="914"/>
      <c r="CZ486" s="914"/>
      <c r="DA486" s="914"/>
      <c r="DB486" s="914"/>
      <c r="DC486" s="914"/>
      <c r="DD486" s="914"/>
      <c r="DE486" s="914"/>
      <c r="DF486" s="914"/>
      <c r="DG486" s="914"/>
      <c r="DH486" s="914"/>
      <c r="DI486" s="914"/>
      <c r="DJ486" s="914"/>
      <c r="DK486" s="914"/>
      <c r="DL486" s="914"/>
      <c r="DM486" s="914"/>
      <c r="DN486" s="914"/>
      <c r="DO486" s="914"/>
      <c r="DP486" s="914"/>
      <c r="DQ486" s="914"/>
      <c r="DR486" s="914"/>
      <c r="DS486" s="914"/>
      <c r="DT486" s="914"/>
      <c r="DU486" s="914"/>
      <c r="DV486" s="914"/>
      <c r="DW486" s="914"/>
      <c r="DX486" s="914"/>
      <c r="DY486" s="914"/>
      <c r="DZ486" s="914"/>
      <c r="EA486" s="914"/>
      <c r="EB486" s="914"/>
      <c r="EC486" s="914"/>
      <c r="ED486" s="914"/>
      <c r="EE486" s="914"/>
      <c r="EF486" s="914"/>
      <c r="EG486" s="914"/>
      <c r="EH486" s="914"/>
      <c r="EI486" s="914"/>
      <c r="EJ486" s="914"/>
      <c r="EK486" s="914"/>
      <c r="EL486" s="914"/>
      <c r="EM486" s="914"/>
      <c r="EN486" s="914"/>
      <c r="EO486" s="914"/>
      <c r="EP486" s="914"/>
      <c r="EQ486" s="914"/>
      <c r="ER486" s="914"/>
      <c r="ES486" s="914"/>
      <c r="ET486" s="914"/>
      <c r="EU486" s="914"/>
      <c r="EV486" s="914"/>
      <c r="EW486" s="914"/>
      <c r="EX486" s="914"/>
      <c r="EY486" s="914"/>
      <c r="EZ486" s="914"/>
      <c r="FA486" s="914"/>
      <c r="FB486" s="914"/>
      <c r="FC486" s="914"/>
      <c r="FD486" s="914"/>
      <c r="FE486" s="914"/>
      <c r="FF486" s="914"/>
      <c r="FG486" s="914"/>
      <c r="FH486" s="914"/>
      <c r="FI486" s="914"/>
      <c r="FJ486" s="914"/>
      <c r="FK486" s="914"/>
      <c r="FL486" s="914"/>
      <c r="FM486" s="914"/>
      <c r="FN486" s="914"/>
      <c r="FO486" s="914"/>
      <c r="FP486" s="914"/>
      <c r="FQ486" s="914"/>
      <c r="FR486" s="914"/>
      <c r="FS486" s="914"/>
      <c r="FT486" s="914"/>
      <c r="FU486" s="914"/>
      <c r="FV486" s="914"/>
      <c r="FW486" s="914"/>
      <c r="FX486" s="914"/>
      <c r="FY486" s="914"/>
      <c r="FZ486" s="914"/>
      <c r="GA486" s="914"/>
      <c r="GB486" s="914"/>
      <c r="GC486" s="914"/>
      <c r="GD486" s="914"/>
      <c r="GE486" s="914"/>
      <c r="GF486" s="914"/>
      <c r="GG486" s="914"/>
      <c r="GH486" s="914"/>
      <c r="GI486" s="914"/>
      <c r="GJ486" s="914"/>
      <c r="GK486" s="914"/>
      <c r="GL486" s="914"/>
      <c r="GM486" s="914"/>
      <c r="GN486" s="914"/>
      <c r="GO486" s="914"/>
      <c r="GP486" s="914"/>
      <c r="GQ486" s="914"/>
      <c r="GR486" s="914"/>
      <c r="GS486" s="914"/>
      <c r="GT486" s="914"/>
      <c r="GU486" s="914"/>
      <c r="GV486" s="914"/>
      <c r="GW486" s="914"/>
      <c r="GX486" s="914"/>
      <c r="GY486" s="914"/>
      <c r="GZ486" s="914"/>
      <c r="HA486" s="914"/>
      <c r="HB486" s="914"/>
      <c r="HC486" s="914"/>
      <c r="HD486" s="914"/>
      <c r="HE486" s="914"/>
      <c r="HF486" s="914"/>
      <c r="HG486" s="914"/>
      <c r="HH486" s="914"/>
      <c r="HI486" s="914"/>
      <c r="HJ486" s="914"/>
      <c r="HK486" s="914"/>
      <c r="HL486" s="914"/>
      <c r="HM486" s="914"/>
      <c r="HN486" s="914"/>
      <c r="HO486" s="914"/>
      <c r="HP486" s="914"/>
      <c r="HQ486" s="914"/>
      <c r="HR486" s="914"/>
      <c r="HS486" s="914"/>
      <c r="HT486" s="914"/>
      <c r="HU486" s="914"/>
      <c r="HV486" s="914"/>
      <c r="HW486" s="914"/>
      <c r="HX486" s="914"/>
      <c r="HY486" s="914"/>
      <c r="HZ486" s="914"/>
      <c r="IA486" s="914"/>
      <c r="IB486" s="914"/>
      <c r="IC486" s="914"/>
      <c r="ID486" s="914"/>
      <c r="IE486" s="914"/>
      <c r="IF486" s="914"/>
      <c r="IG486" s="914"/>
      <c r="IH486" s="914"/>
      <c r="II486" s="914"/>
      <c r="IJ486" s="914"/>
      <c r="IK486" s="914"/>
      <c r="IL486" s="914"/>
      <c r="IM486" s="914"/>
      <c r="IN486" s="914"/>
      <c r="IO486" s="914"/>
      <c r="IP486" s="914"/>
      <c r="IQ486" s="914"/>
      <c r="IR486" s="914"/>
      <c r="IS486" s="914"/>
    </row>
    <row r="487" spans="1:253" s="1109" customFormat="1" ht="45">
      <c r="A487" s="725">
        <v>472</v>
      </c>
      <c r="B487" s="621" t="s">
        <v>354</v>
      </c>
      <c r="C487" s="621" t="s">
        <v>1232</v>
      </c>
      <c r="D487" s="640"/>
      <c r="E487" s="665" t="s">
        <v>184</v>
      </c>
      <c r="F487" s="849" t="s">
        <v>1140</v>
      </c>
      <c r="G487" s="849"/>
      <c r="H487" s="665" t="s">
        <v>132</v>
      </c>
      <c r="I487" s="728">
        <v>2014</v>
      </c>
      <c r="J487" s="728"/>
      <c r="K487" s="728">
        <v>2016</v>
      </c>
      <c r="L487" s="728"/>
      <c r="M487" s="728"/>
      <c r="N487" s="1045" t="s">
        <v>355</v>
      </c>
      <c r="O487" s="1020">
        <v>11965</v>
      </c>
      <c r="P487" s="1020"/>
      <c r="Q487" s="998">
        <v>1965</v>
      </c>
      <c r="R487" s="912">
        <v>10000</v>
      </c>
      <c r="S487" s="912"/>
      <c r="T487" s="912"/>
      <c r="U487" s="1044"/>
      <c r="V487" s="912">
        <v>769</v>
      </c>
      <c r="W487" s="857"/>
      <c r="X487" s="857">
        <v>769</v>
      </c>
      <c r="Y487" s="857"/>
      <c r="Z487" s="912">
        <f>V487</f>
        <v>769</v>
      </c>
      <c r="AA487" s="857">
        <f t="shared" si="33"/>
        <v>0</v>
      </c>
      <c r="AB487" s="623" t="s">
        <v>353</v>
      </c>
      <c r="AC487" s="1029">
        <f t="shared" si="34"/>
        <v>769</v>
      </c>
      <c r="AD487" s="914"/>
      <c r="AE487" s="914"/>
      <c r="AF487" s="914"/>
      <c r="AG487" s="914"/>
      <c r="AH487" s="914"/>
      <c r="AI487" s="914"/>
      <c r="AJ487" s="914"/>
      <c r="AK487" s="914"/>
      <c r="AL487" s="914"/>
      <c r="AM487" s="914"/>
      <c r="AN487" s="914"/>
      <c r="AO487" s="914"/>
      <c r="AP487" s="914"/>
      <c r="AQ487" s="914"/>
      <c r="AR487" s="914"/>
      <c r="AS487" s="914"/>
      <c r="AT487" s="914"/>
      <c r="AU487" s="914"/>
      <c r="AV487" s="914"/>
      <c r="AW487" s="914"/>
      <c r="AX487" s="914"/>
      <c r="AY487" s="914"/>
      <c r="AZ487" s="914"/>
      <c r="BA487" s="914"/>
      <c r="BB487" s="914"/>
      <c r="BC487" s="914"/>
      <c r="BD487" s="914"/>
      <c r="BE487" s="914"/>
      <c r="BF487" s="914"/>
      <c r="BG487" s="914"/>
      <c r="BH487" s="914"/>
      <c r="BI487" s="914"/>
      <c r="BJ487" s="914"/>
      <c r="BK487" s="914"/>
      <c r="BL487" s="914"/>
      <c r="BM487" s="914"/>
      <c r="BN487" s="914"/>
      <c r="BO487" s="914"/>
      <c r="BP487" s="914"/>
      <c r="BQ487" s="914"/>
      <c r="BR487" s="914"/>
      <c r="BS487" s="914"/>
      <c r="BT487" s="914"/>
      <c r="BU487" s="914"/>
      <c r="BV487" s="914"/>
      <c r="BW487" s="914"/>
      <c r="BX487" s="914"/>
      <c r="BY487" s="914"/>
      <c r="BZ487" s="914"/>
      <c r="CA487" s="914"/>
      <c r="CB487" s="914"/>
      <c r="CC487" s="914"/>
      <c r="CD487" s="914"/>
      <c r="CE487" s="914"/>
      <c r="CF487" s="914"/>
      <c r="CG487" s="914"/>
      <c r="CH487" s="914"/>
      <c r="CI487" s="914"/>
      <c r="CJ487" s="914"/>
      <c r="CK487" s="914"/>
      <c r="CL487" s="914"/>
      <c r="CM487" s="914"/>
      <c r="CN487" s="914"/>
      <c r="CO487" s="914"/>
      <c r="CP487" s="914"/>
      <c r="CQ487" s="914"/>
      <c r="CR487" s="914"/>
      <c r="CS487" s="914"/>
      <c r="CT487" s="914"/>
      <c r="CU487" s="914"/>
      <c r="CV487" s="914"/>
      <c r="CW487" s="914"/>
      <c r="CX487" s="914"/>
      <c r="CY487" s="914"/>
      <c r="CZ487" s="914"/>
      <c r="DA487" s="914"/>
      <c r="DB487" s="914"/>
      <c r="DC487" s="914"/>
      <c r="DD487" s="914"/>
      <c r="DE487" s="914"/>
      <c r="DF487" s="914"/>
      <c r="DG487" s="914"/>
      <c r="DH487" s="914"/>
      <c r="DI487" s="914"/>
      <c r="DJ487" s="914"/>
      <c r="DK487" s="914"/>
      <c r="DL487" s="914"/>
      <c r="DM487" s="914"/>
      <c r="DN487" s="914"/>
      <c r="DO487" s="914"/>
      <c r="DP487" s="914"/>
      <c r="DQ487" s="914"/>
      <c r="DR487" s="914"/>
      <c r="DS487" s="914"/>
      <c r="DT487" s="914"/>
      <c r="DU487" s="914"/>
      <c r="DV487" s="914"/>
      <c r="DW487" s="914"/>
      <c r="DX487" s="914"/>
      <c r="DY487" s="914"/>
      <c r="DZ487" s="914"/>
      <c r="EA487" s="914"/>
      <c r="EB487" s="914"/>
      <c r="EC487" s="914"/>
      <c r="ED487" s="914"/>
      <c r="EE487" s="914"/>
      <c r="EF487" s="914"/>
      <c r="EG487" s="914"/>
      <c r="EH487" s="914"/>
      <c r="EI487" s="914"/>
      <c r="EJ487" s="914"/>
      <c r="EK487" s="914"/>
      <c r="EL487" s="914"/>
      <c r="EM487" s="914"/>
      <c r="EN487" s="914"/>
      <c r="EO487" s="914"/>
      <c r="EP487" s="914"/>
      <c r="EQ487" s="914"/>
      <c r="ER487" s="914"/>
      <c r="ES487" s="914"/>
      <c r="ET487" s="914"/>
      <c r="EU487" s="914"/>
      <c r="EV487" s="914"/>
      <c r="EW487" s="914"/>
      <c r="EX487" s="914"/>
      <c r="EY487" s="914"/>
      <c r="EZ487" s="914"/>
      <c r="FA487" s="914"/>
      <c r="FB487" s="914"/>
      <c r="FC487" s="914"/>
      <c r="FD487" s="914"/>
      <c r="FE487" s="914"/>
      <c r="FF487" s="914"/>
      <c r="FG487" s="914"/>
      <c r="FH487" s="914"/>
      <c r="FI487" s="914"/>
      <c r="FJ487" s="914"/>
      <c r="FK487" s="914"/>
      <c r="FL487" s="914"/>
      <c r="FM487" s="914"/>
      <c r="FN487" s="914"/>
      <c r="FO487" s="914"/>
      <c r="FP487" s="914"/>
      <c r="FQ487" s="914"/>
      <c r="FR487" s="914"/>
      <c r="FS487" s="914"/>
      <c r="FT487" s="914"/>
      <c r="FU487" s="914"/>
      <c r="FV487" s="914"/>
      <c r="FW487" s="914"/>
      <c r="FX487" s="914"/>
      <c r="FY487" s="914"/>
      <c r="FZ487" s="914"/>
      <c r="GA487" s="914"/>
      <c r="GB487" s="914"/>
      <c r="GC487" s="914"/>
      <c r="GD487" s="914"/>
      <c r="GE487" s="914"/>
      <c r="GF487" s="914"/>
      <c r="GG487" s="914"/>
      <c r="GH487" s="914"/>
      <c r="GI487" s="914"/>
      <c r="GJ487" s="914"/>
      <c r="GK487" s="914"/>
      <c r="GL487" s="914"/>
      <c r="GM487" s="914"/>
      <c r="GN487" s="914"/>
      <c r="GO487" s="914"/>
      <c r="GP487" s="914"/>
      <c r="GQ487" s="914"/>
      <c r="GR487" s="914"/>
      <c r="GS487" s="914"/>
      <c r="GT487" s="914"/>
      <c r="GU487" s="914"/>
      <c r="GV487" s="914"/>
      <c r="GW487" s="914"/>
      <c r="GX487" s="914"/>
      <c r="GY487" s="914"/>
      <c r="GZ487" s="914"/>
      <c r="HA487" s="914"/>
      <c r="HB487" s="914"/>
      <c r="HC487" s="914"/>
      <c r="HD487" s="914"/>
      <c r="HE487" s="914"/>
      <c r="HF487" s="914"/>
      <c r="HG487" s="914"/>
      <c r="HH487" s="914"/>
      <c r="HI487" s="914"/>
      <c r="HJ487" s="914"/>
      <c r="HK487" s="914"/>
      <c r="HL487" s="914"/>
      <c r="HM487" s="914"/>
      <c r="HN487" s="914"/>
      <c r="HO487" s="914"/>
      <c r="HP487" s="914"/>
      <c r="HQ487" s="914"/>
      <c r="HR487" s="914"/>
      <c r="HS487" s="914"/>
      <c r="HT487" s="914"/>
      <c r="HU487" s="914"/>
      <c r="HV487" s="914"/>
      <c r="HW487" s="914"/>
      <c r="HX487" s="914"/>
      <c r="HY487" s="914"/>
      <c r="HZ487" s="914"/>
      <c r="IA487" s="914"/>
      <c r="IB487" s="914"/>
      <c r="IC487" s="914"/>
      <c r="ID487" s="914"/>
      <c r="IE487" s="914"/>
      <c r="IF487" s="914"/>
      <c r="IG487" s="914"/>
      <c r="IH487" s="914"/>
      <c r="II487" s="914"/>
      <c r="IJ487" s="914"/>
      <c r="IK487" s="914"/>
      <c r="IL487" s="914"/>
      <c r="IM487" s="914"/>
      <c r="IN487" s="914"/>
      <c r="IO487" s="914"/>
      <c r="IP487" s="914"/>
      <c r="IQ487" s="914"/>
      <c r="IR487" s="914"/>
      <c r="IS487" s="914"/>
    </row>
    <row r="488" spans="1:253" s="903" customFormat="1" ht="90">
      <c r="A488" s="725">
        <v>473</v>
      </c>
      <c r="B488" s="621" t="s">
        <v>332</v>
      </c>
      <c r="C488" s="1032" t="s">
        <v>1208</v>
      </c>
      <c r="D488" s="619">
        <v>10014.373</v>
      </c>
      <c r="E488" s="665" t="s">
        <v>184</v>
      </c>
      <c r="F488" s="849" t="s">
        <v>1140</v>
      </c>
      <c r="G488" s="849"/>
      <c r="H488" s="669" t="s">
        <v>51</v>
      </c>
      <c r="I488" s="728">
        <v>2015</v>
      </c>
      <c r="J488" s="855" t="s">
        <v>1222</v>
      </c>
      <c r="K488" s="728">
        <v>2017</v>
      </c>
      <c r="L488" s="855" t="s">
        <v>1223</v>
      </c>
      <c r="M488" s="728"/>
      <c r="N488" s="1045" t="s">
        <v>333</v>
      </c>
      <c r="O488" s="1020">
        <v>10124</v>
      </c>
      <c r="P488" s="1020"/>
      <c r="Q488" s="998">
        <v>2171</v>
      </c>
      <c r="R488" s="912">
        <v>7843</v>
      </c>
      <c r="S488" s="912"/>
      <c r="T488" s="912"/>
      <c r="U488" s="1044"/>
      <c r="V488" s="912">
        <v>2171</v>
      </c>
      <c r="W488" s="857"/>
      <c r="X488" s="857">
        <v>2171</v>
      </c>
      <c r="Y488" s="857"/>
      <c r="Z488" s="912">
        <f t="shared" si="35"/>
        <v>1000</v>
      </c>
      <c r="AA488" s="857">
        <f t="shared" si="33"/>
        <v>1171</v>
      </c>
      <c r="AB488" s="1032" t="s">
        <v>334</v>
      </c>
      <c r="AC488" s="1029">
        <f t="shared" si="34"/>
        <v>2171</v>
      </c>
      <c r="AD488" s="914"/>
      <c r="AE488" s="914"/>
      <c r="AF488" s="914"/>
      <c r="AG488" s="914"/>
      <c r="AH488" s="914"/>
      <c r="AI488" s="914"/>
      <c r="AJ488" s="914"/>
      <c r="AK488" s="914"/>
      <c r="AL488" s="914"/>
      <c r="AM488" s="914"/>
      <c r="AN488" s="914"/>
      <c r="AO488" s="914"/>
      <c r="AP488" s="914"/>
      <c r="AQ488" s="914"/>
      <c r="AR488" s="914"/>
      <c r="AS488" s="914"/>
      <c r="AT488" s="914"/>
      <c r="AU488" s="914"/>
      <c r="AV488" s="914"/>
      <c r="AW488" s="914"/>
      <c r="AX488" s="914"/>
      <c r="AY488" s="914"/>
      <c r="AZ488" s="914"/>
      <c r="BA488" s="914"/>
      <c r="BB488" s="914"/>
      <c r="BC488" s="914"/>
      <c r="BD488" s="914"/>
      <c r="BE488" s="914"/>
      <c r="BF488" s="914"/>
      <c r="BG488" s="914"/>
      <c r="BH488" s="914"/>
      <c r="BI488" s="914"/>
      <c r="BJ488" s="914"/>
      <c r="BK488" s="914"/>
      <c r="BL488" s="914"/>
      <c r="BM488" s="914"/>
      <c r="BN488" s="914"/>
      <c r="BO488" s="914"/>
      <c r="BP488" s="914"/>
      <c r="BQ488" s="914"/>
      <c r="BR488" s="914"/>
      <c r="BS488" s="914"/>
      <c r="BT488" s="914"/>
      <c r="BU488" s="914"/>
      <c r="BV488" s="914"/>
      <c r="BW488" s="914"/>
      <c r="BX488" s="914"/>
      <c r="BY488" s="914"/>
      <c r="BZ488" s="914"/>
      <c r="CA488" s="914"/>
      <c r="CB488" s="914"/>
      <c r="CC488" s="914"/>
      <c r="CD488" s="914"/>
      <c r="CE488" s="914"/>
      <c r="CF488" s="914"/>
      <c r="CG488" s="914"/>
      <c r="CH488" s="914"/>
      <c r="CI488" s="914"/>
      <c r="CJ488" s="914"/>
      <c r="CK488" s="914"/>
      <c r="CL488" s="914"/>
      <c r="CM488" s="914"/>
      <c r="CN488" s="914"/>
      <c r="CO488" s="914"/>
      <c r="CP488" s="914"/>
      <c r="CQ488" s="914"/>
      <c r="CR488" s="914"/>
      <c r="CS488" s="914"/>
      <c r="CT488" s="914"/>
      <c r="CU488" s="914"/>
      <c r="CV488" s="914"/>
      <c r="CW488" s="914"/>
      <c r="CX488" s="914"/>
      <c r="CY488" s="914"/>
      <c r="CZ488" s="914"/>
      <c r="DA488" s="914"/>
      <c r="DB488" s="914"/>
      <c r="DC488" s="914"/>
      <c r="DD488" s="914"/>
      <c r="DE488" s="914"/>
      <c r="DF488" s="914"/>
      <c r="DG488" s="914"/>
      <c r="DH488" s="914"/>
      <c r="DI488" s="914"/>
      <c r="DJ488" s="914"/>
      <c r="DK488" s="914"/>
      <c r="DL488" s="914"/>
      <c r="DM488" s="914"/>
      <c r="DN488" s="914"/>
      <c r="DO488" s="914"/>
      <c r="DP488" s="914"/>
      <c r="DQ488" s="914"/>
      <c r="DR488" s="914"/>
      <c r="DS488" s="914"/>
      <c r="DT488" s="914"/>
      <c r="DU488" s="914"/>
      <c r="DV488" s="914"/>
      <c r="DW488" s="914"/>
      <c r="DX488" s="914"/>
      <c r="DY488" s="914"/>
      <c r="DZ488" s="914"/>
      <c r="EA488" s="914"/>
      <c r="EB488" s="914"/>
      <c r="EC488" s="914"/>
      <c r="ED488" s="914"/>
      <c r="EE488" s="914"/>
      <c r="EF488" s="914"/>
      <c r="EG488" s="914"/>
      <c r="EH488" s="914"/>
      <c r="EI488" s="914"/>
      <c r="EJ488" s="914"/>
      <c r="EK488" s="914"/>
      <c r="EL488" s="914"/>
      <c r="EM488" s="914"/>
      <c r="EN488" s="914"/>
      <c r="EO488" s="914"/>
      <c r="EP488" s="914"/>
      <c r="EQ488" s="914"/>
      <c r="ER488" s="914"/>
      <c r="ES488" s="914"/>
      <c r="ET488" s="914"/>
      <c r="EU488" s="914"/>
      <c r="EV488" s="914"/>
      <c r="EW488" s="914"/>
      <c r="EX488" s="914"/>
      <c r="EY488" s="914"/>
      <c r="EZ488" s="914"/>
      <c r="FA488" s="914"/>
      <c r="FB488" s="914"/>
      <c r="FC488" s="914"/>
      <c r="FD488" s="914"/>
      <c r="FE488" s="914"/>
      <c r="FF488" s="914"/>
      <c r="FG488" s="914"/>
      <c r="FH488" s="914"/>
      <c r="FI488" s="914"/>
      <c r="FJ488" s="914"/>
      <c r="FK488" s="914"/>
      <c r="FL488" s="914"/>
      <c r="FM488" s="914"/>
      <c r="FN488" s="914"/>
      <c r="FO488" s="914"/>
      <c r="FP488" s="914"/>
      <c r="FQ488" s="914"/>
      <c r="FR488" s="914"/>
      <c r="FS488" s="914"/>
      <c r="FT488" s="914"/>
      <c r="FU488" s="914"/>
      <c r="FV488" s="914"/>
      <c r="FW488" s="914"/>
      <c r="FX488" s="914"/>
      <c r="FY488" s="914"/>
      <c r="FZ488" s="914"/>
      <c r="GA488" s="914"/>
      <c r="GB488" s="914"/>
      <c r="GC488" s="914"/>
      <c r="GD488" s="914"/>
      <c r="GE488" s="914"/>
      <c r="GF488" s="914"/>
      <c r="GG488" s="914"/>
      <c r="GH488" s="914"/>
      <c r="GI488" s="914"/>
      <c r="GJ488" s="914"/>
      <c r="GK488" s="914"/>
      <c r="GL488" s="914"/>
      <c r="GM488" s="914"/>
      <c r="GN488" s="914"/>
      <c r="GO488" s="914"/>
      <c r="GP488" s="914"/>
      <c r="GQ488" s="914"/>
      <c r="GR488" s="914"/>
      <c r="GS488" s="914"/>
      <c r="GT488" s="914"/>
      <c r="GU488" s="914"/>
      <c r="GV488" s="914"/>
      <c r="GW488" s="914"/>
      <c r="GX488" s="914"/>
      <c r="GY488" s="914"/>
      <c r="GZ488" s="914"/>
      <c r="HA488" s="914"/>
      <c r="HB488" s="914"/>
      <c r="HC488" s="914"/>
      <c r="HD488" s="914"/>
      <c r="HE488" s="914"/>
      <c r="HF488" s="914"/>
      <c r="HG488" s="914"/>
      <c r="HH488" s="914"/>
      <c r="HI488" s="914"/>
      <c r="HJ488" s="914"/>
      <c r="HK488" s="914"/>
      <c r="HL488" s="914"/>
      <c r="HM488" s="914"/>
      <c r="HN488" s="914"/>
      <c r="HO488" s="914"/>
      <c r="HP488" s="914"/>
      <c r="HQ488" s="914"/>
      <c r="HR488" s="914"/>
      <c r="HS488" s="914"/>
      <c r="HT488" s="914"/>
      <c r="HU488" s="914"/>
      <c r="HV488" s="914"/>
      <c r="HW488" s="914"/>
      <c r="HX488" s="914"/>
      <c r="HY488" s="914"/>
      <c r="HZ488" s="914"/>
      <c r="IA488" s="914"/>
      <c r="IB488" s="914"/>
      <c r="IC488" s="914"/>
      <c r="ID488" s="914"/>
      <c r="IE488" s="914"/>
      <c r="IF488" s="914"/>
      <c r="IG488" s="914"/>
      <c r="IH488" s="914"/>
      <c r="II488" s="914"/>
      <c r="IJ488" s="914"/>
      <c r="IK488" s="914"/>
      <c r="IL488" s="914"/>
      <c r="IM488" s="914"/>
      <c r="IN488" s="914"/>
      <c r="IO488" s="914"/>
      <c r="IP488" s="914"/>
      <c r="IQ488" s="914"/>
      <c r="IR488" s="914"/>
      <c r="IS488" s="914"/>
    </row>
    <row r="489" spans="1:253" s="914" customFormat="1" ht="105">
      <c r="A489" s="725">
        <v>474</v>
      </c>
      <c r="B489" s="624" t="s">
        <v>369</v>
      </c>
      <c r="C489" s="624" t="s">
        <v>1207</v>
      </c>
      <c r="D489" s="619">
        <v>32731.620999999999</v>
      </c>
      <c r="E489" s="665" t="s">
        <v>184</v>
      </c>
      <c r="F489" s="849" t="s">
        <v>1140</v>
      </c>
      <c r="G489" s="849"/>
      <c r="H489" s="859" t="s">
        <v>26</v>
      </c>
      <c r="I489" s="1123">
        <v>2010</v>
      </c>
      <c r="J489" s="1123">
        <v>2010</v>
      </c>
      <c r="K489" s="1123" t="s">
        <v>1103</v>
      </c>
      <c r="L489" s="1123" t="s">
        <v>1103</v>
      </c>
      <c r="M489" s="1123"/>
      <c r="N489" s="1046"/>
      <c r="O489" s="1047">
        <v>33857</v>
      </c>
      <c r="P489" s="1047"/>
      <c r="Q489" s="857">
        <f>V489</f>
        <v>264</v>
      </c>
      <c r="R489" s="1048">
        <v>32468</v>
      </c>
      <c r="S489" s="1048"/>
      <c r="T489" s="912"/>
      <c r="U489" s="1044"/>
      <c r="V489" s="912">
        <v>264</v>
      </c>
      <c r="W489" s="850"/>
      <c r="X489" s="850">
        <v>264</v>
      </c>
      <c r="Y489" s="850"/>
      <c r="Z489" s="912">
        <f t="shared" si="35"/>
        <v>264</v>
      </c>
      <c r="AA489" s="857">
        <f t="shared" si="33"/>
        <v>0</v>
      </c>
      <c r="AB489" s="1001" t="s">
        <v>370</v>
      </c>
      <c r="AC489" s="1029">
        <f t="shared" si="34"/>
        <v>264</v>
      </c>
    </row>
    <row r="490" spans="1:253" s="914" customFormat="1" ht="45">
      <c r="A490" s="725">
        <v>475</v>
      </c>
      <c r="B490" s="1066" t="s">
        <v>402</v>
      </c>
      <c r="C490" s="1066"/>
      <c r="D490" s="1067"/>
      <c r="E490" s="665" t="s">
        <v>184</v>
      </c>
      <c r="F490" s="727" t="s">
        <v>1247</v>
      </c>
      <c r="G490" s="726" t="s">
        <v>1088</v>
      </c>
      <c r="H490" s="665" t="s">
        <v>1146</v>
      </c>
      <c r="I490" s="728">
        <v>2008</v>
      </c>
      <c r="J490" s="728">
        <v>2008</v>
      </c>
      <c r="K490" s="728">
        <v>2016</v>
      </c>
      <c r="L490" s="728" t="s">
        <v>1319</v>
      </c>
      <c r="M490" s="728"/>
      <c r="N490" s="1066" t="s">
        <v>432</v>
      </c>
      <c r="O490" s="1069">
        <v>78575</v>
      </c>
      <c r="P490" s="1069"/>
      <c r="Q490" s="1070">
        <v>4961.3999999999996</v>
      </c>
      <c r="R490" s="1069">
        <v>53671</v>
      </c>
      <c r="S490" s="1069"/>
      <c r="T490" s="1070">
        <v>2360</v>
      </c>
      <c r="U490" s="1070">
        <v>2601</v>
      </c>
      <c r="V490" s="1071">
        <v>2000</v>
      </c>
      <c r="W490" s="1072">
        <v>2000</v>
      </c>
      <c r="X490" s="1072"/>
      <c r="Y490" s="1072"/>
      <c r="Z490" s="1071"/>
      <c r="AA490" s="1071">
        <f t="shared" si="33"/>
        <v>0</v>
      </c>
      <c r="AB490" s="1073" t="s">
        <v>134</v>
      </c>
      <c r="AC490" s="909"/>
      <c r="AD490" s="909"/>
      <c r="AE490" s="909"/>
      <c r="AF490" s="909"/>
      <c r="AG490" s="909"/>
      <c r="AH490" s="909"/>
      <c r="AI490" s="909"/>
      <c r="AJ490" s="909"/>
      <c r="AK490" s="909"/>
      <c r="AL490" s="909"/>
      <c r="AM490" s="909"/>
      <c r="AN490" s="909"/>
      <c r="AO490" s="909"/>
      <c r="AP490" s="909"/>
      <c r="AQ490" s="909"/>
      <c r="AR490" s="909"/>
      <c r="AS490" s="909"/>
      <c r="AT490" s="909"/>
      <c r="AU490" s="909"/>
      <c r="AV490" s="909"/>
      <c r="AW490" s="909"/>
      <c r="AX490" s="909"/>
      <c r="AY490" s="909"/>
      <c r="AZ490" s="909"/>
      <c r="BA490" s="909"/>
      <c r="BB490" s="909"/>
      <c r="BC490" s="909"/>
      <c r="BD490" s="909"/>
      <c r="BE490" s="909"/>
      <c r="BF490" s="909"/>
      <c r="BG490" s="909"/>
      <c r="BH490" s="909"/>
      <c r="BI490" s="909"/>
      <c r="BJ490" s="909"/>
      <c r="BK490" s="909"/>
      <c r="BL490" s="909"/>
      <c r="BM490" s="909"/>
      <c r="BN490" s="909"/>
      <c r="BO490" s="909"/>
      <c r="BP490" s="909"/>
      <c r="BQ490" s="909"/>
      <c r="BR490" s="909"/>
      <c r="BS490" s="909"/>
      <c r="BT490" s="909"/>
      <c r="BU490" s="909"/>
      <c r="BV490" s="909"/>
      <c r="BW490" s="909"/>
      <c r="BX490" s="909"/>
      <c r="BY490" s="909"/>
      <c r="BZ490" s="909"/>
      <c r="CA490" s="909"/>
      <c r="CB490" s="909"/>
      <c r="CC490" s="909"/>
      <c r="CD490" s="909"/>
      <c r="CE490" s="909"/>
      <c r="CF490" s="909"/>
      <c r="CG490" s="909"/>
      <c r="CH490" s="909"/>
      <c r="CI490" s="909"/>
      <c r="CJ490" s="909"/>
      <c r="CK490" s="909"/>
      <c r="CL490" s="909"/>
      <c r="CM490" s="909"/>
      <c r="CN490" s="909"/>
      <c r="CO490" s="909"/>
      <c r="CP490" s="909"/>
      <c r="CQ490" s="909"/>
      <c r="CR490" s="909"/>
      <c r="CS490" s="909"/>
      <c r="CT490" s="909"/>
      <c r="CU490" s="909"/>
      <c r="CV490" s="909"/>
      <c r="CW490" s="909"/>
      <c r="CX490" s="909"/>
      <c r="CY490" s="909"/>
      <c r="CZ490" s="909"/>
      <c r="DA490" s="909"/>
      <c r="DB490" s="909"/>
      <c r="DC490" s="909"/>
      <c r="DD490" s="909"/>
      <c r="DE490" s="909"/>
      <c r="DF490" s="909"/>
      <c r="DG490" s="909"/>
      <c r="DH490" s="909"/>
      <c r="DI490" s="909"/>
      <c r="DJ490" s="909"/>
      <c r="DK490" s="909"/>
      <c r="DL490" s="909"/>
      <c r="DM490" s="909"/>
      <c r="DN490" s="909"/>
      <c r="DO490" s="909"/>
      <c r="DP490" s="909"/>
      <c r="DQ490" s="909"/>
      <c r="DR490" s="909"/>
      <c r="DS490" s="909"/>
      <c r="DT490" s="909"/>
      <c r="DU490" s="909"/>
      <c r="DV490" s="909"/>
      <c r="DW490" s="909"/>
      <c r="DX490" s="909"/>
      <c r="DY490" s="909"/>
      <c r="DZ490" s="909"/>
      <c r="EA490" s="909"/>
      <c r="EB490" s="909"/>
      <c r="EC490" s="909"/>
      <c r="ED490" s="909"/>
      <c r="EE490" s="909"/>
      <c r="EF490" s="909"/>
      <c r="EG490" s="909"/>
      <c r="EH490" s="909"/>
      <c r="EI490" s="909"/>
      <c r="EJ490" s="909"/>
      <c r="EK490" s="909"/>
      <c r="EL490" s="909"/>
      <c r="EM490" s="909"/>
      <c r="EN490" s="909"/>
      <c r="EO490" s="909"/>
      <c r="EP490" s="909"/>
      <c r="EQ490" s="909"/>
      <c r="ER490" s="909"/>
      <c r="ES490" s="909"/>
      <c r="ET490" s="909"/>
      <c r="EU490" s="909"/>
      <c r="EV490" s="909"/>
      <c r="EW490" s="909"/>
      <c r="EX490" s="909"/>
      <c r="EY490" s="909"/>
      <c r="EZ490" s="909"/>
      <c r="FA490" s="909"/>
      <c r="FB490" s="909"/>
      <c r="FC490" s="909"/>
      <c r="FD490" s="909"/>
      <c r="FE490" s="909"/>
      <c r="FF490" s="909"/>
      <c r="FG490" s="909"/>
      <c r="FH490" s="909"/>
      <c r="FI490" s="909"/>
      <c r="FJ490" s="909"/>
      <c r="FK490" s="909"/>
      <c r="FL490" s="909"/>
      <c r="FM490" s="909"/>
      <c r="FN490" s="909"/>
      <c r="FO490" s="909"/>
      <c r="FP490" s="909"/>
      <c r="FQ490" s="909"/>
      <c r="FR490" s="909"/>
      <c r="FS490" s="909"/>
      <c r="FT490" s="909"/>
      <c r="FU490" s="909"/>
      <c r="FV490" s="909"/>
      <c r="FW490" s="909"/>
      <c r="FX490" s="909"/>
      <c r="FY490" s="909"/>
      <c r="FZ490" s="909"/>
      <c r="GA490" s="909"/>
      <c r="GB490" s="909"/>
      <c r="GC490" s="909"/>
      <c r="GD490" s="909"/>
      <c r="GE490" s="909"/>
      <c r="GF490" s="909"/>
      <c r="GG490" s="909"/>
      <c r="GH490" s="909"/>
      <c r="GI490" s="909"/>
      <c r="GJ490" s="909"/>
      <c r="GK490" s="909"/>
      <c r="GL490" s="909"/>
      <c r="GM490" s="909"/>
      <c r="GN490" s="909"/>
      <c r="GO490" s="909"/>
      <c r="GP490" s="909"/>
      <c r="GQ490" s="909"/>
      <c r="GR490" s="909"/>
      <c r="GS490" s="909"/>
      <c r="GT490" s="909"/>
      <c r="GU490" s="909"/>
      <c r="GV490" s="909"/>
      <c r="GW490" s="909"/>
      <c r="GX490" s="909"/>
      <c r="GY490" s="909"/>
      <c r="GZ490" s="909"/>
      <c r="HA490" s="909"/>
      <c r="HB490" s="909"/>
      <c r="HC490" s="909"/>
      <c r="HD490" s="909"/>
      <c r="HE490" s="909"/>
      <c r="HF490" s="909"/>
      <c r="HG490" s="909"/>
      <c r="HH490" s="909"/>
      <c r="HI490" s="909"/>
      <c r="HJ490" s="909"/>
      <c r="HK490" s="909"/>
      <c r="HL490" s="909"/>
      <c r="HM490" s="909"/>
      <c r="HN490" s="909"/>
      <c r="HO490" s="909"/>
      <c r="HP490" s="909"/>
      <c r="HQ490" s="909"/>
      <c r="HR490" s="909"/>
      <c r="HS490" s="909"/>
      <c r="HT490" s="909"/>
      <c r="HU490" s="909"/>
      <c r="HV490" s="909"/>
      <c r="HW490" s="909"/>
      <c r="HX490" s="909"/>
      <c r="HY490" s="909"/>
      <c r="HZ490" s="909"/>
      <c r="IA490" s="909"/>
      <c r="IB490" s="909"/>
      <c r="IC490" s="909"/>
      <c r="ID490" s="909"/>
      <c r="IE490" s="909"/>
      <c r="IF490" s="909"/>
      <c r="IG490" s="909"/>
      <c r="IH490" s="909"/>
      <c r="II490" s="909"/>
      <c r="IJ490" s="909"/>
      <c r="IK490" s="909"/>
      <c r="IL490" s="909"/>
      <c r="IM490" s="909"/>
      <c r="IN490" s="909"/>
      <c r="IO490" s="909"/>
      <c r="IP490" s="909"/>
      <c r="IQ490" s="909"/>
      <c r="IR490" s="909"/>
      <c r="IS490" s="909"/>
    </row>
    <row r="491" spans="1:253" s="914" customFormat="1" ht="63" customHeight="1">
      <c r="A491" s="725">
        <v>476</v>
      </c>
      <c r="B491" s="1066" t="s">
        <v>397</v>
      </c>
      <c r="C491" s="1066"/>
      <c r="D491" s="1067"/>
      <c r="E491" s="665" t="s">
        <v>184</v>
      </c>
      <c r="F491" s="727" t="s">
        <v>1247</v>
      </c>
      <c r="G491" s="726" t="s">
        <v>1088</v>
      </c>
      <c r="H491" s="669" t="s">
        <v>51</v>
      </c>
      <c r="I491" s="728">
        <v>2010</v>
      </c>
      <c r="J491" s="728">
        <v>2010</v>
      </c>
      <c r="K491" s="728">
        <v>2017</v>
      </c>
      <c r="L491" s="728" t="s">
        <v>1319</v>
      </c>
      <c r="M491" s="728"/>
      <c r="N491" s="1066" t="s">
        <v>427</v>
      </c>
      <c r="O491" s="1067">
        <v>56566</v>
      </c>
      <c r="P491" s="1067"/>
      <c r="Q491" s="1070">
        <v>16970</v>
      </c>
      <c r="R491" s="1069">
        <v>31725</v>
      </c>
      <c r="S491" s="1069"/>
      <c r="T491" s="1070">
        <v>8971</v>
      </c>
      <c r="U491" s="1070">
        <v>7999</v>
      </c>
      <c r="V491" s="1071">
        <v>5400</v>
      </c>
      <c r="W491" s="1072">
        <v>3000</v>
      </c>
      <c r="X491" s="1072"/>
      <c r="Y491" s="1072"/>
      <c r="Z491" s="1071">
        <v>2400</v>
      </c>
      <c r="AA491" s="1071">
        <f t="shared" si="33"/>
        <v>0</v>
      </c>
      <c r="AB491" s="1073" t="s">
        <v>134</v>
      </c>
      <c r="AC491" s="895"/>
      <c r="AD491" s="895"/>
      <c r="AE491" s="895"/>
      <c r="AF491" s="895"/>
      <c r="AG491" s="895"/>
      <c r="AH491" s="895"/>
      <c r="AI491" s="895"/>
      <c r="AJ491" s="895"/>
      <c r="AK491" s="895"/>
      <c r="AL491" s="895"/>
      <c r="AM491" s="895"/>
      <c r="AN491" s="895"/>
      <c r="AO491" s="895"/>
      <c r="AP491" s="895"/>
      <c r="AQ491" s="895"/>
      <c r="AR491" s="895"/>
      <c r="AS491" s="895"/>
      <c r="AT491" s="895"/>
      <c r="AU491" s="895"/>
      <c r="AV491" s="895"/>
      <c r="AW491" s="895"/>
      <c r="AX491" s="895"/>
      <c r="AY491" s="895"/>
      <c r="AZ491" s="895"/>
      <c r="BA491" s="895"/>
      <c r="BB491" s="895"/>
      <c r="BC491" s="895"/>
      <c r="BD491" s="895"/>
      <c r="BE491" s="895"/>
      <c r="BF491" s="895"/>
      <c r="BG491" s="895"/>
      <c r="BH491" s="895"/>
      <c r="BI491" s="895"/>
      <c r="BJ491" s="895"/>
      <c r="BK491" s="895"/>
      <c r="BL491" s="895"/>
      <c r="BM491" s="895"/>
      <c r="BN491" s="895"/>
      <c r="BO491" s="895"/>
      <c r="BP491" s="895"/>
      <c r="BQ491" s="895"/>
      <c r="BR491" s="895"/>
      <c r="BS491" s="895"/>
      <c r="BT491" s="895"/>
      <c r="BU491" s="895"/>
      <c r="BV491" s="895"/>
      <c r="BW491" s="895"/>
      <c r="BX491" s="895"/>
      <c r="BY491" s="895"/>
      <c r="BZ491" s="895"/>
      <c r="CA491" s="895"/>
      <c r="CB491" s="895"/>
      <c r="CC491" s="895"/>
      <c r="CD491" s="895"/>
      <c r="CE491" s="895"/>
      <c r="CF491" s="895"/>
      <c r="CG491" s="895"/>
      <c r="CH491" s="895"/>
      <c r="CI491" s="895"/>
      <c r="CJ491" s="895"/>
      <c r="CK491" s="895"/>
      <c r="CL491" s="895"/>
      <c r="CM491" s="895"/>
      <c r="CN491" s="895"/>
      <c r="CO491" s="895"/>
      <c r="CP491" s="895"/>
      <c r="CQ491" s="895"/>
      <c r="CR491" s="895"/>
      <c r="CS491" s="895"/>
      <c r="CT491" s="895"/>
      <c r="CU491" s="895"/>
      <c r="CV491" s="895"/>
      <c r="CW491" s="895"/>
      <c r="CX491" s="895"/>
      <c r="CY491" s="895"/>
      <c r="CZ491" s="895"/>
      <c r="DA491" s="895"/>
      <c r="DB491" s="895"/>
      <c r="DC491" s="895"/>
      <c r="DD491" s="895"/>
      <c r="DE491" s="895"/>
      <c r="DF491" s="895"/>
      <c r="DG491" s="895"/>
      <c r="DH491" s="895"/>
      <c r="DI491" s="895"/>
      <c r="DJ491" s="895"/>
      <c r="DK491" s="895"/>
      <c r="DL491" s="895"/>
      <c r="DM491" s="895"/>
      <c r="DN491" s="895"/>
      <c r="DO491" s="895"/>
      <c r="DP491" s="895"/>
      <c r="DQ491" s="895"/>
      <c r="DR491" s="895"/>
      <c r="DS491" s="895"/>
      <c r="DT491" s="895"/>
      <c r="DU491" s="895"/>
      <c r="DV491" s="895"/>
      <c r="DW491" s="895"/>
      <c r="DX491" s="895"/>
      <c r="DY491" s="895"/>
      <c r="DZ491" s="895"/>
      <c r="EA491" s="895"/>
      <c r="EB491" s="895"/>
      <c r="EC491" s="895"/>
      <c r="ED491" s="895"/>
      <c r="EE491" s="895"/>
      <c r="EF491" s="895"/>
      <c r="EG491" s="895"/>
      <c r="EH491" s="895"/>
      <c r="EI491" s="895"/>
      <c r="EJ491" s="895"/>
      <c r="EK491" s="895"/>
      <c r="EL491" s="895"/>
      <c r="EM491" s="895"/>
      <c r="EN491" s="895"/>
      <c r="EO491" s="895"/>
      <c r="EP491" s="895"/>
      <c r="EQ491" s="895"/>
      <c r="ER491" s="895"/>
      <c r="ES491" s="895"/>
      <c r="ET491" s="895"/>
      <c r="EU491" s="895"/>
      <c r="EV491" s="895"/>
      <c r="EW491" s="895"/>
      <c r="EX491" s="895"/>
      <c r="EY491" s="895"/>
      <c r="EZ491" s="895"/>
      <c r="FA491" s="895"/>
      <c r="FB491" s="895"/>
      <c r="FC491" s="895"/>
      <c r="FD491" s="895"/>
      <c r="FE491" s="895"/>
      <c r="FF491" s="895"/>
      <c r="FG491" s="895"/>
      <c r="FH491" s="895"/>
      <c r="FI491" s="895"/>
      <c r="FJ491" s="895"/>
      <c r="FK491" s="895"/>
      <c r="FL491" s="895"/>
      <c r="FM491" s="895"/>
      <c r="FN491" s="895"/>
      <c r="FO491" s="895"/>
      <c r="FP491" s="895"/>
      <c r="FQ491" s="895"/>
      <c r="FR491" s="895"/>
      <c r="FS491" s="895"/>
      <c r="FT491" s="895"/>
      <c r="FU491" s="895"/>
      <c r="FV491" s="895"/>
      <c r="FW491" s="895"/>
      <c r="FX491" s="895"/>
      <c r="FY491" s="895"/>
      <c r="FZ491" s="895"/>
      <c r="GA491" s="895"/>
      <c r="GB491" s="895"/>
      <c r="GC491" s="895"/>
      <c r="GD491" s="895"/>
      <c r="GE491" s="895"/>
      <c r="GF491" s="895"/>
      <c r="GG491" s="895"/>
      <c r="GH491" s="895"/>
      <c r="GI491" s="895"/>
      <c r="GJ491" s="895"/>
      <c r="GK491" s="895"/>
      <c r="GL491" s="895"/>
      <c r="GM491" s="895"/>
      <c r="GN491" s="895"/>
      <c r="GO491" s="895"/>
      <c r="GP491" s="895"/>
      <c r="GQ491" s="895"/>
      <c r="GR491" s="895"/>
      <c r="GS491" s="895"/>
      <c r="GT491" s="895"/>
      <c r="GU491" s="895"/>
      <c r="GV491" s="895"/>
      <c r="GW491" s="895"/>
      <c r="GX491" s="895"/>
      <c r="GY491" s="895"/>
      <c r="GZ491" s="895"/>
      <c r="HA491" s="895"/>
      <c r="HB491" s="895"/>
      <c r="HC491" s="895"/>
      <c r="HD491" s="895"/>
      <c r="HE491" s="895"/>
      <c r="HF491" s="895"/>
      <c r="HG491" s="895"/>
      <c r="HH491" s="895"/>
      <c r="HI491" s="895"/>
      <c r="HJ491" s="895"/>
      <c r="HK491" s="895"/>
      <c r="HL491" s="895"/>
      <c r="HM491" s="895"/>
      <c r="HN491" s="895"/>
      <c r="HO491" s="895"/>
      <c r="HP491" s="895"/>
      <c r="HQ491" s="895"/>
      <c r="HR491" s="895"/>
      <c r="HS491" s="895"/>
      <c r="HT491" s="895"/>
      <c r="HU491" s="895"/>
      <c r="HV491" s="895"/>
      <c r="HW491" s="895"/>
      <c r="HX491" s="895"/>
      <c r="HY491" s="895"/>
      <c r="HZ491" s="895"/>
      <c r="IA491" s="895"/>
      <c r="IB491" s="895"/>
      <c r="IC491" s="895"/>
      <c r="ID491" s="895"/>
      <c r="IE491" s="895"/>
      <c r="IF491" s="895"/>
      <c r="IG491" s="895"/>
      <c r="IH491" s="895"/>
      <c r="II491" s="895"/>
      <c r="IJ491" s="895"/>
      <c r="IK491" s="895"/>
      <c r="IL491" s="895"/>
      <c r="IM491" s="895"/>
      <c r="IN491" s="895"/>
      <c r="IO491" s="895"/>
      <c r="IP491" s="895"/>
      <c r="IQ491" s="895"/>
      <c r="IR491" s="895"/>
      <c r="IS491" s="895"/>
    </row>
    <row r="492" spans="1:253" s="914" customFormat="1" ht="90">
      <c r="A492" s="725">
        <v>477</v>
      </c>
      <c r="B492" s="1066" t="s">
        <v>394</v>
      </c>
      <c r="C492" s="1066"/>
      <c r="D492" s="1067"/>
      <c r="E492" s="665" t="s">
        <v>184</v>
      </c>
      <c r="F492" s="727" t="s">
        <v>1247</v>
      </c>
      <c r="G492" s="726" t="s">
        <v>1088</v>
      </c>
      <c r="H492" s="665" t="s">
        <v>1146</v>
      </c>
      <c r="I492" s="728">
        <v>2011</v>
      </c>
      <c r="J492" s="728">
        <v>2011</v>
      </c>
      <c r="K492" s="728">
        <v>2017</v>
      </c>
      <c r="L492" s="728" t="s">
        <v>1319</v>
      </c>
      <c r="M492" s="728"/>
      <c r="N492" s="1068" t="s">
        <v>425</v>
      </c>
      <c r="O492" s="1131">
        <v>28140.7</v>
      </c>
      <c r="P492" s="1131"/>
      <c r="Q492" s="1070">
        <v>22608</v>
      </c>
      <c r="R492" s="1131">
        <v>10233</v>
      </c>
      <c r="S492" s="1131"/>
      <c r="T492" s="1070">
        <v>1500</v>
      </c>
      <c r="U492" s="1070">
        <v>21322</v>
      </c>
      <c r="V492" s="1071">
        <v>16000</v>
      </c>
      <c r="W492" s="1072">
        <v>7000</v>
      </c>
      <c r="X492" s="1072"/>
      <c r="Y492" s="1072"/>
      <c r="Z492" s="1071">
        <v>9000</v>
      </c>
      <c r="AA492" s="1071"/>
      <c r="AB492" s="1073" t="s">
        <v>134</v>
      </c>
      <c r="AC492" s="909"/>
      <c r="AD492" s="909"/>
      <c r="AE492" s="909"/>
      <c r="AF492" s="909"/>
      <c r="AG492" s="909"/>
      <c r="AH492" s="909"/>
      <c r="AI492" s="909"/>
      <c r="AJ492" s="909"/>
      <c r="AK492" s="909"/>
      <c r="AL492" s="909"/>
      <c r="AM492" s="909"/>
      <c r="AN492" s="909"/>
      <c r="AO492" s="909"/>
      <c r="AP492" s="909"/>
      <c r="AQ492" s="909"/>
      <c r="AR492" s="909"/>
      <c r="AS492" s="909"/>
      <c r="AT492" s="909"/>
      <c r="AU492" s="909"/>
      <c r="AV492" s="909"/>
      <c r="AW492" s="909"/>
      <c r="AX492" s="909"/>
      <c r="AY492" s="909"/>
      <c r="AZ492" s="909"/>
      <c r="BA492" s="909"/>
      <c r="BB492" s="909"/>
      <c r="BC492" s="909"/>
      <c r="BD492" s="909"/>
      <c r="BE492" s="909"/>
      <c r="BF492" s="909"/>
      <c r="BG492" s="909"/>
      <c r="BH492" s="909"/>
      <c r="BI492" s="909"/>
      <c r="BJ492" s="909"/>
      <c r="BK492" s="909"/>
      <c r="BL492" s="909"/>
      <c r="BM492" s="909"/>
      <c r="BN492" s="909"/>
      <c r="BO492" s="909"/>
      <c r="BP492" s="909"/>
      <c r="BQ492" s="909"/>
      <c r="BR492" s="909"/>
      <c r="BS492" s="909"/>
      <c r="BT492" s="909"/>
      <c r="BU492" s="909"/>
      <c r="BV492" s="909"/>
      <c r="BW492" s="909"/>
      <c r="BX492" s="909"/>
      <c r="BY492" s="909"/>
      <c r="BZ492" s="909"/>
      <c r="CA492" s="909"/>
      <c r="CB492" s="909"/>
      <c r="CC492" s="909"/>
      <c r="CD492" s="909"/>
      <c r="CE492" s="909"/>
      <c r="CF492" s="909"/>
      <c r="CG492" s="909"/>
      <c r="CH492" s="909"/>
      <c r="CI492" s="909"/>
      <c r="CJ492" s="909"/>
      <c r="CK492" s="909"/>
      <c r="CL492" s="909"/>
      <c r="CM492" s="909"/>
      <c r="CN492" s="909"/>
      <c r="CO492" s="909"/>
      <c r="CP492" s="909"/>
      <c r="CQ492" s="909"/>
      <c r="CR492" s="909"/>
      <c r="CS492" s="909"/>
      <c r="CT492" s="909"/>
      <c r="CU492" s="909"/>
      <c r="CV492" s="909"/>
      <c r="CW492" s="909"/>
      <c r="CX492" s="909"/>
      <c r="CY492" s="909"/>
      <c r="CZ492" s="909"/>
      <c r="DA492" s="909"/>
      <c r="DB492" s="909"/>
      <c r="DC492" s="909"/>
      <c r="DD492" s="909"/>
      <c r="DE492" s="909"/>
      <c r="DF492" s="909"/>
      <c r="DG492" s="909"/>
      <c r="DH492" s="909"/>
      <c r="DI492" s="909"/>
      <c r="DJ492" s="909"/>
      <c r="DK492" s="909"/>
      <c r="DL492" s="909"/>
      <c r="DM492" s="909"/>
      <c r="DN492" s="909"/>
      <c r="DO492" s="909"/>
      <c r="DP492" s="909"/>
      <c r="DQ492" s="909"/>
      <c r="DR492" s="909"/>
      <c r="DS492" s="909"/>
      <c r="DT492" s="909"/>
      <c r="DU492" s="909"/>
      <c r="DV492" s="909"/>
      <c r="DW492" s="909"/>
      <c r="DX492" s="909"/>
      <c r="DY492" s="909"/>
      <c r="DZ492" s="909"/>
      <c r="EA492" s="909"/>
      <c r="EB492" s="909"/>
      <c r="EC492" s="909"/>
      <c r="ED492" s="909"/>
      <c r="EE492" s="909"/>
      <c r="EF492" s="909"/>
      <c r="EG492" s="909"/>
      <c r="EH492" s="909"/>
      <c r="EI492" s="909"/>
      <c r="EJ492" s="909"/>
      <c r="EK492" s="909"/>
      <c r="EL492" s="909"/>
      <c r="EM492" s="909"/>
      <c r="EN492" s="909"/>
      <c r="EO492" s="909"/>
      <c r="EP492" s="909"/>
      <c r="EQ492" s="909"/>
      <c r="ER492" s="909"/>
      <c r="ES492" s="909"/>
      <c r="ET492" s="909"/>
      <c r="EU492" s="909"/>
      <c r="EV492" s="909"/>
      <c r="EW492" s="909"/>
      <c r="EX492" s="909"/>
      <c r="EY492" s="909"/>
      <c r="EZ492" s="909"/>
      <c r="FA492" s="909"/>
      <c r="FB492" s="909"/>
      <c r="FC492" s="909"/>
      <c r="FD492" s="909"/>
      <c r="FE492" s="909"/>
      <c r="FF492" s="909"/>
      <c r="FG492" s="909"/>
      <c r="FH492" s="909"/>
      <c r="FI492" s="909"/>
      <c r="FJ492" s="909"/>
      <c r="FK492" s="909"/>
      <c r="FL492" s="909"/>
      <c r="FM492" s="909"/>
      <c r="FN492" s="909"/>
      <c r="FO492" s="909"/>
      <c r="FP492" s="909"/>
      <c r="FQ492" s="909"/>
      <c r="FR492" s="909"/>
      <c r="FS492" s="909"/>
      <c r="FT492" s="909"/>
      <c r="FU492" s="909"/>
      <c r="FV492" s="909"/>
      <c r="FW492" s="909"/>
      <c r="FX492" s="909"/>
      <c r="FY492" s="909"/>
      <c r="FZ492" s="909"/>
      <c r="GA492" s="909"/>
      <c r="GB492" s="909"/>
      <c r="GC492" s="909"/>
      <c r="GD492" s="909"/>
      <c r="GE492" s="909"/>
      <c r="GF492" s="909"/>
      <c r="GG492" s="909"/>
      <c r="GH492" s="909"/>
      <c r="GI492" s="909"/>
      <c r="GJ492" s="909"/>
      <c r="GK492" s="909"/>
      <c r="GL492" s="909"/>
      <c r="GM492" s="909"/>
      <c r="GN492" s="909"/>
      <c r="GO492" s="909"/>
      <c r="GP492" s="909"/>
      <c r="GQ492" s="909"/>
      <c r="GR492" s="909"/>
      <c r="GS492" s="909"/>
      <c r="GT492" s="909"/>
      <c r="GU492" s="909"/>
      <c r="GV492" s="909"/>
      <c r="GW492" s="909"/>
      <c r="GX492" s="909"/>
      <c r="GY492" s="909"/>
      <c r="GZ492" s="909"/>
      <c r="HA492" s="909"/>
      <c r="HB492" s="909"/>
      <c r="HC492" s="909"/>
      <c r="HD492" s="909"/>
      <c r="HE492" s="909"/>
      <c r="HF492" s="909"/>
      <c r="HG492" s="909"/>
      <c r="HH492" s="909"/>
      <c r="HI492" s="909"/>
      <c r="HJ492" s="909"/>
      <c r="HK492" s="909"/>
      <c r="HL492" s="909"/>
      <c r="HM492" s="909"/>
      <c r="HN492" s="909"/>
      <c r="HO492" s="909"/>
      <c r="HP492" s="909"/>
      <c r="HQ492" s="909"/>
      <c r="HR492" s="909"/>
      <c r="HS492" s="909"/>
      <c r="HT492" s="909"/>
      <c r="HU492" s="909"/>
      <c r="HV492" s="909"/>
      <c r="HW492" s="909"/>
      <c r="HX492" s="909"/>
      <c r="HY492" s="909"/>
      <c r="HZ492" s="909"/>
      <c r="IA492" s="909"/>
      <c r="IB492" s="909"/>
      <c r="IC492" s="909"/>
      <c r="ID492" s="909"/>
      <c r="IE492" s="909"/>
      <c r="IF492" s="909"/>
      <c r="IG492" s="909"/>
      <c r="IH492" s="909"/>
      <c r="II492" s="909"/>
      <c r="IJ492" s="909"/>
      <c r="IK492" s="909"/>
      <c r="IL492" s="909"/>
      <c r="IM492" s="909"/>
      <c r="IN492" s="909"/>
      <c r="IO492" s="909"/>
      <c r="IP492" s="909"/>
      <c r="IQ492" s="909"/>
      <c r="IR492" s="909"/>
      <c r="IS492" s="909"/>
    </row>
    <row r="493" spans="1:253" s="914" customFormat="1" ht="60">
      <c r="A493" s="725">
        <v>478</v>
      </c>
      <c r="B493" s="1066" t="s">
        <v>393</v>
      </c>
      <c r="C493" s="1066"/>
      <c r="D493" s="1067"/>
      <c r="E493" s="665" t="s">
        <v>184</v>
      </c>
      <c r="F493" s="727" t="s">
        <v>1247</v>
      </c>
      <c r="G493" s="726" t="s">
        <v>1088</v>
      </c>
      <c r="H493" s="665" t="s">
        <v>1146</v>
      </c>
      <c r="I493" s="728">
        <v>2012</v>
      </c>
      <c r="J493" s="728"/>
      <c r="K493" s="728">
        <v>2020</v>
      </c>
      <c r="L493" s="728"/>
      <c r="M493" s="728"/>
      <c r="N493" s="1068" t="s">
        <v>424</v>
      </c>
      <c r="O493" s="1072">
        <v>30623</v>
      </c>
      <c r="P493" s="1072"/>
      <c r="Q493" s="1070">
        <v>29623</v>
      </c>
      <c r="R493" s="1131">
        <v>1400</v>
      </c>
      <c r="S493" s="1131"/>
      <c r="T493" s="1070">
        <v>400</v>
      </c>
      <c r="U493" s="1070">
        <v>29223</v>
      </c>
      <c r="V493" s="1071">
        <v>29223</v>
      </c>
      <c r="W493" s="1132">
        <v>3500</v>
      </c>
      <c r="X493" s="1132"/>
      <c r="Y493" s="1132"/>
      <c r="Z493" s="1071">
        <v>2000</v>
      </c>
      <c r="AA493" s="1071">
        <f t="shared" ref="AA493:AA502" si="36">V493-W493-Z493</f>
        <v>23723</v>
      </c>
      <c r="AB493" s="1098" t="s">
        <v>1233</v>
      </c>
      <c r="AC493" s="1133">
        <f>U4-U476-U490-U491-U492-U493-U494-U515</f>
        <v>1973354</v>
      </c>
      <c r="AD493" s="909"/>
      <c r="AE493" s="909"/>
      <c r="AF493" s="909"/>
      <c r="AG493" s="909"/>
      <c r="AH493" s="909"/>
      <c r="AI493" s="909"/>
      <c r="AJ493" s="909"/>
      <c r="AK493" s="909"/>
      <c r="AL493" s="909"/>
      <c r="AM493" s="909"/>
      <c r="AN493" s="909"/>
      <c r="AO493" s="909"/>
      <c r="AP493" s="909"/>
      <c r="AQ493" s="909"/>
      <c r="AR493" s="909"/>
      <c r="AS493" s="909"/>
      <c r="AT493" s="909"/>
      <c r="AU493" s="909"/>
      <c r="AV493" s="909"/>
      <c r="AW493" s="909"/>
      <c r="AX493" s="909"/>
      <c r="AY493" s="909"/>
      <c r="AZ493" s="909"/>
      <c r="BA493" s="909"/>
      <c r="BB493" s="909"/>
      <c r="BC493" s="909"/>
      <c r="BD493" s="909"/>
      <c r="BE493" s="909"/>
      <c r="BF493" s="909"/>
      <c r="BG493" s="909"/>
      <c r="BH493" s="909"/>
      <c r="BI493" s="909"/>
      <c r="BJ493" s="909"/>
      <c r="BK493" s="909"/>
      <c r="BL493" s="909"/>
      <c r="BM493" s="909"/>
      <c r="BN493" s="909"/>
      <c r="BO493" s="909"/>
      <c r="BP493" s="909"/>
      <c r="BQ493" s="909"/>
      <c r="BR493" s="909"/>
      <c r="BS493" s="909"/>
      <c r="BT493" s="909"/>
      <c r="BU493" s="909"/>
      <c r="BV493" s="909"/>
      <c r="BW493" s="909"/>
      <c r="BX493" s="909"/>
      <c r="BY493" s="909"/>
      <c r="BZ493" s="909"/>
      <c r="CA493" s="909"/>
      <c r="CB493" s="909"/>
      <c r="CC493" s="909"/>
      <c r="CD493" s="909"/>
      <c r="CE493" s="909"/>
      <c r="CF493" s="909"/>
      <c r="CG493" s="909"/>
      <c r="CH493" s="909"/>
      <c r="CI493" s="909"/>
      <c r="CJ493" s="909"/>
      <c r="CK493" s="909"/>
      <c r="CL493" s="909"/>
      <c r="CM493" s="909"/>
      <c r="CN493" s="909"/>
      <c r="CO493" s="909"/>
      <c r="CP493" s="909"/>
      <c r="CQ493" s="909"/>
      <c r="CR493" s="909"/>
      <c r="CS493" s="909"/>
      <c r="CT493" s="909"/>
      <c r="CU493" s="909"/>
      <c r="CV493" s="909"/>
      <c r="CW493" s="909"/>
      <c r="CX493" s="909"/>
      <c r="CY493" s="909"/>
      <c r="CZ493" s="909"/>
      <c r="DA493" s="909"/>
      <c r="DB493" s="909"/>
      <c r="DC493" s="909"/>
      <c r="DD493" s="909"/>
      <c r="DE493" s="909"/>
      <c r="DF493" s="909"/>
      <c r="DG493" s="909"/>
      <c r="DH493" s="909"/>
      <c r="DI493" s="909"/>
      <c r="DJ493" s="909"/>
      <c r="DK493" s="909"/>
      <c r="DL493" s="909"/>
      <c r="DM493" s="909"/>
      <c r="DN493" s="909"/>
      <c r="DO493" s="909"/>
      <c r="DP493" s="909"/>
      <c r="DQ493" s="909"/>
      <c r="DR493" s="909"/>
      <c r="DS493" s="909"/>
      <c r="DT493" s="909"/>
      <c r="DU493" s="909"/>
      <c r="DV493" s="909"/>
      <c r="DW493" s="909"/>
      <c r="DX493" s="909"/>
      <c r="DY493" s="909"/>
      <c r="DZ493" s="909"/>
      <c r="EA493" s="909"/>
      <c r="EB493" s="909"/>
      <c r="EC493" s="909"/>
      <c r="ED493" s="909"/>
      <c r="EE493" s="909"/>
      <c r="EF493" s="909"/>
      <c r="EG493" s="909"/>
      <c r="EH493" s="909"/>
      <c r="EI493" s="909"/>
      <c r="EJ493" s="909"/>
      <c r="EK493" s="909"/>
      <c r="EL493" s="909"/>
      <c r="EM493" s="909"/>
      <c r="EN493" s="909"/>
      <c r="EO493" s="909"/>
      <c r="EP493" s="909"/>
      <c r="EQ493" s="909"/>
      <c r="ER493" s="909"/>
      <c r="ES493" s="909"/>
      <c r="ET493" s="909"/>
      <c r="EU493" s="909"/>
      <c r="EV493" s="909"/>
      <c r="EW493" s="909"/>
      <c r="EX493" s="909"/>
      <c r="EY493" s="909"/>
      <c r="EZ493" s="909"/>
      <c r="FA493" s="909"/>
      <c r="FB493" s="909"/>
      <c r="FC493" s="909"/>
      <c r="FD493" s="909"/>
      <c r="FE493" s="909"/>
      <c r="FF493" s="909"/>
      <c r="FG493" s="909"/>
      <c r="FH493" s="909"/>
      <c r="FI493" s="909"/>
      <c r="FJ493" s="909"/>
      <c r="FK493" s="909"/>
      <c r="FL493" s="909"/>
      <c r="FM493" s="909"/>
      <c r="FN493" s="909"/>
      <c r="FO493" s="909"/>
      <c r="FP493" s="909"/>
      <c r="FQ493" s="909"/>
      <c r="FR493" s="909"/>
      <c r="FS493" s="909"/>
      <c r="FT493" s="909"/>
      <c r="FU493" s="909"/>
      <c r="FV493" s="909"/>
      <c r="FW493" s="909"/>
      <c r="FX493" s="909"/>
      <c r="FY493" s="909"/>
      <c r="FZ493" s="909"/>
      <c r="GA493" s="909"/>
      <c r="GB493" s="909"/>
      <c r="GC493" s="909"/>
      <c r="GD493" s="909"/>
      <c r="GE493" s="909"/>
      <c r="GF493" s="909"/>
      <c r="GG493" s="909"/>
      <c r="GH493" s="909"/>
      <c r="GI493" s="909"/>
      <c r="GJ493" s="909"/>
      <c r="GK493" s="909"/>
      <c r="GL493" s="909"/>
      <c r="GM493" s="909"/>
      <c r="GN493" s="909"/>
      <c r="GO493" s="909"/>
      <c r="GP493" s="909"/>
      <c r="GQ493" s="909"/>
      <c r="GR493" s="909"/>
      <c r="GS493" s="909"/>
      <c r="GT493" s="909"/>
      <c r="GU493" s="909"/>
      <c r="GV493" s="909"/>
      <c r="GW493" s="909"/>
      <c r="GX493" s="909"/>
      <c r="GY493" s="909"/>
      <c r="GZ493" s="909"/>
      <c r="HA493" s="909"/>
      <c r="HB493" s="909"/>
      <c r="HC493" s="909"/>
      <c r="HD493" s="909"/>
      <c r="HE493" s="909"/>
      <c r="HF493" s="909"/>
      <c r="HG493" s="909"/>
      <c r="HH493" s="909"/>
      <c r="HI493" s="909"/>
      <c r="HJ493" s="909"/>
      <c r="HK493" s="909"/>
      <c r="HL493" s="909"/>
      <c r="HM493" s="909"/>
      <c r="HN493" s="909"/>
      <c r="HO493" s="909"/>
      <c r="HP493" s="909"/>
      <c r="HQ493" s="909"/>
      <c r="HR493" s="909"/>
      <c r="HS493" s="909"/>
      <c r="HT493" s="909"/>
      <c r="HU493" s="909"/>
      <c r="HV493" s="909"/>
      <c r="HW493" s="909"/>
      <c r="HX493" s="909"/>
      <c r="HY493" s="909"/>
      <c r="HZ493" s="909"/>
      <c r="IA493" s="909"/>
      <c r="IB493" s="909"/>
      <c r="IC493" s="909"/>
      <c r="ID493" s="909"/>
      <c r="IE493" s="909"/>
      <c r="IF493" s="909"/>
      <c r="IG493" s="909"/>
      <c r="IH493" s="909"/>
      <c r="II493" s="909"/>
      <c r="IJ493" s="909"/>
      <c r="IK493" s="909"/>
      <c r="IL493" s="909"/>
      <c r="IM493" s="909"/>
      <c r="IN493" s="909"/>
      <c r="IO493" s="909"/>
      <c r="IP493" s="909"/>
      <c r="IQ493" s="909"/>
      <c r="IR493" s="909"/>
      <c r="IS493" s="909"/>
    </row>
    <row r="494" spans="1:253" s="914" customFormat="1" ht="45">
      <c r="A494" s="725">
        <v>479</v>
      </c>
      <c r="B494" s="1066" t="s">
        <v>395</v>
      </c>
      <c r="C494" s="1066"/>
      <c r="D494" s="1067"/>
      <c r="E494" s="665" t="s">
        <v>184</v>
      </c>
      <c r="F494" s="727" t="s">
        <v>1247</v>
      </c>
      <c r="G494" s="726" t="s">
        <v>1088</v>
      </c>
      <c r="H494" s="665" t="s">
        <v>19</v>
      </c>
      <c r="I494" s="728">
        <v>2012</v>
      </c>
      <c r="J494" s="728"/>
      <c r="K494" s="728">
        <v>2017</v>
      </c>
      <c r="L494" s="728"/>
      <c r="M494" s="728"/>
      <c r="N494" s="1068" t="s">
        <v>426</v>
      </c>
      <c r="O494" s="1072">
        <v>83944</v>
      </c>
      <c r="P494" s="1072"/>
      <c r="Q494" s="1070">
        <v>55944</v>
      </c>
      <c r="R494" s="1131">
        <v>25492</v>
      </c>
      <c r="S494" s="1131"/>
      <c r="T494" s="1070">
        <v>12100</v>
      </c>
      <c r="U494" s="1070">
        <v>20944</v>
      </c>
      <c r="V494" s="1071">
        <v>12169</v>
      </c>
      <c r="W494" s="1072">
        <v>11000</v>
      </c>
      <c r="X494" s="1072"/>
      <c r="Y494" s="1072"/>
      <c r="Z494" s="1071">
        <f>V494-W494</f>
        <v>1169</v>
      </c>
      <c r="AA494" s="1071">
        <f t="shared" si="36"/>
        <v>0</v>
      </c>
      <c r="AB494" s="1073" t="s">
        <v>396</v>
      </c>
      <c r="AC494" s="909"/>
      <c r="AD494" s="909"/>
      <c r="AE494" s="909"/>
      <c r="AF494" s="909"/>
      <c r="AG494" s="909"/>
      <c r="AH494" s="909"/>
      <c r="AI494" s="909"/>
      <c r="AJ494" s="909"/>
      <c r="AK494" s="909"/>
      <c r="AL494" s="909"/>
      <c r="AM494" s="909"/>
      <c r="AN494" s="909"/>
      <c r="AO494" s="909"/>
      <c r="AP494" s="909"/>
      <c r="AQ494" s="909"/>
      <c r="AR494" s="909"/>
      <c r="AS494" s="909"/>
      <c r="AT494" s="909"/>
      <c r="AU494" s="909"/>
      <c r="AV494" s="909"/>
      <c r="AW494" s="909"/>
      <c r="AX494" s="909"/>
      <c r="AY494" s="909"/>
      <c r="AZ494" s="909"/>
      <c r="BA494" s="909"/>
      <c r="BB494" s="909"/>
      <c r="BC494" s="909"/>
      <c r="BD494" s="909"/>
      <c r="BE494" s="909"/>
      <c r="BF494" s="909"/>
      <c r="BG494" s="909"/>
      <c r="BH494" s="909"/>
      <c r="BI494" s="909"/>
      <c r="BJ494" s="909"/>
      <c r="BK494" s="909"/>
      <c r="BL494" s="909"/>
      <c r="BM494" s="909"/>
      <c r="BN494" s="909"/>
      <c r="BO494" s="909"/>
      <c r="BP494" s="909"/>
      <c r="BQ494" s="909"/>
      <c r="BR494" s="909"/>
      <c r="BS494" s="909"/>
      <c r="BT494" s="909"/>
      <c r="BU494" s="909"/>
      <c r="BV494" s="909"/>
      <c r="BW494" s="909"/>
      <c r="BX494" s="909"/>
      <c r="BY494" s="909"/>
      <c r="BZ494" s="909"/>
      <c r="CA494" s="909"/>
      <c r="CB494" s="909"/>
      <c r="CC494" s="909"/>
      <c r="CD494" s="909"/>
      <c r="CE494" s="909"/>
      <c r="CF494" s="909"/>
      <c r="CG494" s="909"/>
      <c r="CH494" s="909"/>
      <c r="CI494" s="909"/>
      <c r="CJ494" s="909"/>
      <c r="CK494" s="909"/>
      <c r="CL494" s="909"/>
      <c r="CM494" s="909"/>
      <c r="CN494" s="909"/>
      <c r="CO494" s="909"/>
      <c r="CP494" s="909"/>
      <c r="CQ494" s="909"/>
      <c r="CR494" s="909"/>
      <c r="CS494" s="909"/>
      <c r="CT494" s="909"/>
      <c r="CU494" s="909"/>
      <c r="CV494" s="909"/>
      <c r="CW494" s="909"/>
      <c r="CX494" s="909"/>
      <c r="CY494" s="909"/>
      <c r="CZ494" s="909"/>
      <c r="DA494" s="909"/>
      <c r="DB494" s="909"/>
      <c r="DC494" s="909"/>
      <c r="DD494" s="909"/>
      <c r="DE494" s="909"/>
      <c r="DF494" s="909"/>
      <c r="DG494" s="909"/>
      <c r="DH494" s="909"/>
      <c r="DI494" s="909"/>
      <c r="DJ494" s="909"/>
      <c r="DK494" s="909"/>
      <c r="DL494" s="909"/>
      <c r="DM494" s="909"/>
      <c r="DN494" s="909"/>
      <c r="DO494" s="909"/>
      <c r="DP494" s="909"/>
      <c r="DQ494" s="909"/>
      <c r="DR494" s="909"/>
      <c r="DS494" s="909"/>
      <c r="DT494" s="909"/>
      <c r="DU494" s="909"/>
      <c r="DV494" s="909"/>
      <c r="DW494" s="909"/>
      <c r="DX494" s="909"/>
      <c r="DY494" s="909"/>
      <c r="DZ494" s="909"/>
      <c r="EA494" s="909"/>
      <c r="EB494" s="909"/>
      <c r="EC494" s="909"/>
      <c r="ED494" s="909"/>
      <c r="EE494" s="909"/>
      <c r="EF494" s="909"/>
      <c r="EG494" s="909"/>
      <c r="EH494" s="909"/>
      <c r="EI494" s="909"/>
      <c r="EJ494" s="909"/>
      <c r="EK494" s="909"/>
      <c r="EL494" s="909"/>
      <c r="EM494" s="909"/>
      <c r="EN494" s="909"/>
      <c r="EO494" s="909"/>
      <c r="EP494" s="909"/>
      <c r="EQ494" s="909"/>
      <c r="ER494" s="909"/>
      <c r="ES494" s="909"/>
      <c r="ET494" s="909"/>
      <c r="EU494" s="909"/>
      <c r="EV494" s="909"/>
      <c r="EW494" s="909"/>
      <c r="EX494" s="909"/>
      <c r="EY494" s="909"/>
      <c r="EZ494" s="909"/>
      <c r="FA494" s="909"/>
      <c r="FB494" s="909"/>
      <c r="FC494" s="909"/>
      <c r="FD494" s="909"/>
      <c r="FE494" s="909"/>
      <c r="FF494" s="909"/>
      <c r="FG494" s="909"/>
      <c r="FH494" s="909"/>
      <c r="FI494" s="909"/>
      <c r="FJ494" s="909"/>
      <c r="FK494" s="909"/>
      <c r="FL494" s="909"/>
      <c r="FM494" s="909"/>
      <c r="FN494" s="909"/>
      <c r="FO494" s="909"/>
      <c r="FP494" s="909"/>
      <c r="FQ494" s="909"/>
      <c r="FR494" s="909"/>
      <c r="FS494" s="909"/>
      <c r="FT494" s="909"/>
      <c r="FU494" s="909"/>
      <c r="FV494" s="909"/>
      <c r="FW494" s="909"/>
      <c r="FX494" s="909"/>
      <c r="FY494" s="909"/>
      <c r="FZ494" s="909"/>
      <c r="GA494" s="909"/>
      <c r="GB494" s="909"/>
      <c r="GC494" s="909"/>
      <c r="GD494" s="909"/>
      <c r="GE494" s="909"/>
      <c r="GF494" s="909"/>
      <c r="GG494" s="909"/>
      <c r="GH494" s="909"/>
      <c r="GI494" s="909"/>
      <c r="GJ494" s="909"/>
      <c r="GK494" s="909"/>
      <c r="GL494" s="909"/>
      <c r="GM494" s="909"/>
      <c r="GN494" s="909"/>
      <c r="GO494" s="909"/>
      <c r="GP494" s="909"/>
      <c r="GQ494" s="909"/>
      <c r="GR494" s="909"/>
      <c r="GS494" s="909"/>
      <c r="GT494" s="909"/>
      <c r="GU494" s="909"/>
      <c r="GV494" s="909"/>
      <c r="GW494" s="909"/>
      <c r="GX494" s="909"/>
      <c r="GY494" s="909"/>
      <c r="GZ494" s="909"/>
      <c r="HA494" s="909"/>
      <c r="HB494" s="909"/>
      <c r="HC494" s="909"/>
      <c r="HD494" s="909"/>
      <c r="HE494" s="909"/>
      <c r="HF494" s="909"/>
      <c r="HG494" s="909"/>
      <c r="HH494" s="909"/>
      <c r="HI494" s="909"/>
      <c r="HJ494" s="909"/>
      <c r="HK494" s="909"/>
      <c r="HL494" s="909"/>
      <c r="HM494" s="909"/>
      <c r="HN494" s="909"/>
      <c r="HO494" s="909"/>
      <c r="HP494" s="909"/>
      <c r="HQ494" s="909"/>
      <c r="HR494" s="909"/>
      <c r="HS494" s="909"/>
      <c r="HT494" s="909"/>
      <c r="HU494" s="909"/>
      <c r="HV494" s="909"/>
      <c r="HW494" s="909"/>
      <c r="HX494" s="909"/>
      <c r="HY494" s="909"/>
      <c r="HZ494" s="909"/>
      <c r="IA494" s="909"/>
      <c r="IB494" s="909"/>
      <c r="IC494" s="909"/>
      <c r="ID494" s="909"/>
      <c r="IE494" s="909"/>
      <c r="IF494" s="909"/>
      <c r="IG494" s="909"/>
      <c r="IH494" s="909"/>
      <c r="II494" s="909"/>
      <c r="IJ494" s="909"/>
      <c r="IK494" s="909"/>
      <c r="IL494" s="909"/>
      <c r="IM494" s="909"/>
      <c r="IN494" s="909"/>
      <c r="IO494" s="909"/>
      <c r="IP494" s="909"/>
      <c r="IQ494" s="909"/>
      <c r="IR494" s="909"/>
      <c r="IS494" s="909"/>
    </row>
    <row r="495" spans="1:253" s="914" customFormat="1" ht="60">
      <c r="A495" s="725">
        <v>480</v>
      </c>
      <c r="B495" s="621" t="s">
        <v>514</v>
      </c>
      <c r="C495" s="621"/>
      <c r="D495" s="640"/>
      <c r="E495" s="665" t="s">
        <v>184</v>
      </c>
      <c r="F495" s="727" t="s">
        <v>1247</v>
      </c>
      <c r="G495" s="727"/>
      <c r="H495" s="669" t="s">
        <v>51</v>
      </c>
      <c r="I495" s="728">
        <v>2012</v>
      </c>
      <c r="J495" s="728">
        <v>2012</v>
      </c>
      <c r="K495" s="728">
        <v>2016</v>
      </c>
      <c r="L495" s="728" t="s">
        <v>1319</v>
      </c>
      <c r="M495" s="728"/>
      <c r="N495" s="913" t="s">
        <v>515</v>
      </c>
      <c r="O495" s="850">
        <v>91515</v>
      </c>
      <c r="P495" s="850"/>
      <c r="Q495" s="850">
        <v>16483</v>
      </c>
      <c r="R495" s="850">
        <v>71412</v>
      </c>
      <c r="S495" s="850"/>
      <c r="T495" s="850">
        <v>13700</v>
      </c>
      <c r="U495" s="850">
        <v>4200</v>
      </c>
      <c r="V495" s="850">
        <v>1135</v>
      </c>
      <c r="W495" s="850"/>
      <c r="X495" s="850">
        <v>1135</v>
      </c>
      <c r="Y495" s="850"/>
      <c r="Z495" s="850">
        <f>V495-W495</f>
        <v>1135</v>
      </c>
      <c r="AA495" s="850">
        <f t="shared" si="36"/>
        <v>0</v>
      </c>
      <c r="AB495" s="623" t="s">
        <v>1224</v>
      </c>
    </row>
    <row r="496" spans="1:253" s="914" customFormat="1" ht="60">
      <c r="A496" s="725">
        <v>481</v>
      </c>
      <c r="B496" s="621" t="s">
        <v>1563</v>
      </c>
      <c r="C496" s="621"/>
      <c r="D496" s="640"/>
      <c r="E496" s="665" t="s">
        <v>184</v>
      </c>
      <c r="F496" s="849" t="s">
        <v>1140</v>
      </c>
      <c r="G496" s="727"/>
      <c r="H496" s="669" t="s">
        <v>211</v>
      </c>
      <c r="I496" s="728">
        <v>2011</v>
      </c>
      <c r="J496" s="728">
        <v>2011</v>
      </c>
      <c r="K496" s="728">
        <v>2013</v>
      </c>
      <c r="L496" s="728"/>
      <c r="M496" s="728"/>
      <c r="N496" s="913" t="s">
        <v>1565</v>
      </c>
      <c r="O496" s="850">
        <v>91090</v>
      </c>
      <c r="P496" s="850"/>
      <c r="Q496" s="850"/>
      <c r="R496" s="850">
        <v>30500</v>
      </c>
      <c r="S496" s="850"/>
      <c r="T496" s="850"/>
      <c r="U496" s="850"/>
      <c r="V496" s="850">
        <v>14863</v>
      </c>
      <c r="W496" s="850"/>
      <c r="X496" s="1249"/>
      <c r="Y496" s="1249"/>
      <c r="Z496" s="850">
        <v>1000</v>
      </c>
      <c r="AA496" s="850">
        <f t="shared" si="36"/>
        <v>13863</v>
      </c>
      <c r="AB496" s="623"/>
      <c r="AD496" s="623" t="s">
        <v>1567</v>
      </c>
    </row>
    <row r="497" spans="1:253" s="914" customFormat="1" ht="30">
      <c r="A497" s="725">
        <v>482</v>
      </c>
      <c r="B497" s="621" t="s">
        <v>1564</v>
      </c>
      <c r="C497" s="621"/>
      <c r="D497" s="640"/>
      <c r="E497" s="665" t="s">
        <v>184</v>
      </c>
      <c r="F497" s="849" t="s">
        <v>1140</v>
      </c>
      <c r="G497" s="727"/>
      <c r="H497" s="669" t="s">
        <v>211</v>
      </c>
      <c r="I497" s="728">
        <v>2011</v>
      </c>
      <c r="J497" s="728">
        <v>2011</v>
      </c>
      <c r="K497" s="728">
        <v>2013</v>
      </c>
      <c r="L497" s="728"/>
      <c r="M497" s="728"/>
      <c r="N497" s="913" t="s">
        <v>1566</v>
      </c>
      <c r="O497" s="850">
        <v>29493</v>
      </c>
      <c r="P497" s="850"/>
      <c r="Q497" s="850"/>
      <c r="R497" s="850">
        <v>19345</v>
      </c>
      <c r="S497" s="850"/>
      <c r="T497" s="850"/>
      <c r="U497" s="850"/>
      <c r="V497" s="850">
        <f>9455-800-2000</f>
        <v>6655</v>
      </c>
      <c r="W497" s="850"/>
      <c r="X497" s="1249"/>
      <c r="Y497" s="1249"/>
      <c r="Z497" s="850">
        <f>IF((V497-W497)&gt;2000,2000,(V497-W497))</f>
        <v>2000</v>
      </c>
      <c r="AA497" s="850">
        <f>V497-Z497</f>
        <v>4655</v>
      </c>
      <c r="AB497" s="623"/>
      <c r="AD497" s="623" t="s">
        <v>1567</v>
      </c>
    </row>
    <row r="498" spans="1:253" s="1251" customFormat="1" ht="60">
      <c r="A498" s="725">
        <v>483</v>
      </c>
      <c r="B498" s="1242" t="s">
        <v>1568</v>
      </c>
      <c r="C498" s="1242"/>
      <c r="D498" s="1243"/>
      <c r="E498" s="665" t="s">
        <v>184</v>
      </c>
      <c r="F498" s="727" t="s">
        <v>1247</v>
      </c>
      <c r="G498" s="1245"/>
      <c r="H498" s="1246" t="s">
        <v>189</v>
      </c>
      <c r="I498" s="1247">
        <v>2010</v>
      </c>
      <c r="J498" s="1247"/>
      <c r="K498" s="1247">
        <v>2014</v>
      </c>
      <c r="L498" s="1247"/>
      <c r="M498" s="1247"/>
      <c r="N498" s="1248" t="s">
        <v>1571</v>
      </c>
      <c r="O498" s="1249">
        <v>8431</v>
      </c>
      <c r="P498" s="1249"/>
      <c r="Q498" s="1249">
        <v>8431</v>
      </c>
      <c r="R498" s="1249">
        <v>6154</v>
      </c>
      <c r="S498" s="1249"/>
      <c r="T498" s="1249">
        <v>6154</v>
      </c>
      <c r="U498" s="1249"/>
      <c r="V498" s="1249">
        <v>6154</v>
      </c>
      <c r="W498" s="1249"/>
      <c r="X498" s="1249"/>
      <c r="Y498" s="1249"/>
      <c r="Z498" s="850">
        <f>IF((V498-W498)&gt;2000,2000,(V498-W498))</f>
        <v>2000</v>
      </c>
      <c r="AA498" s="1249">
        <f>V498-W498-Z498</f>
        <v>4154</v>
      </c>
      <c r="AB498" s="1250"/>
      <c r="AD498" s="1250" t="s">
        <v>1567</v>
      </c>
    </row>
    <row r="499" spans="1:253" s="1251" customFormat="1" ht="60">
      <c r="A499" s="725">
        <v>484</v>
      </c>
      <c r="B499" s="1242" t="s">
        <v>1569</v>
      </c>
      <c r="C499" s="1242"/>
      <c r="D499" s="1243"/>
      <c r="E499" s="1244" t="s">
        <v>178</v>
      </c>
      <c r="F499" s="727" t="s">
        <v>1247</v>
      </c>
      <c r="G499" s="1245"/>
      <c r="H499" s="1246" t="s">
        <v>189</v>
      </c>
      <c r="I499" s="1247">
        <v>2012</v>
      </c>
      <c r="J499" s="1247">
        <v>2012</v>
      </c>
      <c r="K499" s="1247">
        <v>2014</v>
      </c>
      <c r="L499" s="1247"/>
      <c r="M499" s="1247"/>
      <c r="N499" s="1248" t="s">
        <v>1570</v>
      </c>
      <c r="O499" s="1249">
        <v>3109</v>
      </c>
      <c r="P499" s="1249"/>
      <c r="Q499" s="1249">
        <v>3109</v>
      </c>
      <c r="R499" s="1249">
        <v>2222</v>
      </c>
      <c r="S499" s="1249"/>
      <c r="T499" s="1249">
        <v>2222</v>
      </c>
      <c r="U499" s="1249"/>
      <c r="V499" s="1249">
        <v>887</v>
      </c>
      <c r="W499" s="1249"/>
      <c r="X499" s="1249"/>
      <c r="Y499" s="1249"/>
      <c r="Z499" s="850">
        <v>500</v>
      </c>
      <c r="AA499" s="1249">
        <f>V499-Z499</f>
        <v>387</v>
      </c>
      <c r="AB499" s="1250"/>
      <c r="AD499" s="1250" t="s">
        <v>1567</v>
      </c>
    </row>
    <row r="500" spans="1:253" s="914" customFormat="1" ht="60">
      <c r="A500" s="725">
        <v>485</v>
      </c>
      <c r="B500" s="621" t="s">
        <v>538</v>
      </c>
      <c r="C500" s="621"/>
      <c r="D500" s="640"/>
      <c r="E500" s="665" t="s">
        <v>184</v>
      </c>
      <c r="F500" s="727" t="s">
        <v>1247</v>
      </c>
      <c r="G500" s="727"/>
      <c r="H500" s="665" t="s">
        <v>132</v>
      </c>
      <c r="I500" s="728">
        <v>2012</v>
      </c>
      <c r="J500" s="728">
        <v>2011</v>
      </c>
      <c r="K500" s="728">
        <v>2014</v>
      </c>
      <c r="L500" s="728">
        <v>2014</v>
      </c>
      <c r="M500" s="728"/>
      <c r="N500" s="1001" t="s">
        <v>539</v>
      </c>
      <c r="O500" s="850">
        <v>7372</v>
      </c>
      <c r="P500" s="850"/>
      <c r="Q500" s="850">
        <v>3700</v>
      </c>
      <c r="R500" s="850">
        <v>4650</v>
      </c>
      <c r="S500" s="850"/>
      <c r="T500" s="850">
        <v>1200</v>
      </c>
      <c r="U500" s="850">
        <v>2000</v>
      </c>
      <c r="V500" s="850">
        <v>2600</v>
      </c>
      <c r="W500" s="850">
        <v>2600</v>
      </c>
      <c r="X500" s="850"/>
      <c r="Y500" s="850"/>
      <c r="Z500" s="850">
        <f>V500-W500</f>
        <v>0</v>
      </c>
      <c r="AA500" s="850">
        <f t="shared" si="36"/>
        <v>0</v>
      </c>
      <c r="AB500" s="623" t="s">
        <v>353</v>
      </c>
    </row>
    <row r="501" spans="1:253" s="914" customFormat="1" ht="30">
      <c r="A501" s="725">
        <v>486</v>
      </c>
      <c r="B501" s="1066" t="s">
        <v>398</v>
      </c>
      <c r="C501" s="1066"/>
      <c r="D501" s="1067"/>
      <c r="E501" s="665" t="s">
        <v>184</v>
      </c>
      <c r="F501" s="727" t="s">
        <v>1247</v>
      </c>
      <c r="G501" s="726" t="s">
        <v>1088</v>
      </c>
      <c r="H501" s="665" t="s">
        <v>1146</v>
      </c>
      <c r="I501" s="728">
        <v>2013</v>
      </c>
      <c r="J501" s="728"/>
      <c r="K501" s="728">
        <v>2018</v>
      </c>
      <c r="L501" s="728"/>
      <c r="M501" s="728"/>
      <c r="N501" s="1068" t="s">
        <v>428</v>
      </c>
      <c r="O501" s="1069">
        <v>141538</v>
      </c>
      <c r="P501" s="1069"/>
      <c r="Q501" s="1070">
        <v>4900</v>
      </c>
      <c r="R501" s="1069">
        <v>2500</v>
      </c>
      <c r="S501" s="1069"/>
      <c r="T501" s="1070">
        <v>500</v>
      </c>
      <c r="U501" s="1070">
        <v>4400</v>
      </c>
      <c r="V501" s="1071">
        <v>4400</v>
      </c>
      <c r="W501" s="1067">
        <v>1000</v>
      </c>
      <c r="X501" s="1067"/>
      <c r="Y501" s="1067"/>
      <c r="Z501" s="1071">
        <v>2000</v>
      </c>
      <c r="AA501" s="1071">
        <f t="shared" si="36"/>
        <v>1400</v>
      </c>
      <c r="AB501" s="623" t="s">
        <v>1224</v>
      </c>
      <c r="AC501" s="909"/>
      <c r="AD501" s="909"/>
      <c r="AE501" s="909"/>
      <c r="AF501" s="909"/>
      <c r="AG501" s="909"/>
      <c r="AH501" s="909"/>
      <c r="AI501" s="909"/>
      <c r="AJ501" s="909"/>
      <c r="AK501" s="909"/>
      <c r="AL501" s="909"/>
      <c r="AM501" s="909"/>
      <c r="AN501" s="909"/>
      <c r="AO501" s="909"/>
      <c r="AP501" s="909"/>
      <c r="AQ501" s="909"/>
      <c r="AR501" s="909"/>
      <c r="AS501" s="909"/>
      <c r="AT501" s="909"/>
      <c r="AU501" s="909"/>
      <c r="AV501" s="909"/>
      <c r="AW501" s="909"/>
      <c r="AX501" s="909"/>
      <c r="AY501" s="909"/>
      <c r="AZ501" s="909"/>
      <c r="BA501" s="909"/>
      <c r="BB501" s="909"/>
      <c r="BC501" s="909"/>
      <c r="BD501" s="909"/>
      <c r="BE501" s="909"/>
      <c r="BF501" s="909"/>
      <c r="BG501" s="909"/>
      <c r="BH501" s="909"/>
      <c r="BI501" s="909"/>
      <c r="BJ501" s="909"/>
      <c r="BK501" s="909"/>
      <c r="BL501" s="909"/>
      <c r="BM501" s="909"/>
      <c r="BN501" s="909"/>
      <c r="BO501" s="909"/>
      <c r="BP501" s="909"/>
      <c r="BQ501" s="909"/>
      <c r="BR501" s="909"/>
      <c r="BS501" s="909"/>
      <c r="BT501" s="909"/>
      <c r="BU501" s="909"/>
      <c r="BV501" s="909"/>
      <c r="BW501" s="909"/>
      <c r="BX501" s="909"/>
      <c r="BY501" s="909"/>
      <c r="BZ501" s="909"/>
      <c r="CA501" s="909"/>
      <c r="CB501" s="909"/>
      <c r="CC501" s="909"/>
      <c r="CD501" s="909"/>
      <c r="CE501" s="909"/>
      <c r="CF501" s="909"/>
      <c r="CG501" s="909"/>
      <c r="CH501" s="909"/>
      <c r="CI501" s="909"/>
      <c r="CJ501" s="909"/>
      <c r="CK501" s="909"/>
      <c r="CL501" s="909"/>
      <c r="CM501" s="909"/>
      <c r="CN501" s="909"/>
      <c r="CO501" s="909"/>
      <c r="CP501" s="909"/>
      <c r="CQ501" s="909"/>
      <c r="CR501" s="909"/>
      <c r="CS501" s="909"/>
      <c r="CT501" s="909"/>
      <c r="CU501" s="909"/>
      <c r="CV501" s="909"/>
      <c r="CW501" s="909"/>
      <c r="CX501" s="909"/>
      <c r="CY501" s="909"/>
      <c r="CZ501" s="909"/>
      <c r="DA501" s="909"/>
      <c r="DB501" s="909"/>
      <c r="DC501" s="909"/>
      <c r="DD501" s="909"/>
      <c r="DE501" s="909"/>
      <c r="DF501" s="909"/>
      <c r="DG501" s="909"/>
      <c r="DH501" s="909"/>
      <c r="DI501" s="909"/>
      <c r="DJ501" s="909"/>
      <c r="DK501" s="909"/>
      <c r="DL501" s="909"/>
      <c r="DM501" s="909"/>
      <c r="DN501" s="909"/>
      <c r="DO501" s="909"/>
      <c r="DP501" s="909"/>
      <c r="DQ501" s="909"/>
      <c r="DR501" s="909"/>
      <c r="DS501" s="909"/>
      <c r="DT501" s="909"/>
      <c r="DU501" s="909"/>
      <c r="DV501" s="909"/>
      <c r="DW501" s="909"/>
      <c r="DX501" s="909"/>
      <c r="DY501" s="909"/>
      <c r="DZ501" s="909"/>
      <c r="EA501" s="909"/>
      <c r="EB501" s="909"/>
      <c r="EC501" s="909"/>
      <c r="ED501" s="909"/>
      <c r="EE501" s="909"/>
      <c r="EF501" s="909"/>
      <c r="EG501" s="909"/>
      <c r="EH501" s="909"/>
      <c r="EI501" s="909"/>
      <c r="EJ501" s="909"/>
      <c r="EK501" s="909"/>
      <c r="EL501" s="909"/>
      <c r="EM501" s="909"/>
      <c r="EN501" s="909"/>
      <c r="EO501" s="909"/>
      <c r="EP501" s="909"/>
      <c r="EQ501" s="909"/>
      <c r="ER501" s="909"/>
      <c r="ES501" s="909"/>
      <c r="ET501" s="909"/>
      <c r="EU501" s="909"/>
      <c r="EV501" s="909"/>
      <c r="EW501" s="909"/>
      <c r="EX501" s="909"/>
      <c r="EY501" s="909"/>
      <c r="EZ501" s="909"/>
      <c r="FA501" s="909"/>
      <c r="FB501" s="909"/>
      <c r="FC501" s="909"/>
      <c r="FD501" s="909"/>
      <c r="FE501" s="909"/>
      <c r="FF501" s="909"/>
      <c r="FG501" s="909"/>
      <c r="FH501" s="909"/>
      <c r="FI501" s="909"/>
      <c r="FJ501" s="909"/>
      <c r="FK501" s="909"/>
      <c r="FL501" s="909"/>
      <c r="FM501" s="909"/>
      <c r="FN501" s="909"/>
      <c r="FO501" s="909"/>
      <c r="FP501" s="909"/>
      <c r="FQ501" s="909"/>
      <c r="FR501" s="909"/>
      <c r="FS501" s="909"/>
      <c r="FT501" s="909"/>
      <c r="FU501" s="909"/>
      <c r="FV501" s="909"/>
      <c r="FW501" s="909"/>
      <c r="FX501" s="909"/>
      <c r="FY501" s="909"/>
      <c r="FZ501" s="909"/>
      <c r="GA501" s="909"/>
      <c r="GB501" s="909"/>
      <c r="GC501" s="909"/>
      <c r="GD501" s="909"/>
      <c r="GE501" s="909"/>
      <c r="GF501" s="909"/>
      <c r="GG501" s="909"/>
      <c r="GH501" s="909"/>
      <c r="GI501" s="909"/>
      <c r="GJ501" s="909"/>
      <c r="GK501" s="909"/>
      <c r="GL501" s="909"/>
      <c r="GM501" s="909"/>
      <c r="GN501" s="909"/>
      <c r="GO501" s="909"/>
      <c r="GP501" s="909"/>
      <c r="GQ501" s="909"/>
      <c r="GR501" s="909"/>
      <c r="GS501" s="909"/>
      <c r="GT501" s="909"/>
      <c r="GU501" s="909"/>
      <c r="GV501" s="909"/>
      <c r="GW501" s="909"/>
      <c r="GX501" s="909"/>
      <c r="GY501" s="909"/>
      <c r="GZ501" s="909"/>
      <c r="HA501" s="909"/>
      <c r="HB501" s="909"/>
      <c r="HC501" s="909"/>
      <c r="HD501" s="909"/>
      <c r="HE501" s="909"/>
      <c r="HF501" s="909"/>
      <c r="HG501" s="909"/>
      <c r="HH501" s="909"/>
      <c r="HI501" s="909"/>
      <c r="HJ501" s="909"/>
      <c r="HK501" s="909"/>
      <c r="HL501" s="909"/>
      <c r="HM501" s="909"/>
      <c r="HN501" s="909"/>
      <c r="HO501" s="909"/>
      <c r="HP501" s="909"/>
      <c r="HQ501" s="909"/>
      <c r="HR501" s="909"/>
      <c r="HS501" s="909"/>
      <c r="HT501" s="909"/>
      <c r="HU501" s="909"/>
      <c r="HV501" s="909"/>
      <c r="HW501" s="909"/>
      <c r="HX501" s="909"/>
      <c r="HY501" s="909"/>
      <c r="HZ501" s="909"/>
      <c r="IA501" s="909"/>
      <c r="IB501" s="909"/>
      <c r="IC501" s="909"/>
      <c r="ID501" s="909"/>
      <c r="IE501" s="909"/>
      <c r="IF501" s="909"/>
      <c r="IG501" s="909"/>
      <c r="IH501" s="909"/>
      <c r="II501" s="909"/>
      <c r="IJ501" s="909"/>
      <c r="IK501" s="909"/>
      <c r="IL501" s="909"/>
      <c r="IM501" s="909"/>
      <c r="IN501" s="909"/>
      <c r="IO501" s="909"/>
      <c r="IP501" s="909"/>
      <c r="IQ501" s="909"/>
      <c r="IR501" s="909"/>
      <c r="IS501" s="909"/>
    </row>
    <row r="502" spans="1:253" s="914" customFormat="1" ht="60">
      <c r="A502" s="725">
        <v>487</v>
      </c>
      <c r="B502" s="1066" t="s">
        <v>399</v>
      </c>
      <c r="C502" s="1066"/>
      <c r="D502" s="1067"/>
      <c r="E502" s="665" t="s">
        <v>184</v>
      </c>
      <c r="F502" s="727" t="s">
        <v>1247</v>
      </c>
      <c r="G502" s="726" t="s">
        <v>1088</v>
      </c>
      <c r="H502" s="859" t="s">
        <v>26</v>
      </c>
      <c r="I502" s="728">
        <v>2013</v>
      </c>
      <c r="J502" s="728"/>
      <c r="K502" s="728">
        <v>2018</v>
      </c>
      <c r="L502" s="728"/>
      <c r="M502" s="728"/>
      <c r="N502" s="1068" t="s">
        <v>429</v>
      </c>
      <c r="O502" s="1069">
        <v>24536</v>
      </c>
      <c r="P502" s="1069"/>
      <c r="Q502" s="1070">
        <v>4237</v>
      </c>
      <c r="R502" s="1069">
        <v>3100</v>
      </c>
      <c r="S502" s="1069"/>
      <c r="T502" s="1070"/>
      <c r="U502" s="1070">
        <v>4237</v>
      </c>
      <c r="V502" s="1071">
        <v>4237</v>
      </c>
      <c r="W502" s="1134">
        <v>2000</v>
      </c>
      <c r="X502" s="1134"/>
      <c r="Y502" s="1134"/>
      <c r="Z502" s="1071">
        <v>2000</v>
      </c>
      <c r="AA502" s="1071">
        <f t="shared" si="36"/>
        <v>237</v>
      </c>
      <c r="AB502" s="623" t="s">
        <v>1234</v>
      </c>
      <c r="AC502" s="909"/>
      <c r="AD502" s="909"/>
      <c r="AE502" s="909"/>
      <c r="AF502" s="909"/>
      <c r="AG502" s="909"/>
      <c r="AH502" s="909"/>
      <c r="AI502" s="909"/>
      <c r="AJ502" s="909"/>
      <c r="AK502" s="909"/>
      <c r="AL502" s="909"/>
      <c r="AM502" s="909"/>
      <c r="AN502" s="909"/>
      <c r="AO502" s="909"/>
      <c r="AP502" s="909"/>
      <c r="AQ502" s="909"/>
      <c r="AR502" s="909"/>
      <c r="AS502" s="909"/>
      <c r="AT502" s="909"/>
      <c r="AU502" s="909"/>
      <c r="AV502" s="909"/>
      <c r="AW502" s="909"/>
      <c r="AX502" s="909"/>
      <c r="AY502" s="909"/>
      <c r="AZ502" s="909"/>
      <c r="BA502" s="909"/>
      <c r="BB502" s="909"/>
      <c r="BC502" s="909"/>
      <c r="BD502" s="909"/>
      <c r="BE502" s="909"/>
      <c r="BF502" s="909"/>
      <c r="BG502" s="909"/>
      <c r="BH502" s="909"/>
      <c r="BI502" s="909"/>
      <c r="BJ502" s="909"/>
      <c r="BK502" s="909"/>
      <c r="BL502" s="909"/>
      <c r="BM502" s="909"/>
      <c r="BN502" s="909"/>
      <c r="BO502" s="909"/>
      <c r="BP502" s="909"/>
      <c r="BQ502" s="909"/>
      <c r="BR502" s="909"/>
      <c r="BS502" s="909"/>
      <c r="BT502" s="909"/>
      <c r="BU502" s="909"/>
      <c r="BV502" s="909"/>
      <c r="BW502" s="909"/>
      <c r="BX502" s="909"/>
      <c r="BY502" s="909"/>
      <c r="BZ502" s="909"/>
      <c r="CA502" s="909"/>
      <c r="CB502" s="909"/>
      <c r="CC502" s="909"/>
      <c r="CD502" s="909"/>
      <c r="CE502" s="909"/>
      <c r="CF502" s="909"/>
      <c r="CG502" s="909"/>
      <c r="CH502" s="909"/>
      <c r="CI502" s="909"/>
      <c r="CJ502" s="909"/>
      <c r="CK502" s="909"/>
      <c r="CL502" s="909"/>
      <c r="CM502" s="909"/>
      <c r="CN502" s="909"/>
      <c r="CO502" s="909"/>
      <c r="CP502" s="909"/>
      <c r="CQ502" s="909"/>
      <c r="CR502" s="909"/>
      <c r="CS502" s="909"/>
      <c r="CT502" s="909"/>
      <c r="CU502" s="909"/>
      <c r="CV502" s="909"/>
      <c r="CW502" s="909"/>
      <c r="CX502" s="909"/>
      <c r="CY502" s="909"/>
      <c r="CZ502" s="909"/>
      <c r="DA502" s="909"/>
      <c r="DB502" s="909"/>
      <c r="DC502" s="909"/>
      <c r="DD502" s="909"/>
      <c r="DE502" s="909"/>
      <c r="DF502" s="909"/>
      <c r="DG502" s="909"/>
      <c r="DH502" s="909"/>
      <c r="DI502" s="909"/>
      <c r="DJ502" s="909"/>
      <c r="DK502" s="909"/>
      <c r="DL502" s="909"/>
      <c r="DM502" s="909"/>
      <c r="DN502" s="909"/>
      <c r="DO502" s="909"/>
      <c r="DP502" s="909"/>
      <c r="DQ502" s="909"/>
      <c r="DR502" s="909"/>
      <c r="DS502" s="909"/>
      <c r="DT502" s="909"/>
      <c r="DU502" s="909"/>
      <c r="DV502" s="909"/>
      <c r="DW502" s="909"/>
      <c r="DX502" s="909"/>
      <c r="DY502" s="909"/>
      <c r="DZ502" s="909"/>
      <c r="EA502" s="909"/>
      <c r="EB502" s="909"/>
      <c r="EC502" s="909"/>
      <c r="ED502" s="909"/>
      <c r="EE502" s="909"/>
      <c r="EF502" s="909"/>
      <c r="EG502" s="909"/>
      <c r="EH502" s="909"/>
      <c r="EI502" s="909"/>
      <c r="EJ502" s="909"/>
      <c r="EK502" s="909"/>
      <c r="EL502" s="909"/>
      <c r="EM502" s="909"/>
      <c r="EN502" s="909"/>
      <c r="EO502" s="909"/>
      <c r="EP502" s="909"/>
      <c r="EQ502" s="909"/>
      <c r="ER502" s="909"/>
      <c r="ES502" s="909"/>
      <c r="ET502" s="909"/>
      <c r="EU502" s="909"/>
      <c r="EV502" s="909"/>
      <c r="EW502" s="909"/>
      <c r="EX502" s="909"/>
      <c r="EY502" s="909"/>
      <c r="EZ502" s="909"/>
      <c r="FA502" s="909"/>
      <c r="FB502" s="909"/>
      <c r="FC502" s="909"/>
      <c r="FD502" s="909"/>
      <c r="FE502" s="909"/>
      <c r="FF502" s="909"/>
      <c r="FG502" s="909"/>
      <c r="FH502" s="909"/>
      <c r="FI502" s="909"/>
      <c r="FJ502" s="909"/>
      <c r="FK502" s="909"/>
      <c r="FL502" s="909"/>
      <c r="FM502" s="909"/>
      <c r="FN502" s="909"/>
      <c r="FO502" s="909"/>
      <c r="FP502" s="909"/>
      <c r="FQ502" s="909"/>
      <c r="FR502" s="909"/>
      <c r="FS502" s="909"/>
      <c r="FT502" s="909"/>
      <c r="FU502" s="909"/>
      <c r="FV502" s="909"/>
      <c r="FW502" s="909"/>
      <c r="FX502" s="909"/>
      <c r="FY502" s="909"/>
      <c r="FZ502" s="909"/>
      <c r="GA502" s="909"/>
      <c r="GB502" s="909"/>
      <c r="GC502" s="909"/>
      <c r="GD502" s="909"/>
      <c r="GE502" s="909"/>
      <c r="GF502" s="909"/>
      <c r="GG502" s="909"/>
      <c r="GH502" s="909"/>
      <c r="GI502" s="909"/>
      <c r="GJ502" s="909"/>
      <c r="GK502" s="909"/>
      <c r="GL502" s="909"/>
      <c r="GM502" s="909"/>
      <c r="GN502" s="909"/>
      <c r="GO502" s="909"/>
      <c r="GP502" s="909"/>
      <c r="GQ502" s="909"/>
      <c r="GR502" s="909"/>
      <c r="GS502" s="909"/>
      <c r="GT502" s="909"/>
      <c r="GU502" s="909"/>
      <c r="GV502" s="909"/>
      <c r="GW502" s="909"/>
      <c r="GX502" s="909"/>
      <c r="GY502" s="909"/>
      <c r="GZ502" s="909"/>
      <c r="HA502" s="909"/>
      <c r="HB502" s="909"/>
      <c r="HC502" s="909"/>
      <c r="HD502" s="909"/>
      <c r="HE502" s="909"/>
      <c r="HF502" s="909"/>
      <c r="HG502" s="909"/>
      <c r="HH502" s="909"/>
      <c r="HI502" s="909"/>
      <c r="HJ502" s="909"/>
      <c r="HK502" s="909"/>
      <c r="HL502" s="909"/>
      <c r="HM502" s="909"/>
      <c r="HN502" s="909"/>
      <c r="HO502" s="909"/>
      <c r="HP502" s="909"/>
      <c r="HQ502" s="909"/>
      <c r="HR502" s="909"/>
      <c r="HS502" s="909"/>
      <c r="HT502" s="909"/>
      <c r="HU502" s="909"/>
      <c r="HV502" s="909"/>
      <c r="HW502" s="909"/>
      <c r="HX502" s="909"/>
      <c r="HY502" s="909"/>
      <c r="HZ502" s="909"/>
      <c r="IA502" s="909"/>
      <c r="IB502" s="909"/>
      <c r="IC502" s="909"/>
      <c r="ID502" s="909"/>
      <c r="IE502" s="909"/>
      <c r="IF502" s="909"/>
      <c r="IG502" s="909"/>
      <c r="IH502" s="909"/>
      <c r="II502" s="909"/>
      <c r="IJ502" s="909"/>
      <c r="IK502" s="909"/>
      <c r="IL502" s="909"/>
      <c r="IM502" s="909"/>
      <c r="IN502" s="909"/>
      <c r="IO502" s="909"/>
      <c r="IP502" s="909"/>
      <c r="IQ502" s="909"/>
      <c r="IR502" s="909"/>
      <c r="IS502" s="909"/>
    </row>
    <row r="503" spans="1:253" s="914" customFormat="1" ht="45">
      <c r="A503" s="725">
        <v>488</v>
      </c>
      <c r="B503" s="1100" t="s">
        <v>124</v>
      </c>
      <c r="C503" s="1100"/>
      <c r="D503" s="1101"/>
      <c r="E503" s="865" t="s">
        <v>184</v>
      </c>
      <c r="F503" s="727" t="s">
        <v>1247</v>
      </c>
      <c r="G503" s="866" t="s">
        <v>130</v>
      </c>
      <c r="H503" s="1095" t="s">
        <v>106</v>
      </c>
      <c r="I503" s="728">
        <v>2014</v>
      </c>
      <c r="J503" s="728"/>
      <c r="K503" s="728">
        <v>2018</v>
      </c>
      <c r="L503" s="728" t="s">
        <v>1328</v>
      </c>
      <c r="M503" s="728"/>
      <c r="N503" s="1102" t="s">
        <v>125</v>
      </c>
      <c r="O503" s="1063">
        <v>28543</v>
      </c>
      <c r="P503" s="1063"/>
      <c r="Q503" s="1063">
        <v>4800</v>
      </c>
      <c r="R503" s="1135">
        <v>17545</v>
      </c>
      <c r="S503" s="1135"/>
      <c r="T503" s="1135">
        <v>0</v>
      </c>
      <c r="U503" s="1135">
        <v>4320</v>
      </c>
      <c r="V503" s="1096">
        <f>W503+Z503+AA503</f>
        <v>0</v>
      </c>
      <c r="W503" s="1135"/>
      <c r="X503" s="1135"/>
      <c r="Y503" s="1135"/>
      <c r="Z503" s="1135"/>
      <c r="AA503" s="1096">
        <v>0</v>
      </c>
      <c r="AB503" s="853" t="s">
        <v>126</v>
      </c>
      <c r="AC503" s="668"/>
      <c r="AD503" s="668"/>
      <c r="AE503" s="668"/>
      <c r="AF503" s="668"/>
      <c r="AG503" s="668"/>
      <c r="AH503" s="668"/>
      <c r="AI503" s="668"/>
      <c r="AJ503" s="668"/>
      <c r="AK503" s="668"/>
      <c r="AL503" s="668"/>
      <c r="AM503" s="668"/>
      <c r="AN503" s="668"/>
      <c r="AO503" s="668"/>
      <c r="AP503" s="668"/>
      <c r="AQ503" s="668"/>
      <c r="AR503" s="668"/>
      <c r="AS503" s="668"/>
      <c r="AT503" s="668"/>
      <c r="AU503" s="668"/>
      <c r="AV503" s="668"/>
      <c r="AW503" s="668"/>
      <c r="AX503" s="668"/>
      <c r="AY503" s="668"/>
      <c r="AZ503" s="668"/>
      <c r="BA503" s="668"/>
      <c r="BB503" s="668"/>
      <c r="BC503" s="668"/>
      <c r="BD503" s="668"/>
      <c r="BE503" s="668"/>
      <c r="BF503" s="668"/>
      <c r="BG503" s="668"/>
      <c r="BH503" s="668"/>
      <c r="BI503" s="668"/>
      <c r="BJ503" s="668"/>
      <c r="BK503" s="668"/>
      <c r="BL503" s="668"/>
      <c r="BM503" s="668"/>
      <c r="BN503" s="668"/>
      <c r="BO503" s="668"/>
      <c r="BP503" s="668"/>
      <c r="BQ503" s="668"/>
      <c r="BR503" s="668"/>
      <c r="BS503" s="668"/>
      <c r="BT503" s="668"/>
      <c r="BU503" s="668"/>
      <c r="BV503" s="668"/>
      <c r="BW503" s="668"/>
      <c r="BX503" s="668"/>
      <c r="BY503" s="668"/>
      <c r="BZ503" s="668"/>
      <c r="CA503" s="668"/>
      <c r="CB503" s="668"/>
      <c r="CC503" s="668"/>
      <c r="CD503" s="668"/>
      <c r="CE503" s="668"/>
      <c r="CF503" s="668"/>
      <c r="CG503" s="668"/>
      <c r="CH503" s="668"/>
      <c r="CI503" s="668"/>
      <c r="CJ503" s="668"/>
      <c r="CK503" s="668"/>
      <c r="CL503" s="668"/>
      <c r="CM503" s="668"/>
      <c r="CN503" s="668"/>
      <c r="CO503" s="668"/>
      <c r="CP503" s="668"/>
      <c r="CQ503" s="668"/>
      <c r="CR503" s="668"/>
      <c r="CS503" s="668"/>
      <c r="CT503" s="668"/>
      <c r="CU503" s="668"/>
      <c r="CV503" s="668"/>
      <c r="CW503" s="668"/>
      <c r="CX503" s="668"/>
      <c r="CY503" s="668"/>
      <c r="CZ503" s="668"/>
      <c r="DA503" s="668"/>
      <c r="DB503" s="668"/>
      <c r="DC503" s="668"/>
      <c r="DD503" s="668"/>
      <c r="DE503" s="668"/>
      <c r="DF503" s="668"/>
      <c r="DG503" s="668"/>
      <c r="DH503" s="668"/>
      <c r="DI503" s="668"/>
      <c r="DJ503" s="668"/>
      <c r="DK503" s="668"/>
      <c r="DL503" s="668"/>
      <c r="DM503" s="668"/>
      <c r="DN503" s="668"/>
      <c r="DO503" s="668"/>
      <c r="DP503" s="668"/>
      <c r="DQ503" s="668"/>
      <c r="DR503" s="668"/>
      <c r="DS503" s="668"/>
      <c r="DT503" s="668"/>
      <c r="DU503" s="668"/>
      <c r="DV503" s="668"/>
      <c r="DW503" s="668"/>
      <c r="DX503" s="668"/>
      <c r="DY503" s="668"/>
      <c r="DZ503" s="668"/>
      <c r="EA503" s="668"/>
      <c r="EB503" s="668"/>
      <c r="EC503" s="668"/>
      <c r="ED503" s="668"/>
      <c r="EE503" s="668"/>
      <c r="EF503" s="668"/>
      <c r="EG503" s="668"/>
      <c r="EH503" s="668"/>
      <c r="EI503" s="668"/>
      <c r="EJ503" s="668"/>
      <c r="EK503" s="668"/>
      <c r="EL503" s="668"/>
      <c r="EM503" s="668"/>
      <c r="EN503" s="668"/>
      <c r="EO503" s="668"/>
      <c r="EP503" s="668"/>
      <c r="EQ503" s="668"/>
      <c r="ER503" s="668"/>
      <c r="ES503" s="668"/>
      <c r="ET503" s="668"/>
      <c r="EU503" s="668"/>
      <c r="EV503" s="668"/>
      <c r="EW503" s="668"/>
      <c r="EX503" s="668"/>
      <c r="EY503" s="668"/>
      <c r="EZ503" s="668"/>
      <c r="FA503" s="668"/>
      <c r="FB503" s="668"/>
      <c r="FC503" s="668"/>
      <c r="FD503" s="668"/>
      <c r="FE503" s="668"/>
      <c r="FF503" s="668"/>
      <c r="FG503" s="668"/>
      <c r="FH503" s="668"/>
      <c r="FI503" s="668"/>
      <c r="FJ503" s="668"/>
      <c r="FK503" s="668"/>
      <c r="FL503" s="668"/>
      <c r="FM503" s="668"/>
      <c r="FN503" s="668"/>
      <c r="FO503" s="668"/>
      <c r="FP503" s="668"/>
      <c r="FQ503" s="668"/>
      <c r="FR503" s="668"/>
      <c r="FS503" s="668"/>
      <c r="FT503" s="668"/>
      <c r="FU503" s="668"/>
      <c r="FV503" s="668"/>
      <c r="FW503" s="668"/>
      <c r="FX503" s="668"/>
      <c r="FY503" s="668"/>
      <c r="FZ503" s="668"/>
      <c r="GA503" s="668"/>
      <c r="GB503" s="668"/>
      <c r="GC503" s="668"/>
      <c r="GD503" s="668"/>
      <c r="GE503" s="668"/>
      <c r="GF503" s="668"/>
      <c r="GG503" s="668"/>
      <c r="GH503" s="668"/>
      <c r="GI503" s="668"/>
      <c r="GJ503" s="668"/>
      <c r="GK503" s="668"/>
      <c r="GL503" s="668"/>
      <c r="GM503" s="668"/>
      <c r="GN503" s="668"/>
      <c r="GO503" s="668"/>
      <c r="GP503" s="668"/>
      <c r="GQ503" s="668"/>
      <c r="GR503" s="668"/>
      <c r="GS503" s="668"/>
      <c r="GT503" s="668"/>
      <c r="GU503" s="668"/>
      <c r="GV503" s="668"/>
      <c r="GW503" s="668"/>
      <c r="GX503" s="668"/>
      <c r="GY503" s="668"/>
      <c r="GZ503" s="668"/>
      <c r="HA503" s="668"/>
      <c r="HB503" s="668"/>
      <c r="HC503" s="668"/>
      <c r="HD503" s="668"/>
      <c r="HE503" s="668"/>
      <c r="HF503" s="668"/>
      <c r="HG503" s="668"/>
      <c r="HH503" s="668"/>
      <c r="HI503" s="668"/>
      <c r="HJ503" s="668"/>
      <c r="HK503" s="668"/>
      <c r="HL503" s="668"/>
      <c r="HM503" s="668"/>
      <c r="HN503" s="668"/>
      <c r="HO503" s="668"/>
      <c r="HP503" s="668"/>
      <c r="HQ503" s="668"/>
      <c r="HR503" s="668"/>
      <c r="HS503" s="668"/>
      <c r="HT503" s="668"/>
      <c r="HU503" s="668"/>
      <c r="HV503" s="668"/>
      <c r="HW503" s="668"/>
      <c r="HX503" s="668"/>
      <c r="HY503" s="668"/>
      <c r="HZ503" s="668"/>
      <c r="IA503" s="668"/>
      <c r="IB503" s="668"/>
      <c r="IC503" s="668"/>
      <c r="ID503" s="668"/>
      <c r="IE503" s="668"/>
      <c r="IF503" s="668"/>
      <c r="IG503" s="668"/>
      <c r="IH503" s="668"/>
      <c r="II503" s="668"/>
      <c r="IJ503" s="668"/>
      <c r="IK503" s="668"/>
      <c r="IL503" s="668"/>
      <c r="IM503" s="668"/>
      <c r="IN503" s="668"/>
      <c r="IO503" s="668"/>
      <c r="IP503" s="668"/>
      <c r="IQ503" s="668"/>
      <c r="IR503" s="668"/>
      <c r="IS503" s="668"/>
    </row>
    <row r="504" spans="1:253" s="914" customFormat="1" ht="30">
      <c r="A504" s="725">
        <v>489</v>
      </c>
      <c r="B504" s="853" t="s">
        <v>478</v>
      </c>
      <c r="C504" s="853"/>
      <c r="D504" s="639"/>
      <c r="E504" s="665" t="s">
        <v>184</v>
      </c>
      <c r="F504" s="727" t="s">
        <v>1247</v>
      </c>
      <c r="G504" s="1058" t="s">
        <v>484</v>
      </c>
      <c r="H504" s="1113" t="s">
        <v>211</v>
      </c>
      <c r="I504" s="728">
        <v>2014</v>
      </c>
      <c r="J504" s="728"/>
      <c r="K504" s="728">
        <v>2016</v>
      </c>
      <c r="L504" s="728"/>
      <c r="M504" s="728"/>
      <c r="N504" s="863" t="s">
        <v>479</v>
      </c>
      <c r="O504" s="1060">
        <v>4550</v>
      </c>
      <c r="P504" s="1060"/>
      <c r="Q504" s="1063">
        <v>500</v>
      </c>
      <c r="R504" s="864">
        <f>3271+350+400</f>
        <v>4021</v>
      </c>
      <c r="S504" s="864"/>
      <c r="T504" s="1061"/>
      <c r="U504" s="1061"/>
      <c r="V504" s="1062">
        <f>W504</f>
        <v>500</v>
      </c>
      <c r="W504" s="1063">
        <v>500</v>
      </c>
      <c r="X504" s="1063"/>
      <c r="Y504" s="1063"/>
      <c r="Z504" s="1075"/>
      <c r="AA504" s="1064"/>
      <c r="AB504" s="1136"/>
      <c r="AC504" s="880"/>
      <c r="AD504" s="881"/>
      <c r="AE504" s="880"/>
      <c r="AF504" s="880"/>
      <c r="AG504" s="880"/>
      <c r="AH504" s="880"/>
      <c r="AI504" s="880"/>
      <c r="AJ504" s="880"/>
      <c r="AK504" s="880"/>
      <c r="AL504" s="880"/>
      <c r="AM504" s="880"/>
      <c r="AN504" s="880"/>
      <c r="AO504" s="880"/>
      <c r="AP504" s="880"/>
      <c r="AQ504" s="880"/>
      <c r="AR504" s="880"/>
      <c r="AS504" s="880"/>
      <c r="AT504" s="880"/>
      <c r="AU504" s="880"/>
      <c r="AV504" s="880"/>
      <c r="AW504" s="880"/>
      <c r="AX504" s="880"/>
      <c r="AY504" s="880"/>
      <c r="AZ504" s="880"/>
      <c r="BA504" s="880"/>
      <c r="BB504" s="880"/>
      <c r="BC504" s="880"/>
      <c r="BD504" s="880"/>
      <c r="BE504" s="880"/>
      <c r="BF504" s="880"/>
      <c r="BG504" s="880"/>
      <c r="BH504" s="880"/>
      <c r="BI504" s="880"/>
      <c r="BJ504" s="880"/>
      <c r="BK504" s="880"/>
      <c r="BL504" s="880"/>
      <c r="BM504" s="880"/>
      <c r="BN504" s="880"/>
      <c r="BO504" s="880"/>
      <c r="BP504" s="880"/>
      <c r="BQ504" s="880"/>
      <c r="BR504" s="880"/>
      <c r="BS504" s="880"/>
      <c r="BT504" s="880"/>
      <c r="BU504" s="880"/>
      <c r="BV504" s="880"/>
      <c r="BW504" s="880"/>
      <c r="BX504" s="880"/>
      <c r="BY504" s="880"/>
      <c r="BZ504" s="880"/>
      <c r="CA504" s="880"/>
      <c r="CB504" s="880"/>
      <c r="CC504" s="880"/>
      <c r="CD504" s="880"/>
      <c r="CE504" s="880"/>
      <c r="CF504" s="880"/>
      <c r="CG504" s="880"/>
      <c r="CH504" s="880"/>
      <c r="CI504" s="880"/>
      <c r="CJ504" s="880"/>
      <c r="CK504" s="880"/>
      <c r="CL504" s="880"/>
      <c r="CM504" s="880"/>
      <c r="CN504" s="880"/>
      <c r="CO504" s="880"/>
      <c r="CP504" s="880"/>
      <c r="CQ504" s="880"/>
      <c r="CR504" s="880"/>
      <c r="CS504" s="880"/>
      <c r="CT504" s="880"/>
      <c r="CU504" s="880"/>
      <c r="CV504" s="880"/>
      <c r="CW504" s="880"/>
      <c r="CX504" s="880"/>
      <c r="CY504" s="880"/>
      <c r="CZ504" s="880"/>
      <c r="DA504" s="880"/>
      <c r="DB504" s="880"/>
      <c r="DC504" s="880"/>
      <c r="DD504" s="880"/>
      <c r="DE504" s="880"/>
      <c r="DF504" s="880"/>
      <c r="DG504" s="880"/>
      <c r="DH504" s="880"/>
      <c r="DI504" s="880"/>
      <c r="DJ504" s="880"/>
      <c r="DK504" s="880"/>
      <c r="DL504" s="880"/>
      <c r="DM504" s="880"/>
      <c r="DN504" s="880"/>
      <c r="DO504" s="880"/>
      <c r="DP504" s="880"/>
      <c r="DQ504" s="880"/>
      <c r="DR504" s="880"/>
      <c r="DS504" s="880"/>
      <c r="DT504" s="880"/>
      <c r="DU504" s="880"/>
      <c r="DV504" s="880"/>
      <c r="DW504" s="880"/>
      <c r="DX504" s="880"/>
      <c r="DY504" s="880"/>
      <c r="DZ504" s="880"/>
      <c r="EA504" s="880"/>
      <c r="EB504" s="880"/>
      <c r="EC504" s="880"/>
      <c r="ED504" s="880"/>
      <c r="EE504" s="880"/>
      <c r="EF504" s="880"/>
      <c r="EG504" s="880"/>
      <c r="EH504" s="880"/>
      <c r="EI504" s="880"/>
      <c r="EJ504" s="880"/>
      <c r="EK504" s="880"/>
      <c r="EL504" s="880"/>
      <c r="EM504" s="880"/>
      <c r="EN504" s="880"/>
      <c r="EO504" s="880"/>
      <c r="EP504" s="880"/>
      <c r="EQ504" s="880"/>
      <c r="ER504" s="880"/>
      <c r="ES504" s="880"/>
      <c r="ET504" s="880"/>
      <c r="EU504" s="880"/>
      <c r="EV504" s="880"/>
      <c r="EW504" s="880"/>
      <c r="EX504" s="880"/>
      <c r="EY504" s="880"/>
      <c r="EZ504" s="880"/>
      <c r="FA504" s="880"/>
      <c r="FB504" s="880"/>
      <c r="FC504" s="880"/>
      <c r="FD504" s="880"/>
      <c r="FE504" s="880"/>
      <c r="FF504" s="880"/>
      <c r="FG504" s="880"/>
      <c r="FH504" s="880"/>
      <c r="FI504" s="880"/>
      <c r="FJ504" s="880"/>
      <c r="FK504" s="880"/>
      <c r="FL504" s="880"/>
      <c r="FM504" s="880"/>
      <c r="FN504" s="880"/>
      <c r="FO504" s="880"/>
      <c r="FP504" s="880"/>
      <c r="FQ504" s="880"/>
      <c r="FR504" s="880"/>
      <c r="FS504" s="880"/>
      <c r="FT504" s="880"/>
      <c r="FU504" s="880"/>
      <c r="FV504" s="880"/>
      <c r="FW504" s="880"/>
      <c r="FX504" s="880"/>
      <c r="FY504" s="880"/>
      <c r="FZ504" s="880"/>
      <c r="GA504" s="880"/>
      <c r="GB504" s="880"/>
      <c r="GC504" s="880"/>
      <c r="GD504" s="880"/>
      <c r="GE504" s="880"/>
      <c r="GF504" s="880"/>
      <c r="GG504" s="880"/>
      <c r="GH504" s="880"/>
      <c r="GI504" s="880"/>
      <c r="GJ504" s="880"/>
      <c r="GK504" s="880"/>
      <c r="GL504" s="880"/>
      <c r="GM504" s="880"/>
      <c r="GN504" s="880"/>
      <c r="GO504" s="880"/>
      <c r="GP504" s="880"/>
      <c r="GQ504" s="880"/>
      <c r="GR504" s="880"/>
      <c r="GS504" s="880"/>
      <c r="GT504" s="880"/>
      <c r="GU504" s="880"/>
      <c r="GV504" s="880"/>
      <c r="GW504" s="880"/>
      <c r="GX504" s="880"/>
      <c r="GY504" s="880"/>
      <c r="GZ504" s="880"/>
      <c r="HA504" s="880"/>
      <c r="HB504" s="880"/>
      <c r="HC504" s="880"/>
      <c r="HD504" s="880"/>
      <c r="HE504" s="880"/>
      <c r="HF504" s="880"/>
      <c r="HG504" s="880"/>
      <c r="HH504" s="880"/>
      <c r="HI504" s="880"/>
      <c r="HJ504" s="880"/>
      <c r="HK504" s="880"/>
      <c r="HL504" s="880"/>
      <c r="HM504" s="880"/>
      <c r="HN504" s="880"/>
      <c r="HO504" s="880"/>
      <c r="HP504" s="880"/>
      <c r="HQ504" s="880"/>
      <c r="HR504" s="880"/>
      <c r="HS504" s="880"/>
      <c r="HT504" s="880"/>
      <c r="HU504" s="880"/>
      <c r="HV504" s="880"/>
      <c r="HW504" s="880"/>
      <c r="HX504" s="880"/>
      <c r="HY504" s="880"/>
      <c r="HZ504" s="880"/>
      <c r="IA504" s="880"/>
      <c r="IB504" s="880"/>
      <c r="IC504" s="880"/>
      <c r="ID504" s="880"/>
      <c r="IE504" s="880"/>
      <c r="IF504" s="880"/>
      <c r="IG504" s="880"/>
      <c r="IH504" s="882"/>
      <c r="II504" s="882"/>
      <c r="IJ504" s="882"/>
      <c r="IK504" s="882"/>
      <c r="IL504" s="882"/>
      <c r="IM504" s="882"/>
      <c r="IN504" s="882"/>
      <c r="IO504" s="882"/>
      <c r="IP504" s="882"/>
      <c r="IQ504" s="882"/>
      <c r="IR504" s="882"/>
      <c r="IS504" s="882"/>
    </row>
    <row r="505" spans="1:253" s="914" customFormat="1" ht="30">
      <c r="A505" s="725">
        <v>490</v>
      </c>
      <c r="B505" s="853" t="s">
        <v>1554</v>
      </c>
      <c r="C505" s="853"/>
      <c r="D505" s="639"/>
      <c r="E505" s="731" t="s">
        <v>170</v>
      </c>
      <c r="F505" s="727" t="s">
        <v>1247</v>
      </c>
      <c r="G505" s="1058"/>
      <c r="H505" s="1113" t="s">
        <v>19</v>
      </c>
      <c r="I505" s="728">
        <v>2013</v>
      </c>
      <c r="J505" s="728"/>
      <c r="K505" s="728">
        <v>2015</v>
      </c>
      <c r="L505" s="728"/>
      <c r="M505" s="728"/>
      <c r="N505" s="863" t="s">
        <v>1556</v>
      </c>
      <c r="O505" s="1060">
        <v>4902</v>
      </c>
      <c r="P505" s="1060"/>
      <c r="Q505" s="1063">
        <v>3432</v>
      </c>
      <c r="R505" s="864">
        <v>1700</v>
      </c>
      <c r="S505" s="864"/>
      <c r="T505" s="1137">
        <v>1700</v>
      </c>
      <c r="U505" s="1061"/>
      <c r="V505" s="1062">
        <v>1389</v>
      </c>
      <c r="W505" s="1063"/>
      <c r="X505" s="1063">
        <v>700</v>
      </c>
      <c r="Y505" s="1063"/>
      <c r="Z505" s="876">
        <v>800</v>
      </c>
      <c r="AA505" s="934">
        <v>589</v>
      </c>
      <c r="AB505" s="1136"/>
      <c r="AC505" s="880"/>
      <c r="AD505" s="881"/>
      <c r="AE505" s="880"/>
      <c r="AF505" s="880"/>
      <c r="AG505" s="880"/>
      <c r="AH505" s="880"/>
      <c r="AI505" s="880"/>
      <c r="AJ505" s="880"/>
      <c r="AK505" s="880"/>
      <c r="AL505" s="880"/>
      <c r="AM505" s="880"/>
      <c r="AN505" s="880"/>
      <c r="AO505" s="880"/>
      <c r="AP505" s="880"/>
      <c r="AQ505" s="880"/>
      <c r="AR505" s="880"/>
      <c r="AS505" s="880"/>
      <c r="AT505" s="880"/>
      <c r="AU505" s="880"/>
      <c r="AV505" s="880"/>
      <c r="AW505" s="880"/>
      <c r="AX505" s="880"/>
      <c r="AY505" s="880"/>
      <c r="AZ505" s="880"/>
      <c r="BA505" s="880"/>
      <c r="BB505" s="880"/>
      <c r="BC505" s="880"/>
      <c r="BD505" s="880"/>
      <c r="BE505" s="880"/>
      <c r="BF505" s="880"/>
      <c r="BG505" s="880"/>
      <c r="BH505" s="880"/>
      <c r="BI505" s="880"/>
      <c r="BJ505" s="880"/>
      <c r="BK505" s="880"/>
      <c r="BL505" s="880"/>
      <c r="BM505" s="880"/>
      <c r="BN505" s="880"/>
      <c r="BO505" s="880"/>
      <c r="BP505" s="880"/>
      <c r="BQ505" s="880"/>
      <c r="BR505" s="880"/>
      <c r="BS505" s="880"/>
      <c r="BT505" s="880"/>
      <c r="BU505" s="880"/>
      <c r="BV505" s="880"/>
      <c r="BW505" s="880"/>
      <c r="BX505" s="880"/>
      <c r="BY505" s="880"/>
      <c r="BZ505" s="880"/>
      <c r="CA505" s="880"/>
      <c r="CB505" s="880"/>
      <c r="CC505" s="880"/>
      <c r="CD505" s="880"/>
      <c r="CE505" s="880"/>
      <c r="CF505" s="880"/>
      <c r="CG505" s="880"/>
      <c r="CH505" s="880"/>
      <c r="CI505" s="880"/>
      <c r="CJ505" s="880"/>
      <c r="CK505" s="880"/>
      <c r="CL505" s="880"/>
      <c r="CM505" s="880"/>
      <c r="CN505" s="880"/>
      <c r="CO505" s="880"/>
      <c r="CP505" s="880"/>
      <c r="CQ505" s="880"/>
      <c r="CR505" s="880"/>
      <c r="CS505" s="880"/>
      <c r="CT505" s="880"/>
      <c r="CU505" s="880"/>
      <c r="CV505" s="880"/>
      <c r="CW505" s="880"/>
      <c r="CX505" s="880"/>
      <c r="CY505" s="880"/>
      <c r="CZ505" s="880"/>
      <c r="DA505" s="880"/>
      <c r="DB505" s="880"/>
      <c r="DC505" s="880"/>
      <c r="DD505" s="880"/>
      <c r="DE505" s="880"/>
      <c r="DF505" s="880"/>
      <c r="DG505" s="880"/>
      <c r="DH505" s="880"/>
      <c r="DI505" s="880"/>
      <c r="DJ505" s="880"/>
      <c r="DK505" s="880"/>
      <c r="DL505" s="880"/>
      <c r="DM505" s="880"/>
      <c r="DN505" s="880"/>
      <c r="DO505" s="880"/>
      <c r="DP505" s="880"/>
      <c r="DQ505" s="880"/>
      <c r="DR505" s="880"/>
      <c r="DS505" s="880"/>
      <c r="DT505" s="880"/>
      <c r="DU505" s="880"/>
      <c r="DV505" s="880"/>
      <c r="DW505" s="880"/>
      <c r="DX505" s="880"/>
      <c r="DY505" s="880"/>
      <c r="DZ505" s="880"/>
      <c r="EA505" s="880"/>
      <c r="EB505" s="880"/>
      <c r="EC505" s="880"/>
      <c r="ED505" s="880"/>
      <c r="EE505" s="880"/>
      <c r="EF505" s="880"/>
      <c r="EG505" s="880"/>
      <c r="EH505" s="880"/>
      <c r="EI505" s="880"/>
      <c r="EJ505" s="880"/>
      <c r="EK505" s="880"/>
      <c r="EL505" s="880"/>
      <c r="EM505" s="880"/>
      <c r="EN505" s="880"/>
      <c r="EO505" s="880"/>
      <c r="EP505" s="880"/>
      <c r="EQ505" s="880"/>
      <c r="ER505" s="880"/>
      <c r="ES505" s="880"/>
      <c r="ET505" s="880"/>
      <c r="EU505" s="880"/>
      <c r="EV505" s="880"/>
      <c r="EW505" s="880"/>
      <c r="EX505" s="880"/>
      <c r="EY505" s="880"/>
      <c r="EZ505" s="880"/>
      <c r="FA505" s="880"/>
      <c r="FB505" s="880"/>
      <c r="FC505" s="880"/>
      <c r="FD505" s="880"/>
      <c r="FE505" s="880"/>
      <c r="FF505" s="880"/>
      <c r="FG505" s="880"/>
      <c r="FH505" s="880"/>
      <c r="FI505" s="880"/>
      <c r="FJ505" s="880"/>
      <c r="FK505" s="880"/>
      <c r="FL505" s="880"/>
      <c r="FM505" s="880"/>
      <c r="FN505" s="880"/>
      <c r="FO505" s="880"/>
      <c r="FP505" s="880"/>
      <c r="FQ505" s="880"/>
      <c r="FR505" s="880"/>
      <c r="FS505" s="880"/>
      <c r="FT505" s="880"/>
      <c r="FU505" s="880"/>
      <c r="FV505" s="880"/>
      <c r="FW505" s="880"/>
      <c r="FX505" s="880"/>
      <c r="FY505" s="880"/>
      <c r="FZ505" s="880"/>
      <c r="GA505" s="880"/>
      <c r="GB505" s="880"/>
      <c r="GC505" s="880"/>
      <c r="GD505" s="880"/>
      <c r="GE505" s="880"/>
      <c r="GF505" s="880"/>
      <c r="GG505" s="880"/>
      <c r="GH505" s="880"/>
      <c r="GI505" s="880"/>
      <c r="GJ505" s="880"/>
      <c r="GK505" s="880"/>
      <c r="GL505" s="880"/>
      <c r="GM505" s="880"/>
      <c r="GN505" s="880"/>
      <c r="GO505" s="880"/>
      <c r="GP505" s="880"/>
      <c r="GQ505" s="880"/>
      <c r="GR505" s="880"/>
      <c r="GS505" s="880"/>
      <c r="GT505" s="880"/>
      <c r="GU505" s="880"/>
      <c r="GV505" s="880"/>
      <c r="GW505" s="880"/>
      <c r="GX505" s="880"/>
      <c r="GY505" s="880"/>
      <c r="GZ505" s="880"/>
      <c r="HA505" s="880"/>
      <c r="HB505" s="880"/>
      <c r="HC505" s="880"/>
      <c r="HD505" s="880"/>
      <c r="HE505" s="880"/>
      <c r="HF505" s="880"/>
      <c r="HG505" s="880"/>
      <c r="HH505" s="880"/>
      <c r="HI505" s="880"/>
      <c r="HJ505" s="880"/>
      <c r="HK505" s="880"/>
      <c r="HL505" s="880"/>
      <c r="HM505" s="880"/>
      <c r="HN505" s="880"/>
      <c r="HO505" s="880"/>
      <c r="HP505" s="880"/>
      <c r="HQ505" s="880"/>
      <c r="HR505" s="880"/>
      <c r="HS505" s="880"/>
      <c r="HT505" s="880"/>
      <c r="HU505" s="880"/>
      <c r="HV505" s="880"/>
      <c r="HW505" s="880"/>
      <c r="HX505" s="880"/>
      <c r="HY505" s="880"/>
      <c r="HZ505" s="880"/>
      <c r="IA505" s="880"/>
      <c r="IB505" s="880"/>
      <c r="IC505" s="880"/>
      <c r="ID505" s="880"/>
      <c r="IE505" s="880"/>
      <c r="IF505" s="880"/>
      <c r="IG505" s="880"/>
      <c r="IH505" s="882"/>
      <c r="II505" s="882"/>
      <c r="IJ505" s="882"/>
      <c r="IK505" s="882"/>
      <c r="IL505" s="882"/>
      <c r="IM505" s="882"/>
      <c r="IN505" s="882"/>
      <c r="IO505" s="882"/>
      <c r="IP505" s="882"/>
      <c r="IQ505" s="882"/>
      <c r="IR505" s="882"/>
      <c r="IS505" s="882"/>
    </row>
    <row r="506" spans="1:253" s="914" customFormat="1" ht="29.25" customHeight="1">
      <c r="A506" s="725">
        <v>491</v>
      </c>
      <c r="B506" s="853" t="s">
        <v>1555</v>
      </c>
      <c r="C506" s="853"/>
      <c r="D506" s="639"/>
      <c r="E506" s="731" t="s">
        <v>170</v>
      </c>
      <c r="F506" s="727" t="s">
        <v>1247</v>
      </c>
      <c r="G506" s="1058"/>
      <c r="H506" s="1113" t="s">
        <v>19</v>
      </c>
      <c r="I506" s="728"/>
      <c r="J506" s="728"/>
      <c r="K506" s="728"/>
      <c r="L506" s="728"/>
      <c r="M506" s="728"/>
      <c r="N506" s="863" t="s">
        <v>1557</v>
      </c>
      <c r="O506" s="1060">
        <v>4581</v>
      </c>
      <c r="P506" s="1060"/>
      <c r="Q506" s="1063">
        <f>O506*0.7</f>
        <v>3206.7</v>
      </c>
      <c r="R506" s="864">
        <v>1200</v>
      </c>
      <c r="S506" s="864"/>
      <c r="T506" s="1137">
        <v>1200</v>
      </c>
      <c r="U506" s="1061"/>
      <c r="V506" s="1062">
        <v>1686</v>
      </c>
      <c r="W506" s="1063"/>
      <c r="X506" s="1063"/>
      <c r="Y506" s="1063"/>
      <c r="Z506" s="876">
        <v>800</v>
      </c>
      <c r="AA506" s="892">
        <v>886</v>
      </c>
      <c r="AB506" s="1136"/>
      <c r="AC506" s="880"/>
      <c r="AD506" s="881"/>
      <c r="AE506" s="880"/>
      <c r="AF506" s="880"/>
      <c r="AG506" s="880"/>
      <c r="AH506" s="880"/>
      <c r="AI506" s="880"/>
      <c r="AJ506" s="880"/>
      <c r="AK506" s="880"/>
      <c r="AL506" s="880"/>
      <c r="AM506" s="880"/>
      <c r="AN506" s="880"/>
      <c r="AO506" s="880"/>
      <c r="AP506" s="880"/>
      <c r="AQ506" s="880"/>
      <c r="AR506" s="880"/>
      <c r="AS506" s="880"/>
      <c r="AT506" s="880"/>
      <c r="AU506" s="880"/>
      <c r="AV506" s="880"/>
      <c r="AW506" s="880"/>
      <c r="AX506" s="880"/>
      <c r="AY506" s="880"/>
      <c r="AZ506" s="880"/>
      <c r="BA506" s="880"/>
      <c r="BB506" s="880"/>
      <c r="BC506" s="880"/>
      <c r="BD506" s="880"/>
      <c r="BE506" s="880"/>
      <c r="BF506" s="880"/>
      <c r="BG506" s="880"/>
      <c r="BH506" s="880"/>
      <c r="BI506" s="880"/>
      <c r="BJ506" s="880"/>
      <c r="BK506" s="880"/>
      <c r="BL506" s="880"/>
      <c r="BM506" s="880"/>
      <c r="BN506" s="880"/>
      <c r="BO506" s="880"/>
      <c r="BP506" s="880"/>
      <c r="BQ506" s="880"/>
      <c r="BR506" s="880"/>
      <c r="BS506" s="880"/>
      <c r="BT506" s="880"/>
      <c r="BU506" s="880"/>
      <c r="BV506" s="880"/>
      <c r="BW506" s="880"/>
      <c r="BX506" s="880"/>
      <c r="BY506" s="880"/>
      <c r="BZ506" s="880"/>
      <c r="CA506" s="880"/>
      <c r="CB506" s="880"/>
      <c r="CC506" s="880"/>
      <c r="CD506" s="880"/>
      <c r="CE506" s="880"/>
      <c r="CF506" s="880"/>
      <c r="CG506" s="880"/>
      <c r="CH506" s="880"/>
      <c r="CI506" s="880"/>
      <c r="CJ506" s="880"/>
      <c r="CK506" s="880"/>
      <c r="CL506" s="880"/>
      <c r="CM506" s="880"/>
      <c r="CN506" s="880"/>
      <c r="CO506" s="880"/>
      <c r="CP506" s="880"/>
      <c r="CQ506" s="880"/>
      <c r="CR506" s="880"/>
      <c r="CS506" s="880"/>
      <c r="CT506" s="880"/>
      <c r="CU506" s="880"/>
      <c r="CV506" s="880"/>
      <c r="CW506" s="880"/>
      <c r="CX506" s="880"/>
      <c r="CY506" s="880"/>
      <c r="CZ506" s="880"/>
      <c r="DA506" s="880"/>
      <c r="DB506" s="880"/>
      <c r="DC506" s="880"/>
      <c r="DD506" s="880"/>
      <c r="DE506" s="880"/>
      <c r="DF506" s="880"/>
      <c r="DG506" s="880"/>
      <c r="DH506" s="880"/>
      <c r="DI506" s="880"/>
      <c r="DJ506" s="880"/>
      <c r="DK506" s="880"/>
      <c r="DL506" s="880"/>
      <c r="DM506" s="880"/>
      <c r="DN506" s="880"/>
      <c r="DO506" s="880"/>
      <c r="DP506" s="880"/>
      <c r="DQ506" s="880"/>
      <c r="DR506" s="880"/>
      <c r="DS506" s="880"/>
      <c r="DT506" s="880"/>
      <c r="DU506" s="880"/>
      <c r="DV506" s="880"/>
      <c r="DW506" s="880"/>
      <c r="DX506" s="880"/>
      <c r="DY506" s="880"/>
      <c r="DZ506" s="880"/>
      <c r="EA506" s="880"/>
      <c r="EB506" s="880"/>
      <c r="EC506" s="880"/>
      <c r="ED506" s="880"/>
      <c r="EE506" s="880"/>
      <c r="EF506" s="880"/>
      <c r="EG506" s="880"/>
      <c r="EH506" s="880"/>
      <c r="EI506" s="880"/>
      <c r="EJ506" s="880"/>
      <c r="EK506" s="880"/>
      <c r="EL506" s="880"/>
      <c r="EM506" s="880"/>
      <c r="EN506" s="880"/>
      <c r="EO506" s="880"/>
      <c r="EP506" s="880"/>
      <c r="EQ506" s="880"/>
      <c r="ER506" s="880"/>
      <c r="ES506" s="880"/>
      <c r="ET506" s="880"/>
      <c r="EU506" s="880"/>
      <c r="EV506" s="880"/>
      <c r="EW506" s="880"/>
      <c r="EX506" s="880"/>
      <c r="EY506" s="880"/>
      <c r="EZ506" s="880"/>
      <c r="FA506" s="880"/>
      <c r="FB506" s="880"/>
      <c r="FC506" s="880"/>
      <c r="FD506" s="880"/>
      <c r="FE506" s="880"/>
      <c r="FF506" s="880"/>
      <c r="FG506" s="880"/>
      <c r="FH506" s="880"/>
      <c r="FI506" s="880"/>
      <c r="FJ506" s="880"/>
      <c r="FK506" s="880"/>
      <c r="FL506" s="880"/>
      <c r="FM506" s="880"/>
      <c r="FN506" s="880"/>
      <c r="FO506" s="880"/>
      <c r="FP506" s="880"/>
      <c r="FQ506" s="880"/>
      <c r="FR506" s="880"/>
      <c r="FS506" s="880"/>
      <c r="FT506" s="880"/>
      <c r="FU506" s="880"/>
      <c r="FV506" s="880"/>
      <c r="FW506" s="880"/>
      <c r="FX506" s="880"/>
      <c r="FY506" s="880"/>
      <c r="FZ506" s="880"/>
      <c r="GA506" s="880"/>
      <c r="GB506" s="880"/>
      <c r="GC506" s="880"/>
      <c r="GD506" s="880"/>
      <c r="GE506" s="880"/>
      <c r="GF506" s="880"/>
      <c r="GG506" s="880"/>
      <c r="GH506" s="880"/>
      <c r="GI506" s="880"/>
      <c r="GJ506" s="880"/>
      <c r="GK506" s="880"/>
      <c r="GL506" s="880"/>
      <c r="GM506" s="880"/>
      <c r="GN506" s="880"/>
      <c r="GO506" s="880"/>
      <c r="GP506" s="880"/>
      <c r="GQ506" s="880"/>
      <c r="GR506" s="880"/>
      <c r="GS506" s="880"/>
      <c r="GT506" s="880"/>
      <c r="GU506" s="880"/>
      <c r="GV506" s="880"/>
      <c r="GW506" s="880"/>
      <c r="GX506" s="880"/>
      <c r="GY506" s="880"/>
      <c r="GZ506" s="880"/>
      <c r="HA506" s="880"/>
      <c r="HB506" s="880"/>
      <c r="HC506" s="880"/>
      <c r="HD506" s="880"/>
      <c r="HE506" s="880"/>
      <c r="HF506" s="880"/>
      <c r="HG506" s="880"/>
      <c r="HH506" s="880"/>
      <c r="HI506" s="880"/>
      <c r="HJ506" s="880"/>
      <c r="HK506" s="880"/>
      <c r="HL506" s="880"/>
      <c r="HM506" s="880"/>
      <c r="HN506" s="880"/>
      <c r="HO506" s="880"/>
      <c r="HP506" s="880"/>
      <c r="HQ506" s="880"/>
      <c r="HR506" s="880"/>
      <c r="HS506" s="880"/>
      <c r="HT506" s="880"/>
      <c r="HU506" s="880"/>
      <c r="HV506" s="880"/>
      <c r="HW506" s="880"/>
      <c r="HX506" s="880"/>
      <c r="HY506" s="880"/>
      <c r="HZ506" s="880"/>
      <c r="IA506" s="880"/>
      <c r="IB506" s="880"/>
      <c r="IC506" s="880"/>
      <c r="ID506" s="880"/>
      <c r="IE506" s="880"/>
      <c r="IF506" s="880"/>
      <c r="IG506" s="880"/>
      <c r="IH506" s="882"/>
      <c r="II506" s="882"/>
      <c r="IJ506" s="882"/>
      <c r="IK506" s="882"/>
      <c r="IL506" s="882"/>
      <c r="IM506" s="882"/>
      <c r="IN506" s="882"/>
      <c r="IO506" s="882"/>
      <c r="IP506" s="882"/>
      <c r="IQ506" s="882"/>
      <c r="IR506" s="882"/>
      <c r="IS506" s="882"/>
    </row>
    <row r="507" spans="1:253" s="914" customFormat="1" ht="30">
      <c r="A507" s="725">
        <v>492</v>
      </c>
      <c r="B507" s="621" t="s">
        <v>485</v>
      </c>
      <c r="C507" s="621"/>
      <c r="D507" s="640"/>
      <c r="E507" s="665" t="s">
        <v>184</v>
      </c>
      <c r="F507" s="727" t="s">
        <v>1247</v>
      </c>
      <c r="G507" s="727"/>
      <c r="H507" s="665" t="s">
        <v>19</v>
      </c>
      <c r="I507" s="728">
        <v>2014</v>
      </c>
      <c r="J507" s="728">
        <v>2014</v>
      </c>
      <c r="K507" s="728">
        <v>2018</v>
      </c>
      <c r="L507" s="728" t="s">
        <v>1319</v>
      </c>
      <c r="M507" s="728"/>
      <c r="N507" s="1001" t="s">
        <v>1560</v>
      </c>
      <c r="O507" s="850">
        <v>46489</v>
      </c>
      <c r="P507" s="850"/>
      <c r="Q507" s="850">
        <v>46489</v>
      </c>
      <c r="R507" s="850">
        <v>14500</v>
      </c>
      <c r="S507" s="850"/>
      <c r="T507" s="850">
        <v>14500</v>
      </c>
      <c r="U507" s="850">
        <v>15507</v>
      </c>
      <c r="V507" s="850">
        <v>15507</v>
      </c>
      <c r="W507" s="850">
        <v>10687</v>
      </c>
      <c r="X507" s="850">
        <v>4820</v>
      </c>
      <c r="Y507" s="850"/>
      <c r="Z507" s="850">
        <f>IF((V507-W507)&gt;2000,2000,(V507-W507))</f>
        <v>2000</v>
      </c>
      <c r="AA507" s="850">
        <f>V507-W507-Z507</f>
        <v>2820</v>
      </c>
      <c r="AB507" s="623" t="s">
        <v>487</v>
      </c>
    </row>
    <row r="508" spans="1:253" s="914" customFormat="1" ht="30">
      <c r="A508" s="725">
        <v>493</v>
      </c>
      <c r="B508" s="621" t="s">
        <v>497</v>
      </c>
      <c r="C508" s="621"/>
      <c r="D508" s="640"/>
      <c r="E508" s="665" t="s">
        <v>184</v>
      </c>
      <c r="F508" s="727" t="s">
        <v>1247</v>
      </c>
      <c r="G508" s="727"/>
      <c r="H508" s="1022" t="s">
        <v>237</v>
      </c>
      <c r="I508" s="728">
        <v>2014</v>
      </c>
      <c r="J508" s="728">
        <v>2014</v>
      </c>
      <c r="K508" s="728">
        <v>2016</v>
      </c>
      <c r="L508" s="728" t="s">
        <v>1319</v>
      </c>
      <c r="M508" s="728"/>
      <c r="N508" s="1001" t="s">
        <v>498</v>
      </c>
      <c r="O508" s="850">
        <v>32732</v>
      </c>
      <c r="P508" s="850"/>
      <c r="Q508" s="850">
        <v>27732</v>
      </c>
      <c r="R508" s="850">
        <v>13550</v>
      </c>
      <c r="S508" s="850"/>
      <c r="T508" s="850">
        <v>7000</v>
      </c>
      <c r="U508" s="850">
        <v>10924</v>
      </c>
      <c r="V508" s="850">
        <v>10924</v>
      </c>
      <c r="W508" s="850">
        <v>3000</v>
      </c>
      <c r="X508" s="850">
        <v>7924</v>
      </c>
      <c r="Y508" s="850"/>
      <c r="Z508" s="850">
        <v>5000</v>
      </c>
      <c r="AA508" s="850">
        <f>V508-W508-Z508</f>
        <v>2924</v>
      </c>
      <c r="AB508" s="623" t="s">
        <v>487</v>
      </c>
    </row>
    <row r="509" spans="1:253" s="914" customFormat="1" ht="45">
      <c r="A509" s="725">
        <v>494</v>
      </c>
      <c r="B509" s="624" t="s">
        <v>474</v>
      </c>
      <c r="C509" s="624"/>
      <c r="D509" s="625"/>
      <c r="E509" s="665" t="s">
        <v>184</v>
      </c>
      <c r="F509" s="727" t="s">
        <v>1247</v>
      </c>
      <c r="G509" s="1058" t="s">
        <v>484</v>
      </c>
      <c r="H509" s="859" t="s">
        <v>26</v>
      </c>
      <c r="I509" s="728">
        <v>2015</v>
      </c>
      <c r="J509" s="728"/>
      <c r="K509" s="728">
        <v>2017</v>
      </c>
      <c r="L509" s="728"/>
      <c r="M509" s="728"/>
      <c r="N509" s="853" t="s">
        <v>475</v>
      </c>
      <c r="O509" s="1060">
        <v>3803</v>
      </c>
      <c r="P509" s="1060"/>
      <c r="Q509" s="1063">
        <v>500</v>
      </c>
      <c r="R509" s="861">
        <f>450+215+1210</f>
        <v>1875</v>
      </c>
      <c r="S509" s="861"/>
      <c r="T509" s="1061"/>
      <c r="U509" s="1061"/>
      <c r="V509" s="1062">
        <f>W509</f>
        <v>500</v>
      </c>
      <c r="W509" s="1063">
        <v>500</v>
      </c>
      <c r="X509" s="1063"/>
      <c r="Y509" s="1063"/>
      <c r="Z509" s="1075"/>
      <c r="AA509" s="1064"/>
      <c r="AB509" s="1136"/>
      <c r="AC509" s="880"/>
      <c r="AD509" s="881"/>
      <c r="AE509" s="880"/>
      <c r="AF509" s="880"/>
      <c r="AG509" s="880"/>
      <c r="AH509" s="880"/>
      <c r="AI509" s="880"/>
      <c r="AJ509" s="880"/>
      <c r="AK509" s="880"/>
      <c r="AL509" s="880"/>
      <c r="AM509" s="880"/>
      <c r="AN509" s="880"/>
      <c r="AO509" s="880"/>
      <c r="AP509" s="880"/>
      <c r="AQ509" s="880"/>
      <c r="AR509" s="880"/>
      <c r="AS509" s="880"/>
      <c r="AT509" s="880"/>
      <c r="AU509" s="880"/>
      <c r="AV509" s="880"/>
      <c r="AW509" s="880"/>
      <c r="AX509" s="880"/>
      <c r="AY509" s="880"/>
      <c r="AZ509" s="880"/>
      <c r="BA509" s="880"/>
      <c r="BB509" s="880"/>
      <c r="BC509" s="880"/>
      <c r="BD509" s="880"/>
      <c r="BE509" s="880"/>
      <c r="BF509" s="880"/>
      <c r="BG509" s="880"/>
      <c r="BH509" s="880"/>
      <c r="BI509" s="880"/>
      <c r="BJ509" s="880"/>
      <c r="BK509" s="880"/>
      <c r="BL509" s="880"/>
      <c r="BM509" s="880"/>
      <c r="BN509" s="880"/>
      <c r="BO509" s="880"/>
      <c r="BP509" s="880"/>
      <c r="BQ509" s="880"/>
      <c r="BR509" s="880"/>
      <c r="BS509" s="880"/>
      <c r="BT509" s="880"/>
      <c r="BU509" s="880"/>
      <c r="BV509" s="880"/>
      <c r="BW509" s="880"/>
      <c r="BX509" s="880"/>
      <c r="BY509" s="880"/>
      <c r="BZ509" s="880"/>
      <c r="CA509" s="880"/>
      <c r="CB509" s="880"/>
      <c r="CC509" s="880"/>
      <c r="CD509" s="880"/>
      <c r="CE509" s="880"/>
      <c r="CF509" s="880"/>
      <c r="CG509" s="880"/>
      <c r="CH509" s="880"/>
      <c r="CI509" s="880"/>
      <c r="CJ509" s="880"/>
      <c r="CK509" s="880"/>
      <c r="CL509" s="880"/>
      <c r="CM509" s="880"/>
      <c r="CN509" s="880"/>
      <c r="CO509" s="880"/>
      <c r="CP509" s="880"/>
      <c r="CQ509" s="880"/>
      <c r="CR509" s="880"/>
      <c r="CS509" s="880"/>
      <c r="CT509" s="880"/>
      <c r="CU509" s="880"/>
      <c r="CV509" s="880"/>
      <c r="CW509" s="880"/>
      <c r="CX509" s="880"/>
      <c r="CY509" s="880"/>
      <c r="CZ509" s="880"/>
      <c r="DA509" s="880"/>
      <c r="DB509" s="880"/>
      <c r="DC509" s="880"/>
      <c r="DD509" s="880"/>
      <c r="DE509" s="880"/>
      <c r="DF509" s="880"/>
      <c r="DG509" s="880"/>
      <c r="DH509" s="880"/>
      <c r="DI509" s="880"/>
      <c r="DJ509" s="880"/>
      <c r="DK509" s="880"/>
      <c r="DL509" s="880"/>
      <c r="DM509" s="880"/>
      <c r="DN509" s="880"/>
      <c r="DO509" s="880"/>
      <c r="DP509" s="880"/>
      <c r="DQ509" s="880"/>
      <c r="DR509" s="880"/>
      <c r="DS509" s="880"/>
      <c r="DT509" s="880"/>
      <c r="DU509" s="880"/>
      <c r="DV509" s="880"/>
      <c r="DW509" s="880"/>
      <c r="DX509" s="880"/>
      <c r="DY509" s="880"/>
      <c r="DZ509" s="880"/>
      <c r="EA509" s="880"/>
      <c r="EB509" s="880"/>
      <c r="EC509" s="880"/>
      <c r="ED509" s="880"/>
      <c r="EE509" s="880"/>
      <c r="EF509" s="880"/>
      <c r="EG509" s="880"/>
      <c r="EH509" s="880"/>
      <c r="EI509" s="880"/>
      <c r="EJ509" s="880"/>
      <c r="EK509" s="880"/>
      <c r="EL509" s="880"/>
      <c r="EM509" s="880"/>
      <c r="EN509" s="880"/>
      <c r="EO509" s="880"/>
      <c r="EP509" s="880"/>
      <c r="EQ509" s="880"/>
      <c r="ER509" s="880"/>
      <c r="ES509" s="880"/>
      <c r="ET509" s="880"/>
      <c r="EU509" s="880"/>
      <c r="EV509" s="880"/>
      <c r="EW509" s="880"/>
      <c r="EX509" s="880"/>
      <c r="EY509" s="880"/>
      <c r="EZ509" s="880"/>
      <c r="FA509" s="880"/>
      <c r="FB509" s="880"/>
      <c r="FC509" s="880"/>
      <c r="FD509" s="880"/>
      <c r="FE509" s="880"/>
      <c r="FF509" s="880"/>
      <c r="FG509" s="880"/>
      <c r="FH509" s="880"/>
      <c r="FI509" s="880"/>
      <c r="FJ509" s="880"/>
      <c r="FK509" s="880"/>
      <c r="FL509" s="880"/>
      <c r="FM509" s="880"/>
      <c r="FN509" s="880"/>
      <c r="FO509" s="880"/>
      <c r="FP509" s="880"/>
      <c r="FQ509" s="880"/>
      <c r="FR509" s="880"/>
      <c r="FS509" s="880"/>
      <c r="FT509" s="880"/>
      <c r="FU509" s="880"/>
      <c r="FV509" s="880"/>
      <c r="FW509" s="880"/>
      <c r="FX509" s="880"/>
      <c r="FY509" s="880"/>
      <c r="FZ509" s="880"/>
      <c r="GA509" s="880"/>
      <c r="GB509" s="880"/>
      <c r="GC509" s="880"/>
      <c r="GD509" s="880"/>
      <c r="GE509" s="880"/>
      <c r="GF509" s="880"/>
      <c r="GG509" s="880"/>
      <c r="GH509" s="880"/>
      <c r="GI509" s="880"/>
      <c r="GJ509" s="880"/>
      <c r="GK509" s="880"/>
      <c r="GL509" s="880"/>
      <c r="GM509" s="880"/>
      <c r="GN509" s="880"/>
      <c r="GO509" s="880"/>
      <c r="GP509" s="880"/>
      <c r="GQ509" s="880"/>
      <c r="GR509" s="880"/>
      <c r="GS509" s="880"/>
      <c r="GT509" s="880"/>
      <c r="GU509" s="880"/>
      <c r="GV509" s="880"/>
      <c r="GW509" s="880"/>
      <c r="GX509" s="880"/>
      <c r="GY509" s="880"/>
      <c r="GZ509" s="880"/>
      <c r="HA509" s="880"/>
      <c r="HB509" s="880"/>
      <c r="HC509" s="880"/>
      <c r="HD509" s="880"/>
      <c r="HE509" s="880"/>
      <c r="HF509" s="880"/>
      <c r="HG509" s="880"/>
      <c r="HH509" s="880"/>
      <c r="HI509" s="880"/>
      <c r="HJ509" s="880"/>
      <c r="HK509" s="880"/>
      <c r="HL509" s="880"/>
      <c r="HM509" s="880"/>
      <c r="HN509" s="880"/>
      <c r="HO509" s="880"/>
      <c r="HP509" s="880"/>
      <c r="HQ509" s="880"/>
      <c r="HR509" s="880"/>
      <c r="HS509" s="880"/>
      <c r="HT509" s="880"/>
      <c r="HU509" s="880"/>
      <c r="HV509" s="880"/>
      <c r="HW509" s="880"/>
      <c r="HX509" s="880"/>
      <c r="HY509" s="880"/>
      <c r="HZ509" s="880"/>
      <c r="IA509" s="880"/>
      <c r="IB509" s="880"/>
      <c r="IC509" s="880"/>
      <c r="ID509" s="880"/>
      <c r="IE509" s="880"/>
      <c r="IF509" s="880"/>
      <c r="IG509" s="880"/>
      <c r="IH509" s="882"/>
      <c r="II509" s="882"/>
      <c r="IJ509" s="882"/>
      <c r="IK509" s="882"/>
      <c r="IL509" s="882"/>
      <c r="IM509" s="882"/>
      <c r="IN509" s="882"/>
      <c r="IO509" s="882"/>
      <c r="IP509" s="882"/>
      <c r="IQ509" s="882"/>
      <c r="IR509" s="882"/>
      <c r="IS509" s="882"/>
    </row>
    <row r="510" spans="1:253" s="914" customFormat="1" ht="30">
      <c r="A510" s="725">
        <v>495</v>
      </c>
      <c r="B510" s="624" t="s">
        <v>480</v>
      </c>
      <c r="C510" s="624"/>
      <c r="D510" s="625"/>
      <c r="E510" s="665" t="s">
        <v>184</v>
      </c>
      <c r="F510" s="727" t="s">
        <v>1247</v>
      </c>
      <c r="G510" s="1058" t="s">
        <v>484</v>
      </c>
      <c r="H510" s="859" t="s">
        <v>26</v>
      </c>
      <c r="I510" s="728">
        <v>2015</v>
      </c>
      <c r="J510" s="728"/>
      <c r="K510" s="728">
        <v>2017</v>
      </c>
      <c r="L510" s="728"/>
      <c r="M510" s="728"/>
      <c r="N510" s="853" t="s">
        <v>475</v>
      </c>
      <c r="O510" s="1060">
        <v>3803</v>
      </c>
      <c r="P510" s="1060"/>
      <c r="Q510" s="1138">
        <v>1428</v>
      </c>
      <c r="R510" s="856">
        <f>450+215+1210</f>
        <v>1875</v>
      </c>
      <c r="S510" s="856"/>
      <c r="T510" s="1106"/>
      <c r="U510" s="1107"/>
      <c r="V510" s="1062">
        <f>W510+Z510+AA510</f>
        <v>1428</v>
      </c>
      <c r="W510" s="1138">
        <v>1428</v>
      </c>
      <c r="X510" s="1138"/>
      <c r="Y510" s="1138"/>
      <c r="Z510" s="1062"/>
      <c r="AA510" s="1071"/>
      <c r="AB510" s="1139"/>
      <c r="AC510" s="1109"/>
      <c r="AD510" s="881"/>
      <c r="AE510" s="1109"/>
      <c r="AF510" s="1109"/>
      <c r="AG510" s="1109"/>
      <c r="AH510" s="1109"/>
      <c r="AI510" s="1109"/>
      <c r="AJ510" s="1109"/>
      <c r="AK510" s="1109"/>
      <c r="AL510" s="1109"/>
      <c r="AM510" s="1109"/>
      <c r="AN510" s="1109"/>
      <c r="AO510" s="1109"/>
      <c r="AP510" s="1109"/>
      <c r="AQ510" s="1109"/>
      <c r="AR510" s="1109"/>
      <c r="AS510" s="1109"/>
      <c r="AT510" s="1109"/>
      <c r="AU510" s="1109"/>
      <c r="AV510" s="1109"/>
      <c r="AW510" s="1109"/>
      <c r="AX510" s="1109"/>
      <c r="AY510" s="1109"/>
      <c r="AZ510" s="1109"/>
      <c r="BA510" s="1109"/>
      <c r="BB510" s="1109"/>
      <c r="BC510" s="1109"/>
      <c r="BD510" s="1109"/>
      <c r="BE510" s="1109"/>
      <c r="BF510" s="1109"/>
      <c r="BG510" s="1109"/>
      <c r="BH510" s="1109"/>
      <c r="BI510" s="1109"/>
      <c r="BJ510" s="1109"/>
      <c r="BK510" s="1109"/>
      <c r="BL510" s="1109"/>
      <c r="BM510" s="1109"/>
      <c r="BN510" s="1109"/>
      <c r="BO510" s="1109"/>
      <c r="BP510" s="1109"/>
      <c r="BQ510" s="1109"/>
      <c r="BR510" s="1109"/>
      <c r="BS510" s="1109"/>
      <c r="BT510" s="1109"/>
      <c r="BU510" s="1109"/>
      <c r="BV510" s="1109"/>
      <c r="BW510" s="1109"/>
      <c r="BX510" s="1109"/>
      <c r="BY510" s="1109"/>
      <c r="BZ510" s="1109"/>
      <c r="CA510" s="1109"/>
      <c r="CB510" s="1109"/>
      <c r="CC510" s="1109"/>
      <c r="CD510" s="1109"/>
      <c r="CE510" s="1109"/>
      <c r="CF510" s="1109"/>
      <c r="CG510" s="1109"/>
      <c r="CH510" s="1109"/>
      <c r="CI510" s="1109"/>
      <c r="CJ510" s="1109"/>
      <c r="CK510" s="1109"/>
      <c r="CL510" s="1109"/>
      <c r="CM510" s="1109"/>
      <c r="CN510" s="1109"/>
      <c r="CO510" s="1109"/>
      <c r="CP510" s="1109"/>
      <c r="CQ510" s="1109"/>
      <c r="CR510" s="1109"/>
      <c r="CS510" s="1109"/>
      <c r="CT510" s="1109"/>
      <c r="CU510" s="1109"/>
      <c r="CV510" s="1109"/>
      <c r="CW510" s="1109"/>
      <c r="CX510" s="1109"/>
      <c r="CY510" s="1109"/>
      <c r="CZ510" s="1109"/>
      <c r="DA510" s="1109"/>
      <c r="DB510" s="1109"/>
      <c r="DC510" s="1109"/>
      <c r="DD510" s="1109"/>
      <c r="DE510" s="1109"/>
      <c r="DF510" s="1109"/>
      <c r="DG510" s="1109"/>
      <c r="DH510" s="1109"/>
      <c r="DI510" s="1109"/>
      <c r="DJ510" s="1109"/>
      <c r="DK510" s="1109"/>
      <c r="DL510" s="1109"/>
      <c r="DM510" s="1109"/>
      <c r="DN510" s="1109"/>
      <c r="DO510" s="1109"/>
      <c r="DP510" s="1109"/>
      <c r="DQ510" s="1109"/>
      <c r="DR510" s="1109"/>
      <c r="DS510" s="1109"/>
      <c r="DT510" s="1109"/>
      <c r="DU510" s="1109"/>
      <c r="DV510" s="1109"/>
      <c r="DW510" s="1109"/>
      <c r="DX510" s="1109"/>
      <c r="DY510" s="1109"/>
      <c r="DZ510" s="1109"/>
      <c r="EA510" s="1109"/>
      <c r="EB510" s="1109"/>
      <c r="EC510" s="1109"/>
      <c r="ED510" s="1109"/>
      <c r="EE510" s="1109"/>
      <c r="EF510" s="1109"/>
      <c r="EG510" s="1109"/>
      <c r="EH510" s="1109"/>
      <c r="EI510" s="1109"/>
      <c r="EJ510" s="1109"/>
      <c r="EK510" s="1109"/>
      <c r="EL510" s="1109"/>
      <c r="EM510" s="1109"/>
      <c r="EN510" s="1109"/>
      <c r="EO510" s="1109"/>
      <c r="EP510" s="1109"/>
      <c r="EQ510" s="1109"/>
      <c r="ER510" s="1109"/>
      <c r="ES510" s="1109"/>
      <c r="ET510" s="1109"/>
      <c r="EU510" s="1109"/>
      <c r="EV510" s="1109"/>
      <c r="EW510" s="1109"/>
      <c r="EX510" s="1109"/>
      <c r="EY510" s="1109"/>
      <c r="EZ510" s="1109"/>
      <c r="FA510" s="1109"/>
      <c r="FB510" s="1109"/>
      <c r="FC510" s="1109"/>
      <c r="FD510" s="1109"/>
      <c r="FE510" s="1109"/>
      <c r="FF510" s="1109"/>
      <c r="FG510" s="1109"/>
      <c r="FH510" s="1109"/>
      <c r="FI510" s="1109"/>
      <c r="FJ510" s="1109"/>
      <c r="FK510" s="1109"/>
      <c r="FL510" s="1109"/>
      <c r="FM510" s="1109"/>
      <c r="FN510" s="1109"/>
      <c r="FO510" s="1109"/>
      <c r="FP510" s="1109"/>
      <c r="FQ510" s="1109"/>
      <c r="FR510" s="1109"/>
      <c r="FS510" s="1109"/>
      <c r="FT510" s="1109"/>
      <c r="FU510" s="1109"/>
      <c r="FV510" s="1109"/>
      <c r="FW510" s="1109"/>
      <c r="FX510" s="1109"/>
      <c r="FY510" s="1109"/>
      <c r="FZ510" s="1109"/>
      <c r="GA510" s="1109"/>
      <c r="GB510" s="1109"/>
      <c r="GC510" s="1109"/>
      <c r="GD510" s="1109"/>
      <c r="GE510" s="1109"/>
      <c r="GF510" s="1109"/>
      <c r="GG510" s="1109"/>
      <c r="GH510" s="1109"/>
      <c r="GI510" s="1109"/>
      <c r="GJ510" s="1109"/>
      <c r="GK510" s="1109"/>
      <c r="GL510" s="1109"/>
      <c r="GM510" s="1109"/>
      <c r="GN510" s="1109"/>
      <c r="GO510" s="1109"/>
      <c r="GP510" s="1109"/>
      <c r="GQ510" s="1109"/>
      <c r="GR510" s="1109"/>
      <c r="GS510" s="1109"/>
      <c r="GT510" s="1109"/>
      <c r="GU510" s="1109"/>
      <c r="GV510" s="1109"/>
      <c r="GW510" s="1109"/>
      <c r="GX510" s="1109"/>
      <c r="GY510" s="1109"/>
      <c r="GZ510" s="1109"/>
      <c r="HA510" s="1109"/>
      <c r="HB510" s="1109"/>
      <c r="HC510" s="1109"/>
      <c r="HD510" s="1109"/>
      <c r="HE510" s="1109"/>
      <c r="HF510" s="1109"/>
      <c r="HG510" s="1109"/>
      <c r="HH510" s="1109"/>
      <c r="HI510" s="1109"/>
      <c r="HJ510" s="1109"/>
      <c r="HK510" s="1109"/>
      <c r="HL510" s="1109"/>
      <c r="HM510" s="1109"/>
      <c r="HN510" s="1109"/>
      <c r="HO510" s="1109"/>
      <c r="HP510" s="1109"/>
      <c r="HQ510" s="1109"/>
      <c r="HR510" s="1109"/>
      <c r="HS510" s="1109"/>
      <c r="HT510" s="1109"/>
      <c r="HU510" s="1109"/>
      <c r="HV510" s="1109"/>
      <c r="HW510" s="1109"/>
      <c r="HX510" s="1109"/>
      <c r="HY510" s="1109"/>
      <c r="HZ510" s="1109"/>
      <c r="IA510" s="1109"/>
      <c r="IB510" s="1109"/>
      <c r="IC510" s="1109"/>
      <c r="ID510" s="1109"/>
      <c r="IE510" s="1109"/>
      <c r="IF510" s="1109"/>
      <c r="IG510" s="1109"/>
      <c r="IH510" s="1109"/>
      <c r="II510" s="1109"/>
      <c r="IJ510" s="1109"/>
      <c r="IK510" s="1109"/>
      <c r="IL510" s="1109"/>
      <c r="IM510" s="1109"/>
      <c r="IN510" s="1109"/>
      <c r="IO510" s="1109"/>
      <c r="IP510" s="1109"/>
      <c r="IQ510" s="1109"/>
      <c r="IR510" s="1109"/>
      <c r="IS510" s="1109"/>
    </row>
    <row r="511" spans="1:253" s="914" customFormat="1" ht="90">
      <c r="A511" s="725">
        <v>496</v>
      </c>
      <c r="B511" s="621" t="s">
        <v>552</v>
      </c>
      <c r="C511" s="621" t="s">
        <v>1191</v>
      </c>
      <c r="D511" s="640">
        <v>1983.519</v>
      </c>
      <c r="E511" s="665" t="s">
        <v>184</v>
      </c>
      <c r="F511" s="727" t="s">
        <v>1247</v>
      </c>
      <c r="G511" s="727"/>
      <c r="H511" s="1022" t="s">
        <v>189</v>
      </c>
      <c r="I511" s="728">
        <v>2015</v>
      </c>
      <c r="J511" s="855" t="s">
        <v>1192</v>
      </c>
      <c r="K511" s="728">
        <v>2017</v>
      </c>
      <c r="L511" s="855" t="s">
        <v>1193</v>
      </c>
      <c r="M511" s="728"/>
      <c r="N511" s="1002" t="s">
        <v>553</v>
      </c>
      <c r="O511" s="850">
        <v>2473</v>
      </c>
      <c r="P511" s="850"/>
      <c r="Q511" s="850">
        <f>O511</f>
        <v>2473</v>
      </c>
      <c r="R511" s="850">
        <v>900</v>
      </c>
      <c r="S511" s="850"/>
      <c r="T511" s="850">
        <v>900</v>
      </c>
      <c r="U511" s="850">
        <v>1325</v>
      </c>
      <c r="V511" s="850">
        <v>1084</v>
      </c>
      <c r="W511" s="850">
        <v>700</v>
      </c>
      <c r="X511" s="850">
        <v>384</v>
      </c>
      <c r="Y511" s="850"/>
      <c r="Z511" s="850">
        <f>IF((V511-W511)&lt;1000,(V511-W511),MIN((V511-W511)*50%,2000))</f>
        <v>384</v>
      </c>
      <c r="AA511" s="850">
        <f>V511-W511-Z511</f>
        <v>0</v>
      </c>
      <c r="AB511" s="623" t="s">
        <v>554</v>
      </c>
    </row>
    <row r="512" spans="1:253" s="914" customFormat="1" ht="45">
      <c r="A512" s="725">
        <v>497</v>
      </c>
      <c r="B512" s="1086" t="s">
        <v>420</v>
      </c>
      <c r="C512" s="1086"/>
      <c r="D512" s="1140"/>
      <c r="E512" s="665" t="s">
        <v>184</v>
      </c>
      <c r="F512" s="862" t="s">
        <v>1248</v>
      </c>
      <c r="G512" s="726" t="s">
        <v>1088</v>
      </c>
      <c r="H512" s="665" t="s">
        <v>1146</v>
      </c>
      <c r="I512" s="728">
        <v>2015</v>
      </c>
      <c r="J512" s="728"/>
      <c r="K512" s="728">
        <v>2018</v>
      </c>
      <c r="L512" s="728"/>
      <c r="M512" s="728"/>
      <c r="N512" s="1086" t="s">
        <v>443</v>
      </c>
      <c r="O512" s="1070">
        <v>6339</v>
      </c>
      <c r="P512" s="1070"/>
      <c r="Q512" s="1070">
        <v>6339</v>
      </c>
      <c r="R512" s="1070"/>
      <c r="S512" s="1070"/>
      <c r="T512" s="1141"/>
      <c r="U512" s="1070"/>
      <c r="V512" s="1071">
        <v>6339</v>
      </c>
      <c r="W512" s="1071">
        <v>1000</v>
      </c>
      <c r="X512" s="1071"/>
      <c r="Y512" s="1071"/>
      <c r="Z512" s="1071">
        <v>2500</v>
      </c>
      <c r="AA512" s="1071">
        <f>V512-W512-Z512</f>
        <v>2839</v>
      </c>
      <c r="AB512" s="1142"/>
      <c r="AC512" s="909"/>
      <c r="AD512" s="909"/>
      <c r="AE512" s="909"/>
      <c r="AF512" s="909"/>
      <c r="AG512" s="909"/>
      <c r="AH512" s="909"/>
      <c r="AI512" s="909"/>
      <c r="AJ512" s="909"/>
      <c r="AK512" s="909"/>
      <c r="AL512" s="909"/>
      <c r="AM512" s="909"/>
      <c r="AN512" s="909"/>
      <c r="AO512" s="909"/>
      <c r="AP512" s="909"/>
      <c r="AQ512" s="909"/>
      <c r="AR512" s="909"/>
      <c r="AS512" s="909"/>
      <c r="AT512" s="909"/>
      <c r="AU512" s="909"/>
      <c r="AV512" s="909"/>
      <c r="AW512" s="909"/>
      <c r="AX512" s="909"/>
      <c r="AY512" s="909"/>
      <c r="AZ512" s="909"/>
      <c r="BA512" s="909"/>
      <c r="BB512" s="909"/>
      <c r="BC512" s="909"/>
      <c r="BD512" s="909"/>
      <c r="BE512" s="909"/>
      <c r="BF512" s="909"/>
      <c r="BG512" s="909"/>
      <c r="BH512" s="909"/>
      <c r="BI512" s="909"/>
      <c r="BJ512" s="909"/>
      <c r="BK512" s="909"/>
      <c r="BL512" s="909"/>
      <c r="BM512" s="909"/>
      <c r="BN512" s="909"/>
      <c r="BO512" s="909"/>
      <c r="BP512" s="909"/>
      <c r="BQ512" s="909"/>
      <c r="BR512" s="909"/>
      <c r="BS512" s="909"/>
      <c r="BT512" s="909"/>
      <c r="BU512" s="909"/>
      <c r="BV512" s="909"/>
      <c r="BW512" s="909"/>
      <c r="BX512" s="909"/>
      <c r="BY512" s="909"/>
      <c r="BZ512" s="909"/>
      <c r="CA512" s="909"/>
      <c r="CB512" s="909"/>
      <c r="CC512" s="909"/>
      <c r="CD512" s="909"/>
      <c r="CE512" s="909"/>
      <c r="CF512" s="909"/>
      <c r="CG512" s="909"/>
      <c r="CH512" s="909"/>
      <c r="CI512" s="909"/>
      <c r="CJ512" s="909"/>
      <c r="CK512" s="909"/>
      <c r="CL512" s="909"/>
      <c r="CM512" s="909"/>
      <c r="CN512" s="909"/>
      <c r="CO512" s="909"/>
      <c r="CP512" s="909"/>
      <c r="CQ512" s="909"/>
      <c r="CR512" s="909"/>
      <c r="CS512" s="909"/>
      <c r="CT512" s="909"/>
      <c r="CU512" s="909"/>
      <c r="CV512" s="909"/>
      <c r="CW512" s="909"/>
      <c r="CX512" s="909"/>
      <c r="CY512" s="909"/>
      <c r="CZ512" s="909"/>
      <c r="DA512" s="909"/>
      <c r="DB512" s="909"/>
      <c r="DC512" s="909"/>
      <c r="DD512" s="909"/>
      <c r="DE512" s="909"/>
      <c r="DF512" s="909"/>
      <c r="DG512" s="909"/>
      <c r="DH512" s="909"/>
      <c r="DI512" s="909"/>
      <c r="DJ512" s="909"/>
      <c r="DK512" s="909"/>
      <c r="DL512" s="909"/>
      <c r="DM512" s="909"/>
      <c r="DN512" s="909"/>
      <c r="DO512" s="909"/>
      <c r="DP512" s="909"/>
      <c r="DQ512" s="909"/>
      <c r="DR512" s="909"/>
      <c r="DS512" s="909"/>
      <c r="DT512" s="909"/>
      <c r="DU512" s="909"/>
      <c r="DV512" s="909"/>
      <c r="DW512" s="909"/>
      <c r="DX512" s="909"/>
      <c r="DY512" s="909"/>
      <c r="DZ512" s="909"/>
      <c r="EA512" s="909"/>
      <c r="EB512" s="909"/>
      <c r="EC512" s="909"/>
      <c r="ED512" s="909"/>
      <c r="EE512" s="909"/>
      <c r="EF512" s="909"/>
      <c r="EG512" s="909"/>
      <c r="EH512" s="909"/>
      <c r="EI512" s="909"/>
      <c r="EJ512" s="909"/>
      <c r="EK512" s="909"/>
      <c r="EL512" s="909"/>
      <c r="EM512" s="909"/>
      <c r="EN512" s="909"/>
      <c r="EO512" s="909"/>
      <c r="EP512" s="909"/>
      <c r="EQ512" s="909"/>
      <c r="ER512" s="909"/>
      <c r="ES512" s="909"/>
      <c r="ET512" s="909"/>
      <c r="EU512" s="909"/>
      <c r="EV512" s="909"/>
      <c r="EW512" s="909"/>
      <c r="EX512" s="909"/>
      <c r="EY512" s="909"/>
      <c r="EZ512" s="909"/>
      <c r="FA512" s="909"/>
      <c r="FB512" s="909"/>
      <c r="FC512" s="909"/>
      <c r="FD512" s="909"/>
      <c r="FE512" s="909"/>
      <c r="FF512" s="909"/>
      <c r="FG512" s="909"/>
      <c r="FH512" s="909"/>
      <c r="FI512" s="909"/>
      <c r="FJ512" s="909"/>
      <c r="FK512" s="909"/>
      <c r="FL512" s="909"/>
      <c r="FM512" s="909"/>
      <c r="FN512" s="909"/>
      <c r="FO512" s="909"/>
      <c r="FP512" s="909"/>
      <c r="FQ512" s="909"/>
      <c r="FR512" s="909"/>
      <c r="FS512" s="909"/>
      <c r="FT512" s="909"/>
      <c r="FU512" s="909"/>
      <c r="FV512" s="909"/>
      <c r="FW512" s="909"/>
      <c r="FX512" s="909"/>
      <c r="FY512" s="909"/>
      <c r="FZ512" s="909"/>
      <c r="GA512" s="909"/>
      <c r="GB512" s="909"/>
      <c r="GC512" s="909"/>
      <c r="GD512" s="909"/>
      <c r="GE512" s="909"/>
      <c r="GF512" s="909"/>
      <c r="GG512" s="909"/>
      <c r="GH512" s="909"/>
      <c r="GI512" s="909"/>
      <c r="GJ512" s="909"/>
      <c r="GK512" s="909"/>
      <c r="GL512" s="909"/>
      <c r="GM512" s="909"/>
      <c r="GN512" s="909"/>
      <c r="GO512" s="909"/>
      <c r="GP512" s="909"/>
      <c r="GQ512" s="909"/>
      <c r="GR512" s="909"/>
      <c r="GS512" s="909"/>
      <c r="GT512" s="909"/>
      <c r="GU512" s="909"/>
      <c r="GV512" s="909"/>
      <c r="GW512" s="909"/>
      <c r="GX512" s="909"/>
      <c r="GY512" s="909"/>
      <c r="GZ512" s="909"/>
      <c r="HA512" s="909"/>
      <c r="HB512" s="909"/>
      <c r="HC512" s="909"/>
      <c r="HD512" s="909"/>
      <c r="HE512" s="909"/>
      <c r="HF512" s="909"/>
      <c r="HG512" s="909"/>
      <c r="HH512" s="909"/>
      <c r="HI512" s="909"/>
      <c r="HJ512" s="909"/>
      <c r="HK512" s="909"/>
      <c r="HL512" s="909"/>
      <c r="HM512" s="909"/>
      <c r="HN512" s="909"/>
      <c r="HO512" s="909"/>
      <c r="HP512" s="909"/>
      <c r="HQ512" s="909"/>
      <c r="HR512" s="909"/>
      <c r="HS512" s="909"/>
      <c r="HT512" s="909"/>
      <c r="HU512" s="909"/>
      <c r="HV512" s="909"/>
      <c r="HW512" s="909"/>
      <c r="HX512" s="909"/>
      <c r="HY512" s="909"/>
      <c r="HZ512" s="909"/>
      <c r="IA512" s="909"/>
      <c r="IB512" s="909"/>
      <c r="IC512" s="909"/>
      <c r="ID512" s="909"/>
      <c r="IE512" s="909"/>
      <c r="IF512" s="909"/>
      <c r="IG512" s="909"/>
      <c r="IH512" s="909"/>
      <c r="II512" s="909"/>
      <c r="IJ512" s="909"/>
      <c r="IK512" s="909"/>
      <c r="IL512" s="909"/>
      <c r="IM512" s="909"/>
      <c r="IN512" s="909"/>
      <c r="IO512" s="909"/>
      <c r="IP512" s="909"/>
      <c r="IQ512" s="909"/>
      <c r="IR512" s="909"/>
      <c r="IS512" s="909"/>
    </row>
    <row r="513" spans="1:253" s="914" customFormat="1" ht="39" customHeight="1">
      <c r="A513" s="725">
        <v>498</v>
      </c>
      <c r="B513" s="1084" t="s">
        <v>416</v>
      </c>
      <c r="C513" s="1084"/>
      <c r="D513" s="1085"/>
      <c r="E513" s="665" t="s">
        <v>184</v>
      </c>
      <c r="F513" s="862" t="s">
        <v>1248</v>
      </c>
      <c r="G513" s="726" t="s">
        <v>1088</v>
      </c>
      <c r="H513" s="665" t="s">
        <v>1146</v>
      </c>
      <c r="I513" s="728">
        <v>2016</v>
      </c>
      <c r="J513" s="728"/>
      <c r="K513" s="728">
        <v>2020</v>
      </c>
      <c r="L513" s="728"/>
      <c r="M513" s="728"/>
      <c r="N513" s="1086" t="s">
        <v>441</v>
      </c>
      <c r="O513" s="1070">
        <v>14404</v>
      </c>
      <c r="P513" s="1070"/>
      <c r="Q513" s="1070">
        <v>14404</v>
      </c>
      <c r="R513" s="1070">
        <v>2800</v>
      </c>
      <c r="S513" s="1070"/>
      <c r="T513" s="1070">
        <v>2800</v>
      </c>
      <c r="U513" s="1087"/>
      <c r="V513" s="1071">
        <v>11600</v>
      </c>
      <c r="W513" s="1087"/>
      <c r="X513" s="1087"/>
      <c r="Y513" s="1087"/>
      <c r="Z513" s="1071">
        <v>3000</v>
      </c>
      <c r="AA513" s="1071">
        <f>V513-W513-Z513</f>
        <v>8600</v>
      </c>
      <c r="AB513" s="1073" t="s">
        <v>417</v>
      </c>
      <c r="AC513" s="909"/>
      <c r="AD513" s="909"/>
      <c r="AE513" s="909"/>
      <c r="AF513" s="909"/>
      <c r="AG513" s="909"/>
      <c r="AH513" s="909"/>
      <c r="AI513" s="909"/>
      <c r="AJ513" s="909"/>
      <c r="AK513" s="909"/>
      <c r="AL513" s="909"/>
      <c r="AM513" s="909"/>
      <c r="AN513" s="909"/>
      <c r="AO513" s="909"/>
      <c r="AP513" s="909"/>
      <c r="AQ513" s="909"/>
      <c r="AR513" s="909"/>
      <c r="AS513" s="909"/>
      <c r="AT513" s="909"/>
      <c r="AU513" s="909"/>
      <c r="AV513" s="909"/>
      <c r="AW513" s="909"/>
      <c r="AX513" s="909"/>
      <c r="AY513" s="909"/>
      <c r="AZ513" s="909"/>
      <c r="BA513" s="909"/>
      <c r="BB513" s="909"/>
      <c r="BC513" s="909"/>
      <c r="BD513" s="909"/>
      <c r="BE513" s="909"/>
      <c r="BF513" s="909"/>
      <c r="BG513" s="909"/>
      <c r="BH513" s="909"/>
      <c r="BI513" s="909"/>
      <c r="BJ513" s="909"/>
      <c r="BK513" s="909"/>
      <c r="BL513" s="909"/>
      <c r="BM513" s="909"/>
      <c r="BN513" s="909"/>
      <c r="BO513" s="909"/>
      <c r="BP513" s="909"/>
      <c r="BQ513" s="909"/>
      <c r="BR513" s="909"/>
      <c r="BS513" s="909"/>
      <c r="BT513" s="909"/>
      <c r="BU513" s="909"/>
      <c r="BV513" s="909"/>
      <c r="BW513" s="909"/>
      <c r="BX513" s="909"/>
      <c r="BY513" s="909"/>
      <c r="BZ513" s="909"/>
      <c r="CA513" s="909"/>
      <c r="CB513" s="909"/>
      <c r="CC513" s="909"/>
      <c r="CD513" s="909"/>
      <c r="CE513" s="909"/>
      <c r="CF513" s="909"/>
      <c r="CG513" s="909"/>
      <c r="CH513" s="909"/>
      <c r="CI513" s="909"/>
      <c r="CJ513" s="909"/>
      <c r="CK513" s="909"/>
      <c r="CL513" s="909"/>
      <c r="CM513" s="909"/>
      <c r="CN513" s="909"/>
      <c r="CO513" s="909"/>
      <c r="CP513" s="909"/>
      <c r="CQ513" s="909"/>
      <c r="CR513" s="909"/>
      <c r="CS513" s="909"/>
      <c r="CT513" s="909"/>
      <c r="CU513" s="909"/>
      <c r="CV513" s="909"/>
      <c r="CW513" s="909"/>
      <c r="CX513" s="909"/>
      <c r="CY513" s="909"/>
      <c r="CZ513" s="909"/>
      <c r="DA513" s="909"/>
      <c r="DB513" s="909"/>
      <c r="DC513" s="909"/>
      <c r="DD513" s="909"/>
      <c r="DE513" s="909"/>
      <c r="DF513" s="909"/>
      <c r="DG513" s="909"/>
      <c r="DH513" s="909"/>
      <c r="DI513" s="909"/>
      <c r="DJ513" s="909"/>
      <c r="DK513" s="909"/>
      <c r="DL513" s="909"/>
      <c r="DM513" s="909"/>
      <c r="DN513" s="909"/>
      <c r="DO513" s="909"/>
      <c r="DP513" s="909"/>
      <c r="DQ513" s="909"/>
      <c r="DR513" s="909"/>
      <c r="DS513" s="909"/>
      <c r="DT513" s="909"/>
      <c r="DU513" s="909"/>
      <c r="DV513" s="909"/>
      <c r="DW513" s="909"/>
      <c r="DX513" s="909"/>
      <c r="DY513" s="909"/>
      <c r="DZ513" s="909"/>
      <c r="EA513" s="909"/>
      <c r="EB513" s="909"/>
      <c r="EC513" s="909"/>
      <c r="ED513" s="909"/>
      <c r="EE513" s="909"/>
      <c r="EF513" s="909"/>
      <c r="EG513" s="909"/>
      <c r="EH513" s="909"/>
      <c r="EI513" s="909"/>
      <c r="EJ513" s="909"/>
      <c r="EK513" s="909"/>
      <c r="EL513" s="909"/>
      <c r="EM513" s="909"/>
      <c r="EN513" s="909"/>
      <c r="EO513" s="909"/>
      <c r="EP513" s="909"/>
      <c r="EQ513" s="909"/>
      <c r="ER513" s="909"/>
      <c r="ES513" s="909"/>
      <c r="ET513" s="909"/>
      <c r="EU513" s="909"/>
      <c r="EV513" s="909"/>
      <c r="EW513" s="909"/>
      <c r="EX513" s="909"/>
      <c r="EY513" s="909"/>
      <c r="EZ513" s="909"/>
      <c r="FA513" s="909"/>
      <c r="FB513" s="909"/>
      <c r="FC513" s="909"/>
      <c r="FD513" s="909"/>
      <c r="FE513" s="909"/>
      <c r="FF513" s="909"/>
      <c r="FG513" s="909"/>
      <c r="FH513" s="909"/>
      <c r="FI513" s="909"/>
      <c r="FJ513" s="909"/>
      <c r="FK513" s="909"/>
      <c r="FL513" s="909"/>
      <c r="FM513" s="909"/>
      <c r="FN513" s="909"/>
      <c r="FO513" s="909"/>
      <c r="FP513" s="909"/>
      <c r="FQ513" s="909"/>
      <c r="FR513" s="909"/>
      <c r="FS513" s="909"/>
      <c r="FT513" s="909"/>
      <c r="FU513" s="909"/>
      <c r="FV513" s="909"/>
      <c r="FW513" s="909"/>
      <c r="FX513" s="909"/>
      <c r="FY513" s="909"/>
      <c r="FZ513" s="909"/>
      <c r="GA513" s="909"/>
      <c r="GB513" s="909"/>
      <c r="GC513" s="909"/>
      <c r="GD513" s="909"/>
      <c r="GE513" s="909"/>
      <c r="GF513" s="909"/>
      <c r="GG513" s="909"/>
      <c r="GH513" s="909"/>
      <c r="GI513" s="909"/>
      <c r="GJ513" s="909"/>
      <c r="GK513" s="909"/>
      <c r="GL513" s="909"/>
      <c r="GM513" s="909"/>
      <c r="GN513" s="909"/>
      <c r="GO513" s="909"/>
      <c r="GP513" s="909"/>
      <c r="GQ513" s="909"/>
      <c r="GR513" s="909"/>
      <c r="GS513" s="909"/>
      <c r="GT513" s="909"/>
      <c r="GU513" s="909"/>
      <c r="GV513" s="909"/>
      <c r="GW513" s="909"/>
      <c r="GX513" s="909"/>
      <c r="GY513" s="909"/>
      <c r="GZ513" s="909"/>
      <c r="HA513" s="909"/>
      <c r="HB513" s="909"/>
      <c r="HC513" s="909"/>
      <c r="HD513" s="909"/>
      <c r="HE513" s="909"/>
      <c r="HF513" s="909"/>
      <c r="HG513" s="909"/>
      <c r="HH513" s="909"/>
      <c r="HI513" s="909"/>
      <c r="HJ513" s="909"/>
      <c r="HK513" s="909"/>
      <c r="HL513" s="909"/>
      <c r="HM513" s="909"/>
      <c r="HN513" s="909"/>
      <c r="HO513" s="909"/>
      <c r="HP513" s="909"/>
      <c r="HQ513" s="909"/>
      <c r="HR513" s="909"/>
      <c r="HS513" s="909"/>
      <c r="HT513" s="909"/>
      <c r="HU513" s="909"/>
      <c r="HV513" s="909"/>
      <c r="HW513" s="909"/>
      <c r="HX513" s="909"/>
      <c r="HY513" s="909"/>
      <c r="HZ513" s="909"/>
      <c r="IA513" s="909"/>
      <c r="IB513" s="909"/>
      <c r="IC513" s="909"/>
      <c r="ID513" s="909"/>
      <c r="IE513" s="909"/>
      <c r="IF513" s="909"/>
      <c r="IG513" s="909"/>
      <c r="IH513" s="909"/>
      <c r="II513" s="909"/>
      <c r="IJ513" s="909"/>
      <c r="IK513" s="909"/>
      <c r="IL513" s="909"/>
      <c r="IM513" s="909"/>
      <c r="IN513" s="909"/>
      <c r="IO513" s="909"/>
      <c r="IP513" s="909"/>
      <c r="IQ513" s="909"/>
      <c r="IR513" s="909"/>
      <c r="IS513" s="909"/>
    </row>
    <row r="514" spans="1:253" s="914" customFormat="1" ht="45">
      <c r="A514" s="725">
        <v>499</v>
      </c>
      <c r="B514" s="853" t="s">
        <v>634</v>
      </c>
      <c r="C514" s="853"/>
      <c r="D514" s="639"/>
      <c r="E514" s="665" t="s">
        <v>184</v>
      </c>
      <c r="F514" s="862" t="s">
        <v>1248</v>
      </c>
      <c r="G514" s="862"/>
      <c r="H514" s="665" t="s">
        <v>19</v>
      </c>
      <c r="I514" s="728">
        <v>2016</v>
      </c>
      <c r="J514" s="728"/>
      <c r="K514" s="728">
        <v>2017</v>
      </c>
      <c r="L514" s="728"/>
      <c r="M514" s="728"/>
      <c r="N514" s="922" t="s">
        <v>635</v>
      </c>
      <c r="O514" s="1117">
        <v>4785</v>
      </c>
      <c r="P514" s="1117"/>
      <c r="Q514" s="1117">
        <v>4785</v>
      </c>
      <c r="R514" s="1143"/>
      <c r="S514" s="1143"/>
      <c r="T514" s="1143"/>
      <c r="U514" s="1143"/>
      <c r="V514" s="1110">
        <f>Q514*0.9*0.531</f>
        <v>2286.7515000000003</v>
      </c>
      <c r="W514" s="1143"/>
      <c r="X514" s="1143">
        <v>2287</v>
      </c>
      <c r="Y514" s="1143"/>
      <c r="Z514" s="1143"/>
      <c r="AA514" s="1110">
        <f>V514</f>
        <v>2286.7515000000003</v>
      </c>
      <c r="AB514" s="1144" t="s">
        <v>636</v>
      </c>
      <c r="AC514" s="919"/>
      <c r="AD514" s="919"/>
      <c r="AE514" s="919"/>
      <c r="AF514" s="919"/>
      <c r="AG514" s="919"/>
      <c r="AH514" s="919"/>
      <c r="AI514" s="919"/>
      <c r="AJ514" s="919"/>
      <c r="AK514" s="919"/>
      <c r="AL514" s="919"/>
      <c r="AM514" s="919"/>
      <c r="AN514" s="919"/>
      <c r="AO514" s="919"/>
      <c r="AP514" s="919"/>
      <c r="AQ514" s="919"/>
      <c r="AR514" s="919"/>
      <c r="AS514" s="919"/>
      <c r="AT514" s="919"/>
      <c r="AU514" s="919"/>
      <c r="AV514" s="919"/>
      <c r="AW514" s="919"/>
      <c r="AX514" s="919"/>
      <c r="AY514" s="919"/>
      <c r="AZ514" s="919"/>
      <c r="BA514" s="919"/>
      <c r="BB514" s="919"/>
      <c r="BC514" s="919"/>
      <c r="BD514" s="919"/>
      <c r="BE514" s="919"/>
      <c r="BF514" s="919"/>
      <c r="BG514" s="919"/>
      <c r="BH514" s="919"/>
      <c r="BI514" s="919"/>
      <c r="BJ514" s="919"/>
      <c r="BK514" s="919"/>
      <c r="BL514" s="919"/>
      <c r="BM514" s="919"/>
      <c r="BN514" s="919"/>
      <c r="BO514" s="919"/>
      <c r="BP514" s="919"/>
      <c r="BQ514" s="919"/>
      <c r="BR514" s="919"/>
      <c r="BS514" s="919"/>
      <c r="BT514" s="919"/>
      <c r="BU514" s="919"/>
      <c r="BV514" s="919"/>
      <c r="BW514" s="919"/>
      <c r="BX514" s="919"/>
      <c r="BY514" s="919"/>
      <c r="BZ514" s="919"/>
      <c r="CA514" s="919"/>
      <c r="CB514" s="919"/>
      <c r="CC514" s="919"/>
      <c r="CD514" s="919"/>
      <c r="CE514" s="919"/>
      <c r="CF514" s="919"/>
      <c r="CG514" s="919"/>
      <c r="CH514" s="919"/>
      <c r="CI514" s="919"/>
      <c r="CJ514" s="919"/>
      <c r="CK514" s="919"/>
      <c r="CL514" s="919"/>
      <c r="CM514" s="919"/>
      <c r="CN514" s="919"/>
      <c r="CO514" s="919"/>
      <c r="CP514" s="919"/>
      <c r="CQ514" s="919"/>
      <c r="CR514" s="919"/>
      <c r="CS514" s="919"/>
      <c r="CT514" s="919"/>
      <c r="CU514" s="919"/>
      <c r="CV514" s="919"/>
      <c r="CW514" s="919"/>
      <c r="CX514" s="919"/>
      <c r="CY514" s="919"/>
      <c r="CZ514" s="919"/>
      <c r="DA514" s="919"/>
      <c r="DB514" s="919"/>
      <c r="DC514" s="919"/>
      <c r="DD514" s="919"/>
      <c r="DE514" s="919"/>
      <c r="DF514" s="919"/>
      <c r="DG514" s="919"/>
      <c r="DH514" s="919"/>
      <c r="DI514" s="919"/>
      <c r="DJ514" s="919"/>
      <c r="DK514" s="919"/>
      <c r="DL514" s="919"/>
      <c r="DM514" s="919"/>
      <c r="DN514" s="919"/>
      <c r="DO514" s="919"/>
      <c r="DP514" s="919"/>
      <c r="DQ514" s="919"/>
      <c r="DR514" s="919"/>
      <c r="DS514" s="919"/>
      <c r="DT514" s="919"/>
      <c r="DU514" s="919"/>
      <c r="DV514" s="919"/>
      <c r="DW514" s="919"/>
      <c r="DX514" s="919"/>
      <c r="DY514" s="919"/>
      <c r="DZ514" s="919"/>
      <c r="EA514" s="919"/>
      <c r="EB514" s="919"/>
      <c r="EC514" s="919"/>
      <c r="ED514" s="919"/>
      <c r="EE514" s="919"/>
      <c r="EF514" s="919"/>
      <c r="EG514" s="919"/>
      <c r="EH514" s="919"/>
      <c r="EI514" s="919"/>
      <c r="EJ514" s="919"/>
      <c r="EK514" s="919"/>
      <c r="EL514" s="919"/>
      <c r="EM514" s="919"/>
      <c r="EN514" s="919"/>
      <c r="EO514" s="919"/>
      <c r="EP514" s="919"/>
      <c r="EQ514" s="919"/>
      <c r="ER514" s="919"/>
      <c r="ES514" s="919"/>
      <c r="ET514" s="919"/>
      <c r="EU514" s="919"/>
      <c r="EV514" s="919"/>
      <c r="EW514" s="919"/>
      <c r="EX514" s="919"/>
      <c r="EY514" s="919"/>
      <c r="EZ514" s="919"/>
      <c r="FA514" s="919"/>
      <c r="FB514" s="919"/>
      <c r="FC514" s="919"/>
      <c r="FD514" s="919"/>
      <c r="FE514" s="919"/>
      <c r="FF514" s="919"/>
      <c r="FG514" s="919"/>
      <c r="FH514" s="919"/>
      <c r="FI514" s="919"/>
      <c r="FJ514" s="919"/>
      <c r="FK514" s="919"/>
      <c r="FL514" s="919"/>
      <c r="FM514" s="919"/>
      <c r="FN514" s="919"/>
      <c r="FO514" s="919"/>
      <c r="FP514" s="919"/>
      <c r="FQ514" s="919"/>
      <c r="FR514" s="919"/>
      <c r="FS514" s="919"/>
      <c r="FT514" s="919"/>
      <c r="FU514" s="919"/>
      <c r="FV514" s="919"/>
      <c r="FW514" s="919"/>
      <c r="FX514" s="919"/>
      <c r="FY514" s="919"/>
      <c r="FZ514" s="919"/>
      <c r="GA514" s="919"/>
      <c r="GB514" s="919"/>
      <c r="GC514" s="919"/>
      <c r="GD514" s="919"/>
      <c r="GE514" s="919"/>
      <c r="GF514" s="919"/>
      <c r="GG514" s="919"/>
      <c r="GH514" s="919"/>
      <c r="GI514" s="919"/>
      <c r="GJ514" s="919"/>
      <c r="GK514" s="919"/>
      <c r="GL514" s="919"/>
      <c r="GM514" s="919"/>
      <c r="GN514" s="919"/>
      <c r="GO514" s="919"/>
      <c r="GP514" s="919"/>
      <c r="GQ514" s="919"/>
      <c r="GR514" s="919"/>
      <c r="GS514" s="919"/>
      <c r="GT514" s="919"/>
      <c r="GU514" s="919"/>
      <c r="GV514" s="919"/>
      <c r="GW514" s="919"/>
      <c r="GX514" s="919"/>
      <c r="GY514" s="919"/>
      <c r="GZ514" s="919"/>
      <c r="HA514" s="919"/>
      <c r="HB514" s="919"/>
      <c r="HC514" s="919"/>
      <c r="HD514" s="919"/>
      <c r="HE514" s="919"/>
      <c r="HF514" s="919"/>
      <c r="HG514" s="919"/>
      <c r="HH514" s="919"/>
      <c r="HI514" s="919"/>
      <c r="HJ514" s="919"/>
      <c r="HK514" s="919"/>
      <c r="HL514" s="919"/>
      <c r="HM514" s="919"/>
      <c r="HN514" s="919"/>
      <c r="HO514" s="919"/>
      <c r="HP514" s="919"/>
      <c r="HQ514" s="919"/>
      <c r="HR514" s="919"/>
      <c r="HS514" s="919"/>
      <c r="HT514" s="919"/>
      <c r="HU514" s="919"/>
      <c r="HV514" s="919"/>
      <c r="HW514" s="919"/>
      <c r="HX514" s="919"/>
      <c r="HY514" s="919"/>
      <c r="HZ514" s="919"/>
      <c r="IA514" s="919"/>
      <c r="IB514" s="919"/>
      <c r="IC514" s="919"/>
      <c r="ID514" s="919"/>
      <c r="IE514" s="919"/>
      <c r="IF514" s="919"/>
      <c r="IG514" s="919"/>
      <c r="IH514" s="919"/>
      <c r="II514" s="919"/>
      <c r="IJ514" s="919"/>
      <c r="IK514" s="919"/>
      <c r="IL514" s="919"/>
      <c r="IM514" s="919"/>
      <c r="IN514" s="919"/>
      <c r="IO514" s="919"/>
      <c r="IP514" s="919"/>
      <c r="IQ514" s="919"/>
      <c r="IR514" s="919"/>
      <c r="IS514" s="919"/>
    </row>
    <row r="515" spans="1:253" s="914" customFormat="1" ht="30">
      <c r="A515" s="725">
        <v>500</v>
      </c>
      <c r="B515" s="1066" t="s">
        <v>406</v>
      </c>
      <c r="C515" s="1066"/>
      <c r="D515" s="1067"/>
      <c r="E515" s="665" t="s">
        <v>184</v>
      </c>
      <c r="F515" s="862" t="s">
        <v>1248</v>
      </c>
      <c r="G515" s="726" t="s">
        <v>1088</v>
      </c>
      <c r="H515" s="669" t="s">
        <v>51</v>
      </c>
      <c r="I515" s="728">
        <v>2017</v>
      </c>
      <c r="J515" s="728"/>
      <c r="K515" s="728">
        <v>2020</v>
      </c>
      <c r="L515" s="728"/>
      <c r="M515" s="728"/>
      <c r="N515" s="624" t="s">
        <v>1115</v>
      </c>
      <c r="O515" s="1069">
        <v>51152</v>
      </c>
      <c r="P515" s="1069"/>
      <c r="Q515" s="1070">
        <v>29557</v>
      </c>
      <c r="R515" s="1070"/>
      <c r="S515" s="1070"/>
      <c r="T515" s="1070"/>
      <c r="U515" s="1070">
        <v>29557</v>
      </c>
      <c r="V515" s="1071">
        <v>15000</v>
      </c>
      <c r="W515" s="1072">
        <v>0</v>
      </c>
      <c r="X515" s="1072"/>
      <c r="Y515" s="1072"/>
      <c r="Z515" s="1071"/>
      <c r="AA515" s="1071">
        <f>V515-W515-Z515</f>
        <v>15000</v>
      </c>
      <c r="AB515" s="1073" t="s">
        <v>405</v>
      </c>
      <c r="AC515" s="909"/>
      <c r="AD515" s="909"/>
      <c r="AE515" s="909"/>
      <c r="AF515" s="909"/>
      <c r="AG515" s="909"/>
      <c r="AH515" s="909"/>
      <c r="AI515" s="909"/>
      <c r="AJ515" s="909"/>
      <c r="AK515" s="909"/>
      <c r="AL515" s="909"/>
      <c r="AM515" s="909"/>
      <c r="AN515" s="909"/>
      <c r="AO515" s="909"/>
      <c r="AP515" s="909"/>
      <c r="AQ515" s="909"/>
      <c r="AR515" s="909"/>
      <c r="AS515" s="909"/>
      <c r="AT515" s="909"/>
      <c r="AU515" s="909"/>
      <c r="AV515" s="909"/>
      <c r="AW515" s="909"/>
      <c r="AX515" s="909"/>
      <c r="AY515" s="909"/>
      <c r="AZ515" s="909"/>
      <c r="BA515" s="909"/>
      <c r="BB515" s="909"/>
      <c r="BC515" s="909"/>
      <c r="BD515" s="909"/>
      <c r="BE515" s="909"/>
      <c r="BF515" s="909"/>
      <c r="BG515" s="909"/>
      <c r="BH515" s="909"/>
      <c r="BI515" s="909"/>
      <c r="BJ515" s="909"/>
      <c r="BK515" s="909"/>
      <c r="BL515" s="909"/>
      <c r="BM515" s="909"/>
      <c r="BN515" s="909"/>
      <c r="BO515" s="909"/>
      <c r="BP515" s="909"/>
      <c r="BQ515" s="909"/>
      <c r="BR515" s="909"/>
      <c r="BS515" s="909"/>
      <c r="BT515" s="909"/>
      <c r="BU515" s="909"/>
      <c r="BV515" s="909"/>
      <c r="BW515" s="909"/>
      <c r="BX515" s="909"/>
      <c r="BY515" s="909"/>
      <c r="BZ515" s="909"/>
      <c r="CA515" s="909"/>
      <c r="CB515" s="909"/>
      <c r="CC515" s="909"/>
      <c r="CD515" s="909"/>
      <c r="CE515" s="909"/>
      <c r="CF515" s="909"/>
      <c r="CG515" s="909"/>
      <c r="CH515" s="909"/>
      <c r="CI515" s="909"/>
      <c r="CJ515" s="909"/>
      <c r="CK515" s="909"/>
      <c r="CL515" s="909"/>
      <c r="CM515" s="909"/>
      <c r="CN515" s="909"/>
      <c r="CO515" s="909"/>
      <c r="CP515" s="909"/>
      <c r="CQ515" s="909"/>
      <c r="CR515" s="909"/>
      <c r="CS515" s="909"/>
      <c r="CT515" s="909"/>
      <c r="CU515" s="909"/>
      <c r="CV515" s="909"/>
      <c r="CW515" s="909"/>
      <c r="CX515" s="909"/>
      <c r="CY515" s="909"/>
      <c r="CZ515" s="909"/>
      <c r="DA515" s="909"/>
      <c r="DB515" s="909"/>
      <c r="DC515" s="909"/>
      <c r="DD515" s="909"/>
      <c r="DE515" s="909"/>
      <c r="DF515" s="909"/>
      <c r="DG515" s="909"/>
      <c r="DH515" s="909"/>
      <c r="DI515" s="909"/>
      <c r="DJ515" s="909"/>
      <c r="DK515" s="909"/>
      <c r="DL515" s="909"/>
      <c r="DM515" s="909"/>
      <c r="DN515" s="909"/>
      <c r="DO515" s="909"/>
      <c r="DP515" s="909"/>
      <c r="DQ515" s="909"/>
      <c r="DR515" s="909"/>
      <c r="DS515" s="909"/>
      <c r="DT515" s="909"/>
      <c r="DU515" s="909"/>
      <c r="DV515" s="909"/>
      <c r="DW515" s="909"/>
      <c r="DX515" s="909"/>
      <c r="DY515" s="909"/>
      <c r="DZ515" s="909"/>
      <c r="EA515" s="909"/>
      <c r="EB515" s="909"/>
      <c r="EC515" s="909"/>
      <c r="ED515" s="909"/>
      <c r="EE515" s="909"/>
      <c r="EF515" s="909"/>
      <c r="EG515" s="909"/>
      <c r="EH515" s="909"/>
      <c r="EI515" s="909"/>
      <c r="EJ515" s="909"/>
      <c r="EK515" s="909"/>
      <c r="EL515" s="909"/>
      <c r="EM515" s="909"/>
      <c r="EN515" s="909"/>
      <c r="EO515" s="909"/>
      <c r="EP515" s="909"/>
      <c r="EQ515" s="909"/>
      <c r="ER515" s="909"/>
      <c r="ES515" s="909"/>
      <c r="ET515" s="909"/>
      <c r="EU515" s="909"/>
      <c r="EV515" s="909"/>
      <c r="EW515" s="909"/>
      <c r="EX515" s="909"/>
      <c r="EY515" s="909"/>
      <c r="EZ515" s="909"/>
      <c r="FA515" s="909"/>
      <c r="FB515" s="909"/>
      <c r="FC515" s="909"/>
      <c r="FD515" s="909"/>
      <c r="FE515" s="909"/>
      <c r="FF515" s="909"/>
      <c r="FG515" s="909"/>
      <c r="FH515" s="909"/>
      <c r="FI515" s="909"/>
      <c r="FJ515" s="909"/>
      <c r="FK515" s="909"/>
      <c r="FL515" s="909"/>
      <c r="FM515" s="909"/>
      <c r="FN515" s="909"/>
      <c r="FO515" s="909"/>
      <c r="FP515" s="909"/>
      <c r="FQ515" s="909"/>
      <c r="FR515" s="909"/>
      <c r="FS515" s="909"/>
      <c r="FT515" s="909"/>
      <c r="FU515" s="909"/>
      <c r="FV515" s="909"/>
      <c r="FW515" s="909"/>
      <c r="FX515" s="909"/>
      <c r="FY515" s="909"/>
      <c r="FZ515" s="909"/>
      <c r="GA515" s="909"/>
      <c r="GB515" s="909"/>
      <c r="GC515" s="909"/>
      <c r="GD515" s="909"/>
      <c r="GE515" s="909"/>
      <c r="GF515" s="909"/>
      <c r="GG515" s="909"/>
      <c r="GH515" s="909"/>
      <c r="GI515" s="909"/>
      <c r="GJ515" s="909"/>
      <c r="GK515" s="909"/>
      <c r="GL515" s="909"/>
      <c r="GM515" s="909"/>
      <c r="GN515" s="909"/>
      <c r="GO515" s="909"/>
      <c r="GP515" s="909"/>
      <c r="GQ515" s="909"/>
      <c r="GR515" s="909"/>
      <c r="GS515" s="909"/>
      <c r="GT515" s="909"/>
      <c r="GU515" s="909"/>
      <c r="GV515" s="909"/>
      <c r="GW515" s="909"/>
      <c r="GX515" s="909"/>
      <c r="GY515" s="909"/>
      <c r="GZ515" s="909"/>
      <c r="HA515" s="909"/>
      <c r="HB515" s="909"/>
      <c r="HC515" s="909"/>
      <c r="HD515" s="909"/>
      <c r="HE515" s="909"/>
      <c r="HF515" s="909"/>
      <c r="HG515" s="909"/>
      <c r="HH515" s="909"/>
      <c r="HI515" s="909"/>
      <c r="HJ515" s="909"/>
      <c r="HK515" s="909"/>
      <c r="HL515" s="909"/>
      <c r="HM515" s="909"/>
      <c r="HN515" s="909"/>
      <c r="HO515" s="909"/>
      <c r="HP515" s="909"/>
      <c r="HQ515" s="909"/>
      <c r="HR515" s="909"/>
      <c r="HS515" s="909"/>
      <c r="HT515" s="909"/>
      <c r="HU515" s="909"/>
      <c r="HV515" s="909"/>
      <c r="HW515" s="909"/>
      <c r="HX515" s="909"/>
      <c r="HY515" s="909"/>
      <c r="HZ515" s="909"/>
      <c r="IA515" s="909"/>
      <c r="IB515" s="909"/>
      <c r="IC515" s="909"/>
      <c r="ID515" s="909"/>
      <c r="IE515" s="909"/>
      <c r="IF515" s="909"/>
      <c r="IG515" s="909"/>
      <c r="IH515" s="909"/>
      <c r="II515" s="909"/>
      <c r="IJ515" s="909"/>
      <c r="IK515" s="909"/>
      <c r="IL515" s="909"/>
      <c r="IM515" s="909"/>
      <c r="IN515" s="909"/>
      <c r="IO515" s="909"/>
      <c r="IP515" s="909"/>
      <c r="IQ515" s="909"/>
      <c r="IR515" s="909"/>
      <c r="IS515" s="909"/>
    </row>
    <row r="516" spans="1:253" s="914" customFormat="1" ht="75">
      <c r="A516" s="725">
        <v>501</v>
      </c>
      <c r="B516" s="624" t="s">
        <v>344</v>
      </c>
      <c r="C516" s="624" t="s">
        <v>1340</v>
      </c>
      <c r="D516" s="854">
        <v>23476.768</v>
      </c>
      <c r="E516" s="665" t="s">
        <v>178</v>
      </c>
      <c r="F516" s="849" t="s">
        <v>1140</v>
      </c>
      <c r="G516" s="849"/>
      <c r="H516" s="665" t="s">
        <v>19</v>
      </c>
      <c r="I516" s="728">
        <v>2011</v>
      </c>
      <c r="J516" s="728">
        <v>2011</v>
      </c>
      <c r="K516" s="728">
        <v>2013</v>
      </c>
      <c r="L516" s="728">
        <v>2013</v>
      </c>
      <c r="M516" s="728"/>
      <c r="N516" s="1033" t="s">
        <v>345</v>
      </c>
      <c r="O516" s="1027">
        <v>23476</v>
      </c>
      <c r="P516" s="1027"/>
      <c r="Q516" s="1027">
        <v>23476</v>
      </c>
      <c r="R516" s="1027">
        <v>21626</v>
      </c>
      <c r="S516" s="1027"/>
      <c r="T516" s="1027">
        <v>21626</v>
      </c>
      <c r="U516" s="1027"/>
      <c r="V516" s="1027">
        <v>1237</v>
      </c>
      <c r="W516" s="850">
        <v>1237</v>
      </c>
      <c r="X516" s="850"/>
      <c r="Y516" s="850"/>
      <c r="Z516" s="912">
        <f>MIN(IF((V516-W516)&gt;1000,MAX((V516-W516)*25%,1000),(V516-W516)),5000)</f>
        <v>0</v>
      </c>
      <c r="AA516" s="857">
        <f>V516-W516-Z516</f>
        <v>0</v>
      </c>
      <c r="AB516" s="623" t="s">
        <v>173</v>
      </c>
      <c r="AC516" s="1029">
        <f>Z516+W516+AA516</f>
        <v>1237</v>
      </c>
    </row>
    <row r="517" spans="1:253" s="914" customFormat="1" ht="60">
      <c r="A517" s="725">
        <v>502</v>
      </c>
      <c r="B517" s="624" t="s">
        <v>367</v>
      </c>
      <c r="C517" s="624" t="s">
        <v>1341</v>
      </c>
      <c r="D517" s="854">
        <v>16979.556</v>
      </c>
      <c r="E517" s="665" t="s">
        <v>178</v>
      </c>
      <c r="F517" s="849" t="s">
        <v>1140</v>
      </c>
      <c r="G517" s="849"/>
      <c r="H517" s="665" t="s">
        <v>19</v>
      </c>
      <c r="I517" s="728">
        <v>2012</v>
      </c>
      <c r="J517" s="855" t="s">
        <v>1342</v>
      </c>
      <c r="K517" s="728">
        <v>2014</v>
      </c>
      <c r="L517" s="855" t="s">
        <v>1343</v>
      </c>
      <c r="M517" s="728"/>
      <c r="N517" s="1033" t="s">
        <v>368</v>
      </c>
      <c r="O517" s="1027">
        <v>17367</v>
      </c>
      <c r="P517" s="1027"/>
      <c r="Q517" s="1027">
        <v>269</v>
      </c>
      <c r="R517" s="1027">
        <v>16713</v>
      </c>
      <c r="S517" s="1027"/>
      <c r="T517" s="1027"/>
      <c r="U517" s="1035"/>
      <c r="V517" s="1027">
        <v>269</v>
      </c>
      <c r="W517" s="850">
        <v>269</v>
      </c>
      <c r="X517" s="850"/>
      <c r="Y517" s="850"/>
      <c r="Z517" s="912">
        <f>MIN(IF((V517-W517)&gt;1000,MAX((V517-W517)*25%,1000),(V517-W517)),5000)</f>
        <v>0</v>
      </c>
      <c r="AA517" s="857">
        <f>V517-W517-Z517</f>
        <v>0</v>
      </c>
      <c r="AB517" s="624" t="s">
        <v>1344</v>
      </c>
      <c r="AC517" s="1029">
        <f>Z517+W517+AA517</f>
        <v>269</v>
      </c>
    </row>
    <row r="518" spans="1:253" s="914" customFormat="1" ht="60">
      <c r="A518" s="725">
        <v>503</v>
      </c>
      <c r="B518" s="853" t="s">
        <v>131</v>
      </c>
      <c r="C518" s="853" t="s">
        <v>1289</v>
      </c>
      <c r="D518" s="854">
        <v>1028</v>
      </c>
      <c r="E518" s="865" t="s">
        <v>178</v>
      </c>
      <c r="F518" s="849" t="s">
        <v>1140</v>
      </c>
      <c r="G518" s="866" t="s">
        <v>165</v>
      </c>
      <c r="H518" s="665" t="s">
        <v>132</v>
      </c>
      <c r="I518" s="728">
        <v>2013</v>
      </c>
      <c r="J518" s="855" t="s">
        <v>1306</v>
      </c>
      <c r="K518" s="728">
        <v>2015</v>
      </c>
      <c r="L518" s="855" t="s">
        <v>1255</v>
      </c>
      <c r="M518" s="728"/>
      <c r="N518" s="899" t="s">
        <v>133</v>
      </c>
      <c r="O518" s="1060">
        <v>1060</v>
      </c>
      <c r="P518" s="1060"/>
      <c r="Q518" s="1060">
        <v>1060</v>
      </c>
      <c r="R518" s="920">
        <v>1028</v>
      </c>
      <c r="S518" s="920"/>
      <c r="T518" s="920">
        <f>R518</f>
        <v>1028</v>
      </c>
      <c r="U518" s="920">
        <v>32</v>
      </c>
      <c r="V518" s="1096"/>
      <c r="W518" s="1096"/>
      <c r="X518" s="1096"/>
      <c r="Y518" s="1096"/>
      <c r="Z518" s="1096"/>
      <c r="AA518" s="1096">
        <v>0</v>
      </c>
      <c r="AB518" s="853" t="s">
        <v>134</v>
      </c>
      <c r="AC518" s="668"/>
      <c r="AD518" s="668"/>
      <c r="AE518" s="668"/>
      <c r="AF518" s="668"/>
      <c r="AG518" s="668"/>
      <c r="AH518" s="668"/>
      <c r="AI518" s="668"/>
      <c r="AJ518" s="668"/>
      <c r="AK518" s="668"/>
      <c r="AL518" s="668"/>
      <c r="AM518" s="668"/>
      <c r="AN518" s="668"/>
      <c r="AO518" s="668"/>
      <c r="AP518" s="668"/>
      <c r="AQ518" s="668"/>
      <c r="AR518" s="668"/>
      <c r="AS518" s="668"/>
      <c r="AT518" s="668"/>
      <c r="AU518" s="668"/>
      <c r="AV518" s="668"/>
      <c r="AW518" s="668"/>
      <c r="AX518" s="668"/>
      <c r="AY518" s="668"/>
      <c r="AZ518" s="668"/>
      <c r="BA518" s="668"/>
      <c r="BB518" s="668"/>
      <c r="BC518" s="668"/>
      <c r="BD518" s="668"/>
      <c r="BE518" s="668"/>
      <c r="BF518" s="668"/>
      <c r="BG518" s="668"/>
      <c r="BH518" s="668"/>
      <c r="BI518" s="668"/>
      <c r="BJ518" s="668"/>
      <c r="BK518" s="668"/>
      <c r="BL518" s="668"/>
      <c r="BM518" s="668"/>
      <c r="BN518" s="668"/>
      <c r="BO518" s="668"/>
      <c r="BP518" s="668"/>
      <c r="BQ518" s="668"/>
      <c r="BR518" s="668"/>
      <c r="BS518" s="668"/>
      <c r="BT518" s="668"/>
      <c r="BU518" s="668"/>
      <c r="BV518" s="668"/>
      <c r="BW518" s="668"/>
      <c r="BX518" s="668"/>
      <c r="BY518" s="668"/>
      <c r="BZ518" s="668"/>
      <c r="CA518" s="668"/>
      <c r="CB518" s="668"/>
      <c r="CC518" s="668"/>
      <c r="CD518" s="668"/>
      <c r="CE518" s="668"/>
      <c r="CF518" s="668"/>
      <c r="CG518" s="668"/>
      <c r="CH518" s="668"/>
      <c r="CI518" s="668"/>
      <c r="CJ518" s="668"/>
      <c r="CK518" s="668"/>
      <c r="CL518" s="668"/>
      <c r="CM518" s="668"/>
      <c r="CN518" s="668"/>
      <c r="CO518" s="668"/>
      <c r="CP518" s="668"/>
      <c r="CQ518" s="668"/>
      <c r="CR518" s="668"/>
      <c r="CS518" s="668"/>
      <c r="CT518" s="668"/>
      <c r="CU518" s="668"/>
      <c r="CV518" s="668"/>
      <c r="CW518" s="668"/>
      <c r="CX518" s="668"/>
      <c r="CY518" s="668"/>
      <c r="CZ518" s="668"/>
      <c r="DA518" s="668"/>
      <c r="DB518" s="668"/>
      <c r="DC518" s="668"/>
      <c r="DD518" s="668"/>
      <c r="DE518" s="668"/>
      <c r="DF518" s="668"/>
      <c r="DG518" s="668"/>
      <c r="DH518" s="668"/>
      <c r="DI518" s="668"/>
      <c r="DJ518" s="668"/>
      <c r="DK518" s="668"/>
      <c r="DL518" s="668"/>
      <c r="DM518" s="668"/>
      <c r="DN518" s="668"/>
      <c r="DO518" s="668"/>
      <c r="DP518" s="668"/>
      <c r="DQ518" s="668"/>
      <c r="DR518" s="668"/>
      <c r="DS518" s="668"/>
      <c r="DT518" s="668"/>
      <c r="DU518" s="668"/>
      <c r="DV518" s="668"/>
      <c r="DW518" s="668"/>
      <c r="DX518" s="668"/>
      <c r="DY518" s="668"/>
      <c r="DZ518" s="668"/>
      <c r="EA518" s="668"/>
      <c r="EB518" s="668"/>
      <c r="EC518" s="668"/>
      <c r="ED518" s="668"/>
      <c r="EE518" s="668"/>
      <c r="EF518" s="668"/>
      <c r="EG518" s="668"/>
      <c r="EH518" s="668"/>
      <c r="EI518" s="668"/>
      <c r="EJ518" s="668"/>
      <c r="EK518" s="668"/>
      <c r="EL518" s="668"/>
      <c r="EM518" s="668"/>
      <c r="EN518" s="668"/>
      <c r="EO518" s="668"/>
      <c r="EP518" s="668"/>
      <c r="EQ518" s="668"/>
      <c r="ER518" s="668"/>
      <c r="ES518" s="668"/>
      <c r="ET518" s="668"/>
      <c r="EU518" s="668"/>
      <c r="EV518" s="668"/>
      <c r="EW518" s="668"/>
      <c r="EX518" s="668"/>
      <c r="EY518" s="668"/>
      <c r="EZ518" s="668"/>
      <c r="FA518" s="668"/>
      <c r="FB518" s="668"/>
      <c r="FC518" s="668"/>
      <c r="FD518" s="668"/>
      <c r="FE518" s="668"/>
      <c r="FF518" s="668"/>
      <c r="FG518" s="668"/>
      <c r="FH518" s="668"/>
      <c r="FI518" s="668"/>
      <c r="FJ518" s="668"/>
      <c r="FK518" s="668"/>
      <c r="FL518" s="668"/>
      <c r="FM518" s="668"/>
      <c r="FN518" s="668"/>
      <c r="FO518" s="668"/>
      <c r="FP518" s="668"/>
      <c r="FQ518" s="668"/>
      <c r="FR518" s="668"/>
      <c r="FS518" s="668"/>
      <c r="FT518" s="668"/>
      <c r="FU518" s="668"/>
      <c r="FV518" s="668"/>
      <c r="FW518" s="668"/>
      <c r="FX518" s="668"/>
      <c r="FY518" s="668"/>
      <c r="FZ518" s="668"/>
      <c r="GA518" s="668"/>
      <c r="GB518" s="668"/>
      <c r="GC518" s="668"/>
      <c r="GD518" s="668"/>
      <c r="GE518" s="668"/>
      <c r="GF518" s="668"/>
      <c r="GG518" s="668"/>
      <c r="GH518" s="668"/>
      <c r="GI518" s="668"/>
      <c r="GJ518" s="668"/>
      <c r="GK518" s="668"/>
      <c r="GL518" s="668"/>
      <c r="GM518" s="668"/>
      <c r="GN518" s="668"/>
      <c r="GO518" s="668"/>
      <c r="GP518" s="668"/>
      <c r="GQ518" s="668"/>
      <c r="GR518" s="668"/>
      <c r="GS518" s="668"/>
      <c r="GT518" s="668"/>
      <c r="GU518" s="668"/>
      <c r="GV518" s="668"/>
      <c r="GW518" s="668"/>
      <c r="GX518" s="668"/>
      <c r="GY518" s="668"/>
      <c r="GZ518" s="668"/>
      <c r="HA518" s="668"/>
      <c r="HB518" s="668"/>
      <c r="HC518" s="668"/>
      <c r="HD518" s="668"/>
      <c r="HE518" s="668"/>
      <c r="HF518" s="668"/>
      <c r="HG518" s="668"/>
      <c r="HH518" s="668"/>
      <c r="HI518" s="668"/>
      <c r="HJ518" s="668"/>
      <c r="HK518" s="668"/>
      <c r="HL518" s="668"/>
      <c r="HM518" s="668"/>
      <c r="HN518" s="668"/>
      <c r="HO518" s="668"/>
      <c r="HP518" s="668"/>
      <c r="HQ518" s="668"/>
      <c r="HR518" s="668"/>
      <c r="HS518" s="668"/>
      <c r="HT518" s="668"/>
      <c r="HU518" s="668"/>
      <c r="HV518" s="668"/>
      <c r="HW518" s="668"/>
      <c r="HX518" s="668"/>
      <c r="HY518" s="668"/>
      <c r="HZ518" s="668"/>
      <c r="IA518" s="668"/>
      <c r="IB518" s="668"/>
      <c r="IC518" s="668"/>
      <c r="ID518" s="668"/>
      <c r="IE518" s="668"/>
      <c r="IF518" s="668"/>
      <c r="IG518" s="668"/>
      <c r="IH518" s="668"/>
      <c r="II518" s="668"/>
      <c r="IJ518" s="668"/>
      <c r="IK518" s="668"/>
      <c r="IL518" s="668"/>
      <c r="IM518" s="668"/>
      <c r="IN518" s="668"/>
      <c r="IO518" s="668"/>
      <c r="IP518" s="668"/>
      <c r="IQ518" s="668"/>
      <c r="IR518" s="668"/>
      <c r="IS518" s="668"/>
    </row>
    <row r="519" spans="1:253" s="914" customFormat="1" ht="90">
      <c r="A519" s="725">
        <v>504</v>
      </c>
      <c r="B519" s="624" t="s">
        <v>448</v>
      </c>
      <c r="C519" s="624"/>
      <c r="D519" s="624"/>
      <c r="E519" s="1111" t="s">
        <v>178</v>
      </c>
      <c r="F519" s="727" t="s">
        <v>1247</v>
      </c>
      <c r="G519" s="727" t="s">
        <v>460</v>
      </c>
      <c r="H519" s="665" t="s">
        <v>19</v>
      </c>
      <c r="I519" s="728">
        <v>2013</v>
      </c>
      <c r="J519" s="728">
        <v>2013</v>
      </c>
      <c r="K519" s="728">
        <v>2018</v>
      </c>
      <c r="L519" s="728">
        <v>2018</v>
      </c>
      <c r="M519" s="728"/>
      <c r="N519" s="1145" t="s">
        <v>449</v>
      </c>
      <c r="O519" s="1060">
        <v>391940</v>
      </c>
      <c r="P519" s="873">
        <f>O519-Q519</f>
        <v>265000</v>
      </c>
      <c r="Q519" s="1146">
        <f>O519-265000</f>
        <v>126940</v>
      </c>
      <c r="R519" s="1147">
        <v>107348</v>
      </c>
      <c r="S519" s="1147"/>
      <c r="T519" s="1147">
        <f>R519-61348</f>
        <v>46000</v>
      </c>
      <c r="U519" s="1124">
        <v>57000</v>
      </c>
      <c r="V519" s="1105">
        <v>78336</v>
      </c>
      <c r="W519" s="1105">
        <v>25600</v>
      </c>
      <c r="X519" s="1105"/>
      <c r="Y519" s="1105"/>
      <c r="Z519" s="1105">
        <v>10000</v>
      </c>
      <c r="AA519" s="1105">
        <v>42736</v>
      </c>
      <c r="AB519" s="852" t="s">
        <v>36</v>
      </c>
      <c r="AC519" s="1026"/>
      <c r="AD519" s="977"/>
      <c r="AE519" s="1026"/>
      <c r="AF519" s="1026"/>
      <c r="AG519" s="1026"/>
      <c r="AH519" s="1026"/>
      <c r="AI519" s="1026"/>
      <c r="AJ519" s="1026"/>
      <c r="AK519" s="1026"/>
      <c r="AL519" s="1026"/>
      <c r="AM519" s="1026"/>
      <c r="AN519" s="1026"/>
      <c r="AO519" s="1026"/>
      <c r="AP519" s="1026"/>
      <c r="AQ519" s="1026"/>
      <c r="AR519" s="1026"/>
      <c r="AS519" s="1026"/>
      <c r="AT519" s="1026"/>
      <c r="AU519" s="1026"/>
      <c r="AV519" s="1026"/>
      <c r="AW519" s="1026"/>
      <c r="AX519" s="1026"/>
      <c r="AY519" s="1026"/>
      <c r="AZ519" s="1026"/>
      <c r="BA519" s="1026"/>
      <c r="BB519" s="1026"/>
      <c r="BC519" s="1026"/>
      <c r="BD519" s="1026"/>
      <c r="BE519" s="1026"/>
      <c r="BF519" s="1026"/>
      <c r="BG519" s="1026"/>
      <c r="BH519" s="1026"/>
      <c r="BI519" s="1026"/>
      <c r="BJ519" s="1026"/>
      <c r="BK519" s="1026"/>
      <c r="BL519" s="1026"/>
      <c r="BM519" s="1026"/>
      <c r="BN519" s="1026"/>
      <c r="BO519" s="1026"/>
      <c r="BP519" s="1026"/>
      <c r="BQ519" s="1026"/>
      <c r="BR519" s="1026"/>
      <c r="BS519" s="1026"/>
      <c r="BT519" s="1026"/>
      <c r="BU519" s="1026"/>
      <c r="BV519" s="1026"/>
      <c r="BW519" s="1026"/>
      <c r="BX519" s="1026"/>
      <c r="BY519" s="1026"/>
      <c r="BZ519" s="1026"/>
      <c r="CA519" s="1026"/>
      <c r="CB519" s="1026"/>
      <c r="CC519" s="1026"/>
      <c r="CD519" s="1026"/>
      <c r="CE519" s="1026"/>
      <c r="CF519" s="1026"/>
      <c r="CG519" s="1026"/>
      <c r="CH519" s="1026"/>
      <c r="CI519" s="1026"/>
      <c r="CJ519" s="1026"/>
      <c r="CK519" s="1026"/>
      <c r="CL519" s="1026"/>
      <c r="CM519" s="1026"/>
      <c r="CN519" s="1026"/>
      <c r="CO519" s="1026"/>
      <c r="CP519" s="1026"/>
      <c r="CQ519" s="1026"/>
      <c r="CR519" s="1026"/>
      <c r="CS519" s="1026"/>
      <c r="CT519" s="1026"/>
      <c r="CU519" s="1026"/>
      <c r="CV519" s="1026"/>
      <c r="CW519" s="1026"/>
      <c r="CX519" s="1026"/>
      <c r="CY519" s="1026"/>
      <c r="CZ519" s="1026"/>
      <c r="DA519" s="1026"/>
      <c r="DB519" s="1026"/>
      <c r="DC519" s="1026"/>
      <c r="DD519" s="1026"/>
      <c r="DE519" s="1026"/>
      <c r="DF519" s="1026"/>
      <c r="DG519" s="1026"/>
      <c r="DH519" s="1026"/>
      <c r="DI519" s="1026"/>
      <c r="DJ519" s="1026"/>
      <c r="DK519" s="1026"/>
      <c r="DL519" s="1026"/>
      <c r="DM519" s="1026"/>
      <c r="DN519" s="1026"/>
      <c r="DO519" s="1026"/>
      <c r="DP519" s="1026"/>
      <c r="DQ519" s="1026"/>
      <c r="DR519" s="1026"/>
      <c r="DS519" s="1026"/>
      <c r="DT519" s="1026"/>
      <c r="DU519" s="1026"/>
      <c r="DV519" s="1026"/>
      <c r="DW519" s="1026"/>
      <c r="DX519" s="1026"/>
      <c r="DY519" s="1026"/>
      <c r="DZ519" s="1026"/>
      <c r="EA519" s="1026"/>
      <c r="EB519" s="1026"/>
      <c r="EC519" s="1026"/>
      <c r="ED519" s="1026"/>
      <c r="EE519" s="1026"/>
      <c r="EF519" s="1026"/>
      <c r="EG519" s="1026"/>
      <c r="EH519" s="1026"/>
      <c r="EI519" s="1026"/>
      <c r="EJ519" s="1026"/>
      <c r="EK519" s="1026"/>
      <c r="EL519" s="1026"/>
      <c r="EM519" s="1026"/>
      <c r="EN519" s="1026"/>
      <c r="EO519" s="1026"/>
      <c r="EP519" s="1026"/>
      <c r="EQ519" s="1026"/>
      <c r="ER519" s="1026"/>
      <c r="ES519" s="1026"/>
      <c r="ET519" s="1026"/>
      <c r="EU519" s="1026"/>
      <c r="EV519" s="1026"/>
      <c r="EW519" s="1026"/>
      <c r="EX519" s="1026"/>
      <c r="EY519" s="1026"/>
      <c r="EZ519" s="1026"/>
      <c r="FA519" s="1026"/>
      <c r="FB519" s="1026"/>
      <c r="FC519" s="1026"/>
      <c r="FD519" s="1026"/>
      <c r="FE519" s="1026"/>
      <c r="FF519" s="1026"/>
      <c r="FG519" s="1026"/>
      <c r="FH519" s="1026"/>
      <c r="FI519" s="1026"/>
      <c r="FJ519" s="1026"/>
      <c r="FK519" s="1026"/>
      <c r="FL519" s="1026"/>
      <c r="FM519" s="1026"/>
      <c r="FN519" s="1026"/>
      <c r="FO519" s="1026"/>
      <c r="FP519" s="1026"/>
      <c r="FQ519" s="1026"/>
      <c r="FR519" s="1026"/>
      <c r="FS519" s="1026"/>
      <c r="FT519" s="1026"/>
      <c r="FU519" s="1026"/>
      <c r="FV519" s="1026"/>
      <c r="FW519" s="1026"/>
      <c r="FX519" s="1026"/>
      <c r="FY519" s="1026"/>
      <c r="FZ519" s="1026"/>
      <c r="GA519" s="1026"/>
      <c r="GB519" s="1026"/>
      <c r="GC519" s="1026"/>
      <c r="GD519" s="1026"/>
      <c r="GE519" s="1026"/>
      <c r="GF519" s="1026"/>
      <c r="GG519" s="1026"/>
      <c r="GH519" s="1026"/>
      <c r="GI519" s="1026"/>
      <c r="GJ519" s="1026"/>
      <c r="GK519" s="1026"/>
      <c r="GL519" s="1026"/>
      <c r="GM519" s="1026"/>
      <c r="GN519" s="1026"/>
      <c r="GO519" s="1026"/>
      <c r="GP519" s="1026"/>
      <c r="GQ519" s="1026"/>
      <c r="GR519" s="1026"/>
      <c r="GS519" s="1026"/>
      <c r="GT519" s="1026"/>
      <c r="GU519" s="1026"/>
      <c r="GV519" s="1026"/>
      <c r="GW519" s="1026"/>
      <c r="GX519" s="1026"/>
      <c r="GY519" s="1026"/>
      <c r="GZ519" s="1026"/>
      <c r="HA519" s="1026"/>
      <c r="HB519" s="1026"/>
      <c r="HC519" s="1026"/>
      <c r="HD519" s="1026"/>
      <c r="HE519" s="1026"/>
      <c r="HF519" s="1026"/>
      <c r="HG519" s="1026"/>
      <c r="HH519" s="1026"/>
      <c r="HI519" s="1026"/>
      <c r="HJ519" s="1026"/>
      <c r="HK519" s="1026"/>
      <c r="HL519" s="1026"/>
      <c r="HM519" s="1026"/>
      <c r="HN519" s="1026"/>
      <c r="HO519" s="1026"/>
      <c r="HP519" s="1026"/>
      <c r="HQ519" s="1026"/>
      <c r="HR519" s="1026"/>
      <c r="HS519" s="1026"/>
      <c r="HT519" s="1026"/>
      <c r="HU519" s="1026"/>
      <c r="HV519" s="1026"/>
      <c r="HW519" s="1026"/>
      <c r="HX519" s="1026"/>
      <c r="HY519" s="1026"/>
      <c r="HZ519" s="1026"/>
      <c r="IA519" s="1026"/>
      <c r="IB519" s="1026"/>
      <c r="IC519" s="1026"/>
      <c r="ID519" s="1026"/>
      <c r="IE519" s="1026"/>
      <c r="IF519" s="1026"/>
      <c r="IG519" s="1026"/>
      <c r="IH519" s="1026"/>
      <c r="II519" s="1026"/>
      <c r="IJ519" s="1026"/>
      <c r="IK519" s="1026"/>
      <c r="IL519" s="1026"/>
      <c r="IM519" s="1026"/>
      <c r="IN519" s="1026"/>
      <c r="IO519" s="1026"/>
      <c r="IP519" s="1026"/>
      <c r="IQ519" s="1026"/>
      <c r="IR519" s="1026"/>
      <c r="IS519" s="1026"/>
    </row>
    <row r="520" spans="1:253" s="914" customFormat="1" ht="30">
      <c r="A520" s="725">
        <v>505</v>
      </c>
      <c r="B520" s="1084" t="s">
        <v>446</v>
      </c>
      <c r="C520" s="1084"/>
      <c r="D520" s="1084"/>
      <c r="E520" s="1111" t="s">
        <v>178</v>
      </c>
      <c r="F520" s="727" t="s">
        <v>1247</v>
      </c>
      <c r="G520" s="727" t="s">
        <v>460</v>
      </c>
      <c r="H520" s="665" t="s">
        <v>19</v>
      </c>
      <c r="I520" s="728">
        <v>2014</v>
      </c>
      <c r="J520" s="728">
        <v>2014</v>
      </c>
      <c r="K520" s="728">
        <v>2016</v>
      </c>
      <c r="L520" s="728">
        <v>2015</v>
      </c>
      <c r="M520" s="728"/>
      <c r="N520" s="1148" t="s">
        <v>447</v>
      </c>
      <c r="O520" s="1149">
        <v>13963</v>
      </c>
      <c r="P520" s="873">
        <f>O520-Q520</f>
        <v>0</v>
      </c>
      <c r="Q520" s="1149">
        <f>O520</f>
        <v>13963</v>
      </c>
      <c r="R520" s="1147">
        <v>8295</v>
      </c>
      <c r="S520" s="1147"/>
      <c r="T520" s="1147">
        <v>8295</v>
      </c>
      <c r="U520" s="1124"/>
      <c r="V520" s="1062">
        <v>5000</v>
      </c>
      <c r="W520" s="1062">
        <v>5000</v>
      </c>
      <c r="X520" s="1062"/>
      <c r="Y520" s="1062"/>
      <c r="Z520" s="1060"/>
      <c r="AA520" s="1060"/>
      <c r="AB520" s="1065"/>
      <c r="AC520" s="1028"/>
      <c r="AD520" s="977"/>
      <c r="AE520" s="1028"/>
      <c r="AF520" s="1028"/>
      <c r="AG520" s="1028"/>
      <c r="AH520" s="1028"/>
      <c r="AI520" s="1028"/>
      <c r="AJ520" s="1028"/>
      <c r="AK520" s="1028"/>
      <c r="AL520" s="1028"/>
      <c r="AM520" s="1028"/>
      <c r="AN520" s="1028"/>
      <c r="AO520" s="1028"/>
      <c r="AP520" s="1028"/>
      <c r="AQ520" s="1028"/>
      <c r="AR520" s="1028"/>
      <c r="AS520" s="1028"/>
      <c r="AT520" s="1028"/>
      <c r="AU520" s="1028"/>
      <c r="AV520" s="1028"/>
      <c r="AW520" s="1028"/>
      <c r="AX520" s="1028"/>
      <c r="AY520" s="1028"/>
      <c r="AZ520" s="1028"/>
      <c r="BA520" s="1028"/>
      <c r="BB520" s="1028"/>
      <c r="BC520" s="1028"/>
      <c r="BD520" s="1028"/>
      <c r="BE520" s="1028"/>
      <c r="BF520" s="1028"/>
      <c r="BG520" s="1028"/>
      <c r="BH520" s="1028"/>
      <c r="BI520" s="1028"/>
      <c r="BJ520" s="1028"/>
      <c r="BK520" s="1028"/>
      <c r="BL520" s="1028"/>
      <c r="BM520" s="1028"/>
      <c r="BN520" s="1028"/>
      <c r="BO520" s="1028"/>
      <c r="BP520" s="1028"/>
      <c r="BQ520" s="1028"/>
      <c r="BR520" s="1028"/>
      <c r="BS520" s="1028"/>
      <c r="BT520" s="1028"/>
      <c r="BU520" s="1028"/>
      <c r="BV520" s="1028"/>
      <c r="BW520" s="1028"/>
      <c r="BX520" s="1028"/>
      <c r="BY520" s="1028"/>
      <c r="BZ520" s="1028"/>
      <c r="CA520" s="1028"/>
      <c r="CB520" s="1028"/>
      <c r="CC520" s="1028"/>
      <c r="CD520" s="1028"/>
      <c r="CE520" s="1028"/>
      <c r="CF520" s="1028"/>
      <c r="CG520" s="1028"/>
      <c r="CH520" s="1028"/>
      <c r="CI520" s="1028"/>
      <c r="CJ520" s="1028"/>
      <c r="CK520" s="1028"/>
      <c r="CL520" s="1028"/>
      <c r="CM520" s="1028"/>
      <c r="CN520" s="1028"/>
      <c r="CO520" s="1028"/>
      <c r="CP520" s="1028"/>
      <c r="CQ520" s="1028"/>
      <c r="CR520" s="1028"/>
      <c r="CS520" s="1028"/>
      <c r="CT520" s="1028"/>
      <c r="CU520" s="1028"/>
      <c r="CV520" s="1028"/>
      <c r="CW520" s="1028"/>
      <c r="CX520" s="1028"/>
      <c r="CY520" s="1028"/>
      <c r="CZ520" s="1028"/>
      <c r="DA520" s="1028"/>
      <c r="DB520" s="1028"/>
      <c r="DC520" s="1028"/>
      <c r="DD520" s="1028"/>
      <c r="DE520" s="1028"/>
      <c r="DF520" s="1028"/>
      <c r="DG520" s="1028"/>
      <c r="DH520" s="1028"/>
      <c r="DI520" s="1028"/>
      <c r="DJ520" s="1028"/>
      <c r="DK520" s="1028"/>
      <c r="DL520" s="1028"/>
      <c r="DM520" s="1028"/>
      <c r="DN520" s="1028"/>
      <c r="DO520" s="1028"/>
      <c r="DP520" s="1028"/>
      <c r="DQ520" s="1028"/>
      <c r="DR520" s="1028"/>
      <c r="DS520" s="1028"/>
      <c r="DT520" s="1028"/>
      <c r="DU520" s="1028"/>
      <c r="DV520" s="1028"/>
      <c r="DW520" s="1028"/>
      <c r="DX520" s="1028"/>
      <c r="DY520" s="1028"/>
      <c r="DZ520" s="1028"/>
      <c r="EA520" s="1028"/>
      <c r="EB520" s="1028"/>
      <c r="EC520" s="1028"/>
      <c r="ED520" s="1028"/>
      <c r="EE520" s="1028"/>
      <c r="EF520" s="1028"/>
      <c r="EG520" s="1028"/>
      <c r="EH520" s="1028"/>
      <c r="EI520" s="1028"/>
      <c r="EJ520" s="1028"/>
      <c r="EK520" s="1028"/>
      <c r="EL520" s="1028"/>
      <c r="EM520" s="1028"/>
      <c r="EN520" s="1028"/>
      <c r="EO520" s="1028"/>
      <c r="EP520" s="1028"/>
      <c r="EQ520" s="1028"/>
      <c r="ER520" s="1028"/>
      <c r="ES520" s="1028"/>
      <c r="ET520" s="1028"/>
      <c r="EU520" s="1028"/>
      <c r="EV520" s="1028"/>
      <c r="EW520" s="1028"/>
      <c r="EX520" s="1028"/>
      <c r="EY520" s="1028"/>
      <c r="EZ520" s="1028"/>
      <c r="FA520" s="1028"/>
      <c r="FB520" s="1028"/>
      <c r="FC520" s="1028"/>
      <c r="FD520" s="1028"/>
      <c r="FE520" s="1028"/>
      <c r="FF520" s="1028"/>
      <c r="FG520" s="1028"/>
      <c r="FH520" s="1028"/>
      <c r="FI520" s="1028"/>
      <c r="FJ520" s="1028"/>
      <c r="FK520" s="1028"/>
      <c r="FL520" s="1028"/>
      <c r="FM520" s="1028"/>
      <c r="FN520" s="1028"/>
      <c r="FO520" s="1028"/>
      <c r="FP520" s="1028"/>
      <c r="FQ520" s="1028"/>
      <c r="FR520" s="1028"/>
      <c r="FS520" s="1028"/>
      <c r="FT520" s="1028"/>
      <c r="FU520" s="1028"/>
      <c r="FV520" s="1028"/>
      <c r="FW520" s="1028"/>
      <c r="FX520" s="1028"/>
      <c r="FY520" s="1028"/>
      <c r="FZ520" s="1028"/>
      <c r="GA520" s="1028"/>
      <c r="GB520" s="1028"/>
      <c r="GC520" s="1028"/>
      <c r="GD520" s="1028"/>
      <c r="GE520" s="1028"/>
      <c r="GF520" s="1028"/>
      <c r="GG520" s="1028"/>
      <c r="GH520" s="1028"/>
      <c r="GI520" s="1028"/>
      <c r="GJ520" s="1028"/>
      <c r="GK520" s="1028"/>
      <c r="GL520" s="1028"/>
      <c r="GM520" s="1028"/>
      <c r="GN520" s="1028"/>
      <c r="GO520" s="1028"/>
      <c r="GP520" s="1028"/>
      <c r="GQ520" s="1028"/>
      <c r="GR520" s="1028"/>
      <c r="GS520" s="1028"/>
      <c r="GT520" s="1028"/>
      <c r="GU520" s="1028"/>
      <c r="GV520" s="1028"/>
      <c r="GW520" s="1028"/>
      <c r="GX520" s="1028"/>
      <c r="GY520" s="1028"/>
      <c r="GZ520" s="1028"/>
      <c r="HA520" s="1028"/>
      <c r="HB520" s="1028"/>
      <c r="HC520" s="1028"/>
      <c r="HD520" s="1028"/>
      <c r="HE520" s="1028"/>
      <c r="HF520" s="1028"/>
      <c r="HG520" s="1028"/>
      <c r="HH520" s="1028"/>
      <c r="HI520" s="1028"/>
      <c r="HJ520" s="1028"/>
      <c r="HK520" s="1028"/>
      <c r="HL520" s="1028"/>
      <c r="HM520" s="1028"/>
      <c r="HN520" s="1028"/>
      <c r="HO520" s="1028"/>
      <c r="HP520" s="1028"/>
      <c r="HQ520" s="1028"/>
      <c r="HR520" s="1028"/>
      <c r="HS520" s="1028"/>
      <c r="HT520" s="1028"/>
      <c r="HU520" s="1028"/>
      <c r="HV520" s="1028"/>
      <c r="HW520" s="1028"/>
      <c r="HX520" s="1028"/>
      <c r="HY520" s="1028"/>
      <c r="HZ520" s="1028"/>
      <c r="IA520" s="1028"/>
      <c r="IB520" s="1028"/>
      <c r="IC520" s="1028"/>
      <c r="ID520" s="1028"/>
      <c r="IE520" s="1028"/>
      <c r="IF520" s="1028"/>
      <c r="IG520" s="1028"/>
      <c r="IH520" s="1025"/>
      <c r="II520" s="1025"/>
      <c r="IJ520" s="1025"/>
      <c r="IK520" s="1025"/>
      <c r="IL520" s="1025"/>
      <c r="IM520" s="1025"/>
      <c r="IN520" s="1025"/>
      <c r="IO520" s="1025"/>
      <c r="IP520" s="1025"/>
      <c r="IQ520" s="1025"/>
      <c r="IR520" s="1025"/>
      <c r="IS520" s="1025"/>
    </row>
    <row r="521" spans="1:253" s="914" customFormat="1" ht="30">
      <c r="A521" s="725">
        <v>506</v>
      </c>
      <c r="B521" s="623" t="s">
        <v>491</v>
      </c>
      <c r="C521" s="623"/>
      <c r="D521" s="623"/>
      <c r="E521" s="726" t="s">
        <v>178</v>
      </c>
      <c r="F521" s="727" t="s">
        <v>1247</v>
      </c>
      <c r="G521" s="727"/>
      <c r="H521" s="665" t="s">
        <v>19</v>
      </c>
      <c r="I521" s="728">
        <v>2014</v>
      </c>
      <c r="J521" s="728">
        <v>2014</v>
      </c>
      <c r="K521" s="728">
        <v>2016</v>
      </c>
      <c r="L521" s="728" t="s">
        <v>1319</v>
      </c>
      <c r="M521" s="728"/>
      <c r="N521" s="729" t="s">
        <v>492</v>
      </c>
      <c r="O521" s="850">
        <v>26135</v>
      </c>
      <c r="P521" s="850"/>
      <c r="Q521" s="850">
        <v>16135</v>
      </c>
      <c r="R521" s="850">
        <v>11000</v>
      </c>
      <c r="S521" s="850"/>
      <c r="T521" s="850">
        <v>1000</v>
      </c>
      <c r="U521" s="850">
        <v>14900</v>
      </c>
      <c r="V521" s="850">
        <v>12521</v>
      </c>
      <c r="W521" s="850">
        <v>2000</v>
      </c>
      <c r="X521" s="850">
        <v>10522</v>
      </c>
      <c r="Y521" s="850"/>
      <c r="Z521" s="850">
        <v>8000</v>
      </c>
      <c r="AA521" s="850">
        <f>V521-W521-Z521</f>
        <v>2521</v>
      </c>
      <c r="AB521" s="623" t="s">
        <v>1224</v>
      </c>
    </row>
    <row r="522" spans="1:253" s="914" customFormat="1" ht="30">
      <c r="A522" s="725">
        <v>507</v>
      </c>
      <c r="B522" s="916" t="s">
        <v>518</v>
      </c>
      <c r="C522" s="916"/>
      <c r="D522" s="916"/>
      <c r="E522" s="726" t="s">
        <v>178</v>
      </c>
      <c r="F522" s="727" t="s">
        <v>1247</v>
      </c>
      <c r="G522" s="727"/>
      <c r="H522" s="665" t="s">
        <v>19</v>
      </c>
      <c r="I522" s="728">
        <v>2014</v>
      </c>
      <c r="J522" s="728">
        <v>2014</v>
      </c>
      <c r="K522" s="728">
        <v>2016</v>
      </c>
      <c r="L522" s="728" t="s">
        <v>1319</v>
      </c>
      <c r="M522" s="728"/>
      <c r="N522" s="1034" t="s">
        <v>519</v>
      </c>
      <c r="O522" s="850">
        <v>6186</v>
      </c>
      <c r="P522" s="850"/>
      <c r="Q522" s="850">
        <v>6186</v>
      </c>
      <c r="R522" s="850">
        <v>2050</v>
      </c>
      <c r="S522" s="850"/>
      <c r="T522" s="850">
        <v>2050</v>
      </c>
      <c r="U522" s="850">
        <v>4000</v>
      </c>
      <c r="V522" s="850">
        <v>3517</v>
      </c>
      <c r="W522" s="850">
        <v>2000</v>
      </c>
      <c r="X522" s="850">
        <v>1517</v>
      </c>
      <c r="Y522" s="850"/>
      <c r="Z522" s="850">
        <f>V522-W522</f>
        <v>1517</v>
      </c>
      <c r="AA522" s="850">
        <f>V522-W522-Z522</f>
        <v>0</v>
      </c>
      <c r="AB522" s="623" t="s">
        <v>1224</v>
      </c>
    </row>
    <row r="523" spans="1:253" s="914" customFormat="1" ht="30">
      <c r="A523" s="725">
        <v>508</v>
      </c>
      <c r="B523" s="624" t="s">
        <v>444</v>
      </c>
      <c r="C523" s="624"/>
      <c r="D523" s="624"/>
      <c r="E523" s="1111" t="s">
        <v>178</v>
      </c>
      <c r="F523" s="727" t="s">
        <v>1247</v>
      </c>
      <c r="G523" s="727" t="s">
        <v>460</v>
      </c>
      <c r="H523" s="665" t="s">
        <v>19</v>
      </c>
      <c r="I523" s="728">
        <v>2015</v>
      </c>
      <c r="J523" s="728">
        <v>2015</v>
      </c>
      <c r="K523" s="728">
        <v>2019</v>
      </c>
      <c r="L523" s="728" t="s">
        <v>1319</v>
      </c>
      <c r="M523" s="728"/>
      <c r="N523" s="1148" t="s">
        <v>445</v>
      </c>
      <c r="O523" s="1149">
        <v>220272</v>
      </c>
      <c r="P523" s="873">
        <f>O523-Q523</f>
        <v>120000</v>
      </c>
      <c r="Q523" s="1149">
        <f>O523-120000</f>
        <v>100272</v>
      </c>
      <c r="R523" s="1147">
        <v>20000</v>
      </c>
      <c r="S523" s="1147"/>
      <c r="T523" s="1147"/>
      <c r="U523" s="1124">
        <v>80000</v>
      </c>
      <c r="V523" s="1062">
        <v>90244.800000000017</v>
      </c>
      <c r="W523" s="1062">
        <v>5000</v>
      </c>
      <c r="X523" s="1062"/>
      <c r="Y523" s="1062"/>
      <c r="Z523" s="1060">
        <v>10000</v>
      </c>
      <c r="AA523" s="1060">
        <v>75244.800000000017</v>
      </c>
      <c r="AB523" s="852" t="s">
        <v>36</v>
      </c>
      <c r="AC523" s="1028"/>
      <c r="AD523" s="977"/>
      <c r="AE523" s="1028"/>
      <c r="AF523" s="1028"/>
      <c r="AG523" s="1028"/>
      <c r="AH523" s="1028"/>
      <c r="AI523" s="1028"/>
      <c r="AJ523" s="1028"/>
      <c r="AK523" s="1028"/>
      <c r="AL523" s="1028"/>
      <c r="AM523" s="1028"/>
      <c r="AN523" s="1028"/>
      <c r="AO523" s="1028"/>
      <c r="AP523" s="1028"/>
      <c r="AQ523" s="1028"/>
      <c r="AR523" s="1028"/>
      <c r="AS523" s="1028"/>
      <c r="AT523" s="1028"/>
      <c r="AU523" s="1028"/>
      <c r="AV523" s="1028"/>
      <c r="AW523" s="1028"/>
      <c r="AX523" s="1028"/>
      <c r="AY523" s="1028"/>
      <c r="AZ523" s="1028"/>
      <c r="BA523" s="1028"/>
      <c r="BB523" s="1028"/>
      <c r="BC523" s="1028"/>
      <c r="BD523" s="1028"/>
      <c r="BE523" s="1028"/>
      <c r="BF523" s="1028"/>
      <c r="BG523" s="1028"/>
      <c r="BH523" s="1028"/>
      <c r="BI523" s="1028"/>
      <c r="BJ523" s="1028"/>
      <c r="BK523" s="1028"/>
      <c r="BL523" s="1028"/>
      <c r="BM523" s="1028"/>
      <c r="BN523" s="1028"/>
      <c r="BO523" s="1028"/>
      <c r="BP523" s="1028"/>
      <c r="BQ523" s="1028"/>
      <c r="BR523" s="1028"/>
      <c r="BS523" s="1028"/>
      <c r="BT523" s="1028"/>
      <c r="BU523" s="1028"/>
      <c r="BV523" s="1028"/>
      <c r="BW523" s="1028"/>
      <c r="BX523" s="1028"/>
      <c r="BY523" s="1028"/>
      <c r="BZ523" s="1028"/>
      <c r="CA523" s="1028"/>
      <c r="CB523" s="1028"/>
      <c r="CC523" s="1028"/>
      <c r="CD523" s="1028"/>
      <c r="CE523" s="1028"/>
      <c r="CF523" s="1028"/>
      <c r="CG523" s="1028"/>
      <c r="CH523" s="1028"/>
      <c r="CI523" s="1028"/>
      <c r="CJ523" s="1028"/>
      <c r="CK523" s="1028"/>
      <c r="CL523" s="1028"/>
      <c r="CM523" s="1028"/>
      <c r="CN523" s="1028"/>
      <c r="CO523" s="1028"/>
      <c r="CP523" s="1028"/>
      <c r="CQ523" s="1028"/>
      <c r="CR523" s="1028"/>
      <c r="CS523" s="1028"/>
      <c r="CT523" s="1028"/>
      <c r="CU523" s="1028"/>
      <c r="CV523" s="1028"/>
      <c r="CW523" s="1028"/>
      <c r="CX523" s="1028"/>
      <c r="CY523" s="1028"/>
      <c r="CZ523" s="1028"/>
      <c r="DA523" s="1028"/>
      <c r="DB523" s="1028"/>
      <c r="DC523" s="1028"/>
      <c r="DD523" s="1028"/>
      <c r="DE523" s="1028"/>
      <c r="DF523" s="1028"/>
      <c r="DG523" s="1028"/>
      <c r="DH523" s="1028"/>
      <c r="DI523" s="1028"/>
      <c r="DJ523" s="1028"/>
      <c r="DK523" s="1028"/>
      <c r="DL523" s="1028"/>
      <c r="DM523" s="1028"/>
      <c r="DN523" s="1028"/>
      <c r="DO523" s="1028"/>
      <c r="DP523" s="1028"/>
      <c r="DQ523" s="1028"/>
      <c r="DR523" s="1028"/>
      <c r="DS523" s="1028"/>
      <c r="DT523" s="1028"/>
      <c r="DU523" s="1028"/>
      <c r="DV523" s="1028"/>
      <c r="DW523" s="1028"/>
      <c r="DX523" s="1028"/>
      <c r="DY523" s="1028"/>
      <c r="DZ523" s="1028"/>
      <c r="EA523" s="1028"/>
      <c r="EB523" s="1028"/>
      <c r="EC523" s="1028"/>
      <c r="ED523" s="1028"/>
      <c r="EE523" s="1028"/>
      <c r="EF523" s="1028"/>
      <c r="EG523" s="1028"/>
      <c r="EH523" s="1028"/>
      <c r="EI523" s="1028"/>
      <c r="EJ523" s="1028"/>
      <c r="EK523" s="1028"/>
      <c r="EL523" s="1028"/>
      <c r="EM523" s="1028"/>
      <c r="EN523" s="1028"/>
      <c r="EO523" s="1028"/>
      <c r="EP523" s="1028"/>
      <c r="EQ523" s="1028"/>
      <c r="ER523" s="1028"/>
      <c r="ES523" s="1028"/>
      <c r="ET523" s="1028"/>
      <c r="EU523" s="1028"/>
      <c r="EV523" s="1028"/>
      <c r="EW523" s="1028"/>
      <c r="EX523" s="1028"/>
      <c r="EY523" s="1028"/>
      <c r="EZ523" s="1028"/>
      <c r="FA523" s="1028"/>
      <c r="FB523" s="1028"/>
      <c r="FC523" s="1028"/>
      <c r="FD523" s="1028"/>
      <c r="FE523" s="1028"/>
      <c r="FF523" s="1028"/>
      <c r="FG523" s="1028"/>
      <c r="FH523" s="1028"/>
      <c r="FI523" s="1028"/>
      <c r="FJ523" s="1028"/>
      <c r="FK523" s="1028"/>
      <c r="FL523" s="1028"/>
      <c r="FM523" s="1028"/>
      <c r="FN523" s="1028"/>
      <c r="FO523" s="1028"/>
      <c r="FP523" s="1028"/>
      <c r="FQ523" s="1028"/>
      <c r="FR523" s="1028"/>
      <c r="FS523" s="1028"/>
      <c r="FT523" s="1028"/>
      <c r="FU523" s="1028"/>
      <c r="FV523" s="1028"/>
      <c r="FW523" s="1028"/>
      <c r="FX523" s="1028"/>
      <c r="FY523" s="1028"/>
      <c r="FZ523" s="1028"/>
      <c r="GA523" s="1028"/>
      <c r="GB523" s="1028"/>
      <c r="GC523" s="1028"/>
      <c r="GD523" s="1028"/>
      <c r="GE523" s="1028"/>
      <c r="GF523" s="1028"/>
      <c r="GG523" s="1028"/>
      <c r="GH523" s="1028"/>
      <c r="GI523" s="1028"/>
      <c r="GJ523" s="1028"/>
      <c r="GK523" s="1028"/>
      <c r="GL523" s="1028"/>
      <c r="GM523" s="1028"/>
      <c r="GN523" s="1028"/>
      <c r="GO523" s="1028"/>
      <c r="GP523" s="1028"/>
      <c r="GQ523" s="1028"/>
      <c r="GR523" s="1028"/>
      <c r="GS523" s="1028"/>
      <c r="GT523" s="1028"/>
      <c r="GU523" s="1028"/>
      <c r="GV523" s="1028"/>
      <c r="GW523" s="1028"/>
      <c r="GX523" s="1028"/>
      <c r="GY523" s="1028"/>
      <c r="GZ523" s="1028"/>
      <c r="HA523" s="1028"/>
      <c r="HB523" s="1028"/>
      <c r="HC523" s="1028"/>
      <c r="HD523" s="1028"/>
      <c r="HE523" s="1028"/>
      <c r="HF523" s="1028"/>
      <c r="HG523" s="1028"/>
      <c r="HH523" s="1028"/>
      <c r="HI523" s="1028"/>
      <c r="HJ523" s="1028"/>
      <c r="HK523" s="1028"/>
      <c r="HL523" s="1028"/>
      <c r="HM523" s="1028"/>
      <c r="HN523" s="1028"/>
      <c r="HO523" s="1028"/>
      <c r="HP523" s="1028"/>
      <c r="HQ523" s="1028"/>
      <c r="HR523" s="1028"/>
      <c r="HS523" s="1028"/>
      <c r="HT523" s="1028"/>
      <c r="HU523" s="1028"/>
      <c r="HV523" s="1028"/>
      <c r="HW523" s="1028"/>
      <c r="HX523" s="1028"/>
      <c r="HY523" s="1028"/>
      <c r="HZ523" s="1028"/>
      <c r="IA523" s="1028"/>
      <c r="IB523" s="1028"/>
      <c r="IC523" s="1028"/>
      <c r="ID523" s="1028"/>
      <c r="IE523" s="1028"/>
      <c r="IF523" s="1028"/>
      <c r="IG523" s="1028"/>
      <c r="IH523" s="1025"/>
      <c r="II523" s="1025"/>
      <c r="IJ523" s="1025"/>
      <c r="IK523" s="1025"/>
      <c r="IL523" s="1025"/>
      <c r="IM523" s="1025"/>
      <c r="IN523" s="1025"/>
      <c r="IO523" s="1025"/>
      <c r="IP523" s="1025"/>
      <c r="IQ523" s="1025"/>
      <c r="IR523" s="1025"/>
      <c r="IS523" s="1025"/>
    </row>
    <row r="524" spans="1:253" s="914" customFormat="1" ht="60">
      <c r="A524" s="725">
        <v>509</v>
      </c>
      <c r="B524" s="1108" t="s">
        <v>452</v>
      </c>
      <c r="C524" s="1108"/>
      <c r="D524" s="1108"/>
      <c r="E524" s="1111" t="s">
        <v>178</v>
      </c>
      <c r="F524" s="727" t="s">
        <v>1247</v>
      </c>
      <c r="G524" s="727" t="s">
        <v>460</v>
      </c>
      <c r="H524" s="669" t="s">
        <v>51</v>
      </c>
      <c r="I524" s="728">
        <v>2015</v>
      </c>
      <c r="J524" s="728">
        <v>2015</v>
      </c>
      <c r="K524" s="728">
        <v>2019</v>
      </c>
      <c r="L524" s="728" t="s">
        <v>1319</v>
      </c>
      <c r="M524" s="728"/>
      <c r="N524" s="899" t="s">
        <v>453</v>
      </c>
      <c r="O524" s="1150">
        <v>80874</v>
      </c>
      <c r="P524" s="873">
        <f>O524-Q524</f>
        <v>50000</v>
      </c>
      <c r="Q524" s="1147">
        <f>O524-50000</f>
        <v>30874</v>
      </c>
      <c r="R524" s="1147"/>
      <c r="S524" s="1147"/>
      <c r="T524" s="1147"/>
      <c r="U524" s="1147"/>
      <c r="V524" s="1147">
        <v>27786.600000000006</v>
      </c>
      <c r="W524" s="1147"/>
      <c r="X524" s="1147"/>
      <c r="Y524" s="1147"/>
      <c r="Z524" s="1147"/>
      <c r="AA524" s="1147">
        <v>27786.600000000006</v>
      </c>
      <c r="AB524" s="852" t="s">
        <v>36</v>
      </c>
      <c r="AC524" s="1026"/>
      <c r="AD524" s="977"/>
      <c r="AE524" s="1026"/>
      <c r="AF524" s="1026"/>
      <c r="AG524" s="1026"/>
      <c r="AH524" s="1026"/>
      <c r="AI524" s="1026"/>
      <c r="AJ524" s="1026"/>
      <c r="AK524" s="1026"/>
      <c r="AL524" s="1026"/>
      <c r="AM524" s="1026"/>
      <c r="AN524" s="1026"/>
      <c r="AO524" s="1026"/>
      <c r="AP524" s="1026"/>
      <c r="AQ524" s="1026"/>
      <c r="AR524" s="1026"/>
      <c r="AS524" s="1026"/>
      <c r="AT524" s="1026"/>
      <c r="AU524" s="1026"/>
      <c r="AV524" s="1026"/>
      <c r="AW524" s="1026"/>
      <c r="AX524" s="1026"/>
      <c r="AY524" s="1026"/>
      <c r="AZ524" s="1026"/>
      <c r="BA524" s="1026"/>
      <c r="BB524" s="1026"/>
      <c r="BC524" s="1026"/>
      <c r="BD524" s="1026"/>
      <c r="BE524" s="1026"/>
      <c r="BF524" s="1026"/>
      <c r="BG524" s="1026"/>
      <c r="BH524" s="1026"/>
      <c r="BI524" s="1026"/>
      <c r="BJ524" s="1026"/>
      <c r="BK524" s="1026"/>
      <c r="BL524" s="1026"/>
      <c r="BM524" s="1026"/>
      <c r="BN524" s="1026"/>
      <c r="BO524" s="1026"/>
      <c r="BP524" s="1026"/>
      <c r="BQ524" s="1026"/>
      <c r="BR524" s="1026"/>
      <c r="BS524" s="1026"/>
      <c r="BT524" s="1026"/>
      <c r="BU524" s="1026"/>
      <c r="BV524" s="1026"/>
      <c r="BW524" s="1026"/>
      <c r="BX524" s="1026"/>
      <c r="BY524" s="1026"/>
      <c r="BZ524" s="1026"/>
      <c r="CA524" s="1026"/>
      <c r="CB524" s="1026"/>
      <c r="CC524" s="1026"/>
      <c r="CD524" s="1026"/>
      <c r="CE524" s="1026"/>
      <c r="CF524" s="1026"/>
      <c r="CG524" s="1026"/>
      <c r="CH524" s="1026"/>
      <c r="CI524" s="1026"/>
      <c r="CJ524" s="1026"/>
      <c r="CK524" s="1026"/>
      <c r="CL524" s="1026"/>
      <c r="CM524" s="1026"/>
      <c r="CN524" s="1026"/>
      <c r="CO524" s="1026"/>
      <c r="CP524" s="1026"/>
      <c r="CQ524" s="1026"/>
      <c r="CR524" s="1026"/>
      <c r="CS524" s="1026"/>
      <c r="CT524" s="1026"/>
      <c r="CU524" s="1026"/>
      <c r="CV524" s="1026"/>
      <c r="CW524" s="1026"/>
      <c r="CX524" s="1026"/>
      <c r="CY524" s="1026"/>
      <c r="CZ524" s="1026"/>
      <c r="DA524" s="1026"/>
      <c r="DB524" s="1026"/>
      <c r="DC524" s="1026"/>
      <c r="DD524" s="1026"/>
      <c r="DE524" s="1026"/>
      <c r="DF524" s="1026"/>
      <c r="DG524" s="1026"/>
      <c r="DH524" s="1026"/>
      <c r="DI524" s="1026"/>
      <c r="DJ524" s="1026"/>
      <c r="DK524" s="1026"/>
      <c r="DL524" s="1026"/>
      <c r="DM524" s="1026"/>
      <c r="DN524" s="1026"/>
      <c r="DO524" s="1026"/>
      <c r="DP524" s="1026"/>
      <c r="DQ524" s="1026"/>
      <c r="DR524" s="1026"/>
      <c r="DS524" s="1026"/>
      <c r="DT524" s="1026"/>
      <c r="DU524" s="1026"/>
      <c r="DV524" s="1026"/>
      <c r="DW524" s="1026"/>
      <c r="DX524" s="1026"/>
      <c r="DY524" s="1026"/>
      <c r="DZ524" s="1026"/>
      <c r="EA524" s="1026"/>
      <c r="EB524" s="1026"/>
      <c r="EC524" s="1026"/>
      <c r="ED524" s="1026"/>
      <c r="EE524" s="1026"/>
      <c r="EF524" s="1026"/>
      <c r="EG524" s="1026"/>
      <c r="EH524" s="1026"/>
      <c r="EI524" s="1026"/>
      <c r="EJ524" s="1026"/>
      <c r="EK524" s="1026"/>
      <c r="EL524" s="1026"/>
      <c r="EM524" s="1026"/>
      <c r="EN524" s="1026"/>
      <c r="EO524" s="1026"/>
      <c r="EP524" s="1026"/>
      <c r="EQ524" s="1026"/>
      <c r="ER524" s="1026"/>
      <c r="ES524" s="1026"/>
      <c r="ET524" s="1026"/>
      <c r="EU524" s="1026"/>
      <c r="EV524" s="1026"/>
      <c r="EW524" s="1026"/>
      <c r="EX524" s="1026"/>
      <c r="EY524" s="1026"/>
      <c r="EZ524" s="1026"/>
      <c r="FA524" s="1026"/>
      <c r="FB524" s="1026"/>
      <c r="FC524" s="1026"/>
      <c r="FD524" s="1026"/>
      <c r="FE524" s="1026"/>
      <c r="FF524" s="1026"/>
      <c r="FG524" s="1026"/>
      <c r="FH524" s="1026"/>
      <c r="FI524" s="1026"/>
      <c r="FJ524" s="1026"/>
      <c r="FK524" s="1026"/>
      <c r="FL524" s="1026"/>
      <c r="FM524" s="1026"/>
      <c r="FN524" s="1026"/>
      <c r="FO524" s="1026"/>
      <c r="FP524" s="1026"/>
      <c r="FQ524" s="1026"/>
      <c r="FR524" s="1026"/>
      <c r="FS524" s="1026"/>
      <c r="FT524" s="1026"/>
      <c r="FU524" s="1026"/>
      <c r="FV524" s="1026"/>
      <c r="FW524" s="1026"/>
      <c r="FX524" s="1026"/>
      <c r="FY524" s="1026"/>
      <c r="FZ524" s="1026"/>
      <c r="GA524" s="1026"/>
      <c r="GB524" s="1026"/>
      <c r="GC524" s="1026"/>
      <c r="GD524" s="1026"/>
      <c r="GE524" s="1026"/>
      <c r="GF524" s="1026"/>
      <c r="GG524" s="1026"/>
      <c r="GH524" s="1026"/>
      <c r="GI524" s="1026"/>
      <c r="GJ524" s="1026"/>
      <c r="GK524" s="1026"/>
      <c r="GL524" s="1026"/>
      <c r="GM524" s="1026"/>
      <c r="GN524" s="1026"/>
      <c r="GO524" s="1026"/>
      <c r="GP524" s="1026"/>
      <c r="GQ524" s="1026"/>
      <c r="GR524" s="1026"/>
      <c r="GS524" s="1026"/>
      <c r="GT524" s="1026"/>
      <c r="GU524" s="1026"/>
      <c r="GV524" s="1026"/>
      <c r="GW524" s="1026"/>
      <c r="GX524" s="1026"/>
      <c r="GY524" s="1026"/>
      <c r="GZ524" s="1026"/>
      <c r="HA524" s="1026"/>
      <c r="HB524" s="1026"/>
      <c r="HC524" s="1026"/>
      <c r="HD524" s="1026"/>
      <c r="HE524" s="1026"/>
      <c r="HF524" s="1026"/>
      <c r="HG524" s="1026"/>
      <c r="HH524" s="1026"/>
      <c r="HI524" s="1026"/>
      <c r="HJ524" s="1026"/>
      <c r="HK524" s="1026"/>
      <c r="HL524" s="1026"/>
      <c r="HM524" s="1026"/>
      <c r="HN524" s="1026"/>
      <c r="HO524" s="1026"/>
      <c r="HP524" s="1026"/>
      <c r="HQ524" s="1026"/>
      <c r="HR524" s="1026"/>
      <c r="HS524" s="1026"/>
      <c r="HT524" s="1026"/>
      <c r="HU524" s="1026"/>
      <c r="HV524" s="1026"/>
      <c r="HW524" s="1026"/>
      <c r="HX524" s="1026"/>
      <c r="HY524" s="1026"/>
      <c r="HZ524" s="1026"/>
      <c r="IA524" s="1026"/>
      <c r="IB524" s="1026"/>
      <c r="IC524" s="1026"/>
      <c r="ID524" s="1026"/>
      <c r="IE524" s="1026"/>
      <c r="IF524" s="1026"/>
      <c r="IG524" s="1026"/>
      <c r="IH524" s="1026"/>
      <c r="II524" s="1026"/>
      <c r="IJ524" s="1026"/>
      <c r="IK524" s="1026"/>
      <c r="IL524" s="1026"/>
      <c r="IM524" s="1026"/>
      <c r="IN524" s="1026"/>
      <c r="IO524" s="1026"/>
      <c r="IP524" s="1026"/>
      <c r="IQ524" s="1026"/>
      <c r="IR524" s="1026"/>
      <c r="IS524" s="1026"/>
    </row>
    <row r="525" spans="1:253" s="914" customFormat="1" ht="60">
      <c r="A525" s="725">
        <v>510</v>
      </c>
      <c r="B525" s="1108" t="s">
        <v>454</v>
      </c>
      <c r="C525" s="1108"/>
      <c r="D525" s="1108"/>
      <c r="E525" s="1111" t="s">
        <v>178</v>
      </c>
      <c r="F525" s="727" t="s">
        <v>1247</v>
      </c>
      <c r="G525" s="727" t="s">
        <v>460</v>
      </c>
      <c r="H525" s="669" t="s">
        <v>51</v>
      </c>
      <c r="I525" s="728">
        <v>2015</v>
      </c>
      <c r="J525" s="728">
        <v>2015</v>
      </c>
      <c r="K525" s="728">
        <v>2019</v>
      </c>
      <c r="L525" s="728" t="s">
        <v>1319</v>
      </c>
      <c r="M525" s="728"/>
      <c r="N525" s="899" t="s">
        <v>455</v>
      </c>
      <c r="O525" s="1150">
        <v>101278</v>
      </c>
      <c r="P525" s="873">
        <f>O525-Q525</f>
        <v>60000</v>
      </c>
      <c r="Q525" s="1147">
        <f>O525-60000</f>
        <v>41278</v>
      </c>
      <c r="R525" s="1147"/>
      <c r="S525" s="1147"/>
      <c r="T525" s="1147"/>
      <c r="U525" s="1147"/>
      <c r="V525" s="1147">
        <v>37150.199999999997</v>
      </c>
      <c r="W525" s="1147"/>
      <c r="X525" s="1147"/>
      <c r="Y525" s="1147"/>
      <c r="Z525" s="1147"/>
      <c r="AA525" s="1147">
        <v>37150.199999999997</v>
      </c>
      <c r="AB525" s="852" t="s">
        <v>36</v>
      </c>
      <c r="AC525" s="1026"/>
      <c r="AD525" s="977"/>
      <c r="AE525" s="1026"/>
      <c r="AF525" s="1026"/>
      <c r="AG525" s="1026"/>
      <c r="AH525" s="1026"/>
      <c r="AI525" s="1026"/>
      <c r="AJ525" s="1026"/>
      <c r="AK525" s="1026"/>
      <c r="AL525" s="1026"/>
      <c r="AM525" s="1026"/>
      <c r="AN525" s="1026"/>
      <c r="AO525" s="1026"/>
      <c r="AP525" s="1026"/>
      <c r="AQ525" s="1026"/>
      <c r="AR525" s="1026"/>
      <c r="AS525" s="1026"/>
      <c r="AT525" s="1026"/>
      <c r="AU525" s="1026"/>
      <c r="AV525" s="1026"/>
      <c r="AW525" s="1026"/>
      <c r="AX525" s="1026"/>
      <c r="AY525" s="1026"/>
      <c r="AZ525" s="1026"/>
      <c r="BA525" s="1026"/>
      <c r="BB525" s="1026"/>
      <c r="BC525" s="1026"/>
      <c r="BD525" s="1026"/>
      <c r="BE525" s="1026"/>
      <c r="BF525" s="1026"/>
      <c r="BG525" s="1026"/>
      <c r="BH525" s="1026"/>
      <c r="BI525" s="1026"/>
      <c r="BJ525" s="1026"/>
      <c r="BK525" s="1026"/>
      <c r="BL525" s="1026"/>
      <c r="BM525" s="1026"/>
      <c r="BN525" s="1026"/>
      <c r="BO525" s="1026"/>
      <c r="BP525" s="1026"/>
      <c r="BQ525" s="1026"/>
      <c r="BR525" s="1026"/>
      <c r="BS525" s="1026"/>
      <c r="BT525" s="1026"/>
      <c r="BU525" s="1026"/>
      <c r="BV525" s="1026"/>
      <c r="BW525" s="1026"/>
      <c r="BX525" s="1026"/>
      <c r="BY525" s="1026"/>
      <c r="BZ525" s="1026"/>
      <c r="CA525" s="1026"/>
      <c r="CB525" s="1026"/>
      <c r="CC525" s="1026"/>
      <c r="CD525" s="1026"/>
      <c r="CE525" s="1026"/>
      <c r="CF525" s="1026"/>
      <c r="CG525" s="1026"/>
      <c r="CH525" s="1026"/>
      <c r="CI525" s="1026"/>
      <c r="CJ525" s="1026"/>
      <c r="CK525" s="1026"/>
      <c r="CL525" s="1026"/>
      <c r="CM525" s="1026"/>
      <c r="CN525" s="1026"/>
      <c r="CO525" s="1026"/>
      <c r="CP525" s="1026"/>
      <c r="CQ525" s="1026"/>
      <c r="CR525" s="1026"/>
      <c r="CS525" s="1026"/>
      <c r="CT525" s="1026"/>
      <c r="CU525" s="1026"/>
      <c r="CV525" s="1026"/>
      <c r="CW525" s="1026"/>
      <c r="CX525" s="1026"/>
      <c r="CY525" s="1026"/>
      <c r="CZ525" s="1026"/>
      <c r="DA525" s="1026"/>
      <c r="DB525" s="1026"/>
      <c r="DC525" s="1026"/>
      <c r="DD525" s="1026"/>
      <c r="DE525" s="1026"/>
      <c r="DF525" s="1026"/>
      <c r="DG525" s="1026"/>
      <c r="DH525" s="1026"/>
      <c r="DI525" s="1026"/>
      <c r="DJ525" s="1026"/>
      <c r="DK525" s="1026"/>
      <c r="DL525" s="1026"/>
      <c r="DM525" s="1026"/>
      <c r="DN525" s="1026"/>
      <c r="DO525" s="1026"/>
      <c r="DP525" s="1026"/>
      <c r="DQ525" s="1026"/>
      <c r="DR525" s="1026"/>
      <c r="DS525" s="1026"/>
      <c r="DT525" s="1026"/>
      <c r="DU525" s="1026"/>
      <c r="DV525" s="1026"/>
      <c r="DW525" s="1026"/>
      <c r="DX525" s="1026"/>
      <c r="DY525" s="1026"/>
      <c r="DZ525" s="1026"/>
      <c r="EA525" s="1026"/>
      <c r="EB525" s="1026"/>
      <c r="EC525" s="1026"/>
      <c r="ED525" s="1026"/>
      <c r="EE525" s="1026"/>
      <c r="EF525" s="1026"/>
      <c r="EG525" s="1026"/>
      <c r="EH525" s="1026"/>
      <c r="EI525" s="1026"/>
      <c r="EJ525" s="1026"/>
      <c r="EK525" s="1026"/>
      <c r="EL525" s="1026"/>
      <c r="EM525" s="1026"/>
      <c r="EN525" s="1026"/>
      <c r="EO525" s="1026"/>
      <c r="EP525" s="1026"/>
      <c r="EQ525" s="1026"/>
      <c r="ER525" s="1026"/>
      <c r="ES525" s="1026"/>
      <c r="ET525" s="1026"/>
      <c r="EU525" s="1026"/>
      <c r="EV525" s="1026"/>
      <c r="EW525" s="1026"/>
      <c r="EX525" s="1026"/>
      <c r="EY525" s="1026"/>
      <c r="EZ525" s="1026"/>
      <c r="FA525" s="1026"/>
      <c r="FB525" s="1026"/>
      <c r="FC525" s="1026"/>
      <c r="FD525" s="1026"/>
      <c r="FE525" s="1026"/>
      <c r="FF525" s="1026"/>
      <c r="FG525" s="1026"/>
      <c r="FH525" s="1026"/>
      <c r="FI525" s="1026"/>
      <c r="FJ525" s="1026"/>
      <c r="FK525" s="1026"/>
      <c r="FL525" s="1026"/>
      <c r="FM525" s="1026"/>
      <c r="FN525" s="1026"/>
      <c r="FO525" s="1026"/>
      <c r="FP525" s="1026"/>
      <c r="FQ525" s="1026"/>
      <c r="FR525" s="1026"/>
      <c r="FS525" s="1026"/>
      <c r="FT525" s="1026"/>
      <c r="FU525" s="1026"/>
      <c r="FV525" s="1026"/>
      <c r="FW525" s="1026"/>
      <c r="FX525" s="1026"/>
      <c r="FY525" s="1026"/>
      <c r="FZ525" s="1026"/>
      <c r="GA525" s="1026"/>
      <c r="GB525" s="1026"/>
      <c r="GC525" s="1026"/>
      <c r="GD525" s="1026"/>
      <c r="GE525" s="1026"/>
      <c r="GF525" s="1026"/>
      <c r="GG525" s="1026"/>
      <c r="GH525" s="1026"/>
      <c r="GI525" s="1026"/>
      <c r="GJ525" s="1026"/>
      <c r="GK525" s="1026"/>
      <c r="GL525" s="1026"/>
      <c r="GM525" s="1026"/>
      <c r="GN525" s="1026"/>
      <c r="GO525" s="1026"/>
      <c r="GP525" s="1026"/>
      <c r="GQ525" s="1026"/>
      <c r="GR525" s="1026"/>
      <c r="GS525" s="1026"/>
      <c r="GT525" s="1026"/>
      <c r="GU525" s="1026"/>
      <c r="GV525" s="1026"/>
      <c r="GW525" s="1026"/>
      <c r="GX525" s="1026"/>
      <c r="GY525" s="1026"/>
      <c r="GZ525" s="1026"/>
      <c r="HA525" s="1026"/>
      <c r="HB525" s="1026"/>
      <c r="HC525" s="1026"/>
      <c r="HD525" s="1026"/>
      <c r="HE525" s="1026"/>
      <c r="HF525" s="1026"/>
      <c r="HG525" s="1026"/>
      <c r="HH525" s="1026"/>
      <c r="HI525" s="1026"/>
      <c r="HJ525" s="1026"/>
      <c r="HK525" s="1026"/>
      <c r="HL525" s="1026"/>
      <c r="HM525" s="1026"/>
      <c r="HN525" s="1026"/>
      <c r="HO525" s="1026"/>
      <c r="HP525" s="1026"/>
      <c r="HQ525" s="1026"/>
      <c r="HR525" s="1026"/>
      <c r="HS525" s="1026"/>
      <c r="HT525" s="1026"/>
      <c r="HU525" s="1026"/>
      <c r="HV525" s="1026"/>
      <c r="HW525" s="1026"/>
      <c r="HX525" s="1026"/>
      <c r="HY525" s="1026"/>
      <c r="HZ525" s="1026"/>
      <c r="IA525" s="1026"/>
      <c r="IB525" s="1026"/>
      <c r="IC525" s="1026"/>
      <c r="ID525" s="1026"/>
      <c r="IE525" s="1026"/>
      <c r="IF525" s="1026"/>
      <c r="IG525" s="1026"/>
      <c r="IH525" s="1026"/>
      <c r="II525" s="1026"/>
      <c r="IJ525" s="1026"/>
      <c r="IK525" s="1026"/>
      <c r="IL525" s="1026"/>
      <c r="IM525" s="1026"/>
      <c r="IN525" s="1026"/>
      <c r="IO525" s="1026"/>
      <c r="IP525" s="1026"/>
      <c r="IQ525" s="1026"/>
      <c r="IR525" s="1026"/>
      <c r="IS525" s="1026"/>
    </row>
    <row r="526" spans="1:253" s="914" customFormat="1" ht="30">
      <c r="A526" s="725">
        <v>511</v>
      </c>
      <c r="B526" s="624" t="s">
        <v>506</v>
      </c>
      <c r="C526" s="624"/>
      <c r="D526" s="624"/>
      <c r="E526" s="726" t="s">
        <v>178</v>
      </c>
      <c r="F526" s="727" t="s">
        <v>1247</v>
      </c>
      <c r="G526" s="727"/>
      <c r="H526" s="665" t="s">
        <v>19</v>
      </c>
      <c r="I526" s="728">
        <v>2015</v>
      </c>
      <c r="J526" s="728" t="s">
        <v>1346</v>
      </c>
      <c r="K526" s="728">
        <v>2017</v>
      </c>
      <c r="L526" s="728" t="s">
        <v>1319</v>
      </c>
      <c r="M526" s="728"/>
      <c r="N526" s="729" t="s">
        <v>507</v>
      </c>
      <c r="O526" s="850">
        <v>71976</v>
      </c>
      <c r="P526" s="850"/>
      <c r="Q526" s="850">
        <v>30313</v>
      </c>
      <c r="R526" s="850">
        <f>T526</f>
        <v>24050</v>
      </c>
      <c r="S526" s="850"/>
      <c r="T526" s="850">
        <v>24050</v>
      </c>
      <c r="U526" s="850">
        <v>6263</v>
      </c>
      <c r="V526" s="850">
        <v>5000</v>
      </c>
      <c r="W526" s="850">
        <v>5000</v>
      </c>
      <c r="X526" s="850"/>
      <c r="Y526" s="850"/>
      <c r="Z526" s="850"/>
      <c r="AA526" s="850"/>
      <c r="AB526" s="623" t="s">
        <v>1234</v>
      </c>
    </row>
    <row r="527" spans="1:253" s="914" customFormat="1" ht="45">
      <c r="A527" s="725">
        <v>512</v>
      </c>
      <c r="B527" s="623" t="s">
        <v>508</v>
      </c>
      <c r="C527" s="623"/>
      <c r="D527" s="623"/>
      <c r="E527" s="726" t="s">
        <v>178</v>
      </c>
      <c r="F527" s="727" t="s">
        <v>1247</v>
      </c>
      <c r="G527" s="727"/>
      <c r="H527" s="669" t="s">
        <v>51</v>
      </c>
      <c r="I527" s="728">
        <v>2015</v>
      </c>
      <c r="J527" s="728">
        <v>2015</v>
      </c>
      <c r="K527" s="728">
        <v>2020</v>
      </c>
      <c r="L527" s="728" t="s">
        <v>1319</v>
      </c>
      <c r="M527" s="728"/>
      <c r="N527" s="1151" t="s">
        <v>509</v>
      </c>
      <c r="O527" s="850">
        <v>53939</v>
      </c>
      <c r="P527" s="850"/>
      <c r="Q527" s="850">
        <v>13046</v>
      </c>
      <c r="R527" s="850">
        <v>6000</v>
      </c>
      <c r="S527" s="850"/>
      <c r="T527" s="850"/>
      <c r="U527" s="850">
        <v>6000</v>
      </c>
      <c r="V527" s="850">
        <v>6000</v>
      </c>
      <c r="W527" s="850">
        <v>3500</v>
      </c>
      <c r="X527" s="850">
        <v>2500</v>
      </c>
      <c r="Y527" s="850"/>
      <c r="Z527" s="850">
        <v>1000</v>
      </c>
      <c r="AA527" s="850">
        <f>V527-W527-Z527</f>
        <v>1500</v>
      </c>
      <c r="AB527" s="623" t="s">
        <v>510</v>
      </c>
    </row>
    <row r="528" spans="1:253" s="914" customFormat="1" ht="30">
      <c r="A528" s="725">
        <v>513</v>
      </c>
      <c r="B528" s="913" t="s">
        <v>548</v>
      </c>
      <c r="C528" s="913"/>
      <c r="D528" s="913"/>
      <c r="E528" s="726" t="s">
        <v>178</v>
      </c>
      <c r="F528" s="727" t="s">
        <v>1247</v>
      </c>
      <c r="G528" s="727"/>
      <c r="H528" s="665" t="s">
        <v>19</v>
      </c>
      <c r="I528" s="728">
        <v>2015</v>
      </c>
      <c r="J528" s="728">
        <v>2015</v>
      </c>
      <c r="K528" s="728">
        <v>2017</v>
      </c>
      <c r="L528" s="728" t="s">
        <v>1319</v>
      </c>
      <c r="M528" s="728"/>
      <c r="N528" s="1152" t="s">
        <v>549</v>
      </c>
      <c r="O528" s="850">
        <v>2398</v>
      </c>
      <c r="P528" s="850"/>
      <c r="Q528" s="850">
        <v>2398</v>
      </c>
      <c r="R528" s="850">
        <v>850</v>
      </c>
      <c r="S528" s="850"/>
      <c r="T528" s="850">
        <v>850</v>
      </c>
      <c r="U528" s="850">
        <v>1499</v>
      </c>
      <c r="V528" s="850">
        <v>1308</v>
      </c>
      <c r="W528" s="850">
        <v>699</v>
      </c>
      <c r="X528" s="850">
        <v>609</v>
      </c>
      <c r="Y528" s="850"/>
      <c r="Z528" s="850">
        <f>IF((V528-W528)&lt;1000,(V528-W528),MIN((V528-W528)*50%,2000))</f>
        <v>609</v>
      </c>
      <c r="AA528" s="850">
        <f>V528-W528-Z528</f>
        <v>0</v>
      </c>
      <c r="AB528" s="623" t="s">
        <v>1224</v>
      </c>
    </row>
    <row r="529" spans="1:253" s="914" customFormat="1" ht="30">
      <c r="A529" s="725">
        <v>514</v>
      </c>
      <c r="B529" s="913" t="s">
        <v>1475</v>
      </c>
      <c r="C529" s="913"/>
      <c r="D529" s="913"/>
      <c r="E529" s="726" t="s">
        <v>174</v>
      </c>
      <c r="F529" s="862" t="s">
        <v>1248</v>
      </c>
      <c r="G529" s="727"/>
      <c r="H529" s="669" t="s">
        <v>51</v>
      </c>
      <c r="I529" s="728">
        <v>2018</v>
      </c>
      <c r="J529" s="728"/>
      <c r="K529" s="728">
        <v>2020</v>
      </c>
      <c r="L529" s="728"/>
      <c r="M529" s="728"/>
      <c r="N529" s="1152"/>
      <c r="O529" s="850">
        <v>45000</v>
      </c>
      <c r="P529" s="850"/>
      <c r="Q529" s="850">
        <v>45000</v>
      </c>
      <c r="R529" s="850"/>
      <c r="S529" s="850"/>
      <c r="T529" s="850"/>
      <c r="U529" s="850"/>
      <c r="V529" s="850">
        <v>40500</v>
      </c>
      <c r="W529" s="850"/>
      <c r="X529" s="850">
        <v>40500</v>
      </c>
      <c r="Y529" s="850"/>
      <c r="Z529" s="850"/>
      <c r="AA529" s="850">
        <v>40500</v>
      </c>
      <c r="AB529" s="852" t="s">
        <v>36</v>
      </c>
    </row>
    <row r="530" spans="1:253" s="1036" customFormat="1" ht="30">
      <c r="A530" s="725">
        <v>515</v>
      </c>
      <c r="B530" s="1108" t="s">
        <v>456</v>
      </c>
      <c r="C530" s="1108"/>
      <c r="D530" s="1108"/>
      <c r="E530" s="1111" t="s">
        <v>178</v>
      </c>
      <c r="F530" s="862" t="s">
        <v>1248</v>
      </c>
      <c r="G530" s="727" t="s">
        <v>460</v>
      </c>
      <c r="H530" s="665" t="s">
        <v>19</v>
      </c>
      <c r="I530" s="728">
        <v>2016</v>
      </c>
      <c r="J530" s="728">
        <v>2016</v>
      </c>
      <c r="K530" s="728">
        <v>2018</v>
      </c>
      <c r="L530" s="728" t="s">
        <v>1319</v>
      </c>
      <c r="M530" s="728"/>
      <c r="N530" s="1148" t="s">
        <v>457</v>
      </c>
      <c r="O530" s="1150">
        <v>106904</v>
      </c>
      <c r="P530" s="873">
        <f>O530-Q530</f>
        <v>91904</v>
      </c>
      <c r="Q530" s="1147">
        <v>15000</v>
      </c>
      <c r="R530" s="1060"/>
      <c r="S530" s="1060"/>
      <c r="T530" s="1060"/>
      <c r="U530" s="1060"/>
      <c r="V530" s="1147">
        <v>15000</v>
      </c>
      <c r="W530" s="1147"/>
      <c r="X530" s="1147"/>
      <c r="Y530" s="1147"/>
      <c r="Z530" s="1147"/>
      <c r="AA530" s="1147">
        <f>V530</f>
        <v>15000</v>
      </c>
      <c r="AB530" s="1153"/>
      <c r="AC530" s="1028"/>
      <c r="AD530" s="1028"/>
      <c r="AE530" s="1028"/>
      <c r="AF530" s="1028"/>
      <c r="AG530" s="1028"/>
      <c r="AH530" s="1028"/>
      <c r="AI530" s="1028"/>
      <c r="AJ530" s="1028"/>
      <c r="AK530" s="1028"/>
      <c r="AL530" s="1028"/>
      <c r="AM530" s="1028"/>
      <c r="AN530" s="1028"/>
      <c r="AO530" s="1028"/>
      <c r="AP530" s="1028"/>
      <c r="AQ530" s="1028"/>
      <c r="AR530" s="1028"/>
      <c r="AS530" s="1028"/>
      <c r="AT530" s="1028"/>
      <c r="AU530" s="1028"/>
      <c r="AV530" s="1028"/>
      <c r="AW530" s="1028"/>
      <c r="AX530" s="1028"/>
      <c r="AY530" s="1028"/>
      <c r="AZ530" s="1028"/>
      <c r="BA530" s="1028"/>
      <c r="BB530" s="1028"/>
      <c r="BC530" s="1028"/>
      <c r="BD530" s="1028"/>
      <c r="BE530" s="1028"/>
      <c r="BF530" s="1028"/>
      <c r="BG530" s="1028"/>
      <c r="BH530" s="1028"/>
      <c r="BI530" s="1028"/>
      <c r="BJ530" s="1028"/>
      <c r="BK530" s="1028"/>
      <c r="BL530" s="1028"/>
      <c r="BM530" s="1028"/>
      <c r="BN530" s="1028"/>
      <c r="BO530" s="1028"/>
      <c r="BP530" s="1028"/>
      <c r="BQ530" s="1028"/>
      <c r="BR530" s="1028"/>
      <c r="BS530" s="1028"/>
      <c r="BT530" s="1028"/>
      <c r="BU530" s="1028"/>
      <c r="BV530" s="1028"/>
      <c r="BW530" s="1028"/>
      <c r="BX530" s="1028"/>
      <c r="BY530" s="1028"/>
      <c r="BZ530" s="1028"/>
      <c r="CA530" s="1028"/>
      <c r="CB530" s="1028"/>
      <c r="CC530" s="1028"/>
      <c r="CD530" s="1028"/>
      <c r="CE530" s="1028"/>
      <c r="CF530" s="1028"/>
      <c r="CG530" s="1028"/>
      <c r="CH530" s="1028"/>
      <c r="CI530" s="1028"/>
      <c r="CJ530" s="1028"/>
      <c r="CK530" s="1028"/>
      <c r="CL530" s="1028"/>
      <c r="CM530" s="1028"/>
      <c r="CN530" s="1028"/>
      <c r="CO530" s="1028"/>
      <c r="CP530" s="1028"/>
      <c r="CQ530" s="1028"/>
      <c r="CR530" s="1028"/>
      <c r="CS530" s="1028"/>
      <c r="CT530" s="1028"/>
      <c r="CU530" s="1028"/>
      <c r="CV530" s="1028"/>
      <c r="CW530" s="1028"/>
      <c r="CX530" s="1028"/>
      <c r="CY530" s="1028"/>
      <c r="CZ530" s="1028"/>
      <c r="DA530" s="1028"/>
      <c r="DB530" s="1028"/>
      <c r="DC530" s="1028"/>
      <c r="DD530" s="1028"/>
      <c r="DE530" s="1028"/>
      <c r="DF530" s="1028"/>
      <c r="DG530" s="1028"/>
      <c r="DH530" s="1028"/>
      <c r="DI530" s="1028"/>
      <c r="DJ530" s="1028"/>
      <c r="DK530" s="1028"/>
      <c r="DL530" s="1028"/>
      <c r="DM530" s="1028"/>
      <c r="DN530" s="1028"/>
      <c r="DO530" s="1028"/>
      <c r="DP530" s="1028"/>
      <c r="DQ530" s="1028"/>
      <c r="DR530" s="1028"/>
      <c r="DS530" s="1028"/>
      <c r="DT530" s="1028"/>
      <c r="DU530" s="1028"/>
      <c r="DV530" s="1028"/>
      <c r="DW530" s="1028"/>
      <c r="DX530" s="1028"/>
      <c r="DY530" s="1028"/>
      <c r="DZ530" s="1028"/>
      <c r="EA530" s="1028"/>
      <c r="EB530" s="1028"/>
      <c r="EC530" s="1028"/>
      <c r="ED530" s="1028"/>
      <c r="EE530" s="1028"/>
      <c r="EF530" s="1028"/>
      <c r="EG530" s="1028"/>
      <c r="EH530" s="1028"/>
      <c r="EI530" s="1028"/>
      <c r="EJ530" s="1028"/>
      <c r="EK530" s="1028"/>
      <c r="EL530" s="1028"/>
      <c r="EM530" s="1028"/>
      <c r="EN530" s="1028"/>
      <c r="EO530" s="1028"/>
      <c r="EP530" s="1028"/>
      <c r="EQ530" s="1028"/>
      <c r="ER530" s="1028"/>
      <c r="ES530" s="1028"/>
      <c r="ET530" s="1028"/>
      <c r="EU530" s="1028"/>
      <c r="EV530" s="1028"/>
      <c r="EW530" s="1028"/>
      <c r="EX530" s="1028"/>
      <c r="EY530" s="1028"/>
      <c r="EZ530" s="1028"/>
      <c r="FA530" s="1028"/>
      <c r="FB530" s="1028"/>
      <c r="FC530" s="1028"/>
      <c r="FD530" s="1028"/>
      <c r="FE530" s="1028"/>
      <c r="FF530" s="1028"/>
      <c r="FG530" s="1028"/>
      <c r="FH530" s="1028"/>
      <c r="FI530" s="1028"/>
      <c r="FJ530" s="1028"/>
      <c r="FK530" s="1028"/>
      <c r="FL530" s="1028"/>
      <c r="FM530" s="1028"/>
      <c r="FN530" s="1028"/>
      <c r="FO530" s="1028"/>
      <c r="FP530" s="1028"/>
      <c r="FQ530" s="1028"/>
      <c r="FR530" s="1028"/>
      <c r="FS530" s="1028"/>
      <c r="FT530" s="1028"/>
      <c r="FU530" s="1028"/>
      <c r="FV530" s="1028"/>
      <c r="FW530" s="1028"/>
      <c r="FX530" s="1028"/>
      <c r="FY530" s="1028"/>
      <c r="FZ530" s="1028"/>
      <c r="GA530" s="1028"/>
      <c r="GB530" s="1028"/>
      <c r="GC530" s="1028"/>
      <c r="GD530" s="1028"/>
      <c r="GE530" s="1028"/>
      <c r="GF530" s="1028"/>
      <c r="GG530" s="1028"/>
      <c r="GH530" s="1028"/>
      <c r="GI530" s="1028"/>
      <c r="GJ530" s="1028"/>
      <c r="GK530" s="1028"/>
      <c r="GL530" s="1028"/>
      <c r="GM530" s="1028"/>
      <c r="GN530" s="1028"/>
      <c r="GO530" s="1028"/>
      <c r="GP530" s="1028"/>
      <c r="GQ530" s="1028"/>
      <c r="GR530" s="1028"/>
      <c r="GS530" s="1028"/>
      <c r="GT530" s="1028"/>
      <c r="GU530" s="1028"/>
      <c r="GV530" s="1028"/>
      <c r="GW530" s="1028"/>
      <c r="GX530" s="1028"/>
      <c r="GY530" s="1028"/>
      <c r="GZ530" s="1028"/>
      <c r="HA530" s="1028"/>
      <c r="HB530" s="1028"/>
      <c r="HC530" s="1028"/>
      <c r="HD530" s="1028"/>
      <c r="HE530" s="1028"/>
      <c r="HF530" s="1028"/>
      <c r="HG530" s="1028"/>
      <c r="HH530" s="1028"/>
      <c r="HI530" s="1028"/>
      <c r="HJ530" s="1028"/>
      <c r="HK530" s="1028"/>
      <c r="HL530" s="1028"/>
      <c r="HM530" s="1028"/>
      <c r="HN530" s="1028"/>
      <c r="HO530" s="1028"/>
      <c r="HP530" s="1028"/>
      <c r="HQ530" s="1028"/>
      <c r="HR530" s="1028"/>
      <c r="HS530" s="1028"/>
      <c r="HT530" s="1028"/>
      <c r="HU530" s="1028"/>
      <c r="HV530" s="1028"/>
      <c r="HW530" s="1028"/>
      <c r="HX530" s="1028"/>
      <c r="HY530" s="1028"/>
      <c r="HZ530" s="1028"/>
      <c r="IA530" s="1028"/>
      <c r="IB530" s="1028"/>
      <c r="IC530" s="1028"/>
      <c r="ID530" s="1028"/>
      <c r="IE530" s="1028"/>
      <c r="IF530" s="1028"/>
      <c r="IG530" s="1028"/>
      <c r="IH530" s="1028"/>
      <c r="II530" s="1028"/>
      <c r="IJ530" s="1028"/>
      <c r="IK530" s="1028"/>
      <c r="IL530" s="1028"/>
      <c r="IM530" s="1028"/>
      <c r="IN530" s="1028"/>
      <c r="IO530" s="1028"/>
      <c r="IP530" s="1028"/>
      <c r="IQ530" s="1028"/>
      <c r="IR530" s="1028"/>
      <c r="IS530" s="1028"/>
    </row>
    <row r="531" spans="1:253" s="1036" customFormat="1" ht="30">
      <c r="A531" s="725">
        <v>516</v>
      </c>
      <c r="B531" s="1108" t="s">
        <v>458</v>
      </c>
      <c r="C531" s="1108"/>
      <c r="D531" s="1108"/>
      <c r="E531" s="1111" t="s">
        <v>178</v>
      </c>
      <c r="F531" s="862" t="s">
        <v>1248</v>
      </c>
      <c r="G531" s="727" t="s">
        <v>460</v>
      </c>
      <c r="H531" s="665" t="s">
        <v>19</v>
      </c>
      <c r="I531" s="728">
        <v>2016</v>
      </c>
      <c r="J531" s="728">
        <v>2016</v>
      </c>
      <c r="K531" s="728">
        <v>2018</v>
      </c>
      <c r="L531" s="728" t="s">
        <v>1319</v>
      </c>
      <c r="M531" s="728"/>
      <c r="N531" s="1148" t="s">
        <v>459</v>
      </c>
      <c r="O531" s="1150">
        <v>150000</v>
      </c>
      <c r="P531" s="873">
        <f>O531-Q531</f>
        <v>135000</v>
      </c>
      <c r="Q531" s="1147">
        <v>15000</v>
      </c>
      <c r="R531" s="1060"/>
      <c r="S531" s="1060"/>
      <c r="T531" s="1060"/>
      <c r="U531" s="1060"/>
      <c r="V531" s="1147">
        <v>15000</v>
      </c>
      <c r="W531" s="1147"/>
      <c r="X531" s="1147"/>
      <c r="Y531" s="1147"/>
      <c r="Z531" s="1147"/>
      <c r="AA531" s="1147">
        <f>V531</f>
        <v>15000</v>
      </c>
      <c r="AB531" s="1153"/>
      <c r="AC531" s="1028"/>
      <c r="AD531" s="1028"/>
      <c r="AE531" s="1028"/>
      <c r="AF531" s="1028"/>
      <c r="AG531" s="1028"/>
      <c r="AH531" s="1028"/>
      <c r="AI531" s="1028"/>
      <c r="AJ531" s="1028"/>
      <c r="AK531" s="1028"/>
      <c r="AL531" s="1028"/>
      <c r="AM531" s="1028"/>
      <c r="AN531" s="1028"/>
      <c r="AO531" s="1028"/>
      <c r="AP531" s="1028"/>
      <c r="AQ531" s="1028"/>
      <c r="AR531" s="1028"/>
      <c r="AS531" s="1028"/>
      <c r="AT531" s="1028"/>
      <c r="AU531" s="1028"/>
      <c r="AV531" s="1028"/>
      <c r="AW531" s="1028"/>
      <c r="AX531" s="1028"/>
      <c r="AY531" s="1028"/>
      <c r="AZ531" s="1028"/>
      <c r="BA531" s="1028"/>
      <c r="BB531" s="1028"/>
      <c r="BC531" s="1028"/>
      <c r="BD531" s="1028"/>
      <c r="BE531" s="1028"/>
      <c r="BF531" s="1028"/>
      <c r="BG531" s="1028"/>
      <c r="BH531" s="1028"/>
      <c r="BI531" s="1028"/>
      <c r="BJ531" s="1028"/>
      <c r="BK531" s="1028"/>
      <c r="BL531" s="1028"/>
      <c r="BM531" s="1028"/>
      <c r="BN531" s="1028"/>
      <c r="BO531" s="1028"/>
      <c r="BP531" s="1028"/>
      <c r="BQ531" s="1028"/>
      <c r="BR531" s="1028"/>
      <c r="BS531" s="1028"/>
      <c r="BT531" s="1028"/>
      <c r="BU531" s="1028"/>
      <c r="BV531" s="1028"/>
      <c r="BW531" s="1028"/>
      <c r="BX531" s="1028"/>
      <c r="BY531" s="1028"/>
      <c r="BZ531" s="1028"/>
      <c r="CA531" s="1028"/>
      <c r="CB531" s="1028"/>
      <c r="CC531" s="1028"/>
      <c r="CD531" s="1028"/>
      <c r="CE531" s="1028"/>
      <c r="CF531" s="1028"/>
      <c r="CG531" s="1028"/>
      <c r="CH531" s="1028"/>
      <c r="CI531" s="1028"/>
      <c r="CJ531" s="1028"/>
      <c r="CK531" s="1028"/>
      <c r="CL531" s="1028"/>
      <c r="CM531" s="1028"/>
      <c r="CN531" s="1028"/>
      <c r="CO531" s="1028"/>
      <c r="CP531" s="1028"/>
      <c r="CQ531" s="1028"/>
      <c r="CR531" s="1028"/>
      <c r="CS531" s="1028"/>
      <c r="CT531" s="1028"/>
      <c r="CU531" s="1028"/>
      <c r="CV531" s="1028"/>
      <c r="CW531" s="1028"/>
      <c r="CX531" s="1028"/>
      <c r="CY531" s="1028"/>
      <c r="CZ531" s="1028"/>
      <c r="DA531" s="1028"/>
      <c r="DB531" s="1028"/>
      <c r="DC531" s="1028"/>
      <c r="DD531" s="1028"/>
      <c r="DE531" s="1028"/>
      <c r="DF531" s="1028"/>
      <c r="DG531" s="1028"/>
      <c r="DH531" s="1028"/>
      <c r="DI531" s="1028"/>
      <c r="DJ531" s="1028"/>
      <c r="DK531" s="1028"/>
      <c r="DL531" s="1028"/>
      <c r="DM531" s="1028"/>
      <c r="DN531" s="1028"/>
      <c r="DO531" s="1028"/>
      <c r="DP531" s="1028"/>
      <c r="DQ531" s="1028"/>
      <c r="DR531" s="1028"/>
      <c r="DS531" s="1028"/>
      <c r="DT531" s="1028"/>
      <c r="DU531" s="1028"/>
      <c r="DV531" s="1028"/>
      <c r="DW531" s="1028"/>
      <c r="DX531" s="1028"/>
      <c r="DY531" s="1028"/>
      <c r="DZ531" s="1028"/>
      <c r="EA531" s="1028"/>
      <c r="EB531" s="1028"/>
      <c r="EC531" s="1028"/>
      <c r="ED531" s="1028"/>
      <c r="EE531" s="1028"/>
      <c r="EF531" s="1028"/>
      <c r="EG531" s="1028"/>
      <c r="EH531" s="1028"/>
      <c r="EI531" s="1028"/>
      <c r="EJ531" s="1028"/>
      <c r="EK531" s="1028"/>
      <c r="EL531" s="1028"/>
      <c r="EM531" s="1028"/>
      <c r="EN531" s="1028"/>
      <c r="EO531" s="1028"/>
      <c r="EP531" s="1028"/>
      <c r="EQ531" s="1028"/>
      <c r="ER531" s="1028"/>
      <c r="ES531" s="1028"/>
      <c r="ET531" s="1028"/>
      <c r="EU531" s="1028"/>
      <c r="EV531" s="1028"/>
      <c r="EW531" s="1028"/>
      <c r="EX531" s="1028"/>
      <c r="EY531" s="1028"/>
      <c r="EZ531" s="1028"/>
      <c r="FA531" s="1028"/>
      <c r="FB531" s="1028"/>
      <c r="FC531" s="1028"/>
      <c r="FD531" s="1028"/>
      <c r="FE531" s="1028"/>
      <c r="FF531" s="1028"/>
      <c r="FG531" s="1028"/>
      <c r="FH531" s="1028"/>
      <c r="FI531" s="1028"/>
      <c r="FJ531" s="1028"/>
      <c r="FK531" s="1028"/>
      <c r="FL531" s="1028"/>
      <c r="FM531" s="1028"/>
      <c r="FN531" s="1028"/>
      <c r="FO531" s="1028"/>
      <c r="FP531" s="1028"/>
      <c r="FQ531" s="1028"/>
      <c r="FR531" s="1028"/>
      <c r="FS531" s="1028"/>
      <c r="FT531" s="1028"/>
      <c r="FU531" s="1028"/>
      <c r="FV531" s="1028"/>
      <c r="FW531" s="1028"/>
      <c r="FX531" s="1028"/>
      <c r="FY531" s="1028"/>
      <c r="FZ531" s="1028"/>
      <c r="GA531" s="1028"/>
      <c r="GB531" s="1028"/>
      <c r="GC531" s="1028"/>
      <c r="GD531" s="1028"/>
      <c r="GE531" s="1028"/>
      <c r="GF531" s="1028"/>
      <c r="GG531" s="1028"/>
      <c r="GH531" s="1028"/>
      <c r="GI531" s="1028"/>
      <c r="GJ531" s="1028"/>
      <c r="GK531" s="1028"/>
      <c r="GL531" s="1028"/>
      <c r="GM531" s="1028"/>
      <c r="GN531" s="1028"/>
      <c r="GO531" s="1028"/>
      <c r="GP531" s="1028"/>
      <c r="GQ531" s="1028"/>
      <c r="GR531" s="1028"/>
      <c r="GS531" s="1028"/>
      <c r="GT531" s="1028"/>
      <c r="GU531" s="1028"/>
      <c r="GV531" s="1028"/>
      <c r="GW531" s="1028"/>
      <c r="GX531" s="1028"/>
      <c r="GY531" s="1028"/>
      <c r="GZ531" s="1028"/>
      <c r="HA531" s="1028"/>
      <c r="HB531" s="1028"/>
      <c r="HC531" s="1028"/>
      <c r="HD531" s="1028"/>
      <c r="HE531" s="1028"/>
      <c r="HF531" s="1028"/>
      <c r="HG531" s="1028"/>
      <c r="HH531" s="1028"/>
      <c r="HI531" s="1028"/>
      <c r="HJ531" s="1028"/>
      <c r="HK531" s="1028"/>
      <c r="HL531" s="1028"/>
      <c r="HM531" s="1028"/>
      <c r="HN531" s="1028"/>
      <c r="HO531" s="1028"/>
      <c r="HP531" s="1028"/>
      <c r="HQ531" s="1028"/>
      <c r="HR531" s="1028"/>
      <c r="HS531" s="1028"/>
      <c r="HT531" s="1028"/>
      <c r="HU531" s="1028"/>
      <c r="HV531" s="1028"/>
      <c r="HW531" s="1028"/>
      <c r="HX531" s="1028"/>
      <c r="HY531" s="1028"/>
      <c r="HZ531" s="1028"/>
      <c r="IA531" s="1028"/>
      <c r="IB531" s="1028"/>
      <c r="IC531" s="1028"/>
      <c r="ID531" s="1028"/>
      <c r="IE531" s="1028"/>
      <c r="IF531" s="1028"/>
      <c r="IG531" s="1028"/>
      <c r="IH531" s="1028"/>
      <c r="II531" s="1028"/>
      <c r="IJ531" s="1028"/>
      <c r="IK531" s="1028"/>
      <c r="IL531" s="1028"/>
      <c r="IM531" s="1028"/>
      <c r="IN531" s="1028"/>
      <c r="IO531" s="1028"/>
      <c r="IP531" s="1028"/>
      <c r="IQ531" s="1028"/>
      <c r="IR531" s="1028"/>
      <c r="IS531" s="1028"/>
    </row>
    <row r="532" spans="1:253" s="978" customFormat="1" ht="45">
      <c r="A532" s="725">
        <v>517</v>
      </c>
      <c r="B532" s="1084" t="s">
        <v>631</v>
      </c>
      <c r="C532" s="1084"/>
      <c r="D532" s="1084"/>
      <c r="E532" s="1112" t="s">
        <v>178</v>
      </c>
      <c r="F532" s="862" t="s">
        <v>1248</v>
      </c>
      <c r="G532" s="862"/>
      <c r="H532" s="665" t="s">
        <v>19</v>
      </c>
      <c r="I532" s="728">
        <v>2016</v>
      </c>
      <c r="J532" s="728">
        <v>2016</v>
      </c>
      <c r="K532" s="728">
        <v>2017</v>
      </c>
      <c r="L532" s="728" t="s">
        <v>1319</v>
      </c>
      <c r="M532" s="728"/>
      <c r="N532" s="1154" t="s">
        <v>1561</v>
      </c>
      <c r="O532" s="1155">
        <v>3190</v>
      </c>
      <c r="P532" s="1155"/>
      <c r="Q532" s="1155">
        <v>3190</v>
      </c>
      <c r="R532" s="1117"/>
      <c r="S532" s="1117"/>
      <c r="T532" s="1117"/>
      <c r="U532" s="1117"/>
      <c r="V532" s="1110"/>
      <c r="W532" s="1117"/>
      <c r="X532" s="1117"/>
      <c r="Y532" s="1117"/>
      <c r="Z532" s="1117"/>
      <c r="AA532" s="1110">
        <f>V532</f>
        <v>0</v>
      </c>
      <c r="AB532" s="1104" t="s">
        <v>633</v>
      </c>
      <c r="AC532" s="919"/>
      <c r="AD532" s="919"/>
      <c r="AE532" s="919"/>
      <c r="AF532" s="919"/>
      <c r="AG532" s="919"/>
      <c r="AH532" s="919"/>
      <c r="AI532" s="919"/>
      <c r="AJ532" s="919"/>
      <c r="AK532" s="919"/>
      <c r="AL532" s="919"/>
      <c r="AM532" s="919"/>
      <c r="AN532" s="919"/>
      <c r="AO532" s="919"/>
      <c r="AP532" s="919"/>
      <c r="AQ532" s="919"/>
      <c r="AR532" s="919"/>
      <c r="AS532" s="919"/>
      <c r="AT532" s="919"/>
      <c r="AU532" s="919"/>
      <c r="AV532" s="919"/>
      <c r="AW532" s="919"/>
      <c r="AX532" s="919"/>
      <c r="AY532" s="919"/>
      <c r="AZ532" s="919"/>
      <c r="BA532" s="919"/>
      <c r="BB532" s="919"/>
      <c r="BC532" s="919"/>
      <c r="BD532" s="919"/>
      <c r="BE532" s="919"/>
      <c r="BF532" s="919"/>
      <c r="BG532" s="919"/>
      <c r="BH532" s="919"/>
      <c r="BI532" s="919"/>
      <c r="BJ532" s="919"/>
      <c r="BK532" s="919"/>
      <c r="BL532" s="919"/>
      <c r="BM532" s="919"/>
      <c r="BN532" s="919"/>
      <c r="BO532" s="919"/>
      <c r="BP532" s="919"/>
      <c r="BQ532" s="919"/>
      <c r="BR532" s="919"/>
      <c r="BS532" s="919"/>
      <c r="BT532" s="919"/>
      <c r="BU532" s="919"/>
      <c r="BV532" s="919"/>
      <c r="BW532" s="919"/>
      <c r="BX532" s="919"/>
      <c r="BY532" s="919"/>
      <c r="BZ532" s="919"/>
      <c r="CA532" s="919"/>
      <c r="CB532" s="919"/>
      <c r="CC532" s="919"/>
      <c r="CD532" s="919"/>
      <c r="CE532" s="919"/>
      <c r="CF532" s="919"/>
      <c r="CG532" s="919"/>
      <c r="CH532" s="919"/>
      <c r="CI532" s="919"/>
      <c r="CJ532" s="919"/>
      <c r="CK532" s="919"/>
      <c r="CL532" s="919"/>
      <c r="CM532" s="919"/>
      <c r="CN532" s="919"/>
      <c r="CO532" s="919"/>
      <c r="CP532" s="919"/>
      <c r="CQ532" s="919"/>
      <c r="CR532" s="919"/>
      <c r="CS532" s="919"/>
      <c r="CT532" s="919"/>
      <c r="CU532" s="919"/>
      <c r="CV532" s="919"/>
      <c r="CW532" s="919"/>
      <c r="CX532" s="919"/>
      <c r="CY532" s="919"/>
      <c r="CZ532" s="919"/>
      <c r="DA532" s="919"/>
      <c r="DB532" s="919"/>
      <c r="DC532" s="919"/>
      <c r="DD532" s="919"/>
      <c r="DE532" s="919"/>
      <c r="DF532" s="919"/>
      <c r="DG532" s="919"/>
      <c r="DH532" s="919"/>
      <c r="DI532" s="919"/>
      <c r="DJ532" s="919"/>
      <c r="DK532" s="919"/>
      <c r="DL532" s="919"/>
      <c r="DM532" s="919"/>
      <c r="DN532" s="919"/>
      <c r="DO532" s="919"/>
      <c r="DP532" s="919"/>
      <c r="DQ532" s="919"/>
      <c r="DR532" s="919"/>
      <c r="DS532" s="919"/>
      <c r="DT532" s="919"/>
      <c r="DU532" s="919"/>
      <c r="DV532" s="919"/>
      <c r="DW532" s="919"/>
      <c r="DX532" s="919"/>
      <c r="DY532" s="919"/>
      <c r="DZ532" s="919"/>
      <c r="EA532" s="919"/>
      <c r="EB532" s="919"/>
      <c r="EC532" s="919"/>
      <c r="ED532" s="919"/>
      <c r="EE532" s="919"/>
      <c r="EF532" s="919"/>
      <c r="EG532" s="919"/>
      <c r="EH532" s="919"/>
      <c r="EI532" s="919"/>
      <c r="EJ532" s="919"/>
      <c r="EK532" s="919"/>
      <c r="EL532" s="919"/>
      <c r="EM532" s="919"/>
      <c r="EN532" s="919"/>
      <c r="EO532" s="919"/>
      <c r="EP532" s="919"/>
      <c r="EQ532" s="919"/>
      <c r="ER532" s="919"/>
      <c r="ES532" s="919"/>
      <c r="ET532" s="919"/>
      <c r="EU532" s="919"/>
      <c r="EV532" s="919"/>
      <c r="EW532" s="919"/>
      <c r="EX532" s="919"/>
      <c r="EY532" s="919"/>
      <c r="EZ532" s="919"/>
      <c r="FA532" s="919"/>
      <c r="FB532" s="919"/>
      <c r="FC532" s="919"/>
      <c r="FD532" s="919"/>
      <c r="FE532" s="919"/>
      <c r="FF532" s="919"/>
      <c r="FG532" s="919"/>
      <c r="FH532" s="919"/>
      <c r="FI532" s="919"/>
      <c r="FJ532" s="919"/>
      <c r="FK532" s="919"/>
      <c r="FL532" s="919"/>
      <c r="FM532" s="919"/>
      <c r="FN532" s="919"/>
      <c r="FO532" s="919"/>
      <c r="FP532" s="919"/>
      <c r="FQ532" s="919"/>
      <c r="FR532" s="919"/>
      <c r="FS532" s="919"/>
      <c r="FT532" s="919"/>
      <c r="FU532" s="919"/>
      <c r="FV532" s="919"/>
      <c r="FW532" s="919"/>
      <c r="FX532" s="919"/>
      <c r="FY532" s="919"/>
      <c r="FZ532" s="919"/>
      <c r="GA532" s="919"/>
      <c r="GB532" s="919"/>
      <c r="GC532" s="919"/>
      <c r="GD532" s="919"/>
      <c r="GE532" s="919"/>
      <c r="GF532" s="919"/>
      <c r="GG532" s="919"/>
      <c r="GH532" s="919"/>
      <c r="GI532" s="919"/>
      <c r="GJ532" s="919"/>
      <c r="GK532" s="919"/>
      <c r="GL532" s="919"/>
      <c r="GM532" s="919"/>
      <c r="GN532" s="919"/>
      <c r="GO532" s="919"/>
      <c r="GP532" s="919"/>
      <c r="GQ532" s="919"/>
      <c r="GR532" s="919"/>
      <c r="GS532" s="919"/>
      <c r="GT532" s="919"/>
      <c r="GU532" s="919"/>
      <c r="GV532" s="919"/>
      <c r="GW532" s="919"/>
      <c r="GX532" s="919"/>
      <c r="GY532" s="919"/>
      <c r="GZ532" s="919"/>
      <c r="HA532" s="919"/>
      <c r="HB532" s="919"/>
      <c r="HC532" s="919"/>
      <c r="HD532" s="919"/>
      <c r="HE532" s="919"/>
      <c r="HF532" s="919"/>
      <c r="HG532" s="919"/>
      <c r="HH532" s="919"/>
      <c r="HI532" s="919"/>
      <c r="HJ532" s="919"/>
      <c r="HK532" s="919"/>
      <c r="HL532" s="919"/>
      <c r="HM532" s="919"/>
      <c r="HN532" s="919"/>
      <c r="HO532" s="919"/>
      <c r="HP532" s="919"/>
      <c r="HQ532" s="919"/>
      <c r="HR532" s="919"/>
      <c r="HS532" s="919"/>
      <c r="HT532" s="919"/>
      <c r="HU532" s="919"/>
      <c r="HV532" s="919"/>
      <c r="HW532" s="919"/>
      <c r="HX532" s="919"/>
      <c r="HY532" s="919"/>
      <c r="HZ532" s="919"/>
      <c r="IA532" s="919"/>
      <c r="IB532" s="919"/>
      <c r="IC532" s="919"/>
      <c r="ID532" s="919"/>
      <c r="IE532" s="919"/>
      <c r="IF532" s="919"/>
      <c r="IG532" s="919"/>
      <c r="IH532" s="919"/>
      <c r="II532" s="919"/>
      <c r="IJ532" s="919"/>
      <c r="IK532" s="919"/>
      <c r="IL532" s="919"/>
      <c r="IM532" s="919"/>
      <c r="IN532" s="919"/>
      <c r="IO532" s="919"/>
      <c r="IP532" s="919"/>
      <c r="IQ532" s="919"/>
      <c r="IR532" s="919"/>
      <c r="IS532" s="919"/>
    </row>
    <row r="533" spans="1:253" s="978" customFormat="1" ht="75">
      <c r="A533" s="725">
        <v>518</v>
      </c>
      <c r="B533" s="853" t="s">
        <v>137</v>
      </c>
      <c r="C533" s="853" t="s">
        <v>1290</v>
      </c>
      <c r="D533" s="854">
        <v>2171</v>
      </c>
      <c r="E533" s="665" t="s">
        <v>225</v>
      </c>
      <c r="F533" s="849" t="s">
        <v>1140</v>
      </c>
      <c r="G533" s="866" t="s">
        <v>165</v>
      </c>
      <c r="H533" s="665" t="s">
        <v>132</v>
      </c>
      <c r="I533" s="728">
        <v>2011</v>
      </c>
      <c r="J533" s="855" t="s">
        <v>1167</v>
      </c>
      <c r="K533" s="728">
        <v>2013</v>
      </c>
      <c r="L533" s="855" t="s">
        <v>1307</v>
      </c>
      <c r="M533" s="728"/>
      <c r="N533" s="899" t="s">
        <v>138</v>
      </c>
      <c r="O533" s="920">
        <v>2425</v>
      </c>
      <c r="P533" s="920"/>
      <c r="Q533" s="920">
        <v>2425</v>
      </c>
      <c r="R533" s="920">
        <f>2098+73</f>
        <v>2171</v>
      </c>
      <c r="S533" s="920"/>
      <c r="T533" s="920">
        <f>R533</f>
        <v>2171</v>
      </c>
      <c r="U533" s="920">
        <v>82</v>
      </c>
      <c r="V533" s="1096"/>
      <c r="W533" s="1096"/>
      <c r="X533" s="1096"/>
      <c r="Y533" s="1096"/>
      <c r="Z533" s="1096"/>
      <c r="AA533" s="1096">
        <v>0</v>
      </c>
      <c r="AB533" s="853" t="s">
        <v>134</v>
      </c>
      <c r="AC533" s="668"/>
      <c r="AD533" s="668"/>
      <c r="AE533" s="668"/>
      <c r="AF533" s="668"/>
      <c r="AG533" s="668"/>
      <c r="AH533" s="668"/>
      <c r="AI533" s="668"/>
      <c r="AJ533" s="668"/>
      <c r="AK533" s="668"/>
      <c r="AL533" s="668"/>
      <c r="AM533" s="668"/>
      <c r="AN533" s="668"/>
      <c r="AO533" s="668"/>
      <c r="AP533" s="668"/>
      <c r="AQ533" s="668"/>
      <c r="AR533" s="668"/>
      <c r="AS533" s="668"/>
      <c r="AT533" s="668"/>
      <c r="AU533" s="668"/>
      <c r="AV533" s="668"/>
      <c r="AW533" s="668"/>
      <c r="AX533" s="668"/>
      <c r="AY533" s="668"/>
      <c r="AZ533" s="668"/>
      <c r="BA533" s="668"/>
      <c r="BB533" s="668"/>
      <c r="BC533" s="668"/>
      <c r="BD533" s="668"/>
      <c r="BE533" s="668"/>
      <c r="BF533" s="668"/>
      <c r="BG533" s="668"/>
      <c r="BH533" s="668"/>
      <c r="BI533" s="668"/>
      <c r="BJ533" s="668"/>
      <c r="BK533" s="668"/>
      <c r="BL533" s="668"/>
      <c r="BM533" s="668"/>
      <c r="BN533" s="668"/>
      <c r="BO533" s="668"/>
      <c r="BP533" s="668"/>
      <c r="BQ533" s="668"/>
      <c r="BR533" s="668"/>
      <c r="BS533" s="668"/>
      <c r="BT533" s="668"/>
      <c r="BU533" s="668"/>
      <c r="BV533" s="668"/>
      <c r="BW533" s="668"/>
      <c r="BX533" s="668"/>
      <c r="BY533" s="668"/>
      <c r="BZ533" s="668"/>
      <c r="CA533" s="668"/>
      <c r="CB533" s="668"/>
      <c r="CC533" s="668"/>
      <c r="CD533" s="668"/>
      <c r="CE533" s="668"/>
      <c r="CF533" s="668"/>
      <c r="CG533" s="668"/>
      <c r="CH533" s="668"/>
      <c r="CI533" s="668"/>
      <c r="CJ533" s="668"/>
      <c r="CK533" s="668"/>
      <c r="CL533" s="668"/>
      <c r="CM533" s="668"/>
      <c r="CN533" s="668"/>
      <c r="CO533" s="668"/>
      <c r="CP533" s="668"/>
      <c r="CQ533" s="668"/>
      <c r="CR533" s="668"/>
      <c r="CS533" s="668"/>
      <c r="CT533" s="668"/>
      <c r="CU533" s="668"/>
      <c r="CV533" s="668"/>
      <c r="CW533" s="668"/>
      <c r="CX533" s="668"/>
      <c r="CY533" s="668"/>
      <c r="CZ533" s="668"/>
      <c r="DA533" s="668"/>
      <c r="DB533" s="668"/>
      <c r="DC533" s="668"/>
      <c r="DD533" s="668"/>
      <c r="DE533" s="668"/>
      <c r="DF533" s="668"/>
      <c r="DG533" s="668"/>
      <c r="DH533" s="668"/>
      <c r="DI533" s="668"/>
      <c r="DJ533" s="668"/>
      <c r="DK533" s="668"/>
      <c r="DL533" s="668"/>
      <c r="DM533" s="668"/>
      <c r="DN533" s="668"/>
      <c r="DO533" s="668"/>
      <c r="DP533" s="668"/>
      <c r="DQ533" s="668"/>
      <c r="DR533" s="668"/>
      <c r="DS533" s="668"/>
      <c r="DT533" s="668"/>
      <c r="DU533" s="668"/>
      <c r="DV533" s="668"/>
      <c r="DW533" s="668"/>
      <c r="DX533" s="668"/>
      <c r="DY533" s="668"/>
      <c r="DZ533" s="668"/>
      <c r="EA533" s="668"/>
      <c r="EB533" s="668"/>
      <c r="EC533" s="668"/>
      <c r="ED533" s="668"/>
      <c r="EE533" s="668"/>
      <c r="EF533" s="668"/>
      <c r="EG533" s="668"/>
      <c r="EH533" s="668"/>
      <c r="EI533" s="668"/>
      <c r="EJ533" s="668"/>
      <c r="EK533" s="668"/>
      <c r="EL533" s="668"/>
      <c r="EM533" s="668"/>
      <c r="EN533" s="668"/>
      <c r="EO533" s="668"/>
      <c r="EP533" s="668"/>
      <c r="EQ533" s="668"/>
      <c r="ER533" s="668"/>
      <c r="ES533" s="668"/>
      <c r="ET533" s="668"/>
      <c r="EU533" s="668"/>
      <c r="EV533" s="668"/>
      <c r="EW533" s="668"/>
      <c r="EX533" s="668"/>
      <c r="EY533" s="668"/>
      <c r="EZ533" s="668"/>
      <c r="FA533" s="668"/>
      <c r="FB533" s="668"/>
      <c r="FC533" s="668"/>
      <c r="FD533" s="668"/>
      <c r="FE533" s="668"/>
      <c r="FF533" s="668"/>
      <c r="FG533" s="668"/>
      <c r="FH533" s="668"/>
      <c r="FI533" s="668"/>
      <c r="FJ533" s="668"/>
      <c r="FK533" s="668"/>
      <c r="FL533" s="668"/>
      <c r="FM533" s="668"/>
      <c r="FN533" s="668"/>
      <c r="FO533" s="668"/>
      <c r="FP533" s="668"/>
      <c r="FQ533" s="668"/>
      <c r="FR533" s="668"/>
      <c r="FS533" s="668"/>
      <c r="FT533" s="668"/>
      <c r="FU533" s="668"/>
      <c r="FV533" s="668"/>
      <c r="FW533" s="668"/>
      <c r="FX533" s="668"/>
      <c r="FY533" s="668"/>
      <c r="FZ533" s="668"/>
      <c r="GA533" s="668"/>
      <c r="GB533" s="668"/>
      <c r="GC533" s="668"/>
      <c r="GD533" s="668"/>
      <c r="GE533" s="668"/>
      <c r="GF533" s="668"/>
      <c r="GG533" s="668"/>
      <c r="GH533" s="668"/>
      <c r="GI533" s="668"/>
      <c r="GJ533" s="668"/>
      <c r="GK533" s="668"/>
      <c r="GL533" s="668"/>
      <c r="GM533" s="668"/>
      <c r="GN533" s="668"/>
      <c r="GO533" s="668"/>
      <c r="GP533" s="668"/>
      <c r="GQ533" s="668"/>
      <c r="GR533" s="668"/>
      <c r="GS533" s="668"/>
      <c r="GT533" s="668"/>
      <c r="GU533" s="668"/>
      <c r="GV533" s="668"/>
      <c r="GW533" s="668"/>
      <c r="GX533" s="668"/>
      <c r="GY533" s="668"/>
      <c r="GZ533" s="668"/>
      <c r="HA533" s="668"/>
      <c r="HB533" s="668"/>
      <c r="HC533" s="668"/>
      <c r="HD533" s="668"/>
      <c r="HE533" s="668"/>
      <c r="HF533" s="668"/>
      <c r="HG533" s="668"/>
      <c r="HH533" s="668"/>
      <c r="HI533" s="668"/>
      <c r="HJ533" s="668"/>
      <c r="HK533" s="668"/>
      <c r="HL533" s="668"/>
      <c r="HM533" s="668"/>
      <c r="HN533" s="668"/>
      <c r="HO533" s="668"/>
      <c r="HP533" s="668"/>
      <c r="HQ533" s="668"/>
      <c r="HR533" s="668"/>
      <c r="HS533" s="668"/>
      <c r="HT533" s="668"/>
      <c r="HU533" s="668"/>
      <c r="HV533" s="668"/>
      <c r="HW533" s="668"/>
      <c r="HX533" s="668"/>
      <c r="HY533" s="668"/>
      <c r="HZ533" s="668"/>
      <c r="IA533" s="668"/>
      <c r="IB533" s="668"/>
      <c r="IC533" s="668"/>
      <c r="ID533" s="668"/>
      <c r="IE533" s="668"/>
      <c r="IF533" s="668"/>
      <c r="IG533" s="668"/>
      <c r="IH533" s="668"/>
      <c r="II533" s="668"/>
      <c r="IJ533" s="668"/>
      <c r="IK533" s="668"/>
      <c r="IL533" s="668"/>
      <c r="IM533" s="668"/>
      <c r="IN533" s="668"/>
      <c r="IO533" s="668"/>
      <c r="IP533" s="668"/>
      <c r="IQ533" s="668"/>
      <c r="IR533" s="668"/>
      <c r="IS533" s="668"/>
    </row>
    <row r="534" spans="1:253" s="978" customFormat="1" ht="75">
      <c r="A534" s="725">
        <v>519</v>
      </c>
      <c r="B534" s="853" t="s">
        <v>141</v>
      </c>
      <c r="C534" s="853" t="s">
        <v>1291</v>
      </c>
      <c r="D534" s="854">
        <v>2841</v>
      </c>
      <c r="E534" s="665" t="s">
        <v>225</v>
      </c>
      <c r="F534" s="849" t="s">
        <v>1140</v>
      </c>
      <c r="G534" s="866" t="s">
        <v>165</v>
      </c>
      <c r="H534" s="665" t="s">
        <v>132</v>
      </c>
      <c r="I534" s="728">
        <v>2011</v>
      </c>
      <c r="J534" s="855" t="s">
        <v>1167</v>
      </c>
      <c r="K534" s="728">
        <v>2013</v>
      </c>
      <c r="L534" s="855" t="s">
        <v>1306</v>
      </c>
      <c r="M534" s="728"/>
      <c r="N534" s="899" t="s">
        <v>142</v>
      </c>
      <c r="O534" s="1060">
        <v>3940</v>
      </c>
      <c r="P534" s="1060"/>
      <c r="Q534" s="1060">
        <v>3940</v>
      </c>
      <c r="R534" s="920">
        <f>3536+323</f>
        <v>3859</v>
      </c>
      <c r="S534" s="920"/>
      <c r="T534" s="920">
        <f>R534</f>
        <v>3859</v>
      </c>
      <c r="U534" s="920">
        <v>323</v>
      </c>
      <c r="V534" s="1096">
        <f>W534+Z534+AA534</f>
        <v>323</v>
      </c>
      <c r="W534" s="1096">
        <v>323</v>
      </c>
      <c r="X534" s="1096"/>
      <c r="Y534" s="1096"/>
      <c r="Z534" s="1096"/>
      <c r="AA534" s="1096">
        <v>0</v>
      </c>
      <c r="AB534" s="853" t="s">
        <v>143</v>
      </c>
      <c r="AC534" s="668"/>
      <c r="AD534" s="668"/>
      <c r="AE534" s="668"/>
      <c r="AF534" s="668"/>
      <c r="AG534" s="668"/>
      <c r="AH534" s="668"/>
      <c r="AI534" s="668"/>
      <c r="AJ534" s="668"/>
      <c r="AK534" s="668"/>
      <c r="AL534" s="668"/>
      <c r="AM534" s="668"/>
      <c r="AN534" s="668"/>
      <c r="AO534" s="668"/>
      <c r="AP534" s="668"/>
      <c r="AQ534" s="668"/>
      <c r="AR534" s="668"/>
      <c r="AS534" s="668"/>
      <c r="AT534" s="668"/>
      <c r="AU534" s="668"/>
      <c r="AV534" s="668"/>
      <c r="AW534" s="668"/>
      <c r="AX534" s="668"/>
      <c r="AY534" s="668"/>
      <c r="AZ534" s="668"/>
      <c r="BA534" s="668"/>
      <c r="BB534" s="668"/>
      <c r="BC534" s="668"/>
      <c r="BD534" s="668"/>
      <c r="BE534" s="668"/>
      <c r="BF534" s="668"/>
      <c r="BG534" s="668"/>
      <c r="BH534" s="668"/>
      <c r="BI534" s="668"/>
      <c r="BJ534" s="668"/>
      <c r="BK534" s="668"/>
      <c r="BL534" s="668"/>
      <c r="BM534" s="668"/>
      <c r="BN534" s="668"/>
      <c r="BO534" s="668"/>
      <c r="BP534" s="668"/>
      <c r="BQ534" s="668"/>
      <c r="BR534" s="668"/>
      <c r="BS534" s="668"/>
      <c r="BT534" s="668"/>
      <c r="BU534" s="668"/>
      <c r="BV534" s="668"/>
      <c r="BW534" s="668"/>
      <c r="BX534" s="668"/>
      <c r="BY534" s="668"/>
      <c r="BZ534" s="668"/>
      <c r="CA534" s="668"/>
      <c r="CB534" s="668"/>
      <c r="CC534" s="668"/>
      <c r="CD534" s="668"/>
      <c r="CE534" s="668"/>
      <c r="CF534" s="668"/>
      <c r="CG534" s="668"/>
      <c r="CH534" s="668"/>
      <c r="CI534" s="668"/>
      <c r="CJ534" s="668"/>
      <c r="CK534" s="668"/>
      <c r="CL534" s="668"/>
      <c r="CM534" s="668"/>
      <c r="CN534" s="668"/>
      <c r="CO534" s="668"/>
      <c r="CP534" s="668"/>
      <c r="CQ534" s="668"/>
      <c r="CR534" s="668"/>
      <c r="CS534" s="668"/>
      <c r="CT534" s="668"/>
      <c r="CU534" s="668"/>
      <c r="CV534" s="668"/>
      <c r="CW534" s="668"/>
      <c r="CX534" s="668"/>
      <c r="CY534" s="668"/>
      <c r="CZ534" s="668"/>
      <c r="DA534" s="668"/>
      <c r="DB534" s="668"/>
      <c r="DC534" s="668"/>
      <c r="DD534" s="668"/>
      <c r="DE534" s="668"/>
      <c r="DF534" s="668"/>
      <c r="DG534" s="668"/>
      <c r="DH534" s="668"/>
      <c r="DI534" s="668"/>
      <c r="DJ534" s="668"/>
      <c r="DK534" s="668"/>
      <c r="DL534" s="668"/>
      <c r="DM534" s="668"/>
      <c r="DN534" s="668"/>
      <c r="DO534" s="668"/>
      <c r="DP534" s="668"/>
      <c r="DQ534" s="668"/>
      <c r="DR534" s="668"/>
      <c r="DS534" s="668"/>
      <c r="DT534" s="668"/>
      <c r="DU534" s="668"/>
      <c r="DV534" s="668"/>
      <c r="DW534" s="668"/>
      <c r="DX534" s="668"/>
      <c r="DY534" s="668"/>
      <c r="DZ534" s="668"/>
      <c r="EA534" s="668"/>
      <c r="EB534" s="668"/>
      <c r="EC534" s="668"/>
      <c r="ED534" s="668"/>
      <c r="EE534" s="668"/>
      <c r="EF534" s="668"/>
      <c r="EG534" s="668"/>
      <c r="EH534" s="668"/>
      <c r="EI534" s="668"/>
      <c r="EJ534" s="668"/>
      <c r="EK534" s="668"/>
      <c r="EL534" s="668"/>
      <c r="EM534" s="668"/>
      <c r="EN534" s="668"/>
      <c r="EO534" s="668"/>
      <c r="EP534" s="668"/>
      <c r="EQ534" s="668"/>
      <c r="ER534" s="668"/>
      <c r="ES534" s="668"/>
      <c r="ET534" s="668"/>
      <c r="EU534" s="668"/>
      <c r="EV534" s="668"/>
      <c r="EW534" s="668"/>
      <c r="EX534" s="668"/>
      <c r="EY534" s="668"/>
      <c r="EZ534" s="668"/>
      <c r="FA534" s="668"/>
      <c r="FB534" s="668"/>
      <c r="FC534" s="668"/>
      <c r="FD534" s="668"/>
      <c r="FE534" s="668"/>
      <c r="FF534" s="668"/>
      <c r="FG534" s="668"/>
      <c r="FH534" s="668"/>
      <c r="FI534" s="668"/>
      <c r="FJ534" s="668"/>
      <c r="FK534" s="668"/>
      <c r="FL534" s="668"/>
      <c r="FM534" s="668"/>
      <c r="FN534" s="668"/>
      <c r="FO534" s="668"/>
      <c r="FP534" s="668"/>
      <c r="FQ534" s="668"/>
      <c r="FR534" s="668"/>
      <c r="FS534" s="668"/>
      <c r="FT534" s="668"/>
      <c r="FU534" s="668"/>
      <c r="FV534" s="668"/>
      <c r="FW534" s="668"/>
      <c r="FX534" s="668"/>
      <c r="FY534" s="668"/>
      <c r="FZ534" s="668"/>
      <c r="GA534" s="668"/>
      <c r="GB534" s="668"/>
      <c r="GC534" s="668"/>
      <c r="GD534" s="668"/>
      <c r="GE534" s="668"/>
      <c r="GF534" s="668"/>
      <c r="GG534" s="668"/>
      <c r="GH534" s="668"/>
      <c r="GI534" s="668"/>
      <c r="GJ534" s="668"/>
      <c r="GK534" s="668"/>
      <c r="GL534" s="668"/>
      <c r="GM534" s="668"/>
      <c r="GN534" s="668"/>
      <c r="GO534" s="668"/>
      <c r="GP534" s="668"/>
      <c r="GQ534" s="668"/>
      <c r="GR534" s="668"/>
      <c r="GS534" s="668"/>
      <c r="GT534" s="668"/>
      <c r="GU534" s="668"/>
      <c r="GV534" s="668"/>
      <c r="GW534" s="668"/>
      <c r="GX534" s="668"/>
      <c r="GY534" s="668"/>
      <c r="GZ534" s="668"/>
      <c r="HA534" s="668"/>
      <c r="HB534" s="668"/>
      <c r="HC534" s="668"/>
      <c r="HD534" s="668"/>
      <c r="HE534" s="668"/>
      <c r="HF534" s="668"/>
      <c r="HG534" s="668"/>
      <c r="HH534" s="668"/>
      <c r="HI534" s="668"/>
      <c r="HJ534" s="668"/>
      <c r="HK534" s="668"/>
      <c r="HL534" s="668"/>
      <c r="HM534" s="668"/>
      <c r="HN534" s="668"/>
      <c r="HO534" s="668"/>
      <c r="HP534" s="668"/>
      <c r="HQ534" s="668"/>
      <c r="HR534" s="668"/>
      <c r="HS534" s="668"/>
      <c r="HT534" s="668"/>
      <c r="HU534" s="668"/>
      <c r="HV534" s="668"/>
      <c r="HW534" s="668"/>
      <c r="HX534" s="668"/>
      <c r="HY534" s="668"/>
      <c r="HZ534" s="668"/>
      <c r="IA534" s="668"/>
      <c r="IB534" s="668"/>
      <c r="IC534" s="668"/>
      <c r="ID534" s="668"/>
      <c r="IE534" s="668"/>
      <c r="IF534" s="668"/>
      <c r="IG534" s="668"/>
      <c r="IH534" s="668"/>
      <c r="II534" s="668"/>
      <c r="IJ534" s="668"/>
      <c r="IK534" s="668"/>
      <c r="IL534" s="668"/>
      <c r="IM534" s="668"/>
      <c r="IN534" s="668"/>
      <c r="IO534" s="668"/>
      <c r="IP534" s="668"/>
      <c r="IQ534" s="668"/>
      <c r="IR534" s="668"/>
      <c r="IS534" s="668"/>
    </row>
    <row r="535" spans="1:253" s="914" customFormat="1" ht="90">
      <c r="A535" s="725">
        <v>520</v>
      </c>
      <c r="B535" s="1156" t="s">
        <v>144</v>
      </c>
      <c r="C535" s="1156" t="s">
        <v>1292</v>
      </c>
      <c r="D535" s="1157">
        <v>3799</v>
      </c>
      <c r="E535" s="665" t="s">
        <v>225</v>
      </c>
      <c r="F535" s="849" t="s">
        <v>1140</v>
      </c>
      <c r="G535" s="866" t="s">
        <v>165</v>
      </c>
      <c r="H535" s="665" t="s">
        <v>132</v>
      </c>
      <c r="I535" s="728">
        <v>2012</v>
      </c>
      <c r="J535" s="728">
        <v>2012</v>
      </c>
      <c r="K535" s="728">
        <v>2015</v>
      </c>
      <c r="L535" s="728">
        <v>2015</v>
      </c>
      <c r="M535" s="728"/>
      <c r="N535" s="1158" t="s">
        <v>145</v>
      </c>
      <c r="O535" s="1060">
        <v>3889</v>
      </c>
      <c r="P535" s="1060"/>
      <c r="Q535" s="1060">
        <f>O535-R535</f>
        <v>416</v>
      </c>
      <c r="R535" s="920">
        <v>3473</v>
      </c>
      <c r="S535" s="920"/>
      <c r="T535" s="920"/>
      <c r="U535" s="920"/>
      <c r="V535" s="1096">
        <f>W535+Z535</f>
        <v>326</v>
      </c>
      <c r="W535" s="1096"/>
      <c r="X535" s="1096"/>
      <c r="Y535" s="1096"/>
      <c r="Z535" s="1096">
        <v>326</v>
      </c>
      <c r="AA535" s="1096" t="s">
        <v>146</v>
      </c>
      <c r="AB535" s="853" t="s">
        <v>147</v>
      </c>
      <c r="AC535" s="668"/>
      <c r="AD535" s="668"/>
      <c r="AE535" s="668"/>
      <c r="AF535" s="668"/>
      <c r="AG535" s="668"/>
      <c r="AH535" s="668"/>
      <c r="AI535" s="668"/>
      <c r="AJ535" s="668"/>
      <c r="AK535" s="668"/>
      <c r="AL535" s="668"/>
      <c r="AM535" s="668"/>
      <c r="AN535" s="668"/>
      <c r="AO535" s="668"/>
      <c r="AP535" s="668"/>
      <c r="AQ535" s="668"/>
      <c r="AR535" s="668"/>
      <c r="AS535" s="668"/>
      <c r="AT535" s="668"/>
      <c r="AU535" s="668"/>
      <c r="AV535" s="668"/>
      <c r="AW535" s="668"/>
      <c r="AX535" s="668"/>
      <c r="AY535" s="668"/>
      <c r="AZ535" s="668"/>
      <c r="BA535" s="668"/>
      <c r="BB535" s="668"/>
      <c r="BC535" s="668"/>
      <c r="BD535" s="668"/>
      <c r="BE535" s="668"/>
      <c r="BF535" s="668"/>
      <c r="BG535" s="668"/>
      <c r="BH535" s="668"/>
      <c r="BI535" s="668"/>
      <c r="BJ535" s="668"/>
      <c r="BK535" s="668"/>
      <c r="BL535" s="668"/>
      <c r="BM535" s="668"/>
      <c r="BN535" s="668"/>
      <c r="BO535" s="668"/>
      <c r="BP535" s="668"/>
      <c r="BQ535" s="668"/>
      <c r="BR535" s="668"/>
      <c r="BS535" s="668"/>
      <c r="BT535" s="668"/>
      <c r="BU535" s="668"/>
      <c r="BV535" s="668"/>
      <c r="BW535" s="668"/>
      <c r="BX535" s="668"/>
      <c r="BY535" s="668"/>
      <c r="BZ535" s="668"/>
      <c r="CA535" s="668"/>
      <c r="CB535" s="668"/>
      <c r="CC535" s="668"/>
      <c r="CD535" s="668"/>
      <c r="CE535" s="668"/>
      <c r="CF535" s="668"/>
      <c r="CG535" s="668"/>
      <c r="CH535" s="668"/>
      <c r="CI535" s="668"/>
      <c r="CJ535" s="668"/>
      <c r="CK535" s="668"/>
      <c r="CL535" s="668"/>
      <c r="CM535" s="668"/>
      <c r="CN535" s="668"/>
      <c r="CO535" s="668"/>
      <c r="CP535" s="668"/>
      <c r="CQ535" s="668"/>
      <c r="CR535" s="668"/>
      <c r="CS535" s="668"/>
      <c r="CT535" s="668"/>
      <c r="CU535" s="668"/>
      <c r="CV535" s="668"/>
      <c r="CW535" s="668"/>
      <c r="CX535" s="668"/>
      <c r="CY535" s="668"/>
      <c r="CZ535" s="668"/>
      <c r="DA535" s="668"/>
      <c r="DB535" s="668"/>
      <c r="DC535" s="668"/>
      <c r="DD535" s="668"/>
      <c r="DE535" s="668"/>
      <c r="DF535" s="668"/>
      <c r="DG535" s="668"/>
      <c r="DH535" s="668"/>
      <c r="DI535" s="668"/>
      <c r="DJ535" s="668"/>
      <c r="DK535" s="668"/>
      <c r="DL535" s="668"/>
      <c r="DM535" s="668"/>
      <c r="DN535" s="668"/>
      <c r="DO535" s="668"/>
      <c r="DP535" s="668"/>
      <c r="DQ535" s="668"/>
      <c r="DR535" s="668"/>
      <c r="DS535" s="668"/>
      <c r="DT535" s="668"/>
      <c r="DU535" s="668"/>
      <c r="DV535" s="668"/>
      <c r="DW535" s="668"/>
      <c r="DX535" s="668"/>
      <c r="DY535" s="668"/>
      <c r="DZ535" s="668"/>
      <c r="EA535" s="668"/>
      <c r="EB535" s="668"/>
      <c r="EC535" s="668"/>
      <c r="ED535" s="668"/>
      <c r="EE535" s="668"/>
      <c r="EF535" s="668"/>
      <c r="EG535" s="668"/>
      <c r="EH535" s="668"/>
      <c r="EI535" s="668"/>
      <c r="EJ535" s="668"/>
      <c r="EK535" s="668"/>
      <c r="EL535" s="668"/>
      <c r="EM535" s="668"/>
      <c r="EN535" s="668"/>
      <c r="EO535" s="668"/>
      <c r="EP535" s="668"/>
      <c r="EQ535" s="668"/>
      <c r="ER535" s="668"/>
      <c r="ES535" s="668"/>
      <c r="ET535" s="668"/>
      <c r="EU535" s="668"/>
      <c r="EV535" s="668"/>
      <c r="EW535" s="668"/>
      <c r="EX535" s="668"/>
      <c r="EY535" s="668"/>
      <c r="EZ535" s="668"/>
      <c r="FA535" s="668"/>
      <c r="FB535" s="668"/>
      <c r="FC535" s="668"/>
      <c r="FD535" s="668"/>
      <c r="FE535" s="668"/>
      <c r="FF535" s="668"/>
      <c r="FG535" s="668"/>
      <c r="FH535" s="668"/>
      <c r="FI535" s="668"/>
      <c r="FJ535" s="668"/>
      <c r="FK535" s="668"/>
      <c r="FL535" s="668"/>
      <c r="FM535" s="668"/>
      <c r="FN535" s="668"/>
      <c r="FO535" s="668"/>
      <c r="FP535" s="668"/>
      <c r="FQ535" s="668"/>
      <c r="FR535" s="668"/>
      <c r="FS535" s="668"/>
      <c r="FT535" s="668"/>
      <c r="FU535" s="668"/>
      <c r="FV535" s="668"/>
      <c r="FW535" s="668"/>
      <c r="FX535" s="668"/>
      <c r="FY535" s="668"/>
      <c r="FZ535" s="668"/>
      <c r="GA535" s="668"/>
      <c r="GB535" s="668"/>
      <c r="GC535" s="668"/>
      <c r="GD535" s="668"/>
      <c r="GE535" s="668"/>
      <c r="GF535" s="668"/>
      <c r="GG535" s="668"/>
      <c r="GH535" s="668"/>
      <c r="GI535" s="668"/>
      <c r="GJ535" s="668"/>
      <c r="GK535" s="668"/>
      <c r="GL535" s="668"/>
      <c r="GM535" s="668"/>
      <c r="GN535" s="668"/>
      <c r="GO535" s="668"/>
      <c r="GP535" s="668"/>
      <c r="GQ535" s="668"/>
      <c r="GR535" s="668"/>
      <c r="GS535" s="668"/>
      <c r="GT535" s="668"/>
      <c r="GU535" s="668"/>
      <c r="GV535" s="668"/>
      <c r="GW535" s="668"/>
      <c r="GX535" s="668"/>
      <c r="GY535" s="668"/>
      <c r="GZ535" s="668"/>
      <c r="HA535" s="668"/>
      <c r="HB535" s="668"/>
      <c r="HC535" s="668"/>
      <c r="HD535" s="668"/>
      <c r="HE535" s="668"/>
      <c r="HF535" s="668"/>
      <c r="HG535" s="668"/>
      <c r="HH535" s="668"/>
      <c r="HI535" s="668"/>
      <c r="HJ535" s="668"/>
      <c r="HK535" s="668"/>
      <c r="HL535" s="668"/>
      <c r="HM535" s="668"/>
      <c r="HN535" s="668"/>
      <c r="HO535" s="668"/>
      <c r="HP535" s="668"/>
      <c r="HQ535" s="668"/>
      <c r="HR535" s="668"/>
      <c r="HS535" s="668"/>
      <c r="HT535" s="668"/>
      <c r="HU535" s="668"/>
      <c r="HV535" s="668"/>
      <c r="HW535" s="668"/>
      <c r="HX535" s="668"/>
      <c r="HY535" s="668"/>
      <c r="HZ535" s="668"/>
      <c r="IA535" s="668"/>
      <c r="IB535" s="668"/>
      <c r="IC535" s="668"/>
      <c r="ID535" s="668"/>
      <c r="IE535" s="668"/>
      <c r="IF535" s="668"/>
      <c r="IG535" s="668"/>
      <c r="IH535" s="668"/>
      <c r="II535" s="668"/>
      <c r="IJ535" s="668"/>
      <c r="IK535" s="668"/>
      <c r="IL535" s="668"/>
      <c r="IM535" s="668"/>
      <c r="IN535" s="668"/>
      <c r="IO535" s="668"/>
      <c r="IP535" s="668"/>
      <c r="IQ535" s="668"/>
      <c r="IR535" s="668"/>
      <c r="IS535" s="668"/>
    </row>
    <row r="536" spans="1:253" s="914" customFormat="1" ht="75">
      <c r="A536" s="725">
        <v>521</v>
      </c>
      <c r="B536" s="853" t="s">
        <v>135</v>
      </c>
      <c r="C536" s="1156" t="s">
        <v>1293</v>
      </c>
      <c r="D536" s="639">
        <v>577</v>
      </c>
      <c r="E536" s="665" t="s">
        <v>225</v>
      </c>
      <c r="F536" s="849" t="s">
        <v>1140</v>
      </c>
      <c r="G536" s="866" t="s">
        <v>165</v>
      </c>
      <c r="H536" s="665" t="s">
        <v>132</v>
      </c>
      <c r="I536" s="728">
        <v>2013</v>
      </c>
      <c r="J536" s="855" t="s">
        <v>1306</v>
      </c>
      <c r="K536" s="728">
        <v>2015</v>
      </c>
      <c r="L536" s="855" t="s">
        <v>1255</v>
      </c>
      <c r="M536" s="728"/>
      <c r="N536" s="899" t="s">
        <v>136</v>
      </c>
      <c r="O536" s="920">
        <v>593</v>
      </c>
      <c r="P536" s="920"/>
      <c r="Q536" s="920">
        <v>593</v>
      </c>
      <c r="R536" s="920">
        <v>577</v>
      </c>
      <c r="S536" s="920"/>
      <c r="T536" s="920">
        <f>R536</f>
        <v>577</v>
      </c>
      <c r="U536" s="920">
        <v>59</v>
      </c>
      <c r="V536" s="1096"/>
      <c r="W536" s="1096"/>
      <c r="X536" s="1096"/>
      <c r="Y536" s="1096"/>
      <c r="Z536" s="1096"/>
      <c r="AA536" s="1096">
        <v>0</v>
      </c>
      <c r="AB536" s="853" t="s">
        <v>134</v>
      </c>
      <c r="AC536" s="668"/>
      <c r="AD536" s="668"/>
      <c r="AE536" s="668"/>
      <c r="AF536" s="668"/>
      <c r="AG536" s="668"/>
      <c r="AH536" s="668"/>
      <c r="AI536" s="668"/>
      <c r="AJ536" s="668"/>
      <c r="AK536" s="668"/>
      <c r="AL536" s="668"/>
      <c r="AM536" s="668"/>
      <c r="AN536" s="668"/>
      <c r="AO536" s="668"/>
      <c r="AP536" s="668"/>
      <c r="AQ536" s="668"/>
      <c r="AR536" s="668"/>
      <c r="AS536" s="668"/>
      <c r="AT536" s="668"/>
      <c r="AU536" s="668"/>
      <c r="AV536" s="668"/>
      <c r="AW536" s="668"/>
      <c r="AX536" s="668"/>
      <c r="AY536" s="668"/>
      <c r="AZ536" s="668"/>
      <c r="BA536" s="668"/>
      <c r="BB536" s="668"/>
      <c r="BC536" s="668"/>
      <c r="BD536" s="668"/>
      <c r="BE536" s="668"/>
      <c r="BF536" s="668"/>
      <c r="BG536" s="668"/>
      <c r="BH536" s="668"/>
      <c r="BI536" s="668"/>
      <c r="BJ536" s="668"/>
      <c r="BK536" s="668"/>
      <c r="BL536" s="668"/>
      <c r="BM536" s="668"/>
      <c r="BN536" s="668"/>
      <c r="BO536" s="668"/>
      <c r="BP536" s="668"/>
      <c r="BQ536" s="668"/>
      <c r="BR536" s="668"/>
      <c r="BS536" s="668"/>
      <c r="BT536" s="668"/>
      <c r="BU536" s="668"/>
      <c r="BV536" s="668"/>
      <c r="BW536" s="668"/>
      <c r="BX536" s="668"/>
      <c r="BY536" s="668"/>
      <c r="BZ536" s="668"/>
      <c r="CA536" s="668"/>
      <c r="CB536" s="668"/>
      <c r="CC536" s="668"/>
      <c r="CD536" s="668"/>
      <c r="CE536" s="668"/>
      <c r="CF536" s="668"/>
      <c r="CG536" s="668"/>
      <c r="CH536" s="668"/>
      <c r="CI536" s="668"/>
      <c r="CJ536" s="668"/>
      <c r="CK536" s="668"/>
      <c r="CL536" s="668"/>
      <c r="CM536" s="668"/>
      <c r="CN536" s="668"/>
      <c r="CO536" s="668"/>
      <c r="CP536" s="668"/>
      <c r="CQ536" s="668"/>
      <c r="CR536" s="668"/>
      <c r="CS536" s="668"/>
      <c r="CT536" s="668"/>
      <c r="CU536" s="668"/>
      <c r="CV536" s="668"/>
      <c r="CW536" s="668"/>
      <c r="CX536" s="668"/>
      <c r="CY536" s="668"/>
      <c r="CZ536" s="668"/>
      <c r="DA536" s="668"/>
      <c r="DB536" s="668"/>
      <c r="DC536" s="668"/>
      <c r="DD536" s="668"/>
      <c r="DE536" s="668"/>
      <c r="DF536" s="668"/>
      <c r="DG536" s="668"/>
      <c r="DH536" s="668"/>
      <c r="DI536" s="668"/>
      <c r="DJ536" s="668"/>
      <c r="DK536" s="668"/>
      <c r="DL536" s="668"/>
      <c r="DM536" s="668"/>
      <c r="DN536" s="668"/>
      <c r="DO536" s="668"/>
      <c r="DP536" s="668"/>
      <c r="DQ536" s="668"/>
      <c r="DR536" s="668"/>
      <c r="DS536" s="668"/>
      <c r="DT536" s="668"/>
      <c r="DU536" s="668"/>
      <c r="DV536" s="668"/>
      <c r="DW536" s="668"/>
      <c r="DX536" s="668"/>
      <c r="DY536" s="668"/>
      <c r="DZ536" s="668"/>
      <c r="EA536" s="668"/>
      <c r="EB536" s="668"/>
      <c r="EC536" s="668"/>
      <c r="ED536" s="668"/>
      <c r="EE536" s="668"/>
      <c r="EF536" s="668"/>
      <c r="EG536" s="668"/>
      <c r="EH536" s="668"/>
      <c r="EI536" s="668"/>
      <c r="EJ536" s="668"/>
      <c r="EK536" s="668"/>
      <c r="EL536" s="668"/>
      <c r="EM536" s="668"/>
      <c r="EN536" s="668"/>
      <c r="EO536" s="668"/>
      <c r="EP536" s="668"/>
      <c r="EQ536" s="668"/>
      <c r="ER536" s="668"/>
      <c r="ES536" s="668"/>
      <c r="ET536" s="668"/>
      <c r="EU536" s="668"/>
      <c r="EV536" s="668"/>
      <c r="EW536" s="668"/>
      <c r="EX536" s="668"/>
      <c r="EY536" s="668"/>
      <c r="EZ536" s="668"/>
      <c r="FA536" s="668"/>
      <c r="FB536" s="668"/>
      <c r="FC536" s="668"/>
      <c r="FD536" s="668"/>
      <c r="FE536" s="668"/>
      <c r="FF536" s="668"/>
      <c r="FG536" s="668"/>
      <c r="FH536" s="668"/>
      <c r="FI536" s="668"/>
      <c r="FJ536" s="668"/>
      <c r="FK536" s="668"/>
      <c r="FL536" s="668"/>
      <c r="FM536" s="668"/>
      <c r="FN536" s="668"/>
      <c r="FO536" s="668"/>
      <c r="FP536" s="668"/>
      <c r="FQ536" s="668"/>
      <c r="FR536" s="668"/>
      <c r="FS536" s="668"/>
      <c r="FT536" s="668"/>
      <c r="FU536" s="668"/>
      <c r="FV536" s="668"/>
      <c r="FW536" s="668"/>
      <c r="FX536" s="668"/>
      <c r="FY536" s="668"/>
      <c r="FZ536" s="668"/>
      <c r="GA536" s="668"/>
      <c r="GB536" s="668"/>
      <c r="GC536" s="668"/>
      <c r="GD536" s="668"/>
      <c r="GE536" s="668"/>
      <c r="GF536" s="668"/>
      <c r="GG536" s="668"/>
      <c r="GH536" s="668"/>
      <c r="GI536" s="668"/>
      <c r="GJ536" s="668"/>
      <c r="GK536" s="668"/>
      <c r="GL536" s="668"/>
      <c r="GM536" s="668"/>
      <c r="GN536" s="668"/>
      <c r="GO536" s="668"/>
      <c r="GP536" s="668"/>
      <c r="GQ536" s="668"/>
      <c r="GR536" s="668"/>
      <c r="GS536" s="668"/>
      <c r="GT536" s="668"/>
      <c r="GU536" s="668"/>
      <c r="GV536" s="668"/>
      <c r="GW536" s="668"/>
      <c r="GX536" s="668"/>
      <c r="GY536" s="668"/>
      <c r="GZ536" s="668"/>
      <c r="HA536" s="668"/>
      <c r="HB536" s="668"/>
      <c r="HC536" s="668"/>
      <c r="HD536" s="668"/>
      <c r="HE536" s="668"/>
      <c r="HF536" s="668"/>
      <c r="HG536" s="668"/>
      <c r="HH536" s="668"/>
      <c r="HI536" s="668"/>
      <c r="HJ536" s="668"/>
      <c r="HK536" s="668"/>
      <c r="HL536" s="668"/>
      <c r="HM536" s="668"/>
      <c r="HN536" s="668"/>
      <c r="HO536" s="668"/>
      <c r="HP536" s="668"/>
      <c r="HQ536" s="668"/>
      <c r="HR536" s="668"/>
      <c r="HS536" s="668"/>
      <c r="HT536" s="668"/>
      <c r="HU536" s="668"/>
      <c r="HV536" s="668"/>
      <c r="HW536" s="668"/>
      <c r="HX536" s="668"/>
      <c r="HY536" s="668"/>
      <c r="HZ536" s="668"/>
      <c r="IA536" s="668"/>
      <c r="IB536" s="668"/>
      <c r="IC536" s="668"/>
      <c r="ID536" s="668"/>
      <c r="IE536" s="668"/>
      <c r="IF536" s="668"/>
      <c r="IG536" s="668"/>
      <c r="IH536" s="668"/>
      <c r="II536" s="668"/>
      <c r="IJ536" s="668"/>
      <c r="IK536" s="668"/>
      <c r="IL536" s="668"/>
      <c r="IM536" s="668"/>
      <c r="IN536" s="668"/>
      <c r="IO536" s="668"/>
      <c r="IP536" s="668"/>
      <c r="IQ536" s="668"/>
      <c r="IR536" s="668"/>
      <c r="IS536" s="668"/>
    </row>
    <row r="537" spans="1:253" s="914" customFormat="1" ht="75">
      <c r="A537" s="725">
        <v>522</v>
      </c>
      <c r="B537" s="853" t="s">
        <v>139</v>
      </c>
      <c r="C537" s="853" t="s">
        <v>1294</v>
      </c>
      <c r="D537" s="639">
        <v>537</v>
      </c>
      <c r="E537" s="665" t="s">
        <v>225</v>
      </c>
      <c r="F537" s="849" t="s">
        <v>1140</v>
      </c>
      <c r="G537" s="866" t="s">
        <v>165</v>
      </c>
      <c r="H537" s="665" t="s">
        <v>132</v>
      </c>
      <c r="I537" s="728">
        <v>2014</v>
      </c>
      <c r="J537" s="855" t="s">
        <v>1297</v>
      </c>
      <c r="K537" s="728">
        <v>2015</v>
      </c>
      <c r="L537" s="855" t="s">
        <v>1299</v>
      </c>
      <c r="M537" s="728"/>
      <c r="N537" s="899" t="s">
        <v>140</v>
      </c>
      <c r="O537" s="920">
        <v>614</v>
      </c>
      <c r="P537" s="920"/>
      <c r="Q537" s="920">
        <v>614</v>
      </c>
      <c r="R537" s="920">
        <f>450+87</f>
        <v>537</v>
      </c>
      <c r="S537" s="920"/>
      <c r="T537" s="920">
        <f>R537</f>
        <v>537</v>
      </c>
      <c r="U537" s="920">
        <v>87</v>
      </c>
      <c r="V537" s="1096"/>
      <c r="W537" s="1096"/>
      <c r="X537" s="1096"/>
      <c r="Y537" s="1096"/>
      <c r="Z537" s="1096"/>
      <c r="AA537" s="1096">
        <v>0</v>
      </c>
      <c r="AB537" s="853" t="s">
        <v>134</v>
      </c>
      <c r="AC537" s="668"/>
      <c r="AD537" s="668"/>
      <c r="AE537" s="668"/>
      <c r="AF537" s="668"/>
      <c r="AG537" s="668"/>
      <c r="AH537" s="668"/>
      <c r="AI537" s="668"/>
      <c r="AJ537" s="668"/>
      <c r="AK537" s="668"/>
      <c r="AL537" s="668"/>
      <c r="AM537" s="668"/>
      <c r="AN537" s="668"/>
      <c r="AO537" s="668"/>
      <c r="AP537" s="668"/>
      <c r="AQ537" s="668"/>
      <c r="AR537" s="668"/>
      <c r="AS537" s="668"/>
      <c r="AT537" s="668"/>
      <c r="AU537" s="668"/>
      <c r="AV537" s="668"/>
      <c r="AW537" s="668"/>
      <c r="AX537" s="668"/>
      <c r="AY537" s="668"/>
      <c r="AZ537" s="668"/>
      <c r="BA537" s="668"/>
      <c r="BB537" s="668"/>
      <c r="BC537" s="668"/>
      <c r="BD537" s="668"/>
      <c r="BE537" s="668"/>
      <c r="BF537" s="668"/>
      <c r="BG537" s="668"/>
      <c r="BH537" s="668"/>
      <c r="BI537" s="668"/>
      <c r="BJ537" s="668"/>
      <c r="BK537" s="668"/>
      <c r="BL537" s="668"/>
      <c r="BM537" s="668"/>
      <c r="BN537" s="668"/>
      <c r="BO537" s="668"/>
      <c r="BP537" s="668"/>
      <c r="BQ537" s="668"/>
      <c r="BR537" s="668"/>
      <c r="BS537" s="668"/>
      <c r="BT537" s="668"/>
      <c r="BU537" s="668"/>
      <c r="BV537" s="668"/>
      <c r="BW537" s="668"/>
      <c r="BX537" s="668"/>
      <c r="BY537" s="668"/>
      <c r="BZ537" s="668"/>
      <c r="CA537" s="668"/>
      <c r="CB537" s="668"/>
      <c r="CC537" s="668"/>
      <c r="CD537" s="668"/>
      <c r="CE537" s="668"/>
      <c r="CF537" s="668"/>
      <c r="CG537" s="668"/>
      <c r="CH537" s="668"/>
      <c r="CI537" s="668"/>
      <c r="CJ537" s="668"/>
      <c r="CK537" s="668"/>
      <c r="CL537" s="668"/>
      <c r="CM537" s="668"/>
      <c r="CN537" s="668"/>
      <c r="CO537" s="668"/>
      <c r="CP537" s="668"/>
      <c r="CQ537" s="668"/>
      <c r="CR537" s="668"/>
      <c r="CS537" s="668"/>
      <c r="CT537" s="668"/>
      <c r="CU537" s="668"/>
      <c r="CV537" s="668"/>
      <c r="CW537" s="668"/>
      <c r="CX537" s="668"/>
      <c r="CY537" s="668"/>
      <c r="CZ537" s="668"/>
      <c r="DA537" s="668"/>
      <c r="DB537" s="668"/>
      <c r="DC537" s="668"/>
      <c r="DD537" s="668"/>
      <c r="DE537" s="668"/>
      <c r="DF537" s="668"/>
      <c r="DG537" s="668"/>
      <c r="DH537" s="668"/>
      <c r="DI537" s="668"/>
      <c r="DJ537" s="668"/>
      <c r="DK537" s="668"/>
      <c r="DL537" s="668"/>
      <c r="DM537" s="668"/>
      <c r="DN537" s="668"/>
      <c r="DO537" s="668"/>
      <c r="DP537" s="668"/>
      <c r="DQ537" s="668"/>
      <c r="DR537" s="668"/>
      <c r="DS537" s="668"/>
      <c r="DT537" s="668"/>
      <c r="DU537" s="668"/>
      <c r="DV537" s="668"/>
      <c r="DW537" s="668"/>
      <c r="DX537" s="668"/>
      <c r="DY537" s="668"/>
      <c r="DZ537" s="668"/>
      <c r="EA537" s="668"/>
      <c r="EB537" s="668"/>
      <c r="EC537" s="668"/>
      <c r="ED537" s="668"/>
      <c r="EE537" s="668"/>
      <c r="EF537" s="668"/>
      <c r="EG537" s="668"/>
      <c r="EH537" s="668"/>
      <c r="EI537" s="668"/>
      <c r="EJ537" s="668"/>
      <c r="EK537" s="668"/>
      <c r="EL537" s="668"/>
      <c r="EM537" s="668"/>
      <c r="EN537" s="668"/>
      <c r="EO537" s="668"/>
      <c r="EP537" s="668"/>
      <c r="EQ537" s="668"/>
      <c r="ER537" s="668"/>
      <c r="ES537" s="668"/>
      <c r="ET537" s="668"/>
      <c r="EU537" s="668"/>
      <c r="EV537" s="668"/>
      <c r="EW537" s="668"/>
      <c r="EX537" s="668"/>
      <c r="EY537" s="668"/>
      <c r="EZ537" s="668"/>
      <c r="FA537" s="668"/>
      <c r="FB537" s="668"/>
      <c r="FC537" s="668"/>
      <c r="FD537" s="668"/>
      <c r="FE537" s="668"/>
      <c r="FF537" s="668"/>
      <c r="FG537" s="668"/>
      <c r="FH537" s="668"/>
      <c r="FI537" s="668"/>
      <c r="FJ537" s="668"/>
      <c r="FK537" s="668"/>
      <c r="FL537" s="668"/>
      <c r="FM537" s="668"/>
      <c r="FN537" s="668"/>
      <c r="FO537" s="668"/>
      <c r="FP537" s="668"/>
      <c r="FQ537" s="668"/>
      <c r="FR537" s="668"/>
      <c r="FS537" s="668"/>
      <c r="FT537" s="668"/>
      <c r="FU537" s="668"/>
      <c r="FV537" s="668"/>
      <c r="FW537" s="668"/>
      <c r="FX537" s="668"/>
      <c r="FY537" s="668"/>
      <c r="FZ537" s="668"/>
      <c r="GA537" s="668"/>
      <c r="GB537" s="668"/>
      <c r="GC537" s="668"/>
      <c r="GD537" s="668"/>
      <c r="GE537" s="668"/>
      <c r="GF537" s="668"/>
      <c r="GG537" s="668"/>
      <c r="GH537" s="668"/>
      <c r="GI537" s="668"/>
      <c r="GJ537" s="668"/>
      <c r="GK537" s="668"/>
      <c r="GL537" s="668"/>
      <c r="GM537" s="668"/>
      <c r="GN537" s="668"/>
      <c r="GO537" s="668"/>
      <c r="GP537" s="668"/>
      <c r="GQ537" s="668"/>
      <c r="GR537" s="668"/>
      <c r="GS537" s="668"/>
      <c r="GT537" s="668"/>
      <c r="GU537" s="668"/>
      <c r="GV537" s="668"/>
      <c r="GW537" s="668"/>
      <c r="GX537" s="668"/>
      <c r="GY537" s="668"/>
      <c r="GZ537" s="668"/>
      <c r="HA537" s="668"/>
      <c r="HB537" s="668"/>
      <c r="HC537" s="668"/>
      <c r="HD537" s="668"/>
      <c r="HE537" s="668"/>
      <c r="HF537" s="668"/>
      <c r="HG537" s="668"/>
      <c r="HH537" s="668"/>
      <c r="HI537" s="668"/>
      <c r="HJ537" s="668"/>
      <c r="HK537" s="668"/>
      <c r="HL537" s="668"/>
      <c r="HM537" s="668"/>
      <c r="HN537" s="668"/>
      <c r="HO537" s="668"/>
      <c r="HP537" s="668"/>
      <c r="HQ537" s="668"/>
      <c r="HR537" s="668"/>
      <c r="HS537" s="668"/>
      <c r="HT537" s="668"/>
      <c r="HU537" s="668"/>
      <c r="HV537" s="668"/>
      <c r="HW537" s="668"/>
      <c r="HX537" s="668"/>
      <c r="HY537" s="668"/>
      <c r="HZ537" s="668"/>
      <c r="IA537" s="668"/>
      <c r="IB537" s="668"/>
      <c r="IC537" s="668"/>
      <c r="ID537" s="668"/>
      <c r="IE537" s="668"/>
      <c r="IF537" s="668"/>
      <c r="IG537" s="668"/>
      <c r="IH537" s="668"/>
      <c r="II537" s="668"/>
      <c r="IJ537" s="668"/>
      <c r="IK537" s="668"/>
      <c r="IL537" s="668"/>
      <c r="IM537" s="668"/>
      <c r="IN537" s="668"/>
      <c r="IO537" s="668"/>
      <c r="IP537" s="668"/>
      <c r="IQ537" s="668"/>
      <c r="IR537" s="668"/>
      <c r="IS537" s="668"/>
    </row>
    <row r="538" spans="1:253" s="914" customFormat="1" ht="45">
      <c r="A538" s="725">
        <v>523</v>
      </c>
      <c r="B538" s="1156" t="s">
        <v>148</v>
      </c>
      <c r="C538" s="1156"/>
      <c r="D538" s="1157"/>
      <c r="E538" s="665" t="s">
        <v>225</v>
      </c>
      <c r="F538" s="727" t="s">
        <v>1247</v>
      </c>
      <c r="G538" s="866" t="s">
        <v>165</v>
      </c>
      <c r="H538" s="665" t="s">
        <v>132</v>
      </c>
      <c r="I538" s="728">
        <v>2013</v>
      </c>
      <c r="J538" s="728">
        <v>2013</v>
      </c>
      <c r="K538" s="728">
        <v>2016</v>
      </c>
      <c r="L538" s="728" t="s">
        <v>1295</v>
      </c>
      <c r="M538" s="728"/>
      <c r="N538" s="1158" t="s">
        <v>149</v>
      </c>
      <c r="O538" s="867">
        <v>11285</v>
      </c>
      <c r="P538" s="867"/>
      <c r="Q538" s="867">
        <v>11285</v>
      </c>
      <c r="R538" s="920">
        <v>7200</v>
      </c>
      <c r="S538" s="920"/>
      <c r="T538" s="920">
        <v>7200</v>
      </c>
      <c r="U538" s="1110">
        <v>2957</v>
      </c>
      <c r="V538" s="1096">
        <f>W538+Z538+AA538</f>
        <v>2957</v>
      </c>
      <c r="W538" s="1110"/>
      <c r="X538" s="1110"/>
      <c r="Y538" s="1110"/>
      <c r="Z538" s="1063">
        <v>2957</v>
      </c>
      <c r="AA538" s="1096">
        <v>0</v>
      </c>
      <c r="AB538" s="853" t="s">
        <v>150</v>
      </c>
      <c r="AC538" s="668"/>
      <c r="AD538" s="668"/>
      <c r="AE538" s="668"/>
      <c r="AF538" s="668"/>
      <c r="AG538" s="668"/>
      <c r="AH538" s="668"/>
      <c r="AI538" s="668"/>
      <c r="AJ538" s="668"/>
      <c r="AK538" s="668"/>
      <c r="AL538" s="668"/>
      <c r="AM538" s="668"/>
      <c r="AN538" s="668"/>
      <c r="AO538" s="668"/>
      <c r="AP538" s="668"/>
      <c r="AQ538" s="668"/>
      <c r="AR538" s="668"/>
      <c r="AS538" s="668"/>
      <c r="AT538" s="668"/>
      <c r="AU538" s="668"/>
      <c r="AV538" s="668"/>
      <c r="AW538" s="668"/>
      <c r="AX538" s="668"/>
      <c r="AY538" s="668"/>
      <c r="AZ538" s="668"/>
      <c r="BA538" s="668"/>
      <c r="BB538" s="668"/>
      <c r="BC538" s="668"/>
      <c r="BD538" s="668"/>
      <c r="BE538" s="668"/>
      <c r="BF538" s="668"/>
      <c r="BG538" s="668"/>
      <c r="BH538" s="668"/>
      <c r="BI538" s="668"/>
      <c r="BJ538" s="668"/>
      <c r="BK538" s="668"/>
      <c r="BL538" s="668"/>
      <c r="BM538" s="668"/>
      <c r="BN538" s="668"/>
      <c r="BO538" s="668"/>
      <c r="BP538" s="668"/>
      <c r="BQ538" s="668"/>
      <c r="BR538" s="668"/>
      <c r="BS538" s="668"/>
      <c r="BT538" s="668"/>
      <c r="BU538" s="668"/>
      <c r="BV538" s="668"/>
      <c r="BW538" s="668"/>
      <c r="BX538" s="668"/>
      <c r="BY538" s="668"/>
      <c r="BZ538" s="668"/>
      <c r="CA538" s="668"/>
      <c r="CB538" s="668"/>
      <c r="CC538" s="668"/>
      <c r="CD538" s="668"/>
      <c r="CE538" s="668"/>
      <c r="CF538" s="668"/>
      <c r="CG538" s="668"/>
      <c r="CH538" s="668"/>
      <c r="CI538" s="668"/>
      <c r="CJ538" s="668"/>
      <c r="CK538" s="668"/>
      <c r="CL538" s="668"/>
      <c r="CM538" s="668"/>
      <c r="CN538" s="668"/>
      <c r="CO538" s="668"/>
      <c r="CP538" s="668"/>
      <c r="CQ538" s="668"/>
      <c r="CR538" s="668"/>
      <c r="CS538" s="668"/>
      <c r="CT538" s="668"/>
      <c r="CU538" s="668"/>
      <c r="CV538" s="668"/>
      <c r="CW538" s="668"/>
      <c r="CX538" s="668"/>
      <c r="CY538" s="668"/>
      <c r="CZ538" s="668"/>
      <c r="DA538" s="668"/>
      <c r="DB538" s="668"/>
      <c r="DC538" s="668"/>
      <c r="DD538" s="668"/>
      <c r="DE538" s="668"/>
      <c r="DF538" s="668"/>
      <c r="DG538" s="668"/>
      <c r="DH538" s="668"/>
      <c r="DI538" s="668"/>
      <c r="DJ538" s="668"/>
      <c r="DK538" s="668"/>
      <c r="DL538" s="668"/>
      <c r="DM538" s="668"/>
      <c r="DN538" s="668"/>
      <c r="DO538" s="668"/>
      <c r="DP538" s="668"/>
      <c r="DQ538" s="668"/>
      <c r="DR538" s="668"/>
      <c r="DS538" s="668"/>
      <c r="DT538" s="668"/>
      <c r="DU538" s="668"/>
      <c r="DV538" s="668"/>
      <c r="DW538" s="668"/>
      <c r="DX538" s="668"/>
      <c r="DY538" s="668"/>
      <c r="DZ538" s="668"/>
      <c r="EA538" s="668"/>
      <c r="EB538" s="668"/>
      <c r="EC538" s="668"/>
      <c r="ED538" s="668"/>
      <c r="EE538" s="668"/>
      <c r="EF538" s="668"/>
      <c r="EG538" s="668"/>
      <c r="EH538" s="668"/>
      <c r="EI538" s="668"/>
      <c r="EJ538" s="668"/>
      <c r="EK538" s="668"/>
      <c r="EL538" s="668"/>
      <c r="EM538" s="668"/>
      <c r="EN538" s="668"/>
      <c r="EO538" s="668"/>
      <c r="EP538" s="668"/>
      <c r="EQ538" s="668"/>
      <c r="ER538" s="668"/>
      <c r="ES538" s="668"/>
      <c r="ET538" s="668"/>
      <c r="EU538" s="668"/>
      <c r="EV538" s="668"/>
      <c r="EW538" s="668"/>
      <c r="EX538" s="668"/>
      <c r="EY538" s="668"/>
      <c r="EZ538" s="668"/>
      <c r="FA538" s="668"/>
      <c r="FB538" s="668"/>
      <c r="FC538" s="668"/>
      <c r="FD538" s="668"/>
      <c r="FE538" s="668"/>
      <c r="FF538" s="668"/>
      <c r="FG538" s="668"/>
      <c r="FH538" s="668"/>
      <c r="FI538" s="668"/>
      <c r="FJ538" s="668"/>
      <c r="FK538" s="668"/>
      <c r="FL538" s="668"/>
      <c r="FM538" s="668"/>
      <c r="FN538" s="668"/>
      <c r="FO538" s="668"/>
      <c r="FP538" s="668"/>
      <c r="FQ538" s="668"/>
      <c r="FR538" s="668"/>
      <c r="FS538" s="668"/>
      <c r="FT538" s="668"/>
      <c r="FU538" s="668"/>
      <c r="FV538" s="668"/>
      <c r="FW538" s="668"/>
      <c r="FX538" s="668"/>
      <c r="FY538" s="668"/>
      <c r="FZ538" s="668"/>
      <c r="GA538" s="668"/>
      <c r="GB538" s="668"/>
      <c r="GC538" s="668"/>
      <c r="GD538" s="668"/>
      <c r="GE538" s="668"/>
      <c r="GF538" s="668"/>
      <c r="GG538" s="668"/>
      <c r="GH538" s="668"/>
      <c r="GI538" s="668"/>
      <c r="GJ538" s="668"/>
      <c r="GK538" s="668"/>
      <c r="GL538" s="668"/>
      <c r="GM538" s="668"/>
      <c r="GN538" s="668"/>
      <c r="GO538" s="668"/>
      <c r="GP538" s="668"/>
      <c r="GQ538" s="668"/>
      <c r="GR538" s="668"/>
      <c r="GS538" s="668"/>
      <c r="GT538" s="668"/>
      <c r="GU538" s="668"/>
      <c r="GV538" s="668"/>
      <c r="GW538" s="668"/>
      <c r="GX538" s="668"/>
      <c r="GY538" s="668"/>
      <c r="GZ538" s="668"/>
      <c r="HA538" s="668"/>
      <c r="HB538" s="668"/>
      <c r="HC538" s="668"/>
      <c r="HD538" s="668"/>
      <c r="HE538" s="668"/>
      <c r="HF538" s="668"/>
      <c r="HG538" s="668"/>
      <c r="HH538" s="668"/>
      <c r="HI538" s="668"/>
      <c r="HJ538" s="668"/>
      <c r="HK538" s="668"/>
      <c r="HL538" s="668"/>
      <c r="HM538" s="668"/>
      <c r="HN538" s="668"/>
      <c r="HO538" s="668"/>
      <c r="HP538" s="668"/>
      <c r="HQ538" s="668"/>
      <c r="HR538" s="668"/>
      <c r="HS538" s="668"/>
      <c r="HT538" s="668"/>
      <c r="HU538" s="668"/>
      <c r="HV538" s="668"/>
      <c r="HW538" s="668"/>
      <c r="HX538" s="668"/>
      <c r="HY538" s="668"/>
      <c r="HZ538" s="668"/>
      <c r="IA538" s="668"/>
      <c r="IB538" s="668"/>
      <c r="IC538" s="668"/>
      <c r="ID538" s="668"/>
      <c r="IE538" s="668"/>
      <c r="IF538" s="668"/>
      <c r="IG538" s="668"/>
      <c r="IH538" s="668"/>
      <c r="II538" s="668"/>
      <c r="IJ538" s="668"/>
      <c r="IK538" s="668"/>
      <c r="IL538" s="668"/>
      <c r="IM538" s="668"/>
      <c r="IN538" s="668"/>
      <c r="IO538" s="668"/>
      <c r="IP538" s="668"/>
      <c r="IQ538" s="668"/>
      <c r="IR538" s="668"/>
      <c r="IS538" s="668"/>
    </row>
    <row r="539" spans="1:253" s="914" customFormat="1" ht="90">
      <c r="A539" s="725">
        <v>524</v>
      </c>
      <c r="B539" s="1156" t="s">
        <v>151</v>
      </c>
      <c r="C539" s="1156"/>
      <c r="D539" s="1157"/>
      <c r="E539" s="665" t="s">
        <v>225</v>
      </c>
      <c r="F539" s="727" t="s">
        <v>1247</v>
      </c>
      <c r="G539" s="866" t="s">
        <v>165</v>
      </c>
      <c r="H539" s="665" t="s">
        <v>132</v>
      </c>
      <c r="I539" s="728">
        <v>2013</v>
      </c>
      <c r="J539" s="728">
        <v>2013</v>
      </c>
      <c r="K539" s="728">
        <v>2016</v>
      </c>
      <c r="L539" s="728">
        <v>2016</v>
      </c>
      <c r="M539" s="728"/>
      <c r="N539" s="1158" t="s">
        <v>152</v>
      </c>
      <c r="O539" s="867">
        <v>4486</v>
      </c>
      <c r="P539" s="867"/>
      <c r="Q539" s="867">
        <f>O539</f>
        <v>4486</v>
      </c>
      <c r="R539" s="920">
        <f>3137+682+650</f>
        <v>4469</v>
      </c>
      <c r="S539" s="920"/>
      <c r="T539" s="920">
        <f>R539</f>
        <v>4469</v>
      </c>
      <c r="U539" s="1096">
        <v>310</v>
      </c>
      <c r="V539" s="1096"/>
      <c r="W539" s="1096"/>
      <c r="X539" s="1096"/>
      <c r="Y539" s="1096"/>
      <c r="Z539" s="1096"/>
      <c r="AA539" s="1096"/>
      <c r="AB539" s="853" t="s">
        <v>153</v>
      </c>
      <c r="AC539" s="668"/>
      <c r="AD539" s="668"/>
      <c r="AE539" s="668"/>
      <c r="AF539" s="668"/>
      <c r="AG539" s="668"/>
      <c r="AH539" s="668"/>
      <c r="AI539" s="668"/>
      <c r="AJ539" s="668"/>
      <c r="AK539" s="668"/>
      <c r="AL539" s="668"/>
      <c r="AM539" s="668"/>
      <c r="AN539" s="668"/>
      <c r="AO539" s="668"/>
      <c r="AP539" s="668"/>
      <c r="AQ539" s="668"/>
      <c r="AR539" s="668"/>
      <c r="AS539" s="668"/>
      <c r="AT539" s="668"/>
      <c r="AU539" s="668"/>
      <c r="AV539" s="668"/>
      <c r="AW539" s="668"/>
      <c r="AX539" s="668"/>
      <c r="AY539" s="668"/>
      <c r="AZ539" s="668"/>
      <c r="BA539" s="668"/>
      <c r="BB539" s="668"/>
      <c r="BC539" s="668"/>
      <c r="BD539" s="668"/>
      <c r="BE539" s="668"/>
      <c r="BF539" s="668"/>
      <c r="BG539" s="668"/>
      <c r="BH539" s="668"/>
      <c r="BI539" s="668"/>
      <c r="BJ539" s="668"/>
      <c r="BK539" s="668"/>
      <c r="BL539" s="668"/>
      <c r="BM539" s="668"/>
      <c r="BN539" s="668"/>
      <c r="BO539" s="668"/>
      <c r="BP539" s="668"/>
      <c r="BQ539" s="668"/>
      <c r="BR539" s="668"/>
      <c r="BS539" s="668"/>
      <c r="BT539" s="668"/>
      <c r="BU539" s="668"/>
      <c r="BV539" s="668"/>
      <c r="BW539" s="668"/>
      <c r="BX539" s="668"/>
      <c r="BY539" s="668"/>
      <c r="BZ539" s="668"/>
      <c r="CA539" s="668"/>
      <c r="CB539" s="668"/>
      <c r="CC539" s="668"/>
      <c r="CD539" s="668"/>
      <c r="CE539" s="668"/>
      <c r="CF539" s="668"/>
      <c r="CG539" s="668"/>
      <c r="CH539" s="668"/>
      <c r="CI539" s="668"/>
      <c r="CJ539" s="668"/>
      <c r="CK539" s="668"/>
      <c r="CL539" s="668"/>
      <c r="CM539" s="668"/>
      <c r="CN539" s="668"/>
      <c r="CO539" s="668"/>
      <c r="CP539" s="668"/>
      <c r="CQ539" s="668"/>
      <c r="CR539" s="668"/>
      <c r="CS539" s="668"/>
      <c r="CT539" s="668"/>
      <c r="CU539" s="668"/>
      <c r="CV539" s="668"/>
      <c r="CW539" s="668"/>
      <c r="CX539" s="668"/>
      <c r="CY539" s="668"/>
      <c r="CZ539" s="668"/>
      <c r="DA539" s="668"/>
      <c r="DB539" s="668"/>
      <c r="DC539" s="668"/>
      <c r="DD539" s="668"/>
      <c r="DE539" s="668"/>
      <c r="DF539" s="668"/>
      <c r="DG539" s="668"/>
      <c r="DH539" s="668"/>
      <c r="DI539" s="668"/>
      <c r="DJ539" s="668"/>
      <c r="DK539" s="668"/>
      <c r="DL539" s="668"/>
      <c r="DM539" s="668"/>
      <c r="DN539" s="668"/>
      <c r="DO539" s="668"/>
      <c r="DP539" s="668"/>
      <c r="DQ539" s="668"/>
      <c r="DR539" s="668"/>
      <c r="DS539" s="668"/>
      <c r="DT539" s="668"/>
      <c r="DU539" s="668"/>
      <c r="DV539" s="668"/>
      <c r="DW539" s="668"/>
      <c r="DX539" s="668"/>
      <c r="DY539" s="668"/>
      <c r="DZ539" s="668"/>
      <c r="EA539" s="668"/>
      <c r="EB539" s="668"/>
      <c r="EC539" s="668"/>
      <c r="ED539" s="668"/>
      <c r="EE539" s="668"/>
      <c r="EF539" s="668"/>
      <c r="EG539" s="668"/>
      <c r="EH539" s="668"/>
      <c r="EI539" s="668"/>
      <c r="EJ539" s="668"/>
      <c r="EK539" s="668"/>
      <c r="EL539" s="668"/>
      <c r="EM539" s="668"/>
      <c r="EN539" s="668"/>
      <c r="EO539" s="668"/>
      <c r="EP539" s="668"/>
      <c r="EQ539" s="668"/>
      <c r="ER539" s="668"/>
      <c r="ES539" s="668"/>
      <c r="ET539" s="668"/>
      <c r="EU539" s="668"/>
      <c r="EV539" s="668"/>
      <c r="EW539" s="668"/>
      <c r="EX539" s="668"/>
      <c r="EY539" s="668"/>
      <c r="EZ539" s="668"/>
      <c r="FA539" s="668"/>
      <c r="FB539" s="668"/>
      <c r="FC539" s="668"/>
      <c r="FD539" s="668"/>
      <c r="FE539" s="668"/>
      <c r="FF539" s="668"/>
      <c r="FG539" s="668"/>
      <c r="FH539" s="668"/>
      <c r="FI539" s="668"/>
      <c r="FJ539" s="668"/>
      <c r="FK539" s="668"/>
      <c r="FL539" s="668"/>
      <c r="FM539" s="668"/>
      <c r="FN539" s="668"/>
      <c r="FO539" s="668"/>
      <c r="FP539" s="668"/>
      <c r="FQ539" s="668"/>
      <c r="FR539" s="668"/>
      <c r="FS539" s="668"/>
      <c r="FT539" s="668"/>
      <c r="FU539" s="668"/>
      <c r="FV539" s="668"/>
      <c r="FW539" s="668"/>
      <c r="FX539" s="668"/>
      <c r="FY539" s="668"/>
      <c r="FZ539" s="668"/>
      <c r="GA539" s="668"/>
      <c r="GB539" s="668"/>
      <c r="GC539" s="668"/>
      <c r="GD539" s="668"/>
      <c r="GE539" s="668"/>
      <c r="GF539" s="668"/>
      <c r="GG539" s="668"/>
      <c r="GH539" s="668"/>
      <c r="GI539" s="668"/>
      <c r="GJ539" s="668"/>
      <c r="GK539" s="668"/>
      <c r="GL539" s="668"/>
      <c r="GM539" s="668"/>
      <c r="GN539" s="668"/>
      <c r="GO539" s="668"/>
      <c r="GP539" s="668"/>
      <c r="GQ539" s="668"/>
      <c r="GR539" s="668"/>
      <c r="GS539" s="668"/>
      <c r="GT539" s="668"/>
      <c r="GU539" s="668"/>
      <c r="GV539" s="668"/>
      <c r="GW539" s="668"/>
      <c r="GX539" s="668"/>
      <c r="GY539" s="668"/>
      <c r="GZ539" s="668"/>
      <c r="HA539" s="668"/>
      <c r="HB539" s="668"/>
      <c r="HC539" s="668"/>
      <c r="HD539" s="668"/>
      <c r="HE539" s="668"/>
      <c r="HF539" s="668"/>
      <c r="HG539" s="668"/>
      <c r="HH539" s="668"/>
      <c r="HI539" s="668"/>
      <c r="HJ539" s="668"/>
      <c r="HK539" s="668"/>
      <c r="HL539" s="668"/>
      <c r="HM539" s="668"/>
      <c r="HN539" s="668"/>
      <c r="HO539" s="668"/>
      <c r="HP539" s="668"/>
      <c r="HQ539" s="668"/>
      <c r="HR539" s="668"/>
      <c r="HS539" s="668"/>
      <c r="HT539" s="668"/>
      <c r="HU539" s="668"/>
      <c r="HV539" s="668"/>
      <c r="HW539" s="668"/>
      <c r="HX539" s="668"/>
      <c r="HY539" s="668"/>
      <c r="HZ539" s="668"/>
      <c r="IA539" s="668"/>
      <c r="IB539" s="668"/>
      <c r="IC539" s="668"/>
      <c r="ID539" s="668"/>
      <c r="IE539" s="668"/>
      <c r="IF539" s="668"/>
      <c r="IG539" s="668"/>
      <c r="IH539" s="668"/>
      <c r="II539" s="668"/>
      <c r="IJ539" s="668"/>
      <c r="IK539" s="668"/>
      <c r="IL539" s="668"/>
      <c r="IM539" s="668"/>
      <c r="IN539" s="668"/>
      <c r="IO539" s="668"/>
      <c r="IP539" s="668"/>
      <c r="IQ539" s="668"/>
      <c r="IR539" s="668"/>
      <c r="IS539" s="668"/>
    </row>
    <row r="540" spans="1:253" s="914" customFormat="1" ht="90">
      <c r="A540" s="725">
        <v>525</v>
      </c>
      <c r="B540" s="1156" t="s">
        <v>154</v>
      </c>
      <c r="C540" s="1156" t="s">
        <v>1296</v>
      </c>
      <c r="D540" s="1157">
        <v>5235.2290000000003</v>
      </c>
      <c r="E540" s="665" t="s">
        <v>225</v>
      </c>
      <c r="F540" s="727" t="s">
        <v>1247</v>
      </c>
      <c r="G540" s="866" t="s">
        <v>165</v>
      </c>
      <c r="H540" s="665" t="s">
        <v>132</v>
      </c>
      <c r="I540" s="728">
        <v>2014</v>
      </c>
      <c r="J540" s="855" t="s">
        <v>1297</v>
      </c>
      <c r="K540" s="728">
        <v>2016</v>
      </c>
      <c r="L540" s="855" t="s">
        <v>1206</v>
      </c>
      <c r="M540" s="728"/>
      <c r="N540" s="1158" t="s">
        <v>155</v>
      </c>
      <c r="O540" s="1063">
        <v>5377</v>
      </c>
      <c r="P540" s="1063"/>
      <c r="Q540" s="1063">
        <v>5377</v>
      </c>
      <c r="R540" s="1135">
        <f>4500</f>
        <v>4500</v>
      </c>
      <c r="S540" s="1135"/>
      <c r="T540" s="1135">
        <f>R540</f>
        <v>4500</v>
      </c>
      <c r="U540" s="1135">
        <v>339</v>
      </c>
      <c r="V540" s="1096">
        <f>W540+Z540+AA540</f>
        <v>733</v>
      </c>
      <c r="W540" s="1135">
        <v>733</v>
      </c>
      <c r="X540" s="1135"/>
      <c r="Y540" s="1135"/>
      <c r="Z540" s="1135"/>
      <c r="AA540" s="1096">
        <v>0</v>
      </c>
      <c r="AB540" s="853" t="s">
        <v>156</v>
      </c>
      <c r="AC540" s="668"/>
      <c r="AD540" s="668"/>
      <c r="AE540" s="668"/>
      <c r="AF540" s="668"/>
      <c r="AG540" s="668"/>
      <c r="AH540" s="668"/>
      <c r="AI540" s="668"/>
      <c r="AJ540" s="668"/>
      <c r="AK540" s="668"/>
      <c r="AL540" s="668"/>
      <c r="AM540" s="668"/>
      <c r="AN540" s="668"/>
      <c r="AO540" s="668"/>
      <c r="AP540" s="668"/>
      <c r="AQ540" s="668"/>
      <c r="AR540" s="668"/>
      <c r="AS540" s="668"/>
      <c r="AT540" s="668"/>
      <c r="AU540" s="668"/>
      <c r="AV540" s="668"/>
      <c r="AW540" s="668"/>
      <c r="AX540" s="668"/>
      <c r="AY540" s="668"/>
      <c r="AZ540" s="668"/>
      <c r="BA540" s="668"/>
      <c r="BB540" s="668"/>
      <c r="BC540" s="668"/>
      <c r="BD540" s="668"/>
      <c r="BE540" s="668"/>
      <c r="BF540" s="668"/>
      <c r="BG540" s="668"/>
      <c r="BH540" s="668"/>
      <c r="BI540" s="668"/>
      <c r="BJ540" s="668"/>
      <c r="BK540" s="668"/>
      <c r="BL540" s="668"/>
      <c r="BM540" s="668"/>
      <c r="BN540" s="668"/>
      <c r="BO540" s="668"/>
      <c r="BP540" s="668"/>
      <c r="BQ540" s="668"/>
      <c r="BR540" s="668"/>
      <c r="BS540" s="668"/>
      <c r="BT540" s="668"/>
      <c r="BU540" s="668"/>
      <c r="BV540" s="668"/>
      <c r="BW540" s="668"/>
      <c r="BX540" s="668"/>
      <c r="BY540" s="668"/>
      <c r="BZ540" s="668"/>
      <c r="CA540" s="668"/>
      <c r="CB540" s="668"/>
      <c r="CC540" s="668"/>
      <c r="CD540" s="668"/>
      <c r="CE540" s="668"/>
      <c r="CF540" s="668"/>
      <c r="CG540" s="668"/>
      <c r="CH540" s="668"/>
      <c r="CI540" s="668"/>
      <c r="CJ540" s="668"/>
      <c r="CK540" s="668"/>
      <c r="CL540" s="668"/>
      <c r="CM540" s="668"/>
      <c r="CN540" s="668"/>
      <c r="CO540" s="668"/>
      <c r="CP540" s="668"/>
      <c r="CQ540" s="668"/>
      <c r="CR540" s="668"/>
      <c r="CS540" s="668"/>
      <c r="CT540" s="668"/>
      <c r="CU540" s="668"/>
      <c r="CV540" s="668"/>
      <c r="CW540" s="668"/>
      <c r="CX540" s="668"/>
      <c r="CY540" s="668"/>
      <c r="CZ540" s="668"/>
      <c r="DA540" s="668"/>
      <c r="DB540" s="668"/>
      <c r="DC540" s="668"/>
      <c r="DD540" s="668"/>
      <c r="DE540" s="668"/>
      <c r="DF540" s="668"/>
      <c r="DG540" s="668"/>
      <c r="DH540" s="668"/>
      <c r="DI540" s="668"/>
      <c r="DJ540" s="668"/>
      <c r="DK540" s="668"/>
      <c r="DL540" s="668"/>
      <c r="DM540" s="668"/>
      <c r="DN540" s="668"/>
      <c r="DO540" s="668"/>
      <c r="DP540" s="668"/>
      <c r="DQ540" s="668"/>
      <c r="DR540" s="668"/>
      <c r="DS540" s="668"/>
      <c r="DT540" s="668"/>
      <c r="DU540" s="668"/>
      <c r="DV540" s="668"/>
      <c r="DW540" s="668"/>
      <c r="DX540" s="668"/>
      <c r="DY540" s="668"/>
      <c r="DZ540" s="668"/>
      <c r="EA540" s="668"/>
      <c r="EB540" s="668"/>
      <c r="EC540" s="668"/>
      <c r="ED540" s="668"/>
      <c r="EE540" s="668"/>
      <c r="EF540" s="668"/>
      <c r="EG540" s="668"/>
      <c r="EH540" s="668"/>
      <c r="EI540" s="668"/>
      <c r="EJ540" s="668"/>
      <c r="EK540" s="668"/>
      <c r="EL540" s="668"/>
      <c r="EM540" s="668"/>
      <c r="EN540" s="668"/>
      <c r="EO540" s="668"/>
      <c r="EP540" s="668"/>
      <c r="EQ540" s="668"/>
      <c r="ER540" s="668"/>
      <c r="ES540" s="668"/>
      <c r="ET540" s="668"/>
      <c r="EU540" s="668"/>
      <c r="EV540" s="668"/>
      <c r="EW540" s="668"/>
      <c r="EX540" s="668"/>
      <c r="EY540" s="668"/>
      <c r="EZ540" s="668"/>
      <c r="FA540" s="668"/>
      <c r="FB540" s="668"/>
      <c r="FC540" s="668"/>
      <c r="FD540" s="668"/>
      <c r="FE540" s="668"/>
      <c r="FF540" s="668"/>
      <c r="FG540" s="668"/>
      <c r="FH540" s="668"/>
      <c r="FI540" s="668"/>
      <c r="FJ540" s="668"/>
      <c r="FK540" s="668"/>
      <c r="FL540" s="668"/>
      <c r="FM540" s="668"/>
      <c r="FN540" s="668"/>
      <c r="FO540" s="668"/>
      <c r="FP540" s="668"/>
      <c r="FQ540" s="668"/>
      <c r="FR540" s="668"/>
      <c r="FS540" s="668"/>
      <c r="FT540" s="668"/>
      <c r="FU540" s="668"/>
      <c r="FV540" s="668"/>
      <c r="FW540" s="668"/>
      <c r="FX540" s="668"/>
      <c r="FY540" s="668"/>
      <c r="FZ540" s="668"/>
      <c r="GA540" s="668"/>
      <c r="GB540" s="668"/>
      <c r="GC540" s="668"/>
      <c r="GD540" s="668"/>
      <c r="GE540" s="668"/>
      <c r="GF540" s="668"/>
      <c r="GG540" s="668"/>
      <c r="GH540" s="668"/>
      <c r="GI540" s="668"/>
      <c r="GJ540" s="668"/>
      <c r="GK540" s="668"/>
      <c r="GL540" s="668"/>
      <c r="GM540" s="668"/>
      <c r="GN540" s="668"/>
      <c r="GO540" s="668"/>
      <c r="GP540" s="668"/>
      <c r="GQ540" s="668"/>
      <c r="GR540" s="668"/>
      <c r="GS540" s="668"/>
      <c r="GT540" s="668"/>
      <c r="GU540" s="668"/>
      <c r="GV540" s="668"/>
      <c r="GW540" s="668"/>
      <c r="GX540" s="668"/>
      <c r="GY540" s="668"/>
      <c r="GZ540" s="668"/>
      <c r="HA540" s="668"/>
      <c r="HB540" s="668"/>
      <c r="HC540" s="668"/>
      <c r="HD540" s="668"/>
      <c r="HE540" s="668"/>
      <c r="HF540" s="668"/>
      <c r="HG540" s="668"/>
      <c r="HH540" s="668"/>
      <c r="HI540" s="668"/>
      <c r="HJ540" s="668"/>
      <c r="HK540" s="668"/>
      <c r="HL540" s="668"/>
      <c r="HM540" s="668"/>
      <c r="HN540" s="668"/>
      <c r="HO540" s="668"/>
      <c r="HP540" s="668"/>
      <c r="HQ540" s="668"/>
      <c r="HR540" s="668"/>
      <c r="HS540" s="668"/>
      <c r="HT540" s="668"/>
      <c r="HU540" s="668"/>
      <c r="HV540" s="668"/>
      <c r="HW540" s="668"/>
      <c r="HX540" s="668"/>
      <c r="HY540" s="668"/>
      <c r="HZ540" s="668"/>
      <c r="IA540" s="668"/>
      <c r="IB540" s="668"/>
      <c r="IC540" s="668"/>
      <c r="ID540" s="668"/>
      <c r="IE540" s="668"/>
      <c r="IF540" s="668"/>
      <c r="IG540" s="668"/>
      <c r="IH540" s="668"/>
      <c r="II540" s="668"/>
      <c r="IJ540" s="668"/>
      <c r="IK540" s="668"/>
      <c r="IL540" s="668"/>
      <c r="IM540" s="668"/>
      <c r="IN540" s="668"/>
      <c r="IO540" s="668"/>
      <c r="IP540" s="668"/>
      <c r="IQ540" s="668"/>
      <c r="IR540" s="668"/>
      <c r="IS540" s="668"/>
    </row>
    <row r="541" spans="1:253" s="914" customFormat="1" ht="45">
      <c r="A541" s="725">
        <v>526</v>
      </c>
      <c r="B541" s="624" t="s">
        <v>520</v>
      </c>
      <c r="C541" s="624"/>
      <c r="D541" s="625"/>
      <c r="E541" s="665" t="s">
        <v>225</v>
      </c>
      <c r="F541" s="727" t="s">
        <v>1247</v>
      </c>
      <c r="G541" s="727"/>
      <c r="H541" s="859" t="s">
        <v>26</v>
      </c>
      <c r="I541" s="728">
        <v>2014</v>
      </c>
      <c r="J541" s="728"/>
      <c r="K541" s="728">
        <v>2016</v>
      </c>
      <c r="L541" s="728"/>
      <c r="M541" s="728"/>
      <c r="N541" s="899" t="s">
        <v>521</v>
      </c>
      <c r="O541" s="850">
        <v>48302</v>
      </c>
      <c r="P541" s="850"/>
      <c r="Q541" s="850">
        <v>17180</v>
      </c>
      <c r="R541" s="850">
        <v>16000</v>
      </c>
      <c r="S541" s="850"/>
      <c r="T541" s="850">
        <v>0</v>
      </c>
      <c r="U541" s="850">
        <v>4000</v>
      </c>
      <c r="V541" s="850">
        <v>2840</v>
      </c>
      <c r="W541" s="850">
        <v>2840</v>
      </c>
      <c r="X541" s="850"/>
      <c r="Y541" s="850"/>
      <c r="Z541" s="850">
        <f>V541-W541</f>
        <v>0</v>
      </c>
      <c r="AA541" s="850">
        <f>V541-W541-Z541</f>
        <v>0</v>
      </c>
      <c r="AB541" s="623" t="s">
        <v>1468</v>
      </c>
    </row>
    <row r="542" spans="1:253" s="914" customFormat="1" ht="45">
      <c r="A542" s="725">
        <v>527</v>
      </c>
      <c r="B542" s="624" t="s">
        <v>536</v>
      </c>
      <c r="C542" s="624"/>
      <c r="D542" s="625"/>
      <c r="E542" s="665" t="s">
        <v>225</v>
      </c>
      <c r="F542" s="727" t="s">
        <v>1247</v>
      </c>
      <c r="G542" s="727"/>
      <c r="H542" s="859" t="s">
        <v>26</v>
      </c>
      <c r="I542" s="728">
        <v>2014</v>
      </c>
      <c r="J542" s="728">
        <v>2013</v>
      </c>
      <c r="K542" s="728">
        <v>2016</v>
      </c>
      <c r="L542" s="728" t="s">
        <v>1319</v>
      </c>
      <c r="M542" s="728"/>
      <c r="N542" s="899" t="s">
        <v>537</v>
      </c>
      <c r="O542" s="850">
        <v>5988</v>
      </c>
      <c r="P542" s="850"/>
      <c r="Q542" s="850">
        <v>2232</v>
      </c>
      <c r="R542" s="850">
        <v>3806</v>
      </c>
      <c r="S542" s="850"/>
      <c r="T542" s="850">
        <v>50</v>
      </c>
      <c r="U542" s="850">
        <v>2119</v>
      </c>
      <c r="V542" s="850">
        <v>2119</v>
      </c>
      <c r="W542" s="850">
        <v>2119</v>
      </c>
      <c r="X542" s="850"/>
      <c r="Y542" s="850"/>
      <c r="Z542" s="850">
        <f>V542-W542</f>
        <v>0</v>
      </c>
      <c r="AA542" s="850">
        <f>V542-W542-Z542</f>
        <v>0</v>
      </c>
      <c r="AB542" s="623" t="s">
        <v>1467</v>
      </c>
    </row>
    <row r="543" spans="1:253" s="914" customFormat="1" ht="75">
      <c r="A543" s="725">
        <v>528</v>
      </c>
      <c r="B543" s="1156" t="s">
        <v>157</v>
      </c>
      <c r="C543" s="1156" t="s">
        <v>1298</v>
      </c>
      <c r="D543" s="1157">
        <v>3011</v>
      </c>
      <c r="E543" s="665" t="s">
        <v>225</v>
      </c>
      <c r="F543" s="727" t="s">
        <v>1247</v>
      </c>
      <c r="G543" s="866" t="s">
        <v>165</v>
      </c>
      <c r="H543" s="665" t="s">
        <v>132</v>
      </c>
      <c r="I543" s="728">
        <v>2015</v>
      </c>
      <c r="J543" s="855" t="s">
        <v>1299</v>
      </c>
      <c r="K543" s="728">
        <v>2017</v>
      </c>
      <c r="L543" s="855" t="s">
        <v>1206</v>
      </c>
      <c r="M543" s="728"/>
      <c r="N543" s="1158" t="s">
        <v>158</v>
      </c>
      <c r="O543" s="1063">
        <v>3071</v>
      </c>
      <c r="P543" s="1063"/>
      <c r="Q543" s="1063">
        <v>3071</v>
      </c>
      <c r="R543" s="1063">
        <v>2870</v>
      </c>
      <c r="S543" s="1063"/>
      <c r="T543" s="1063">
        <f>R543</f>
        <v>2870</v>
      </c>
      <c r="U543" s="1063">
        <v>1760</v>
      </c>
      <c r="V543" s="1096">
        <f>W543+Z543+AA543</f>
        <v>141</v>
      </c>
      <c r="W543" s="1063"/>
      <c r="X543" s="1063"/>
      <c r="Y543" s="1063"/>
      <c r="Z543" s="1063">
        <v>141</v>
      </c>
      <c r="AA543" s="1096">
        <v>0</v>
      </c>
      <c r="AB543" s="853" t="s">
        <v>159</v>
      </c>
      <c r="AC543" s="668"/>
      <c r="AD543" s="668"/>
      <c r="AE543" s="668"/>
      <c r="AF543" s="668"/>
      <c r="AG543" s="668"/>
      <c r="AH543" s="668"/>
      <c r="AI543" s="668"/>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8"/>
      <c r="BI543" s="668"/>
      <c r="BJ543" s="668"/>
      <c r="BK543" s="668"/>
      <c r="BL543" s="668"/>
      <c r="BM543" s="668"/>
      <c r="BN543" s="668"/>
      <c r="BO543" s="668"/>
      <c r="BP543" s="668"/>
      <c r="BQ543" s="668"/>
      <c r="BR543" s="668"/>
      <c r="BS543" s="668"/>
      <c r="BT543" s="668"/>
      <c r="BU543" s="668"/>
      <c r="BV543" s="668"/>
      <c r="BW543" s="668"/>
      <c r="BX543" s="668"/>
      <c r="BY543" s="668"/>
      <c r="BZ543" s="668"/>
      <c r="CA543" s="668"/>
      <c r="CB543" s="668"/>
      <c r="CC543" s="668"/>
      <c r="CD543" s="668"/>
      <c r="CE543" s="668"/>
      <c r="CF543" s="668"/>
      <c r="CG543" s="668"/>
      <c r="CH543" s="668"/>
      <c r="CI543" s="668"/>
      <c r="CJ543" s="668"/>
      <c r="CK543" s="668"/>
      <c r="CL543" s="668"/>
      <c r="CM543" s="668"/>
      <c r="CN543" s="668"/>
      <c r="CO543" s="668"/>
      <c r="CP543" s="668"/>
      <c r="CQ543" s="668"/>
      <c r="CR543" s="668"/>
      <c r="CS543" s="668"/>
      <c r="CT543" s="668"/>
      <c r="CU543" s="668"/>
      <c r="CV543" s="668"/>
      <c r="CW543" s="668"/>
      <c r="CX543" s="668"/>
      <c r="CY543" s="668"/>
      <c r="CZ543" s="668"/>
      <c r="DA543" s="668"/>
      <c r="DB543" s="668"/>
      <c r="DC543" s="668"/>
      <c r="DD543" s="668"/>
      <c r="DE543" s="668"/>
      <c r="DF543" s="668"/>
      <c r="DG543" s="668"/>
      <c r="DH543" s="668"/>
      <c r="DI543" s="668"/>
      <c r="DJ543" s="668"/>
      <c r="DK543" s="668"/>
      <c r="DL543" s="668"/>
      <c r="DM543" s="668"/>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8"/>
      <c r="EM543" s="668"/>
      <c r="EN543" s="668"/>
      <c r="EO543" s="668"/>
      <c r="EP543" s="668"/>
      <c r="EQ543" s="668"/>
      <c r="ER543" s="668"/>
      <c r="ES543" s="668"/>
      <c r="ET543" s="668"/>
      <c r="EU543" s="668"/>
      <c r="EV543" s="668"/>
      <c r="EW543" s="668"/>
      <c r="EX543" s="668"/>
      <c r="EY543" s="668"/>
      <c r="EZ543" s="668"/>
      <c r="FA543" s="668"/>
      <c r="FB543" s="668"/>
      <c r="FC543" s="668"/>
      <c r="FD543" s="668"/>
      <c r="FE543" s="668"/>
      <c r="FF543" s="668"/>
      <c r="FG543" s="668"/>
      <c r="FH543" s="668"/>
      <c r="FI543" s="668"/>
      <c r="FJ543" s="668"/>
      <c r="FK543" s="668"/>
      <c r="FL543" s="668"/>
      <c r="FM543" s="668"/>
      <c r="FN543" s="668"/>
      <c r="FO543" s="668"/>
      <c r="FP543" s="668"/>
      <c r="FQ543" s="668"/>
      <c r="FR543" s="668"/>
      <c r="FS543" s="668"/>
      <c r="FT543" s="668"/>
      <c r="FU543" s="668"/>
      <c r="FV543" s="668"/>
      <c r="FW543" s="668"/>
      <c r="FX543" s="668"/>
      <c r="FY543" s="668"/>
      <c r="FZ543" s="668"/>
      <c r="GA543" s="668"/>
      <c r="GB543" s="668"/>
      <c r="GC543" s="668"/>
      <c r="GD543" s="668"/>
      <c r="GE543" s="668"/>
      <c r="GF543" s="668"/>
      <c r="GG543" s="668"/>
      <c r="GH543" s="668"/>
      <c r="GI543" s="668"/>
      <c r="GJ543" s="668"/>
      <c r="GK543" s="668"/>
      <c r="GL543" s="668"/>
      <c r="GM543" s="668"/>
      <c r="GN543" s="668"/>
      <c r="GO543" s="668"/>
      <c r="GP543" s="668"/>
      <c r="GQ543" s="668"/>
      <c r="GR543" s="668"/>
      <c r="GS543" s="668"/>
      <c r="GT543" s="668"/>
      <c r="GU543" s="668"/>
      <c r="GV543" s="668"/>
      <c r="GW543" s="668"/>
      <c r="GX543" s="668"/>
      <c r="GY543" s="668"/>
      <c r="GZ543" s="668"/>
      <c r="HA543" s="668"/>
      <c r="HB543" s="668"/>
      <c r="HC543" s="668"/>
      <c r="HD543" s="668"/>
      <c r="HE543" s="668"/>
      <c r="HF543" s="668"/>
      <c r="HG543" s="668"/>
      <c r="HH543" s="668"/>
      <c r="HI543" s="668"/>
      <c r="HJ543" s="668"/>
      <c r="HK543" s="668"/>
      <c r="HL543" s="668"/>
      <c r="HM543" s="668"/>
      <c r="HN543" s="668"/>
      <c r="HO543" s="668"/>
      <c r="HP543" s="668"/>
      <c r="HQ543" s="668"/>
      <c r="HR543" s="668"/>
      <c r="HS543" s="668"/>
      <c r="HT543" s="668"/>
      <c r="HU543" s="668"/>
      <c r="HV543" s="668"/>
      <c r="HW543" s="668"/>
      <c r="HX543" s="668"/>
      <c r="HY543" s="668"/>
      <c r="HZ543" s="668"/>
      <c r="IA543" s="668"/>
      <c r="IB543" s="668"/>
      <c r="IC543" s="668"/>
      <c r="ID543" s="668"/>
      <c r="IE543" s="668"/>
      <c r="IF543" s="668"/>
      <c r="IG543" s="668"/>
      <c r="IH543" s="668"/>
      <c r="II543" s="668"/>
      <c r="IJ543" s="668"/>
      <c r="IK543" s="668"/>
      <c r="IL543" s="668"/>
      <c r="IM543" s="668"/>
      <c r="IN543" s="668"/>
      <c r="IO543" s="668"/>
      <c r="IP543" s="668"/>
      <c r="IQ543" s="668"/>
      <c r="IR543" s="668"/>
      <c r="IS543" s="668"/>
    </row>
    <row r="544" spans="1:253" s="978" customFormat="1" ht="45">
      <c r="A544" s="725">
        <v>529</v>
      </c>
      <c r="B544" s="624" t="s">
        <v>499</v>
      </c>
      <c r="C544" s="624"/>
      <c r="D544" s="625"/>
      <c r="E544" s="665" t="s">
        <v>225</v>
      </c>
      <c r="F544" s="727" t="s">
        <v>1247</v>
      </c>
      <c r="G544" s="727"/>
      <c r="H544" s="665" t="s">
        <v>132</v>
      </c>
      <c r="I544" s="728">
        <v>2015</v>
      </c>
      <c r="J544" s="728"/>
      <c r="K544" s="728">
        <v>2017</v>
      </c>
      <c r="L544" s="728"/>
      <c r="M544" s="728"/>
      <c r="N544" s="899" t="s">
        <v>500</v>
      </c>
      <c r="O544" s="850">
        <v>19000</v>
      </c>
      <c r="P544" s="850"/>
      <c r="Q544" s="850">
        <v>8656</v>
      </c>
      <c r="R544" s="850">
        <v>8344</v>
      </c>
      <c r="S544" s="850"/>
      <c r="T544" s="850">
        <v>0</v>
      </c>
      <c r="U544" s="850">
        <v>10700</v>
      </c>
      <c r="V544" s="850">
        <v>8756</v>
      </c>
      <c r="W544" s="850">
        <v>2500</v>
      </c>
      <c r="X544" s="850">
        <v>6256</v>
      </c>
      <c r="Y544" s="850"/>
      <c r="Z544" s="850">
        <f>IF((V544-W544)&lt;1000,(V544-W544),MIN((V544-W544)*50%,2000))</f>
        <v>2000</v>
      </c>
      <c r="AA544" s="850">
        <f>V544-W544-Z544</f>
        <v>4256</v>
      </c>
      <c r="AB544" s="623" t="s">
        <v>1224</v>
      </c>
      <c r="AC544" s="914"/>
      <c r="AD544" s="914"/>
      <c r="AE544" s="914"/>
      <c r="AF544" s="914"/>
      <c r="AG544" s="914"/>
      <c r="AH544" s="914"/>
      <c r="AI544" s="914"/>
      <c r="AJ544" s="914"/>
      <c r="AK544" s="914"/>
      <c r="AL544" s="914"/>
      <c r="AM544" s="914"/>
      <c r="AN544" s="914"/>
      <c r="AO544" s="914"/>
      <c r="AP544" s="914"/>
      <c r="AQ544" s="914"/>
      <c r="AR544" s="914"/>
      <c r="AS544" s="914"/>
      <c r="AT544" s="914"/>
      <c r="AU544" s="914"/>
      <c r="AV544" s="914"/>
      <c r="AW544" s="914"/>
      <c r="AX544" s="914"/>
      <c r="AY544" s="914"/>
      <c r="AZ544" s="914"/>
      <c r="BA544" s="914"/>
      <c r="BB544" s="914"/>
      <c r="BC544" s="914"/>
      <c r="BD544" s="914"/>
      <c r="BE544" s="914"/>
      <c r="BF544" s="914"/>
      <c r="BG544" s="914"/>
      <c r="BH544" s="914"/>
      <c r="BI544" s="914"/>
      <c r="BJ544" s="914"/>
      <c r="BK544" s="914"/>
      <c r="BL544" s="914"/>
      <c r="BM544" s="914"/>
      <c r="BN544" s="914"/>
      <c r="BO544" s="914"/>
      <c r="BP544" s="914"/>
      <c r="BQ544" s="914"/>
      <c r="BR544" s="914"/>
      <c r="BS544" s="914"/>
      <c r="BT544" s="914"/>
      <c r="BU544" s="914"/>
      <c r="BV544" s="914"/>
      <c r="BW544" s="914"/>
      <c r="BX544" s="914"/>
      <c r="BY544" s="914"/>
      <c r="BZ544" s="914"/>
      <c r="CA544" s="914"/>
      <c r="CB544" s="914"/>
      <c r="CC544" s="914"/>
      <c r="CD544" s="914"/>
      <c r="CE544" s="914"/>
      <c r="CF544" s="914"/>
      <c r="CG544" s="914"/>
      <c r="CH544" s="914"/>
      <c r="CI544" s="914"/>
      <c r="CJ544" s="914"/>
      <c r="CK544" s="914"/>
      <c r="CL544" s="914"/>
      <c r="CM544" s="914"/>
      <c r="CN544" s="914"/>
      <c r="CO544" s="914"/>
      <c r="CP544" s="914"/>
      <c r="CQ544" s="914"/>
      <c r="CR544" s="914"/>
      <c r="CS544" s="914"/>
      <c r="CT544" s="914"/>
      <c r="CU544" s="914"/>
      <c r="CV544" s="914"/>
      <c r="CW544" s="914"/>
      <c r="CX544" s="914"/>
      <c r="CY544" s="914"/>
      <c r="CZ544" s="914"/>
      <c r="DA544" s="914"/>
      <c r="DB544" s="914"/>
      <c r="DC544" s="914"/>
      <c r="DD544" s="914"/>
      <c r="DE544" s="914"/>
      <c r="DF544" s="914"/>
      <c r="DG544" s="914"/>
      <c r="DH544" s="914"/>
      <c r="DI544" s="914"/>
      <c r="DJ544" s="914"/>
      <c r="DK544" s="914"/>
      <c r="DL544" s="914"/>
      <c r="DM544" s="914"/>
      <c r="DN544" s="914"/>
      <c r="DO544" s="914"/>
      <c r="DP544" s="914"/>
      <c r="DQ544" s="914"/>
      <c r="DR544" s="914"/>
      <c r="DS544" s="914"/>
      <c r="DT544" s="914"/>
      <c r="DU544" s="914"/>
      <c r="DV544" s="914"/>
      <c r="DW544" s="914"/>
      <c r="DX544" s="914"/>
      <c r="DY544" s="914"/>
      <c r="DZ544" s="914"/>
      <c r="EA544" s="914"/>
      <c r="EB544" s="914"/>
      <c r="EC544" s="914"/>
      <c r="ED544" s="914"/>
      <c r="EE544" s="914"/>
      <c r="EF544" s="914"/>
      <c r="EG544" s="914"/>
      <c r="EH544" s="914"/>
      <c r="EI544" s="914"/>
      <c r="EJ544" s="914"/>
      <c r="EK544" s="914"/>
      <c r="EL544" s="914"/>
      <c r="EM544" s="914"/>
      <c r="EN544" s="914"/>
      <c r="EO544" s="914"/>
      <c r="EP544" s="914"/>
      <c r="EQ544" s="914"/>
      <c r="ER544" s="914"/>
      <c r="ES544" s="914"/>
      <c r="ET544" s="914"/>
      <c r="EU544" s="914"/>
      <c r="EV544" s="914"/>
      <c r="EW544" s="914"/>
      <c r="EX544" s="914"/>
      <c r="EY544" s="914"/>
      <c r="EZ544" s="914"/>
      <c r="FA544" s="914"/>
      <c r="FB544" s="914"/>
      <c r="FC544" s="914"/>
      <c r="FD544" s="914"/>
      <c r="FE544" s="914"/>
      <c r="FF544" s="914"/>
      <c r="FG544" s="914"/>
      <c r="FH544" s="914"/>
      <c r="FI544" s="914"/>
      <c r="FJ544" s="914"/>
      <c r="FK544" s="914"/>
      <c r="FL544" s="914"/>
      <c r="FM544" s="914"/>
      <c r="FN544" s="914"/>
      <c r="FO544" s="914"/>
      <c r="FP544" s="914"/>
      <c r="FQ544" s="914"/>
      <c r="FR544" s="914"/>
      <c r="FS544" s="914"/>
      <c r="FT544" s="914"/>
      <c r="FU544" s="914"/>
      <c r="FV544" s="914"/>
      <c r="FW544" s="914"/>
      <c r="FX544" s="914"/>
      <c r="FY544" s="914"/>
      <c r="FZ544" s="914"/>
      <c r="GA544" s="914"/>
      <c r="GB544" s="914"/>
      <c r="GC544" s="914"/>
      <c r="GD544" s="914"/>
      <c r="GE544" s="914"/>
      <c r="GF544" s="914"/>
      <c r="GG544" s="914"/>
      <c r="GH544" s="914"/>
      <c r="GI544" s="914"/>
      <c r="GJ544" s="914"/>
      <c r="GK544" s="914"/>
      <c r="GL544" s="914"/>
      <c r="GM544" s="914"/>
      <c r="GN544" s="914"/>
      <c r="GO544" s="914"/>
      <c r="GP544" s="914"/>
      <c r="GQ544" s="914"/>
      <c r="GR544" s="914"/>
      <c r="GS544" s="914"/>
      <c r="GT544" s="914"/>
      <c r="GU544" s="914"/>
      <c r="GV544" s="914"/>
      <c r="GW544" s="914"/>
      <c r="GX544" s="914"/>
      <c r="GY544" s="914"/>
      <c r="GZ544" s="914"/>
      <c r="HA544" s="914"/>
      <c r="HB544" s="914"/>
      <c r="HC544" s="914"/>
      <c r="HD544" s="914"/>
      <c r="HE544" s="914"/>
      <c r="HF544" s="914"/>
      <c r="HG544" s="914"/>
      <c r="HH544" s="914"/>
      <c r="HI544" s="914"/>
      <c r="HJ544" s="914"/>
      <c r="HK544" s="914"/>
      <c r="HL544" s="914"/>
      <c r="HM544" s="914"/>
      <c r="HN544" s="914"/>
      <c r="HO544" s="914"/>
      <c r="HP544" s="914"/>
      <c r="HQ544" s="914"/>
      <c r="HR544" s="914"/>
      <c r="HS544" s="914"/>
      <c r="HT544" s="914"/>
      <c r="HU544" s="914"/>
      <c r="HV544" s="914"/>
      <c r="HW544" s="914"/>
      <c r="HX544" s="914"/>
      <c r="HY544" s="914"/>
      <c r="HZ544" s="914"/>
      <c r="IA544" s="914"/>
      <c r="IB544" s="914"/>
      <c r="IC544" s="914"/>
      <c r="ID544" s="914"/>
      <c r="IE544" s="914"/>
      <c r="IF544" s="914"/>
      <c r="IG544" s="914"/>
      <c r="IH544" s="914"/>
      <c r="II544" s="914"/>
      <c r="IJ544" s="914"/>
      <c r="IK544" s="914"/>
      <c r="IL544" s="914"/>
      <c r="IM544" s="914"/>
      <c r="IN544" s="914"/>
      <c r="IO544" s="914"/>
      <c r="IP544" s="914"/>
      <c r="IQ544" s="914"/>
      <c r="IR544" s="914"/>
      <c r="IS544" s="914"/>
    </row>
    <row r="545" spans="1:253" s="1036" customFormat="1" ht="45">
      <c r="A545" s="725">
        <v>530</v>
      </c>
      <c r="B545" s="1156" t="s">
        <v>160</v>
      </c>
      <c r="C545" s="1156"/>
      <c r="D545" s="1157"/>
      <c r="E545" s="665" t="s">
        <v>225</v>
      </c>
      <c r="F545" s="727" t="s">
        <v>1247</v>
      </c>
      <c r="G545" s="866" t="s">
        <v>165</v>
      </c>
      <c r="H545" s="665" t="s">
        <v>132</v>
      </c>
      <c r="I545" s="728">
        <v>2016</v>
      </c>
      <c r="J545" s="728"/>
      <c r="K545" s="728">
        <v>2018</v>
      </c>
      <c r="L545" s="728"/>
      <c r="M545" s="728"/>
      <c r="N545" s="1159" t="s">
        <v>161</v>
      </c>
      <c r="O545" s="1063">
        <v>4400</v>
      </c>
      <c r="P545" s="1063"/>
      <c r="Q545" s="1063">
        <f>O545</f>
        <v>4400</v>
      </c>
      <c r="R545" s="1063" t="s">
        <v>146</v>
      </c>
      <c r="S545" s="1063"/>
      <c r="T545" s="1063" t="s">
        <v>146</v>
      </c>
      <c r="U545" s="1063">
        <v>4400</v>
      </c>
      <c r="V545" s="1096">
        <f>Q545*0.9</f>
        <v>3960</v>
      </c>
      <c r="W545" s="1063">
        <v>2359</v>
      </c>
      <c r="X545" s="1063"/>
      <c r="Y545" s="1063"/>
      <c r="Z545" s="1063">
        <f>V545-W545</f>
        <v>1601</v>
      </c>
      <c r="AA545" s="1096">
        <v>0</v>
      </c>
      <c r="AB545" s="853" t="s">
        <v>150</v>
      </c>
      <c r="AC545" s="668"/>
      <c r="AD545" s="668"/>
      <c r="AE545" s="668"/>
      <c r="AF545" s="668"/>
      <c r="AG545" s="668"/>
      <c r="AH545" s="668"/>
      <c r="AI545" s="668"/>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8"/>
      <c r="BI545" s="668"/>
      <c r="BJ545" s="668"/>
      <c r="BK545" s="668"/>
      <c r="BL545" s="668"/>
      <c r="BM545" s="668"/>
      <c r="BN545" s="668"/>
      <c r="BO545" s="668"/>
      <c r="BP545" s="668"/>
      <c r="BQ545" s="668"/>
      <c r="BR545" s="668"/>
      <c r="BS545" s="668"/>
      <c r="BT545" s="668"/>
      <c r="BU545" s="668"/>
      <c r="BV545" s="668"/>
      <c r="BW545" s="668"/>
      <c r="BX545" s="668"/>
      <c r="BY545" s="668"/>
      <c r="BZ545" s="668"/>
      <c r="CA545" s="668"/>
      <c r="CB545" s="668"/>
      <c r="CC545" s="668"/>
      <c r="CD545" s="668"/>
      <c r="CE545" s="668"/>
      <c r="CF545" s="668"/>
      <c r="CG545" s="668"/>
      <c r="CH545" s="668"/>
      <c r="CI545" s="668"/>
      <c r="CJ545" s="668"/>
      <c r="CK545" s="668"/>
      <c r="CL545" s="668"/>
      <c r="CM545" s="668"/>
      <c r="CN545" s="668"/>
      <c r="CO545" s="668"/>
      <c r="CP545" s="668"/>
      <c r="CQ545" s="668"/>
      <c r="CR545" s="668"/>
      <c r="CS545" s="668"/>
      <c r="CT545" s="668"/>
      <c r="CU545" s="668"/>
      <c r="CV545" s="668"/>
      <c r="CW545" s="668"/>
      <c r="CX545" s="668"/>
      <c r="CY545" s="668"/>
      <c r="CZ545" s="668"/>
      <c r="DA545" s="668"/>
      <c r="DB545" s="668"/>
      <c r="DC545" s="668"/>
      <c r="DD545" s="668"/>
      <c r="DE545" s="668"/>
      <c r="DF545" s="668"/>
      <c r="DG545" s="668"/>
      <c r="DH545" s="668"/>
      <c r="DI545" s="668"/>
      <c r="DJ545" s="668"/>
      <c r="DK545" s="668"/>
      <c r="DL545" s="668"/>
      <c r="DM545" s="668"/>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8"/>
      <c r="EM545" s="668"/>
      <c r="EN545" s="668"/>
      <c r="EO545" s="668"/>
      <c r="EP545" s="668"/>
      <c r="EQ545" s="668"/>
      <c r="ER545" s="668"/>
      <c r="ES545" s="668"/>
      <c r="ET545" s="668"/>
      <c r="EU545" s="668"/>
      <c r="EV545" s="668"/>
      <c r="EW545" s="668"/>
      <c r="EX545" s="668"/>
      <c r="EY545" s="668"/>
      <c r="EZ545" s="668"/>
      <c r="FA545" s="668"/>
      <c r="FB545" s="668"/>
      <c r="FC545" s="668"/>
      <c r="FD545" s="668"/>
      <c r="FE545" s="668"/>
      <c r="FF545" s="668"/>
      <c r="FG545" s="668"/>
      <c r="FH545" s="668"/>
      <c r="FI545" s="668"/>
      <c r="FJ545" s="668"/>
      <c r="FK545" s="668"/>
      <c r="FL545" s="668"/>
      <c r="FM545" s="668"/>
      <c r="FN545" s="668"/>
      <c r="FO545" s="668"/>
      <c r="FP545" s="668"/>
      <c r="FQ545" s="668"/>
      <c r="FR545" s="668"/>
      <c r="FS545" s="668"/>
      <c r="FT545" s="668"/>
      <c r="FU545" s="668"/>
      <c r="FV545" s="668"/>
      <c r="FW545" s="668"/>
      <c r="FX545" s="668"/>
      <c r="FY545" s="668"/>
      <c r="FZ545" s="668"/>
      <c r="GA545" s="668"/>
      <c r="GB545" s="668"/>
      <c r="GC545" s="668"/>
      <c r="GD545" s="668"/>
      <c r="GE545" s="668"/>
      <c r="GF545" s="668"/>
      <c r="GG545" s="668"/>
      <c r="GH545" s="668"/>
      <c r="GI545" s="668"/>
      <c r="GJ545" s="668"/>
      <c r="GK545" s="668"/>
      <c r="GL545" s="668"/>
      <c r="GM545" s="668"/>
      <c r="GN545" s="668"/>
      <c r="GO545" s="668"/>
      <c r="GP545" s="668"/>
      <c r="GQ545" s="668"/>
      <c r="GR545" s="668"/>
      <c r="GS545" s="668"/>
      <c r="GT545" s="668"/>
      <c r="GU545" s="668"/>
      <c r="GV545" s="668"/>
      <c r="GW545" s="668"/>
      <c r="GX545" s="668"/>
      <c r="GY545" s="668"/>
      <c r="GZ545" s="668"/>
      <c r="HA545" s="668"/>
      <c r="HB545" s="668"/>
      <c r="HC545" s="668"/>
      <c r="HD545" s="668"/>
      <c r="HE545" s="668"/>
      <c r="HF545" s="668"/>
      <c r="HG545" s="668"/>
      <c r="HH545" s="668"/>
      <c r="HI545" s="668"/>
      <c r="HJ545" s="668"/>
      <c r="HK545" s="668"/>
      <c r="HL545" s="668"/>
      <c r="HM545" s="668"/>
      <c r="HN545" s="668"/>
      <c r="HO545" s="668"/>
      <c r="HP545" s="668"/>
      <c r="HQ545" s="668"/>
      <c r="HR545" s="668"/>
      <c r="HS545" s="668"/>
      <c r="HT545" s="668"/>
      <c r="HU545" s="668"/>
      <c r="HV545" s="668"/>
      <c r="HW545" s="668"/>
      <c r="HX545" s="668"/>
      <c r="HY545" s="668"/>
      <c r="HZ545" s="668"/>
      <c r="IA545" s="668"/>
      <c r="IB545" s="668"/>
      <c r="IC545" s="668"/>
      <c r="ID545" s="668"/>
      <c r="IE545" s="668"/>
      <c r="IF545" s="668"/>
      <c r="IG545" s="668"/>
      <c r="IH545" s="668"/>
      <c r="II545" s="668"/>
      <c r="IJ545" s="668"/>
      <c r="IK545" s="668"/>
      <c r="IL545" s="668"/>
      <c r="IM545" s="668"/>
      <c r="IN545" s="668"/>
      <c r="IO545" s="668"/>
      <c r="IP545" s="668"/>
      <c r="IQ545" s="668"/>
      <c r="IR545" s="668"/>
      <c r="IS545" s="668"/>
    </row>
    <row r="546" spans="1:253" s="1160" customFormat="1" ht="60">
      <c r="A546" s="725">
        <v>531</v>
      </c>
      <c r="B546" s="1156" t="s">
        <v>162</v>
      </c>
      <c r="C546" s="1156"/>
      <c r="D546" s="1157"/>
      <c r="E546" s="665" t="s">
        <v>225</v>
      </c>
      <c r="F546" s="727" t="s">
        <v>1247</v>
      </c>
      <c r="G546" s="866" t="s">
        <v>165</v>
      </c>
      <c r="H546" s="665" t="s">
        <v>132</v>
      </c>
      <c r="I546" s="728">
        <v>2016</v>
      </c>
      <c r="J546" s="728"/>
      <c r="K546" s="728">
        <v>2017</v>
      </c>
      <c r="L546" s="728"/>
      <c r="M546" s="728"/>
      <c r="N546" s="1158" t="s">
        <v>163</v>
      </c>
      <c r="O546" s="867">
        <v>11040</v>
      </c>
      <c r="P546" s="867"/>
      <c r="Q546" s="867">
        <f>O546</f>
        <v>11040</v>
      </c>
      <c r="R546" s="920" t="s">
        <v>146</v>
      </c>
      <c r="S546" s="920"/>
      <c r="T546" s="920" t="s">
        <v>146</v>
      </c>
      <c r="U546" s="1110"/>
      <c r="V546" s="1096">
        <f>W546+Z546</f>
        <v>4085</v>
      </c>
      <c r="W546" s="1110">
        <v>4085</v>
      </c>
      <c r="X546" s="1110"/>
      <c r="Y546" s="1110"/>
      <c r="Z546" s="1110"/>
      <c r="AA546" s="1096" t="s">
        <v>146</v>
      </c>
      <c r="AB546" s="853" t="s">
        <v>164</v>
      </c>
      <c r="AC546" s="668"/>
      <c r="AD546" s="668"/>
      <c r="AE546" s="668"/>
      <c r="AF546" s="668"/>
      <c r="AG546" s="668"/>
      <c r="AH546" s="668"/>
      <c r="AI546" s="668"/>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8"/>
      <c r="BI546" s="668"/>
      <c r="BJ546" s="668"/>
      <c r="BK546" s="668"/>
      <c r="BL546" s="668"/>
      <c r="BM546" s="668"/>
      <c r="BN546" s="668"/>
      <c r="BO546" s="668"/>
      <c r="BP546" s="668"/>
      <c r="BQ546" s="668"/>
      <c r="BR546" s="668"/>
      <c r="BS546" s="668"/>
      <c r="BT546" s="668"/>
      <c r="BU546" s="668"/>
      <c r="BV546" s="668"/>
      <c r="BW546" s="668"/>
      <c r="BX546" s="668"/>
      <c r="BY546" s="668"/>
      <c r="BZ546" s="668"/>
      <c r="CA546" s="668"/>
      <c r="CB546" s="668"/>
      <c r="CC546" s="668"/>
      <c r="CD546" s="668"/>
      <c r="CE546" s="668"/>
      <c r="CF546" s="668"/>
      <c r="CG546" s="668"/>
      <c r="CH546" s="668"/>
      <c r="CI546" s="668"/>
      <c r="CJ546" s="668"/>
      <c r="CK546" s="668"/>
      <c r="CL546" s="668"/>
      <c r="CM546" s="668"/>
      <c r="CN546" s="668"/>
      <c r="CO546" s="668"/>
      <c r="CP546" s="668"/>
      <c r="CQ546" s="668"/>
      <c r="CR546" s="668"/>
      <c r="CS546" s="668"/>
      <c r="CT546" s="668"/>
      <c r="CU546" s="668"/>
      <c r="CV546" s="668"/>
      <c r="CW546" s="668"/>
      <c r="CX546" s="668"/>
      <c r="CY546" s="668"/>
      <c r="CZ546" s="668"/>
      <c r="DA546" s="668"/>
      <c r="DB546" s="668"/>
      <c r="DC546" s="668"/>
      <c r="DD546" s="668"/>
      <c r="DE546" s="668"/>
      <c r="DF546" s="668"/>
      <c r="DG546" s="668"/>
      <c r="DH546" s="668"/>
      <c r="DI546" s="668"/>
      <c r="DJ546" s="668"/>
      <c r="DK546" s="668"/>
      <c r="DL546" s="668"/>
      <c r="DM546" s="668"/>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8"/>
      <c r="EM546" s="668"/>
      <c r="EN546" s="668"/>
      <c r="EO546" s="668"/>
      <c r="EP546" s="668"/>
      <c r="EQ546" s="668"/>
      <c r="ER546" s="668"/>
      <c r="ES546" s="668"/>
      <c r="ET546" s="668"/>
      <c r="EU546" s="668"/>
      <c r="EV546" s="668"/>
      <c r="EW546" s="668"/>
      <c r="EX546" s="668"/>
      <c r="EY546" s="668"/>
      <c r="EZ546" s="668"/>
      <c r="FA546" s="668"/>
      <c r="FB546" s="668"/>
      <c r="FC546" s="668"/>
      <c r="FD546" s="668"/>
      <c r="FE546" s="668"/>
      <c r="FF546" s="668"/>
      <c r="FG546" s="668"/>
      <c r="FH546" s="668"/>
      <c r="FI546" s="668"/>
      <c r="FJ546" s="668"/>
      <c r="FK546" s="668"/>
      <c r="FL546" s="668"/>
      <c r="FM546" s="668"/>
      <c r="FN546" s="668"/>
      <c r="FO546" s="668"/>
      <c r="FP546" s="668"/>
      <c r="FQ546" s="668"/>
      <c r="FR546" s="668"/>
      <c r="FS546" s="668"/>
      <c r="FT546" s="668"/>
      <c r="FU546" s="668"/>
      <c r="FV546" s="668"/>
      <c r="FW546" s="668"/>
      <c r="FX546" s="668"/>
      <c r="FY546" s="668"/>
      <c r="FZ546" s="668"/>
      <c r="GA546" s="668"/>
      <c r="GB546" s="668"/>
      <c r="GC546" s="668"/>
      <c r="GD546" s="668"/>
      <c r="GE546" s="668"/>
      <c r="GF546" s="668"/>
      <c r="GG546" s="668"/>
      <c r="GH546" s="668"/>
      <c r="GI546" s="668"/>
      <c r="GJ546" s="668"/>
      <c r="GK546" s="668"/>
      <c r="GL546" s="668"/>
      <c r="GM546" s="668"/>
      <c r="GN546" s="668"/>
      <c r="GO546" s="668"/>
      <c r="GP546" s="668"/>
      <c r="GQ546" s="668"/>
      <c r="GR546" s="668"/>
      <c r="GS546" s="668"/>
      <c r="GT546" s="668"/>
      <c r="GU546" s="668"/>
      <c r="GV546" s="668"/>
      <c r="GW546" s="668"/>
      <c r="GX546" s="668"/>
      <c r="GY546" s="668"/>
      <c r="GZ546" s="668"/>
      <c r="HA546" s="668"/>
      <c r="HB546" s="668"/>
      <c r="HC546" s="668"/>
      <c r="HD546" s="668"/>
      <c r="HE546" s="668"/>
      <c r="HF546" s="668"/>
      <c r="HG546" s="668"/>
      <c r="HH546" s="668"/>
      <c r="HI546" s="668"/>
      <c r="HJ546" s="668"/>
      <c r="HK546" s="668"/>
      <c r="HL546" s="668"/>
      <c r="HM546" s="668"/>
      <c r="HN546" s="668"/>
      <c r="HO546" s="668"/>
      <c r="HP546" s="668"/>
      <c r="HQ546" s="668"/>
      <c r="HR546" s="668"/>
      <c r="HS546" s="668"/>
      <c r="HT546" s="668"/>
      <c r="HU546" s="668"/>
      <c r="HV546" s="668"/>
      <c r="HW546" s="668"/>
      <c r="HX546" s="668"/>
      <c r="HY546" s="668"/>
      <c r="HZ546" s="668"/>
      <c r="IA546" s="668"/>
      <c r="IB546" s="668"/>
      <c r="IC546" s="668"/>
      <c r="ID546" s="668"/>
      <c r="IE546" s="668"/>
      <c r="IF546" s="668"/>
      <c r="IG546" s="668"/>
      <c r="IH546" s="668"/>
      <c r="II546" s="668"/>
      <c r="IJ546" s="668"/>
      <c r="IK546" s="668"/>
      <c r="IL546" s="668"/>
      <c r="IM546" s="668"/>
      <c r="IN546" s="668"/>
      <c r="IO546" s="668"/>
      <c r="IP546" s="668"/>
      <c r="IQ546" s="668"/>
      <c r="IR546" s="668"/>
      <c r="IS546" s="668"/>
    </row>
    <row r="547" spans="1:253" s="978" customFormat="1" ht="75">
      <c r="A547" s="725">
        <v>532</v>
      </c>
      <c r="B547" s="1161" t="s">
        <v>414</v>
      </c>
      <c r="C547" s="1161"/>
      <c r="D547" s="1063"/>
      <c r="E547" s="1162" t="s">
        <v>1089</v>
      </c>
      <c r="F547" s="862" t="s">
        <v>1248</v>
      </c>
      <c r="G547" s="726" t="s">
        <v>1088</v>
      </c>
      <c r="H547" s="665" t="s">
        <v>1146</v>
      </c>
      <c r="I547" s="728">
        <v>2017</v>
      </c>
      <c r="J547" s="728"/>
      <c r="K547" s="728">
        <v>2021</v>
      </c>
      <c r="L547" s="728"/>
      <c r="M547" s="728"/>
      <c r="N547" s="1163" t="s">
        <v>440</v>
      </c>
      <c r="O547" s="1131">
        <v>13861</v>
      </c>
      <c r="P547" s="1131"/>
      <c r="Q547" s="1070">
        <v>13954</v>
      </c>
      <c r="R547" s="1070"/>
      <c r="S547" s="1070"/>
      <c r="T547" s="1085"/>
      <c r="U547" s="1087"/>
      <c r="V547" s="1071">
        <v>7000</v>
      </c>
      <c r="W547" s="1087"/>
      <c r="X547" s="1087"/>
      <c r="Y547" s="1087"/>
      <c r="Z547" s="1071">
        <v>1000</v>
      </c>
      <c r="AA547" s="1071">
        <f t="shared" ref="AA547:AA554" si="37">V547-W547-Z547</f>
        <v>6000</v>
      </c>
      <c r="AB547" s="1073" t="s">
        <v>415</v>
      </c>
      <c r="AC547" s="909"/>
      <c r="AD547" s="909"/>
      <c r="AE547" s="909"/>
      <c r="AF547" s="909"/>
      <c r="AG547" s="909"/>
      <c r="AH547" s="909"/>
      <c r="AI547" s="909"/>
      <c r="AJ547" s="909"/>
      <c r="AK547" s="909"/>
      <c r="AL547" s="909"/>
      <c r="AM547" s="909"/>
      <c r="AN547" s="909"/>
      <c r="AO547" s="909"/>
      <c r="AP547" s="909"/>
      <c r="AQ547" s="909"/>
      <c r="AR547" s="909"/>
      <c r="AS547" s="909"/>
      <c r="AT547" s="909"/>
      <c r="AU547" s="909"/>
      <c r="AV547" s="909"/>
      <c r="AW547" s="909"/>
      <c r="AX547" s="909"/>
      <c r="AY547" s="909"/>
      <c r="AZ547" s="909"/>
      <c r="BA547" s="909"/>
      <c r="BB547" s="909"/>
      <c r="BC547" s="909"/>
      <c r="BD547" s="909"/>
      <c r="BE547" s="909"/>
      <c r="BF547" s="909"/>
      <c r="BG547" s="909"/>
      <c r="BH547" s="909"/>
      <c r="BI547" s="909"/>
      <c r="BJ547" s="909"/>
      <c r="BK547" s="909"/>
      <c r="BL547" s="909"/>
      <c r="BM547" s="909"/>
      <c r="BN547" s="909"/>
      <c r="BO547" s="909"/>
      <c r="BP547" s="909"/>
      <c r="BQ547" s="909"/>
      <c r="BR547" s="909"/>
      <c r="BS547" s="909"/>
      <c r="BT547" s="909"/>
      <c r="BU547" s="909"/>
      <c r="BV547" s="909"/>
      <c r="BW547" s="909"/>
      <c r="BX547" s="909"/>
      <c r="BY547" s="909"/>
      <c r="BZ547" s="909"/>
      <c r="CA547" s="909"/>
      <c r="CB547" s="909"/>
      <c r="CC547" s="909"/>
      <c r="CD547" s="909"/>
      <c r="CE547" s="909"/>
      <c r="CF547" s="909"/>
      <c r="CG547" s="909"/>
      <c r="CH547" s="909"/>
      <c r="CI547" s="909"/>
      <c r="CJ547" s="909"/>
      <c r="CK547" s="909"/>
      <c r="CL547" s="909"/>
      <c r="CM547" s="909"/>
      <c r="CN547" s="909"/>
      <c r="CO547" s="909"/>
      <c r="CP547" s="909"/>
      <c r="CQ547" s="909"/>
      <c r="CR547" s="909"/>
      <c r="CS547" s="909"/>
      <c r="CT547" s="909"/>
      <c r="CU547" s="909"/>
      <c r="CV547" s="909"/>
      <c r="CW547" s="909"/>
      <c r="CX547" s="909"/>
      <c r="CY547" s="909"/>
      <c r="CZ547" s="909"/>
      <c r="DA547" s="909"/>
      <c r="DB547" s="909"/>
      <c r="DC547" s="909"/>
      <c r="DD547" s="909"/>
      <c r="DE547" s="909"/>
      <c r="DF547" s="909"/>
      <c r="DG547" s="909"/>
      <c r="DH547" s="909"/>
      <c r="DI547" s="909"/>
      <c r="DJ547" s="909"/>
      <c r="DK547" s="909"/>
      <c r="DL547" s="909"/>
      <c r="DM547" s="909"/>
      <c r="DN547" s="909"/>
      <c r="DO547" s="909"/>
      <c r="DP547" s="909"/>
      <c r="DQ547" s="909"/>
      <c r="DR547" s="909"/>
      <c r="DS547" s="909"/>
      <c r="DT547" s="909"/>
      <c r="DU547" s="909"/>
      <c r="DV547" s="909"/>
      <c r="DW547" s="909"/>
      <c r="DX547" s="909"/>
      <c r="DY547" s="909"/>
      <c r="DZ547" s="909"/>
      <c r="EA547" s="909"/>
      <c r="EB547" s="909"/>
      <c r="EC547" s="909"/>
      <c r="ED547" s="909"/>
      <c r="EE547" s="909"/>
      <c r="EF547" s="909"/>
      <c r="EG547" s="909"/>
      <c r="EH547" s="909"/>
      <c r="EI547" s="909"/>
      <c r="EJ547" s="909"/>
      <c r="EK547" s="909"/>
      <c r="EL547" s="909"/>
      <c r="EM547" s="909"/>
      <c r="EN547" s="909"/>
      <c r="EO547" s="909"/>
      <c r="EP547" s="909"/>
      <c r="EQ547" s="909"/>
      <c r="ER547" s="909"/>
      <c r="ES547" s="909"/>
      <c r="ET547" s="909"/>
      <c r="EU547" s="909"/>
      <c r="EV547" s="909"/>
      <c r="EW547" s="909"/>
      <c r="EX547" s="909"/>
      <c r="EY547" s="909"/>
      <c r="EZ547" s="909"/>
      <c r="FA547" s="909"/>
      <c r="FB547" s="909"/>
      <c r="FC547" s="909"/>
      <c r="FD547" s="909"/>
      <c r="FE547" s="909"/>
      <c r="FF547" s="909"/>
      <c r="FG547" s="909"/>
      <c r="FH547" s="909"/>
      <c r="FI547" s="909"/>
      <c r="FJ547" s="909"/>
      <c r="FK547" s="909"/>
      <c r="FL547" s="909"/>
      <c r="FM547" s="909"/>
      <c r="FN547" s="909"/>
      <c r="FO547" s="909"/>
      <c r="FP547" s="909"/>
      <c r="FQ547" s="909"/>
      <c r="FR547" s="909"/>
      <c r="FS547" s="909"/>
      <c r="FT547" s="909"/>
      <c r="FU547" s="909"/>
      <c r="FV547" s="909"/>
      <c r="FW547" s="909"/>
      <c r="FX547" s="909"/>
      <c r="FY547" s="909"/>
      <c r="FZ547" s="909"/>
      <c r="GA547" s="909"/>
      <c r="GB547" s="909"/>
      <c r="GC547" s="909"/>
      <c r="GD547" s="909"/>
      <c r="GE547" s="909"/>
      <c r="GF547" s="909"/>
      <c r="GG547" s="909"/>
      <c r="GH547" s="909"/>
      <c r="GI547" s="909"/>
      <c r="GJ547" s="909"/>
      <c r="GK547" s="909"/>
      <c r="GL547" s="909"/>
      <c r="GM547" s="909"/>
      <c r="GN547" s="909"/>
      <c r="GO547" s="909"/>
      <c r="GP547" s="909"/>
      <c r="GQ547" s="909"/>
      <c r="GR547" s="909"/>
      <c r="GS547" s="909"/>
      <c r="GT547" s="909"/>
      <c r="GU547" s="909"/>
      <c r="GV547" s="909"/>
      <c r="GW547" s="909"/>
      <c r="GX547" s="909"/>
      <c r="GY547" s="909"/>
      <c r="GZ547" s="909"/>
      <c r="HA547" s="909"/>
      <c r="HB547" s="909"/>
      <c r="HC547" s="909"/>
      <c r="HD547" s="909"/>
      <c r="HE547" s="909"/>
      <c r="HF547" s="909"/>
      <c r="HG547" s="909"/>
      <c r="HH547" s="909"/>
      <c r="HI547" s="909"/>
      <c r="HJ547" s="909"/>
      <c r="HK547" s="909"/>
      <c r="HL547" s="909"/>
      <c r="HM547" s="909"/>
      <c r="HN547" s="909"/>
      <c r="HO547" s="909"/>
      <c r="HP547" s="909"/>
      <c r="HQ547" s="909"/>
      <c r="HR547" s="909"/>
      <c r="HS547" s="909"/>
      <c r="HT547" s="909"/>
      <c r="HU547" s="909"/>
      <c r="HV547" s="909"/>
      <c r="HW547" s="909"/>
      <c r="HX547" s="909"/>
      <c r="HY547" s="909"/>
      <c r="HZ547" s="909"/>
      <c r="IA547" s="909"/>
      <c r="IB547" s="909"/>
      <c r="IC547" s="909"/>
      <c r="ID547" s="909"/>
      <c r="IE547" s="909"/>
      <c r="IF547" s="909"/>
      <c r="IG547" s="909"/>
      <c r="IH547" s="909"/>
      <c r="II547" s="909"/>
      <c r="IJ547" s="909"/>
      <c r="IK547" s="909"/>
      <c r="IL547" s="909"/>
      <c r="IM547" s="909"/>
      <c r="IN547" s="909"/>
      <c r="IO547" s="909"/>
      <c r="IP547" s="909"/>
      <c r="IQ547" s="909"/>
      <c r="IR547" s="909"/>
      <c r="IS547" s="909"/>
    </row>
    <row r="548" spans="1:253" s="919" customFormat="1" ht="30">
      <c r="A548" s="725">
        <v>533</v>
      </c>
      <c r="B548" s="885" t="s">
        <v>501</v>
      </c>
      <c r="C548" s="624"/>
      <c r="D548" s="624"/>
      <c r="E548" s="731" t="s">
        <v>174</v>
      </c>
      <c r="F548" s="732" t="s">
        <v>1247</v>
      </c>
      <c r="G548" s="732"/>
      <c r="H548" s="731" t="s">
        <v>19</v>
      </c>
      <c r="I548" s="666">
        <v>2010</v>
      </c>
      <c r="J548" s="666"/>
      <c r="K548" s="666">
        <v>2014</v>
      </c>
      <c r="L548" s="666"/>
      <c r="M548" s="666"/>
      <c r="N548" s="906" t="s">
        <v>502</v>
      </c>
      <c r="O548" s="934">
        <v>22381</v>
      </c>
      <c r="P548" s="934"/>
      <c r="Q548" s="934">
        <v>22381</v>
      </c>
      <c r="R548" s="934">
        <v>10000</v>
      </c>
      <c r="S548" s="934"/>
      <c r="T548" s="934">
        <v>10000</v>
      </c>
      <c r="U548" s="934">
        <v>8701</v>
      </c>
      <c r="V548" s="934">
        <v>8701</v>
      </c>
      <c r="W548" s="934"/>
      <c r="X548" s="934">
        <v>8701</v>
      </c>
      <c r="Y548" s="934"/>
      <c r="Z548" s="934">
        <v>4000</v>
      </c>
      <c r="AA548" s="934">
        <f t="shared" si="37"/>
        <v>4701</v>
      </c>
      <c r="AB548" s="734" t="s">
        <v>487</v>
      </c>
      <c r="AC548" s="935"/>
      <c r="AD548" s="935"/>
      <c r="AE548" s="935"/>
      <c r="AF548" s="935"/>
      <c r="AG548" s="935"/>
      <c r="AH548" s="935"/>
      <c r="AI548" s="935"/>
      <c r="AJ548" s="935"/>
      <c r="AK548" s="935"/>
      <c r="AL548" s="935"/>
      <c r="AM548" s="935"/>
      <c r="AN548" s="935"/>
      <c r="AO548" s="935"/>
      <c r="AP548" s="935"/>
      <c r="AQ548" s="935"/>
      <c r="AR548" s="935"/>
      <c r="AS548" s="935"/>
      <c r="AT548" s="935"/>
      <c r="AU548" s="935"/>
      <c r="AV548" s="935"/>
      <c r="AW548" s="935"/>
      <c r="AX548" s="935"/>
      <c r="AY548" s="935"/>
      <c r="AZ548" s="935"/>
      <c r="BA548" s="935"/>
      <c r="BB548" s="935"/>
      <c r="BC548" s="935"/>
      <c r="BD548" s="935"/>
      <c r="BE548" s="935"/>
      <c r="BF548" s="935"/>
      <c r="BG548" s="935"/>
      <c r="BH548" s="935"/>
      <c r="BI548" s="935"/>
      <c r="BJ548" s="935"/>
      <c r="BK548" s="935"/>
      <c r="BL548" s="935"/>
      <c r="BM548" s="935"/>
      <c r="BN548" s="935"/>
      <c r="BO548" s="935"/>
      <c r="BP548" s="935"/>
      <c r="BQ548" s="935"/>
      <c r="BR548" s="935"/>
      <c r="BS548" s="935"/>
      <c r="BT548" s="935"/>
      <c r="BU548" s="935"/>
      <c r="BV548" s="935"/>
      <c r="BW548" s="935"/>
      <c r="BX548" s="935"/>
      <c r="BY548" s="935"/>
      <c r="BZ548" s="935"/>
      <c r="CA548" s="935"/>
      <c r="CB548" s="935"/>
      <c r="CC548" s="935"/>
      <c r="CD548" s="935"/>
      <c r="CE548" s="935"/>
      <c r="CF548" s="935"/>
      <c r="CG548" s="935"/>
      <c r="CH548" s="935"/>
      <c r="CI548" s="935"/>
      <c r="CJ548" s="935"/>
      <c r="CK548" s="935"/>
      <c r="CL548" s="935"/>
      <c r="CM548" s="935"/>
      <c r="CN548" s="935"/>
      <c r="CO548" s="935"/>
      <c r="CP548" s="935"/>
      <c r="CQ548" s="935"/>
      <c r="CR548" s="935"/>
      <c r="CS548" s="935"/>
      <c r="CT548" s="935"/>
      <c r="CU548" s="935"/>
      <c r="CV548" s="935"/>
      <c r="CW548" s="935"/>
      <c r="CX548" s="935"/>
      <c r="CY548" s="935"/>
      <c r="CZ548" s="935"/>
      <c r="DA548" s="935"/>
      <c r="DB548" s="935"/>
      <c r="DC548" s="935"/>
      <c r="DD548" s="935"/>
      <c r="DE548" s="935"/>
      <c r="DF548" s="935"/>
      <c r="DG548" s="935"/>
      <c r="DH548" s="935"/>
      <c r="DI548" s="935"/>
      <c r="DJ548" s="935"/>
      <c r="DK548" s="935"/>
      <c r="DL548" s="935"/>
      <c r="DM548" s="935"/>
      <c r="DN548" s="935"/>
      <c r="DO548" s="935"/>
      <c r="DP548" s="935"/>
      <c r="DQ548" s="935"/>
      <c r="DR548" s="935"/>
      <c r="DS548" s="935"/>
      <c r="DT548" s="935"/>
      <c r="DU548" s="935"/>
      <c r="DV548" s="935"/>
      <c r="DW548" s="935"/>
      <c r="DX548" s="935"/>
      <c r="DY548" s="935"/>
      <c r="DZ548" s="935"/>
      <c r="EA548" s="935"/>
      <c r="EB548" s="935"/>
      <c r="EC548" s="935"/>
      <c r="ED548" s="935"/>
      <c r="EE548" s="935"/>
      <c r="EF548" s="935"/>
      <c r="EG548" s="935"/>
      <c r="EH548" s="935"/>
      <c r="EI548" s="935"/>
      <c r="EJ548" s="935"/>
      <c r="EK548" s="935"/>
      <c r="EL548" s="935"/>
      <c r="EM548" s="935"/>
      <c r="EN548" s="935"/>
      <c r="EO548" s="935"/>
      <c r="EP548" s="935"/>
      <c r="EQ548" s="935"/>
      <c r="ER548" s="935"/>
      <c r="ES548" s="935"/>
      <c r="ET548" s="935"/>
      <c r="EU548" s="935"/>
      <c r="EV548" s="935"/>
      <c r="EW548" s="935"/>
      <c r="EX548" s="935"/>
      <c r="EY548" s="935"/>
      <c r="EZ548" s="935"/>
      <c r="FA548" s="935"/>
      <c r="FB548" s="935"/>
      <c r="FC548" s="935"/>
      <c r="FD548" s="935"/>
      <c r="FE548" s="935"/>
      <c r="FF548" s="935"/>
      <c r="FG548" s="935"/>
      <c r="FH548" s="935"/>
      <c r="FI548" s="935"/>
      <c r="FJ548" s="935"/>
      <c r="FK548" s="935"/>
      <c r="FL548" s="935"/>
      <c r="FM548" s="935"/>
      <c r="FN548" s="935"/>
      <c r="FO548" s="935"/>
      <c r="FP548" s="935"/>
      <c r="FQ548" s="935"/>
      <c r="FR548" s="935"/>
      <c r="FS548" s="935"/>
      <c r="FT548" s="935"/>
      <c r="FU548" s="935"/>
      <c r="FV548" s="935"/>
      <c r="FW548" s="935"/>
      <c r="FX548" s="935"/>
      <c r="FY548" s="935"/>
      <c r="FZ548" s="935"/>
      <c r="GA548" s="935"/>
      <c r="GB548" s="935"/>
      <c r="GC548" s="935"/>
      <c r="GD548" s="935"/>
      <c r="GE548" s="935"/>
      <c r="GF548" s="935"/>
      <c r="GG548" s="935"/>
      <c r="GH548" s="935"/>
      <c r="GI548" s="935"/>
      <c r="GJ548" s="935"/>
      <c r="GK548" s="935"/>
      <c r="GL548" s="935"/>
      <c r="GM548" s="935"/>
      <c r="GN548" s="935"/>
      <c r="GO548" s="935"/>
      <c r="GP548" s="935"/>
      <c r="GQ548" s="935"/>
      <c r="GR548" s="935"/>
      <c r="GS548" s="935"/>
      <c r="GT548" s="935"/>
      <c r="GU548" s="935"/>
      <c r="GV548" s="935"/>
      <c r="GW548" s="935"/>
      <c r="GX548" s="935"/>
      <c r="GY548" s="935"/>
      <c r="GZ548" s="935"/>
      <c r="HA548" s="935"/>
      <c r="HB548" s="935"/>
      <c r="HC548" s="935"/>
      <c r="HD548" s="935"/>
      <c r="HE548" s="935"/>
      <c r="HF548" s="935"/>
      <c r="HG548" s="935"/>
      <c r="HH548" s="935"/>
      <c r="HI548" s="935"/>
      <c r="HJ548" s="935"/>
      <c r="HK548" s="935"/>
      <c r="HL548" s="935"/>
      <c r="HM548" s="935"/>
      <c r="HN548" s="935"/>
      <c r="HO548" s="935"/>
      <c r="HP548" s="935"/>
      <c r="HQ548" s="935"/>
      <c r="HR548" s="935"/>
      <c r="HS548" s="935"/>
      <c r="HT548" s="935"/>
      <c r="HU548" s="935"/>
      <c r="HV548" s="935"/>
      <c r="HW548" s="935"/>
      <c r="HX548" s="935"/>
      <c r="HY548" s="935"/>
      <c r="HZ548" s="935"/>
      <c r="IA548" s="935"/>
      <c r="IB548" s="935"/>
      <c r="IC548" s="935"/>
      <c r="ID548" s="935"/>
      <c r="IE548" s="935"/>
      <c r="IF548" s="935"/>
      <c r="IG548" s="935"/>
      <c r="IH548" s="935"/>
      <c r="II548" s="935"/>
      <c r="IJ548" s="935"/>
      <c r="IK548" s="935"/>
      <c r="IL548" s="935"/>
      <c r="IM548" s="935"/>
      <c r="IN548" s="935"/>
      <c r="IO548" s="935"/>
      <c r="IP548" s="935"/>
      <c r="IQ548" s="935"/>
      <c r="IR548" s="935"/>
      <c r="IS548" s="935"/>
    </row>
    <row r="549" spans="1:253" s="919" customFormat="1" ht="30">
      <c r="A549" s="725">
        <v>534</v>
      </c>
      <c r="B549" s="885" t="s">
        <v>540</v>
      </c>
      <c r="C549" s="624"/>
      <c r="D549" s="624"/>
      <c r="E549" s="731" t="s">
        <v>174</v>
      </c>
      <c r="F549" s="732" t="s">
        <v>1247</v>
      </c>
      <c r="G549" s="732"/>
      <c r="H549" s="884" t="s">
        <v>26</v>
      </c>
      <c r="I549" s="666">
        <v>2014</v>
      </c>
      <c r="J549" s="666"/>
      <c r="K549" s="666">
        <v>2016</v>
      </c>
      <c r="L549" s="666"/>
      <c r="M549" s="666"/>
      <c r="N549" s="1164" t="s">
        <v>541</v>
      </c>
      <c r="O549" s="934">
        <v>3849</v>
      </c>
      <c r="P549" s="934"/>
      <c r="Q549" s="934">
        <f>3849-150</f>
        <v>3699</v>
      </c>
      <c r="R549" s="934">
        <v>1650</v>
      </c>
      <c r="S549" s="934"/>
      <c r="T549" s="934">
        <v>1500</v>
      </c>
      <c r="U549" s="934">
        <v>2000</v>
      </c>
      <c r="V549" s="934">
        <v>1814</v>
      </c>
      <c r="W549" s="934">
        <v>1000</v>
      </c>
      <c r="X549" s="934">
        <v>814</v>
      </c>
      <c r="Y549" s="934"/>
      <c r="Z549" s="934">
        <f>V549-W549</f>
        <v>814</v>
      </c>
      <c r="AA549" s="934">
        <f t="shared" si="37"/>
        <v>0</v>
      </c>
      <c r="AB549" s="734" t="s">
        <v>1224</v>
      </c>
      <c r="AC549" s="935"/>
      <c r="AD549" s="935"/>
      <c r="AE549" s="935"/>
      <c r="AF549" s="935"/>
      <c r="AG549" s="935"/>
      <c r="AH549" s="935"/>
      <c r="AI549" s="935"/>
      <c r="AJ549" s="935"/>
      <c r="AK549" s="935"/>
      <c r="AL549" s="935"/>
      <c r="AM549" s="935"/>
      <c r="AN549" s="935"/>
      <c r="AO549" s="935"/>
      <c r="AP549" s="935"/>
      <c r="AQ549" s="935"/>
      <c r="AR549" s="935"/>
      <c r="AS549" s="935"/>
      <c r="AT549" s="935"/>
      <c r="AU549" s="935"/>
      <c r="AV549" s="935"/>
      <c r="AW549" s="935"/>
      <c r="AX549" s="935"/>
      <c r="AY549" s="935"/>
      <c r="AZ549" s="935"/>
      <c r="BA549" s="935"/>
      <c r="BB549" s="935"/>
      <c r="BC549" s="935"/>
      <c r="BD549" s="935"/>
      <c r="BE549" s="935"/>
      <c r="BF549" s="935"/>
      <c r="BG549" s="935"/>
      <c r="BH549" s="935"/>
      <c r="BI549" s="935"/>
      <c r="BJ549" s="935"/>
      <c r="BK549" s="935"/>
      <c r="BL549" s="935"/>
      <c r="BM549" s="935"/>
      <c r="BN549" s="935"/>
      <c r="BO549" s="935"/>
      <c r="BP549" s="935"/>
      <c r="BQ549" s="935"/>
      <c r="BR549" s="935"/>
      <c r="BS549" s="935"/>
      <c r="BT549" s="935"/>
      <c r="BU549" s="935"/>
      <c r="BV549" s="935"/>
      <c r="BW549" s="935"/>
      <c r="BX549" s="935"/>
      <c r="BY549" s="935"/>
      <c r="BZ549" s="935"/>
      <c r="CA549" s="935"/>
      <c r="CB549" s="935"/>
      <c r="CC549" s="935"/>
      <c r="CD549" s="935"/>
      <c r="CE549" s="935"/>
      <c r="CF549" s="935"/>
      <c r="CG549" s="935"/>
      <c r="CH549" s="935"/>
      <c r="CI549" s="935"/>
      <c r="CJ549" s="935"/>
      <c r="CK549" s="935"/>
      <c r="CL549" s="935"/>
      <c r="CM549" s="935"/>
      <c r="CN549" s="935"/>
      <c r="CO549" s="935"/>
      <c r="CP549" s="935"/>
      <c r="CQ549" s="935"/>
      <c r="CR549" s="935"/>
      <c r="CS549" s="935"/>
      <c r="CT549" s="935"/>
      <c r="CU549" s="935"/>
      <c r="CV549" s="935"/>
      <c r="CW549" s="935"/>
      <c r="CX549" s="935"/>
      <c r="CY549" s="935"/>
      <c r="CZ549" s="935"/>
      <c r="DA549" s="935"/>
      <c r="DB549" s="935"/>
      <c r="DC549" s="935"/>
      <c r="DD549" s="935"/>
      <c r="DE549" s="935"/>
      <c r="DF549" s="935"/>
      <c r="DG549" s="935"/>
      <c r="DH549" s="935"/>
      <c r="DI549" s="935"/>
      <c r="DJ549" s="935"/>
      <c r="DK549" s="935"/>
      <c r="DL549" s="935"/>
      <c r="DM549" s="935"/>
      <c r="DN549" s="935"/>
      <c r="DO549" s="935"/>
      <c r="DP549" s="935"/>
      <c r="DQ549" s="935"/>
      <c r="DR549" s="935"/>
      <c r="DS549" s="935"/>
      <c r="DT549" s="935"/>
      <c r="DU549" s="935"/>
      <c r="DV549" s="935"/>
      <c r="DW549" s="935"/>
      <c r="DX549" s="935"/>
      <c r="DY549" s="935"/>
      <c r="DZ549" s="935"/>
      <c r="EA549" s="935"/>
      <c r="EB549" s="935"/>
      <c r="EC549" s="935"/>
      <c r="ED549" s="935"/>
      <c r="EE549" s="935"/>
      <c r="EF549" s="935"/>
      <c r="EG549" s="935"/>
      <c r="EH549" s="935"/>
      <c r="EI549" s="935"/>
      <c r="EJ549" s="935"/>
      <c r="EK549" s="935"/>
      <c r="EL549" s="935"/>
      <c r="EM549" s="935"/>
      <c r="EN549" s="935"/>
      <c r="EO549" s="935"/>
      <c r="EP549" s="935"/>
      <c r="EQ549" s="935"/>
      <c r="ER549" s="935"/>
      <c r="ES549" s="935"/>
      <c r="ET549" s="935"/>
      <c r="EU549" s="935"/>
      <c r="EV549" s="935"/>
      <c r="EW549" s="935"/>
      <c r="EX549" s="935"/>
      <c r="EY549" s="935"/>
      <c r="EZ549" s="935"/>
      <c r="FA549" s="935"/>
      <c r="FB549" s="935"/>
      <c r="FC549" s="935"/>
      <c r="FD549" s="935"/>
      <c r="FE549" s="935"/>
      <c r="FF549" s="935"/>
      <c r="FG549" s="935"/>
      <c r="FH549" s="935"/>
      <c r="FI549" s="935"/>
      <c r="FJ549" s="935"/>
      <c r="FK549" s="935"/>
      <c r="FL549" s="935"/>
      <c r="FM549" s="935"/>
      <c r="FN549" s="935"/>
      <c r="FO549" s="935"/>
      <c r="FP549" s="935"/>
      <c r="FQ549" s="935"/>
      <c r="FR549" s="935"/>
      <c r="FS549" s="935"/>
      <c r="FT549" s="935"/>
      <c r="FU549" s="935"/>
      <c r="FV549" s="935"/>
      <c r="FW549" s="935"/>
      <c r="FX549" s="935"/>
      <c r="FY549" s="935"/>
      <c r="FZ549" s="935"/>
      <c r="GA549" s="935"/>
      <c r="GB549" s="935"/>
      <c r="GC549" s="935"/>
      <c r="GD549" s="935"/>
      <c r="GE549" s="935"/>
      <c r="GF549" s="935"/>
      <c r="GG549" s="935"/>
      <c r="GH549" s="935"/>
      <c r="GI549" s="935"/>
      <c r="GJ549" s="935"/>
      <c r="GK549" s="935"/>
      <c r="GL549" s="935"/>
      <c r="GM549" s="935"/>
      <c r="GN549" s="935"/>
      <c r="GO549" s="935"/>
      <c r="GP549" s="935"/>
      <c r="GQ549" s="935"/>
      <c r="GR549" s="935"/>
      <c r="GS549" s="935"/>
      <c r="GT549" s="935"/>
      <c r="GU549" s="935"/>
      <c r="GV549" s="935"/>
      <c r="GW549" s="935"/>
      <c r="GX549" s="935"/>
      <c r="GY549" s="935"/>
      <c r="GZ549" s="935"/>
      <c r="HA549" s="935"/>
      <c r="HB549" s="935"/>
      <c r="HC549" s="935"/>
      <c r="HD549" s="935"/>
      <c r="HE549" s="935"/>
      <c r="HF549" s="935"/>
      <c r="HG549" s="935"/>
      <c r="HH549" s="935"/>
      <c r="HI549" s="935"/>
      <c r="HJ549" s="935"/>
      <c r="HK549" s="935"/>
      <c r="HL549" s="935"/>
      <c r="HM549" s="935"/>
      <c r="HN549" s="935"/>
      <c r="HO549" s="935"/>
      <c r="HP549" s="935"/>
      <c r="HQ549" s="935"/>
      <c r="HR549" s="935"/>
      <c r="HS549" s="935"/>
      <c r="HT549" s="935"/>
      <c r="HU549" s="935"/>
      <c r="HV549" s="935"/>
      <c r="HW549" s="935"/>
      <c r="HX549" s="935"/>
      <c r="HY549" s="935"/>
      <c r="HZ549" s="935"/>
      <c r="IA549" s="935"/>
      <c r="IB549" s="935"/>
      <c r="IC549" s="935"/>
      <c r="ID549" s="935"/>
      <c r="IE549" s="935"/>
      <c r="IF549" s="935"/>
      <c r="IG549" s="935"/>
      <c r="IH549" s="935"/>
      <c r="II549" s="935"/>
      <c r="IJ549" s="935"/>
      <c r="IK549" s="935"/>
      <c r="IL549" s="935"/>
      <c r="IM549" s="935"/>
      <c r="IN549" s="935"/>
      <c r="IO549" s="935"/>
      <c r="IP549" s="935"/>
      <c r="IQ549" s="935"/>
      <c r="IR549" s="935"/>
      <c r="IS549" s="935"/>
    </row>
    <row r="550" spans="1:253" s="919" customFormat="1" ht="30">
      <c r="A550" s="725">
        <v>535</v>
      </c>
      <c r="B550" s="885" t="s">
        <v>578</v>
      </c>
      <c r="C550" s="624"/>
      <c r="D550" s="624"/>
      <c r="E550" s="731" t="s">
        <v>174</v>
      </c>
      <c r="F550" s="732" t="s">
        <v>1247</v>
      </c>
      <c r="G550" s="732"/>
      <c r="H550" s="731" t="s">
        <v>19</v>
      </c>
      <c r="I550" s="666">
        <v>2014</v>
      </c>
      <c r="J550" s="666"/>
      <c r="K550" s="666">
        <v>2016</v>
      </c>
      <c r="L550" s="666"/>
      <c r="M550" s="666"/>
      <c r="N550" s="1164" t="s">
        <v>579</v>
      </c>
      <c r="O550" s="934">
        <v>1470</v>
      </c>
      <c r="P550" s="934"/>
      <c r="Q550" s="934">
        <v>1470</v>
      </c>
      <c r="R550" s="934">
        <v>1200</v>
      </c>
      <c r="S550" s="934"/>
      <c r="T550" s="934">
        <v>1200</v>
      </c>
      <c r="U550" s="934">
        <v>270</v>
      </c>
      <c r="V550" s="934">
        <v>270</v>
      </c>
      <c r="W550" s="934">
        <v>270</v>
      </c>
      <c r="X550" s="934"/>
      <c r="Y550" s="934"/>
      <c r="Z550" s="934">
        <f>V550-W550</f>
        <v>0</v>
      </c>
      <c r="AA550" s="934">
        <f t="shared" si="37"/>
        <v>0</v>
      </c>
      <c r="AB550" s="734" t="s">
        <v>522</v>
      </c>
      <c r="AC550" s="983"/>
      <c r="AD550" s="983"/>
      <c r="AE550" s="983"/>
      <c r="AF550" s="983"/>
      <c r="AG550" s="983"/>
      <c r="AH550" s="983"/>
      <c r="AI550" s="983"/>
      <c r="AJ550" s="983"/>
      <c r="AK550" s="983"/>
      <c r="AL550" s="983"/>
      <c r="AM550" s="983"/>
      <c r="AN550" s="983"/>
      <c r="AO550" s="983"/>
      <c r="AP550" s="983"/>
      <c r="AQ550" s="983"/>
      <c r="AR550" s="983"/>
      <c r="AS550" s="983"/>
      <c r="AT550" s="983"/>
      <c r="AU550" s="983"/>
      <c r="AV550" s="983"/>
      <c r="AW550" s="983"/>
      <c r="AX550" s="983"/>
      <c r="AY550" s="983"/>
      <c r="AZ550" s="983"/>
      <c r="BA550" s="983"/>
      <c r="BB550" s="983"/>
      <c r="BC550" s="983"/>
      <c r="BD550" s="983"/>
      <c r="BE550" s="983"/>
      <c r="BF550" s="983"/>
      <c r="BG550" s="983"/>
      <c r="BH550" s="983"/>
      <c r="BI550" s="983"/>
      <c r="BJ550" s="983"/>
      <c r="BK550" s="983"/>
      <c r="BL550" s="983"/>
      <c r="BM550" s="983"/>
      <c r="BN550" s="983"/>
      <c r="BO550" s="983"/>
      <c r="BP550" s="983"/>
      <c r="BQ550" s="983"/>
      <c r="BR550" s="983"/>
      <c r="BS550" s="983"/>
      <c r="BT550" s="983"/>
      <c r="BU550" s="983"/>
      <c r="BV550" s="983"/>
      <c r="BW550" s="983"/>
      <c r="BX550" s="983"/>
      <c r="BY550" s="983"/>
      <c r="BZ550" s="983"/>
      <c r="CA550" s="983"/>
      <c r="CB550" s="983"/>
      <c r="CC550" s="983"/>
      <c r="CD550" s="983"/>
      <c r="CE550" s="983"/>
      <c r="CF550" s="983"/>
      <c r="CG550" s="983"/>
      <c r="CH550" s="983"/>
      <c r="CI550" s="983"/>
      <c r="CJ550" s="983"/>
      <c r="CK550" s="983"/>
      <c r="CL550" s="983"/>
      <c r="CM550" s="983"/>
      <c r="CN550" s="983"/>
      <c r="CO550" s="983"/>
      <c r="CP550" s="983"/>
      <c r="CQ550" s="983"/>
      <c r="CR550" s="983"/>
      <c r="CS550" s="983"/>
      <c r="CT550" s="983"/>
      <c r="CU550" s="983"/>
      <c r="CV550" s="983"/>
      <c r="CW550" s="983"/>
      <c r="CX550" s="983"/>
      <c r="CY550" s="983"/>
      <c r="CZ550" s="983"/>
      <c r="DA550" s="983"/>
      <c r="DB550" s="983"/>
      <c r="DC550" s="983"/>
      <c r="DD550" s="983"/>
      <c r="DE550" s="983"/>
      <c r="DF550" s="983"/>
      <c r="DG550" s="983"/>
      <c r="DH550" s="983"/>
      <c r="DI550" s="983"/>
      <c r="DJ550" s="983"/>
      <c r="DK550" s="983"/>
      <c r="DL550" s="983"/>
      <c r="DM550" s="983"/>
      <c r="DN550" s="983"/>
      <c r="DO550" s="983"/>
      <c r="DP550" s="983"/>
      <c r="DQ550" s="983"/>
      <c r="DR550" s="983"/>
      <c r="DS550" s="983"/>
      <c r="DT550" s="983"/>
      <c r="DU550" s="983"/>
      <c r="DV550" s="983"/>
      <c r="DW550" s="983"/>
      <c r="DX550" s="983"/>
      <c r="DY550" s="983"/>
      <c r="DZ550" s="983"/>
      <c r="EA550" s="983"/>
      <c r="EB550" s="983"/>
      <c r="EC550" s="983"/>
      <c r="ED550" s="983"/>
      <c r="EE550" s="983"/>
      <c r="EF550" s="983"/>
      <c r="EG550" s="983"/>
      <c r="EH550" s="983"/>
      <c r="EI550" s="983"/>
      <c r="EJ550" s="983"/>
      <c r="EK550" s="983"/>
      <c r="EL550" s="983"/>
      <c r="EM550" s="983"/>
      <c r="EN550" s="983"/>
      <c r="EO550" s="983"/>
      <c r="EP550" s="983"/>
      <c r="EQ550" s="983"/>
      <c r="ER550" s="983"/>
      <c r="ES550" s="983"/>
      <c r="ET550" s="983"/>
      <c r="EU550" s="983"/>
      <c r="EV550" s="983"/>
      <c r="EW550" s="983"/>
      <c r="EX550" s="983"/>
      <c r="EY550" s="983"/>
      <c r="EZ550" s="983"/>
      <c r="FA550" s="983"/>
      <c r="FB550" s="983"/>
      <c r="FC550" s="983"/>
      <c r="FD550" s="983"/>
      <c r="FE550" s="983"/>
      <c r="FF550" s="983"/>
      <c r="FG550" s="983"/>
      <c r="FH550" s="983"/>
      <c r="FI550" s="983"/>
      <c r="FJ550" s="983"/>
      <c r="FK550" s="983"/>
      <c r="FL550" s="983"/>
      <c r="FM550" s="983"/>
      <c r="FN550" s="983"/>
      <c r="FO550" s="983"/>
      <c r="FP550" s="983"/>
      <c r="FQ550" s="983"/>
      <c r="FR550" s="983"/>
      <c r="FS550" s="983"/>
      <c r="FT550" s="983"/>
      <c r="FU550" s="983"/>
      <c r="FV550" s="983"/>
      <c r="FW550" s="983"/>
      <c r="FX550" s="983"/>
      <c r="FY550" s="983"/>
      <c r="FZ550" s="983"/>
      <c r="GA550" s="983"/>
      <c r="GB550" s="983"/>
      <c r="GC550" s="983"/>
      <c r="GD550" s="983"/>
      <c r="GE550" s="983"/>
      <c r="GF550" s="983"/>
      <c r="GG550" s="983"/>
      <c r="GH550" s="983"/>
      <c r="GI550" s="983"/>
      <c r="GJ550" s="983"/>
      <c r="GK550" s="983"/>
      <c r="GL550" s="983"/>
      <c r="GM550" s="983"/>
      <c r="GN550" s="983"/>
      <c r="GO550" s="983"/>
      <c r="GP550" s="983"/>
      <c r="GQ550" s="983"/>
      <c r="GR550" s="983"/>
      <c r="GS550" s="983"/>
      <c r="GT550" s="983"/>
      <c r="GU550" s="983"/>
      <c r="GV550" s="983"/>
      <c r="GW550" s="983"/>
      <c r="GX550" s="983"/>
      <c r="GY550" s="983"/>
      <c r="GZ550" s="983"/>
      <c r="HA550" s="983"/>
      <c r="HB550" s="983"/>
      <c r="HC550" s="983"/>
      <c r="HD550" s="983"/>
      <c r="HE550" s="983"/>
      <c r="HF550" s="983"/>
      <c r="HG550" s="983"/>
      <c r="HH550" s="983"/>
      <c r="HI550" s="983"/>
      <c r="HJ550" s="983"/>
      <c r="HK550" s="983"/>
      <c r="HL550" s="983"/>
      <c r="HM550" s="983"/>
      <c r="HN550" s="983"/>
      <c r="HO550" s="983"/>
      <c r="HP550" s="983"/>
      <c r="HQ550" s="983"/>
      <c r="HR550" s="983"/>
      <c r="HS550" s="983"/>
      <c r="HT550" s="983"/>
      <c r="HU550" s="983"/>
      <c r="HV550" s="983"/>
      <c r="HW550" s="983"/>
      <c r="HX550" s="983"/>
      <c r="HY550" s="983"/>
      <c r="HZ550" s="983"/>
      <c r="IA550" s="983"/>
      <c r="IB550" s="983"/>
      <c r="IC550" s="983"/>
      <c r="ID550" s="983"/>
      <c r="IE550" s="983"/>
      <c r="IF550" s="983"/>
      <c r="IG550" s="983"/>
      <c r="IH550" s="983"/>
      <c r="II550" s="983"/>
      <c r="IJ550" s="983"/>
      <c r="IK550" s="983"/>
      <c r="IL550" s="983"/>
      <c r="IM550" s="983"/>
      <c r="IN550" s="983"/>
      <c r="IO550" s="983"/>
      <c r="IP550" s="983"/>
      <c r="IQ550" s="983"/>
      <c r="IR550" s="983"/>
      <c r="IS550" s="983"/>
    </row>
    <row r="551" spans="1:253" s="935" customFormat="1" ht="60">
      <c r="A551" s="725">
        <v>536</v>
      </c>
      <c r="B551" s="730" t="s">
        <v>589</v>
      </c>
      <c r="C551" s="637"/>
      <c r="D551" s="638"/>
      <c r="E551" s="731" t="s">
        <v>170</v>
      </c>
      <c r="F551" s="732" t="s">
        <v>1247</v>
      </c>
      <c r="G551" s="732"/>
      <c r="H551" s="735" t="s">
        <v>51</v>
      </c>
      <c r="I551" s="666">
        <v>2014</v>
      </c>
      <c r="J551" s="666">
        <v>2014</v>
      </c>
      <c r="K551" s="666">
        <v>2018</v>
      </c>
      <c r="L551" s="666">
        <v>2016</v>
      </c>
      <c r="M551" s="666"/>
      <c r="N551" s="730" t="s">
        <v>590</v>
      </c>
      <c r="O551" s="934">
        <v>57371</v>
      </c>
      <c r="P551" s="934"/>
      <c r="Q551" s="934">
        <v>17371</v>
      </c>
      <c r="R551" s="934">
        <f>46000-W551</f>
        <v>40000</v>
      </c>
      <c r="S551" s="934"/>
      <c r="T551" s="934"/>
      <c r="U551" s="934"/>
      <c r="V551" s="934">
        <f>O551*0.9-R551</f>
        <v>11633.900000000001</v>
      </c>
      <c r="W551" s="934">
        <v>6000</v>
      </c>
      <c r="X551" s="934">
        <v>5634</v>
      </c>
      <c r="Y551" s="934"/>
      <c r="Z551" s="934">
        <f>IF((V551-W551)&gt;2000,2000,(V551-W551))</f>
        <v>2000</v>
      </c>
      <c r="AA551" s="934">
        <f t="shared" si="37"/>
        <v>3633.9000000000015</v>
      </c>
      <c r="AB551" s="734" t="s">
        <v>1224</v>
      </c>
    </row>
    <row r="552" spans="1:253" s="935" customFormat="1" ht="30">
      <c r="A552" s="725">
        <v>537</v>
      </c>
      <c r="B552" s="730" t="s">
        <v>594</v>
      </c>
      <c r="C552" s="637"/>
      <c r="D552" s="638"/>
      <c r="E552" s="731" t="s">
        <v>170</v>
      </c>
      <c r="F552" s="732" t="s">
        <v>1247</v>
      </c>
      <c r="G552" s="732"/>
      <c r="H552" s="735" t="s">
        <v>51</v>
      </c>
      <c r="I552" s="666">
        <v>2014</v>
      </c>
      <c r="J552" s="666">
        <v>2014</v>
      </c>
      <c r="K552" s="666">
        <v>2018</v>
      </c>
      <c r="L552" s="666">
        <v>2016</v>
      </c>
      <c r="M552" s="666"/>
      <c r="N552" s="730" t="s">
        <v>595</v>
      </c>
      <c r="O552" s="934">
        <v>52680</v>
      </c>
      <c r="P552" s="934"/>
      <c r="Q552" s="934">
        <v>12680</v>
      </c>
      <c r="R552" s="934">
        <f>46000-W552</f>
        <v>40000</v>
      </c>
      <c r="S552" s="934"/>
      <c r="T552" s="934"/>
      <c r="U552" s="934"/>
      <c r="V552" s="934">
        <f>O552*0.9-R552</f>
        <v>7412</v>
      </c>
      <c r="W552" s="934">
        <v>6000</v>
      </c>
      <c r="X552" s="934">
        <v>1412</v>
      </c>
      <c r="Y552" s="934"/>
      <c r="Z552" s="934">
        <f>IF((V552-W552)&gt;2000,2000,(V552-W552))</f>
        <v>1412</v>
      </c>
      <c r="AA552" s="934">
        <f t="shared" si="37"/>
        <v>0</v>
      </c>
      <c r="AB552" s="734" t="s">
        <v>1224</v>
      </c>
    </row>
    <row r="553" spans="1:253" s="935" customFormat="1" ht="30">
      <c r="A553" s="725">
        <v>538</v>
      </c>
      <c r="B553" s="980" t="s">
        <v>596</v>
      </c>
      <c r="C553" s="913"/>
      <c r="D553" s="1165"/>
      <c r="E553" s="731" t="s">
        <v>170</v>
      </c>
      <c r="F553" s="732" t="s">
        <v>1247</v>
      </c>
      <c r="G553" s="732"/>
      <c r="H553" s="735" t="s">
        <v>237</v>
      </c>
      <c r="I553" s="666">
        <v>2015</v>
      </c>
      <c r="J553" s="666">
        <v>2015</v>
      </c>
      <c r="K553" s="666">
        <v>2017</v>
      </c>
      <c r="L553" s="666" t="s">
        <v>1319</v>
      </c>
      <c r="M553" s="666"/>
      <c r="N553" s="1166" t="s">
        <v>597</v>
      </c>
      <c r="O553" s="934">
        <v>10300</v>
      </c>
      <c r="P553" s="934"/>
      <c r="Q553" s="934">
        <f>O553</f>
        <v>10300</v>
      </c>
      <c r="R553" s="934">
        <f>5300-W553</f>
        <v>2500</v>
      </c>
      <c r="S553" s="934"/>
      <c r="T553" s="934">
        <f>R553</f>
        <v>2500</v>
      </c>
      <c r="U553" s="934"/>
      <c r="V553" s="934">
        <f>Q553*0.9-T553</f>
        <v>6770</v>
      </c>
      <c r="W553" s="934">
        <v>2800</v>
      </c>
      <c r="X553" s="934">
        <v>3970</v>
      </c>
      <c r="Y553" s="934"/>
      <c r="Z553" s="934">
        <f>IF((V553-W553)&lt;1000,(V553-W553),MIN((V553-W553)*50%,2000))</f>
        <v>1985</v>
      </c>
      <c r="AA553" s="934">
        <f t="shared" si="37"/>
        <v>1985</v>
      </c>
      <c r="AB553" s="734" t="s">
        <v>1224</v>
      </c>
    </row>
    <row r="554" spans="1:253" s="935" customFormat="1" ht="30">
      <c r="A554" s="725">
        <v>539</v>
      </c>
      <c r="B554" s="730" t="s">
        <v>600</v>
      </c>
      <c r="C554" s="637"/>
      <c r="D554" s="638"/>
      <c r="E554" s="731" t="s">
        <v>170</v>
      </c>
      <c r="F554" s="732" t="s">
        <v>1247</v>
      </c>
      <c r="G554" s="732"/>
      <c r="H554" s="735" t="s">
        <v>51</v>
      </c>
      <c r="I554" s="666">
        <v>2015</v>
      </c>
      <c r="J554" s="666">
        <v>2015</v>
      </c>
      <c r="K554" s="666">
        <v>2017</v>
      </c>
      <c r="L554" s="666">
        <v>2016</v>
      </c>
      <c r="M554" s="666"/>
      <c r="N554" s="730" t="s">
        <v>601</v>
      </c>
      <c r="O554" s="934">
        <v>15567</v>
      </c>
      <c r="P554" s="934"/>
      <c r="Q554" s="934">
        <v>5567</v>
      </c>
      <c r="R554" s="934">
        <f>14050-W554</f>
        <v>10050</v>
      </c>
      <c r="S554" s="934"/>
      <c r="T554" s="934">
        <v>50</v>
      </c>
      <c r="U554" s="934"/>
      <c r="V554" s="934">
        <v>4000</v>
      </c>
      <c r="W554" s="934">
        <v>4000</v>
      </c>
      <c r="X554" s="934"/>
      <c r="Y554" s="934"/>
      <c r="Z554" s="934">
        <f>IF((V554-W554)&lt;1000,(V554-W554),MIN((V554-W554)*50%,2000))</f>
        <v>0</v>
      </c>
      <c r="AA554" s="934">
        <f t="shared" si="37"/>
        <v>0</v>
      </c>
      <c r="AB554" s="734" t="s">
        <v>1224</v>
      </c>
    </row>
    <row r="555" spans="1:253" s="914" customFormat="1" ht="30">
      <c r="A555" s="725">
        <v>540</v>
      </c>
      <c r="B555" s="1108" t="s">
        <v>461</v>
      </c>
      <c r="C555" s="1108"/>
      <c r="D555" s="1167"/>
      <c r="E555" s="665" t="s">
        <v>184</v>
      </c>
      <c r="F555" s="727" t="s">
        <v>1247</v>
      </c>
      <c r="G555" s="1058" t="s">
        <v>484</v>
      </c>
      <c r="H555" s="665" t="s">
        <v>1146</v>
      </c>
      <c r="I555" s="1122" t="s">
        <v>1091</v>
      </c>
      <c r="J555" s="1122"/>
      <c r="K555" s="1123" t="s">
        <v>1091</v>
      </c>
      <c r="L555" s="1123"/>
      <c r="M555" s="1123"/>
      <c r="N555" s="1168"/>
      <c r="O555" s="1062"/>
      <c r="P555" s="1062"/>
      <c r="Q555" s="1062"/>
      <c r="R555" s="1062"/>
      <c r="S555" s="1062"/>
      <c r="T555" s="1062"/>
      <c r="U555" s="1062"/>
      <c r="V555" s="1062">
        <v>5000</v>
      </c>
      <c r="W555" s="1062">
        <v>5000</v>
      </c>
      <c r="X555" s="1062">
        <v>2000</v>
      </c>
      <c r="Y555" s="1062"/>
      <c r="Z555" s="1062"/>
      <c r="AA555" s="1062"/>
      <c r="AB555" s="1153"/>
      <c r="AC555" s="977">
        <v>137100</v>
      </c>
      <c r="AD555" s="977"/>
      <c r="AE555" s="1169"/>
      <c r="AF555" s="977"/>
      <c r="AG555" s="977"/>
      <c r="AH555" s="977"/>
      <c r="AI555" s="977"/>
      <c r="AJ555" s="977"/>
      <c r="AK555" s="977"/>
      <c r="AL555" s="977"/>
      <c r="AM555" s="977"/>
      <c r="AN555" s="977"/>
      <c r="AO555" s="977"/>
      <c r="AP555" s="977"/>
      <c r="AQ555" s="977"/>
      <c r="AR555" s="977"/>
      <c r="AS555" s="977"/>
      <c r="AT555" s="977"/>
      <c r="AU555" s="977"/>
      <c r="AV555" s="977"/>
      <c r="AW555" s="977"/>
      <c r="AX555" s="977"/>
      <c r="AY555" s="977"/>
      <c r="AZ555" s="977"/>
      <c r="BA555" s="977"/>
      <c r="BB555" s="977"/>
      <c r="BC555" s="977"/>
      <c r="BD555" s="977"/>
      <c r="BE555" s="977"/>
      <c r="BF555" s="977"/>
      <c r="BG555" s="977"/>
      <c r="BH555" s="977"/>
      <c r="BI555" s="977"/>
      <c r="BJ555" s="977"/>
      <c r="BK555" s="977"/>
      <c r="BL555" s="977"/>
      <c r="BM555" s="977"/>
      <c r="BN555" s="977"/>
      <c r="BO555" s="977"/>
      <c r="BP555" s="977"/>
      <c r="BQ555" s="977"/>
      <c r="BR555" s="977"/>
      <c r="BS555" s="977"/>
      <c r="BT555" s="977"/>
      <c r="BU555" s="977"/>
      <c r="BV555" s="977"/>
      <c r="BW555" s="977"/>
      <c r="BX555" s="977"/>
      <c r="BY555" s="977"/>
      <c r="BZ555" s="977"/>
      <c r="CA555" s="977"/>
      <c r="CB555" s="977"/>
      <c r="CC555" s="977"/>
      <c r="CD555" s="977"/>
      <c r="CE555" s="977"/>
      <c r="CF555" s="977"/>
      <c r="CG555" s="977"/>
      <c r="CH555" s="977"/>
      <c r="CI555" s="977"/>
      <c r="CJ555" s="977"/>
      <c r="CK555" s="977"/>
      <c r="CL555" s="977"/>
      <c r="CM555" s="977"/>
      <c r="CN555" s="977"/>
      <c r="CO555" s="977"/>
      <c r="CP555" s="977"/>
      <c r="CQ555" s="977"/>
      <c r="CR555" s="977"/>
      <c r="CS555" s="977"/>
      <c r="CT555" s="977"/>
      <c r="CU555" s="977"/>
      <c r="CV555" s="977"/>
      <c r="CW555" s="977"/>
      <c r="CX555" s="977"/>
      <c r="CY555" s="977"/>
      <c r="CZ555" s="977"/>
      <c r="DA555" s="977"/>
      <c r="DB555" s="977"/>
      <c r="DC555" s="977"/>
      <c r="DD555" s="977"/>
      <c r="DE555" s="977"/>
      <c r="DF555" s="977"/>
      <c r="DG555" s="977"/>
      <c r="DH555" s="977"/>
      <c r="DI555" s="977"/>
      <c r="DJ555" s="977"/>
      <c r="DK555" s="977"/>
      <c r="DL555" s="977"/>
      <c r="DM555" s="977"/>
      <c r="DN555" s="977"/>
      <c r="DO555" s="977"/>
      <c r="DP555" s="977"/>
      <c r="DQ555" s="977"/>
      <c r="DR555" s="977"/>
      <c r="DS555" s="977"/>
      <c r="DT555" s="977"/>
      <c r="DU555" s="977"/>
      <c r="DV555" s="977"/>
      <c r="DW555" s="977"/>
      <c r="DX555" s="977"/>
      <c r="DY555" s="977"/>
      <c r="DZ555" s="977"/>
      <c r="EA555" s="977"/>
      <c r="EB555" s="977"/>
      <c r="EC555" s="977"/>
      <c r="ED555" s="977"/>
      <c r="EE555" s="977"/>
      <c r="EF555" s="977"/>
      <c r="EG555" s="977"/>
      <c r="EH555" s="977"/>
      <c r="EI555" s="977"/>
      <c r="EJ555" s="977"/>
      <c r="EK555" s="977"/>
      <c r="EL555" s="977"/>
      <c r="EM555" s="977"/>
      <c r="EN555" s="977"/>
      <c r="EO555" s="977"/>
      <c r="EP555" s="977"/>
      <c r="EQ555" s="977"/>
      <c r="ER555" s="977"/>
      <c r="ES555" s="977"/>
      <c r="ET555" s="977"/>
      <c r="EU555" s="977"/>
      <c r="EV555" s="977"/>
      <c r="EW555" s="977"/>
      <c r="EX555" s="977"/>
      <c r="EY555" s="977"/>
      <c r="EZ555" s="977"/>
      <c r="FA555" s="977"/>
      <c r="FB555" s="977"/>
      <c r="FC555" s="977"/>
      <c r="FD555" s="977"/>
      <c r="FE555" s="977"/>
      <c r="FF555" s="977"/>
      <c r="FG555" s="977"/>
      <c r="FH555" s="977"/>
      <c r="FI555" s="977"/>
      <c r="FJ555" s="977"/>
      <c r="FK555" s="977"/>
      <c r="FL555" s="977"/>
      <c r="FM555" s="977"/>
      <c r="FN555" s="977"/>
      <c r="FO555" s="977"/>
      <c r="FP555" s="977"/>
      <c r="FQ555" s="977"/>
      <c r="FR555" s="977"/>
      <c r="FS555" s="977"/>
      <c r="FT555" s="977"/>
      <c r="FU555" s="977"/>
      <c r="FV555" s="977"/>
      <c r="FW555" s="977"/>
      <c r="FX555" s="977"/>
      <c r="FY555" s="977"/>
      <c r="FZ555" s="977"/>
      <c r="GA555" s="977"/>
      <c r="GB555" s="977"/>
      <c r="GC555" s="977"/>
      <c r="GD555" s="977"/>
      <c r="GE555" s="977"/>
      <c r="GF555" s="977"/>
      <c r="GG555" s="977"/>
      <c r="GH555" s="977"/>
      <c r="GI555" s="977"/>
      <c r="GJ555" s="977"/>
      <c r="GK555" s="977"/>
      <c r="GL555" s="977"/>
      <c r="GM555" s="977"/>
      <c r="GN555" s="977"/>
      <c r="GO555" s="977"/>
      <c r="GP555" s="977"/>
      <c r="GQ555" s="977"/>
      <c r="GR555" s="977"/>
      <c r="GS555" s="977"/>
      <c r="GT555" s="977"/>
      <c r="GU555" s="977"/>
      <c r="GV555" s="977"/>
      <c r="GW555" s="977"/>
      <c r="GX555" s="977"/>
      <c r="GY555" s="977"/>
      <c r="GZ555" s="977"/>
      <c r="HA555" s="977"/>
      <c r="HB555" s="977"/>
      <c r="HC555" s="977"/>
      <c r="HD555" s="977"/>
      <c r="HE555" s="977"/>
      <c r="HF555" s="977"/>
      <c r="HG555" s="977"/>
      <c r="HH555" s="977"/>
      <c r="HI555" s="977"/>
      <c r="HJ555" s="977"/>
      <c r="HK555" s="977"/>
      <c r="HL555" s="977"/>
      <c r="HM555" s="977"/>
      <c r="HN555" s="977"/>
      <c r="HO555" s="977"/>
      <c r="HP555" s="977"/>
      <c r="HQ555" s="977"/>
      <c r="HR555" s="977"/>
      <c r="HS555" s="977"/>
      <c r="HT555" s="977"/>
      <c r="HU555" s="977"/>
      <c r="HV555" s="977"/>
      <c r="HW555" s="977"/>
      <c r="HX555" s="977"/>
      <c r="HY555" s="977"/>
      <c r="HZ555" s="977"/>
      <c r="IA555" s="977"/>
      <c r="IB555" s="977"/>
      <c r="IC555" s="977"/>
      <c r="ID555" s="977"/>
      <c r="IE555" s="977"/>
      <c r="IF555" s="977"/>
      <c r="IG555" s="977"/>
      <c r="IH555" s="977"/>
      <c r="II555" s="977"/>
      <c r="IJ555" s="977"/>
      <c r="IK555" s="977"/>
      <c r="IL555" s="977"/>
      <c r="IM555" s="977"/>
      <c r="IN555" s="977"/>
      <c r="IO555" s="977"/>
      <c r="IP555" s="977"/>
      <c r="IQ555" s="977"/>
      <c r="IR555" s="977"/>
      <c r="IS555" s="977"/>
    </row>
    <row r="556" spans="1:253" s="914" customFormat="1" ht="75">
      <c r="A556" s="725">
        <v>541</v>
      </c>
      <c r="B556" s="624" t="s">
        <v>611</v>
      </c>
      <c r="C556" s="624"/>
      <c r="D556" s="625"/>
      <c r="E556" s="665" t="s">
        <v>184</v>
      </c>
      <c r="F556" s="727" t="s">
        <v>1247</v>
      </c>
      <c r="G556" s="727"/>
      <c r="H556" s="665" t="s">
        <v>132</v>
      </c>
      <c r="I556" s="728">
        <v>2013</v>
      </c>
      <c r="J556" s="728">
        <v>2013</v>
      </c>
      <c r="K556" s="728">
        <v>2018</v>
      </c>
      <c r="L556" s="728" t="s">
        <v>1319</v>
      </c>
      <c r="M556" s="728"/>
      <c r="N556" s="624" t="s">
        <v>612</v>
      </c>
      <c r="O556" s="850">
        <v>90045</v>
      </c>
      <c r="P556" s="850"/>
      <c r="Q556" s="850">
        <v>9725</v>
      </c>
      <c r="R556" s="850">
        <v>30000</v>
      </c>
      <c r="S556" s="850"/>
      <c r="T556" s="850">
        <v>4500</v>
      </c>
      <c r="U556" s="850"/>
      <c r="V556" s="850">
        <v>2000</v>
      </c>
      <c r="W556" s="850"/>
      <c r="X556" s="850">
        <v>2000</v>
      </c>
      <c r="Y556" s="850"/>
      <c r="Z556" s="850">
        <v>2000</v>
      </c>
      <c r="AA556" s="850">
        <f>V556-W556-Z556</f>
        <v>0</v>
      </c>
      <c r="AB556" s="623" t="s">
        <v>613</v>
      </c>
      <c r="AC556" s="1160"/>
      <c r="AD556" s="1160"/>
      <c r="AE556" s="1160"/>
      <c r="AF556" s="1160"/>
      <c r="AG556" s="1160"/>
      <c r="AH556" s="1160"/>
      <c r="AI556" s="1160"/>
      <c r="AJ556" s="1160"/>
      <c r="AK556" s="1160"/>
      <c r="AL556" s="1160"/>
      <c r="AM556" s="1160"/>
      <c r="AN556" s="1160"/>
      <c r="AO556" s="1160"/>
      <c r="AP556" s="1160"/>
      <c r="AQ556" s="1160"/>
      <c r="AR556" s="1160"/>
      <c r="AS556" s="1160"/>
      <c r="AT556" s="1160"/>
      <c r="AU556" s="1160"/>
      <c r="AV556" s="1160"/>
      <c r="AW556" s="1160"/>
      <c r="AX556" s="1160"/>
      <c r="AY556" s="1160"/>
      <c r="AZ556" s="1160"/>
      <c r="BA556" s="1160"/>
      <c r="BB556" s="1160"/>
      <c r="BC556" s="1160"/>
      <c r="BD556" s="1160"/>
      <c r="BE556" s="1160"/>
      <c r="BF556" s="1160"/>
      <c r="BG556" s="1160"/>
      <c r="BH556" s="1160"/>
      <c r="BI556" s="1160"/>
      <c r="BJ556" s="1160"/>
      <c r="BK556" s="1160"/>
      <c r="BL556" s="1160"/>
      <c r="BM556" s="1160"/>
      <c r="BN556" s="1160"/>
      <c r="BO556" s="1160"/>
      <c r="BP556" s="1160"/>
      <c r="BQ556" s="1160"/>
      <c r="BR556" s="1160"/>
      <c r="BS556" s="1160"/>
      <c r="BT556" s="1160"/>
      <c r="BU556" s="1160"/>
      <c r="BV556" s="1160"/>
      <c r="BW556" s="1160"/>
      <c r="BX556" s="1160"/>
      <c r="BY556" s="1160"/>
      <c r="BZ556" s="1160"/>
      <c r="CA556" s="1160"/>
      <c r="CB556" s="1160"/>
      <c r="CC556" s="1160"/>
      <c r="CD556" s="1160"/>
      <c r="CE556" s="1160"/>
      <c r="CF556" s="1160"/>
      <c r="CG556" s="1160"/>
      <c r="CH556" s="1160"/>
      <c r="CI556" s="1160"/>
      <c r="CJ556" s="1160"/>
      <c r="CK556" s="1160"/>
      <c r="CL556" s="1160"/>
      <c r="CM556" s="1160"/>
      <c r="CN556" s="1160"/>
      <c r="CO556" s="1160"/>
      <c r="CP556" s="1160"/>
      <c r="CQ556" s="1160"/>
      <c r="CR556" s="1160"/>
      <c r="CS556" s="1160"/>
      <c r="CT556" s="1160"/>
      <c r="CU556" s="1160"/>
      <c r="CV556" s="1160"/>
      <c r="CW556" s="1160"/>
      <c r="CX556" s="1160"/>
      <c r="CY556" s="1160"/>
      <c r="CZ556" s="1160"/>
      <c r="DA556" s="1160"/>
      <c r="DB556" s="1160"/>
      <c r="DC556" s="1160"/>
      <c r="DD556" s="1160"/>
      <c r="DE556" s="1160"/>
      <c r="DF556" s="1160"/>
      <c r="DG556" s="1160"/>
      <c r="DH556" s="1160"/>
      <c r="DI556" s="1160"/>
      <c r="DJ556" s="1160"/>
      <c r="DK556" s="1160"/>
      <c r="DL556" s="1160"/>
      <c r="DM556" s="1160"/>
      <c r="DN556" s="1160"/>
      <c r="DO556" s="1160"/>
      <c r="DP556" s="1160"/>
      <c r="DQ556" s="1160"/>
      <c r="DR556" s="1160"/>
      <c r="DS556" s="1160"/>
      <c r="DT556" s="1160"/>
      <c r="DU556" s="1160"/>
      <c r="DV556" s="1160"/>
      <c r="DW556" s="1160"/>
      <c r="DX556" s="1160"/>
      <c r="DY556" s="1160"/>
      <c r="DZ556" s="1160"/>
      <c r="EA556" s="1160"/>
      <c r="EB556" s="1160"/>
      <c r="EC556" s="1160"/>
      <c r="ED556" s="1160"/>
      <c r="EE556" s="1160"/>
      <c r="EF556" s="1160"/>
      <c r="EG556" s="1160"/>
      <c r="EH556" s="1160"/>
      <c r="EI556" s="1160"/>
      <c r="EJ556" s="1160"/>
      <c r="EK556" s="1160"/>
      <c r="EL556" s="1160"/>
      <c r="EM556" s="1160"/>
      <c r="EN556" s="1160"/>
      <c r="EO556" s="1160"/>
      <c r="EP556" s="1160"/>
      <c r="EQ556" s="1160"/>
      <c r="ER556" s="1160"/>
      <c r="ES556" s="1160"/>
      <c r="ET556" s="1160"/>
      <c r="EU556" s="1160"/>
      <c r="EV556" s="1160"/>
      <c r="EW556" s="1160"/>
      <c r="EX556" s="1160"/>
      <c r="EY556" s="1160"/>
      <c r="EZ556" s="1160"/>
      <c r="FA556" s="1160"/>
      <c r="FB556" s="1160"/>
      <c r="FC556" s="1160"/>
      <c r="FD556" s="1160"/>
      <c r="FE556" s="1160"/>
      <c r="FF556" s="1160"/>
      <c r="FG556" s="1160"/>
      <c r="FH556" s="1160"/>
      <c r="FI556" s="1160"/>
      <c r="FJ556" s="1160"/>
      <c r="FK556" s="1160"/>
      <c r="FL556" s="1160"/>
      <c r="FM556" s="1160"/>
      <c r="FN556" s="1160"/>
      <c r="FO556" s="1160"/>
      <c r="FP556" s="1160"/>
      <c r="FQ556" s="1160"/>
      <c r="FR556" s="1160"/>
      <c r="FS556" s="1160"/>
      <c r="FT556" s="1160"/>
      <c r="FU556" s="1160"/>
      <c r="FV556" s="1160"/>
      <c r="FW556" s="1160"/>
      <c r="FX556" s="1160"/>
      <c r="FY556" s="1160"/>
      <c r="FZ556" s="1160"/>
      <c r="GA556" s="1160"/>
      <c r="GB556" s="1160"/>
      <c r="GC556" s="1160"/>
      <c r="GD556" s="1160"/>
      <c r="GE556" s="1160"/>
      <c r="GF556" s="1160"/>
      <c r="GG556" s="1160"/>
      <c r="GH556" s="1160"/>
      <c r="GI556" s="1160"/>
      <c r="GJ556" s="1160"/>
      <c r="GK556" s="1160"/>
      <c r="GL556" s="1160"/>
      <c r="GM556" s="1160"/>
      <c r="GN556" s="1160"/>
      <c r="GO556" s="1160"/>
      <c r="GP556" s="1160"/>
      <c r="GQ556" s="1160"/>
      <c r="GR556" s="1160"/>
      <c r="GS556" s="1160"/>
      <c r="GT556" s="1160"/>
      <c r="GU556" s="1160"/>
      <c r="GV556" s="1160"/>
      <c r="GW556" s="1160"/>
      <c r="GX556" s="1160"/>
      <c r="GY556" s="1160"/>
      <c r="GZ556" s="1160"/>
      <c r="HA556" s="1160"/>
      <c r="HB556" s="1160"/>
      <c r="HC556" s="1160"/>
      <c r="HD556" s="1160"/>
      <c r="HE556" s="1160"/>
      <c r="HF556" s="1160"/>
      <c r="HG556" s="1160"/>
      <c r="HH556" s="1160"/>
      <c r="HI556" s="1160"/>
      <c r="HJ556" s="1160"/>
      <c r="HK556" s="1160"/>
      <c r="HL556" s="1160"/>
      <c r="HM556" s="1160"/>
      <c r="HN556" s="1160"/>
      <c r="HO556" s="1160"/>
      <c r="HP556" s="1160"/>
      <c r="HQ556" s="1160"/>
      <c r="HR556" s="1160"/>
      <c r="HS556" s="1160"/>
      <c r="HT556" s="1160"/>
      <c r="HU556" s="1160"/>
      <c r="HV556" s="1160"/>
      <c r="HW556" s="1160"/>
      <c r="HX556" s="1160"/>
      <c r="HY556" s="1160"/>
      <c r="HZ556" s="1160"/>
      <c r="IA556" s="1160"/>
      <c r="IB556" s="1160"/>
      <c r="IC556" s="1160"/>
      <c r="ID556" s="1160"/>
      <c r="IE556" s="1160"/>
      <c r="IF556" s="1160"/>
      <c r="IG556" s="1160"/>
      <c r="IH556" s="1160"/>
      <c r="II556" s="1160"/>
      <c r="IJ556" s="1160"/>
      <c r="IK556" s="1160"/>
      <c r="IL556" s="1160"/>
      <c r="IM556" s="1160"/>
      <c r="IN556" s="1160"/>
      <c r="IO556" s="1160"/>
      <c r="IP556" s="1160"/>
      <c r="IQ556" s="1036"/>
      <c r="IR556" s="1036"/>
      <c r="IS556" s="1036"/>
    </row>
    <row r="557" spans="1:253" s="914" customFormat="1" ht="60">
      <c r="A557" s="725">
        <v>542</v>
      </c>
      <c r="B557" s="624" t="s">
        <v>602</v>
      </c>
      <c r="C557" s="624"/>
      <c r="D557" s="624"/>
      <c r="E557" s="726" t="s">
        <v>178</v>
      </c>
      <c r="F557" s="727" t="s">
        <v>1247</v>
      </c>
      <c r="G557" s="727"/>
      <c r="H557" s="665" t="s">
        <v>19</v>
      </c>
      <c r="I557" s="728">
        <v>2014</v>
      </c>
      <c r="J557" s="728">
        <v>2014</v>
      </c>
      <c r="K557" s="728">
        <v>2016</v>
      </c>
      <c r="L557" s="728" t="s">
        <v>1319</v>
      </c>
      <c r="M557" s="728"/>
      <c r="N557" s="729" t="s">
        <v>603</v>
      </c>
      <c r="O557" s="850">
        <v>15239</v>
      </c>
      <c r="P557" s="850"/>
      <c r="Q557" s="850">
        <v>15239</v>
      </c>
      <c r="R557" s="850">
        <v>10500</v>
      </c>
      <c r="S557" s="850"/>
      <c r="T557" s="850">
        <v>10500</v>
      </c>
      <c r="U557" s="850"/>
      <c r="V557" s="850">
        <f>O557*90%-R557</f>
        <v>3215.1000000000004</v>
      </c>
      <c r="W557" s="850"/>
      <c r="X557" s="850">
        <v>3215</v>
      </c>
      <c r="Y557" s="850"/>
      <c r="Z557" s="850">
        <v>1000</v>
      </c>
      <c r="AA557" s="850">
        <f>V557-W557-Z557</f>
        <v>2215.1000000000004</v>
      </c>
      <c r="AB557" s="623" t="s">
        <v>1224</v>
      </c>
    </row>
    <row r="558" spans="1:253" s="919" customFormat="1" ht="30">
      <c r="A558" s="725">
        <v>543</v>
      </c>
      <c r="B558" s="885" t="s">
        <v>614</v>
      </c>
      <c r="C558" s="624"/>
      <c r="D558" s="624"/>
      <c r="E558" s="731" t="s">
        <v>174</v>
      </c>
      <c r="F558" s="732" t="s">
        <v>1247</v>
      </c>
      <c r="G558" s="732"/>
      <c r="H558" s="735" t="s">
        <v>51</v>
      </c>
      <c r="I558" s="666">
        <v>2015</v>
      </c>
      <c r="J558" s="666"/>
      <c r="K558" s="666">
        <v>2017</v>
      </c>
      <c r="L558" s="666"/>
      <c r="M558" s="666"/>
      <c r="N558" s="906" t="s">
        <v>615</v>
      </c>
      <c r="O558" s="934">
        <v>3087</v>
      </c>
      <c r="P558" s="934"/>
      <c r="Q558" s="934">
        <f>O558</f>
        <v>3087</v>
      </c>
      <c r="R558" s="934">
        <v>1100</v>
      </c>
      <c r="S558" s="934"/>
      <c r="T558" s="934">
        <v>1100</v>
      </c>
      <c r="U558" s="934"/>
      <c r="V558" s="934">
        <f>O558*0.9-R558</f>
        <v>1678.3000000000002</v>
      </c>
      <c r="W558" s="934">
        <v>1621</v>
      </c>
      <c r="X558" s="934">
        <v>57</v>
      </c>
      <c r="Y558" s="934"/>
      <c r="Z558" s="934">
        <f t="shared" ref="Z558:Z563" si="38">IF((V558-W558)&lt;1000,(V558-W558),MIN((V558-W558)*50%,2000))</f>
        <v>57.300000000000182</v>
      </c>
      <c r="AA558" s="934">
        <f>V558-W558-Z558</f>
        <v>0</v>
      </c>
      <c r="AB558" s="734" t="s">
        <v>1224</v>
      </c>
      <c r="AC558" s="983"/>
      <c r="AD558" s="983"/>
      <c r="AE558" s="983"/>
      <c r="AF558" s="983"/>
      <c r="AG558" s="983"/>
      <c r="AH558" s="983"/>
      <c r="AI558" s="983"/>
      <c r="AJ558" s="983"/>
      <c r="AK558" s="983"/>
      <c r="AL558" s="983"/>
      <c r="AM558" s="983"/>
      <c r="AN558" s="983"/>
      <c r="AO558" s="983"/>
      <c r="AP558" s="983"/>
      <c r="AQ558" s="983"/>
      <c r="AR558" s="983"/>
      <c r="AS558" s="983"/>
      <c r="AT558" s="983"/>
      <c r="AU558" s="983"/>
      <c r="AV558" s="983"/>
      <c r="AW558" s="983"/>
      <c r="AX558" s="983"/>
      <c r="AY558" s="983"/>
      <c r="AZ558" s="983"/>
      <c r="BA558" s="983"/>
      <c r="BB558" s="983"/>
      <c r="BC558" s="983"/>
      <c r="BD558" s="983"/>
      <c r="BE558" s="983"/>
      <c r="BF558" s="983"/>
      <c r="BG558" s="983"/>
      <c r="BH558" s="983"/>
      <c r="BI558" s="983"/>
      <c r="BJ558" s="983"/>
      <c r="BK558" s="983"/>
      <c r="BL558" s="983"/>
      <c r="BM558" s="983"/>
      <c r="BN558" s="983"/>
      <c r="BO558" s="983"/>
      <c r="BP558" s="983"/>
      <c r="BQ558" s="983"/>
      <c r="BR558" s="983"/>
      <c r="BS558" s="983"/>
      <c r="BT558" s="983"/>
      <c r="BU558" s="983"/>
      <c r="BV558" s="983"/>
      <c r="BW558" s="983"/>
      <c r="BX558" s="983"/>
      <c r="BY558" s="983"/>
      <c r="BZ558" s="983"/>
      <c r="CA558" s="983"/>
      <c r="CB558" s="983"/>
      <c r="CC558" s="983"/>
      <c r="CD558" s="983"/>
      <c r="CE558" s="983"/>
      <c r="CF558" s="983"/>
      <c r="CG558" s="983"/>
      <c r="CH558" s="983"/>
      <c r="CI558" s="983"/>
      <c r="CJ558" s="983"/>
      <c r="CK558" s="983"/>
      <c r="CL558" s="983"/>
      <c r="CM558" s="983"/>
      <c r="CN558" s="983"/>
      <c r="CO558" s="983"/>
      <c r="CP558" s="983"/>
      <c r="CQ558" s="983"/>
      <c r="CR558" s="983"/>
      <c r="CS558" s="983"/>
      <c r="CT558" s="983"/>
      <c r="CU558" s="983"/>
      <c r="CV558" s="983"/>
      <c r="CW558" s="983"/>
      <c r="CX558" s="983"/>
      <c r="CY558" s="983"/>
      <c r="CZ558" s="983"/>
      <c r="DA558" s="983"/>
      <c r="DB558" s="983"/>
      <c r="DC558" s="983"/>
      <c r="DD558" s="983"/>
      <c r="DE558" s="983"/>
      <c r="DF558" s="983"/>
      <c r="DG558" s="983"/>
      <c r="DH558" s="983"/>
      <c r="DI558" s="983"/>
      <c r="DJ558" s="983"/>
      <c r="DK558" s="983"/>
      <c r="DL558" s="983"/>
      <c r="DM558" s="983"/>
      <c r="DN558" s="983"/>
      <c r="DO558" s="983"/>
      <c r="DP558" s="983"/>
      <c r="DQ558" s="983"/>
      <c r="DR558" s="983"/>
      <c r="DS558" s="983"/>
      <c r="DT558" s="983"/>
      <c r="DU558" s="983"/>
      <c r="DV558" s="983"/>
      <c r="DW558" s="983"/>
      <c r="DX558" s="983"/>
      <c r="DY558" s="983"/>
      <c r="DZ558" s="983"/>
      <c r="EA558" s="983"/>
      <c r="EB558" s="983"/>
      <c r="EC558" s="983"/>
      <c r="ED558" s="983"/>
      <c r="EE558" s="983"/>
      <c r="EF558" s="983"/>
      <c r="EG558" s="983"/>
      <c r="EH558" s="983"/>
      <c r="EI558" s="983"/>
      <c r="EJ558" s="983"/>
      <c r="EK558" s="983"/>
      <c r="EL558" s="983"/>
      <c r="EM558" s="983"/>
      <c r="EN558" s="983"/>
      <c r="EO558" s="983"/>
      <c r="EP558" s="983"/>
      <c r="EQ558" s="983"/>
      <c r="ER558" s="983"/>
      <c r="ES558" s="983"/>
      <c r="ET558" s="983"/>
      <c r="EU558" s="983"/>
      <c r="EV558" s="983"/>
      <c r="EW558" s="983"/>
      <c r="EX558" s="983"/>
      <c r="EY558" s="983"/>
      <c r="EZ558" s="983"/>
      <c r="FA558" s="983"/>
      <c r="FB558" s="983"/>
      <c r="FC558" s="983"/>
      <c r="FD558" s="983"/>
      <c r="FE558" s="983"/>
      <c r="FF558" s="983"/>
      <c r="FG558" s="983"/>
      <c r="FH558" s="983"/>
      <c r="FI558" s="983"/>
      <c r="FJ558" s="983"/>
      <c r="FK558" s="983"/>
      <c r="FL558" s="983"/>
      <c r="FM558" s="983"/>
      <c r="FN558" s="983"/>
      <c r="FO558" s="983"/>
      <c r="FP558" s="983"/>
      <c r="FQ558" s="983"/>
      <c r="FR558" s="983"/>
      <c r="FS558" s="983"/>
      <c r="FT558" s="983"/>
      <c r="FU558" s="983"/>
      <c r="FV558" s="983"/>
      <c r="FW558" s="983"/>
      <c r="FX558" s="983"/>
      <c r="FY558" s="983"/>
      <c r="FZ558" s="983"/>
      <c r="GA558" s="983"/>
      <c r="GB558" s="983"/>
      <c r="GC558" s="983"/>
      <c r="GD558" s="983"/>
      <c r="GE558" s="983"/>
      <c r="GF558" s="983"/>
      <c r="GG558" s="983"/>
      <c r="GH558" s="983"/>
      <c r="GI558" s="983"/>
      <c r="GJ558" s="983"/>
      <c r="GK558" s="983"/>
      <c r="GL558" s="983"/>
      <c r="GM558" s="983"/>
      <c r="GN558" s="983"/>
      <c r="GO558" s="983"/>
      <c r="GP558" s="983"/>
      <c r="GQ558" s="983"/>
      <c r="GR558" s="983"/>
      <c r="GS558" s="983"/>
      <c r="GT558" s="983"/>
      <c r="GU558" s="983"/>
      <c r="GV558" s="983"/>
      <c r="GW558" s="983"/>
      <c r="GX558" s="983"/>
      <c r="GY558" s="983"/>
      <c r="GZ558" s="983"/>
      <c r="HA558" s="983"/>
      <c r="HB558" s="983"/>
      <c r="HC558" s="983"/>
      <c r="HD558" s="983"/>
      <c r="HE558" s="983"/>
      <c r="HF558" s="983"/>
      <c r="HG558" s="983"/>
      <c r="HH558" s="983"/>
      <c r="HI558" s="983"/>
      <c r="HJ558" s="983"/>
      <c r="HK558" s="983"/>
      <c r="HL558" s="983"/>
      <c r="HM558" s="983"/>
      <c r="HN558" s="983"/>
      <c r="HO558" s="983"/>
      <c r="HP558" s="983"/>
      <c r="HQ558" s="983"/>
      <c r="HR558" s="983"/>
      <c r="HS558" s="983"/>
      <c r="HT558" s="983"/>
      <c r="HU558" s="983"/>
      <c r="HV558" s="983"/>
      <c r="HW558" s="983"/>
      <c r="HX558" s="983"/>
      <c r="HY558" s="983"/>
      <c r="HZ558" s="983"/>
      <c r="IA558" s="983"/>
      <c r="IB558" s="983"/>
      <c r="IC558" s="983"/>
      <c r="ID558" s="983"/>
      <c r="IE558" s="983"/>
      <c r="IF558" s="983"/>
      <c r="IG558" s="983"/>
      <c r="IH558" s="983"/>
      <c r="II558" s="983"/>
      <c r="IJ558" s="983"/>
      <c r="IK558" s="983"/>
      <c r="IL558" s="983"/>
      <c r="IM558" s="983"/>
      <c r="IN558" s="983"/>
      <c r="IO558" s="983"/>
      <c r="IP558" s="983"/>
      <c r="IQ558" s="1170"/>
      <c r="IR558" s="1170"/>
      <c r="IS558" s="1170"/>
    </row>
    <row r="559" spans="1:253" s="914" customFormat="1" ht="30">
      <c r="A559" s="725">
        <v>544</v>
      </c>
      <c r="B559" s="623" t="s">
        <v>607</v>
      </c>
      <c r="C559" s="623"/>
      <c r="D559" s="623"/>
      <c r="E559" s="726" t="s">
        <v>178</v>
      </c>
      <c r="F559" s="727" t="s">
        <v>1247</v>
      </c>
      <c r="G559" s="727"/>
      <c r="H559" s="669" t="s">
        <v>237</v>
      </c>
      <c r="I559" s="728">
        <v>2015</v>
      </c>
      <c r="J559" s="728">
        <v>2015</v>
      </c>
      <c r="K559" s="728">
        <v>2017</v>
      </c>
      <c r="L559" s="728" t="s">
        <v>1319</v>
      </c>
      <c r="M559" s="728"/>
      <c r="N559" s="729" t="s">
        <v>608</v>
      </c>
      <c r="O559" s="850">
        <v>3945</v>
      </c>
      <c r="P559" s="850"/>
      <c r="Q559" s="850">
        <v>3945</v>
      </c>
      <c r="R559" s="850">
        <v>1500</v>
      </c>
      <c r="S559" s="850"/>
      <c r="T559" s="850">
        <v>1500</v>
      </c>
      <c r="U559" s="850"/>
      <c r="V559" s="850">
        <v>2380</v>
      </c>
      <c r="W559" s="850">
        <v>2380</v>
      </c>
      <c r="X559" s="850"/>
      <c r="Y559" s="850"/>
      <c r="Z559" s="850">
        <f t="shared" si="38"/>
        <v>0</v>
      </c>
      <c r="AA559" s="850">
        <f>V559-W559-Z559</f>
        <v>0</v>
      </c>
      <c r="AB559" s="623" t="s">
        <v>1234</v>
      </c>
    </row>
    <row r="560" spans="1:253" s="1036" customFormat="1" ht="30">
      <c r="A560" s="725">
        <v>545</v>
      </c>
      <c r="B560" s="623" t="s">
        <v>609</v>
      </c>
      <c r="C560" s="623"/>
      <c r="D560" s="623"/>
      <c r="E560" s="726" t="s">
        <v>178</v>
      </c>
      <c r="F560" s="727" t="s">
        <v>1247</v>
      </c>
      <c r="G560" s="727"/>
      <c r="H560" s="669" t="s">
        <v>237</v>
      </c>
      <c r="I560" s="728">
        <v>2015</v>
      </c>
      <c r="J560" s="728">
        <v>2015</v>
      </c>
      <c r="K560" s="728">
        <v>2017</v>
      </c>
      <c r="L560" s="728" t="s">
        <v>1319</v>
      </c>
      <c r="M560" s="728"/>
      <c r="N560" s="729" t="s">
        <v>610</v>
      </c>
      <c r="O560" s="850">
        <v>4416</v>
      </c>
      <c r="P560" s="850"/>
      <c r="Q560" s="850">
        <v>4416</v>
      </c>
      <c r="R560" s="850">
        <v>2000</v>
      </c>
      <c r="S560" s="850"/>
      <c r="T560" s="850">
        <v>2000</v>
      </c>
      <c r="U560" s="850"/>
      <c r="V560" s="850">
        <f>O560*90%-R560</f>
        <v>1974.4</v>
      </c>
      <c r="W560" s="850">
        <v>1455</v>
      </c>
      <c r="X560" s="850">
        <v>519</v>
      </c>
      <c r="Y560" s="850"/>
      <c r="Z560" s="850">
        <f t="shared" si="38"/>
        <v>519.40000000000009</v>
      </c>
      <c r="AA560" s="850">
        <f>V560-W560-Z560</f>
        <v>0</v>
      </c>
      <c r="AB560" s="623" t="s">
        <v>1224</v>
      </c>
      <c r="AC560" s="978"/>
      <c r="AD560" s="978"/>
      <c r="AE560" s="978"/>
      <c r="AF560" s="978"/>
      <c r="AG560" s="978"/>
      <c r="AH560" s="978"/>
      <c r="AI560" s="978"/>
      <c r="AJ560" s="978"/>
      <c r="AK560" s="978"/>
      <c r="AL560" s="978"/>
      <c r="AM560" s="978"/>
      <c r="AN560" s="978"/>
      <c r="AO560" s="978"/>
      <c r="AP560" s="978"/>
      <c r="AQ560" s="978"/>
      <c r="AR560" s="978"/>
      <c r="AS560" s="978"/>
      <c r="AT560" s="978"/>
      <c r="AU560" s="978"/>
      <c r="AV560" s="978"/>
      <c r="AW560" s="978"/>
      <c r="AX560" s="978"/>
      <c r="AY560" s="978"/>
      <c r="AZ560" s="978"/>
      <c r="BA560" s="978"/>
      <c r="BB560" s="978"/>
      <c r="BC560" s="978"/>
      <c r="BD560" s="978"/>
      <c r="BE560" s="978"/>
      <c r="BF560" s="978"/>
      <c r="BG560" s="978"/>
      <c r="BH560" s="978"/>
      <c r="BI560" s="978"/>
      <c r="BJ560" s="978"/>
      <c r="BK560" s="978"/>
      <c r="BL560" s="978"/>
      <c r="BM560" s="978"/>
      <c r="BN560" s="978"/>
      <c r="BO560" s="978"/>
      <c r="BP560" s="978"/>
      <c r="BQ560" s="978"/>
      <c r="BR560" s="978"/>
      <c r="BS560" s="978"/>
      <c r="BT560" s="978"/>
      <c r="BU560" s="978"/>
      <c r="BV560" s="978"/>
      <c r="BW560" s="978"/>
      <c r="BX560" s="978"/>
      <c r="BY560" s="978"/>
      <c r="BZ560" s="978"/>
      <c r="CA560" s="978"/>
      <c r="CB560" s="978"/>
      <c r="CC560" s="978"/>
      <c r="CD560" s="978"/>
      <c r="CE560" s="978"/>
      <c r="CF560" s="978"/>
      <c r="CG560" s="978"/>
      <c r="CH560" s="978"/>
      <c r="CI560" s="978"/>
      <c r="CJ560" s="978"/>
      <c r="CK560" s="978"/>
      <c r="CL560" s="978"/>
      <c r="CM560" s="978"/>
      <c r="CN560" s="978"/>
      <c r="CO560" s="978"/>
      <c r="CP560" s="978"/>
      <c r="CQ560" s="978"/>
      <c r="CR560" s="978"/>
      <c r="CS560" s="978"/>
      <c r="CT560" s="978"/>
      <c r="CU560" s="978"/>
      <c r="CV560" s="978"/>
      <c r="CW560" s="978"/>
      <c r="CX560" s="978"/>
      <c r="CY560" s="978"/>
      <c r="CZ560" s="978"/>
      <c r="DA560" s="978"/>
      <c r="DB560" s="978"/>
      <c r="DC560" s="978"/>
      <c r="DD560" s="978"/>
      <c r="DE560" s="978"/>
      <c r="DF560" s="978"/>
      <c r="DG560" s="978"/>
      <c r="DH560" s="978"/>
      <c r="DI560" s="978"/>
      <c r="DJ560" s="978"/>
      <c r="DK560" s="978"/>
      <c r="DL560" s="978"/>
      <c r="DM560" s="978"/>
      <c r="DN560" s="978"/>
      <c r="DO560" s="978"/>
      <c r="DP560" s="978"/>
      <c r="DQ560" s="978"/>
      <c r="DR560" s="978"/>
      <c r="DS560" s="978"/>
      <c r="DT560" s="978"/>
      <c r="DU560" s="978"/>
      <c r="DV560" s="978"/>
      <c r="DW560" s="978"/>
      <c r="DX560" s="978"/>
      <c r="DY560" s="978"/>
      <c r="DZ560" s="978"/>
      <c r="EA560" s="978"/>
      <c r="EB560" s="978"/>
      <c r="EC560" s="978"/>
      <c r="ED560" s="978"/>
      <c r="EE560" s="978"/>
      <c r="EF560" s="978"/>
      <c r="EG560" s="978"/>
      <c r="EH560" s="978"/>
      <c r="EI560" s="978"/>
      <c r="EJ560" s="978"/>
      <c r="EK560" s="978"/>
      <c r="EL560" s="978"/>
      <c r="EM560" s="978"/>
      <c r="EN560" s="978"/>
      <c r="EO560" s="978"/>
      <c r="EP560" s="978"/>
      <c r="EQ560" s="978"/>
      <c r="ER560" s="978"/>
      <c r="ES560" s="978"/>
      <c r="ET560" s="978"/>
      <c r="EU560" s="978"/>
      <c r="EV560" s="978"/>
      <c r="EW560" s="978"/>
      <c r="EX560" s="978"/>
      <c r="EY560" s="978"/>
      <c r="EZ560" s="978"/>
      <c r="FA560" s="978"/>
      <c r="FB560" s="978"/>
      <c r="FC560" s="978"/>
      <c r="FD560" s="978"/>
      <c r="FE560" s="978"/>
      <c r="FF560" s="978"/>
      <c r="FG560" s="978"/>
      <c r="FH560" s="978"/>
      <c r="FI560" s="978"/>
      <c r="FJ560" s="978"/>
      <c r="FK560" s="978"/>
      <c r="FL560" s="978"/>
      <c r="FM560" s="978"/>
      <c r="FN560" s="978"/>
      <c r="FO560" s="978"/>
      <c r="FP560" s="978"/>
      <c r="FQ560" s="978"/>
      <c r="FR560" s="978"/>
      <c r="FS560" s="978"/>
      <c r="FT560" s="978"/>
      <c r="FU560" s="978"/>
      <c r="FV560" s="978"/>
      <c r="FW560" s="978"/>
      <c r="FX560" s="978"/>
      <c r="FY560" s="978"/>
      <c r="FZ560" s="978"/>
      <c r="GA560" s="978"/>
      <c r="GB560" s="978"/>
      <c r="GC560" s="978"/>
      <c r="GD560" s="978"/>
      <c r="GE560" s="978"/>
      <c r="GF560" s="978"/>
      <c r="GG560" s="978"/>
      <c r="GH560" s="978"/>
      <c r="GI560" s="978"/>
      <c r="GJ560" s="978"/>
      <c r="GK560" s="978"/>
      <c r="GL560" s="978"/>
      <c r="GM560" s="978"/>
      <c r="GN560" s="978"/>
      <c r="GO560" s="978"/>
      <c r="GP560" s="978"/>
      <c r="GQ560" s="978"/>
      <c r="GR560" s="978"/>
      <c r="GS560" s="978"/>
      <c r="GT560" s="978"/>
      <c r="GU560" s="978"/>
      <c r="GV560" s="978"/>
      <c r="GW560" s="978"/>
      <c r="GX560" s="978"/>
      <c r="GY560" s="978"/>
      <c r="GZ560" s="978"/>
      <c r="HA560" s="978"/>
      <c r="HB560" s="978"/>
      <c r="HC560" s="978"/>
      <c r="HD560" s="978"/>
      <c r="HE560" s="978"/>
      <c r="HF560" s="978"/>
      <c r="HG560" s="978"/>
      <c r="HH560" s="978"/>
      <c r="HI560" s="978"/>
      <c r="HJ560" s="978"/>
      <c r="HK560" s="978"/>
      <c r="HL560" s="978"/>
      <c r="HM560" s="978"/>
      <c r="HN560" s="978"/>
      <c r="HO560" s="978"/>
      <c r="HP560" s="978"/>
      <c r="HQ560" s="978"/>
      <c r="HR560" s="978"/>
      <c r="HS560" s="978"/>
      <c r="HT560" s="978"/>
      <c r="HU560" s="978"/>
      <c r="HV560" s="978"/>
      <c r="HW560" s="978"/>
      <c r="HX560" s="978"/>
      <c r="HY560" s="978"/>
      <c r="HZ560" s="978"/>
      <c r="IA560" s="978"/>
      <c r="IB560" s="978"/>
      <c r="IC560" s="978"/>
      <c r="ID560" s="978"/>
      <c r="IE560" s="978"/>
      <c r="IF560" s="978"/>
      <c r="IG560" s="978"/>
      <c r="IH560" s="978"/>
      <c r="II560" s="978"/>
      <c r="IJ560" s="978"/>
      <c r="IK560" s="978"/>
      <c r="IL560" s="978"/>
      <c r="IM560" s="978"/>
      <c r="IN560" s="978"/>
      <c r="IO560" s="978"/>
      <c r="IP560" s="978"/>
      <c r="IQ560" s="978"/>
      <c r="IR560" s="978"/>
      <c r="IS560" s="978"/>
    </row>
    <row r="561" spans="1:253" s="935" customFormat="1" ht="60">
      <c r="A561" s="725">
        <v>546</v>
      </c>
      <c r="B561" s="885" t="s">
        <v>616</v>
      </c>
      <c r="C561" s="624"/>
      <c r="D561" s="625"/>
      <c r="E561" s="731" t="s">
        <v>170</v>
      </c>
      <c r="F561" s="732" t="s">
        <v>1247</v>
      </c>
      <c r="G561" s="732"/>
      <c r="H561" s="884" t="s">
        <v>26</v>
      </c>
      <c r="I561" s="666">
        <v>2013</v>
      </c>
      <c r="J561" s="666">
        <v>2014</v>
      </c>
      <c r="K561" s="666">
        <v>2015</v>
      </c>
      <c r="L561" s="666">
        <v>2015</v>
      </c>
      <c r="M561" s="666"/>
      <c r="N561" s="885" t="s">
        <v>617</v>
      </c>
      <c r="O561" s="934">
        <v>16648</v>
      </c>
      <c r="P561" s="934"/>
      <c r="Q561" s="934"/>
      <c r="R561" s="934">
        <v>8050</v>
      </c>
      <c r="S561" s="934"/>
      <c r="T561" s="934"/>
      <c r="U561" s="934"/>
      <c r="V561" s="934">
        <f>O561*90%-R561</f>
        <v>6933.2000000000007</v>
      </c>
      <c r="W561" s="934"/>
      <c r="X561" s="934">
        <v>6933</v>
      </c>
      <c r="Y561" s="934"/>
      <c r="Z561" s="934">
        <f t="shared" si="38"/>
        <v>2000</v>
      </c>
      <c r="AA561" s="934">
        <v>4933</v>
      </c>
      <c r="AB561" s="734" t="s">
        <v>1224</v>
      </c>
      <c r="AC561" s="938"/>
      <c r="AD561" s="938"/>
      <c r="AE561" s="938"/>
      <c r="AF561" s="938"/>
      <c r="AG561" s="938"/>
      <c r="AH561" s="938"/>
      <c r="AI561" s="938"/>
      <c r="AJ561" s="938"/>
      <c r="AK561" s="938"/>
      <c r="AL561" s="938"/>
      <c r="AM561" s="938"/>
      <c r="AN561" s="938"/>
      <c r="AO561" s="938"/>
      <c r="AP561" s="938"/>
      <c r="AQ561" s="938"/>
      <c r="AR561" s="938"/>
      <c r="AS561" s="938"/>
      <c r="AT561" s="938"/>
      <c r="AU561" s="938"/>
      <c r="AV561" s="938"/>
      <c r="AW561" s="938"/>
      <c r="AX561" s="938"/>
      <c r="AY561" s="938"/>
      <c r="AZ561" s="938"/>
      <c r="BA561" s="938"/>
      <c r="BB561" s="938"/>
      <c r="BC561" s="938"/>
      <c r="BD561" s="938"/>
      <c r="BE561" s="938"/>
      <c r="BF561" s="938"/>
      <c r="BG561" s="938"/>
      <c r="BH561" s="938"/>
      <c r="BI561" s="938"/>
      <c r="BJ561" s="938"/>
      <c r="BK561" s="938"/>
      <c r="BL561" s="938"/>
      <c r="BM561" s="938"/>
      <c r="BN561" s="938"/>
      <c r="BO561" s="938"/>
      <c r="BP561" s="938"/>
      <c r="BQ561" s="938"/>
      <c r="BR561" s="938"/>
      <c r="BS561" s="938"/>
      <c r="BT561" s="938"/>
      <c r="BU561" s="938"/>
      <c r="BV561" s="938"/>
      <c r="BW561" s="938"/>
      <c r="BX561" s="938"/>
      <c r="BY561" s="938"/>
      <c r="BZ561" s="938"/>
      <c r="CA561" s="938"/>
      <c r="CB561" s="938"/>
      <c r="CC561" s="938"/>
      <c r="CD561" s="938"/>
      <c r="CE561" s="938"/>
      <c r="CF561" s="938"/>
      <c r="CG561" s="938"/>
      <c r="CH561" s="938"/>
      <c r="CI561" s="938"/>
      <c r="CJ561" s="938"/>
      <c r="CK561" s="938"/>
      <c r="CL561" s="938"/>
      <c r="CM561" s="938"/>
      <c r="CN561" s="938"/>
      <c r="CO561" s="938"/>
      <c r="CP561" s="938"/>
      <c r="CQ561" s="938"/>
      <c r="CR561" s="938"/>
      <c r="CS561" s="938"/>
      <c r="CT561" s="938"/>
      <c r="CU561" s="938"/>
      <c r="CV561" s="938"/>
      <c r="CW561" s="938"/>
      <c r="CX561" s="938"/>
      <c r="CY561" s="938"/>
      <c r="CZ561" s="938"/>
      <c r="DA561" s="938"/>
      <c r="DB561" s="938"/>
      <c r="DC561" s="938"/>
      <c r="DD561" s="938"/>
      <c r="DE561" s="938"/>
      <c r="DF561" s="938"/>
      <c r="DG561" s="938"/>
      <c r="DH561" s="938"/>
      <c r="DI561" s="938"/>
      <c r="DJ561" s="938"/>
      <c r="DK561" s="938"/>
      <c r="DL561" s="938"/>
      <c r="DM561" s="938"/>
      <c r="DN561" s="938"/>
      <c r="DO561" s="938"/>
      <c r="DP561" s="938"/>
      <c r="DQ561" s="938"/>
      <c r="DR561" s="938"/>
      <c r="DS561" s="938"/>
      <c r="DT561" s="938"/>
      <c r="DU561" s="938"/>
      <c r="DV561" s="938"/>
      <c r="DW561" s="938"/>
      <c r="DX561" s="938"/>
      <c r="DY561" s="938"/>
      <c r="DZ561" s="938"/>
      <c r="EA561" s="938"/>
      <c r="EB561" s="938"/>
      <c r="EC561" s="938"/>
      <c r="ED561" s="938"/>
      <c r="EE561" s="938"/>
      <c r="EF561" s="938"/>
      <c r="EG561" s="938"/>
      <c r="EH561" s="938"/>
      <c r="EI561" s="938"/>
      <c r="EJ561" s="938"/>
      <c r="EK561" s="938"/>
      <c r="EL561" s="938"/>
      <c r="EM561" s="938"/>
      <c r="EN561" s="938"/>
      <c r="EO561" s="938"/>
      <c r="EP561" s="938"/>
      <c r="EQ561" s="938"/>
      <c r="ER561" s="938"/>
      <c r="ES561" s="938"/>
      <c r="ET561" s="938"/>
      <c r="EU561" s="938"/>
      <c r="EV561" s="938"/>
      <c r="EW561" s="938"/>
      <c r="EX561" s="938"/>
      <c r="EY561" s="938"/>
      <c r="EZ561" s="938"/>
      <c r="FA561" s="938"/>
      <c r="FB561" s="938"/>
      <c r="FC561" s="938"/>
      <c r="FD561" s="938"/>
      <c r="FE561" s="938"/>
      <c r="FF561" s="938"/>
      <c r="FG561" s="938"/>
      <c r="FH561" s="938"/>
      <c r="FI561" s="938"/>
      <c r="FJ561" s="938"/>
      <c r="FK561" s="938"/>
      <c r="FL561" s="938"/>
      <c r="FM561" s="938"/>
      <c r="FN561" s="938"/>
      <c r="FO561" s="938"/>
      <c r="FP561" s="938"/>
      <c r="FQ561" s="938"/>
      <c r="FR561" s="938"/>
      <c r="FS561" s="938"/>
      <c r="FT561" s="938"/>
      <c r="FU561" s="938"/>
      <c r="FV561" s="938"/>
      <c r="FW561" s="938"/>
      <c r="FX561" s="938"/>
      <c r="FY561" s="938"/>
      <c r="FZ561" s="938"/>
      <c r="GA561" s="938"/>
      <c r="GB561" s="938"/>
      <c r="GC561" s="938"/>
      <c r="GD561" s="938"/>
      <c r="GE561" s="938"/>
      <c r="GF561" s="938"/>
      <c r="GG561" s="938"/>
      <c r="GH561" s="938"/>
      <c r="GI561" s="938"/>
      <c r="GJ561" s="938"/>
      <c r="GK561" s="938"/>
      <c r="GL561" s="938"/>
      <c r="GM561" s="938"/>
      <c r="GN561" s="938"/>
      <c r="GO561" s="938"/>
      <c r="GP561" s="938"/>
      <c r="GQ561" s="938"/>
      <c r="GR561" s="938"/>
      <c r="GS561" s="938"/>
      <c r="GT561" s="938"/>
      <c r="GU561" s="938"/>
      <c r="GV561" s="938"/>
      <c r="GW561" s="938"/>
      <c r="GX561" s="938"/>
      <c r="GY561" s="938"/>
      <c r="GZ561" s="938"/>
      <c r="HA561" s="938"/>
      <c r="HB561" s="938"/>
      <c r="HC561" s="938"/>
      <c r="HD561" s="938"/>
      <c r="HE561" s="938"/>
      <c r="HF561" s="938"/>
      <c r="HG561" s="938"/>
      <c r="HH561" s="938"/>
      <c r="HI561" s="938"/>
      <c r="HJ561" s="938"/>
      <c r="HK561" s="938"/>
      <c r="HL561" s="938"/>
      <c r="HM561" s="938"/>
      <c r="HN561" s="938"/>
      <c r="HO561" s="938"/>
      <c r="HP561" s="938"/>
      <c r="HQ561" s="938"/>
      <c r="HR561" s="938"/>
      <c r="HS561" s="938"/>
      <c r="HT561" s="938"/>
      <c r="HU561" s="938"/>
      <c r="HV561" s="938"/>
      <c r="HW561" s="938"/>
      <c r="HX561" s="938"/>
      <c r="HY561" s="938"/>
      <c r="HZ561" s="938"/>
      <c r="IA561" s="938"/>
      <c r="IB561" s="938"/>
      <c r="IC561" s="938"/>
      <c r="ID561" s="938"/>
      <c r="IE561" s="938"/>
      <c r="IF561" s="938"/>
      <c r="IG561" s="938"/>
      <c r="IH561" s="938"/>
      <c r="II561" s="938"/>
      <c r="IJ561" s="938"/>
      <c r="IK561" s="938"/>
      <c r="IL561" s="938"/>
      <c r="IM561" s="938"/>
      <c r="IN561" s="938"/>
      <c r="IO561" s="938"/>
      <c r="IP561" s="938"/>
      <c r="IQ561" s="938"/>
      <c r="IR561" s="938"/>
      <c r="IS561" s="938"/>
    </row>
    <row r="562" spans="1:253" s="935" customFormat="1" ht="60">
      <c r="A562" s="725">
        <v>547</v>
      </c>
      <c r="B562" s="885" t="s">
        <v>1521</v>
      </c>
      <c r="C562" s="624"/>
      <c r="D562" s="625"/>
      <c r="E562" s="726" t="s">
        <v>184</v>
      </c>
      <c r="F562" s="732" t="s">
        <v>1247</v>
      </c>
      <c r="G562" s="732"/>
      <c r="H562" s="884" t="s">
        <v>26</v>
      </c>
      <c r="I562" s="666">
        <v>2015</v>
      </c>
      <c r="J562" s="666">
        <v>2015</v>
      </c>
      <c r="K562" s="666"/>
      <c r="L562" s="666" t="s">
        <v>1319</v>
      </c>
      <c r="M562" s="666"/>
      <c r="N562" s="885" t="s">
        <v>1526</v>
      </c>
      <c r="O562" s="934">
        <v>6734</v>
      </c>
      <c r="P562" s="934"/>
      <c r="Q562" s="934">
        <v>6734</v>
      </c>
      <c r="R562" s="934">
        <v>2220</v>
      </c>
      <c r="S562" s="934"/>
      <c r="T562" s="934">
        <v>2220</v>
      </c>
      <c r="U562" s="934"/>
      <c r="V562" s="934">
        <v>3840</v>
      </c>
      <c r="W562" s="934"/>
      <c r="X562" s="934">
        <v>3841</v>
      </c>
      <c r="Y562" s="934"/>
      <c r="Z562" s="850">
        <f t="shared" si="38"/>
        <v>1920</v>
      </c>
      <c r="AA562" s="934">
        <v>1920</v>
      </c>
      <c r="AB562" s="734" t="s">
        <v>1224</v>
      </c>
      <c r="AC562" s="938"/>
      <c r="AD562" s="938"/>
      <c r="AE562" s="938"/>
      <c r="AF562" s="938"/>
      <c r="AG562" s="938"/>
      <c r="AH562" s="938"/>
      <c r="AI562" s="938"/>
      <c r="AJ562" s="938"/>
      <c r="AK562" s="938"/>
      <c r="AL562" s="938"/>
      <c r="AM562" s="938"/>
      <c r="AN562" s="938"/>
      <c r="AO562" s="938"/>
      <c r="AP562" s="938"/>
      <c r="AQ562" s="938"/>
      <c r="AR562" s="938"/>
      <c r="AS562" s="938"/>
      <c r="AT562" s="938"/>
      <c r="AU562" s="938"/>
      <c r="AV562" s="938"/>
      <c r="AW562" s="938"/>
      <c r="AX562" s="938"/>
      <c r="AY562" s="938"/>
      <c r="AZ562" s="938"/>
      <c r="BA562" s="938"/>
      <c r="BB562" s="938"/>
      <c r="BC562" s="938"/>
      <c r="BD562" s="938"/>
      <c r="BE562" s="938"/>
      <c r="BF562" s="938"/>
      <c r="BG562" s="938"/>
      <c r="BH562" s="938"/>
      <c r="BI562" s="938"/>
      <c r="BJ562" s="938"/>
      <c r="BK562" s="938"/>
      <c r="BL562" s="938"/>
      <c r="BM562" s="938"/>
      <c r="BN562" s="938"/>
      <c r="BO562" s="938"/>
      <c r="BP562" s="938"/>
      <c r="BQ562" s="938"/>
      <c r="BR562" s="938"/>
      <c r="BS562" s="938"/>
      <c r="BT562" s="938"/>
      <c r="BU562" s="938"/>
      <c r="BV562" s="938"/>
      <c r="BW562" s="938"/>
      <c r="BX562" s="938"/>
      <c r="BY562" s="938"/>
      <c r="BZ562" s="938"/>
      <c r="CA562" s="938"/>
      <c r="CB562" s="938"/>
      <c r="CC562" s="938"/>
      <c r="CD562" s="938"/>
      <c r="CE562" s="938"/>
      <c r="CF562" s="938"/>
      <c r="CG562" s="938"/>
      <c r="CH562" s="938"/>
      <c r="CI562" s="938"/>
      <c r="CJ562" s="938"/>
      <c r="CK562" s="938"/>
      <c r="CL562" s="938"/>
      <c r="CM562" s="938"/>
      <c r="CN562" s="938"/>
      <c r="CO562" s="938"/>
      <c r="CP562" s="938"/>
      <c r="CQ562" s="938"/>
      <c r="CR562" s="938"/>
      <c r="CS562" s="938"/>
      <c r="CT562" s="938"/>
      <c r="CU562" s="938"/>
      <c r="CV562" s="938"/>
      <c r="CW562" s="938"/>
      <c r="CX562" s="938"/>
      <c r="CY562" s="938"/>
      <c r="CZ562" s="938"/>
      <c r="DA562" s="938"/>
      <c r="DB562" s="938"/>
      <c r="DC562" s="938"/>
      <c r="DD562" s="938"/>
      <c r="DE562" s="938"/>
      <c r="DF562" s="938"/>
      <c r="DG562" s="938"/>
      <c r="DH562" s="938"/>
      <c r="DI562" s="938"/>
      <c r="DJ562" s="938"/>
      <c r="DK562" s="938"/>
      <c r="DL562" s="938"/>
      <c r="DM562" s="938"/>
      <c r="DN562" s="938"/>
      <c r="DO562" s="938"/>
      <c r="DP562" s="938"/>
      <c r="DQ562" s="938"/>
      <c r="DR562" s="938"/>
      <c r="DS562" s="938"/>
      <c r="DT562" s="938"/>
      <c r="DU562" s="938"/>
      <c r="DV562" s="938"/>
      <c r="DW562" s="938"/>
      <c r="DX562" s="938"/>
      <c r="DY562" s="938"/>
      <c r="DZ562" s="938"/>
      <c r="EA562" s="938"/>
      <c r="EB562" s="938"/>
      <c r="EC562" s="938"/>
      <c r="ED562" s="938"/>
      <c r="EE562" s="938"/>
      <c r="EF562" s="938"/>
      <c r="EG562" s="938"/>
      <c r="EH562" s="938"/>
      <c r="EI562" s="938"/>
      <c r="EJ562" s="938"/>
      <c r="EK562" s="938"/>
      <c r="EL562" s="938"/>
      <c r="EM562" s="938"/>
      <c r="EN562" s="938"/>
      <c r="EO562" s="938"/>
      <c r="EP562" s="938"/>
      <c r="EQ562" s="938"/>
      <c r="ER562" s="938"/>
      <c r="ES562" s="938"/>
      <c r="ET562" s="938"/>
      <c r="EU562" s="938"/>
      <c r="EV562" s="938"/>
      <c r="EW562" s="938"/>
      <c r="EX562" s="938"/>
      <c r="EY562" s="938"/>
      <c r="EZ562" s="938"/>
      <c r="FA562" s="938"/>
      <c r="FB562" s="938"/>
      <c r="FC562" s="938"/>
      <c r="FD562" s="938"/>
      <c r="FE562" s="938"/>
      <c r="FF562" s="938"/>
      <c r="FG562" s="938"/>
      <c r="FH562" s="938"/>
      <c r="FI562" s="938"/>
      <c r="FJ562" s="938"/>
      <c r="FK562" s="938"/>
      <c r="FL562" s="938"/>
      <c r="FM562" s="938"/>
      <c r="FN562" s="938"/>
      <c r="FO562" s="938"/>
      <c r="FP562" s="938"/>
      <c r="FQ562" s="938"/>
      <c r="FR562" s="938"/>
      <c r="FS562" s="938"/>
      <c r="FT562" s="938"/>
      <c r="FU562" s="938"/>
      <c r="FV562" s="938"/>
      <c r="FW562" s="938"/>
      <c r="FX562" s="938"/>
      <c r="FY562" s="938"/>
      <c r="FZ562" s="938"/>
      <c r="GA562" s="938"/>
      <c r="GB562" s="938"/>
      <c r="GC562" s="938"/>
      <c r="GD562" s="938"/>
      <c r="GE562" s="938"/>
      <c r="GF562" s="938"/>
      <c r="GG562" s="938"/>
      <c r="GH562" s="938"/>
      <c r="GI562" s="938"/>
      <c r="GJ562" s="938"/>
      <c r="GK562" s="938"/>
      <c r="GL562" s="938"/>
      <c r="GM562" s="938"/>
      <c r="GN562" s="938"/>
      <c r="GO562" s="938"/>
      <c r="GP562" s="938"/>
      <c r="GQ562" s="938"/>
      <c r="GR562" s="938"/>
      <c r="GS562" s="938"/>
      <c r="GT562" s="938"/>
      <c r="GU562" s="938"/>
      <c r="GV562" s="938"/>
      <c r="GW562" s="938"/>
      <c r="GX562" s="938"/>
      <c r="GY562" s="938"/>
      <c r="GZ562" s="938"/>
      <c r="HA562" s="938"/>
      <c r="HB562" s="938"/>
      <c r="HC562" s="938"/>
      <c r="HD562" s="938"/>
      <c r="HE562" s="938"/>
      <c r="HF562" s="938"/>
      <c r="HG562" s="938"/>
      <c r="HH562" s="938"/>
      <c r="HI562" s="938"/>
      <c r="HJ562" s="938"/>
      <c r="HK562" s="938"/>
      <c r="HL562" s="938"/>
      <c r="HM562" s="938"/>
      <c r="HN562" s="938"/>
      <c r="HO562" s="938"/>
      <c r="HP562" s="938"/>
      <c r="HQ562" s="938"/>
      <c r="HR562" s="938"/>
      <c r="HS562" s="938"/>
      <c r="HT562" s="938"/>
      <c r="HU562" s="938"/>
      <c r="HV562" s="938"/>
      <c r="HW562" s="938"/>
      <c r="HX562" s="938"/>
      <c r="HY562" s="938"/>
      <c r="HZ562" s="938"/>
      <c r="IA562" s="938"/>
      <c r="IB562" s="938"/>
      <c r="IC562" s="938"/>
      <c r="ID562" s="938"/>
      <c r="IE562" s="938"/>
      <c r="IF562" s="938"/>
      <c r="IG562" s="938"/>
      <c r="IH562" s="938"/>
      <c r="II562" s="938"/>
      <c r="IJ562" s="938"/>
      <c r="IK562" s="938"/>
      <c r="IL562" s="938"/>
      <c r="IM562" s="938"/>
      <c r="IN562" s="938"/>
      <c r="IO562" s="938"/>
      <c r="IP562" s="938"/>
      <c r="IQ562" s="938"/>
      <c r="IR562" s="938"/>
      <c r="IS562" s="938"/>
    </row>
    <row r="563" spans="1:253" s="935" customFormat="1" ht="45">
      <c r="A563" s="725">
        <v>548</v>
      </c>
      <c r="B563" s="885" t="s">
        <v>1525</v>
      </c>
      <c r="C563" s="624"/>
      <c r="D563" s="625"/>
      <c r="E563" s="726" t="s">
        <v>170</v>
      </c>
      <c r="F563" s="732" t="s">
        <v>1247</v>
      </c>
      <c r="G563" s="732"/>
      <c r="H563" s="884" t="s">
        <v>26</v>
      </c>
      <c r="I563" s="666">
        <v>2015</v>
      </c>
      <c r="J563" s="666">
        <v>2015</v>
      </c>
      <c r="K563" s="666"/>
      <c r="L563" s="666" t="s">
        <v>1319</v>
      </c>
      <c r="M563" s="666"/>
      <c r="N563" s="885" t="s">
        <v>1544</v>
      </c>
      <c r="O563" s="934">
        <v>2594</v>
      </c>
      <c r="P563" s="934"/>
      <c r="Q563" s="934">
        <v>2594</v>
      </c>
      <c r="R563" s="934">
        <v>2000</v>
      </c>
      <c r="S563" s="934"/>
      <c r="T563" s="934">
        <v>2000</v>
      </c>
      <c r="U563" s="934"/>
      <c r="V563" s="934">
        <f>O563*0.9-R563</f>
        <v>334.59999999999991</v>
      </c>
      <c r="W563" s="934"/>
      <c r="X563" s="934">
        <v>335</v>
      </c>
      <c r="Y563" s="934"/>
      <c r="Z563" s="850">
        <f t="shared" si="38"/>
        <v>334.59999999999991</v>
      </c>
      <c r="AA563" s="934"/>
      <c r="AB563" s="734" t="s">
        <v>1276</v>
      </c>
      <c r="AC563" s="938"/>
      <c r="AD563" s="938"/>
      <c r="AE563" s="938"/>
      <c r="AF563" s="938"/>
      <c r="AG563" s="938"/>
      <c r="AH563" s="938"/>
      <c r="AI563" s="938"/>
      <c r="AJ563" s="938"/>
      <c r="AK563" s="938"/>
      <c r="AL563" s="938"/>
      <c r="AM563" s="938"/>
      <c r="AN563" s="938"/>
      <c r="AO563" s="938"/>
      <c r="AP563" s="938"/>
      <c r="AQ563" s="938"/>
      <c r="AR563" s="938"/>
      <c r="AS563" s="938"/>
      <c r="AT563" s="938"/>
      <c r="AU563" s="938"/>
      <c r="AV563" s="938"/>
      <c r="AW563" s="938"/>
      <c r="AX563" s="938"/>
      <c r="AY563" s="938"/>
      <c r="AZ563" s="938"/>
      <c r="BA563" s="938"/>
      <c r="BB563" s="938"/>
      <c r="BC563" s="938"/>
      <c r="BD563" s="938"/>
      <c r="BE563" s="938"/>
      <c r="BF563" s="938"/>
      <c r="BG563" s="938"/>
      <c r="BH563" s="938"/>
      <c r="BI563" s="938"/>
      <c r="BJ563" s="938"/>
      <c r="BK563" s="938"/>
      <c r="BL563" s="938"/>
      <c r="BM563" s="938"/>
      <c r="BN563" s="938"/>
      <c r="BO563" s="938"/>
      <c r="BP563" s="938"/>
      <c r="BQ563" s="938"/>
      <c r="BR563" s="938"/>
      <c r="BS563" s="938"/>
      <c r="BT563" s="938"/>
      <c r="BU563" s="938"/>
      <c r="BV563" s="938"/>
      <c r="BW563" s="938"/>
      <c r="BX563" s="938"/>
      <c r="BY563" s="938"/>
      <c r="BZ563" s="938"/>
      <c r="CA563" s="938"/>
      <c r="CB563" s="938"/>
      <c r="CC563" s="938"/>
      <c r="CD563" s="938"/>
      <c r="CE563" s="938"/>
      <c r="CF563" s="938"/>
      <c r="CG563" s="938"/>
      <c r="CH563" s="938"/>
      <c r="CI563" s="938"/>
      <c r="CJ563" s="938"/>
      <c r="CK563" s="938"/>
      <c r="CL563" s="938"/>
      <c r="CM563" s="938"/>
      <c r="CN563" s="938"/>
      <c r="CO563" s="938"/>
      <c r="CP563" s="938"/>
      <c r="CQ563" s="938"/>
      <c r="CR563" s="938"/>
      <c r="CS563" s="938"/>
      <c r="CT563" s="938"/>
      <c r="CU563" s="938"/>
      <c r="CV563" s="938"/>
      <c r="CW563" s="938"/>
      <c r="CX563" s="938"/>
      <c r="CY563" s="938"/>
      <c r="CZ563" s="938"/>
      <c r="DA563" s="938"/>
      <c r="DB563" s="938"/>
      <c r="DC563" s="938"/>
      <c r="DD563" s="938"/>
      <c r="DE563" s="938"/>
      <c r="DF563" s="938"/>
      <c r="DG563" s="938"/>
      <c r="DH563" s="938"/>
      <c r="DI563" s="938"/>
      <c r="DJ563" s="938"/>
      <c r="DK563" s="938"/>
      <c r="DL563" s="938"/>
      <c r="DM563" s="938"/>
      <c r="DN563" s="938"/>
      <c r="DO563" s="938"/>
      <c r="DP563" s="938"/>
      <c r="DQ563" s="938"/>
      <c r="DR563" s="938"/>
      <c r="DS563" s="938"/>
      <c r="DT563" s="938"/>
      <c r="DU563" s="938"/>
      <c r="DV563" s="938"/>
      <c r="DW563" s="938"/>
      <c r="DX563" s="938"/>
      <c r="DY563" s="938"/>
      <c r="DZ563" s="938"/>
      <c r="EA563" s="938"/>
      <c r="EB563" s="938"/>
      <c r="EC563" s="938"/>
      <c r="ED563" s="938"/>
      <c r="EE563" s="938"/>
      <c r="EF563" s="938"/>
      <c r="EG563" s="938"/>
      <c r="EH563" s="938"/>
      <c r="EI563" s="938"/>
      <c r="EJ563" s="938"/>
      <c r="EK563" s="938"/>
      <c r="EL563" s="938"/>
      <c r="EM563" s="938"/>
      <c r="EN563" s="938"/>
      <c r="EO563" s="938"/>
      <c r="EP563" s="938"/>
      <c r="EQ563" s="938"/>
      <c r="ER563" s="938"/>
      <c r="ES563" s="938"/>
      <c r="ET563" s="938"/>
      <c r="EU563" s="938"/>
      <c r="EV563" s="938"/>
      <c r="EW563" s="938"/>
      <c r="EX563" s="938"/>
      <c r="EY563" s="938"/>
      <c r="EZ563" s="938"/>
      <c r="FA563" s="938"/>
      <c r="FB563" s="938"/>
      <c r="FC563" s="938"/>
      <c r="FD563" s="938"/>
      <c r="FE563" s="938"/>
      <c r="FF563" s="938"/>
      <c r="FG563" s="938"/>
      <c r="FH563" s="938"/>
      <c r="FI563" s="938"/>
      <c r="FJ563" s="938"/>
      <c r="FK563" s="938"/>
      <c r="FL563" s="938"/>
      <c r="FM563" s="938"/>
      <c r="FN563" s="938"/>
      <c r="FO563" s="938"/>
      <c r="FP563" s="938"/>
      <c r="FQ563" s="938"/>
      <c r="FR563" s="938"/>
      <c r="FS563" s="938"/>
      <c r="FT563" s="938"/>
      <c r="FU563" s="938"/>
      <c r="FV563" s="938"/>
      <c r="FW563" s="938"/>
      <c r="FX563" s="938"/>
      <c r="FY563" s="938"/>
      <c r="FZ563" s="938"/>
      <c r="GA563" s="938"/>
      <c r="GB563" s="938"/>
      <c r="GC563" s="938"/>
      <c r="GD563" s="938"/>
      <c r="GE563" s="938"/>
      <c r="GF563" s="938"/>
      <c r="GG563" s="938"/>
      <c r="GH563" s="938"/>
      <c r="GI563" s="938"/>
      <c r="GJ563" s="938"/>
      <c r="GK563" s="938"/>
      <c r="GL563" s="938"/>
      <c r="GM563" s="938"/>
      <c r="GN563" s="938"/>
      <c r="GO563" s="938"/>
      <c r="GP563" s="938"/>
      <c r="GQ563" s="938"/>
      <c r="GR563" s="938"/>
      <c r="GS563" s="938"/>
      <c r="GT563" s="938"/>
      <c r="GU563" s="938"/>
      <c r="GV563" s="938"/>
      <c r="GW563" s="938"/>
      <c r="GX563" s="938"/>
      <c r="GY563" s="938"/>
      <c r="GZ563" s="938"/>
      <c r="HA563" s="938"/>
      <c r="HB563" s="938"/>
      <c r="HC563" s="938"/>
      <c r="HD563" s="938"/>
      <c r="HE563" s="938"/>
      <c r="HF563" s="938"/>
      <c r="HG563" s="938"/>
      <c r="HH563" s="938"/>
      <c r="HI563" s="938"/>
      <c r="HJ563" s="938"/>
      <c r="HK563" s="938"/>
      <c r="HL563" s="938"/>
      <c r="HM563" s="938"/>
      <c r="HN563" s="938"/>
      <c r="HO563" s="938"/>
      <c r="HP563" s="938"/>
      <c r="HQ563" s="938"/>
      <c r="HR563" s="938"/>
      <c r="HS563" s="938"/>
      <c r="HT563" s="938"/>
      <c r="HU563" s="938"/>
      <c r="HV563" s="938"/>
      <c r="HW563" s="938"/>
      <c r="HX563" s="938"/>
      <c r="HY563" s="938"/>
      <c r="HZ563" s="938"/>
      <c r="IA563" s="938"/>
      <c r="IB563" s="938"/>
      <c r="IC563" s="938"/>
      <c r="ID563" s="938"/>
      <c r="IE563" s="938"/>
      <c r="IF563" s="938"/>
      <c r="IG563" s="938"/>
      <c r="IH563" s="938"/>
      <c r="II563" s="938"/>
      <c r="IJ563" s="938"/>
      <c r="IK563" s="938"/>
      <c r="IL563" s="938"/>
      <c r="IM563" s="938"/>
      <c r="IN563" s="938"/>
      <c r="IO563" s="938"/>
      <c r="IP563" s="938"/>
      <c r="IQ563" s="938"/>
      <c r="IR563" s="938"/>
      <c r="IS563" s="938"/>
    </row>
    <row r="564" spans="1:253" s="919" customFormat="1" ht="30">
      <c r="A564" s="725">
        <v>549</v>
      </c>
      <c r="B564" s="1108" t="s">
        <v>483</v>
      </c>
      <c r="C564" s="1108"/>
      <c r="D564" s="1108"/>
      <c r="E564" s="665" t="s">
        <v>174</v>
      </c>
      <c r="F564" s="727" t="s">
        <v>1247</v>
      </c>
      <c r="G564" s="727" t="s">
        <v>484</v>
      </c>
      <c r="H564" s="665" t="s">
        <v>1146</v>
      </c>
      <c r="I564" s="1122" t="s">
        <v>1091</v>
      </c>
      <c r="J564" s="1122"/>
      <c r="K564" s="1123" t="s">
        <v>1091</v>
      </c>
      <c r="L564" s="1123"/>
      <c r="M564" s="1123"/>
      <c r="N564" s="1171"/>
      <c r="O564" s="1063">
        <v>17702</v>
      </c>
      <c r="P564" s="1063"/>
      <c r="Q564" s="1060">
        <v>17702</v>
      </c>
      <c r="R564" s="1147"/>
      <c r="S564" s="1147"/>
      <c r="T564" s="1147"/>
      <c r="U564" s="1172"/>
      <c r="V564" s="1062">
        <f>O564*0.9</f>
        <v>15931.800000000001</v>
      </c>
      <c r="W564" s="1062"/>
      <c r="X564" s="1062"/>
      <c r="Y564" s="1062"/>
      <c r="Z564" s="850">
        <v>1702</v>
      </c>
      <c r="AA564" s="1071">
        <f>V564-Z564</f>
        <v>14229.800000000001</v>
      </c>
      <c r="AB564" s="734" t="s">
        <v>1276</v>
      </c>
      <c r="AC564" s="903"/>
      <c r="AD564" s="977"/>
      <c r="AE564" s="903"/>
      <c r="AF564" s="903"/>
      <c r="AG564" s="903"/>
      <c r="AH564" s="903"/>
      <c r="AI564" s="903"/>
      <c r="AJ564" s="903"/>
      <c r="AK564" s="903"/>
      <c r="AL564" s="903"/>
      <c r="AM564" s="903"/>
      <c r="AN564" s="903"/>
      <c r="AO564" s="903"/>
      <c r="AP564" s="903"/>
      <c r="AQ564" s="903"/>
      <c r="AR564" s="903"/>
      <c r="AS564" s="903"/>
      <c r="AT564" s="903"/>
      <c r="AU564" s="903"/>
      <c r="AV564" s="903"/>
      <c r="AW564" s="903"/>
      <c r="AX564" s="903"/>
      <c r="AY564" s="903"/>
      <c r="AZ564" s="903"/>
      <c r="BA564" s="903"/>
      <c r="BB564" s="903"/>
      <c r="BC564" s="903"/>
      <c r="BD564" s="903"/>
      <c r="BE564" s="903"/>
      <c r="BF564" s="903"/>
      <c r="BG564" s="903"/>
      <c r="BH564" s="903"/>
      <c r="BI564" s="903"/>
      <c r="BJ564" s="903"/>
      <c r="BK564" s="903"/>
      <c r="BL564" s="903"/>
      <c r="BM564" s="903"/>
      <c r="BN564" s="903"/>
      <c r="BO564" s="903"/>
      <c r="BP564" s="903"/>
      <c r="BQ564" s="903"/>
      <c r="BR564" s="903"/>
      <c r="BS564" s="903"/>
      <c r="BT564" s="903"/>
      <c r="BU564" s="903"/>
      <c r="BV564" s="903"/>
      <c r="BW564" s="903"/>
      <c r="BX564" s="903"/>
      <c r="BY564" s="903"/>
      <c r="BZ564" s="903"/>
      <c r="CA564" s="903"/>
      <c r="CB564" s="903"/>
      <c r="CC564" s="903"/>
      <c r="CD564" s="903"/>
      <c r="CE564" s="903"/>
      <c r="CF564" s="903"/>
      <c r="CG564" s="903"/>
      <c r="CH564" s="903"/>
      <c r="CI564" s="903"/>
      <c r="CJ564" s="903"/>
      <c r="CK564" s="903"/>
      <c r="CL564" s="903"/>
      <c r="CM564" s="903"/>
      <c r="CN564" s="903"/>
      <c r="CO564" s="903"/>
      <c r="CP564" s="903"/>
      <c r="CQ564" s="903"/>
      <c r="CR564" s="903"/>
      <c r="CS564" s="903"/>
      <c r="CT564" s="903"/>
      <c r="CU564" s="903"/>
      <c r="CV564" s="903"/>
      <c r="CW564" s="903"/>
      <c r="CX564" s="903"/>
      <c r="CY564" s="903"/>
      <c r="CZ564" s="903"/>
      <c r="DA564" s="903"/>
      <c r="DB564" s="903"/>
      <c r="DC564" s="903"/>
      <c r="DD564" s="903"/>
      <c r="DE564" s="903"/>
      <c r="DF564" s="903"/>
      <c r="DG564" s="903"/>
      <c r="DH564" s="903"/>
      <c r="DI564" s="903"/>
      <c r="DJ564" s="903"/>
      <c r="DK564" s="903"/>
      <c r="DL564" s="903"/>
      <c r="DM564" s="903"/>
      <c r="DN564" s="903"/>
      <c r="DO564" s="903"/>
      <c r="DP564" s="903"/>
      <c r="DQ564" s="903"/>
      <c r="DR564" s="903"/>
      <c r="DS564" s="903"/>
      <c r="DT564" s="903"/>
      <c r="DU564" s="903"/>
      <c r="DV564" s="903"/>
      <c r="DW564" s="903"/>
      <c r="DX564" s="903"/>
      <c r="DY564" s="903"/>
      <c r="DZ564" s="903"/>
      <c r="EA564" s="903"/>
      <c r="EB564" s="903"/>
      <c r="EC564" s="903"/>
      <c r="ED564" s="903"/>
      <c r="EE564" s="903"/>
      <c r="EF564" s="903"/>
      <c r="EG564" s="903"/>
      <c r="EH564" s="903"/>
      <c r="EI564" s="903"/>
      <c r="EJ564" s="903"/>
      <c r="EK564" s="903"/>
      <c r="EL564" s="903"/>
      <c r="EM564" s="903"/>
      <c r="EN564" s="903"/>
      <c r="EO564" s="903"/>
      <c r="EP564" s="903"/>
      <c r="EQ564" s="903"/>
      <c r="ER564" s="903"/>
      <c r="ES564" s="903"/>
      <c r="ET564" s="903"/>
      <c r="EU564" s="903"/>
      <c r="EV564" s="903"/>
      <c r="EW564" s="903"/>
      <c r="EX564" s="903"/>
      <c r="EY564" s="903"/>
      <c r="EZ564" s="903"/>
      <c r="FA564" s="903"/>
      <c r="FB564" s="903"/>
      <c r="FC564" s="903"/>
      <c r="FD564" s="903"/>
      <c r="FE564" s="903"/>
      <c r="FF564" s="903"/>
      <c r="FG564" s="903"/>
      <c r="FH564" s="903"/>
      <c r="FI564" s="903"/>
      <c r="FJ564" s="903"/>
      <c r="FK564" s="903"/>
      <c r="FL564" s="903"/>
      <c r="FM564" s="903"/>
      <c r="FN564" s="903"/>
      <c r="FO564" s="903"/>
      <c r="FP564" s="903"/>
      <c r="FQ564" s="903"/>
      <c r="FR564" s="903"/>
      <c r="FS564" s="903"/>
      <c r="FT564" s="903"/>
      <c r="FU564" s="903"/>
      <c r="FV564" s="903"/>
      <c r="FW564" s="903"/>
      <c r="FX564" s="903"/>
      <c r="FY564" s="903"/>
      <c r="FZ564" s="903"/>
      <c r="GA564" s="903"/>
      <c r="GB564" s="903"/>
      <c r="GC564" s="903"/>
      <c r="GD564" s="903"/>
      <c r="GE564" s="903"/>
      <c r="GF564" s="903"/>
      <c r="GG564" s="903"/>
      <c r="GH564" s="903"/>
      <c r="GI564" s="903"/>
      <c r="GJ564" s="903"/>
      <c r="GK564" s="903"/>
      <c r="GL564" s="903"/>
      <c r="GM564" s="903"/>
      <c r="GN564" s="903"/>
      <c r="GO564" s="903"/>
      <c r="GP564" s="903"/>
      <c r="GQ564" s="903"/>
      <c r="GR564" s="903"/>
      <c r="GS564" s="903"/>
      <c r="GT564" s="903"/>
      <c r="GU564" s="903"/>
      <c r="GV564" s="903"/>
      <c r="GW564" s="903"/>
      <c r="GX564" s="903"/>
      <c r="GY564" s="903"/>
      <c r="GZ564" s="903"/>
      <c r="HA564" s="903"/>
      <c r="HB564" s="903"/>
      <c r="HC564" s="903"/>
      <c r="HD564" s="903"/>
      <c r="HE564" s="903"/>
      <c r="HF564" s="903"/>
      <c r="HG564" s="903"/>
      <c r="HH564" s="903"/>
      <c r="HI564" s="903"/>
      <c r="HJ564" s="903"/>
      <c r="HK564" s="903"/>
      <c r="HL564" s="903"/>
      <c r="HM564" s="903"/>
      <c r="HN564" s="903"/>
      <c r="HO564" s="903"/>
      <c r="HP564" s="903"/>
      <c r="HQ564" s="903"/>
      <c r="HR564" s="903"/>
      <c r="HS564" s="903"/>
      <c r="HT564" s="903"/>
      <c r="HU564" s="903"/>
      <c r="HV564" s="903"/>
      <c r="HW564" s="903"/>
      <c r="HX564" s="903"/>
      <c r="HY564" s="903"/>
      <c r="HZ564" s="903"/>
      <c r="IA564" s="903"/>
      <c r="IB564" s="903"/>
      <c r="IC564" s="903"/>
      <c r="ID564" s="903"/>
      <c r="IE564" s="903"/>
      <c r="IF564" s="903"/>
      <c r="IG564" s="903"/>
      <c r="IH564" s="903"/>
      <c r="II564" s="903"/>
      <c r="IJ564" s="903"/>
      <c r="IK564" s="903"/>
      <c r="IL564" s="903"/>
      <c r="IM564" s="903"/>
      <c r="IN564" s="903"/>
      <c r="IO564" s="903"/>
      <c r="IP564" s="903"/>
      <c r="IQ564" s="903"/>
      <c r="IR564" s="903"/>
      <c r="IS564" s="903"/>
    </row>
    <row r="565" spans="1:253" s="1175" customFormat="1" ht="30">
      <c r="A565" s="725">
        <v>550</v>
      </c>
      <c r="B565" s="1108" t="s">
        <v>1300</v>
      </c>
      <c r="C565" s="851"/>
      <c r="D565" s="1173"/>
      <c r="E565" s="665" t="s">
        <v>225</v>
      </c>
      <c r="F565" s="727" t="s">
        <v>1248</v>
      </c>
      <c r="G565" s="727" t="s">
        <v>165</v>
      </c>
      <c r="H565" s="727" t="s">
        <v>132</v>
      </c>
      <c r="I565" s="728">
        <v>2017</v>
      </c>
      <c r="J565" s="727"/>
      <c r="K565" s="727" t="s">
        <v>1301</v>
      </c>
      <c r="L565" s="1174"/>
      <c r="M565" s="1174"/>
      <c r="N565" s="899" t="s">
        <v>1302</v>
      </c>
      <c r="O565" s="867">
        <v>7671</v>
      </c>
      <c r="P565" s="1172"/>
      <c r="Q565" s="1172">
        <v>7671</v>
      </c>
      <c r="R565" s="850">
        <v>140</v>
      </c>
      <c r="S565" s="850"/>
      <c r="T565" s="850">
        <v>140</v>
      </c>
      <c r="U565" s="850">
        <v>7671</v>
      </c>
      <c r="V565" s="850">
        <v>6904</v>
      </c>
      <c r="W565" s="850"/>
      <c r="X565" s="850"/>
      <c r="Y565" s="850"/>
      <c r="Z565" s="850">
        <v>2475</v>
      </c>
      <c r="AA565" s="850">
        <v>4429</v>
      </c>
      <c r="AB565" s="853" t="s">
        <v>1276</v>
      </c>
    </row>
    <row r="566" spans="1:253" s="1175" customFormat="1" ht="30">
      <c r="A566" s="725">
        <v>551</v>
      </c>
      <c r="B566" s="1156" t="s">
        <v>1303</v>
      </c>
      <c r="C566" s="851"/>
      <c r="D566" s="1173"/>
      <c r="E566" s="665" t="s">
        <v>225</v>
      </c>
      <c r="F566" s="727" t="s">
        <v>1248</v>
      </c>
      <c r="G566" s="727" t="s">
        <v>165</v>
      </c>
      <c r="H566" s="727" t="s">
        <v>132</v>
      </c>
      <c r="I566" s="728">
        <v>2018</v>
      </c>
      <c r="J566" s="727"/>
      <c r="K566" s="1176" t="s">
        <v>1305</v>
      </c>
      <c r="L566" s="1174"/>
      <c r="M566" s="1174"/>
      <c r="N566" s="899" t="s">
        <v>2372</v>
      </c>
      <c r="O566" s="867">
        <f>8480+599</f>
        <v>9079</v>
      </c>
      <c r="P566" s="1172"/>
      <c r="Q566" s="867">
        <v>9079</v>
      </c>
      <c r="R566" s="1172"/>
      <c r="S566" s="1172"/>
      <c r="T566" s="1172"/>
      <c r="U566" s="867">
        <v>8480</v>
      </c>
      <c r="V566" s="850">
        <f>O566*0.9</f>
        <v>8171.1</v>
      </c>
      <c r="W566" s="1172"/>
      <c r="X566" s="1172"/>
      <c r="Y566" s="1172"/>
      <c r="Z566" s="1172"/>
      <c r="AA566" s="850">
        <v>8171</v>
      </c>
      <c r="AB566" s="853" t="s">
        <v>1276</v>
      </c>
    </row>
    <row r="567" spans="1:253" s="1175" customFormat="1" ht="30">
      <c r="A567" s="725">
        <v>552</v>
      </c>
      <c r="B567" s="1156" t="s">
        <v>1304</v>
      </c>
      <c r="C567" s="851"/>
      <c r="D567" s="1173"/>
      <c r="E567" s="665" t="s">
        <v>225</v>
      </c>
      <c r="F567" s="727" t="s">
        <v>1248</v>
      </c>
      <c r="G567" s="727" t="s">
        <v>165</v>
      </c>
      <c r="H567" s="727" t="s">
        <v>132</v>
      </c>
      <c r="I567" s="728">
        <v>2018</v>
      </c>
      <c r="J567" s="727"/>
      <c r="K567" s="1176" t="s">
        <v>1305</v>
      </c>
      <c r="L567" s="1174"/>
      <c r="M567" s="1174"/>
      <c r="N567" s="851"/>
      <c r="O567" s="867">
        <v>11000</v>
      </c>
      <c r="P567" s="1172"/>
      <c r="Q567" s="867">
        <v>11000</v>
      </c>
      <c r="R567" s="1172"/>
      <c r="S567" s="1172"/>
      <c r="T567" s="1172"/>
      <c r="U567" s="867">
        <v>11000</v>
      </c>
      <c r="V567" s="850">
        <f>U567*0.9</f>
        <v>9900</v>
      </c>
      <c r="W567" s="1172"/>
      <c r="X567" s="1172"/>
      <c r="Y567" s="1172"/>
      <c r="Z567" s="1172"/>
      <c r="AA567" s="850">
        <v>9900</v>
      </c>
      <c r="AB567" s="853" t="s">
        <v>1276</v>
      </c>
    </row>
    <row r="568" spans="1:253" s="1175" customFormat="1" ht="23.25" customHeight="1">
      <c r="B568" s="1177" t="s">
        <v>1470</v>
      </c>
      <c r="C568" s="1177"/>
      <c r="D568" s="1178"/>
      <c r="E568" s="1179"/>
      <c r="G568" s="1175" t="s">
        <v>645</v>
      </c>
      <c r="H568" s="1177"/>
      <c r="I568" s="1180"/>
      <c r="J568" s="1180"/>
      <c r="K568" s="1181"/>
      <c r="L568" s="1181"/>
      <c r="M568" s="1181"/>
      <c r="N568" s="1177"/>
      <c r="U568" s="1182">
        <v>100000</v>
      </c>
      <c r="V568" s="1182">
        <v>199500</v>
      </c>
      <c r="W568" s="1182">
        <v>15000</v>
      </c>
      <c r="X568" s="1182"/>
      <c r="Y568" s="1182"/>
      <c r="Z568" s="1182">
        <v>61250</v>
      </c>
      <c r="AB568" s="1177"/>
    </row>
    <row r="569" spans="1:253" s="1175" customFormat="1" ht="23.25" customHeight="1">
      <c r="B569" s="1177" t="s">
        <v>1536</v>
      </c>
      <c r="C569" s="1177"/>
      <c r="D569" s="1178"/>
      <c r="E569" s="1179"/>
      <c r="G569" s="1175" t="s">
        <v>645</v>
      </c>
      <c r="H569" s="1177"/>
      <c r="I569" s="1180"/>
      <c r="J569" s="1180"/>
      <c r="K569" s="1181"/>
      <c r="L569" s="1181"/>
      <c r="M569" s="1181"/>
      <c r="N569" s="1177"/>
      <c r="U569" s="1182"/>
      <c r="V569" s="1182"/>
      <c r="W569" s="1182"/>
      <c r="X569" s="1182"/>
      <c r="Y569" s="1182"/>
      <c r="Z569" s="1182"/>
      <c r="AB569" s="1177"/>
    </row>
    <row r="570" spans="1:253" s="1175" customFormat="1" ht="23.25" customHeight="1">
      <c r="B570" s="1177" t="s">
        <v>1537</v>
      </c>
      <c r="C570" s="1177"/>
      <c r="D570" s="1178"/>
      <c r="E570" s="1179"/>
      <c r="G570" s="1175" t="s">
        <v>645</v>
      </c>
      <c r="H570" s="1177"/>
      <c r="I570" s="1180"/>
      <c r="J570" s="1180"/>
      <c r="K570" s="1181"/>
      <c r="L570" s="1181"/>
      <c r="M570" s="1181"/>
      <c r="N570" s="1177"/>
      <c r="U570" s="1182"/>
      <c r="V570" s="1182">
        <v>65813</v>
      </c>
      <c r="W570" s="1182"/>
      <c r="X570" s="1182"/>
      <c r="Y570" s="1182"/>
      <c r="Z570" s="1182">
        <v>65813</v>
      </c>
      <c r="AB570" s="1177"/>
    </row>
    <row r="571" spans="1:253" s="1175" customFormat="1" ht="23.25" customHeight="1">
      <c r="B571" s="1177" t="s">
        <v>1471</v>
      </c>
      <c r="C571" s="1177"/>
      <c r="D571" s="1178"/>
      <c r="E571" s="1179"/>
      <c r="G571" s="1175" t="s">
        <v>645</v>
      </c>
      <c r="H571" s="1177"/>
      <c r="I571" s="1180"/>
      <c r="J571" s="1180"/>
      <c r="K571" s="1181"/>
      <c r="L571" s="1181"/>
      <c r="M571" s="1181"/>
      <c r="N571" s="1177"/>
      <c r="U571" s="1182">
        <v>25000</v>
      </c>
      <c r="V571" s="1175">
        <v>25000</v>
      </c>
      <c r="W571" s="1182">
        <v>5000</v>
      </c>
      <c r="X571" s="1182"/>
      <c r="Y571" s="1182"/>
      <c r="Z571" s="1182">
        <v>5000</v>
      </c>
      <c r="AB571" s="1183"/>
    </row>
    <row r="572" spans="1:253" ht="23.25" customHeight="1">
      <c r="B572" s="643" t="s">
        <v>1473</v>
      </c>
      <c r="G572" s="642" t="s">
        <v>645</v>
      </c>
      <c r="U572" s="648">
        <v>5000</v>
      </c>
      <c r="V572" s="648">
        <v>5000</v>
      </c>
      <c r="W572" s="648">
        <v>1000</v>
      </c>
      <c r="X572" s="648"/>
      <c r="Y572" s="648"/>
      <c r="Z572" s="648">
        <v>1000</v>
      </c>
      <c r="AB572" s="1184"/>
    </row>
    <row r="573" spans="1:253" ht="23.25" customHeight="1">
      <c r="B573" s="643" t="s">
        <v>1474</v>
      </c>
      <c r="G573" s="642" t="s">
        <v>645</v>
      </c>
      <c r="U573" s="648">
        <v>313000</v>
      </c>
      <c r="V573" s="648">
        <v>229754</v>
      </c>
      <c r="W573" s="648"/>
      <c r="X573" s="648"/>
      <c r="Y573" s="648"/>
      <c r="Z573" s="648">
        <v>59776</v>
      </c>
    </row>
    <row r="574" spans="1:253" s="645" customFormat="1" ht="24" customHeight="1">
      <c r="B574" s="689" t="s">
        <v>1520</v>
      </c>
      <c r="C574" s="643"/>
      <c r="D574" s="644"/>
      <c r="G574" s="645" t="s">
        <v>645</v>
      </c>
      <c r="H574" s="689"/>
      <c r="I574" s="690"/>
      <c r="J574" s="690"/>
      <c r="K574" s="691"/>
      <c r="L574" s="691"/>
      <c r="M574" s="691"/>
      <c r="N574" s="689"/>
      <c r="U574" s="645">
        <v>0</v>
      </c>
      <c r="V574" s="645">
        <v>0</v>
      </c>
      <c r="W574" s="645">
        <v>2000</v>
      </c>
      <c r="AB574" s="689"/>
    </row>
    <row r="575" spans="1:253" s="645" customFormat="1">
      <c r="B575" s="689"/>
      <c r="C575" s="643"/>
      <c r="D575" s="644"/>
      <c r="H575" s="689"/>
      <c r="I575" s="690"/>
      <c r="J575" s="690"/>
      <c r="K575" s="691"/>
      <c r="L575" s="691"/>
      <c r="M575" s="691"/>
      <c r="N575" s="689"/>
      <c r="T575" s="692"/>
      <c r="Z575" s="692"/>
      <c r="AB575" s="689"/>
    </row>
    <row r="576" spans="1:253" s="645" customFormat="1">
      <c r="B576" s="689"/>
      <c r="C576" s="643"/>
      <c r="D576" s="644"/>
      <c r="H576" s="689"/>
      <c r="I576" s="690"/>
      <c r="J576" s="690"/>
      <c r="K576" s="691"/>
      <c r="L576" s="691"/>
      <c r="M576" s="691"/>
      <c r="N576" s="689"/>
      <c r="V576" s="693"/>
      <c r="AB576" s="689"/>
    </row>
    <row r="577" spans="2:28" s="645" customFormat="1">
      <c r="B577" s="689"/>
      <c r="C577" s="643"/>
      <c r="D577" s="644"/>
      <c r="H577" s="689"/>
      <c r="I577" s="690"/>
      <c r="J577" s="690"/>
      <c r="K577" s="691"/>
      <c r="L577" s="691"/>
      <c r="M577" s="691"/>
      <c r="N577" s="689"/>
      <c r="AB577" s="689"/>
    </row>
    <row r="578" spans="2:28" s="645" customFormat="1">
      <c r="B578" s="689"/>
      <c r="C578" s="643"/>
      <c r="D578" s="644"/>
      <c r="H578" s="689"/>
      <c r="I578" s="690"/>
      <c r="J578" s="690"/>
      <c r="K578" s="691"/>
      <c r="L578" s="691"/>
      <c r="M578" s="691"/>
      <c r="N578" s="689"/>
      <c r="AB578" s="689"/>
    </row>
    <row r="579" spans="2:28" s="645" customFormat="1">
      <c r="B579" s="689"/>
      <c r="C579" s="643"/>
      <c r="D579" s="644"/>
      <c r="H579" s="689"/>
      <c r="I579" s="690"/>
      <c r="J579" s="690"/>
      <c r="K579" s="691"/>
      <c r="L579" s="691"/>
      <c r="M579" s="691"/>
      <c r="N579" s="689"/>
      <c r="AB579" s="689"/>
    </row>
  </sheetData>
  <mergeCells count="29">
    <mergeCell ref="U5:U8"/>
    <mergeCell ref="S7:T7"/>
    <mergeCell ref="R7:R8"/>
    <mergeCell ref="J5:J8"/>
    <mergeCell ref="K5:K8"/>
    <mergeCell ref="L5:L8"/>
    <mergeCell ref="M5:Q5"/>
    <mergeCell ref="R5:T6"/>
    <mergeCell ref="M6:M8"/>
    <mergeCell ref="N6:N8"/>
    <mergeCell ref="O6:Q6"/>
    <mergeCell ref="O7:O8"/>
    <mergeCell ref="P7:Q7"/>
    <mergeCell ref="A1:AB1"/>
    <mergeCell ref="AA2:AB2"/>
    <mergeCell ref="A5:A8"/>
    <mergeCell ref="B5:B8"/>
    <mergeCell ref="C5:D5"/>
    <mergeCell ref="E5:E8"/>
    <mergeCell ref="F5:F8"/>
    <mergeCell ref="G5:G8"/>
    <mergeCell ref="H5:H8"/>
    <mergeCell ref="I5:I8"/>
    <mergeCell ref="V7:V8"/>
    <mergeCell ref="W7:AA7"/>
    <mergeCell ref="V5:AA6"/>
    <mergeCell ref="AB5:AB8"/>
    <mergeCell ref="C6:C8"/>
    <mergeCell ref="D6:D8"/>
  </mergeCells>
  <pageMargins left="0.55118110236220474" right="0.47244094488188981" top="0.82677165354330717" bottom="0.82677165354330717" header="0.31496062992125984" footer="0.31496062992125984"/>
  <pageSetup paperSize="8" scale="75" orientation="landscape" r:id="rId1"/>
  <headerFooter>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18"/>
  <sheetViews>
    <sheetView topLeftCell="A10" zoomScale="55" zoomScaleNormal="55" zoomScalePageLayoutView="55" workbookViewId="0">
      <selection activeCell="AE16" sqref="AE16"/>
    </sheetView>
  </sheetViews>
  <sheetFormatPr defaultRowHeight="12.75"/>
  <cols>
    <col min="1" max="1" width="9.125" style="31" customWidth="1"/>
    <col min="2" max="2" width="39" style="32" customWidth="1"/>
    <col min="3" max="3" width="10.375" style="32" hidden="1" customWidth="1"/>
    <col min="4" max="4" width="9.5" style="38" hidden="1" customWidth="1"/>
    <col min="5" max="5" width="9" style="35" hidden="1" customWidth="1"/>
    <col min="6" max="6" width="10" style="31" hidden="1" customWidth="1"/>
    <col min="7" max="7" width="11.375" style="31" hidden="1" customWidth="1"/>
    <col min="8" max="8" width="7.625" style="32" customWidth="1"/>
    <col min="9" max="9" width="6.75" style="34" customWidth="1"/>
    <col min="10" max="10" width="9.75" style="34" hidden="1" customWidth="1"/>
    <col min="11" max="11" width="7" style="33" customWidth="1"/>
    <col min="12" max="12" width="10.625" style="33" hidden="1" customWidth="1"/>
    <col min="13" max="13" width="10.75" style="33" hidden="1" customWidth="1"/>
    <col min="14" max="14" width="13" style="32" customWidth="1"/>
    <col min="15" max="15" width="11.25" style="31" customWidth="1"/>
    <col min="16" max="16" width="9.125" style="31" customWidth="1"/>
    <col min="17" max="17" width="10.75" style="31" customWidth="1"/>
    <col min="18" max="18" width="11.125" style="31" hidden="1" customWidth="1"/>
    <col min="19" max="19" width="8.875" style="31" hidden="1" customWidth="1"/>
    <col min="20" max="20" width="11.125" style="31" hidden="1" customWidth="1"/>
    <col min="21" max="21" width="13.125" style="31" customWidth="1"/>
    <col min="22" max="30" width="12.5" style="31" hidden="1" customWidth="1"/>
    <col min="31" max="31" width="12.5" style="31" customWidth="1"/>
    <col min="32" max="32" width="10.625" style="31" hidden="1" customWidth="1"/>
    <col min="33" max="33" width="9" style="31" hidden="1" customWidth="1"/>
    <col min="34" max="34" width="9.375" style="31" hidden="1" customWidth="1"/>
    <col min="35" max="35" width="12.125" style="31" hidden="1" customWidth="1"/>
    <col min="36" max="36" width="10.75" style="32" hidden="1" customWidth="1"/>
    <col min="37" max="37" width="12" style="31" hidden="1" customWidth="1"/>
    <col min="38" max="38" width="12" style="31" customWidth="1"/>
    <col min="39" max="39" width="19.625" style="31" customWidth="1"/>
    <col min="40" max="16384" width="9" style="31"/>
  </cols>
  <sheetData>
    <row r="1" spans="1:39" ht="29.25" customHeight="1">
      <c r="A1" s="2215" t="s">
        <v>2445</v>
      </c>
      <c r="B1" s="2215"/>
      <c r="C1" s="2215"/>
      <c r="D1" s="2215"/>
      <c r="E1" s="2215"/>
      <c r="F1" s="2215"/>
      <c r="G1" s="2215"/>
      <c r="H1" s="2215"/>
      <c r="I1" s="2215"/>
      <c r="J1" s="2215"/>
      <c r="K1" s="2215"/>
      <c r="L1" s="2215"/>
      <c r="M1" s="2215"/>
      <c r="N1" s="2215"/>
      <c r="O1" s="2215"/>
      <c r="P1" s="2215"/>
      <c r="Q1" s="2215"/>
      <c r="R1" s="2215"/>
      <c r="S1" s="2215"/>
      <c r="T1" s="2215"/>
      <c r="U1" s="2215"/>
      <c r="V1" s="2215"/>
      <c r="W1" s="2215"/>
      <c r="X1" s="2215"/>
      <c r="Y1" s="2215"/>
      <c r="Z1" s="2215"/>
      <c r="AA1" s="2215"/>
      <c r="AB1" s="2215"/>
      <c r="AC1" s="2215"/>
      <c r="AD1" s="2215"/>
      <c r="AE1" s="2215"/>
      <c r="AF1" s="2215"/>
      <c r="AG1" s="2215"/>
      <c r="AH1" s="2215"/>
      <c r="AI1" s="2215"/>
      <c r="AJ1" s="2215"/>
      <c r="AK1" s="2215"/>
      <c r="AL1" s="2215"/>
      <c r="AM1" s="2215"/>
    </row>
    <row r="2" spans="1:39" ht="29.25" customHeight="1">
      <c r="A2" s="2216" t="s">
        <v>2425</v>
      </c>
      <c r="B2" s="2216"/>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c r="AM2" s="2216"/>
    </row>
    <row r="3" spans="1:39" s="36" customFormat="1" ht="29.25" customHeight="1">
      <c r="A3" s="2259" t="s">
        <v>2421</v>
      </c>
      <c r="B3" s="2259"/>
      <c r="C3" s="2259"/>
      <c r="D3" s="2259"/>
      <c r="E3" s="2259"/>
      <c r="F3" s="2259"/>
      <c r="G3" s="2259"/>
      <c r="H3" s="2259"/>
      <c r="I3" s="2259"/>
      <c r="J3" s="2259"/>
      <c r="K3" s="2259"/>
      <c r="L3" s="2259"/>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c r="AM3" s="31"/>
    </row>
    <row r="4" spans="1:39" s="1" customFormat="1" ht="16.5" customHeight="1">
      <c r="A4" s="2264" t="s">
        <v>0</v>
      </c>
      <c r="B4" s="2252" t="s">
        <v>1</v>
      </c>
      <c r="C4" s="2264" t="s">
        <v>1147</v>
      </c>
      <c r="D4" s="2267"/>
      <c r="E4" s="2264" t="s">
        <v>8</v>
      </c>
      <c r="F4" s="2264" t="s">
        <v>643</v>
      </c>
      <c r="G4" s="2264" t="s">
        <v>644</v>
      </c>
      <c r="H4" s="2253" t="s">
        <v>2</v>
      </c>
      <c r="I4" s="2251" t="s">
        <v>1090</v>
      </c>
      <c r="J4" s="2251" t="s">
        <v>1142</v>
      </c>
      <c r="K4" s="2260" t="s">
        <v>649</v>
      </c>
      <c r="L4" s="2260" t="s">
        <v>1143</v>
      </c>
      <c r="M4" s="2261" t="s">
        <v>3</v>
      </c>
      <c r="N4" s="2262"/>
      <c r="O4" s="2262"/>
      <c r="P4" s="2262"/>
      <c r="Q4" s="2263"/>
      <c r="R4" s="2240" t="s">
        <v>4</v>
      </c>
      <c r="S4" s="2240"/>
      <c r="T4" s="2240"/>
      <c r="U4" s="2230" t="s">
        <v>1663</v>
      </c>
      <c r="V4" s="2265" t="s">
        <v>2165</v>
      </c>
      <c r="W4" s="2265" t="s">
        <v>2166</v>
      </c>
      <c r="X4" s="2265">
        <v>2017</v>
      </c>
      <c r="Y4" s="2265" t="s">
        <v>2311</v>
      </c>
      <c r="Z4" s="2265">
        <v>2018</v>
      </c>
      <c r="AA4" s="2265" t="s">
        <v>2312</v>
      </c>
      <c r="AB4" s="2265">
        <v>2019</v>
      </c>
      <c r="AC4" s="2265" t="s">
        <v>2193</v>
      </c>
      <c r="AD4" s="2265">
        <v>2020</v>
      </c>
      <c r="AE4" s="2230" t="s">
        <v>2127</v>
      </c>
      <c r="AF4" s="2230" t="s">
        <v>6</v>
      </c>
      <c r="AG4" s="2230"/>
      <c r="AH4" s="2230"/>
      <c r="AI4" s="2230"/>
      <c r="AJ4" s="2230"/>
      <c r="AK4" s="2230"/>
      <c r="AL4" s="2230" t="s">
        <v>2128</v>
      </c>
      <c r="AM4" s="2240" t="s">
        <v>7</v>
      </c>
    </row>
    <row r="5" spans="1:39" s="1" customFormat="1" ht="16.5" customHeight="1">
      <c r="A5" s="2264"/>
      <c r="B5" s="2252"/>
      <c r="C5" s="2254" t="s">
        <v>1148</v>
      </c>
      <c r="D5" s="2253" t="s">
        <v>12</v>
      </c>
      <c r="E5" s="2264"/>
      <c r="F5" s="2264"/>
      <c r="G5" s="2264"/>
      <c r="H5" s="2254"/>
      <c r="I5" s="2251"/>
      <c r="J5" s="2251"/>
      <c r="K5" s="2260"/>
      <c r="L5" s="2260"/>
      <c r="M5" s="2252" t="s">
        <v>1144</v>
      </c>
      <c r="N5" s="2252" t="s">
        <v>1145</v>
      </c>
      <c r="O5" s="2240" t="s">
        <v>10</v>
      </c>
      <c r="P5" s="2240"/>
      <c r="Q5" s="2240"/>
      <c r="R5" s="2240"/>
      <c r="S5" s="2240"/>
      <c r="T5" s="2240"/>
      <c r="U5" s="2230"/>
      <c r="V5" s="2266"/>
      <c r="W5" s="2266"/>
      <c r="X5" s="2266"/>
      <c r="Y5" s="2266"/>
      <c r="Z5" s="2266"/>
      <c r="AA5" s="2266"/>
      <c r="AB5" s="2266"/>
      <c r="AC5" s="2266"/>
      <c r="AD5" s="2266"/>
      <c r="AE5" s="2230"/>
      <c r="AF5" s="2230"/>
      <c r="AG5" s="2230"/>
      <c r="AH5" s="2230"/>
      <c r="AI5" s="2230"/>
      <c r="AJ5" s="2230"/>
      <c r="AK5" s="2230"/>
      <c r="AL5" s="2230"/>
      <c r="AM5" s="2240"/>
    </row>
    <row r="6" spans="1:39" s="1" customFormat="1" ht="16.5" customHeight="1">
      <c r="A6" s="2264"/>
      <c r="B6" s="2252"/>
      <c r="C6" s="2254"/>
      <c r="D6" s="2254"/>
      <c r="E6" s="2264"/>
      <c r="F6" s="2264"/>
      <c r="G6" s="2264"/>
      <c r="H6" s="2254"/>
      <c r="I6" s="2251"/>
      <c r="J6" s="2251"/>
      <c r="K6" s="2260"/>
      <c r="L6" s="2260"/>
      <c r="M6" s="2252"/>
      <c r="N6" s="2252"/>
      <c r="O6" s="2240" t="s">
        <v>11</v>
      </c>
      <c r="P6" s="2248" t="s">
        <v>14</v>
      </c>
      <c r="Q6" s="2249"/>
      <c r="R6" s="2240" t="s">
        <v>12</v>
      </c>
      <c r="S6" s="2248" t="s">
        <v>14</v>
      </c>
      <c r="T6" s="2249"/>
      <c r="U6" s="2230"/>
      <c r="V6" s="2266"/>
      <c r="W6" s="2266"/>
      <c r="X6" s="2266"/>
      <c r="Y6" s="2266"/>
      <c r="Z6" s="2266"/>
      <c r="AA6" s="2266"/>
      <c r="AB6" s="2266"/>
      <c r="AC6" s="2266"/>
      <c r="AD6" s="2266"/>
      <c r="AE6" s="2230"/>
      <c r="AF6" s="2250" t="s">
        <v>13</v>
      </c>
      <c r="AG6" s="2250" t="s">
        <v>14</v>
      </c>
      <c r="AH6" s="2250"/>
      <c r="AI6" s="2250"/>
      <c r="AJ6" s="2250"/>
      <c r="AK6" s="2250"/>
      <c r="AL6" s="2230"/>
      <c r="AM6" s="2240"/>
    </row>
    <row r="7" spans="1:39" s="1" customFormat="1" ht="63">
      <c r="A7" s="2264"/>
      <c r="B7" s="2252"/>
      <c r="C7" s="2255"/>
      <c r="D7" s="2255"/>
      <c r="E7" s="2264"/>
      <c r="F7" s="2264"/>
      <c r="G7" s="2264"/>
      <c r="H7" s="2255"/>
      <c r="I7" s="2251"/>
      <c r="J7" s="2251"/>
      <c r="K7" s="2260"/>
      <c r="L7" s="2260"/>
      <c r="M7" s="2252"/>
      <c r="N7" s="2252"/>
      <c r="O7" s="2240"/>
      <c r="P7" s="1886" t="s">
        <v>1149</v>
      </c>
      <c r="Q7" s="1292" t="s">
        <v>1150</v>
      </c>
      <c r="R7" s="2240"/>
      <c r="S7" s="1886" t="s">
        <v>1149</v>
      </c>
      <c r="T7" s="1292" t="s">
        <v>1150</v>
      </c>
      <c r="U7" s="2230"/>
      <c r="V7" s="2266"/>
      <c r="W7" s="2266"/>
      <c r="X7" s="2266"/>
      <c r="Y7" s="2266"/>
      <c r="Z7" s="2266"/>
      <c r="AA7" s="2266"/>
      <c r="AB7" s="2266"/>
      <c r="AC7" s="2266"/>
      <c r="AD7" s="2266"/>
      <c r="AE7" s="2230"/>
      <c r="AF7" s="2250"/>
      <c r="AG7" s="1884" t="s">
        <v>15</v>
      </c>
      <c r="AH7" s="1884" t="s">
        <v>1540</v>
      </c>
      <c r="AI7" s="1884"/>
      <c r="AJ7" s="1884" t="s">
        <v>16</v>
      </c>
      <c r="AK7" s="1884" t="s">
        <v>17</v>
      </c>
      <c r="AL7" s="2230"/>
      <c r="AM7" s="2241"/>
    </row>
    <row r="8" spans="1:39" s="1" customFormat="1" ht="33.75" customHeight="1">
      <c r="A8" s="1880"/>
      <c r="B8" s="1881" t="s">
        <v>1484</v>
      </c>
      <c r="C8" s="1882"/>
      <c r="D8" s="1882"/>
      <c r="E8" s="1880"/>
      <c r="F8" s="1880"/>
      <c r="G8" s="1880"/>
      <c r="H8" s="1882"/>
      <c r="I8" s="1883"/>
      <c r="J8" s="1883"/>
      <c r="K8" s="1887"/>
      <c r="L8" s="1887"/>
      <c r="M8" s="1881"/>
      <c r="N8" s="1881"/>
      <c r="O8" s="1299">
        <f t="shared" ref="O8:T8" si="0">SUBTOTAL(109,O10:O18)</f>
        <v>736759</v>
      </c>
      <c r="P8" s="1299">
        <f t="shared" si="0"/>
        <v>0</v>
      </c>
      <c r="Q8" s="1299">
        <f t="shared" si="0"/>
        <v>230389</v>
      </c>
      <c r="R8" s="1299">
        <f t="shared" si="0"/>
        <v>174594</v>
      </c>
      <c r="S8" s="1299">
        <f t="shared" si="0"/>
        <v>0</v>
      </c>
      <c r="T8" s="1299">
        <f t="shared" si="0"/>
        <v>28038</v>
      </c>
      <c r="U8" s="1299">
        <f>SUBTOTAL(109,U9:U18)</f>
        <v>118300</v>
      </c>
      <c r="V8" s="1299">
        <f t="shared" ref="V8:AD8" si="1">SUBTOTAL(109,V10:V18)</f>
        <v>15750</v>
      </c>
      <c r="W8" s="1299">
        <f t="shared" si="1"/>
        <v>0</v>
      </c>
      <c r="X8" s="1299">
        <f t="shared" si="1"/>
        <v>22050</v>
      </c>
      <c r="Y8" s="1299">
        <f t="shared" si="1"/>
        <v>0</v>
      </c>
      <c r="Z8" s="1299">
        <f t="shared" si="1"/>
        <v>20000</v>
      </c>
      <c r="AA8" s="1299">
        <f t="shared" si="1"/>
        <v>0</v>
      </c>
      <c r="AB8" s="1299">
        <f t="shared" si="1"/>
        <v>21716</v>
      </c>
      <c r="AC8" s="1299">
        <f t="shared" si="1"/>
        <v>0</v>
      </c>
      <c r="AD8" s="1299">
        <f t="shared" si="1"/>
        <v>19101</v>
      </c>
      <c r="AE8" s="1299">
        <f>SUBTOTAL(109,AE9:AE18)</f>
        <v>98617</v>
      </c>
      <c r="AF8" s="1299">
        <f t="shared" ref="AF8:AK8" si="2">SUBTOTAL(109,AF10:AF18)</f>
        <v>118300</v>
      </c>
      <c r="AG8" s="1299">
        <f t="shared" si="2"/>
        <v>15750</v>
      </c>
      <c r="AH8" s="1299">
        <f t="shared" si="2"/>
        <v>0</v>
      </c>
      <c r="AI8" s="1299">
        <f t="shared" si="2"/>
        <v>0</v>
      </c>
      <c r="AJ8" s="1299">
        <f t="shared" si="2"/>
        <v>22050</v>
      </c>
      <c r="AK8" s="1299">
        <f t="shared" si="2"/>
        <v>80500</v>
      </c>
      <c r="AL8" s="1299">
        <f>AE8-U8</f>
        <v>-19683</v>
      </c>
      <c r="AM8" s="1885"/>
    </row>
    <row r="9" spans="1:39" s="1" customFormat="1" ht="33.75" customHeight="1">
      <c r="A9" s="1954" t="s">
        <v>2129</v>
      </c>
      <c r="B9" s="1955" t="s">
        <v>2122</v>
      </c>
      <c r="C9" s="1882"/>
      <c r="D9" s="1882"/>
      <c r="E9" s="1880"/>
      <c r="F9" s="1880"/>
      <c r="G9" s="1880"/>
      <c r="H9" s="1882"/>
      <c r="I9" s="1883"/>
      <c r="J9" s="1883"/>
      <c r="K9" s="1887"/>
      <c r="L9" s="1887"/>
      <c r="M9" s="1881"/>
      <c r="N9" s="1881"/>
      <c r="O9" s="1299">
        <f t="shared" ref="O9:Q9" si="3">SUBTOTAL(109,O10:O13)</f>
        <v>162866</v>
      </c>
      <c r="P9" s="1299">
        <f t="shared" si="3"/>
        <v>0</v>
      </c>
      <c r="Q9" s="1299">
        <f t="shared" si="3"/>
        <v>53955</v>
      </c>
      <c r="R9" s="1299"/>
      <c r="S9" s="1299"/>
      <c r="T9" s="1299"/>
      <c r="U9" s="1299">
        <f>SUBTOTAL(109,U10:U13)</f>
        <v>546</v>
      </c>
      <c r="V9" s="1299"/>
      <c r="W9" s="1299"/>
      <c r="X9" s="1299"/>
      <c r="Y9" s="1299"/>
      <c r="Z9" s="1299"/>
      <c r="AA9" s="1299"/>
      <c r="AB9" s="1299"/>
      <c r="AC9" s="1299"/>
      <c r="AD9" s="1299"/>
      <c r="AE9" s="1299">
        <f>SUBTOTAL(109,AE10:AE13)</f>
        <v>546</v>
      </c>
      <c r="AF9" s="1299"/>
      <c r="AG9" s="1299"/>
      <c r="AH9" s="1299"/>
      <c r="AI9" s="1299"/>
      <c r="AJ9" s="1299"/>
      <c r="AK9" s="1299"/>
      <c r="AL9" s="1299"/>
      <c r="AM9" s="1885"/>
    </row>
    <row r="10" spans="1:39" ht="141.75">
      <c r="A10" s="1296">
        <v>1</v>
      </c>
      <c r="B10" s="1349" t="s">
        <v>109</v>
      </c>
      <c r="C10" s="1349" t="s">
        <v>1321</v>
      </c>
      <c r="D10" s="1366" t="s">
        <v>1322</v>
      </c>
      <c r="E10" s="1367" t="s">
        <v>388</v>
      </c>
      <c r="F10" s="1368" t="s">
        <v>1140</v>
      </c>
      <c r="G10" s="1369" t="s">
        <v>130</v>
      </c>
      <c r="H10" s="1370" t="s">
        <v>106</v>
      </c>
      <c r="I10" s="1298">
        <v>2012</v>
      </c>
      <c r="J10" s="1298">
        <v>2009</v>
      </c>
      <c r="K10" s="1298">
        <v>2014</v>
      </c>
      <c r="L10" s="1298">
        <v>2014</v>
      </c>
      <c r="M10" s="1298"/>
      <c r="N10" s="1288" t="s">
        <v>110</v>
      </c>
      <c r="O10" s="2073">
        <f>VLOOKUP(B10,goc!$B$28:$AA$517,14,0)</f>
        <v>47404</v>
      </c>
      <c r="P10" s="2073">
        <f>VLOOKUP(B10,goc!$B$28:$AA$517,15,0)</f>
        <v>0</v>
      </c>
      <c r="Q10" s="2073">
        <f>VLOOKUP(B10,goc!$B$28:$AA$517,16,0)</f>
        <v>5793</v>
      </c>
      <c r="R10" s="2073">
        <f>VLOOKUP($B10,goc!$B$28:$AA$517,17,0)</f>
        <v>44049</v>
      </c>
      <c r="S10" s="2073">
        <f>VLOOKUP($B10,goc!$B$28:$AA$517,18,0)</f>
        <v>0</v>
      </c>
      <c r="T10" s="2073">
        <f>VLOOKUP($B10,goc!$B$28:$AA$517,19,0)</f>
        <v>2438</v>
      </c>
      <c r="U10" s="2073">
        <v>210</v>
      </c>
      <c r="V10" s="2073">
        <v>210</v>
      </c>
      <c r="W10" s="2073"/>
      <c r="X10" s="2073"/>
      <c r="Y10" s="2073"/>
      <c r="Z10" s="2073"/>
      <c r="AA10" s="2073"/>
      <c r="AB10" s="2073"/>
      <c r="AC10" s="2073"/>
      <c r="AD10" s="2073"/>
      <c r="AE10" s="2073">
        <f>SUM(V10:AD10)</f>
        <v>210</v>
      </c>
      <c r="AF10" s="2073">
        <f>VLOOKUP($B10,goc!$B$28:$AA$517,21,0)</f>
        <v>210</v>
      </c>
      <c r="AG10" s="2073">
        <f>VLOOKUP($B10,goc!$B$28:$AA$517,22,0)</f>
        <v>210</v>
      </c>
      <c r="AH10" s="2073">
        <f>VLOOKUP($B10,goc!$B$28:$AA$517,23,0)</f>
        <v>0</v>
      </c>
      <c r="AI10" s="2073">
        <f>VLOOKUP($B10,goc!$B$28:$AA$517,24,0)</f>
        <v>0</v>
      </c>
      <c r="AJ10" s="2073">
        <f>VLOOKUP($B10,goc!$B$28:$AA$517,25,0)</f>
        <v>0</v>
      </c>
      <c r="AK10" s="2073">
        <f>VLOOKUP($B10,goc!$B$28:$AA$517,26,0)</f>
        <v>0</v>
      </c>
      <c r="AL10" s="2073">
        <f>AE10-U10</f>
        <v>0</v>
      </c>
      <c r="AM10" s="1349"/>
    </row>
    <row r="11" spans="1:39" ht="78.75">
      <c r="A11" s="1296">
        <v>2</v>
      </c>
      <c r="B11" s="1349" t="s">
        <v>112</v>
      </c>
      <c r="C11" s="1349" t="s">
        <v>1465</v>
      </c>
      <c r="D11" s="1371">
        <v>34086</v>
      </c>
      <c r="E11" s="1367" t="s">
        <v>388</v>
      </c>
      <c r="F11" s="1368" t="s">
        <v>1140</v>
      </c>
      <c r="G11" s="1369" t="s">
        <v>130</v>
      </c>
      <c r="H11" s="1370" t="s">
        <v>106</v>
      </c>
      <c r="I11" s="1298">
        <v>2013</v>
      </c>
      <c r="J11" s="1372" t="s">
        <v>1466</v>
      </c>
      <c r="K11" s="1298">
        <v>2014</v>
      </c>
      <c r="L11" s="1372" t="s">
        <v>1184</v>
      </c>
      <c r="M11" s="1298"/>
      <c r="N11" s="1288" t="s">
        <v>113</v>
      </c>
      <c r="O11" s="2073">
        <f>VLOOKUP(B11,goc!$B$28:$AA$517,14,0)</f>
        <v>72595</v>
      </c>
      <c r="P11" s="2073">
        <f>VLOOKUP(B11,goc!$B$28:$AA$517,15,0)</f>
        <v>0</v>
      </c>
      <c r="Q11" s="2073">
        <f>VLOOKUP(B11,goc!$B$28:$AA$517,16,0)</f>
        <v>29038</v>
      </c>
      <c r="R11" s="2073">
        <f>VLOOKUP($B11,goc!$B$28:$AA$517,17,0)</f>
        <v>33750</v>
      </c>
      <c r="S11" s="2073">
        <f>VLOOKUP($B11,goc!$B$28:$AA$517,18,0)</f>
        <v>0</v>
      </c>
      <c r="T11" s="2073">
        <f>VLOOKUP($B11,goc!$B$28:$AA$517,19,0)</f>
        <v>50</v>
      </c>
      <c r="U11" s="2073">
        <v>336</v>
      </c>
      <c r="V11" s="2073">
        <v>336</v>
      </c>
      <c r="W11" s="2073"/>
      <c r="X11" s="2073"/>
      <c r="Y11" s="2073"/>
      <c r="Z11" s="2073"/>
      <c r="AA11" s="2073"/>
      <c r="AB11" s="2073"/>
      <c r="AC11" s="2073"/>
      <c r="AD11" s="2073"/>
      <c r="AE11" s="2073">
        <f>SUM(V11:AD11)</f>
        <v>336</v>
      </c>
      <c r="AF11" s="2073">
        <f>VLOOKUP($B11,goc!$B$28:$AA$517,21,0)</f>
        <v>336</v>
      </c>
      <c r="AG11" s="2073">
        <f>VLOOKUP($B11,goc!$B$28:$AA$517,22,0)</f>
        <v>336</v>
      </c>
      <c r="AH11" s="2073">
        <f>VLOOKUP($B11,goc!$B$28:$AA$517,23,0)</f>
        <v>0</v>
      </c>
      <c r="AI11" s="2073">
        <f>VLOOKUP($B11,goc!$B$28:$AA$517,24,0)</f>
        <v>0</v>
      </c>
      <c r="AJ11" s="2073">
        <f>VLOOKUP($B11,goc!$B$28:$AA$517,25,0)</f>
        <v>0</v>
      </c>
      <c r="AK11" s="2073">
        <f>VLOOKUP($B11,goc!$B$28:$AA$517,26,0)</f>
        <v>0</v>
      </c>
      <c r="AL11" s="2073">
        <f t="shared" ref="AL11:AL18" si="4">AE11-U11</f>
        <v>0</v>
      </c>
      <c r="AM11" s="1349"/>
    </row>
    <row r="12" spans="1:39" ht="141.75">
      <c r="A12" s="1296">
        <v>3</v>
      </c>
      <c r="B12" s="1349" t="s">
        <v>105</v>
      </c>
      <c r="C12" s="1349" t="s">
        <v>1160</v>
      </c>
      <c r="D12" s="1371">
        <v>14324</v>
      </c>
      <c r="E12" s="1367" t="s">
        <v>388</v>
      </c>
      <c r="F12" s="1368" t="s">
        <v>1140</v>
      </c>
      <c r="G12" s="1369" t="s">
        <v>130</v>
      </c>
      <c r="H12" s="1370" t="s">
        <v>106</v>
      </c>
      <c r="I12" s="1298">
        <v>2014</v>
      </c>
      <c r="J12" s="1298">
        <v>2014</v>
      </c>
      <c r="K12" s="1298">
        <v>2015</v>
      </c>
      <c r="L12" s="1298">
        <v>2015</v>
      </c>
      <c r="M12" s="1298"/>
      <c r="N12" s="1288" t="s">
        <v>107</v>
      </c>
      <c r="O12" s="2073">
        <f>VLOOKUP(B12,goc!$B$28:$AA$517,14,0)</f>
        <v>14324</v>
      </c>
      <c r="P12" s="2073">
        <f>VLOOKUP(B12,goc!$B$28:$AA$517,15,0)</f>
        <v>0</v>
      </c>
      <c r="Q12" s="2073">
        <f>VLOOKUP(B12,goc!$B$28:$AA$517,16,0)</f>
        <v>14324</v>
      </c>
      <c r="R12" s="2073">
        <f>VLOOKUP($B12,goc!$B$28:$AA$517,17,0)</f>
        <v>14110</v>
      </c>
      <c r="S12" s="2073">
        <f>VLOOKUP($B12,goc!$B$28:$AA$517,18,0)</f>
        <v>0</v>
      </c>
      <c r="T12" s="2073">
        <f>VLOOKUP($B12,goc!$B$28:$AA$517,19,0)</f>
        <v>14110</v>
      </c>
      <c r="U12" s="2073">
        <v>0</v>
      </c>
      <c r="V12" s="2073"/>
      <c r="W12" s="2073"/>
      <c r="X12" s="2073"/>
      <c r="Y12" s="2073"/>
      <c r="Z12" s="2073"/>
      <c r="AA12" s="2073"/>
      <c r="AB12" s="2073"/>
      <c r="AC12" s="2073"/>
      <c r="AD12" s="2073"/>
      <c r="AE12" s="2073">
        <v>0</v>
      </c>
      <c r="AF12" s="2073">
        <f>VLOOKUP($B12,goc!$B$28:$AA$517,21,0)</f>
        <v>0</v>
      </c>
      <c r="AG12" s="2073">
        <f>VLOOKUP($B12,goc!$B$28:$AA$517,22,0)</f>
        <v>0</v>
      </c>
      <c r="AH12" s="2073">
        <f>VLOOKUP($B12,goc!$B$28:$AA$517,23,0)</f>
        <v>0</v>
      </c>
      <c r="AI12" s="2073">
        <f>VLOOKUP($B12,goc!$B$28:$AA$517,24,0)</f>
        <v>0</v>
      </c>
      <c r="AJ12" s="2073">
        <f>VLOOKUP($B12,goc!$B$28:$AA$517,25,0)</f>
        <v>0</v>
      </c>
      <c r="AK12" s="2073">
        <f>VLOOKUP($B12,goc!$B$28:$AA$517,26,0)</f>
        <v>0</v>
      </c>
      <c r="AL12" s="2073">
        <f>AE12-U12</f>
        <v>0</v>
      </c>
      <c r="AM12" s="1349"/>
    </row>
    <row r="13" spans="1:39" ht="47.25">
      <c r="A13" s="1296">
        <v>4</v>
      </c>
      <c r="B13" s="1373" t="s">
        <v>124</v>
      </c>
      <c r="C13" s="1373"/>
      <c r="D13" s="1374"/>
      <c r="E13" s="1367" t="s">
        <v>184</v>
      </c>
      <c r="F13" s="1364" t="s">
        <v>1247</v>
      </c>
      <c r="G13" s="1369" t="s">
        <v>130</v>
      </c>
      <c r="H13" s="1370" t="s">
        <v>106</v>
      </c>
      <c r="I13" s="1298"/>
      <c r="J13" s="1298"/>
      <c r="K13" s="1298"/>
      <c r="L13" s="1298" t="s">
        <v>1328</v>
      </c>
      <c r="M13" s="1298"/>
      <c r="N13" s="1375" t="s">
        <v>125</v>
      </c>
      <c r="O13" s="2073">
        <f>VLOOKUP(B13,goc!$B$28:$AA$517,14,0)</f>
        <v>28543</v>
      </c>
      <c r="P13" s="2073">
        <f>VLOOKUP(B13,goc!$B$28:$AA$517,15,0)</f>
        <v>0</v>
      </c>
      <c r="Q13" s="2073">
        <f>VLOOKUP(B13,goc!$B$28:$AA$517,16,0)</f>
        <v>4800</v>
      </c>
      <c r="R13" s="2073">
        <f>VLOOKUP($B13,goc!$B$28:$AA$517,17,0)</f>
        <v>17545</v>
      </c>
      <c r="S13" s="2073">
        <f>VLOOKUP($B13,goc!$B$28:$AA$517,18,0)</f>
        <v>0</v>
      </c>
      <c r="T13" s="2073">
        <f>VLOOKUP($B13,goc!$B$28:$AA$517,19,0)</f>
        <v>0</v>
      </c>
      <c r="U13" s="2073">
        <v>0</v>
      </c>
      <c r="V13" s="2073"/>
      <c r="W13" s="2073"/>
      <c r="X13" s="2073"/>
      <c r="Y13" s="2073"/>
      <c r="Z13" s="2073"/>
      <c r="AA13" s="2073"/>
      <c r="AB13" s="2073"/>
      <c r="AC13" s="2073"/>
      <c r="AD13" s="2073"/>
      <c r="AE13" s="2073">
        <v>0</v>
      </c>
      <c r="AF13" s="2073">
        <f>VLOOKUP($B13,goc!$B$28:$AA$517,21,0)</f>
        <v>0</v>
      </c>
      <c r="AG13" s="2073">
        <f>VLOOKUP($B13,goc!$B$28:$AA$517,22,0)</f>
        <v>0</v>
      </c>
      <c r="AH13" s="2073">
        <f>VLOOKUP($B13,goc!$B$28:$AA$517,23,0)</f>
        <v>0</v>
      </c>
      <c r="AI13" s="2073">
        <f>VLOOKUP($B13,goc!$B$28:$AA$517,24,0)</f>
        <v>0</v>
      </c>
      <c r="AJ13" s="2073">
        <f>VLOOKUP($B13,goc!$B$28:$AA$517,25,0)</f>
        <v>0</v>
      </c>
      <c r="AK13" s="2073">
        <f>VLOOKUP($B13,goc!$B$28:$AA$517,26,0)</f>
        <v>0</v>
      </c>
      <c r="AL13" s="2073">
        <f>AE13-U13</f>
        <v>0</v>
      </c>
      <c r="AM13" s="1349"/>
    </row>
    <row r="14" spans="1:39" s="845" customFormat="1" ht="42.75" customHeight="1">
      <c r="A14" s="1954" t="s">
        <v>2130</v>
      </c>
      <c r="B14" s="1955" t="s">
        <v>2123</v>
      </c>
      <c r="C14" s="1918"/>
      <c r="D14" s="1919"/>
      <c r="E14" s="1920"/>
      <c r="F14" s="1921"/>
      <c r="G14" s="1922"/>
      <c r="H14" s="1923"/>
      <c r="I14" s="1924"/>
      <c r="J14" s="1924"/>
      <c r="K14" s="1924"/>
      <c r="L14" s="1924"/>
      <c r="M14" s="1924"/>
      <c r="N14" s="1925"/>
      <c r="O14" s="1891">
        <f>SUBTOTAL(109,O15:O18)</f>
        <v>573893</v>
      </c>
      <c r="P14" s="1891">
        <f>SUBTOTAL(109,P15:P18)</f>
        <v>0</v>
      </c>
      <c r="Q14" s="1891">
        <f>SUBTOTAL(109,Q15:Q18)</f>
        <v>176434</v>
      </c>
      <c r="R14" s="1891"/>
      <c r="S14" s="1891"/>
      <c r="T14" s="1891"/>
      <c r="U14" s="1891">
        <f>SUBTOTAL(109,U15:U18)</f>
        <v>117754</v>
      </c>
      <c r="V14" s="1891"/>
      <c r="W14" s="1891"/>
      <c r="X14" s="1891"/>
      <c r="Y14" s="1891"/>
      <c r="Z14" s="1891"/>
      <c r="AA14" s="1891"/>
      <c r="AB14" s="1891"/>
      <c r="AC14" s="1891"/>
      <c r="AD14" s="1891"/>
      <c r="AE14" s="1891">
        <f>SUBTOTAL(109,AE15:AE18)</f>
        <v>98071</v>
      </c>
      <c r="AF14" s="1891"/>
      <c r="AG14" s="1891"/>
      <c r="AH14" s="1891"/>
      <c r="AI14" s="1891"/>
      <c r="AJ14" s="1891"/>
      <c r="AK14" s="1891"/>
      <c r="AL14" s="1891">
        <f>AE14-U14</f>
        <v>-19683</v>
      </c>
      <c r="AM14" s="1918"/>
    </row>
    <row r="15" spans="1:39" ht="60.75" customHeight="1">
      <c r="A15" s="1296">
        <v>1</v>
      </c>
      <c r="B15" s="1349" t="s">
        <v>115</v>
      </c>
      <c r="C15" s="1349"/>
      <c r="D15" s="1366"/>
      <c r="E15" s="1367" t="s">
        <v>388</v>
      </c>
      <c r="F15" s="1364" t="s">
        <v>1247</v>
      </c>
      <c r="G15" s="1369" t="s">
        <v>130</v>
      </c>
      <c r="H15" s="1370" t="s">
        <v>106</v>
      </c>
      <c r="I15" s="1298">
        <v>2014</v>
      </c>
      <c r="J15" s="1298">
        <v>2014</v>
      </c>
      <c r="K15" s="1298">
        <v>2016</v>
      </c>
      <c r="L15" s="1298">
        <v>2016</v>
      </c>
      <c r="M15" s="1298"/>
      <c r="N15" s="1288" t="s">
        <v>116</v>
      </c>
      <c r="O15" s="2073">
        <f>VLOOKUP(B15,goc!$B$28:$AA$517,14,0)</f>
        <v>26964</v>
      </c>
      <c r="P15" s="2073">
        <f>VLOOKUP(B15,goc!$B$28:$AA$517,15,0)</f>
        <v>0</v>
      </c>
      <c r="Q15" s="2073">
        <f>VLOOKUP(B15,goc!$B$28:$AA$517,16,0)</f>
        <v>26964</v>
      </c>
      <c r="R15" s="2073">
        <f>VLOOKUP($B15,goc!$B$28:$AA$517,17,0)</f>
        <v>11390</v>
      </c>
      <c r="S15" s="2073">
        <f>VLOOKUP($B15,goc!$B$28:$AA$517,18,0)</f>
        <v>0</v>
      </c>
      <c r="T15" s="2073">
        <f>VLOOKUP($B15,goc!$B$28:$AA$517,19,0)</f>
        <v>11390</v>
      </c>
      <c r="U15" s="2073">
        <v>12900</v>
      </c>
      <c r="V15" s="2073">
        <v>12900</v>
      </c>
      <c r="W15" s="2073">
        <f>-383</f>
        <v>-383</v>
      </c>
      <c r="X15" s="2073"/>
      <c r="Y15" s="2073"/>
      <c r="Z15" s="2073"/>
      <c r="AA15" s="2073"/>
      <c r="AB15" s="2073"/>
      <c r="AC15" s="2073"/>
      <c r="AD15" s="2073"/>
      <c r="AE15" s="2073">
        <f>SUM(V15:AD15)</f>
        <v>12517</v>
      </c>
      <c r="AF15" s="2073">
        <f>VLOOKUP($B15,goc!$B$28:$AA$517,21,0)</f>
        <v>12900</v>
      </c>
      <c r="AG15" s="2073">
        <f>VLOOKUP($B15,goc!$B$28:$AA$517,22,0)</f>
        <v>12900</v>
      </c>
      <c r="AH15" s="2073">
        <f>VLOOKUP($B15,goc!$B$28:$AA$517,23,0)</f>
        <v>0</v>
      </c>
      <c r="AI15" s="2073">
        <f>VLOOKUP($B15,goc!$B$28:$AA$517,24,0)</f>
        <v>0</v>
      </c>
      <c r="AJ15" s="2073">
        <f>VLOOKUP($B15,goc!$B$28:$AA$517,25,0)</f>
        <v>0</v>
      </c>
      <c r="AK15" s="2073">
        <f>VLOOKUP($B15,goc!$B$28:$AA$517,26,0)</f>
        <v>0</v>
      </c>
      <c r="AL15" s="2073">
        <f t="shared" si="4"/>
        <v>-383</v>
      </c>
      <c r="AM15" s="1349"/>
    </row>
    <row r="16" spans="1:39" ht="63.75" customHeight="1">
      <c r="A16" s="1296">
        <v>2</v>
      </c>
      <c r="B16" s="1373" t="s">
        <v>127</v>
      </c>
      <c r="C16" s="1373"/>
      <c r="D16" s="1374"/>
      <c r="E16" s="1367" t="s">
        <v>388</v>
      </c>
      <c r="F16" s="1364" t="s">
        <v>1247</v>
      </c>
      <c r="G16" s="1369" t="s">
        <v>130</v>
      </c>
      <c r="H16" s="1370" t="s">
        <v>106</v>
      </c>
      <c r="I16" s="1298">
        <v>2015</v>
      </c>
      <c r="J16" s="1298">
        <v>2015</v>
      </c>
      <c r="K16" s="1298">
        <v>2020</v>
      </c>
      <c r="L16" s="1298" t="s">
        <v>1319</v>
      </c>
      <c r="M16" s="1298"/>
      <c r="N16" s="1375" t="s">
        <v>128</v>
      </c>
      <c r="O16" s="2073">
        <v>307197</v>
      </c>
      <c r="P16" s="2073">
        <f>VLOOKUP(B16,goc!$B$28:$AA$517,15,0)</f>
        <v>0</v>
      </c>
      <c r="Q16" s="2073">
        <v>67815</v>
      </c>
      <c r="R16" s="2073">
        <f>VLOOKUP($B16,goc!$B$28:$AA$517,17,0)</f>
        <v>20050</v>
      </c>
      <c r="S16" s="2073">
        <f>VLOOKUP($B16,goc!$B$28:$AA$517,18,0)</f>
        <v>0</v>
      </c>
      <c r="T16" s="2073">
        <f>VLOOKUP($B16,goc!$B$28:$AA$517,19,0)</f>
        <v>50</v>
      </c>
      <c r="U16" s="2073">
        <v>65634</v>
      </c>
      <c r="V16" s="2073"/>
      <c r="W16" s="2073"/>
      <c r="X16" s="2073">
        <v>4750</v>
      </c>
      <c r="Y16" s="2073"/>
      <c r="Z16" s="2073">
        <v>7500</v>
      </c>
      <c r="AA16" s="2073"/>
      <c r="AB16" s="2073">
        <v>10000</v>
      </c>
      <c r="AC16" s="2073">
        <v>583</v>
      </c>
      <c r="AD16" s="2073">
        <v>19101</v>
      </c>
      <c r="AE16" s="2073">
        <f>SUM(V16:AD16)</f>
        <v>41934</v>
      </c>
      <c r="AF16" s="2073">
        <f>VLOOKUP($B16,goc!$B$28:$AA$517,21,0)</f>
        <v>65634</v>
      </c>
      <c r="AG16" s="2073">
        <f>VLOOKUP($B16,goc!$B$28:$AA$517,22,0)</f>
        <v>0</v>
      </c>
      <c r="AH16" s="2073">
        <f>VLOOKUP($B16,goc!$B$28:$AA$517,23,0)</f>
        <v>0</v>
      </c>
      <c r="AI16" s="2073">
        <f>VLOOKUP($B16,goc!$B$28:$AA$517,24,0)</f>
        <v>0</v>
      </c>
      <c r="AJ16" s="2073">
        <f>VLOOKUP($B16,goc!$B$28:$AA$517,25,0)</f>
        <v>4750</v>
      </c>
      <c r="AK16" s="2073">
        <f>VLOOKUP($B16,goc!$B$28:$AA$517,26,0)</f>
        <v>60884</v>
      </c>
      <c r="AL16" s="2073">
        <f t="shared" si="4"/>
        <v>-23700</v>
      </c>
      <c r="AM16" s="1349"/>
    </row>
    <row r="17" spans="1:39" ht="47.25">
      <c r="A17" s="1296">
        <v>3</v>
      </c>
      <c r="B17" s="1373" t="s">
        <v>118</v>
      </c>
      <c r="C17" s="1373"/>
      <c r="D17" s="1374"/>
      <c r="E17" s="1367" t="s">
        <v>388</v>
      </c>
      <c r="F17" s="1364" t="s">
        <v>1247</v>
      </c>
      <c r="G17" s="1369" t="s">
        <v>130</v>
      </c>
      <c r="H17" s="1370" t="s">
        <v>106</v>
      </c>
      <c r="I17" s="1298">
        <v>2016</v>
      </c>
      <c r="J17" s="1298">
        <v>2016</v>
      </c>
      <c r="K17" s="1298">
        <v>2018</v>
      </c>
      <c r="L17" s="1298" t="s">
        <v>1323</v>
      </c>
      <c r="M17" s="1298"/>
      <c r="N17" s="1375" t="s">
        <v>119</v>
      </c>
      <c r="O17" s="2073">
        <f>VLOOKUP(B17,goc!$B$28:$AA$517,14,0)</f>
        <v>167137</v>
      </c>
      <c r="P17" s="2073">
        <f>VLOOKUP(B17,goc!$B$28:$AA$517,15,0)</f>
        <v>0</v>
      </c>
      <c r="Q17" s="2073">
        <f>VLOOKUP(B17,goc!$B$28:$AA$517,16,0)</f>
        <v>66855</v>
      </c>
      <c r="R17" s="2073">
        <f>VLOOKUP($B17,goc!$B$28:$AA$517,17,0)</f>
        <v>0</v>
      </c>
      <c r="S17" s="2073">
        <f>VLOOKUP($B17,goc!$B$28:$AA$517,18,0)</f>
        <v>0</v>
      </c>
      <c r="T17" s="2073">
        <f>VLOOKUP($B17,goc!$B$28:$AA$517,19,0)</f>
        <v>0</v>
      </c>
      <c r="U17" s="2073">
        <v>25900</v>
      </c>
      <c r="V17" s="2073"/>
      <c r="W17" s="2073"/>
      <c r="X17" s="2073">
        <v>10000</v>
      </c>
      <c r="Y17" s="2073"/>
      <c r="Z17" s="2073">
        <v>4184</v>
      </c>
      <c r="AA17" s="2073"/>
      <c r="AB17" s="2073">
        <v>11716</v>
      </c>
      <c r="AC17" s="2073">
        <f>-583</f>
        <v>-583</v>
      </c>
      <c r="AD17" s="2073"/>
      <c r="AE17" s="2073">
        <f>SUM(V17:AD17)</f>
        <v>25317</v>
      </c>
      <c r="AF17" s="2073">
        <f>VLOOKUP($B17,goc!$B$28:$AA$517,21,0)</f>
        <v>25900</v>
      </c>
      <c r="AG17" s="2073">
        <f>VLOOKUP($B17,goc!$B$28:$AA$517,22,0)</f>
        <v>0</v>
      </c>
      <c r="AH17" s="2073">
        <f>VLOOKUP($B17,goc!$B$28:$AA$517,23,0)</f>
        <v>0</v>
      </c>
      <c r="AI17" s="2073">
        <f>VLOOKUP($B17,goc!$B$28:$AA$517,24,0)</f>
        <v>0</v>
      </c>
      <c r="AJ17" s="2073">
        <f>VLOOKUP($B17,goc!$B$28:$AA$517,25,0)</f>
        <v>10000</v>
      </c>
      <c r="AK17" s="2073">
        <f>VLOOKUP($B17,goc!$B$28:$AA$517,26,0)</f>
        <v>15900</v>
      </c>
      <c r="AL17" s="2073">
        <f t="shared" si="4"/>
        <v>-583</v>
      </c>
      <c r="AM17" s="1349"/>
    </row>
    <row r="18" spans="1:39" ht="47.25">
      <c r="A18" s="1296">
        <v>4</v>
      </c>
      <c r="B18" s="1373" t="s">
        <v>121</v>
      </c>
      <c r="C18" s="1373"/>
      <c r="D18" s="1374"/>
      <c r="E18" s="1367" t="s">
        <v>388</v>
      </c>
      <c r="F18" s="1364" t="s">
        <v>1247</v>
      </c>
      <c r="G18" s="1369" t="s">
        <v>130</v>
      </c>
      <c r="H18" s="1370" t="s">
        <v>106</v>
      </c>
      <c r="I18" s="1298">
        <v>2016</v>
      </c>
      <c r="J18" s="1298">
        <v>2016</v>
      </c>
      <c r="K18" s="1298">
        <v>2018</v>
      </c>
      <c r="L18" s="1298" t="s">
        <v>1319</v>
      </c>
      <c r="M18" s="1298"/>
      <c r="N18" s="1375" t="s">
        <v>122</v>
      </c>
      <c r="O18" s="2073">
        <f>VLOOKUP(B18,goc!$B$28:$AA$517,14,0)</f>
        <v>72595</v>
      </c>
      <c r="P18" s="2073">
        <f>VLOOKUP(B18,goc!$B$28:$AA$517,15,0)</f>
        <v>0</v>
      </c>
      <c r="Q18" s="2073">
        <f>VLOOKUP(B18,goc!$B$28:$AA$517,16,0)</f>
        <v>14800</v>
      </c>
      <c r="R18" s="2073">
        <f>VLOOKUP($B18,goc!$B$28:$AA$517,17,0)</f>
        <v>33700</v>
      </c>
      <c r="S18" s="2073">
        <f>VLOOKUP($B18,goc!$B$28:$AA$517,18,0)</f>
        <v>0</v>
      </c>
      <c r="T18" s="2073">
        <f>VLOOKUP($B18,goc!$B$28:$AA$517,19,0)</f>
        <v>0</v>
      </c>
      <c r="U18" s="2073">
        <v>13320</v>
      </c>
      <c r="V18" s="2073">
        <v>2304</v>
      </c>
      <c r="W18" s="2073">
        <v>383</v>
      </c>
      <c r="X18" s="2073">
        <v>7300</v>
      </c>
      <c r="Y18" s="2073"/>
      <c r="Z18" s="2073">
        <v>8316</v>
      </c>
      <c r="AA18" s="2073"/>
      <c r="AB18" s="2073"/>
      <c r="AC18" s="2073"/>
      <c r="AD18" s="2073"/>
      <c r="AE18" s="2073">
        <f>SUM(V18:AD18)</f>
        <v>18303</v>
      </c>
      <c r="AF18" s="2073">
        <f>VLOOKUP($B18,goc!$B$28:$AA$517,21,0)</f>
        <v>13320</v>
      </c>
      <c r="AG18" s="2073">
        <f>VLOOKUP($B18,goc!$B$28:$AA$517,22,0)</f>
        <v>2304</v>
      </c>
      <c r="AH18" s="2073">
        <f>VLOOKUP($B18,goc!$B$28:$AA$517,23,0)</f>
        <v>0</v>
      </c>
      <c r="AI18" s="2073">
        <f>VLOOKUP($B18,goc!$B$28:$AA$517,24,0)</f>
        <v>0</v>
      </c>
      <c r="AJ18" s="2073">
        <f>VLOOKUP($B18,goc!$B$28:$AA$517,25,0)</f>
        <v>7300</v>
      </c>
      <c r="AK18" s="2073">
        <f>VLOOKUP($B18,goc!$B$28:$AA$517,26,0)</f>
        <v>3716</v>
      </c>
      <c r="AL18" s="2073">
        <f t="shared" si="4"/>
        <v>4983</v>
      </c>
      <c r="AM18" s="1349"/>
    </row>
  </sheetData>
  <mergeCells count="41">
    <mergeCell ref="A1:AM1"/>
    <mergeCell ref="A2:AM2"/>
    <mergeCell ref="A3:AL3"/>
    <mergeCell ref="G4:G7"/>
    <mergeCell ref="H4:H7"/>
    <mergeCell ref="I4:I7"/>
    <mergeCell ref="AF6:AF7"/>
    <mergeCell ref="U4:U7"/>
    <mergeCell ref="AF4:AK5"/>
    <mergeCell ref="AE4:AE7"/>
    <mergeCell ref="AD4:AD7"/>
    <mergeCell ref="V4:V7"/>
    <mergeCell ref="W4:W7"/>
    <mergeCell ref="X4:X7"/>
    <mergeCell ref="Y4:Y7"/>
    <mergeCell ref="Z4:Z7"/>
    <mergeCell ref="AA4:AA7"/>
    <mergeCell ref="AC4:AC7"/>
    <mergeCell ref="A4:A7"/>
    <mergeCell ref="B4:B7"/>
    <mergeCell ref="C4:D4"/>
    <mergeCell ref="E4:E7"/>
    <mergeCell ref="F4:F7"/>
    <mergeCell ref="C5:C7"/>
    <mergeCell ref="D5:D7"/>
    <mergeCell ref="AM4:AM7"/>
    <mergeCell ref="AG6:AK6"/>
    <mergeCell ref="S6:T6"/>
    <mergeCell ref="R6:R7"/>
    <mergeCell ref="J4:J7"/>
    <mergeCell ref="K4:K7"/>
    <mergeCell ref="L4:L7"/>
    <mergeCell ref="M4:Q4"/>
    <mergeCell ref="R4:T5"/>
    <mergeCell ref="M5:M7"/>
    <mergeCell ref="N5:N7"/>
    <mergeCell ref="O5:Q5"/>
    <mergeCell ref="O6:O7"/>
    <mergeCell ref="P6:Q6"/>
    <mergeCell ref="AL4:AL7"/>
    <mergeCell ref="AB4:AB7"/>
  </mergeCells>
  <printOptions horizontalCentered="1"/>
  <pageMargins left="0.59055118110236227" right="0.59055118110236227" top="0.55000000000000004" bottom="0" header="0.31" footer="0"/>
  <pageSetup paperSize="8" scale="95" orientation="landscape" r:id="rId1"/>
  <headerFoot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V33"/>
  <sheetViews>
    <sheetView zoomScale="55" zoomScaleNormal="55" zoomScalePageLayoutView="55" workbookViewId="0">
      <pane xSplit="7" ySplit="9" topLeftCell="H22" activePane="bottomRight" state="frozen"/>
      <selection pane="topRight" activeCell="H1" sqref="H1"/>
      <selection pane="bottomLeft" activeCell="A11" sqref="A11"/>
      <selection pane="bottomRight" activeCell="AM12" sqref="AM12"/>
    </sheetView>
  </sheetViews>
  <sheetFormatPr defaultRowHeight="12.75"/>
  <cols>
    <col min="1" max="1" width="9" style="31" customWidth="1"/>
    <col min="2" max="2" width="41" style="32" customWidth="1"/>
    <col min="3" max="3" width="10.375" style="32" hidden="1" customWidth="1"/>
    <col min="4" max="4" width="9.5" style="38" hidden="1" customWidth="1"/>
    <col min="5" max="5" width="9" style="35" hidden="1" customWidth="1"/>
    <col min="6" max="6" width="10" style="31" hidden="1" customWidth="1"/>
    <col min="7" max="7" width="11.375" style="31" hidden="1" customWidth="1"/>
    <col min="8" max="8" width="7.625" style="32" customWidth="1"/>
    <col min="9" max="9" width="6.75" style="34" customWidth="1"/>
    <col min="10" max="10" width="9.75" style="34" hidden="1" customWidth="1"/>
    <col min="11" max="11" width="7" style="33" customWidth="1"/>
    <col min="12" max="12" width="10.625" style="33" hidden="1" customWidth="1"/>
    <col min="13" max="13" width="10.75" style="33" hidden="1" customWidth="1"/>
    <col min="14" max="14" width="15.875" style="32" customWidth="1"/>
    <col min="15" max="15" width="10.125" style="31" customWidth="1"/>
    <col min="16" max="16" width="9.125" style="31" customWidth="1"/>
    <col min="17" max="17" width="10.75" style="31" customWidth="1"/>
    <col min="18" max="18" width="11.375" style="31" hidden="1" customWidth="1"/>
    <col min="19" max="19" width="10.25" style="31" hidden="1" customWidth="1"/>
    <col min="20" max="20" width="11.125" style="31" hidden="1" customWidth="1"/>
    <col min="21" max="21" width="11.375" style="31" customWidth="1"/>
    <col min="22" max="29" width="11.375" style="31" hidden="1" customWidth="1"/>
    <col min="30" max="30" width="11.375" style="31" customWidth="1"/>
    <col min="31" max="31" width="9.75" style="31" hidden="1" customWidth="1"/>
    <col min="32" max="32" width="9" style="31" hidden="1" customWidth="1"/>
    <col min="33" max="33" width="9.375" style="31" hidden="1" customWidth="1"/>
    <col min="34" max="34" width="12.125" style="31" hidden="1" customWidth="1"/>
    <col min="35" max="35" width="12.125" style="31" customWidth="1"/>
    <col min="36" max="36" width="19" style="32" customWidth="1"/>
    <col min="37" max="16384" width="9" style="31"/>
  </cols>
  <sheetData>
    <row r="1" spans="1:256" ht="40.5" customHeight="1">
      <c r="A1" s="2215" t="s">
        <v>2446</v>
      </c>
      <c r="B1" s="2215"/>
      <c r="C1" s="2215"/>
      <c r="D1" s="2215"/>
      <c r="E1" s="2215"/>
      <c r="F1" s="2215"/>
      <c r="G1" s="2215"/>
      <c r="H1" s="2215"/>
      <c r="I1" s="2215"/>
      <c r="J1" s="2215"/>
      <c r="K1" s="2215"/>
      <c r="L1" s="2215"/>
      <c r="M1" s="2215"/>
      <c r="N1" s="2215"/>
      <c r="O1" s="2215"/>
      <c r="P1" s="2215"/>
      <c r="Q1" s="2215"/>
      <c r="R1" s="2215"/>
      <c r="S1" s="2215"/>
      <c r="T1" s="2215"/>
      <c r="U1" s="2215"/>
      <c r="V1" s="2215"/>
      <c r="W1" s="2215"/>
      <c r="X1" s="2215"/>
      <c r="Y1" s="2215"/>
      <c r="Z1" s="2215"/>
      <c r="AA1" s="2215"/>
      <c r="AB1" s="2215"/>
      <c r="AC1" s="2215"/>
      <c r="AD1" s="2215"/>
      <c r="AE1" s="2215"/>
      <c r="AF1" s="2215"/>
      <c r="AG1" s="2215"/>
      <c r="AH1" s="2215"/>
      <c r="AI1" s="2215"/>
      <c r="AJ1" s="2215"/>
    </row>
    <row r="2" spans="1:256" ht="27" customHeight="1">
      <c r="A2" s="2276" t="s">
        <v>2425</v>
      </c>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row>
    <row r="3" spans="1:256" ht="13.5">
      <c r="AH3" s="2270"/>
      <c r="AI3" s="2270"/>
      <c r="AJ3" s="2270"/>
    </row>
    <row r="4" spans="1:256" s="36" customFormat="1" ht="32.25" customHeight="1">
      <c r="A4" s="2277" t="s">
        <v>2421</v>
      </c>
      <c r="B4" s="2277"/>
      <c r="C4" s="2277"/>
      <c r="D4" s="2277"/>
      <c r="E4" s="2277"/>
      <c r="F4" s="2277"/>
      <c r="G4" s="2277"/>
      <c r="H4" s="2277"/>
      <c r="I4" s="2277"/>
      <c r="J4" s="2277"/>
      <c r="K4" s="2277"/>
      <c r="L4" s="2277"/>
      <c r="M4" s="2277"/>
      <c r="N4" s="2277"/>
      <c r="O4" s="2277"/>
      <c r="P4" s="2277"/>
      <c r="Q4" s="2277"/>
      <c r="R4" s="2277"/>
      <c r="S4" s="2277"/>
      <c r="T4" s="2277"/>
      <c r="U4" s="2277"/>
      <c r="V4" s="2277"/>
      <c r="W4" s="2277"/>
      <c r="X4" s="2277"/>
      <c r="Y4" s="2277"/>
      <c r="Z4" s="2277"/>
      <c r="AA4" s="2277"/>
      <c r="AB4" s="2277"/>
      <c r="AC4" s="2277"/>
      <c r="AD4" s="2277"/>
      <c r="AE4" s="2277"/>
      <c r="AF4" s="2277"/>
      <c r="AG4" s="2277"/>
      <c r="AH4" s="2277"/>
      <c r="AI4" s="2277"/>
      <c r="AJ4" s="37"/>
    </row>
    <row r="5" spans="1:256" s="1" customFormat="1" ht="16.5" customHeight="1">
      <c r="A5" s="2264" t="s">
        <v>0</v>
      </c>
      <c r="B5" s="2252" t="s">
        <v>1</v>
      </c>
      <c r="C5" s="2271" t="s">
        <v>1147</v>
      </c>
      <c r="D5" s="2272"/>
      <c r="E5" s="2271" t="s">
        <v>8</v>
      </c>
      <c r="F5" s="2271" t="s">
        <v>643</v>
      </c>
      <c r="G5" s="2271" t="s">
        <v>644</v>
      </c>
      <c r="H5" s="2253" t="s">
        <v>2</v>
      </c>
      <c r="I5" s="2251" t="s">
        <v>1090</v>
      </c>
      <c r="J5" s="2174" t="s">
        <v>1142</v>
      </c>
      <c r="K5" s="2260" t="s">
        <v>649</v>
      </c>
      <c r="L5" s="2182" t="s">
        <v>1143</v>
      </c>
      <c r="M5" s="2268" t="s">
        <v>3</v>
      </c>
      <c r="N5" s="2262"/>
      <c r="O5" s="2262"/>
      <c r="P5" s="2262"/>
      <c r="Q5" s="2263"/>
      <c r="R5" s="2240" t="s">
        <v>4</v>
      </c>
      <c r="S5" s="2240"/>
      <c r="T5" s="2240"/>
      <c r="U5" s="2230" t="s">
        <v>1663</v>
      </c>
      <c r="V5" s="2198" t="s">
        <v>2165</v>
      </c>
      <c r="W5" s="2198" t="s">
        <v>2313</v>
      </c>
      <c r="X5" s="2198">
        <v>2017</v>
      </c>
      <c r="Y5" s="2198" t="s">
        <v>2311</v>
      </c>
      <c r="Z5" s="2198">
        <v>2018</v>
      </c>
      <c r="AA5" s="2198" t="s">
        <v>2312</v>
      </c>
      <c r="AB5" s="2198">
        <v>2019</v>
      </c>
      <c r="AC5" s="2198">
        <v>2020</v>
      </c>
      <c r="AD5" s="2230" t="s">
        <v>2127</v>
      </c>
      <c r="AE5" s="2230" t="s">
        <v>6</v>
      </c>
      <c r="AF5" s="2230"/>
      <c r="AG5" s="2230"/>
      <c r="AH5" s="2230"/>
      <c r="AI5" s="2230" t="s">
        <v>2128</v>
      </c>
      <c r="AJ5" s="2240" t="s">
        <v>7</v>
      </c>
    </row>
    <row r="6" spans="1:256" s="1" customFormat="1" ht="15.75">
      <c r="A6" s="2264"/>
      <c r="B6" s="2252"/>
      <c r="C6" s="2273" t="s">
        <v>1148</v>
      </c>
      <c r="D6" s="2275" t="s">
        <v>12</v>
      </c>
      <c r="E6" s="2271"/>
      <c r="F6" s="2271"/>
      <c r="G6" s="2271"/>
      <c r="H6" s="2254"/>
      <c r="I6" s="2251"/>
      <c r="J6" s="2174"/>
      <c r="K6" s="2260"/>
      <c r="L6" s="2182"/>
      <c r="M6" s="2269" t="s">
        <v>1144</v>
      </c>
      <c r="N6" s="2252" t="s">
        <v>1145</v>
      </c>
      <c r="O6" s="2240" t="s">
        <v>10</v>
      </c>
      <c r="P6" s="2240"/>
      <c r="Q6" s="2240"/>
      <c r="R6" s="2240"/>
      <c r="S6" s="2240"/>
      <c r="T6" s="2240"/>
      <c r="U6" s="2230"/>
      <c r="V6" s="2199"/>
      <c r="W6" s="2199"/>
      <c r="X6" s="2199"/>
      <c r="Y6" s="2199"/>
      <c r="Z6" s="2199"/>
      <c r="AA6" s="2199"/>
      <c r="AB6" s="2199"/>
      <c r="AC6" s="2199"/>
      <c r="AD6" s="2230"/>
      <c r="AE6" s="2230"/>
      <c r="AF6" s="2230"/>
      <c r="AG6" s="2230"/>
      <c r="AH6" s="2230"/>
      <c r="AI6" s="2230"/>
      <c r="AJ6" s="2240"/>
    </row>
    <row r="7" spans="1:256" s="1" customFormat="1" ht="15.75">
      <c r="A7" s="2264"/>
      <c r="B7" s="2252"/>
      <c r="C7" s="2273"/>
      <c r="D7" s="2273"/>
      <c r="E7" s="2271"/>
      <c r="F7" s="2271"/>
      <c r="G7" s="2271"/>
      <c r="H7" s="2254"/>
      <c r="I7" s="2251"/>
      <c r="J7" s="2174"/>
      <c r="K7" s="2260"/>
      <c r="L7" s="2182"/>
      <c r="M7" s="2269"/>
      <c r="N7" s="2252"/>
      <c r="O7" s="2240" t="s">
        <v>11</v>
      </c>
      <c r="P7" s="2248" t="s">
        <v>14</v>
      </c>
      <c r="Q7" s="2249"/>
      <c r="R7" s="2240" t="s">
        <v>12</v>
      </c>
      <c r="S7" s="2248" t="s">
        <v>14</v>
      </c>
      <c r="T7" s="2249"/>
      <c r="U7" s="2230"/>
      <c r="V7" s="2199"/>
      <c r="W7" s="2199"/>
      <c r="X7" s="2199"/>
      <c r="Y7" s="2199"/>
      <c r="Z7" s="2199"/>
      <c r="AA7" s="2199"/>
      <c r="AB7" s="2199"/>
      <c r="AC7" s="2199"/>
      <c r="AD7" s="2230"/>
      <c r="AE7" s="2250" t="s">
        <v>13</v>
      </c>
      <c r="AF7" s="2250" t="s">
        <v>14</v>
      </c>
      <c r="AG7" s="2250"/>
      <c r="AH7" s="2250"/>
      <c r="AI7" s="2230"/>
      <c r="AJ7" s="2240"/>
    </row>
    <row r="8" spans="1:256" s="1" customFormat="1" ht="31.5">
      <c r="A8" s="2264"/>
      <c r="B8" s="2252"/>
      <c r="C8" s="2274"/>
      <c r="D8" s="2274"/>
      <c r="E8" s="2271"/>
      <c r="F8" s="2271"/>
      <c r="G8" s="2271"/>
      <c r="H8" s="2255"/>
      <c r="I8" s="2251"/>
      <c r="J8" s="2174"/>
      <c r="K8" s="2260"/>
      <c r="L8" s="2182"/>
      <c r="M8" s="2269"/>
      <c r="N8" s="2252"/>
      <c r="O8" s="2240"/>
      <c r="P8" s="1324" t="s">
        <v>1149</v>
      </c>
      <c r="Q8" s="1292" t="s">
        <v>1150</v>
      </c>
      <c r="R8" s="2240"/>
      <c r="S8" s="1324" t="s">
        <v>1149</v>
      </c>
      <c r="T8" s="1292" t="s">
        <v>1150</v>
      </c>
      <c r="U8" s="2230"/>
      <c r="V8" s="2200"/>
      <c r="W8" s="2200"/>
      <c r="X8" s="2200"/>
      <c r="Y8" s="2200"/>
      <c r="Z8" s="2200"/>
      <c r="AA8" s="2200"/>
      <c r="AB8" s="2200"/>
      <c r="AC8" s="2200"/>
      <c r="AD8" s="2230"/>
      <c r="AE8" s="2250"/>
      <c r="AF8" s="1326" t="s">
        <v>15</v>
      </c>
      <c r="AG8" s="1326" t="s">
        <v>16</v>
      </c>
      <c r="AH8" s="1326" t="s">
        <v>17</v>
      </c>
      <c r="AI8" s="2230"/>
      <c r="AJ8" s="2241"/>
    </row>
    <row r="9" spans="1:256" s="1" customFormat="1" ht="23.25" customHeight="1">
      <c r="A9" s="1294"/>
      <c r="B9" s="1348" t="s">
        <v>1484</v>
      </c>
      <c r="C9" s="98"/>
      <c r="D9" s="78"/>
      <c r="E9" s="471"/>
      <c r="F9" s="472"/>
      <c r="G9" s="472"/>
      <c r="H9" s="1325"/>
      <c r="I9" s="1297"/>
      <c r="J9" s="80"/>
      <c r="K9" s="1297"/>
      <c r="L9" s="80"/>
      <c r="M9" s="64"/>
      <c r="N9" s="1350"/>
      <c r="O9" s="1299">
        <f t="shared" ref="O9:AH9" si="0">SUBTOTAL(109,O11:O26)</f>
        <v>79324</v>
      </c>
      <c r="P9" s="1299">
        <f t="shared" si="0"/>
        <v>0</v>
      </c>
      <c r="Q9" s="1299">
        <f t="shared" si="0"/>
        <v>75851</v>
      </c>
      <c r="R9" s="1299">
        <f t="shared" si="0"/>
        <v>30824</v>
      </c>
      <c r="S9" s="1299">
        <f t="shared" si="0"/>
        <v>0</v>
      </c>
      <c r="T9" s="1299">
        <f t="shared" si="0"/>
        <v>27351</v>
      </c>
      <c r="U9" s="1299">
        <f t="shared" si="0"/>
        <v>37500.1</v>
      </c>
      <c r="V9" s="1299">
        <f t="shared" si="0"/>
        <v>7500</v>
      </c>
      <c r="W9" s="1299">
        <f t="shared" si="0"/>
        <v>0</v>
      </c>
      <c r="X9" s="1299">
        <f t="shared" si="0"/>
        <v>7500</v>
      </c>
      <c r="Y9" s="1299">
        <f t="shared" si="0"/>
        <v>120</v>
      </c>
      <c r="Z9" s="1299">
        <f t="shared" si="0"/>
        <v>7636</v>
      </c>
      <c r="AA9" s="1299">
        <f t="shared" si="0"/>
        <v>0</v>
      </c>
      <c r="AB9" s="1299">
        <f t="shared" si="0"/>
        <v>3930</v>
      </c>
      <c r="AC9" s="1299">
        <f t="shared" si="0"/>
        <v>5407</v>
      </c>
      <c r="AD9" s="1299">
        <f t="shared" si="0"/>
        <v>32093</v>
      </c>
      <c r="AE9" s="1299">
        <f t="shared" si="0"/>
        <v>36961</v>
      </c>
      <c r="AF9" s="1299">
        <f t="shared" si="0"/>
        <v>7500</v>
      </c>
      <c r="AG9" s="1299">
        <f t="shared" si="0"/>
        <v>7500</v>
      </c>
      <c r="AH9" s="1299">
        <f t="shared" si="0"/>
        <v>22500</v>
      </c>
      <c r="AI9" s="1299">
        <f>AD9-U9</f>
        <v>-5407.0999999999985</v>
      </c>
      <c r="AJ9" s="1348"/>
    </row>
    <row r="10" spans="1:256" s="1" customFormat="1" ht="39.75" customHeight="1">
      <c r="A10" s="1671" t="s">
        <v>2129</v>
      </c>
      <c r="B10" s="1672" t="s">
        <v>2122</v>
      </c>
      <c r="C10" s="98"/>
      <c r="D10" s="78"/>
      <c r="E10" s="1898"/>
      <c r="F10" s="472"/>
      <c r="G10" s="472"/>
      <c r="H10" s="1880"/>
      <c r="I10" s="1297"/>
      <c r="J10" s="80"/>
      <c r="K10" s="1297"/>
      <c r="L10" s="80"/>
      <c r="M10" s="64"/>
      <c r="N10" s="1350"/>
      <c r="O10" s="1299">
        <f t="shared" ref="O10:Q10" si="1">SUBTOTAL(109,O11:O23)</f>
        <v>59851</v>
      </c>
      <c r="P10" s="1299">
        <f t="shared" si="1"/>
        <v>0</v>
      </c>
      <c r="Q10" s="1299">
        <f t="shared" si="1"/>
        <v>56378</v>
      </c>
      <c r="R10" s="1299"/>
      <c r="S10" s="1299"/>
      <c r="T10" s="1299"/>
      <c r="U10" s="1299">
        <f>SUBTOTAL(109,U11:U23)</f>
        <v>19429</v>
      </c>
      <c r="V10" s="1299"/>
      <c r="W10" s="1299"/>
      <c r="X10" s="1299"/>
      <c r="Y10" s="1299"/>
      <c r="Z10" s="1299"/>
      <c r="AA10" s="1299"/>
      <c r="AB10" s="1299"/>
      <c r="AC10" s="1299"/>
      <c r="AD10" s="1299">
        <f>SUBTOTAL(109,AD11:AD23)</f>
        <v>19429</v>
      </c>
      <c r="AE10" s="1299"/>
      <c r="AF10" s="1299"/>
      <c r="AG10" s="1299"/>
      <c r="AH10" s="1299"/>
      <c r="AI10" s="1299"/>
      <c r="AJ10" s="1348"/>
    </row>
    <row r="11" spans="1:256" s="5" customFormat="1" ht="66">
      <c r="A11" s="1296">
        <v>1</v>
      </c>
      <c r="B11" s="1349" t="s">
        <v>131</v>
      </c>
      <c r="C11" s="77" t="s">
        <v>1289</v>
      </c>
      <c r="D11" s="78">
        <v>1028</v>
      </c>
      <c r="E11" s="101" t="s">
        <v>178</v>
      </c>
      <c r="F11" s="62" t="s">
        <v>1140</v>
      </c>
      <c r="G11" s="102" t="s">
        <v>165</v>
      </c>
      <c r="H11" s="1290" t="s">
        <v>132</v>
      </c>
      <c r="I11" s="1298">
        <v>2013</v>
      </c>
      <c r="J11" s="80" t="s">
        <v>1306</v>
      </c>
      <c r="K11" s="1298">
        <v>2015</v>
      </c>
      <c r="L11" s="80" t="s">
        <v>1255</v>
      </c>
      <c r="M11" s="64"/>
      <c r="N11" s="1351" t="s">
        <v>133</v>
      </c>
      <c r="O11" s="1352">
        <v>1060</v>
      </c>
      <c r="P11" s="1352"/>
      <c r="Q11" s="1352">
        <v>1060</v>
      </c>
      <c r="R11" s="1353">
        <v>1028</v>
      </c>
      <c r="S11" s="1353"/>
      <c r="T11" s="1353">
        <f>R11</f>
        <v>1028</v>
      </c>
      <c r="U11" s="1354"/>
      <c r="V11" s="1354"/>
      <c r="W11" s="1354"/>
      <c r="X11" s="1354"/>
      <c r="Y11" s="1354"/>
      <c r="Z11" s="1354"/>
      <c r="AA11" s="1354"/>
      <c r="AB11" s="1354"/>
      <c r="AC11" s="1354"/>
      <c r="AD11" s="1354"/>
      <c r="AE11" s="1354"/>
      <c r="AF11" s="1354"/>
      <c r="AG11" s="1354"/>
      <c r="AH11" s="1354">
        <v>0</v>
      </c>
      <c r="AI11" s="1354">
        <f>AD11-U11</f>
        <v>0</v>
      </c>
      <c r="AJ11" s="1349"/>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s="6" customFormat="1" ht="82.5">
      <c r="A12" s="1296">
        <v>2</v>
      </c>
      <c r="B12" s="1349" t="s">
        <v>137</v>
      </c>
      <c r="C12" s="77" t="s">
        <v>1290</v>
      </c>
      <c r="D12" s="78">
        <v>2171</v>
      </c>
      <c r="E12" s="63" t="s">
        <v>225</v>
      </c>
      <c r="F12" s="62" t="s">
        <v>1140</v>
      </c>
      <c r="G12" s="102" t="s">
        <v>165</v>
      </c>
      <c r="H12" s="1290" t="s">
        <v>132</v>
      </c>
      <c r="I12" s="1298">
        <v>2011</v>
      </c>
      <c r="J12" s="80" t="s">
        <v>1167</v>
      </c>
      <c r="K12" s="1298">
        <v>2013</v>
      </c>
      <c r="L12" s="80" t="s">
        <v>1307</v>
      </c>
      <c r="M12" s="64"/>
      <c r="N12" s="1351" t="s">
        <v>138</v>
      </c>
      <c r="O12" s="1353">
        <v>2425</v>
      </c>
      <c r="P12" s="1353"/>
      <c r="Q12" s="1353">
        <v>2425</v>
      </c>
      <c r="R12" s="1353">
        <f>2098+73</f>
        <v>2171</v>
      </c>
      <c r="S12" s="1353"/>
      <c r="T12" s="1353">
        <f>R12</f>
        <v>2171</v>
      </c>
      <c r="U12" s="1354"/>
      <c r="V12" s="1354"/>
      <c r="W12" s="1354"/>
      <c r="X12" s="1354"/>
      <c r="Y12" s="1354"/>
      <c r="Z12" s="1354"/>
      <c r="AA12" s="1354"/>
      <c r="AB12" s="1354"/>
      <c r="AC12" s="1354"/>
      <c r="AD12" s="1354"/>
      <c r="AE12" s="1354"/>
      <c r="AF12" s="1354"/>
      <c r="AG12" s="1354"/>
      <c r="AH12" s="1354">
        <v>0</v>
      </c>
      <c r="AI12" s="1354">
        <f t="shared" ref="AI12:AI26" si="2">AD12-U12</f>
        <v>0</v>
      </c>
      <c r="AJ12" s="1349"/>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s="6" customFormat="1" ht="99.75" customHeight="1">
      <c r="A13" s="1296">
        <v>3</v>
      </c>
      <c r="B13" s="1349" t="s">
        <v>141</v>
      </c>
      <c r="C13" s="77" t="s">
        <v>1291</v>
      </c>
      <c r="D13" s="78">
        <v>2841</v>
      </c>
      <c r="E13" s="63" t="s">
        <v>225</v>
      </c>
      <c r="F13" s="62" t="s">
        <v>1140</v>
      </c>
      <c r="G13" s="102" t="s">
        <v>165</v>
      </c>
      <c r="H13" s="1290" t="s">
        <v>132</v>
      </c>
      <c r="I13" s="1298">
        <v>2011</v>
      </c>
      <c r="J13" s="80" t="s">
        <v>1167</v>
      </c>
      <c r="K13" s="1298">
        <v>2013</v>
      </c>
      <c r="L13" s="80" t="s">
        <v>1306</v>
      </c>
      <c r="M13" s="64"/>
      <c r="N13" s="1351" t="s">
        <v>142</v>
      </c>
      <c r="O13" s="1352">
        <v>3940</v>
      </c>
      <c r="P13" s="1352"/>
      <c r="Q13" s="1352">
        <v>3940</v>
      </c>
      <c r="R13" s="1353">
        <f>3536+323</f>
        <v>3859</v>
      </c>
      <c r="S13" s="1353"/>
      <c r="T13" s="1353">
        <f>R13</f>
        <v>3859</v>
      </c>
      <c r="U13" s="1353">
        <v>323</v>
      </c>
      <c r="V13" s="1803">
        <v>323</v>
      </c>
      <c r="W13" s="1803"/>
      <c r="X13" s="1803"/>
      <c r="Y13" s="1353"/>
      <c r="Z13" s="1353"/>
      <c r="AA13" s="1353"/>
      <c r="AB13" s="1353"/>
      <c r="AC13" s="1353"/>
      <c r="AD13" s="1353">
        <v>323</v>
      </c>
      <c r="AE13" s="1354">
        <f>AF13+AG13+AH13</f>
        <v>323</v>
      </c>
      <c r="AF13" s="1354">
        <v>323</v>
      </c>
      <c r="AG13" s="1354"/>
      <c r="AH13" s="1354">
        <v>0</v>
      </c>
      <c r="AI13" s="1354">
        <f t="shared" si="2"/>
        <v>0</v>
      </c>
      <c r="AJ13" s="1349"/>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s="5" customFormat="1" ht="129" customHeight="1">
      <c r="A14" s="1296">
        <v>4</v>
      </c>
      <c r="B14" s="1355" t="s">
        <v>144</v>
      </c>
      <c r="C14" s="453" t="s">
        <v>1292</v>
      </c>
      <c r="D14" s="454">
        <v>3799</v>
      </c>
      <c r="E14" s="63" t="s">
        <v>225</v>
      </c>
      <c r="F14" s="62" t="s">
        <v>1140</v>
      </c>
      <c r="G14" s="102" t="s">
        <v>165</v>
      </c>
      <c r="H14" s="1290" t="s">
        <v>132</v>
      </c>
      <c r="I14" s="1298">
        <v>2012</v>
      </c>
      <c r="J14" s="64">
        <v>2012</v>
      </c>
      <c r="K14" s="1298">
        <v>2015</v>
      </c>
      <c r="L14" s="64">
        <v>2015</v>
      </c>
      <c r="M14" s="64"/>
      <c r="N14" s="1356" t="s">
        <v>145</v>
      </c>
      <c r="O14" s="1352">
        <v>3889</v>
      </c>
      <c r="P14" s="1352"/>
      <c r="Q14" s="1352">
        <f>O14-R14</f>
        <v>416</v>
      </c>
      <c r="R14" s="1353">
        <v>3473</v>
      </c>
      <c r="S14" s="1353"/>
      <c r="T14" s="1353"/>
      <c r="U14" s="1353">
        <v>326</v>
      </c>
      <c r="V14" s="1803"/>
      <c r="W14" s="1803"/>
      <c r="X14" s="1803">
        <v>326</v>
      </c>
      <c r="Y14" s="1353"/>
      <c r="Z14" s="1353"/>
      <c r="AA14" s="1353"/>
      <c r="AB14" s="1353"/>
      <c r="AC14" s="1353"/>
      <c r="AD14" s="1353">
        <v>326</v>
      </c>
      <c r="AE14" s="1354">
        <f>AF14+AG14</f>
        <v>326</v>
      </c>
      <c r="AF14" s="1354"/>
      <c r="AG14" s="1354">
        <v>326</v>
      </c>
      <c r="AH14" s="1354" t="s">
        <v>146</v>
      </c>
      <c r="AI14" s="1354">
        <f t="shared" si="2"/>
        <v>0</v>
      </c>
      <c r="AJ14" s="1349"/>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s="5" customFormat="1" ht="82.5">
      <c r="A15" s="1296">
        <v>5</v>
      </c>
      <c r="B15" s="1349" t="s">
        <v>135</v>
      </c>
      <c r="C15" s="453" t="s">
        <v>1293</v>
      </c>
      <c r="D15" s="310">
        <v>577</v>
      </c>
      <c r="E15" s="63" t="s">
        <v>225</v>
      </c>
      <c r="F15" s="62" t="s">
        <v>1140</v>
      </c>
      <c r="G15" s="102" t="s">
        <v>165</v>
      </c>
      <c r="H15" s="1290" t="s">
        <v>132</v>
      </c>
      <c r="I15" s="1298">
        <v>2013</v>
      </c>
      <c r="J15" s="80" t="s">
        <v>1306</v>
      </c>
      <c r="K15" s="1298">
        <v>2015</v>
      </c>
      <c r="L15" s="80" t="s">
        <v>1255</v>
      </c>
      <c r="M15" s="64"/>
      <c r="N15" s="1351" t="s">
        <v>136</v>
      </c>
      <c r="O15" s="1353">
        <v>593</v>
      </c>
      <c r="P15" s="1353"/>
      <c r="Q15" s="1353">
        <v>593</v>
      </c>
      <c r="R15" s="1353">
        <v>577</v>
      </c>
      <c r="S15" s="1353"/>
      <c r="T15" s="1353">
        <f>R15</f>
        <v>577</v>
      </c>
      <c r="U15" s="1354"/>
      <c r="V15" s="1354"/>
      <c r="W15" s="1354"/>
      <c r="X15" s="1354"/>
      <c r="Y15" s="1354"/>
      <c r="Z15" s="1354"/>
      <c r="AA15" s="1354"/>
      <c r="AB15" s="1354"/>
      <c r="AC15" s="1354"/>
      <c r="AD15" s="1354"/>
      <c r="AE15" s="1354"/>
      <c r="AF15" s="1354"/>
      <c r="AG15" s="1354"/>
      <c r="AH15" s="1354">
        <v>0</v>
      </c>
      <c r="AI15" s="1354">
        <f t="shared" si="2"/>
        <v>0</v>
      </c>
      <c r="AJ15" s="1349"/>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s="5" customFormat="1" ht="82.5">
      <c r="A16" s="1296">
        <v>6</v>
      </c>
      <c r="B16" s="1349" t="s">
        <v>139</v>
      </c>
      <c r="C16" s="77" t="s">
        <v>1294</v>
      </c>
      <c r="D16" s="310">
        <v>537</v>
      </c>
      <c r="E16" s="63" t="s">
        <v>225</v>
      </c>
      <c r="F16" s="62" t="s">
        <v>1140</v>
      </c>
      <c r="G16" s="102" t="s">
        <v>165</v>
      </c>
      <c r="H16" s="1290" t="s">
        <v>132</v>
      </c>
      <c r="I16" s="1298">
        <v>2014</v>
      </c>
      <c r="J16" s="80" t="s">
        <v>1297</v>
      </c>
      <c r="K16" s="1298">
        <v>2015</v>
      </c>
      <c r="L16" s="80" t="s">
        <v>1299</v>
      </c>
      <c r="M16" s="64"/>
      <c r="N16" s="1351" t="s">
        <v>140</v>
      </c>
      <c r="O16" s="1353">
        <v>614</v>
      </c>
      <c r="P16" s="1353"/>
      <c r="Q16" s="1353">
        <v>614</v>
      </c>
      <c r="R16" s="1353">
        <f>450+87</f>
        <v>537</v>
      </c>
      <c r="S16" s="1353"/>
      <c r="T16" s="1353">
        <f>R16</f>
        <v>537</v>
      </c>
      <c r="U16" s="1354"/>
      <c r="V16" s="1354"/>
      <c r="W16" s="1354"/>
      <c r="X16" s="1354"/>
      <c r="Y16" s="1354"/>
      <c r="Z16" s="1354"/>
      <c r="AA16" s="1354"/>
      <c r="AB16" s="1354"/>
      <c r="AC16" s="1354"/>
      <c r="AD16" s="1354"/>
      <c r="AE16" s="1354"/>
      <c r="AF16" s="1354"/>
      <c r="AG16" s="1354"/>
      <c r="AH16" s="1354">
        <v>0</v>
      </c>
      <c r="AI16" s="1354">
        <f t="shared" si="2"/>
        <v>0</v>
      </c>
      <c r="AJ16" s="1349"/>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s="5" customFormat="1" ht="33">
      <c r="A17" s="1296">
        <v>7</v>
      </c>
      <c r="B17" s="1355" t="s">
        <v>148</v>
      </c>
      <c r="C17" s="453"/>
      <c r="D17" s="454"/>
      <c r="E17" s="63" t="s">
        <v>225</v>
      </c>
      <c r="F17" s="79" t="s">
        <v>1247</v>
      </c>
      <c r="G17" s="102" t="s">
        <v>165</v>
      </c>
      <c r="H17" s="1290" t="s">
        <v>132</v>
      </c>
      <c r="I17" s="1298">
        <v>2013</v>
      </c>
      <c r="J17" s="64">
        <v>2013</v>
      </c>
      <c r="K17" s="1298">
        <v>2016</v>
      </c>
      <c r="L17" s="64" t="s">
        <v>1295</v>
      </c>
      <c r="M17" s="64"/>
      <c r="N17" s="1356" t="s">
        <v>149</v>
      </c>
      <c r="O17" s="1357">
        <v>11285</v>
      </c>
      <c r="P17" s="1357"/>
      <c r="Q17" s="1357">
        <v>11285</v>
      </c>
      <c r="R17" s="1353">
        <v>7200</v>
      </c>
      <c r="S17" s="1353"/>
      <c r="T17" s="1353">
        <v>7200</v>
      </c>
      <c r="U17" s="1358">
        <v>2957</v>
      </c>
      <c r="V17" s="1802">
        <v>4085</v>
      </c>
      <c r="W17" s="1802">
        <v>-4085</v>
      </c>
      <c r="X17" s="1802">
        <v>2957</v>
      </c>
      <c r="Y17" s="1358"/>
      <c r="Z17" s="1358"/>
      <c r="AA17" s="1358"/>
      <c r="AB17" s="1358"/>
      <c r="AC17" s="1358"/>
      <c r="AD17" s="1358">
        <v>2957</v>
      </c>
      <c r="AE17" s="1354">
        <f>AF17+AG17+AH17</f>
        <v>2957</v>
      </c>
      <c r="AF17" s="1358"/>
      <c r="AG17" s="1359">
        <v>2957</v>
      </c>
      <c r="AH17" s="1354">
        <v>0</v>
      </c>
      <c r="AI17" s="1354">
        <f t="shared" si="2"/>
        <v>0</v>
      </c>
      <c r="AJ17" s="1349"/>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s="5" customFormat="1" ht="94.5">
      <c r="A18" s="1296">
        <v>8</v>
      </c>
      <c r="B18" s="1355" t="s">
        <v>151</v>
      </c>
      <c r="C18" s="453"/>
      <c r="D18" s="454"/>
      <c r="E18" s="63" t="s">
        <v>225</v>
      </c>
      <c r="F18" s="79" t="s">
        <v>1247</v>
      </c>
      <c r="G18" s="102" t="s">
        <v>165</v>
      </c>
      <c r="H18" s="1290" t="s">
        <v>132</v>
      </c>
      <c r="I18" s="1298">
        <v>2013</v>
      </c>
      <c r="J18" s="64">
        <v>2013</v>
      </c>
      <c r="K18" s="1298">
        <v>2016</v>
      </c>
      <c r="L18" s="64">
        <v>2016</v>
      </c>
      <c r="M18" s="64"/>
      <c r="N18" s="1356" t="s">
        <v>152</v>
      </c>
      <c r="O18" s="1357">
        <v>4486</v>
      </c>
      <c r="P18" s="1357"/>
      <c r="Q18" s="1357">
        <f>O18</f>
        <v>4486</v>
      </c>
      <c r="R18" s="1353">
        <f>3137+682+650</f>
        <v>4469</v>
      </c>
      <c r="S18" s="1353"/>
      <c r="T18" s="1353">
        <f>R18</f>
        <v>4469</v>
      </c>
      <c r="U18" s="1354"/>
      <c r="V18" s="1354"/>
      <c r="W18" s="1354"/>
      <c r="X18" s="1354"/>
      <c r="Y18" s="1354"/>
      <c r="Z18" s="1354"/>
      <c r="AA18" s="1354"/>
      <c r="AB18" s="1354"/>
      <c r="AC18" s="1354"/>
      <c r="AD18" s="1354"/>
      <c r="AE18" s="1354"/>
      <c r="AF18" s="1354"/>
      <c r="AG18" s="1354"/>
      <c r="AH18" s="1354"/>
      <c r="AI18" s="1354">
        <f t="shared" si="2"/>
        <v>0</v>
      </c>
      <c r="AJ18" s="1349"/>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s="5" customFormat="1" ht="99">
      <c r="A19" s="1296">
        <v>9</v>
      </c>
      <c r="B19" s="1355" t="s">
        <v>154</v>
      </c>
      <c r="C19" s="453" t="s">
        <v>1296</v>
      </c>
      <c r="D19" s="454">
        <v>5235.2290000000003</v>
      </c>
      <c r="E19" s="63" t="s">
        <v>225</v>
      </c>
      <c r="F19" s="79" t="s">
        <v>1247</v>
      </c>
      <c r="G19" s="102" t="s">
        <v>165</v>
      </c>
      <c r="H19" s="1290" t="s">
        <v>132</v>
      </c>
      <c r="I19" s="1298">
        <v>2014</v>
      </c>
      <c r="J19" s="80" t="s">
        <v>1297</v>
      </c>
      <c r="K19" s="1298">
        <v>2016</v>
      </c>
      <c r="L19" s="80" t="s">
        <v>1206</v>
      </c>
      <c r="M19" s="64"/>
      <c r="N19" s="1356" t="s">
        <v>155</v>
      </c>
      <c r="O19" s="1359">
        <v>5377</v>
      </c>
      <c r="P19" s="1359"/>
      <c r="Q19" s="1359">
        <v>5377</v>
      </c>
      <c r="R19" s="1360">
        <f>4500</f>
        <v>4500</v>
      </c>
      <c r="S19" s="1360"/>
      <c r="T19" s="1360">
        <f>R19</f>
        <v>4500</v>
      </c>
      <c r="U19" s="1360">
        <v>733</v>
      </c>
      <c r="V19" s="1804">
        <v>733</v>
      </c>
      <c r="W19" s="1360"/>
      <c r="X19" s="1360"/>
      <c r="Y19" s="1360"/>
      <c r="Z19" s="1360"/>
      <c r="AA19" s="1360"/>
      <c r="AB19" s="1360"/>
      <c r="AC19" s="1360"/>
      <c r="AD19" s="1360">
        <v>733</v>
      </c>
      <c r="AE19" s="1354">
        <f>AF19+AG19+AH19</f>
        <v>733</v>
      </c>
      <c r="AF19" s="1360">
        <v>733</v>
      </c>
      <c r="AG19" s="1360"/>
      <c r="AH19" s="1354">
        <v>0</v>
      </c>
      <c r="AI19" s="1354">
        <f t="shared" si="2"/>
        <v>0</v>
      </c>
      <c r="AJ19" s="1349"/>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s="5" customFormat="1" ht="97.5" customHeight="1">
      <c r="A20" s="1296">
        <v>10</v>
      </c>
      <c r="B20" s="1355" t="s">
        <v>157</v>
      </c>
      <c r="C20" s="453" t="s">
        <v>1298</v>
      </c>
      <c r="D20" s="454">
        <v>3011</v>
      </c>
      <c r="E20" s="63" t="s">
        <v>225</v>
      </c>
      <c r="F20" s="79" t="s">
        <v>1247</v>
      </c>
      <c r="G20" s="102" t="s">
        <v>165</v>
      </c>
      <c r="H20" s="1290" t="s">
        <v>132</v>
      </c>
      <c r="I20" s="1298">
        <v>2015</v>
      </c>
      <c r="J20" s="80" t="s">
        <v>1299</v>
      </c>
      <c r="K20" s="1298">
        <v>2017</v>
      </c>
      <c r="L20" s="80" t="s">
        <v>1206</v>
      </c>
      <c r="M20" s="64"/>
      <c r="N20" s="1356" t="s">
        <v>158</v>
      </c>
      <c r="O20" s="1359">
        <v>3071</v>
      </c>
      <c r="P20" s="1359"/>
      <c r="Q20" s="1359">
        <v>3071</v>
      </c>
      <c r="R20" s="1359">
        <v>2870</v>
      </c>
      <c r="S20" s="1359"/>
      <c r="T20" s="1359">
        <f>R20</f>
        <v>2870</v>
      </c>
      <c r="U20" s="1359">
        <v>141</v>
      </c>
      <c r="V20" s="1359"/>
      <c r="W20" s="1359"/>
      <c r="X20" s="1805">
        <v>141</v>
      </c>
      <c r="Y20" s="1359"/>
      <c r="Z20" s="1359"/>
      <c r="AA20" s="1359"/>
      <c r="AB20" s="1359"/>
      <c r="AC20" s="1359"/>
      <c r="AD20" s="1359">
        <v>141</v>
      </c>
      <c r="AE20" s="1354">
        <f>AF20+AG20+AH20</f>
        <v>141</v>
      </c>
      <c r="AF20" s="1359"/>
      <c r="AG20" s="1359">
        <v>141</v>
      </c>
      <c r="AH20" s="1354">
        <v>0</v>
      </c>
      <c r="AI20" s="1354">
        <f t="shared" si="2"/>
        <v>0</v>
      </c>
      <c r="AJ20" s="1349"/>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s="7" customFormat="1" ht="70.5" customHeight="1">
      <c r="A21" s="1296">
        <v>11</v>
      </c>
      <c r="B21" s="1355" t="s">
        <v>160</v>
      </c>
      <c r="C21" s="453"/>
      <c r="D21" s="454"/>
      <c r="E21" s="63" t="s">
        <v>225</v>
      </c>
      <c r="F21" s="79" t="s">
        <v>1247</v>
      </c>
      <c r="G21" s="102" t="s">
        <v>165</v>
      </c>
      <c r="H21" s="1290" t="s">
        <v>132</v>
      </c>
      <c r="I21" s="1298">
        <v>2016</v>
      </c>
      <c r="J21" s="64"/>
      <c r="K21" s="1298">
        <v>2018</v>
      </c>
      <c r="L21" s="64"/>
      <c r="M21" s="64"/>
      <c r="N21" s="1361" t="s">
        <v>161</v>
      </c>
      <c r="O21" s="1359">
        <v>4400</v>
      </c>
      <c r="P21" s="1359"/>
      <c r="Q21" s="1359">
        <f>O21</f>
        <v>4400</v>
      </c>
      <c r="R21" s="1359" t="s">
        <v>146</v>
      </c>
      <c r="S21" s="1359"/>
      <c r="T21" s="1359" t="s">
        <v>146</v>
      </c>
      <c r="U21" s="1359">
        <v>3960</v>
      </c>
      <c r="V21" s="1805">
        <v>2359</v>
      </c>
      <c r="W21" s="1805"/>
      <c r="X21" s="1805">
        <v>1601</v>
      </c>
      <c r="Y21" s="1359"/>
      <c r="Z21" s="1359"/>
      <c r="AA21" s="1359"/>
      <c r="AB21" s="1359"/>
      <c r="AC21" s="1359"/>
      <c r="AD21" s="1359">
        <v>3960</v>
      </c>
      <c r="AE21" s="1354">
        <f>Q21*0.9</f>
        <v>3960</v>
      </c>
      <c r="AF21" s="1359">
        <v>2359</v>
      </c>
      <c r="AG21" s="1359">
        <f>AE21-AF21</f>
        <v>1601</v>
      </c>
      <c r="AH21" s="1354">
        <v>0</v>
      </c>
      <c r="AI21" s="1354">
        <f t="shared" si="2"/>
        <v>0</v>
      </c>
      <c r="AJ21" s="1349"/>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7" customFormat="1" ht="111" customHeight="1">
      <c r="A22" s="1296">
        <v>12</v>
      </c>
      <c r="B22" s="1355" t="s">
        <v>162</v>
      </c>
      <c r="C22" s="453"/>
      <c r="D22" s="454"/>
      <c r="E22" s="63" t="s">
        <v>225</v>
      </c>
      <c r="F22" s="79" t="s">
        <v>1247</v>
      </c>
      <c r="G22" s="102" t="s">
        <v>165</v>
      </c>
      <c r="H22" s="1290" t="s">
        <v>132</v>
      </c>
      <c r="I22" s="1298">
        <v>2016</v>
      </c>
      <c r="J22" s="64"/>
      <c r="K22" s="1298">
        <v>2017</v>
      </c>
      <c r="L22" s="64"/>
      <c r="M22" s="64"/>
      <c r="N22" s="1356" t="s">
        <v>163</v>
      </c>
      <c r="O22" s="1357">
        <v>11040</v>
      </c>
      <c r="P22" s="1357"/>
      <c r="Q22" s="1357">
        <f>O22</f>
        <v>11040</v>
      </c>
      <c r="R22" s="1353" t="s">
        <v>146</v>
      </c>
      <c r="S22" s="1353"/>
      <c r="T22" s="1353" t="s">
        <v>146</v>
      </c>
      <c r="U22" s="1354">
        <v>4085</v>
      </c>
      <c r="V22" s="1354"/>
      <c r="W22" s="1806">
        <v>4085</v>
      </c>
      <c r="X22" s="1806"/>
      <c r="Y22" s="1806"/>
      <c r="Z22" s="1806"/>
      <c r="AA22" s="1806"/>
      <c r="AB22" s="1806"/>
      <c r="AC22" s="1354"/>
      <c r="AD22" s="1354">
        <v>4085</v>
      </c>
      <c r="AE22" s="1354">
        <f>AF22+AG22</f>
        <v>4085</v>
      </c>
      <c r="AF22" s="1358">
        <v>4085</v>
      </c>
      <c r="AG22" s="1358"/>
      <c r="AH22" s="1354" t="s">
        <v>146</v>
      </c>
      <c r="AI22" s="1354">
        <f t="shared" si="2"/>
        <v>0</v>
      </c>
      <c r="AJ22" s="1349"/>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57" customHeight="1">
      <c r="A23" s="1296">
        <v>13</v>
      </c>
      <c r="B23" s="1362" t="s">
        <v>1300</v>
      </c>
      <c r="C23" s="67"/>
      <c r="D23" s="464"/>
      <c r="E23" s="463"/>
      <c r="F23" s="79" t="s">
        <v>1248</v>
      </c>
      <c r="G23" s="79" t="s">
        <v>165</v>
      </c>
      <c r="H23" s="1364" t="s">
        <v>132</v>
      </c>
      <c r="I23" s="1298">
        <v>2017</v>
      </c>
      <c r="J23" s="79"/>
      <c r="K23" s="1364" t="s">
        <v>1301</v>
      </c>
      <c r="L23" s="465"/>
      <c r="M23" s="465"/>
      <c r="N23" s="1351" t="s">
        <v>1302</v>
      </c>
      <c r="O23" s="1357">
        <v>7671</v>
      </c>
      <c r="P23" s="1363"/>
      <c r="Q23" s="1363">
        <v>7671</v>
      </c>
      <c r="R23" s="1289">
        <v>140</v>
      </c>
      <c r="S23" s="1289"/>
      <c r="T23" s="1289">
        <v>140</v>
      </c>
      <c r="U23" s="1289">
        <v>6904</v>
      </c>
      <c r="V23" s="1289"/>
      <c r="W23" s="1807"/>
      <c r="X23" s="1807">
        <v>2475</v>
      </c>
      <c r="Y23" s="1807"/>
      <c r="Z23" s="1807">
        <v>2215</v>
      </c>
      <c r="AA23" s="1807"/>
      <c r="AB23" s="1807">
        <v>2214</v>
      </c>
      <c r="AC23" s="1289"/>
      <c r="AD23" s="1289">
        <f>SUM(X23:AC23)</f>
        <v>6904</v>
      </c>
      <c r="AE23" s="1289">
        <v>6904</v>
      </c>
      <c r="AF23" s="1289"/>
      <c r="AG23" s="1289">
        <v>2475</v>
      </c>
      <c r="AH23" s="1289">
        <v>4429</v>
      </c>
      <c r="AI23" s="1354">
        <f t="shared" si="2"/>
        <v>0</v>
      </c>
      <c r="AJ23" s="1349"/>
    </row>
    <row r="24" spans="1:256" ht="57" customHeight="1">
      <c r="A24" s="1671" t="s">
        <v>2130</v>
      </c>
      <c r="B24" s="1672" t="s">
        <v>2123</v>
      </c>
      <c r="C24" s="67"/>
      <c r="D24" s="464"/>
      <c r="E24" s="463"/>
      <c r="F24" s="79"/>
      <c r="G24" s="79"/>
      <c r="H24" s="1364"/>
      <c r="I24" s="1298"/>
      <c r="J24" s="79"/>
      <c r="K24" s="1364"/>
      <c r="L24" s="465"/>
      <c r="M24" s="465"/>
      <c r="N24" s="1351"/>
      <c r="O24" s="1926">
        <f t="shared" ref="O24:Q24" si="3">SUBTOTAL(109,O25:O26)</f>
        <v>19473</v>
      </c>
      <c r="P24" s="1926">
        <f t="shared" si="3"/>
        <v>0</v>
      </c>
      <c r="Q24" s="1926">
        <f t="shared" si="3"/>
        <v>19473</v>
      </c>
      <c r="R24" s="1926"/>
      <c r="S24" s="1926"/>
      <c r="T24" s="1926"/>
      <c r="U24" s="1926">
        <f>SUBTOTAL(109,U25:U26)</f>
        <v>18071.099999999999</v>
      </c>
      <c r="V24" s="1926"/>
      <c r="W24" s="1927"/>
      <c r="X24" s="1927"/>
      <c r="Y24" s="1927"/>
      <c r="Z24" s="1927"/>
      <c r="AA24" s="1927"/>
      <c r="AB24" s="1927"/>
      <c r="AC24" s="1926"/>
      <c r="AD24" s="1926">
        <f>SUBTOTAL(109,AD25:AD26)</f>
        <v>12664</v>
      </c>
      <c r="AE24" s="1289"/>
      <c r="AF24" s="1289"/>
      <c r="AG24" s="1289"/>
      <c r="AH24" s="1289"/>
      <c r="AI24" s="1928">
        <f>AD24-U24</f>
        <v>-5407.0999999999985</v>
      </c>
      <c r="AJ24" s="1349"/>
    </row>
    <row r="25" spans="1:256" ht="56.25" customHeight="1">
      <c r="A25" s="1296">
        <v>1</v>
      </c>
      <c r="B25" s="1355" t="s">
        <v>1303</v>
      </c>
      <c r="C25" s="67"/>
      <c r="D25" s="464"/>
      <c r="E25" s="463"/>
      <c r="F25" s="79" t="s">
        <v>1248</v>
      </c>
      <c r="G25" s="79" t="s">
        <v>165</v>
      </c>
      <c r="H25" s="1364" t="s">
        <v>132</v>
      </c>
      <c r="I25" s="1298">
        <v>2018</v>
      </c>
      <c r="J25" s="79"/>
      <c r="K25" s="1365" t="s">
        <v>1305</v>
      </c>
      <c r="L25" s="465"/>
      <c r="M25" s="465"/>
      <c r="N25" s="1351" t="s">
        <v>2372</v>
      </c>
      <c r="O25" s="1357">
        <v>8480</v>
      </c>
      <c r="P25" s="1363"/>
      <c r="Q25" s="1357">
        <v>8480</v>
      </c>
      <c r="R25" s="1363"/>
      <c r="S25" s="1363"/>
      <c r="T25" s="1363"/>
      <c r="U25" s="1357">
        <v>8171.1</v>
      </c>
      <c r="V25" s="1357"/>
      <c r="W25" s="1808"/>
      <c r="X25" s="1808"/>
      <c r="Y25" s="1808">
        <v>60</v>
      </c>
      <c r="Z25" s="1808">
        <v>2451</v>
      </c>
      <c r="AA25" s="1808"/>
      <c r="AB25" s="1808">
        <v>1716</v>
      </c>
      <c r="AC25" s="1357">
        <v>1972</v>
      </c>
      <c r="AD25" s="1289">
        <f t="shared" ref="AD25:AD26" si="4">SUM(X25:AC25)</f>
        <v>6199</v>
      </c>
      <c r="AE25" s="1289">
        <f>O25*0.9</f>
        <v>7632</v>
      </c>
      <c r="AF25" s="1363"/>
      <c r="AG25" s="1363"/>
      <c r="AH25" s="1289">
        <v>8171</v>
      </c>
      <c r="AI25" s="1354">
        <f t="shared" si="2"/>
        <v>-1972.1000000000004</v>
      </c>
      <c r="AJ25" s="1349"/>
    </row>
    <row r="26" spans="1:256" ht="56.25" customHeight="1">
      <c r="A26" s="1296">
        <v>2</v>
      </c>
      <c r="B26" s="1355" t="s">
        <v>1304</v>
      </c>
      <c r="C26" s="67"/>
      <c r="D26" s="464"/>
      <c r="E26" s="463"/>
      <c r="F26" s="79" t="s">
        <v>1248</v>
      </c>
      <c r="G26" s="79" t="s">
        <v>165</v>
      </c>
      <c r="H26" s="1364" t="s">
        <v>132</v>
      </c>
      <c r="I26" s="1298">
        <v>2018</v>
      </c>
      <c r="J26" s="79"/>
      <c r="K26" s="1365" t="s">
        <v>1305</v>
      </c>
      <c r="L26" s="465"/>
      <c r="M26" s="465"/>
      <c r="N26" s="1351" t="s">
        <v>2373</v>
      </c>
      <c r="O26" s="1357">
        <v>10993</v>
      </c>
      <c r="P26" s="1363"/>
      <c r="Q26" s="1357">
        <v>10993</v>
      </c>
      <c r="R26" s="1363"/>
      <c r="S26" s="1363"/>
      <c r="T26" s="1363"/>
      <c r="U26" s="1357">
        <v>9900</v>
      </c>
      <c r="V26" s="1357"/>
      <c r="W26" s="1808"/>
      <c r="X26" s="1808"/>
      <c r="Y26" s="1808">
        <v>60</v>
      </c>
      <c r="Z26" s="1808">
        <v>2970</v>
      </c>
      <c r="AA26" s="1808"/>
      <c r="AB26" s="1808"/>
      <c r="AC26" s="1357">
        <v>3435</v>
      </c>
      <c r="AD26" s="1289">
        <f t="shared" si="4"/>
        <v>6465</v>
      </c>
      <c r="AE26" s="1289">
        <v>9900</v>
      </c>
      <c r="AF26" s="1363"/>
      <c r="AG26" s="1363"/>
      <c r="AH26" s="1289">
        <v>9900</v>
      </c>
      <c r="AI26" s="1354">
        <f t="shared" si="2"/>
        <v>-3435</v>
      </c>
      <c r="AJ26" s="1349"/>
    </row>
    <row r="27" spans="1:256" ht="23.25" customHeight="1">
      <c r="U27" s="48"/>
      <c r="V27" s="48"/>
      <c r="W27" s="48"/>
      <c r="X27" s="48"/>
      <c r="Y27" s="48"/>
      <c r="Z27" s="48"/>
      <c r="AA27" s="48"/>
      <c r="AB27" s="48"/>
      <c r="AC27" s="48"/>
      <c r="AD27" s="48"/>
      <c r="AE27" s="48"/>
      <c r="AF27" s="48"/>
      <c r="AG27" s="48"/>
    </row>
    <row r="28" spans="1:256" ht="23.25" customHeight="1">
      <c r="U28" s="48"/>
      <c r="V28" s="48"/>
      <c r="W28" s="48"/>
      <c r="X28" s="48"/>
      <c r="Y28" s="48"/>
      <c r="Z28" s="48"/>
      <c r="AA28" s="48"/>
      <c r="AB28" s="48"/>
      <c r="AC28" s="48"/>
      <c r="AD28" s="48"/>
      <c r="AF28" s="48"/>
      <c r="AG28" s="48"/>
      <c r="AJ28" s="49"/>
    </row>
    <row r="29" spans="1:256" ht="23.25" customHeight="1">
      <c r="U29" s="48"/>
      <c r="V29" s="48"/>
      <c r="W29" s="48"/>
      <c r="X29" s="48"/>
      <c r="Y29" s="48"/>
      <c r="Z29" s="48"/>
      <c r="AA29" s="48"/>
      <c r="AB29" s="48"/>
      <c r="AC29" s="48"/>
      <c r="AD29" s="48"/>
      <c r="AE29" s="48"/>
      <c r="AF29" s="48"/>
      <c r="AG29" s="48"/>
      <c r="AJ29" s="49"/>
    </row>
    <row r="30" spans="1:256" ht="23.25" customHeight="1">
      <c r="U30" s="48"/>
      <c r="V30" s="48"/>
      <c r="W30" s="48"/>
      <c r="X30" s="48"/>
      <c r="Y30" s="48"/>
      <c r="Z30" s="48"/>
      <c r="AA30" s="48"/>
      <c r="AB30" s="48"/>
      <c r="AC30" s="48"/>
      <c r="AD30" s="48"/>
      <c r="AE30" s="48"/>
      <c r="AF30" s="48"/>
      <c r="AG30" s="48"/>
      <c r="AJ30" s="49"/>
    </row>
    <row r="31" spans="1:256" ht="23.25" customHeight="1">
      <c r="U31" s="48"/>
      <c r="V31" s="48"/>
      <c r="W31" s="48"/>
      <c r="X31" s="48"/>
      <c r="Y31" s="48"/>
      <c r="Z31" s="48"/>
      <c r="AA31" s="48"/>
      <c r="AB31" s="48"/>
      <c r="AC31" s="48"/>
      <c r="AD31" s="48"/>
      <c r="AE31" s="48"/>
      <c r="AF31" s="48"/>
      <c r="AG31" s="48"/>
    </row>
    <row r="32" spans="1:256" ht="24" customHeight="1"/>
    <row r="33" spans="20:33">
      <c r="T33" s="48"/>
      <c r="AG33" s="48"/>
    </row>
  </sheetData>
  <mergeCells count="41">
    <mergeCell ref="A2:AJ2"/>
    <mergeCell ref="A4:AI4"/>
    <mergeCell ref="AA5:AA8"/>
    <mergeCell ref="AB5:AB8"/>
    <mergeCell ref="AC5:AC8"/>
    <mergeCell ref="V5:V8"/>
    <mergeCell ref="W5:W8"/>
    <mergeCell ref="X5:X8"/>
    <mergeCell ref="Y5:Y8"/>
    <mergeCell ref="Z5:Z8"/>
    <mergeCell ref="U5:U8"/>
    <mergeCell ref="S7:T7"/>
    <mergeCell ref="R7:R8"/>
    <mergeCell ref="J5:J8"/>
    <mergeCell ref="K5:K8"/>
    <mergeCell ref="L5:L8"/>
    <mergeCell ref="A1:AJ1"/>
    <mergeCell ref="AH3:AJ3"/>
    <mergeCell ref="A5:A8"/>
    <mergeCell ref="B5:B8"/>
    <mergeCell ref="C5:D5"/>
    <mergeCell ref="E5:E8"/>
    <mergeCell ref="F5:F8"/>
    <mergeCell ref="G5:G8"/>
    <mergeCell ref="H5:H8"/>
    <mergeCell ref="I5:I8"/>
    <mergeCell ref="AE7:AE8"/>
    <mergeCell ref="AF7:AH7"/>
    <mergeCell ref="AE5:AH6"/>
    <mergeCell ref="AJ5:AJ8"/>
    <mergeCell ref="C6:C8"/>
    <mergeCell ref="D6:D8"/>
    <mergeCell ref="AD5:AD8"/>
    <mergeCell ref="AI5:AI8"/>
    <mergeCell ref="M5:Q5"/>
    <mergeCell ref="R5:T6"/>
    <mergeCell ref="M6:M8"/>
    <mergeCell ref="N6:N8"/>
    <mergeCell ref="O6:Q6"/>
    <mergeCell ref="O7:O8"/>
    <mergeCell ref="P7:Q7"/>
  </mergeCells>
  <printOptions horizontalCentered="1"/>
  <pageMargins left="1.29" right="0.59055118110236227" top="0.70866141732283472" bottom="0" header="0.51181102362204722" footer="0"/>
  <pageSetup paperSize="8" scale="95" orientation="landscape" r:id="rId1"/>
  <headerFoot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L107"/>
  <sheetViews>
    <sheetView zoomScale="70" zoomScaleNormal="70" zoomScalePageLayoutView="55" workbookViewId="0">
      <pane xSplit="13" ySplit="8" topLeftCell="N102" activePane="bottomRight" state="frozen"/>
      <selection pane="topRight" activeCell="N1" sqref="N1"/>
      <selection pane="bottomLeft" activeCell="A6" sqref="A6"/>
      <selection pane="bottomRight" activeCell="AC8" sqref="AC1:AC1048576"/>
    </sheetView>
  </sheetViews>
  <sheetFormatPr defaultRowHeight="12.75"/>
  <cols>
    <col min="1" max="1" width="8.625" style="1482" customWidth="1"/>
    <col min="2" max="2" width="42.375" style="1483" customWidth="1"/>
    <col min="3" max="3" width="10.375" style="1483" hidden="1" customWidth="1"/>
    <col min="4" max="4" width="9.5" style="1484" hidden="1" customWidth="1"/>
    <col min="5" max="5" width="9" style="1482" hidden="1" customWidth="1"/>
    <col min="6" max="6" width="10" style="1482" hidden="1" customWidth="1"/>
    <col min="7" max="7" width="11.375" style="1482" hidden="1" customWidth="1"/>
    <col min="8" max="8" width="7.625" style="1483" customWidth="1"/>
    <col min="9" max="9" width="6.75" style="1485" customWidth="1"/>
    <col min="10" max="10" width="9.75" style="1485" hidden="1" customWidth="1"/>
    <col min="11" max="11" width="7" style="1486" customWidth="1"/>
    <col min="12" max="12" width="10.625" style="1486" hidden="1" customWidth="1"/>
    <col min="13" max="13" width="10.75" style="1486" hidden="1" customWidth="1"/>
    <col min="14" max="14" width="15.875" style="1483" customWidth="1"/>
    <col min="15" max="15" width="11.25" style="1482" customWidth="1"/>
    <col min="16" max="16" width="9.125" style="1482" customWidth="1"/>
    <col min="17" max="17" width="10.75" style="1482" customWidth="1"/>
    <col min="18" max="18" width="11.375" style="1482" hidden="1" customWidth="1"/>
    <col min="19" max="19" width="10.25" style="1482" hidden="1" customWidth="1"/>
    <col min="20" max="20" width="11.125" style="1482" hidden="1" customWidth="1"/>
    <col min="21" max="21" width="12.5" style="1482" bestFit="1" customWidth="1"/>
    <col min="22" max="28" width="12.5" style="1482" hidden="1" customWidth="1"/>
    <col min="29" max="29" width="8.5" style="1482" hidden="1" customWidth="1"/>
    <col min="30" max="30" width="12.5" style="1482" customWidth="1"/>
    <col min="31" max="31" width="10.625" style="1482" hidden="1" customWidth="1"/>
    <col min="32" max="32" width="11.875" style="1482" hidden="1" customWidth="1"/>
    <col min="33" max="33" width="9.375" style="1482" hidden="1" customWidth="1"/>
    <col min="34" max="34" width="12.125" style="1482" hidden="1" customWidth="1"/>
    <col min="35" max="35" width="10.875" style="1483" hidden="1" customWidth="1"/>
    <col min="36" max="36" width="11.875" style="1482" hidden="1" customWidth="1"/>
    <col min="37" max="37" width="11.875" style="1482" customWidth="1"/>
    <col min="38" max="38" width="10.25" style="1482" customWidth="1"/>
    <col min="39" max="16384" width="9" style="1482"/>
  </cols>
  <sheetData>
    <row r="1" spans="1:38" ht="24.75" customHeight="1">
      <c r="A1" s="2292" t="s">
        <v>2443</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row>
    <row r="2" spans="1:38" ht="24.75" customHeight="1">
      <c r="A2" s="2293" t="s">
        <v>2425</v>
      </c>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row>
    <row r="3" spans="1:38" ht="24.75" customHeight="1">
      <c r="A3" s="2294" t="s">
        <v>2421</v>
      </c>
      <c r="B3" s="2294"/>
      <c r="C3" s="2294"/>
      <c r="D3" s="2294"/>
      <c r="E3" s="2294"/>
      <c r="F3" s="2294"/>
      <c r="G3" s="2294"/>
      <c r="H3" s="2294"/>
      <c r="I3" s="2294"/>
      <c r="J3" s="2294"/>
      <c r="K3" s="2294"/>
      <c r="L3" s="2294"/>
      <c r="M3" s="2294"/>
      <c r="N3" s="2294"/>
      <c r="O3" s="2294"/>
      <c r="P3" s="2294"/>
      <c r="Q3" s="2294"/>
      <c r="R3" s="2294"/>
      <c r="S3" s="2294"/>
      <c r="T3" s="2294"/>
      <c r="U3" s="2294"/>
      <c r="V3" s="2294"/>
      <c r="W3" s="2294"/>
      <c r="X3" s="2294"/>
      <c r="Y3" s="2294"/>
      <c r="Z3" s="2294"/>
      <c r="AA3" s="2294"/>
      <c r="AB3" s="2294"/>
      <c r="AC3" s="2294"/>
      <c r="AD3" s="2294"/>
      <c r="AE3" s="2294"/>
      <c r="AF3" s="2294"/>
      <c r="AG3" s="2294"/>
      <c r="AH3" s="2294"/>
      <c r="AI3" s="2294"/>
      <c r="AJ3" s="2294"/>
      <c r="AK3" s="2294"/>
      <c r="AL3" s="749"/>
    </row>
    <row r="4" spans="1:38" s="1386" customFormat="1" ht="15.75">
      <c r="A4" s="2278" t="s">
        <v>0</v>
      </c>
      <c r="B4" s="2279" t="s">
        <v>1</v>
      </c>
      <c r="C4" s="2278" t="s">
        <v>1147</v>
      </c>
      <c r="D4" s="2280"/>
      <c r="E4" s="2278" t="s">
        <v>8</v>
      </c>
      <c r="F4" s="2278" t="s">
        <v>643</v>
      </c>
      <c r="G4" s="2278" t="s">
        <v>644</v>
      </c>
      <c r="H4" s="2281" t="s">
        <v>2</v>
      </c>
      <c r="I4" s="2284" t="s">
        <v>1090</v>
      </c>
      <c r="J4" s="2284" t="s">
        <v>1142</v>
      </c>
      <c r="K4" s="2285" t="s">
        <v>649</v>
      </c>
      <c r="L4" s="2285" t="s">
        <v>1143</v>
      </c>
      <c r="M4" s="2286" t="s">
        <v>3</v>
      </c>
      <c r="N4" s="2287"/>
      <c r="O4" s="2287"/>
      <c r="P4" s="2287"/>
      <c r="Q4" s="2288"/>
      <c r="R4" s="2289" t="s">
        <v>4</v>
      </c>
      <c r="S4" s="2289"/>
      <c r="T4" s="2289"/>
      <c r="U4" s="2290" t="s">
        <v>1663</v>
      </c>
      <c r="V4" s="2265" t="s">
        <v>2165</v>
      </c>
      <c r="W4" s="2265" t="s">
        <v>2166</v>
      </c>
      <c r="X4" s="2265" t="s">
        <v>2167</v>
      </c>
      <c r="Y4" s="2265" t="s">
        <v>2168</v>
      </c>
      <c r="Z4" s="2265" t="s">
        <v>2314</v>
      </c>
      <c r="AA4" s="2265" t="s">
        <v>2315</v>
      </c>
      <c r="AB4" s="2265" t="s">
        <v>2316</v>
      </c>
      <c r="AC4" s="2265">
        <v>2020</v>
      </c>
      <c r="AD4" s="2290" t="s">
        <v>2127</v>
      </c>
      <c r="AE4" s="2290" t="s">
        <v>6</v>
      </c>
      <c r="AF4" s="2290"/>
      <c r="AG4" s="2290"/>
      <c r="AH4" s="2290"/>
      <c r="AI4" s="2290"/>
      <c r="AJ4" s="2290"/>
      <c r="AK4" s="2290" t="s">
        <v>2128</v>
      </c>
      <c r="AL4" s="2295" t="s">
        <v>7</v>
      </c>
    </row>
    <row r="5" spans="1:38" s="1386" customFormat="1" ht="15.75">
      <c r="A5" s="2278"/>
      <c r="B5" s="2279"/>
      <c r="C5" s="2282" t="s">
        <v>1148</v>
      </c>
      <c r="D5" s="2281" t="s">
        <v>12</v>
      </c>
      <c r="E5" s="2278"/>
      <c r="F5" s="2278"/>
      <c r="G5" s="2278"/>
      <c r="H5" s="2282"/>
      <c r="I5" s="2284"/>
      <c r="J5" s="2284"/>
      <c r="K5" s="2285"/>
      <c r="L5" s="2285"/>
      <c r="M5" s="2279" t="s">
        <v>1144</v>
      </c>
      <c r="N5" s="2279" t="s">
        <v>1145</v>
      </c>
      <c r="O5" s="2289" t="s">
        <v>10</v>
      </c>
      <c r="P5" s="2289"/>
      <c r="Q5" s="2289"/>
      <c r="R5" s="2289"/>
      <c r="S5" s="2289"/>
      <c r="T5" s="2289"/>
      <c r="U5" s="2290"/>
      <c r="V5" s="2266"/>
      <c r="W5" s="2266"/>
      <c r="X5" s="2266"/>
      <c r="Y5" s="2266"/>
      <c r="Z5" s="2266"/>
      <c r="AA5" s="2266"/>
      <c r="AB5" s="2266"/>
      <c r="AC5" s="2266"/>
      <c r="AD5" s="2290"/>
      <c r="AE5" s="2290"/>
      <c r="AF5" s="2290"/>
      <c r="AG5" s="2290"/>
      <c r="AH5" s="2290"/>
      <c r="AI5" s="2290"/>
      <c r="AJ5" s="2290"/>
      <c r="AK5" s="2290"/>
      <c r="AL5" s="2295"/>
    </row>
    <row r="6" spans="1:38" s="1386" customFormat="1" ht="15.75">
      <c r="A6" s="2278"/>
      <c r="B6" s="2279"/>
      <c r="C6" s="2282"/>
      <c r="D6" s="2282"/>
      <c r="E6" s="2278"/>
      <c r="F6" s="2278"/>
      <c r="G6" s="2278"/>
      <c r="H6" s="2282"/>
      <c r="I6" s="2284"/>
      <c r="J6" s="2284"/>
      <c r="K6" s="2285"/>
      <c r="L6" s="2285"/>
      <c r="M6" s="2279"/>
      <c r="N6" s="2279"/>
      <c r="O6" s="2289" t="s">
        <v>11</v>
      </c>
      <c r="P6" s="2298" t="s">
        <v>14</v>
      </c>
      <c r="Q6" s="2299"/>
      <c r="R6" s="2289" t="s">
        <v>12</v>
      </c>
      <c r="S6" s="2298" t="s">
        <v>14</v>
      </c>
      <c r="T6" s="2299"/>
      <c r="U6" s="2290"/>
      <c r="V6" s="2266"/>
      <c r="W6" s="2266"/>
      <c r="X6" s="2266"/>
      <c r="Y6" s="2266"/>
      <c r="Z6" s="2266"/>
      <c r="AA6" s="2266"/>
      <c r="AB6" s="2266"/>
      <c r="AC6" s="2266"/>
      <c r="AD6" s="2290"/>
      <c r="AE6" s="2300" t="s">
        <v>13</v>
      </c>
      <c r="AF6" s="2300" t="s">
        <v>14</v>
      </c>
      <c r="AG6" s="2300"/>
      <c r="AH6" s="2300"/>
      <c r="AI6" s="2300"/>
      <c r="AJ6" s="2300"/>
      <c r="AK6" s="2290"/>
      <c r="AL6" s="2295"/>
    </row>
    <row r="7" spans="1:38" s="1386" customFormat="1" ht="58.5" customHeight="1">
      <c r="A7" s="2278"/>
      <c r="B7" s="2279"/>
      <c r="C7" s="2283"/>
      <c r="D7" s="2283"/>
      <c r="E7" s="2278"/>
      <c r="F7" s="2278"/>
      <c r="G7" s="2278"/>
      <c r="H7" s="2283"/>
      <c r="I7" s="2284"/>
      <c r="J7" s="2284"/>
      <c r="K7" s="2285"/>
      <c r="L7" s="2285"/>
      <c r="M7" s="2279"/>
      <c r="N7" s="2279"/>
      <c r="O7" s="2297"/>
      <c r="P7" s="1890" t="s">
        <v>1149</v>
      </c>
      <c r="Q7" s="1387" t="s">
        <v>1150</v>
      </c>
      <c r="R7" s="2297"/>
      <c r="S7" s="1890" t="s">
        <v>1149</v>
      </c>
      <c r="T7" s="1387" t="s">
        <v>1150</v>
      </c>
      <c r="U7" s="2265"/>
      <c r="V7" s="2291"/>
      <c r="W7" s="2291"/>
      <c r="X7" s="2291"/>
      <c r="Y7" s="2291"/>
      <c r="Z7" s="2291"/>
      <c r="AA7" s="2291"/>
      <c r="AB7" s="2291"/>
      <c r="AC7" s="2291"/>
      <c r="AD7" s="2265"/>
      <c r="AE7" s="2301"/>
      <c r="AF7" s="1892" t="s">
        <v>15</v>
      </c>
      <c r="AG7" s="1892" t="s">
        <v>1540</v>
      </c>
      <c r="AH7" s="1892"/>
      <c r="AI7" s="1892" t="s">
        <v>16</v>
      </c>
      <c r="AJ7" s="1892" t="s">
        <v>17</v>
      </c>
      <c r="AK7" s="2265"/>
      <c r="AL7" s="2296"/>
    </row>
    <row r="8" spans="1:38" s="1386" customFormat="1" ht="43.5" customHeight="1">
      <c r="A8" s="1894"/>
      <c r="B8" s="1889" t="s">
        <v>1484</v>
      </c>
      <c r="C8" s="1888"/>
      <c r="D8" s="1888"/>
      <c r="E8" s="1894"/>
      <c r="F8" s="1894"/>
      <c r="G8" s="1894"/>
      <c r="H8" s="1888"/>
      <c r="I8" s="1895"/>
      <c r="J8" s="1895"/>
      <c r="K8" s="1893"/>
      <c r="L8" s="1893"/>
      <c r="M8" s="1889"/>
      <c r="N8" s="1889"/>
      <c r="O8" s="1388">
        <f>SUBTOTAL(109,O9:O104)</f>
        <v>2193185.5</v>
      </c>
      <c r="P8" s="1388">
        <f>SUBTOTAL(109,P9:P104)</f>
        <v>88130</v>
      </c>
      <c r="Q8" s="1388">
        <f>SUBTOTAL(109,Q9:Q104)</f>
        <v>937453.7</v>
      </c>
      <c r="R8" s="1388">
        <f>SUBTOTAL(9,R10:R104)</f>
        <v>1253672</v>
      </c>
      <c r="S8" s="1388">
        <f>SUBTOTAL(9,S10:S104)</f>
        <v>88130</v>
      </c>
      <c r="T8" s="1388">
        <f>SUBTOTAL(9,T10:T104)</f>
        <v>456939</v>
      </c>
      <c r="U8" s="1388">
        <f>SUBTOTAL(109,U9:U105)</f>
        <v>191426.2</v>
      </c>
      <c r="V8" s="1388">
        <f t="shared" ref="V8:AB8" si="0">SUBTOTAL(9,V9:V104)</f>
        <v>49177</v>
      </c>
      <c r="W8" s="1388">
        <f t="shared" si="0"/>
        <v>0</v>
      </c>
      <c r="X8" s="1388">
        <f t="shared" si="0"/>
        <v>35812</v>
      </c>
      <c r="Y8" s="1388">
        <f t="shared" si="0"/>
        <v>17000</v>
      </c>
      <c r="Z8" s="1388">
        <f t="shared" si="0"/>
        <v>18534</v>
      </c>
      <c r="AA8" s="1388">
        <f t="shared" si="0"/>
        <v>19577</v>
      </c>
      <c r="AB8" s="1388">
        <f t="shared" si="0"/>
        <v>10537</v>
      </c>
      <c r="AC8" s="1388">
        <f>SUBTOTAL(9,AC9:AC105)</f>
        <v>44316</v>
      </c>
      <c r="AD8" s="1388">
        <f>SUBTOTAL(109,AD9:AD105)</f>
        <v>194954</v>
      </c>
      <c r="AE8" s="1388">
        <f>SUBTOTAL(109,AE10:AE104)</f>
        <v>151426.20000000001</v>
      </c>
      <c r="AF8" s="1388">
        <f>SUBTOTAL(9,AF10:AF104)</f>
        <v>49177</v>
      </c>
      <c r="AG8" s="1388">
        <f>SUBTOTAL(9,AG10:AG104)</f>
        <v>68951</v>
      </c>
      <c r="AH8" s="1388">
        <f>SUBTOTAL(9,AH10:AH104)</f>
        <v>0</v>
      </c>
      <c r="AI8" s="1388">
        <f>SUBTOTAL(9,AI10:AI104)</f>
        <v>35811.5</v>
      </c>
      <c r="AJ8" s="1388">
        <f>SUBTOTAL(9,AJ10:AJ104)</f>
        <v>66437.2</v>
      </c>
      <c r="AK8" s="1388">
        <f>AD8-U8</f>
        <v>3527.7999999999884</v>
      </c>
      <c r="AL8" s="1388"/>
    </row>
    <row r="9" spans="1:38" s="1386" customFormat="1" ht="23.25" customHeight="1">
      <c r="A9" s="1954" t="s">
        <v>2129</v>
      </c>
      <c r="B9" s="1955" t="s">
        <v>2122</v>
      </c>
      <c r="C9" s="1888"/>
      <c r="D9" s="1888"/>
      <c r="E9" s="1894"/>
      <c r="F9" s="1894"/>
      <c r="G9" s="1894"/>
      <c r="H9" s="1888"/>
      <c r="I9" s="1895"/>
      <c r="J9" s="1895"/>
      <c r="K9" s="1893"/>
      <c r="L9" s="1893"/>
      <c r="M9" s="1889"/>
      <c r="N9" s="1889"/>
      <c r="O9" s="1388">
        <f>SUBTOTAL(9,O10:O96)</f>
        <v>2117065.5</v>
      </c>
      <c r="P9" s="1388">
        <f>SUBTOTAL(9,P10:P96)</f>
        <v>88130</v>
      </c>
      <c r="Q9" s="1388">
        <f>SUBTOTAL(9,Q10:Q96)</f>
        <v>893563.5</v>
      </c>
      <c r="R9" s="1388">
        <f>SUBTOTAL(9,R10:R64)</f>
        <v>474083</v>
      </c>
      <c r="S9" s="1388">
        <f>SUBTOTAL(9,S10:S64)</f>
        <v>0</v>
      </c>
      <c r="T9" s="1388">
        <f>SUBTOTAL(9,T10:T64)</f>
        <v>260222</v>
      </c>
      <c r="U9" s="1388">
        <f>SUBTOTAL(9,U10:U96)</f>
        <v>138838</v>
      </c>
      <c r="V9" s="1388"/>
      <c r="W9" s="1388"/>
      <c r="X9" s="1388"/>
      <c r="Y9" s="1388"/>
      <c r="Z9" s="1388"/>
      <c r="AA9" s="1388"/>
      <c r="AB9" s="1388"/>
      <c r="AC9" s="1388"/>
      <c r="AD9" s="1388">
        <f>SUBTOTAL(9,AD10:AD96)</f>
        <v>138838</v>
      </c>
      <c r="AE9" s="1388">
        <f t="shared" ref="AE9:AJ9" si="1">SUBTOTAL(9,AE10:AE64)</f>
        <v>53652</v>
      </c>
      <c r="AF9" s="1388">
        <f t="shared" si="1"/>
        <v>40431</v>
      </c>
      <c r="AG9" s="1388">
        <f t="shared" si="1"/>
        <v>4561</v>
      </c>
      <c r="AH9" s="1388">
        <f t="shared" si="1"/>
        <v>0</v>
      </c>
      <c r="AI9" s="1388">
        <f t="shared" si="1"/>
        <v>7221.5</v>
      </c>
      <c r="AJ9" s="1388">
        <f t="shared" si="1"/>
        <v>5999</v>
      </c>
      <c r="AK9" s="1388"/>
      <c r="AL9" s="1388">
        <f>SUBTOTAL(9,AL11:AL64)</f>
        <v>0</v>
      </c>
    </row>
    <row r="10" spans="1:38" s="1263" customFormat="1" ht="31.5">
      <c r="A10" s="1389">
        <v>1</v>
      </c>
      <c r="B10" s="1390" t="s">
        <v>283</v>
      </c>
      <c r="C10" s="1390"/>
      <c r="D10" s="1390"/>
      <c r="E10" s="1391" t="s">
        <v>285</v>
      </c>
      <c r="F10" s="1392" t="s">
        <v>1140</v>
      </c>
      <c r="G10" s="1392"/>
      <c r="H10" s="1391" t="s">
        <v>1547</v>
      </c>
      <c r="I10" s="1393">
        <v>2011</v>
      </c>
      <c r="J10" s="1393" t="s">
        <v>1286</v>
      </c>
      <c r="K10" s="1393">
        <v>2011</v>
      </c>
      <c r="L10" s="1393" t="s">
        <v>1287</v>
      </c>
      <c r="M10" s="1393"/>
      <c r="N10" s="1394" t="s">
        <v>284</v>
      </c>
      <c r="O10" s="1262">
        <f>VLOOKUP(B10,goc!$B$28:$AA$517,14,0)</f>
        <v>4980</v>
      </c>
      <c r="P10" s="1262">
        <f>VLOOKUP(B10,goc!$B$28:$AA$517,15,0)</f>
        <v>0</v>
      </c>
      <c r="Q10" s="1262">
        <f>VLOOKUP(B10,goc!$B$28:$AA$517,16,0)</f>
        <v>4980</v>
      </c>
      <c r="R10" s="1262">
        <f>VLOOKUP(B10,goc!$B$28:$AA$517,17,0)</f>
        <v>610</v>
      </c>
      <c r="S10" s="1262">
        <f>VLOOKUP(B10,goc!$B$28:$AA$517,18,0)</f>
        <v>0</v>
      </c>
      <c r="T10" s="1262">
        <f>VLOOKUP(B10,goc!$B$28:$AA$517,19,0)</f>
        <v>610</v>
      </c>
      <c r="U10" s="1262">
        <v>106</v>
      </c>
      <c r="V10" s="1262">
        <v>106</v>
      </c>
      <c r="W10" s="1262"/>
      <c r="X10" s="1262"/>
      <c r="Y10" s="1262"/>
      <c r="Z10" s="1262"/>
      <c r="AA10" s="1262"/>
      <c r="AB10" s="1262"/>
      <c r="AC10" s="1262"/>
      <c r="AD10" s="1262">
        <f>SUM(V10:AC10)</f>
        <v>106</v>
      </c>
      <c r="AE10" s="1262">
        <f>VLOOKUP(B10,goc!$B$28:$AA$517,21,0)</f>
        <v>106</v>
      </c>
      <c r="AF10" s="1262">
        <f>VLOOKUP(B10,goc!$B$28:$AA$517,22,0)</f>
        <v>106</v>
      </c>
      <c r="AG10" s="1262">
        <f>VLOOKUP(B10,goc!$B$28:$AA$517,23,0)</f>
        <v>0</v>
      </c>
      <c r="AH10" s="1262">
        <f>VLOOKUP(B10,goc!$B$28:$AA$517,24,0)</f>
        <v>0</v>
      </c>
      <c r="AI10" s="1262">
        <f>VLOOKUP(B10,goc!$B$28:$AA$517,25,0)</f>
        <v>0</v>
      </c>
      <c r="AJ10" s="1262">
        <f>VLOOKUP(B10,goc!$B$28:$AA$517,26,0)</f>
        <v>0</v>
      </c>
      <c r="AK10" s="1388">
        <f t="shared" ref="AK10:AK68" si="2">AD10-U10</f>
        <v>0</v>
      </c>
      <c r="AL10" s="1262"/>
    </row>
    <row r="11" spans="1:38" s="1263" customFormat="1" ht="31.5">
      <c r="A11" s="1389">
        <v>2</v>
      </c>
      <c r="B11" s="1395" t="s">
        <v>242</v>
      </c>
      <c r="C11" s="1395"/>
      <c r="D11" s="1396"/>
      <c r="E11" s="1391" t="s">
        <v>229</v>
      </c>
      <c r="F11" s="1392" t="s">
        <v>1140</v>
      </c>
      <c r="G11" s="1392"/>
      <c r="H11" s="1397" t="s">
        <v>51</v>
      </c>
      <c r="I11" s="1393">
        <v>2010</v>
      </c>
      <c r="J11" s="1393">
        <v>2010</v>
      </c>
      <c r="K11" s="1393">
        <v>2013</v>
      </c>
      <c r="L11" s="1393">
        <v>2012</v>
      </c>
      <c r="M11" s="1393"/>
      <c r="N11" s="1398" t="s">
        <v>243</v>
      </c>
      <c r="O11" s="1262">
        <f>VLOOKUP(B11,goc!$B$28:$AA$517,14,0)</f>
        <v>1349</v>
      </c>
      <c r="P11" s="1262">
        <f>VLOOKUP(B11,goc!$B$28:$AA$517,15,0)</f>
        <v>0</v>
      </c>
      <c r="Q11" s="1262">
        <f>VLOOKUP(B11,goc!$B$28:$AA$517,16,0)</f>
        <v>1349</v>
      </c>
      <c r="R11" s="1262">
        <f>VLOOKUP(B11,goc!$B$28:$AA$517,17,0)</f>
        <v>700</v>
      </c>
      <c r="S11" s="1262">
        <f>VLOOKUP(B11,goc!$B$28:$AA$517,18,0)</f>
        <v>0</v>
      </c>
      <c r="T11" s="1262">
        <f>VLOOKUP(B11,goc!$B$28:$AA$517,19,0)</f>
        <v>700</v>
      </c>
      <c r="U11" s="1262">
        <v>500</v>
      </c>
      <c r="V11" s="1262">
        <v>500</v>
      </c>
      <c r="W11" s="1262"/>
      <c r="X11" s="1262"/>
      <c r="Y11" s="1262"/>
      <c r="Z11" s="1262"/>
      <c r="AA11" s="1262"/>
      <c r="AB11" s="1262"/>
      <c r="AC11" s="1262"/>
      <c r="AD11" s="1262">
        <f>SUM(V11:AC11)</f>
        <v>500</v>
      </c>
      <c r="AE11" s="1262">
        <f>VLOOKUP(B11,goc!$B$28:$AA$517,21,0)</f>
        <v>500</v>
      </c>
      <c r="AF11" s="1262">
        <f>VLOOKUP(B11,goc!$B$28:$AA$517,22,0)</f>
        <v>500</v>
      </c>
      <c r="AG11" s="1262">
        <f>VLOOKUP(B11,goc!$B$28:$AA$517,23,0)</f>
        <v>0</v>
      </c>
      <c r="AH11" s="1262">
        <f>VLOOKUP(B11,goc!$B$28:$AA$517,24,0)</f>
        <v>0</v>
      </c>
      <c r="AI11" s="1262">
        <f>VLOOKUP(B11,goc!$B$28:$AA$517,25,0)</f>
        <v>0</v>
      </c>
      <c r="AJ11" s="1262">
        <f>VLOOKUP(B11,goc!$B$28:$AA$517,26,0)</f>
        <v>0</v>
      </c>
      <c r="AK11" s="1388">
        <f t="shared" si="2"/>
        <v>0</v>
      </c>
      <c r="AL11" s="1262"/>
    </row>
    <row r="12" spans="1:38" s="1263" customFormat="1" ht="78.75">
      <c r="A12" s="1389">
        <v>3</v>
      </c>
      <c r="B12" s="1395" t="s">
        <v>226</v>
      </c>
      <c r="C12" s="1395" t="s">
        <v>1164</v>
      </c>
      <c r="D12" s="1399">
        <v>6292</v>
      </c>
      <c r="E12" s="1391" t="s">
        <v>229</v>
      </c>
      <c r="F12" s="1392" t="s">
        <v>1140</v>
      </c>
      <c r="G12" s="1392"/>
      <c r="H12" s="1391" t="s">
        <v>19</v>
      </c>
      <c r="I12" s="1393">
        <v>2011</v>
      </c>
      <c r="J12" s="1393">
        <v>2011</v>
      </c>
      <c r="K12" s="1393">
        <v>2013</v>
      </c>
      <c r="L12" s="1393">
        <v>2012</v>
      </c>
      <c r="M12" s="1393"/>
      <c r="N12" s="1400" t="s">
        <v>227</v>
      </c>
      <c r="O12" s="1262">
        <f>VLOOKUP(B12,goc!$B$28:$AA$517,14,0)</f>
        <v>6993</v>
      </c>
      <c r="P12" s="1262">
        <f>VLOOKUP(B12,goc!$B$28:$AA$517,15,0)</f>
        <v>0</v>
      </c>
      <c r="Q12" s="1262">
        <f>VLOOKUP(B12,goc!$B$28:$AA$517,16,0)</f>
        <v>2509</v>
      </c>
      <c r="R12" s="1262">
        <f>VLOOKUP(B12,goc!$B$28:$AA$517,17,0)</f>
        <v>5134</v>
      </c>
      <c r="S12" s="1262">
        <f>VLOOKUP(B12,goc!$B$28:$AA$517,18,0)</f>
        <v>0</v>
      </c>
      <c r="T12" s="1262">
        <f>VLOOKUP(B12,goc!$B$28:$AA$517,19,0)</f>
        <v>650</v>
      </c>
      <c r="U12" s="1262">
        <v>1159</v>
      </c>
      <c r="V12" s="1262">
        <v>800</v>
      </c>
      <c r="W12" s="1262"/>
      <c r="X12" s="1262">
        <v>359</v>
      </c>
      <c r="Y12" s="1262"/>
      <c r="Z12" s="1262"/>
      <c r="AA12" s="1262"/>
      <c r="AB12" s="1262"/>
      <c r="AC12" s="1262"/>
      <c r="AD12" s="1262">
        <f t="shared" ref="AD12:AD55" si="3">SUM(V12:AC12)</f>
        <v>1159</v>
      </c>
      <c r="AE12" s="1262">
        <f>VLOOKUP(B12,goc!$B$28:$AA$517,21,0)</f>
        <v>1159</v>
      </c>
      <c r="AF12" s="1262">
        <f>VLOOKUP(B12,goc!$B$28:$AA$517,22,0)</f>
        <v>800</v>
      </c>
      <c r="AG12" s="1262">
        <f>VLOOKUP(B12,goc!$B$28:$AA$517,23,0)</f>
        <v>0</v>
      </c>
      <c r="AH12" s="1262">
        <f>VLOOKUP(B12,goc!$B$28:$AA$517,24,0)</f>
        <v>0</v>
      </c>
      <c r="AI12" s="1262">
        <f>VLOOKUP(B12,goc!$B$28:$AA$517,25,0)</f>
        <v>359</v>
      </c>
      <c r="AJ12" s="1262">
        <f>VLOOKUP(B12,goc!$B$28:$AA$517,26,0)</f>
        <v>0</v>
      </c>
      <c r="AK12" s="1388">
        <f t="shared" si="2"/>
        <v>0</v>
      </c>
      <c r="AL12" s="1262"/>
    </row>
    <row r="13" spans="1:38" s="1263" customFormat="1" ht="78.75">
      <c r="A13" s="1389">
        <v>4</v>
      </c>
      <c r="B13" s="1395" t="s">
        <v>230</v>
      </c>
      <c r="C13" s="1395" t="s">
        <v>1271</v>
      </c>
      <c r="D13" s="1401">
        <v>14506</v>
      </c>
      <c r="E13" s="1391" t="s">
        <v>229</v>
      </c>
      <c r="F13" s="1392" t="s">
        <v>1140</v>
      </c>
      <c r="G13" s="1392"/>
      <c r="H13" s="1397" t="s">
        <v>51</v>
      </c>
      <c r="I13" s="1393">
        <v>2011</v>
      </c>
      <c r="J13" s="1402" t="s">
        <v>1167</v>
      </c>
      <c r="K13" s="1393">
        <v>2013</v>
      </c>
      <c r="L13" s="1402" t="s">
        <v>1168</v>
      </c>
      <c r="M13" s="1393"/>
      <c r="N13" s="1400" t="s">
        <v>231</v>
      </c>
      <c r="O13" s="1262">
        <f>VLOOKUP(B13,goc!$B$28:$AA$517,14,0)</f>
        <v>15123</v>
      </c>
      <c r="P13" s="1262">
        <f>VLOOKUP(B13,goc!$B$28:$AA$517,15,0)</f>
        <v>0</v>
      </c>
      <c r="Q13" s="1262">
        <f>VLOOKUP(B13,goc!$B$28:$AA$517,16,0)</f>
        <v>4023</v>
      </c>
      <c r="R13" s="1262">
        <f>VLOOKUP(B13,goc!$B$28:$AA$517,17,0)</f>
        <v>12493</v>
      </c>
      <c r="S13" s="1262">
        <f>VLOOKUP(B13,goc!$B$28:$AA$517,18,0)</f>
        <v>0</v>
      </c>
      <c r="T13" s="1262">
        <f>VLOOKUP(B13,goc!$B$28:$AA$517,19,0)</f>
        <v>3100</v>
      </c>
      <c r="U13" s="1262">
        <v>1007</v>
      </c>
      <c r="V13" s="1262">
        <v>1007</v>
      </c>
      <c r="W13" s="1262"/>
      <c r="X13" s="1262"/>
      <c r="Y13" s="1262"/>
      <c r="Z13" s="1262"/>
      <c r="AA13" s="1262"/>
      <c r="AB13" s="1262"/>
      <c r="AC13" s="1262"/>
      <c r="AD13" s="1262">
        <f t="shared" si="3"/>
        <v>1007</v>
      </c>
      <c r="AE13" s="1262">
        <f>VLOOKUP(B13,goc!$B$28:$AA$517,21,0)</f>
        <v>1007</v>
      </c>
      <c r="AF13" s="1262">
        <f>VLOOKUP(B13,goc!$B$28:$AA$517,22,0)</f>
        <v>1007</v>
      </c>
      <c r="AG13" s="1262">
        <f>VLOOKUP(B13,goc!$B$28:$AA$517,23,0)</f>
        <v>0</v>
      </c>
      <c r="AH13" s="1262">
        <f>VLOOKUP(B13,goc!$B$28:$AA$517,24,0)</f>
        <v>0</v>
      </c>
      <c r="AI13" s="1262">
        <f>VLOOKUP(B13,goc!$B$28:$AA$517,25,0)</f>
        <v>0</v>
      </c>
      <c r="AJ13" s="1262">
        <f>VLOOKUP(B13,goc!$B$28:$AA$517,26,0)</f>
        <v>0</v>
      </c>
      <c r="AK13" s="1388">
        <f t="shared" si="2"/>
        <v>0</v>
      </c>
      <c r="AL13" s="1262"/>
    </row>
    <row r="14" spans="1:38" s="1263" customFormat="1" ht="78.75">
      <c r="A14" s="1389">
        <v>5</v>
      </c>
      <c r="B14" s="1395" t="s">
        <v>240</v>
      </c>
      <c r="C14" s="1395" t="s">
        <v>1268</v>
      </c>
      <c r="D14" s="1399">
        <v>7310</v>
      </c>
      <c r="E14" s="1391" t="s">
        <v>229</v>
      </c>
      <c r="F14" s="1392" t="s">
        <v>1140</v>
      </c>
      <c r="G14" s="1392"/>
      <c r="H14" s="1397" t="s">
        <v>51</v>
      </c>
      <c r="I14" s="1393">
        <v>2011</v>
      </c>
      <c r="J14" s="1403" t="s">
        <v>1169</v>
      </c>
      <c r="K14" s="1393">
        <v>2014</v>
      </c>
      <c r="L14" s="1403" t="s">
        <v>1174</v>
      </c>
      <c r="M14" s="1393"/>
      <c r="N14" s="1400" t="s">
        <v>241</v>
      </c>
      <c r="O14" s="1262">
        <f>VLOOKUP(B14,goc!$B$28:$AA$517,14,0)</f>
        <v>7831</v>
      </c>
      <c r="P14" s="1262">
        <f>VLOOKUP(B14,goc!$B$28:$AA$517,15,0)</f>
        <v>0</v>
      </c>
      <c r="Q14" s="1262">
        <f>VLOOKUP(B14,goc!$B$28:$AA$517,16,0)</f>
        <v>1231</v>
      </c>
      <c r="R14" s="1262">
        <f>VLOOKUP(B14,goc!$B$28:$AA$517,17,0)</f>
        <v>6800</v>
      </c>
      <c r="S14" s="1262">
        <f>VLOOKUP(B14,goc!$B$28:$AA$517,18,0)</f>
        <v>0</v>
      </c>
      <c r="T14" s="1262">
        <f>VLOOKUP(B14,goc!$B$28:$AA$517,19,0)</f>
        <v>200</v>
      </c>
      <c r="U14" s="1262">
        <v>510</v>
      </c>
      <c r="V14" s="1262">
        <v>510</v>
      </c>
      <c r="W14" s="1262"/>
      <c r="X14" s="1262"/>
      <c r="Y14" s="1262"/>
      <c r="Z14" s="1262"/>
      <c r="AA14" s="1262"/>
      <c r="AB14" s="1262"/>
      <c r="AC14" s="1262"/>
      <c r="AD14" s="1262">
        <f t="shared" si="3"/>
        <v>510</v>
      </c>
      <c r="AE14" s="1262">
        <f>VLOOKUP(B14,goc!$B$28:$AA$517,21,0)</f>
        <v>510</v>
      </c>
      <c r="AF14" s="1262">
        <f>VLOOKUP(B14,goc!$B$28:$AA$517,22,0)</f>
        <v>510</v>
      </c>
      <c r="AG14" s="1262">
        <f>VLOOKUP(B14,goc!$B$28:$AA$517,23,0)</f>
        <v>0</v>
      </c>
      <c r="AH14" s="1262">
        <f>VLOOKUP(B14,goc!$B$28:$AA$517,24,0)</f>
        <v>0</v>
      </c>
      <c r="AI14" s="1262">
        <f>VLOOKUP(B14,goc!$B$28:$AA$517,25,0)</f>
        <v>0</v>
      </c>
      <c r="AJ14" s="1262">
        <f>VLOOKUP(B14,goc!$B$28:$AA$517,26,0)</f>
        <v>0</v>
      </c>
      <c r="AK14" s="1388">
        <f t="shared" si="2"/>
        <v>0</v>
      </c>
      <c r="AL14" s="1262"/>
    </row>
    <row r="15" spans="1:38" s="1263" customFormat="1" ht="78.75">
      <c r="A15" s="1389">
        <v>6</v>
      </c>
      <c r="B15" s="1395" t="s">
        <v>298</v>
      </c>
      <c r="C15" s="1395" t="s">
        <v>1266</v>
      </c>
      <c r="D15" s="1399">
        <v>18656</v>
      </c>
      <c r="E15" s="1391" t="s">
        <v>229</v>
      </c>
      <c r="F15" s="1392" t="s">
        <v>1140</v>
      </c>
      <c r="G15" s="1392"/>
      <c r="H15" s="1391" t="s">
        <v>19</v>
      </c>
      <c r="I15" s="1393">
        <v>2012</v>
      </c>
      <c r="J15" s="1393">
        <v>2012</v>
      </c>
      <c r="K15" s="1393">
        <v>2014</v>
      </c>
      <c r="L15" s="1393">
        <v>2012</v>
      </c>
      <c r="M15" s="1393"/>
      <c r="N15" s="1400" t="s">
        <v>299</v>
      </c>
      <c r="O15" s="1262">
        <f>VLOOKUP(B15,goc!$B$28:$AA$517,14,0)</f>
        <v>30194</v>
      </c>
      <c r="P15" s="1262">
        <f>VLOOKUP(B15,goc!$B$28:$AA$517,15,0)</f>
        <v>0</v>
      </c>
      <c r="Q15" s="1262">
        <f>VLOOKUP(B15,goc!$B$28:$AA$517,16,0)</f>
        <v>11848</v>
      </c>
      <c r="R15" s="1262">
        <f>VLOOKUP(B15,goc!$B$28:$AA$517,17,0)</f>
        <v>18546</v>
      </c>
      <c r="S15" s="1262">
        <f>VLOOKUP(B15,goc!$B$28:$AA$517,18,0)</f>
        <v>0</v>
      </c>
      <c r="T15" s="1262">
        <f>VLOOKUP(B15,goc!$B$28:$AA$517,19,0)</f>
        <v>200</v>
      </c>
      <c r="U15" s="1262">
        <v>110</v>
      </c>
      <c r="V15" s="1262">
        <v>110</v>
      </c>
      <c r="W15" s="1262"/>
      <c r="X15" s="1262"/>
      <c r="Y15" s="1262"/>
      <c r="Z15" s="1262"/>
      <c r="AA15" s="1262"/>
      <c r="AB15" s="1262"/>
      <c r="AC15" s="1262"/>
      <c r="AD15" s="1262">
        <f t="shared" si="3"/>
        <v>110</v>
      </c>
      <c r="AE15" s="1262">
        <f>VLOOKUP(B15,goc!$B$28:$AA$517,21,0)</f>
        <v>110</v>
      </c>
      <c r="AF15" s="1262">
        <f>VLOOKUP(B15,goc!$B$28:$AA$517,22,0)</f>
        <v>110</v>
      </c>
      <c r="AG15" s="1262">
        <f>VLOOKUP(B15,goc!$B$28:$AA$517,23,0)</f>
        <v>0</v>
      </c>
      <c r="AH15" s="1262">
        <f>VLOOKUP(B15,goc!$B$28:$AA$517,24,0)</f>
        <v>0</v>
      </c>
      <c r="AI15" s="1262">
        <f>VLOOKUP(B15,goc!$B$28:$AA$517,25,0)</f>
        <v>0</v>
      </c>
      <c r="AJ15" s="1262">
        <f>VLOOKUP(B15,goc!$B$28:$AA$517,26,0)</f>
        <v>0</v>
      </c>
      <c r="AK15" s="1388">
        <f t="shared" si="2"/>
        <v>0</v>
      </c>
      <c r="AL15" s="1262"/>
    </row>
    <row r="16" spans="1:38" s="1263" customFormat="1" ht="78.75">
      <c r="A16" s="1389">
        <v>7</v>
      </c>
      <c r="B16" s="1404" t="s">
        <v>195</v>
      </c>
      <c r="C16" s="1404" t="s">
        <v>1151</v>
      </c>
      <c r="D16" s="1399">
        <v>85170</v>
      </c>
      <c r="E16" s="1391" t="s">
        <v>170</v>
      </c>
      <c r="F16" s="1392" t="s">
        <v>1140</v>
      </c>
      <c r="G16" s="1392"/>
      <c r="H16" s="1405" t="s">
        <v>189</v>
      </c>
      <c r="I16" s="1393">
        <v>2008</v>
      </c>
      <c r="J16" s="1393">
        <v>2008</v>
      </c>
      <c r="K16" s="1393">
        <v>2013</v>
      </c>
      <c r="L16" s="1393">
        <v>2013</v>
      </c>
      <c r="M16" s="1393"/>
      <c r="N16" s="1404" t="s">
        <v>196</v>
      </c>
      <c r="O16" s="1262">
        <f>VLOOKUP(B16,goc!$B$28:$AA$517,14,0)</f>
        <v>107610</v>
      </c>
      <c r="P16" s="1262">
        <f>VLOOKUP(B16,goc!$B$28:$AA$517,15,0)</f>
        <v>0</v>
      </c>
      <c r="Q16" s="1262">
        <f>VLOOKUP(B16,goc!$B$28:$AA$517,16,0)</f>
        <v>107610</v>
      </c>
      <c r="R16" s="1262">
        <f>VLOOKUP(B16,goc!$B$28:$AA$517,17,0)</f>
        <v>82000</v>
      </c>
      <c r="S16" s="1262">
        <f>VLOOKUP(B16,goc!$B$28:$AA$517,18,0)</f>
        <v>0</v>
      </c>
      <c r="T16" s="1262">
        <f>VLOOKUP(B16,goc!$B$28:$AA$517,19,0)</f>
        <v>82000</v>
      </c>
      <c r="U16" s="1262">
        <v>2371</v>
      </c>
      <c r="V16" s="1262">
        <v>2371</v>
      </c>
      <c r="W16" s="1262"/>
      <c r="X16" s="1262"/>
      <c r="Y16" s="1262"/>
      <c r="Z16" s="1262"/>
      <c r="AA16" s="1262"/>
      <c r="AB16" s="1262"/>
      <c r="AC16" s="1262"/>
      <c r="AD16" s="1262">
        <f t="shared" si="3"/>
        <v>2371</v>
      </c>
      <c r="AE16" s="1262">
        <f>VLOOKUP(B16,goc!$B$28:$AA$517,21,0)</f>
        <v>2371</v>
      </c>
      <c r="AF16" s="1262">
        <f>VLOOKUP(B16,goc!$B$28:$AA$517,22,0)</f>
        <v>2371</v>
      </c>
      <c r="AG16" s="1262">
        <f>VLOOKUP(B16,goc!$B$28:$AA$517,23,0)</f>
        <v>0</v>
      </c>
      <c r="AH16" s="1262">
        <f>VLOOKUP(B16,goc!$B$28:$AA$517,24,0)</f>
        <v>0</v>
      </c>
      <c r="AI16" s="1262">
        <f>VLOOKUP(B16,goc!$B$28:$AA$517,25,0)</f>
        <v>0</v>
      </c>
      <c r="AJ16" s="1262">
        <f>VLOOKUP(B16,goc!$B$28:$AA$517,26,0)</f>
        <v>0</v>
      </c>
      <c r="AK16" s="1388">
        <f t="shared" si="2"/>
        <v>0</v>
      </c>
      <c r="AL16" s="1262"/>
    </row>
    <row r="17" spans="1:38" s="1263" customFormat="1" ht="63">
      <c r="A17" s="1389">
        <v>8</v>
      </c>
      <c r="B17" s="1406" t="s">
        <v>167</v>
      </c>
      <c r="C17" s="1406" t="s">
        <v>1152</v>
      </c>
      <c r="D17" s="1399">
        <v>50388</v>
      </c>
      <c r="E17" s="1391" t="s">
        <v>170</v>
      </c>
      <c r="F17" s="1392" t="s">
        <v>1140</v>
      </c>
      <c r="G17" s="1392"/>
      <c r="H17" s="1391" t="s">
        <v>19</v>
      </c>
      <c r="I17" s="1393">
        <v>2010</v>
      </c>
      <c r="J17" s="1403" t="s">
        <v>1235</v>
      </c>
      <c r="K17" s="1393">
        <v>2016</v>
      </c>
      <c r="L17" s="1403" t="s">
        <v>1193</v>
      </c>
      <c r="M17" s="1393"/>
      <c r="N17" s="1407" t="s">
        <v>168</v>
      </c>
      <c r="O17" s="1262">
        <f>VLOOKUP(B17,goc!$B$28:$AA$517,14,0)</f>
        <v>52941</v>
      </c>
      <c r="P17" s="1262">
        <f>VLOOKUP(B17,goc!$B$28:$AA$517,15,0)</f>
        <v>0</v>
      </c>
      <c r="Q17" s="1262">
        <f>VLOOKUP(B17,goc!$B$28:$AA$517,16,0)</f>
        <v>52941</v>
      </c>
      <c r="R17" s="1262">
        <f>VLOOKUP(B17,goc!$B$28:$AA$517,17,0)</f>
        <v>37540</v>
      </c>
      <c r="S17" s="1262">
        <f>VLOOKUP(B17,goc!$B$28:$AA$517,18,0)</f>
        <v>0</v>
      </c>
      <c r="T17" s="1262">
        <f>VLOOKUP(B17,goc!$B$28:$AA$517,19,0)</f>
        <v>37540</v>
      </c>
      <c r="U17" s="1262">
        <v>9348</v>
      </c>
      <c r="V17" s="1262">
        <v>2318</v>
      </c>
      <c r="W17" s="1262"/>
      <c r="X17" s="1262">
        <v>1758</v>
      </c>
      <c r="Y17" s="1262">
        <v>1000</v>
      </c>
      <c r="Z17" s="1262">
        <v>582</v>
      </c>
      <c r="AA17" s="1262">
        <v>3690</v>
      </c>
      <c r="AB17" s="1262"/>
      <c r="AC17" s="1262"/>
      <c r="AD17" s="1262">
        <f t="shared" si="3"/>
        <v>9348</v>
      </c>
      <c r="AE17" s="1262">
        <f>VLOOKUP(B17,goc!$B$28:$AA$517,21,0)</f>
        <v>9348</v>
      </c>
      <c r="AF17" s="1262">
        <f>VLOOKUP(B17,goc!$B$28:$AA$517,22,0)</f>
        <v>2318</v>
      </c>
      <c r="AG17" s="1262">
        <f>VLOOKUP(B17,goc!$B$28:$AA$517,23,0)</f>
        <v>0</v>
      </c>
      <c r="AH17" s="1262">
        <f>VLOOKUP(B17,goc!$B$28:$AA$517,24,0)</f>
        <v>0</v>
      </c>
      <c r="AI17" s="1262">
        <f>VLOOKUP(B17,goc!$B$28:$AA$517,25,0)</f>
        <v>1757.5</v>
      </c>
      <c r="AJ17" s="1262">
        <f>VLOOKUP(B17,goc!$B$28:$AA$517,26,0)</f>
        <v>5272</v>
      </c>
      <c r="AK17" s="1388">
        <f t="shared" si="2"/>
        <v>0</v>
      </c>
      <c r="AL17" s="1262"/>
    </row>
    <row r="18" spans="1:38" s="1263" customFormat="1" ht="78.75">
      <c r="A18" s="1389">
        <v>9</v>
      </c>
      <c r="B18" s="1408" t="s">
        <v>250</v>
      </c>
      <c r="C18" s="1408" t="s">
        <v>1153</v>
      </c>
      <c r="D18" s="1399">
        <v>4019</v>
      </c>
      <c r="E18" s="1391" t="s">
        <v>170</v>
      </c>
      <c r="F18" s="1392" t="s">
        <v>1140</v>
      </c>
      <c r="G18" s="1392"/>
      <c r="H18" s="1397" t="s">
        <v>51</v>
      </c>
      <c r="I18" s="1393">
        <v>2011</v>
      </c>
      <c r="J18" s="1403" t="s">
        <v>1238</v>
      </c>
      <c r="K18" s="1393">
        <v>2013</v>
      </c>
      <c r="L18" s="1403" t="s">
        <v>1239</v>
      </c>
      <c r="M18" s="1393"/>
      <c r="N18" s="1409" t="s">
        <v>251</v>
      </c>
      <c r="O18" s="1262">
        <f>VLOOKUP(B18,goc!$B$28:$AA$517,14,0)</f>
        <v>4048</v>
      </c>
      <c r="P18" s="1262">
        <f>VLOOKUP(B18,goc!$B$28:$AA$517,15,0)</f>
        <v>0</v>
      </c>
      <c r="Q18" s="1262">
        <f>VLOOKUP(B18,goc!$B$28:$AA$517,16,0)</f>
        <v>4048</v>
      </c>
      <c r="R18" s="1262">
        <f>VLOOKUP(B18,goc!$B$28:$AA$517,17,0)</f>
        <v>3640</v>
      </c>
      <c r="S18" s="1262">
        <f>VLOOKUP(B18,goc!$B$28:$AA$517,18,0)</f>
        <v>0</v>
      </c>
      <c r="T18" s="1262">
        <f>VLOOKUP(B18,goc!$B$28:$AA$517,19,0)</f>
        <v>3640</v>
      </c>
      <c r="U18" s="1262">
        <v>378</v>
      </c>
      <c r="V18" s="1262">
        <v>378</v>
      </c>
      <c r="W18" s="1262"/>
      <c r="X18" s="1262"/>
      <c r="Y18" s="1262"/>
      <c r="Z18" s="1262"/>
      <c r="AA18" s="1262"/>
      <c r="AB18" s="1262"/>
      <c r="AC18" s="1262"/>
      <c r="AD18" s="1262">
        <f t="shared" si="3"/>
        <v>378</v>
      </c>
      <c r="AE18" s="1262">
        <f>VLOOKUP(B18,goc!$B$28:$AA$517,21,0)</f>
        <v>378</v>
      </c>
      <c r="AF18" s="1262">
        <f>VLOOKUP(B18,goc!$B$28:$AA$517,22,0)</f>
        <v>378</v>
      </c>
      <c r="AG18" s="1262">
        <f>VLOOKUP(B18,goc!$B$28:$AA$517,23,0)</f>
        <v>0</v>
      </c>
      <c r="AH18" s="1262">
        <f>VLOOKUP(B18,goc!$B$28:$AA$517,24,0)</f>
        <v>0</v>
      </c>
      <c r="AI18" s="1262">
        <f>VLOOKUP(B18,goc!$B$28:$AA$517,25,0)</f>
        <v>0</v>
      </c>
      <c r="AJ18" s="1262">
        <f>VLOOKUP(B18,goc!$B$28:$AA$517,26,0)</f>
        <v>0</v>
      </c>
      <c r="AK18" s="1388">
        <f t="shared" si="2"/>
        <v>0</v>
      </c>
      <c r="AL18" s="1262"/>
    </row>
    <row r="19" spans="1:38" s="1263" customFormat="1" ht="94.5">
      <c r="A19" s="1389">
        <v>10</v>
      </c>
      <c r="B19" s="1406" t="s">
        <v>260</v>
      </c>
      <c r="C19" s="1406" t="s">
        <v>1154</v>
      </c>
      <c r="D19" s="1399">
        <v>5429</v>
      </c>
      <c r="E19" s="1391" t="s">
        <v>170</v>
      </c>
      <c r="F19" s="1392" t="s">
        <v>1140</v>
      </c>
      <c r="G19" s="1392"/>
      <c r="H19" s="1410" t="s">
        <v>211</v>
      </c>
      <c r="I19" s="1393">
        <v>2011</v>
      </c>
      <c r="J19" s="1403" t="s">
        <v>1226</v>
      </c>
      <c r="K19" s="1393">
        <v>2014</v>
      </c>
      <c r="L19" s="1403" t="s">
        <v>1173</v>
      </c>
      <c r="M19" s="1393"/>
      <c r="N19" s="1407" t="s">
        <v>261</v>
      </c>
      <c r="O19" s="1262">
        <f>VLOOKUP(B19,goc!$B$28:$AA$517,14,0)</f>
        <v>5577</v>
      </c>
      <c r="P19" s="1262">
        <f>VLOOKUP(B19,goc!$B$28:$AA$517,15,0)</f>
        <v>0</v>
      </c>
      <c r="Q19" s="1262">
        <f>VLOOKUP(B19,goc!$B$28:$AA$517,16,0)</f>
        <v>5577</v>
      </c>
      <c r="R19" s="1262">
        <f>VLOOKUP(B19,goc!$B$28:$AA$517,17,0)</f>
        <v>5234</v>
      </c>
      <c r="S19" s="1262">
        <f>VLOOKUP(B19,goc!$B$28:$AA$517,18,0)</f>
        <v>0</v>
      </c>
      <c r="T19" s="1262">
        <f>VLOOKUP(B19,goc!$B$28:$AA$517,19,0)</f>
        <v>5234</v>
      </c>
      <c r="U19" s="1262">
        <v>195</v>
      </c>
      <c r="V19" s="1262">
        <v>195</v>
      </c>
      <c r="W19" s="1262"/>
      <c r="X19" s="1262"/>
      <c r="Y19" s="1262"/>
      <c r="Z19" s="1262"/>
      <c r="AA19" s="1262"/>
      <c r="AB19" s="1262"/>
      <c r="AC19" s="1262"/>
      <c r="AD19" s="1262">
        <f t="shared" si="3"/>
        <v>195</v>
      </c>
      <c r="AE19" s="1262">
        <f>VLOOKUP(B19,goc!$B$28:$AA$517,21,0)</f>
        <v>195</v>
      </c>
      <c r="AF19" s="1262">
        <f>VLOOKUP(B19,goc!$B$28:$AA$517,22,0)</f>
        <v>195</v>
      </c>
      <c r="AG19" s="1262">
        <f>VLOOKUP(B19,goc!$B$28:$AA$517,23,0)</f>
        <v>0</v>
      </c>
      <c r="AH19" s="1262">
        <f>VLOOKUP(B19,goc!$B$28:$AA$517,24,0)</f>
        <v>0</v>
      </c>
      <c r="AI19" s="1262">
        <f>VLOOKUP(B19,goc!$B$28:$AA$517,25,0)</f>
        <v>0</v>
      </c>
      <c r="AJ19" s="1262">
        <f>VLOOKUP(B19,goc!$B$28:$AA$517,26,0)</f>
        <v>0</v>
      </c>
      <c r="AK19" s="1388">
        <f t="shared" si="2"/>
        <v>0</v>
      </c>
      <c r="AL19" s="1262"/>
    </row>
    <row r="20" spans="1:38" s="1263" customFormat="1" ht="78.75">
      <c r="A20" s="1389">
        <v>11</v>
      </c>
      <c r="B20" s="1411" t="s">
        <v>198</v>
      </c>
      <c r="C20" s="1411" t="s">
        <v>1155</v>
      </c>
      <c r="D20" s="1412">
        <v>6253</v>
      </c>
      <c r="E20" s="1391" t="s">
        <v>170</v>
      </c>
      <c r="F20" s="1392" t="s">
        <v>1140</v>
      </c>
      <c r="G20" s="1392"/>
      <c r="H20" s="1413" t="s">
        <v>189</v>
      </c>
      <c r="I20" s="1393">
        <v>2012</v>
      </c>
      <c r="J20" s="1393">
        <v>2014</v>
      </c>
      <c r="K20" s="1393">
        <v>2015</v>
      </c>
      <c r="L20" s="1393">
        <v>2014</v>
      </c>
      <c r="M20" s="1393"/>
      <c r="N20" s="1414" t="s">
        <v>199</v>
      </c>
      <c r="O20" s="1262">
        <f>VLOOKUP(B20,goc!$B$28:$AA$517,14,0)</f>
        <v>6390</v>
      </c>
      <c r="P20" s="1262">
        <f>VLOOKUP(B20,goc!$B$28:$AA$517,15,0)</f>
        <v>0</v>
      </c>
      <c r="Q20" s="1262">
        <f>VLOOKUP(B20,goc!$B$28:$AA$517,16,0)</f>
        <v>6390</v>
      </c>
      <c r="R20" s="1262">
        <f>VLOOKUP(B20,goc!$B$28:$AA$517,17,0)</f>
        <v>4200</v>
      </c>
      <c r="S20" s="1262">
        <f>VLOOKUP(B20,goc!$B$28:$AA$517,18,0)</f>
        <v>0</v>
      </c>
      <c r="T20" s="1262">
        <f>VLOOKUP(B20,goc!$B$28:$AA$517,19,0)</f>
        <v>4200</v>
      </c>
      <c r="U20" s="1262">
        <v>2190</v>
      </c>
      <c r="V20" s="1262">
        <v>2190</v>
      </c>
      <c r="W20" s="1262"/>
      <c r="X20" s="1262"/>
      <c r="Y20" s="1262"/>
      <c r="Z20" s="1262"/>
      <c r="AA20" s="1262"/>
      <c r="AB20" s="1262"/>
      <c r="AC20" s="1262"/>
      <c r="AD20" s="1262">
        <f t="shared" si="3"/>
        <v>2190</v>
      </c>
      <c r="AE20" s="1262">
        <f>VLOOKUP(B20,goc!$B$28:$AA$517,21,0)</f>
        <v>2190</v>
      </c>
      <c r="AF20" s="1262">
        <f>VLOOKUP(B20,goc!$B$28:$AA$517,22,0)</f>
        <v>2190</v>
      </c>
      <c r="AG20" s="1262">
        <f>VLOOKUP(B20,goc!$B$28:$AA$517,23,0)</f>
        <v>0</v>
      </c>
      <c r="AH20" s="1262">
        <f>VLOOKUP(B20,goc!$B$28:$AA$517,24,0)</f>
        <v>0</v>
      </c>
      <c r="AI20" s="1262">
        <f>VLOOKUP(B20,goc!$B$28:$AA$517,25,0)</f>
        <v>0</v>
      </c>
      <c r="AJ20" s="1262">
        <f>VLOOKUP(B20,goc!$B$28:$AA$517,26,0)</f>
        <v>0</v>
      </c>
      <c r="AK20" s="1388">
        <f t="shared" si="2"/>
        <v>0</v>
      </c>
      <c r="AL20" s="1262"/>
    </row>
    <row r="21" spans="1:38" s="1263" customFormat="1" ht="78.75">
      <c r="A21" s="1389">
        <v>12</v>
      </c>
      <c r="B21" s="1406" t="s">
        <v>215</v>
      </c>
      <c r="C21" s="1411" t="s">
        <v>1325</v>
      </c>
      <c r="D21" s="1412">
        <v>6691.7619999999997</v>
      </c>
      <c r="E21" s="1391" t="s">
        <v>170</v>
      </c>
      <c r="F21" s="1392" t="s">
        <v>1140</v>
      </c>
      <c r="G21" s="1392"/>
      <c r="H21" s="1397" t="s">
        <v>51</v>
      </c>
      <c r="I21" s="1393">
        <v>2012</v>
      </c>
      <c r="J21" s="1393">
        <v>2012</v>
      </c>
      <c r="K21" s="1393">
        <v>2013</v>
      </c>
      <c r="L21" s="1393">
        <v>2013</v>
      </c>
      <c r="M21" s="1393"/>
      <c r="N21" s="1414" t="s">
        <v>216</v>
      </c>
      <c r="O21" s="1262">
        <f>VLOOKUP(B21,goc!$B$28:$AA$517,14,0)</f>
        <v>6739</v>
      </c>
      <c r="P21" s="1262">
        <f>VLOOKUP(B21,goc!$B$28:$AA$517,15,0)</f>
        <v>0</v>
      </c>
      <c r="Q21" s="1262">
        <f>VLOOKUP(B21,goc!$B$28:$AA$517,16,0)</f>
        <v>6739</v>
      </c>
      <c r="R21" s="1262">
        <f>VLOOKUP(B21,goc!$B$28:$AA$517,17,0)</f>
        <v>5150</v>
      </c>
      <c r="S21" s="1262">
        <f>VLOOKUP(B21,goc!$B$28:$AA$517,18,0)</f>
        <v>0</v>
      </c>
      <c r="T21" s="1262">
        <f>VLOOKUP(B21,goc!$B$28:$AA$517,19,0)</f>
        <v>5150</v>
      </c>
      <c r="U21" s="1262">
        <v>1589</v>
      </c>
      <c r="V21" s="1262">
        <v>1589</v>
      </c>
      <c r="W21" s="1262"/>
      <c r="X21" s="1262"/>
      <c r="Y21" s="1262"/>
      <c r="Z21" s="1262"/>
      <c r="AA21" s="1262"/>
      <c r="AB21" s="1262"/>
      <c r="AC21" s="1262"/>
      <c r="AD21" s="1262">
        <f t="shared" si="3"/>
        <v>1589</v>
      </c>
      <c r="AE21" s="1262">
        <f>VLOOKUP(B21,goc!$B$28:$AA$517,21,0)</f>
        <v>1589</v>
      </c>
      <c r="AF21" s="1262">
        <f>VLOOKUP(B21,goc!$B$28:$AA$517,22,0)</f>
        <v>1589</v>
      </c>
      <c r="AG21" s="1262">
        <f>VLOOKUP(B21,goc!$B$28:$AA$517,23,0)</f>
        <v>0</v>
      </c>
      <c r="AH21" s="1262">
        <f>VLOOKUP(B21,goc!$B$28:$AA$517,24,0)</f>
        <v>0</v>
      </c>
      <c r="AI21" s="1262">
        <f>VLOOKUP(B21,goc!$B$28:$AA$517,25,0)</f>
        <v>0</v>
      </c>
      <c r="AJ21" s="1262">
        <f>VLOOKUP(B21,goc!$B$28:$AA$517,26,0)</f>
        <v>0</v>
      </c>
      <c r="AK21" s="1388">
        <f t="shared" si="2"/>
        <v>0</v>
      </c>
      <c r="AL21" s="1262"/>
    </row>
    <row r="22" spans="1:38" s="1263" customFormat="1" ht="78.75">
      <c r="A22" s="1389">
        <v>13</v>
      </c>
      <c r="B22" s="1406" t="s">
        <v>192</v>
      </c>
      <c r="C22" s="1406" t="s">
        <v>1157</v>
      </c>
      <c r="D22" s="1412">
        <v>5592</v>
      </c>
      <c r="E22" s="1391" t="s">
        <v>170</v>
      </c>
      <c r="F22" s="1392" t="s">
        <v>1140</v>
      </c>
      <c r="G22" s="1392"/>
      <c r="H22" s="1415" t="s">
        <v>26</v>
      </c>
      <c r="I22" s="1393">
        <v>2014</v>
      </c>
      <c r="J22" s="1393">
        <v>2014</v>
      </c>
      <c r="K22" s="1393">
        <v>2016</v>
      </c>
      <c r="L22" s="1393">
        <v>2014</v>
      </c>
      <c r="M22" s="1393"/>
      <c r="N22" s="1407" t="s">
        <v>193</v>
      </c>
      <c r="O22" s="1262">
        <f>VLOOKUP(B22,goc!$B$28:$AA$517,14,0)</f>
        <v>5711</v>
      </c>
      <c r="P22" s="1262">
        <f>VLOOKUP(B22,goc!$B$28:$AA$517,15,0)</f>
        <v>0</v>
      </c>
      <c r="Q22" s="1262">
        <f>VLOOKUP(B22,goc!$B$28:$AA$517,16,0)</f>
        <v>5711</v>
      </c>
      <c r="R22" s="1262">
        <f>VLOOKUP(B22,goc!$B$28:$AA$517,17,0)</f>
        <v>2983</v>
      </c>
      <c r="S22" s="1262">
        <f>VLOOKUP(B22,goc!$B$28:$AA$517,18,0)</f>
        <v>0</v>
      </c>
      <c r="T22" s="1262">
        <f>VLOOKUP(B22,goc!$B$28:$AA$517,19,0)</f>
        <v>2983</v>
      </c>
      <c r="U22" s="1262">
        <v>2609</v>
      </c>
      <c r="V22" s="1262">
        <v>2528</v>
      </c>
      <c r="W22" s="1262"/>
      <c r="X22" s="1262">
        <v>81</v>
      </c>
      <c r="Y22" s="1262"/>
      <c r="Z22" s="1262"/>
      <c r="AA22" s="1262"/>
      <c r="AB22" s="1262"/>
      <c r="AC22" s="1262"/>
      <c r="AD22" s="1262">
        <f t="shared" si="3"/>
        <v>2609</v>
      </c>
      <c r="AE22" s="1262">
        <f>VLOOKUP(B22,goc!$B$28:$AA$517,21,0)</f>
        <v>2609</v>
      </c>
      <c r="AF22" s="1262">
        <f>VLOOKUP(B22,goc!$B$28:$AA$517,22,0)</f>
        <v>2528</v>
      </c>
      <c r="AG22" s="1262">
        <f>VLOOKUP(B22,goc!$B$28:$AA$517,23,0)</f>
        <v>0</v>
      </c>
      <c r="AH22" s="1262">
        <f>VLOOKUP(B22,goc!$B$28:$AA$517,24,0)</f>
        <v>0</v>
      </c>
      <c r="AI22" s="1262">
        <f>VLOOKUP(B22,goc!$B$28:$AA$517,25,0)</f>
        <v>81</v>
      </c>
      <c r="AJ22" s="1262">
        <f>VLOOKUP(B22,goc!$B$28:$AA$517,26,0)</f>
        <v>0</v>
      </c>
      <c r="AK22" s="1388">
        <f t="shared" si="2"/>
        <v>0</v>
      </c>
      <c r="AL22" s="1262"/>
    </row>
    <row r="23" spans="1:38" s="1263" customFormat="1" ht="47.25">
      <c r="A23" s="1389">
        <v>14</v>
      </c>
      <c r="B23" s="1406" t="s">
        <v>217</v>
      </c>
      <c r="C23" s="1406"/>
      <c r="D23" s="1416"/>
      <c r="E23" s="1391" t="s">
        <v>170</v>
      </c>
      <c r="F23" s="1392" t="s">
        <v>1140</v>
      </c>
      <c r="G23" s="1392"/>
      <c r="H23" s="1397" t="s">
        <v>51</v>
      </c>
      <c r="I23" s="1393">
        <v>2014</v>
      </c>
      <c r="J23" s="1393" t="s">
        <v>1286</v>
      </c>
      <c r="K23" s="1393">
        <v>2014</v>
      </c>
      <c r="L23" s="1393" t="s">
        <v>1320</v>
      </c>
      <c r="M23" s="1393"/>
      <c r="N23" s="1407" t="s">
        <v>218</v>
      </c>
      <c r="O23" s="1262">
        <f>VLOOKUP(B23,goc!$B$28:$AA$517,14,0)</f>
        <v>173400</v>
      </c>
      <c r="P23" s="1262">
        <f>VLOOKUP(B23,goc!$B$28:$AA$517,15,0)</f>
        <v>0</v>
      </c>
      <c r="Q23" s="1262">
        <f>VLOOKUP(B23,goc!$B$28:$AA$517,16,0)</f>
        <v>173400</v>
      </c>
      <c r="R23" s="1262">
        <f>VLOOKUP(B23,goc!$B$28:$AA$517,17,0)</f>
        <v>50</v>
      </c>
      <c r="S23" s="1262">
        <f>VLOOKUP(B23,goc!$B$28:$AA$517,18,0)</f>
        <v>0</v>
      </c>
      <c r="T23" s="1262">
        <f>VLOOKUP(B23,goc!$B$28:$AA$517,19,0)</f>
        <v>50</v>
      </c>
      <c r="U23" s="1262">
        <v>1478</v>
      </c>
      <c r="V23" s="1262">
        <v>1478</v>
      </c>
      <c r="W23" s="1262"/>
      <c r="X23" s="1262"/>
      <c r="Y23" s="1262"/>
      <c r="Z23" s="1262"/>
      <c r="AA23" s="1262"/>
      <c r="AB23" s="1262"/>
      <c r="AC23" s="1262"/>
      <c r="AD23" s="1262">
        <f t="shared" si="3"/>
        <v>1478</v>
      </c>
      <c r="AE23" s="1262">
        <f>VLOOKUP(B23,goc!$B$28:$AA$517,21,0)</f>
        <v>1478</v>
      </c>
      <c r="AF23" s="1262">
        <f>VLOOKUP(B23,goc!$B$28:$AA$517,22,0)</f>
        <v>1478</v>
      </c>
      <c r="AG23" s="1262">
        <f>VLOOKUP(B23,goc!$B$28:$AA$517,23,0)</f>
        <v>0</v>
      </c>
      <c r="AH23" s="1262">
        <f>VLOOKUP(B23,goc!$B$28:$AA$517,24,0)</f>
        <v>0</v>
      </c>
      <c r="AI23" s="1262">
        <f>VLOOKUP(B23,goc!$B$28:$AA$517,25,0)</f>
        <v>0</v>
      </c>
      <c r="AJ23" s="1262">
        <f>VLOOKUP(B23,goc!$B$28:$AA$517,26,0)</f>
        <v>0</v>
      </c>
      <c r="AK23" s="1388">
        <f t="shared" si="2"/>
        <v>0</v>
      </c>
      <c r="AL23" s="1262"/>
    </row>
    <row r="24" spans="1:38" s="1263" customFormat="1" ht="78.75">
      <c r="A24" s="1389">
        <v>15</v>
      </c>
      <c r="B24" s="1417" t="s">
        <v>220</v>
      </c>
      <c r="C24" s="1417" t="s">
        <v>1158</v>
      </c>
      <c r="D24" s="1418">
        <v>5878</v>
      </c>
      <c r="E24" s="1391" t="s">
        <v>170</v>
      </c>
      <c r="F24" s="1392" t="s">
        <v>1140</v>
      </c>
      <c r="G24" s="1392"/>
      <c r="H24" s="1415" t="s">
        <v>26</v>
      </c>
      <c r="I24" s="1393">
        <v>2014</v>
      </c>
      <c r="J24" s="1393">
        <v>2012</v>
      </c>
      <c r="K24" s="1393">
        <v>2016</v>
      </c>
      <c r="L24" s="1393">
        <v>2013</v>
      </c>
      <c r="M24" s="1393"/>
      <c r="N24" s="1419" t="s">
        <v>221</v>
      </c>
      <c r="O24" s="1262">
        <f>VLOOKUP(B24,goc!$B$28:$AA$517,14,0)</f>
        <v>5924</v>
      </c>
      <c r="P24" s="1262">
        <f>VLOOKUP(B24,goc!$B$28:$AA$517,15,0)</f>
        <v>0</v>
      </c>
      <c r="Q24" s="1262">
        <f>VLOOKUP(B24,goc!$B$28:$AA$517,16,0)</f>
        <v>5924</v>
      </c>
      <c r="R24" s="1262">
        <f>VLOOKUP(B24,goc!$B$28:$AA$517,17,0)</f>
        <v>4600</v>
      </c>
      <c r="S24" s="1262">
        <f>VLOOKUP(B24,goc!$B$28:$AA$517,18,0)</f>
        <v>0</v>
      </c>
      <c r="T24" s="1262">
        <f>VLOOKUP(B24,goc!$B$28:$AA$517,19,0)</f>
        <v>4600</v>
      </c>
      <c r="U24" s="1262">
        <v>1324</v>
      </c>
      <c r="V24" s="1262">
        <v>1324</v>
      </c>
      <c r="W24" s="1262"/>
      <c r="X24" s="1262"/>
      <c r="Y24" s="1262"/>
      <c r="Z24" s="1262"/>
      <c r="AA24" s="1262"/>
      <c r="AB24" s="1262"/>
      <c r="AC24" s="1262"/>
      <c r="AD24" s="1262">
        <f t="shared" si="3"/>
        <v>1324</v>
      </c>
      <c r="AE24" s="1262">
        <f>VLOOKUP(B24,goc!$B$28:$AA$517,21,0)</f>
        <v>1324</v>
      </c>
      <c r="AF24" s="1262">
        <f>VLOOKUP(B24,goc!$B$28:$AA$517,22,0)</f>
        <v>1324</v>
      </c>
      <c r="AG24" s="1262">
        <f>VLOOKUP(B24,goc!$B$28:$AA$517,23,0)</f>
        <v>0</v>
      </c>
      <c r="AH24" s="1262">
        <f>VLOOKUP(B24,goc!$B$28:$AA$517,24,0)</f>
        <v>0</v>
      </c>
      <c r="AI24" s="1262">
        <f>VLOOKUP(B24,goc!$B$28:$AA$517,25,0)</f>
        <v>0</v>
      </c>
      <c r="AJ24" s="1262">
        <f>VLOOKUP(B24,goc!$B$28:$AA$517,26,0)</f>
        <v>0</v>
      </c>
      <c r="AK24" s="1388">
        <f t="shared" si="2"/>
        <v>0</v>
      </c>
      <c r="AL24" s="1262"/>
    </row>
    <row r="25" spans="1:38" s="1263" customFormat="1" ht="78.75">
      <c r="A25" s="1389">
        <v>16</v>
      </c>
      <c r="B25" s="1390" t="s">
        <v>558</v>
      </c>
      <c r="C25" s="1390" t="s">
        <v>1251</v>
      </c>
      <c r="D25" s="1420">
        <v>5978.5159999999996</v>
      </c>
      <c r="E25" s="1391" t="s">
        <v>170</v>
      </c>
      <c r="F25" s="1392" t="s">
        <v>1140</v>
      </c>
      <c r="G25" s="1421"/>
      <c r="H25" s="1397" t="s">
        <v>51</v>
      </c>
      <c r="I25" s="1393">
        <v>2013</v>
      </c>
      <c r="J25" s="1403" t="s">
        <v>1173</v>
      </c>
      <c r="K25" s="1393">
        <v>2014</v>
      </c>
      <c r="L25" s="1403" t="s">
        <v>1174</v>
      </c>
      <c r="M25" s="1393"/>
      <c r="N25" s="1390" t="s">
        <v>559</v>
      </c>
      <c r="O25" s="1262">
        <f>VLOOKUP(B25,goc!$B$28:$AA$517,14,0)</f>
        <v>6043</v>
      </c>
      <c r="P25" s="1262">
        <f>VLOOKUP(B25,goc!$B$28:$AA$517,15,0)</f>
        <v>0</v>
      </c>
      <c r="Q25" s="1262">
        <f>VLOOKUP(B25,goc!$B$28:$AA$517,16,0)</f>
        <v>6043</v>
      </c>
      <c r="R25" s="1262">
        <f>VLOOKUP(B25,goc!$B$28:$AA$517,17,0)</f>
        <v>6000</v>
      </c>
      <c r="S25" s="1262">
        <f>VLOOKUP(B25,goc!$B$28:$AA$517,18,0)</f>
        <v>0</v>
      </c>
      <c r="T25" s="1262">
        <f>VLOOKUP(B25,goc!$B$28:$AA$517,19,0)</f>
        <v>6000</v>
      </c>
      <c r="U25" s="1262">
        <v>0</v>
      </c>
      <c r="V25" s="1262"/>
      <c r="W25" s="1262"/>
      <c r="X25" s="1262"/>
      <c r="Y25" s="1262"/>
      <c r="Z25" s="1262"/>
      <c r="AA25" s="1262"/>
      <c r="AB25" s="1262"/>
      <c r="AC25" s="1262"/>
      <c r="AD25" s="1262">
        <v>0</v>
      </c>
      <c r="AE25" s="1262">
        <f>VLOOKUP(B25,goc!$B$28:$AA$517,21,0)</f>
        <v>0</v>
      </c>
      <c r="AF25" s="1262">
        <f>VLOOKUP(B25,goc!$B$28:$AA$517,22,0)</f>
        <v>0</v>
      </c>
      <c r="AG25" s="1262">
        <f>VLOOKUP(B25,goc!$B$28:$AA$517,23,0)</f>
        <v>0</v>
      </c>
      <c r="AH25" s="1262">
        <f>VLOOKUP(B25,goc!$B$28:$AA$517,24,0)</f>
        <v>0</v>
      </c>
      <c r="AI25" s="1262">
        <f>VLOOKUP(B25,goc!$B$28:$AA$517,25,0)</f>
        <v>0</v>
      </c>
      <c r="AJ25" s="1262">
        <f>VLOOKUP(B25,goc!$B$28:$AA$517,26,0)</f>
        <v>0</v>
      </c>
      <c r="AK25" s="1388">
        <f t="shared" si="2"/>
        <v>0</v>
      </c>
      <c r="AL25" s="1262"/>
    </row>
    <row r="26" spans="1:38" s="1263" customFormat="1" ht="78.75">
      <c r="A26" s="1389">
        <v>17</v>
      </c>
      <c r="B26" s="1422" t="s">
        <v>561</v>
      </c>
      <c r="C26" s="1422" t="s">
        <v>1252</v>
      </c>
      <c r="D26" s="1420">
        <v>5816</v>
      </c>
      <c r="E26" s="1391" t="s">
        <v>170</v>
      </c>
      <c r="F26" s="1392" t="s">
        <v>1140</v>
      </c>
      <c r="G26" s="1421"/>
      <c r="H26" s="1397" t="s">
        <v>51</v>
      </c>
      <c r="I26" s="1393">
        <v>2013</v>
      </c>
      <c r="J26" s="1403" t="s">
        <v>1216</v>
      </c>
      <c r="K26" s="1393">
        <v>2014</v>
      </c>
      <c r="L26" s="1403" t="s">
        <v>1184</v>
      </c>
      <c r="M26" s="1393"/>
      <c r="N26" s="1423" t="s">
        <v>562</v>
      </c>
      <c r="O26" s="1262">
        <f>VLOOKUP(B26,goc!$B$28:$AA$517,14,0)</f>
        <v>5900</v>
      </c>
      <c r="P26" s="1262">
        <f>VLOOKUP(B26,goc!$B$28:$AA$517,15,0)</f>
        <v>0</v>
      </c>
      <c r="Q26" s="1262">
        <f>VLOOKUP(B26,goc!$B$28:$AA$517,16,0)</f>
        <v>5900</v>
      </c>
      <c r="R26" s="1262">
        <f>VLOOKUP(B26,goc!$B$28:$AA$517,17,0)</f>
        <v>5470</v>
      </c>
      <c r="S26" s="1262">
        <f>VLOOKUP(B26,goc!$B$28:$AA$517,18,0)</f>
        <v>0</v>
      </c>
      <c r="T26" s="1262">
        <f>VLOOKUP(B26,goc!$B$28:$AA$517,19,0)</f>
        <v>5470</v>
      </c>
      <c r="U26" s="1262">
        <v>346</v>
      </c>
      <c r="V26" s="1262"/>
      <c r="W26" s="1262"/>
      <c r="X26" s="1262">
        <v>346</v>
      </c>
      <c r="Y26" s="1262"/>
      <c r="Z26" s="1262"/>
      <c r="AA26" s="1262"/>
      <c r="AB26" s="1262"/>
      <c r="AC26" s="1262"/>
      <c r="AD26" s="1262">
        <f t="shared" si="3"/>
        <v>346</v>
      </c>
      <c r="AE26" s="1262">
        <f>VLOOKUP(B26,goc!$B$28:$AA$517,21,0)</f>
        <v>346</v>
      </c>
      <c r="AF26" s="1262">
        <f>VLOOKUP(B26,goc!$B$28:$AA$517,22,0)</f>
        <v>0</v>
      </c>
      <c r="AG26" s="1262">
        <f>VLOOKUP(B26,goc!$B$28:$AA$517,23,0)</f>
        <v>346</v>
      </c>
      <c r="AH26" s="1262">
        <f>VLOOKUP(B26,goc!$B$28:$AA$517,24,0)</f>
        <v>0</v>
      </c>
      <c r="AI26" s="1262">
        <f>VLOOKUP(B26,goc!$B$28:$AA$517,25,0)</f>
        <v>346</v>
      </c>
      <c r="AJ26" s="1262">
        <f>VLOOKUP(B26,goc!$B$28:$AA$517,26,0)</f>
        <v>0</v>
      </c>
      <c r="AK26" s="1388">
        <f t="shared" si="2"/>
        <v>0</v>
      </c>
      <c r="AL26" s="1262"/>
    </row>
    <row r="27" spans="1:38" s="1263" customFormat="1" ht="78.75">
      <c r="A27" s="1389">
        <v>18</v>
      </c>
      <c r="B27" s="1422" t="s">
        <v>568</v>
      </c>
      <c r="C27" s="1422" t="s">
        <v>1253</v>
      </c>
      <c r="D27" s="1420">
        <v>5858</v>
      </c>
      <c r="E27" s="1391" t="s">
        <v>170</v>
      </c>
      <c r="F27" s="1392" t="s">
        <v>1140</v>
      </c>
      <c r="G27" s="1421"/>
      <c r="H27" s="1397" t="s">
        <v>51</v>
      </c>
      <c r="I27" s="1393">
        <v>2013</v>
      </c>
      <c r="J27" s="1403" t="s">
        <v>1254</v>
      </c>
      <c r="K27" s="1393">
        <v>2014</v>
      </c>
      <c r="L27" s="1403" t="s">
        <v>1255</v>
      </c>
      <c r="M27" s="1393"/>
      <c r="N27" s="1423" t="s">
        <v>569</v>
      </c>
      <c r="O27" s="1262">
        <f>VLOOKUP(B27,goc!$B$28:$AA$517,14,0)</f>
        <v>6100</v>
      </c>
      <c r="P27" s="1262">
        <f>VLOOKUP(B27,goc!$B$28:$AA$517,15,0)</f>
        <v>0</v>
      </c>
      <c r="Q27" s="1262">
        <f>VLOOKUP(B27,goc!$B$28:$AA$517,16,0)</f>
        <v>6100</v>
      </c>
      <c r="R27" s="1262">
        <f>VLOOKUP(B27,goc!$B$28:$AA$517,17,0)</f>
        <v>5650</v>
      </c>
      <c r="S27" s="1262">
        <f>VLOOKUP(B27,goc!$B$28:$AA$517,18,0)</f>
        <v>0</v>
      </c>
      <c r="T27" s="1262">
        <f>VLOOKUP(B27,goc!$B$28:$AA$517,19,0)</f>
        <v>5650</v>
      </c>
      <c r="U27" s="1262">
        <v>208</v>
      </c>
      <c r="V27" s="1262"/>
      <c r="W27" s="1262"/>
      <c r="X27" s="1262">
        <v>208</v>
      </c>
      <c r="Y27" s="1262"/>
      <c r="Z27" s="1262"/>
      <c r="AA27" s="1262"/>
      <c r="AB27" s="1262"/>
      <c r="AC27" s="1262"/>
      <c r="AD27" s="1262">
        <f t="shared" si="3"/>
        <v>208</v>
      </c>
      <c r="AE27" s="1262">
        <f>VLOOKUP(B27,goc!$B$28:$AA$517,21,0)</f>
        <v>208</v>
      </c>
      <c r="AF27" s="1262">
        <f>VLOOKUP(B27,goc!$B$28:$AA$517,22,0)</f>
        <v>0</v>
      </c>
      <c r="AG27" s="1262">
        <f>VLOOKUP(B27,goc!$B$28:$AA$517,23,0)</f>
        <v>208</v>
      </c>
      <c r="AH27" s="1262">
        <f>VLOOKUP(B27,goc!$B$28:$AA$517,24,0)</f>
        <v>0</v>
      </c>
      <c r="AI27" s="1262">
        <f>VLOOKUP(B27,goc!$B$28:$AA$517,25,0)</f>
        <v>208</v>
      </c>
      <c r="AJ27" s="1262">
        <f>VLOOKUP(B27,goc!$B$28:$AA$517,26,0)</f>
        <v>0</v>
      </c>
      <c r="AK27" s="1388">
        <f t="shared" si="2"/>
        <v>0</v>
      </c>
      <c r="AL27" s="1262"/>
    </row>
    <row r="28" spans="1:38" s="1263" customFormat="1" ht="78.75">
      <c r="A28" s="1389">
        <v>19</v>
      </c>
      <c r="B28" s="1424" t="s">
        <v>586</v>
      </c>
      <c r="C28" s="1424" t="s">
        <v>1256</v>
      </c>
      <c r="D28" s="1425"/>
      <c r="E28" s="1391" t="s">
        <v>170</v>
      </c>
      <c r="F28" s="1392" t="s">
        <v>1140</v>
      </c>
      <c r="G28" s="1421"/>
      <c r="H28" s="1397" t="s">
        <v>51</v>
      </c>
      <c r="I28" s="1393">
        <v>2011</v>
      </c>
      <c r="J28" s="1403" t="s">
        <v>1167</v>
      </c>
      <c r="K28" s="1393">
        <v>2014</v>
      </c>
      <c r="L28" s="1403" t="s">
        <v>1257</v>
      </c>
      <c r="M28" s="1393"/>
      <c r="N28" s="1424" t="s">
        <v>587</v>
      </c>
      <c r="O28" s="1262">
        <f>VLOOKUP(B28,goc!$B$28:$AA$517,14,0)</f>
        <v>7680</v>
      </c>
      <c r="P28" s="1262">
        <f>VLOOKUP(B28,goc!$B$28:$AA$517,15,0)</f>
        <v>0</v>
      </c>
      <c r="Q28" s="1262">
        <f>VLOOKUP(B28,goc!$B$28:$AA$517,16,0)</f>
        <v>7680</v>
      </c>
      <c r="R28" s="1262">
        <f>VLOOKUP(B28,goc!$B$28:$AA$517,17,0)</f>
        <v>6900</v>
      </c>
      <c r="S28" s="1262">
        <f>VLOOKUP(B28,goc!$B$28:$AA$517,18,0)</f>
        <v>0</v>
      </c>
      <c r="T28" s="1262">
        <f>VLOOKUP(B28,goc!$B$28:$AA$517,19,0)</f>
        <v>6900</v>
      </c>
      <c r="U28" s="1262">
        <v>20</v>
      </c>
      <c r="V28" s="1262">
        <v>20</v>
      </c>
      <c r="W28" s="1262"/>
      <c r="X28" s="1262"/>
      <c r="Y28" s="1262"/>
      <c r="Z28" s="1262"/>
      <c r="AA28" s="1262"/>
      <c r="AB28" s="1262"/>
      <c r="AC28" s="1262"/>
      <c r="AD28" s="1262">
        <f t="shared" si="3"/>
        <v>20</v>
      </c>
      <c r="AE28" s="1262">
        <f>VLOOKUP(B28,goc!$B$28:$AA$517,21,0)</f>
        <v>20</v>
      </c>
      <c r="AF28" s="1262">
        <f>VLOOKUP(B28,goc!$B$28:$AA$517,22,0)</f>
        <v>20</v>
      </c>
      <c r="AG28" s="1262">
        <f>VLOOKUP(B28,goc!$B$28:$AA$517,23,0)</f>
        <v>0</v>
      </c>
      <c r="AH28" s="1262">
        <f>VLOOKUP(B28,goc!$B$28:$AA$517,24,0)</f>
        <v>0</v>
      </c>
      <c r="AI28" s="1262">
        <f>VLOOKUP(B28,goc!$B$28:$AA$517,25,0)</f>
        <v>0</v>
      </c>
      <c r="AJ28" s="1262">
        <f>VLOOKUP(B28,goc!$B$28:$AA$517,26,0)</f>
        <v>0</v>
      </c>
      <c r="AK28" s="1388">
        <f t="shared" si="2"/>
        <v>0</v>
      </c>
      <c r="AL28" s="1262"/>
    </row>
    <row r="29" spans="1:38" s="1263" customFormat="1" ht="78.75">
      <c r="A29" s="1389">
        <v>20</v>
      </c>
      <c r="B29" s="1417" t="s">
        <v>528</v>
      </c>
      <c r="C29" s="1417" t="s">
        <v>1259</v>
      </c>
      <c r="D29" s="1418">
        <v>5926</v>
      </c>
      <c r="E29" s="1391" t="s">
        <v>170</v>
      </c>
      <c r="F29" s="1392" t="s">
        <v>1140</v>
      </c>
      <c r="G29" s="1421"/>
      <c r="H29" s="1426" t="s">
        <v>237</v>
      </c>
      <c r="I29" s="1393">
        <v>2014</v>
      </c>
      <c r="J29" s="1403" t="s">
        <v>1183</v>
      </c>
      <c r="K29" s="1393">
        <v>2016</v>
      </c>
      <c r="L29" s="1403" t="s">
        <v>1202</v>
      </c>
      <c r="M29" s="1393"/>
      <c r="N29" s="1427" t="s">
        <v>529</v>
      </c>
      <c r="O29" s="1262">
        <f>VLOOKUP(B29,goc!$B$28:$AA$517,14,0)</f>
        <v>6471</v>
      </c>
      <c r="P29" s="1262">
        <f>VLOOKUP(B29,goc!$B$28:$AA$517,15,0)</f>
        <v>0</v>
      </c>
      <c r="Q29" s="1262">
        <f>VLOOKUP(B29,goc!$B$28:$AA$517,16,0)</f>
        <v>6471</v>
      </c>
      <c r="R29" s="1262">
        <f>VLOOKUP(B29,goc!$B$28:$AA$517,17,0)</f>
        <v>4900</v>
      </c>
      <c r="S29" s="1262">
        <f>VLOOKUP(B29,goc!$B$28:$AA$517,18,0)</f>
        <v>0</v>
      </c>
      <c r="T29" s="1262">
        <f>VLOOKUP(B29,goc!$B$28:$AA$517,19,0)</f>
        <v>4900</v>
      </c>
      <c r="U29" s="1262">
        <v>0</v>
      </c>
      <c r="V29" s="1262"/>
      <c r="W29" s="1262"/>
      <c r="X29" s="1262"/>
      <c r="Y29" s="1262"/>
      <c r="Z29" s="1262"/>
      <c r="AA29" s="1262"/>
      <c r="AB29" s="1262"/>
      <c r="AC29" s="1262"/>
      <c r="AD29" s="1262">
        <v>0</v>
      </c>
      <c r="AE29" s="1262">
        <f>VLOOKUP(B29,goc!$B$28:$AA$517,21,0)</f>
        <v>0</v>
      </c>
      <c r="AF29" s="1262">
        <f>VLOOKUP(B29,goc!$B$28:$AA$517,22,0)</f>
        <v>0</v>
      </c>
      <c r="AG29" s="1262">
        <f>VLOOKUP(B29,goc!$B$28:$AA$517,23,0)</f>
        <v>0</v>
      </c>
      <c r="AH29" s="1262">
        <f>VLOOKUP(B29,goc!$B$28:$AA$517,24,0)</f>
        <v>0</v>
      </c>
      <c r="AI29" s="1262">
        <f>VLOOKUP(B29,goc!$B$28:$AA$517,25,0)</f>
        <v>0</v>
      </c>
      <c r="AJ29" s="1262">
        <f>VLOOKUP(B29,goc!$B$28:$AA$517,26,0)</f>
        <v>0</v>
      </c>
      <c r="AK29" s="1388">
        <f t="shared" si="2"/>
        <v>0</v>
      </c>
      <c r="AL29" s="1262"/>
    </row>
    <row r="30" spans="1:38" s="1263" customFormat="1" ht="78.75">
      <c r="A30" s="1389">
        <v>21</v>
      </c>
      <c r="B30" s="1428" t="s">
        <v>233</v>
      </c>
      <c r="C30" s="1428" t="s">
        <v>1162</v>
      </c>
      <c r="D30" s="1429">
        <v>18210.179</v>
      </c>
      <c r="E30" s="1391" t="s">
        <v>184</v>
      </c>
      <c r="F30" s="1392" t="s">
        <v>1140</v>
      </c>
      <c r="G30" s="1392"/>
      <c r="H30" s="1391" t="s">
        <v>132</v>
      </c>
      <c r="I30" s="1393">
        <v>2011</v>
      </c>
      <c r="J30" s="1403" t="s">
        <v>1169</v>
      </c>
      <c r="K30" s="1393">
        <v>2013</v>
      </c>
      <c r="L30" s="1403" t="s">
        <v>1170</v>
      </c>
      <c r="M30" s="1393"/>
      <c r="N30" s="1428" t="s">
        <v>234</v>
      </c>
      <c r="O30" s="1262">
        <f>VLOOKUP(B30,goc!$B$28:$AA$517,14,0)</f>
        <v>18939</v>
      </c>
      <c r="P30" s="1262">
        <f>VLOOKUP(B30,goc!$B$28:$AA$517,15,0)</f>
        <v>0</v>
      </c>
      <c r="Q30" s="1262">
        <f>VLOOKUP(B30,goc!$B$28:$AA$517,16,0)</f>
        <v>18939</v>
      </c>
      <c r="R30" s="1262">
        <f>VLOOKUP(B30,goc!$B$28:$AA$517,17,0)</f>
        <v>17335</v>
      </c>
      <c r="S30" s="1262">
        <f>VLOOKUP(B30,goc!$B$28:$AA$517,18,0)</f>
        <v>0</v>
      </c>
      <c r="T30" s="1262">
        <f>VLOOKUP(B30,goc!$B$28:$AA$517,19,0)</f>
        <v>17335</v>
      </c>
      <c r="U30" s="1262">
        <v>875</v>
      </c>
      <c r="V30" s="1262">
        <v>875</v>
      </c>
      <c r="W30" s="1262"/>
      <c r="X30" s="1262"/>
      <c r="Y30" s="1262"/>
      <c r="Z30" s="1262"/>
      <c r="AA30" s="1262"/>
      <c r="AB30" s="1262"/>
      <c r="AC30" s="1262"/>
      <c r="AD30" s="1262">
        <f t="shared" si="3"/>
        <v>875</v>
      </c>
      <c r="AE30" s="1262">
        <f>VLOOKUP(B30,goc!$B$28:$AA$517,21,0)</f>
        <v>875</v>
      </c>
      <c r="AF30" s="1262">
        <f>VLOOKUP(B30,goc!$B$28:$AA$517,22,0)</f>
        <v>875</v>
      </c>
      <c r="AG30" s="1262">
        <f>VLOOKUP(B30,goc!$B$28:$AA$517,23,0)</f>
        <v>0</v>
      </c>
      <c r="AH30" s="1262">
        <f>VLOOKUP(B30,goc!$B$28:$AA$517,24,0)</f>
        <v>0</v>
      </c>
      <c r="AI30" s="1262">
        <f>VLOOKUP(B30,goc!$B$28:$AA$517,25,0)</f>
        <v>0</v>
      </c>
      <c r="AJ30" s="1262">
        <f>VLOOKUP(B30,goc!$B$28:$AA$517,26,0)</f>
        <v>0</v>
      </c>
      <c r="AK30" s="1388">
        <f t="shared" si="2"/>
        <v>0</v>
      </c>
      <c r="AL30" s="1262"/>
    </row>
    <row r="31" spans="1:38" s="1263" customFormat="1" ht="78.75">
      <c r="A31" s="1389">
        <v>22</v>
      </c>
      <c r="B31" s="1428" t="s">
        <v>253</v>
      </c>
      <c r="C31" s="1422" t="s">
        <v>1189</v>
      </c>
      <c r="D31" s="1430">
        <v>6642</v>
      </c>
      <c r="E31" s="1391" t="s">
        <v>184</v>
      </c>
      <c r="F31" s="1392" t="s">
        <v>1140</v>
      </c>
      <c r="G31" s="1392"/>
      <c r="H31" s="1397" t="s">
        <v>51</v>
      </c>
      <c r="I31" s="1393">
        <v>2011</v>
      </c>
      <c r="J31" s="1393">
        <v>2011</v>
      </c>
      <c r="K31" s="1393">
        <v>2013</v>
      </c>
      <c r="L31" s="1393">
        <v>2012</v>
      </c>
      <c r="M31" s="1393"/>
      <c r="N31" s="1431" t="s">
        <v>254</v>
      </c>
      <c r="O31" s="1262">
        <f>VLOOKUP(B31,goc!$B$28:$AA$517,14,0)</f>
        <v>6657</v>
      </c>
      <c r="P31" s="1262">
        <f>VLOOKUP(B31,goc!$B$28:$AA$517,15,0)</f>
        <v>0</v>
      </c>
      <c r="Q31" s="1262">
        <f>VLOOKUP(B31,goc!$B$28:$AA$517,16,0)</f>
        <v>6657</v>
      </c>
      <c r="R31" s="1262">
        <f>VLOOKUP(B31,goc!$B$28:$AA$517,17,0)</f>
        <v>6308</v>
      </c>
      <c r="S31" s="1262">
        <f>VLOOKUP(B31,goc!$B$28:$AA$517,18,0)</f>
        <v>0</v>
      </c>
      <c r="T31" s="1262">
        <f>VLOOKUP(B31,goc!$B$28:$AA$517,19,0)</f>
        <v>6308</v>
      </c>
      <c r="U31" s="1262">
        <v>334</v>
      </c>
      <c r="V31" s="1262">
        <v>334</v>
      </c>
      <c r="W31" s="1262"/>
      <c r="X31" s="1262"/>
      <c r="Y31" s="1262"/>
      <c r="Z31" s="1262"/>
      <c r="AA31" s="1262"/>
      <c r="AB31" s="1262"/>
      <c r="AC31" s="1262"/>
      <c r="AD31" s="1262">
        <f t="shared" si="3"/>
        <v>334</v>
      </c>
      <c r="AE31" s="1262">
        <f>VLOOKUP(B31,goc!$B$28:$AA$517,21,0)</f>
        <v>334</v>
      </c>
      <c r="AF31" s="1262">
        <f>VLOOKUP(B31,goc!$B$28:$AA$517,22,0)</f>
        <v>334</v>
      </c>
      <c r="AG31" s="1262">
        <f>VLOOKUP(B31,goc!$B$28:$AA$517,23,0)</f>
        <v>0</v>
      </c>
      <c r="AH31" s="1262">
        <f>VLOOKUP(B31,goc!$B$28:$AA$517,24,0)</f>
        <v>0</v>
      </c>
      <c r="AI31" s="1262">
        <f>VLOOKUP(B31,goc!$B$28:$AA$517,25,0)</f>
        <v>0</v>
      </c>
      <c r="AJ31" s="1262">
        <f>VLOOKUP(B31,goc!$B$28:$AA$517,26,0)</f>
        <v>0</v>
      </c>
      <c r="AK31" s="1388">
        <f t="shared" si="2"/>
        <v>0</v>
      </c>
      <c r="AL31" s="1262"/>
    </row>
    <row r="32" spans="1:38" s="1263" customFormat="1" ht="63">
      <c r="A32" s="1389">
        <v>23</v>
      </c>
      <c r="B32" s="1432" t="s">
        <v>257</v>
      </c>
      <c r="C32" s="1432" t="s">
        <v>1163</v>
      </c>
      <c r="D32" s="1429">
        <v>4757.8969999999999</v>
      </c>
      <c r="E32" s="1391" t="s">
        <v>184</v>
      </c>
      <c r="F32" s="1392" t="s">
        <v>1140</v>
      </c>
      <c r="G32" s="1392"/>
      <c r="H32" s="1410" t="s">
        <v>211</v>
      </c>
      <c r="I32" s="1393">
        <v>2011</v>
      </c>
      <c r="J32" s="1393">
        <v>2011</v>
      </c>
      <c r="K32" s="1393">
        <v>2013</v>
      </c>
      <c r="L32" s="1393">
        <v>2012</v>
      </c>
      <c r="M32" s="1393"/>
      <c r="N32" s="1432" t="s">
        <v>258</v>
      </c>
      <c r="O32" s="1262">
        <f>VLOOKUP(B32,goc!$B$28:$AA$517,14,0)</f>
        <v>4825</v>
      </c>
      <c r="P32" s="1262">
        <f>VLOOKUP(B32,goc!$B$28:$AA$517,15,0)</f>
        <v>0</v>
      </c>
      <c r="Q32" s="1262">
        <f>VLOOKUP(B32,goc!$B$28:$AA$517,16,0)</f>
        <v>4825</v>
      </c>
      <c r="R32" s="1262">
        <f>VLOOKUP(B32,goc!$B$28:$AA$517,17,0)</f>
        <v>4300</v>
      </c>
      <c r="S32" s="1262">
        <f>VLOOKUP(B32,goc!$B$28:$AA$517,18,0)</f>
        <v>0</v>
      </c>
      <c r="T32" s="1262">
        <f>VLOOKUP(B32,goc!$B$28:$AA$517,19,0)</f>
        <v>200</v>
      </c>
      <c r="U32" s="1262">
        <v>307</v>
      </c>
      <c r="V32" s="1262">
        <v>307</v>
      </c>
      <c r="W32" s="1262"/>
      <c r="X32" s="1262"/>
      <c r="Y32" s="1262"/>
      <c r="Z32" s="1262"/>
      <c r="AA32" s="1262"/>
      <c r="AB32" s="1262"/>
      <c r="AC32" s="1262"/>
      <c r="AD32" s="1262">
        <f t="shared" si="3"/>
        <v>307</v>
      </c>
      <c r="AE32" s="1262">
        <f>VLOOKUP(B32,goc!$B$28:$AA$517,21,0)</f>
        <v>307</v>
      </c>
      <c r="AF32" s="1262">
        <f>VLOOKUP(B32,goc!$B$28:$AA$517,22,0)</f>
        <v>307</v>
      </c>
      <c r="AG32" s="1262">
        <f>VLOOKUP(B32,goc!$B$28:$AA$517,23,0)</f>
        <v>0</v>
      </c>
      <c r="AH32" s="1262">
        <f>VLOOKUP(B32,goc!$B$28:$AA$517,24,0)</f>
        <v>0</v>
      </c>
      <c r="AI32" s="1262">
        <f>VLOOKUP(B32,goc!$B$28:$AA$517,25,0)</f>
        <v>0</v>
      </c>
      <c r="AJ32" s="1262">
        <f>VLOOKUP(B32,goc!$B$28:$AA$517,26,0)</f>
        <v>0</v>
      </c>
      <c r="AK32" s="1388">
        <f t="shared" si="2"/>
        <v>0</v>
      </c>
      <c r="AL32" s="1262"/>
    </row>
    <row r="33" spans="1:38" s="1263" customFormat="1" ht="31.5" customHeight="1">
      <c r="A33" s="1389">
        <v>24</v>
      </c>
      <c r="B33" s="1433" t="s">
        <v>1551</v>
      </c>
      <c r="C33" s="1433"/>
      <c r="D33" s="1434"/>
      <c r="E33" s="1256" t="s">
        <v>184</v>
      </c>
      <c r="F33" s="1257" t="s">
        <v>1246</v>
      </c>
      <c r="G33" s="1257"/>
      <c r="H33" s="1435" t="s">
        <v>26</v>
      </c>
      <c r="I33" s="1260">
        <v>2015</v>
      </c>
      <c r="J33" s="1260"/>
      <c r="K33" s="1260">
        <v>2016</v>
      </c>
      <c r="L33" s="1260"/>
      <c r="M33" s="1260"/>
      <c r="N33" s="1436" t="s">
        <v>1552</v>
      </c>
      <c r="O33" s="1262">
        <f>VLOOKUP(B33,goc!$B$28:$AA$517,14,0)</f>
        <v>2735</v>
      </c>
      <c r="P33" s="1262">
        <f>VLOOKUP(B33,goc!$B$28:$AA$517,15,0)</f>
        <v>0</v>
      </c>
      <c r="Q33" s="1262">
        <f>VLOOKUP(B33,goc!$B$28:$AA$517,16,0)</f>
        <v>0</v>
      </c>
      <c r="R33" s="1262">
        <f>VLOOKUP(B33,goc!$B$28:$AA$517,17,0)</f>
        <v>2300</v>
      </c>
      <c r="S33" s="1262">
        <f>VLOOKUP(B33,goc!$B$28:$AA$517,18,0)</f>
        <v>0</v>
      </c>
      <c r="T33" s="1262">
        <f>VLOOKUP(B33,goc!$B$28:$AA$517,19,0)</f>
        <v>2300</v>
      </c>
      <c r="U33" s="1262">
        <v>435</v>
      </c>
      <c r="V33" s="1262"/>
      <c r="W33" s="1262"/>
      <c r="X33" s="1262">
        <v>435</v>
      </c>
      <c r="Y33" s="1262"/>
      <c r="Z33" s="1262"/>
      <c r="AA33" s="1262"/>
      <c r="AB33" s="1262"/>
      <c r="AC33" s="1262"/>
      <c r="AD33" s="1262">
        <f t="shared" si="3"/>
        <v>435</v>
      </c>
      <c r="AE33" s="1262">
        <f>VLOOKUP(B33,goc!$B$28:$AA$517,21,0)</f>
        <v>435</v>
      </c>
      <c r="AF33" s="1262">
        <f>VLOOKUP(B33,goc!$B$28:$AA$517,22,0)</f>
        <v>0</v>
      </c>
      <c r="AG33" s="1262">
        <f>VLOOKUP(B33,goc!$B$28:$AA$517,23,0)</f>
        <v>435</v>
      </c>
      <c r="AH33" s="1262">
        <f>VLOOKUP(B33,goc!$B$28:$AA$517,24,0)</f>
        <v>0</v>
      </c>
      <c r="AI33" s="1262">
        <f>VLOOKUP(B33,goc!$B$28:$AA$517,25,0)</f>
        <v>435</v>
      </c>
      <c r="AJ33" s="1262">
        <f>VLOOKUP(B33,goc!$B$28:$AA$517,26,0)</f>
        <v>0</v>
      </c>
      <c r="AK33" s="1388">
        <f t="shared" si="2"/>
        <v>0</v>
      </c>
      <c r="AL33" s="1262"/>
    </row>
    <row r="34" spans="1:38" s="1263" customFormat="1" ht="78.75">
      <c r="A34" s="1389">
        <v>25</v>
      </c>
      <c r="B34" s="1437" t="s">
        <v>265</v>
      </c>
      <c r="C34" s="1437" t="s">
        <v>1187</v>
      </c>
      <c r="D34" s="1429">
        <v>1737.2929999999999</v>
      </c>
      <c r="E34" s="1391" t="s">
        <v>184</v>
      </c>
      <c r="F34" s="1392" t="s">
        <v>1140</v>
      </c>
      <c r="G34" s="1392"/>
      <c r="H34" s="1415" t="s">
        <v>26</v>
      </c>
      <c r="I34" s="1393">
        <v>2011</v>
      </c>
      <c r="J34" s="1393">
        <v>2011</v>
      </c>
      <c r="K34" s="1393">
        <v>2012</v>
      </c>
      <c r="L34" s="1393">
        <v>2012</v>
      </c>
      <c r="M34" s="1393"/>
      <c r="N34" s="1408" t="s">
        <v>266</v>
      </c>
      <c r="O34" s="1262">
        <f>VLOOKUP(B34,goc!$B$28:$AA$517,14,0)</f>
        <v>1813</v>
      </c>
      <c r="P34" s="1262">
        <f>VLOOKUP(B34,goc!$B$28:$AA$517,15,0)</f>
        <v>0</v>
      </c>
      <c r="Q34" s="1262">
        <f>VLOOKUP(B34,goc!$B$28:$AA$517,16,0)</f>
        <v>337</v>
      </c>
      <c r="R34" s="1262">
        <f>VLOOKUP(B34,goc!$B$28:$AA$517,17,0)</f>
        <v>1500</v>
      </c>
      <c r="S34" s="1262">
        <f>VLOOKUP(B34,goc!$B$28:$AA$517,18,0)</f>
        <v>0</v>
      </c>
      <c r="T34" s="1262">
        <f>VLOOKUP(B34,goc!$B$28:$AA$517,19,0)</f>
        <v>100</v>
      </c>
      <c r="U34" s="1262">
        <v>237</v>
      </c>
      <c r="V34" s="1262">
        <v>237</v>
      </c>
      <c r="W34" s="1262"/>
      <c r="X34" s="1262"/>
      <c r="Y34" s="1262"/>
      <c r="Z34" s="1262"/>
      <c r="AA34" s="1262"/>
      <c r="AB34" s="1262"/>
      <c r="AC34" s="1262"/>
      <c r="AD34" s="1262">
        <f t="shared" si="3"/>
        <v>237</v>
      </c>
      <c r="AE34" s="1262">
        <f>VLOOKUP(B34,goc!$B$28:$AA$517,21,0)</f>
        <v>237</v>
      </c>
      <c r="AF34" s="1262">
        <f>VLOOKUP(B34,goc!$B$28:$AA$517,22,0)</f>
        <v>237</v>
      </c>
      <c r="AG34" s="1262">
        <f>VLOOKUP(B34,goc!$B$28:$AA$517,23,0)</f>
        <v>0</v>
      </c>
      <c r="AH34" s="1262">
        <f>VLOOKUP(B34,goc!$B$28:$AA$517,24,0)</f>
        <v>0</v>
      </c>
      <c r="AI34" s="1262">
        <f>VLOOKUP(B34,goc!$B$28:$AA$517,25,0)</f>
        <v>0</v>
      </c>
      <c r="AJ34" s="1262">
        <f>VLOOKUP(B34,goc!$B$28:$AA$517,26,0)</f>
        <v>0</v>
      </c>
      <c r="AK34" s="1388">
        <f t="shared" si="2"/>
        <v>0</v>
      </c>
      <c r="AL34" s="1262"/>
    </row>
    <row r="35" spans="1:38" s="1263" customFormat="1" ht="78.75">
      <c r="A35" s="1389">
        <v>26</v>
      </c>
      <c r="B35" s="1428" t="s">
        <v>271</v>
      </c>
      <c r="C35" s="1428" t="s">
        <v>1186</v>
      </c>
      <c r="D35" s="1429">
        <v>5231</v>
      </c>
      <c r="E35" s="1391" t="s">
        <v>184</v>
      </c>
      <c r="F35" s="1392" t="s">
        <v>1140</v>
      </c>
      <c r="G35" s="1392"/>
      <c r="H35" s="1391" t="s">
        <v>132</v>
      </c>
      <c r="I35" s="1393">
        <v>2011</v>
      </c>
      <c r="J35" s="1403" t="s">
        <v>1188</v>
      </c>
      <c r="K35" s="1393">
        <v>2013</v>
      </c>
      <c r="L35" s="1403" t="s">
        <v>1178</v>
      </c>
      <c r="M35" s="1393"/>
      <c r="N35" s="1438" t="s">
        <v>272</v>
      </c>
      <c r="O35" s="1262">
        <f>VLOOKUP(B35,goc!$B$28:$AA$517,14,0)</f>
        <v>5370</v>
      </c>
      <c r="P35" s="1262">
        <f>VLOOKUP(B35,goc!$B$28:$AA$517,15,0)</f>
        <v>0</v>
      </c>
      <c r="Q35" s="1262">
        <f>VLOOKUP(B35,goc!$B$28:$AA$517,16,0)</f>
        <v>5370</v>
      </c>
      <c r="R35" s="1262">
        <f>VLOOKUP(B35,goc!$B$28:$AA$517,17,0)</f>
        <v>5000</v>
      </c>
      <c r="S35" s="1262">
        <f>VLOOKUP(B35,goc!$B$28:$AA$517,18,0)</f>
        <v>0</v>
      </c>
      <c r="T35" s="1262">
        <f>VLOOKUP(B35,goc!$B$28:$AA$517,19,0)</f>
        <v>5000</v>
      </c>
      <c r="U35" s="1262">
        <v>231</v>
      </c>
      <c r="V35" s="1262">
        <v>231</v>
      </c>
      <c r="W35" s="1262"/>
      <c r="X35" s="1262"/>
      <c r="Y35" s="1262"/>
      <c r="Z35" s="1262"/>
      <c r="AA35" s="1262"/>
      <c r="AB35" s="1262"/>
      <c r="AC35" s="1262"/>
      <c r="AD35" s="1262">
        <f t="shared" si="3"/>
        <v>231</v>
      </c>
      <c r="AE35" s="1262">
        <f>VLOOKUP(B35,goc!$B$28:$AA$517,21,0)</f>
        <v>231</v>
      </c>
      <c r="AF35" s="1262">
        <f>VLOOKUP(B35,goc!$B$28:$AA$517,22,0)</f>
        <v>231</v>
      </c>
      <c r="AG35" s="1262">
        <f>VLOOKUP(B35,goc!$B$28:$AA$517,23,0)</f>
        <v>0</v>
      </c>
      <c r="AH35" s="1262">
        <f>VLOOKUP(B35,goc!$B$28:$AA$517,24,0)</f>
        <v>0</v>
      </c>
      <c r="AI35" s="1262">
        <f>VLOOKUP(B35,goc!$B$28:$AA$517,25,0)</f>
        <v>0</v>
      </c>
      <c r="AJ35" s="1262">
        <f>VLOOKUP(B35,goc!$B$28:$AA$517,26,0)</f>
        <v>0</v>
      </c>
      <c r="AK35" s="1388">
        <f t="shared" si="2"/>
        <v>0</v>
      </c>
      <c r="AL35" s="1262"/>
    </row>
    <row r="36" spans="1:38" s="1263" customFormat="1" ht="63">
      <c r="A36" s="1389">
        <v>27</v>
      </c>
      <c r="B36" s="1437" t="s">
        <v>273</v>
      </c>
      <c r="C36" s="1437"/>
      <c r="D36" s="1439"/>
      <c r="E36" s="1391" t="s">
        <v>184</v>
      </c>
      <c r="F36" s="1392" t="s">
        <v>1140</v>
      </c>
      <c r="G36" s="1392"/>
      <c r="H36" s="1397" t="s">
        <v>51</v>
      </c>
      <c r="I36" s="1393">
        <v>2011</v>
      </c>
      <c r="J36" s="1393">
        <v>2011</v>
      </c>
      <c r="K36" s="1393">
        <v>2013</v>
      </c>
      <c r="L36" s="1393">
        <v>2012</v>
      </c>
      <c r="M36" s="1393"/>
      <c r="N36" s="1440" t="s">
        <v>274</v>
      </c>
      <c r="O36" s="1262">
        <f>VLOOKUP(B36,goc!$B$28:$AA$517,14,0)</f>
        <v>5834</v>
      </c>
      <c r="P36" s="1262">
        <f>VLOOKUP(B36,goc!$B$28:$AA$517,15,0)</f>
        <v>0</v>
      </c>
      <c r="Q36" s="1262">
        <f>VLOOKUP(B36,goc!$B$28:$AA$517,16,0)</f>
        <v>5834</v>
      </c>
      <c r="R36" s="1262">
        <f>VLOOKUP(B36,goc!$B$28:$AA$517,17,0)</f>
        <v>5607</v>
      </c>
      <c r="S36" s="1262">
        <f>VLOOKUP(B36,goc!$B$28:$AA$517,18,0)</f>
        <v>0</v>
      </c>
      <c r="T36" s="1262">
        <f>VLOOKUP(B36,goc!$B$28:$AA$517,19,0)</f>
        <v>699</v>
      </c>
      <c r="U36" s="1262">
        <v>227</v>
      </c>
      <c r="V36" s="1262">
        <v>227</v>
      </c>
      <c r="W36" s="1262"/>
      <c r="X36" s="1262"/>
      <c r="Y36" s="1262"/>
      <c r="Z36" s="1262"/>
      <c r="AA36" s="1262"/>
      <c r="AB36" s="1262"/>
      <c r="AC36" s="1262"/>
      <c r="AD36" s="1262">
        <f t="shared" si="3"/>
        <v>227</v>
      </c>
      <c r="AE36" s="1262">
        <f>VLOOKUP(B36,goc!$B$28:$AA$517,21,0)</f>
        <v>227</v>
      </c>
      <c r="AF36" s="1262">
        <f>VLOOKUP(B36,goc!$B$28:$AA$517,22,0)</f>
        <v>227</v>
      </c>
      <c r="AG36" s="1262">
        <f>VLOOKUP(B36,goc!$B$28:$AA$517,23,0)</f>
        <v>0</v>
      </c>
      <c r="AH36" s="1262">
        <f>VLOOKUP(B36,goc!$B$28:$AA$517,24,0)</f>
        <v>0</v>
      </c>
      <c r="AI36" s="1262">
        <f>VLOOKUP(B36,goc!$B$28:$AA$517,25,0)</f>
        <v>0</v>
      </c>
      <c r="AJ36" s="1262">
        <f>VLOOKUP(B36,goc!$B$28:$AA$517,26,0)</f>
        <v>0</v>
      </c>
      <c r="AK36" s="1388">
        <f t="shared" si="2"/>
        <v>0</v>
      </c>
      <c r="AL36" s="1262"/>
    </row>
    <row r="37" spans="1:38" s="1263" customFormat="1" ht="78.75">
      <c r="A37" s="1389">
        <v>28</v>
      </c>
      <c r="B37" s="1441" t="s">
        <v>300</v>
      </c>
      <c r="C37" s="1441" t="s">
        <v>1197</v>
      </c>
      <c r="D37" s="1442">
        <v>2405.1170000000002</v>
      </c>
      <c r="E37" s="1391" t="s">
        <v>184</v>
      </c>
      <c r="F37" s="1392" t="s">
        <v>1140</v>
      </c>
      <c r="G37" s="1392"/>
      <c r="H37" s="1391" t="s">
        <v>19</v>
      </c>
      <c r="I37" s="1393">
        <v>2013</v>
      </c>
      <c r="J37" s="1403" t="s">
        <v>1198</v>
      </c>
      <c r="K37" s="1393">
        <v>2015</v>
      </c>
      <c r="L37" s="1403" t="s">
        <v>1199</v>
      </c>
      <c r="M37" s="1393"/>
      <c r="N37" s="1443" t="s">
        <v>301</v>
      </c>
      <c r="O37" s="1262">
        <f>VLOOKUP(B37,goc!$B$28:$AA$517,14,0)</f>
        <v>2452</v>
      </c>
      <c r="P37" s="1262">
        <f>VLOOKUP(B37,goc!$B$28:$AA$517,15,0)</f>
        <v>0</v>
      </c>
      <c r="Q37" s="1262">
        <f>VLOOKUP(B37,goc!$B$28:$AA$517,16,0)</f>
        <v>2452</v>
      </c>
      <c r="R37" s="1262">
        <f>VLOOKUP(B37,goc!$B$28:$AA$517,17,0)</f>
        <v>2300</v>
      </c>
      <c r="S37" s="1262">
        <f>VLOOKUP(B37,goc!$B$28:$AA$517,18,0)</f>
        <v>0</v>
      </c>
      <c r="T37" s="1262">
        <f>VLOOKUP(B37,goc!$B$28:$AA$517,19,0)</f>
        <v>2300</v>
      </c>
      <c r="U37" s="1262">
        <v>105</v>
      </c>
      <c r="V37" s="1262">
        <v>105</v>
      </c>
      <c r="W37" s="1262"/>
      <c r="X37" s="1262"/>
      <c r="Y37" s="1262"/>
      <c r="Z37" s="1262"/>
      <c r="AA37" s="1262"/>
      <c r="AB37" s="1262"/>
      <c r="AC37" s="1262"/>
      <c r="AD37" s="1262">
        <f t="shared" si="3"/>
        <v>105</v>
      </c>
      <c r="AE37" s="1262">
        <f>VLOOKUP(B37,goc!$B$28:$AA$517,21,0)</f>
        <v>105</v>
      </c>
      <c r="AF37" s="1262">
        <f>VLOOKUP(B37,goc!$B$28:$AA$517,22,0)</f>
        <v>105</v>
      </c>
      <c r="AG37" s="1262">
        <f>VLOOKUP(B37,goc!$B$28:$AA$517,23,0)</f>
        <v>0</v>
      </c>
      <c r="AH37" s="1262">
        <f>VLOOKUP(B37,goc!$B$28:$AA$517,24,0)</f>
        <v>0</v>
      </c>
      <c r="AI37" s="1262">
        <f>VLOOKUP(B37,goc!$B$28:$AA$517,25,0)</f>
        <v>0</v>
      </c>
      <c r="AJ37" s="1262">
        <f>VLOOKUP(B37,goc!$B$28:$AA$517,26,0)</f>
        <v>0</v>
      </c>
      <c r="AK37" s="1388">
        <f t="shared" si="2"/>
        <v>0</v>
      </c>
      <c r="AL37" s="1262"/>
    </row>
    <row r="38" spans="1:38" s="1263" customFormat="1" ht="78.75">
      <c r="A38" s="1389">
        <v>29</v>
      </c>
      <c r="B38" s="1428" t="s">
        <v>305</v>
      </c>
      <c r="C38" s="1422" t="s">
        <v>1229</v>
      </c>
      <c r="D38" s="1401">
        <v>6560</v>
      </c>
      <c r="E38" s="1391" t="s">
        <v>184</v>
      </c>
      <c r="F38" s="1392" t="s">
        <v>1140</v>
      </c>
      <c r="G38" s="1392"/>
      <c r="H38" s="1391" t="s">
        <v>132</v>
      </c>
      <c r="I38" s="1393">
        <v>2011</v>
      </c>
      <c r="J38" s="1393">
        <v>2011</v>
      </c>
      <c r="K38" s="1393">
        <v>2013</v>
      </c>
      <c r="L38" s="1393">
        <v>2013</v>
      </c>
      <c r="M38" s="1393"/>
      <c r="N38" s="1438" t="s">
        <v>306</v>
      </c>
      <c r="O38" s="1262">
        <f>VLOOKUP(B38,goc!$B$28:$AA$517,14,0)</f>
        <v>7042</v>
      </c>
      <c r="P38" s="1262">
        <f>VLOOKUP(B38,goc!$B$28:$AA$517,15,0)</f>
        <v>0</v>
      </c>
      <c r="Q38" s="1262">
        <f>VLOOKUP(B38,goc!$B$28:$AA$517,16,0)</f>
        <v>1382</v>
      </c>
      <c r="R38" s="1262">
        <f>VLOOKUP(B38,goc!$B$28:$AA$517,17,0)</f>
        <v>6463</v>
      </c>
      <c r="S38" s="1262">
        <f>VLOOKUP(B38,goc!$B$28:$AA$517,18,0)</f>
        <v>0</v>
      </c>
      <c r="T38" s="1262">
        <f>VLOOKUP(B38,goc!$B$28:$AA$517,19,0)</f>
        <v>802</v>
      </c>
      <c r="U38" s="1262">
        <v>97</v>
      </c>
      <c r="V38" s="1262">
        <v>97</v>
      </c>
      <c r="W38" s="1262"/>
      <c r="X38" s="1262"/>
      <c r="Y38" s="1262"/>
      <c r="Z38" s="1262"/>
      <c r="AA38" s="1262"/>
      <c r="AB38" s="1262"/>
      <c r="AC38" s="1262"/>
      <c r="AD38" s="1262">
        <f t="shared" si="3"/>
        <v>97</v>
      </c>
      <c r="AE38" s="1262">
        <f>VLOOKUP(B38,goc!$B$28:$AA$517,21,0)</f>
        <v>97</v>
      </c>
      <c r="AF38" s="1262">
        <f>VLOOKUP(B38,goc!$B$28:$AA$517,22,0)</f>
        <v>97</v>
      </c>
      <c r="AG38" s="1262">
        <f>VLOOKUP(B38,goc!$B$28:$AA$517,23,0)</f>
        <v>0</v>
      </c>
      <c r="AH38" s="1262">
        <f>VLOOKUP(B38,goc!$B$28:$AA$517,24,0)</f>
        <v>0</v>
      </c>
      <c r="AI38" s="1262">
        <f>VLOOKUP(B38,goc!$B$28:$AA$517,25,0)</f>
        <v>0</v>
      </c>
      <c r="AJ38" s="1262">
        <f>VLOOKUP(B38,goc!$B$28:$AA$517,26,0)</f>
        <v>0</v>
      </c>
      <c r="AK38" s="1388">
        <f t="shared" si="2"/>
        <v>0</v>
      </c>
      <c r="AL38" s="1262"/>
    </row>
    <row r="39" spans="1:38" s="1263" customFormat="1" ht="94.5">
      <c r="A39" s="1389">
        <v>30</v>
      </c>
      <c r="B39" s="1428" t="s">
        <v>181</v>
      </c>
      <c r="C39" s="1428" t="s">
        <v>1161</v>
      </c>
      <c r="D39" s="1430">
        <v>15789.357</v>
      </c>
      <c r="E39" s="1391" t="s">
        <v>184</v>
      </c>
      <c r="F39" s="1392" t="s">
        <v>1140</v>
      </c>
      <c r="G39" s="1392"/>
      <c r="H39" s="1391" t="s">
        <v>19</v>
      </c>
      <c r="I39" s="1393">
        <v>2010</v>
      </c>
      <c r="J39" s="1393">
        <v>2010</v>
      </c>
      <c r="K39" s="1393">
        <v>2012</v>
      </c>
      <c r="L39" s="1393">
        <v>2012</v>
      </c>
      <c r="M39" s="1393"/>
      <c r="N39" s="1444" t="s">
        <v>182</v>
      </c>
      <c r="O39" s="1262">
        <f>VLOOKUP(B39,goc!$B$28:$AA$517,14,0)</f>
        <v>15990</v>
      </c>
      <c r="P39" s="1262">
        <f>VLOOKUP(B39,goc!$B$28:$AA$517,15,0)</f>
        <v>0</v>
      </c>
      <c r="Q39" s="1262">
        <f>VLOOKUP(B39,goc!$B$28:$AA$517,16,0)</f>
        <v>15990</v>
      </c>
      <c r="R39" s="1262">
        <f>VLOOKUP(B39,goc!$B$28:$AA$517,17,0)</f>
        <v>12899</v>
      </c>
      <c r="S39" s="1262">
        <f>VLOOKUP(B39,goc!$B$28:$AA$517,18,0)</f>
        <v>0</v>
      </c>
      <c r="T39" s="1262">
        <f>VLOOKUP(B39,goc!$B$28:$AA$517,19,0)</f>
        <v>12899</v>
      </c>
      <c r="U39" s="1262">
        <v>2890</v>
      </c>
      <c r="V39" s="1262">
        <v>1700</v>
      </c>
      <c r="W39" s="1262"/>
      <c r="X39" s="1262">
        <v>1000</v>
      </c>
      <c r="Y39" s="1262"/>
      <c r="Z39" s="1262">
        <v>190</v>
      </c>
      <c r="AA39" s="1262"/>
      <c r="AB39" s="1262"/>
      <c r="AC39" s="1262"/>
      <c r="AD39" s="1262">
        <f t="shared" si="3"/>
        <v>2890</v>
      </c>
      <c r="AE39" s="1262">
        <f>VLOOKUP(B39,goc!$B$28:$AA$517,21,0)</f>
        <v>2890</v>
      </c>
      <c r="AF39" s="1262">
        <f>VLOOKUP(B39,goc!$B$28:$AA$517,22,0)</f>
        <v>1700</v>
      </c>
      <c r="AG39" s="1262">
        <f>VLOOKUP(B39,goc!$B$28:$AA$517,23,0)</f>
        <v>0</v>
      </c>
      <c r="AH39" s="1262">
        <f>VLOOKUP(B39,goc!$B$28:$AA$517,24,0)</f>
        <v>0</v>
      </c>
      <c r="AI39" s="1262">
        <f>VLOOKUP(B39,goc!$B$28:$AA$517,25,0)</f>
        <v>1000</v>
      </c>
      <c r="AJ39" s="1262">
        <f>VLOOKUP(B39,goc!$B$28:$AA$517,26,0)</f>
        <v>190</v>
      </c>
      <c r="AK39" s="1388">
        <f t="shared" si="2"/>
        <v>0</v>
      </c>
      <c r="AL39" s="1262"/>
    </row>
    <row r="40" spans="1:38" s="1263" customFormat="1" ht="78.75">
      <c r="A40" s="1389">
        <v>31</v>
      </c>
      <c r="B40" s="1432" t="s">
        <v>312</v>
      </c>
      <c r="C40" s="1428" t="s">
        <v>1195</v>
      </c>
      <c r="D40" s="1446">
        <v>2484</v>
      </c>
      <c r="E40" s="1391" t="s">
        <v>184</v>
      </c>
      <c r="F40" s="1392" t="s">
        <v>1140</v>
      </c>
      <c r="G40" s="1392"/>
      <c r="H40" s="1397" t="s">
        <v>51</v>
      </c>
      <c r="I40" s="1393">
        <v>2011</v>
      </c>
      <c r="J40" s="1393">
        <v>2011</v>
      </c>
      <c r="K40" s="1393">
        <v>2013</v>
      </c>
      <c r="L40" s="1393">
        <v>2011</v>
      </c>
      <c r="M40" s="1393"/>
      <c r="N40" s="1447" t="s">
        <v>313</v>
      </c>
      <c r="O40" s="1262">
        <f>VLOOKUP(B40,goc!$B$28:$AA$517,14,0)</f>
        <v>2484</v>
      </c>
      <c r="P40" s="1262">
        <f>VLOOKUP(B40,goc!$B$28:$AA$517,15,0)</f>
        <v>0</v>
      </c>
      <c r="Q40" s="1262">
        <f>VLOOKUP(B40,goc!$B$28:$AA$517,16,0)</f>
        <v>2484</v>
      </c>
      <c r="R40" s="1262">
        <f>VLOOKUP(B40,goc!$B$28:$AA$517,17,0)</f>
        <v>2430</v>
      </c>
      <c r="S40" s="1262">
        <f>VLOOKUP(B40,goc!$B$28:$AA$517,18,0)</f>
        <v>0</v>
      </c>
      <c r="T40" s="1262">
        <f>VLOOKUP(B40,goc!$B$28:$AA$517,19,0)</f>
        <v>0</v>
      </c>
      <c r="U40" s="1262">
        <v>54</v>
      </c>
      <c r="V40" s="1262">
        <v>54</v>
      </c>
      <c r="W40" s="1262"/>
      <c r="X40" s="1262"/>
      <c r="Y40" s="1262"/>
      <c r="Z40" s="1262"/>
      <c r="AA40" s="1262"/>
      <c r="AB40" s="1262"/>
      <c r="AC40" s="1262"/>
      <c r="AD40" s="1262">
        <f t="shared" si="3"/>
        <v>54</v>
      </c>
      <c r="AE40" s="1262">
        <f>VLOOKUP(B40,goc!$B$28:$AA$517,21,0)</f>
        <v>54</v>
      </c>
      <c r="AF40" s="1262">
        <f>VLOOKUP(B40,goc!$B$28:$AA$517,22,0)</f>
        <v>54</v>
      </c>
      <c r="AG40" s="1262">
        <f>VLOOKUP(B40,goc!$B$28:$AA$517,23,0)</f>
        <v>0</v>
      </c>
      <c r="AH40" s="1262">
        <f>VLOOKUP(B40,goc!$B$28:$AA$517,24,0)</f>
        <v>0</v>
      </c>
      <c r="AI40" s="1262">
        <f>VLOOKUP(B40,goc!$B$28:$AA$517,25,0)</f>
        <v>0</v>
      </c>
      <c r="AJ40" s="1262">
        <f>VLOOKUP(B40,goc!$B$28:$AA$517,26,0)</f>
        <v>0</v>
      </c>
      <c r="AK40" s="1388">
        <f t="shared" si="2"/>
        <v>0</v>
      </c>
      <c r="AL40" s="1262"/>
    </row>
    <row r="41" spans="1:38" s="1263" customFormat="1" ht="31.5">
      <c r="A41" s="1389">
        <v>32</v>
      </c>
      <c r="B41" s="1428" t="s">
        <v>268</v>
      </c>
      <c r="C41" s="1428" t="s">
        <v>1230</v>
      </c>
      <c r="D41" s="1448"/>
      <c r="E41" s="1449" t="s">
        <v>184</v>
      </c>
      <c r="F41" s="1392" t="s">
        <v>1140</v>
      </c>
      <c r="G41" s="1392"/>
      <c r="H41" s="1415" t="s">
        <v>26</v>
      </c>
      <c r="I41" s="1393">
        <v>2012</v>
      </c>
      <c r="J41" s="1393" t="s">
        <v>1286</v>
      </c>
      <c r="K41" s="1393">
        <v>2012</v>
      </c>
      <c r="L41" s="1393" t="s">
        <v>1339</v>
      </c>
      <c r="M41" s="1393"/>
      <c r="N41" s="1428" t="s">
        <v>269</v>
      </c>
      <c r="O41" s="1262">
        <f>VLOOKUP(B41,goc!$B$28:$AA$517,14,0)</f>
        <v>5941</v>
      </c>
      <c r="P41" s="1262">
        <f>VLOOKUP(B41,goc!$B$28:$AA$517,15,0)</f>
        <v>0</v>
      </c>
      <c r="Q41" s="1262">
        <f>VLOOKUP(B41,goc!$B$28:$AA$517,16,0)</f>
        <v>3561</v>
      </c>
      <c r="R41" s="1262">
        <f>VLOOKUP(B41,goc!$B$28:$AA$517,17,0)</f>
        <v>350</v>
      </c>
      <c r="S41" s="1262">
        <f>VLOOKUP(B41,goc!$B$28:$AA$517,18,0)</f>
        <v>0</v>
      </c>
      <c r="T41" s="1262">
        <f>VLOOKUP(B41,goc!$B$28:$AA$517,19,0)</f>
        <v>50</v>
      </c>
      <c r="U41" s="1262">
        <v>52</v>
      </c>
      <c r="V41" s="1262">
        <v>52</v>
      </c>
      <c r="W41" s="1262"/>
      <c r="X41" s="1262"/>
      <c r="Y41" s="1262"/>
      <c r="Z41" s="1262"/>
      <c r="AA41" s="1262"/>
      <c r="AB41" s="1262"/>
      <c r="AC41" s="1262"/>
      <c r="AD41" s="1262">
        <f t="shared" si="3"/>
        <v>52</v>
      </c>
      <c r="AE41" s="1262">
        <f>VLOOKUP(B41,goc!$B$28:$AA$517,21,0)</f>
        <v>52</v>
      </c>
      <c r="AF41" s="1262">
        <f>VLOOKUP(B41,goc!$B$28:$AA$517,22,0)</f>
        <v>52</v>
      </c>
      <c r="AG41" s="1262">
        <f>VLOOKUP(B41,goc!$B$28:$AA$517,23,0)</f>
        <v>0</v>
      </c>
      <c r="AH41" s="1262">
        <f>VLOOKUP(B41,goc!$B$28:$AA$517,24,0)</f>
        <v>0</v>
      </c>
      <c r="AI41" s="1262">
        <f>VLOOKUP(B41,goc!$B$28:$AA$517,25,0)</f>
        <v>0</v>
      </c>
      <c r="AJ41" s="1262">
        <f>VLOOKUP(B41,goc!$B$28:$AA$517,26,0)</f>
        <v>0</v>
      </c>
      <c r="AK41" s="1388">
        <f t="shared" si="2"/>
        <v>0</v>
      </c>
      <c r="AL41" s="1262"/>
    </row>
    <row r="42" spans="1:38" s="1263" customFormat="1" ht="31.5">
      <c r="A42" s="1389">
        <v>33</v>
      </c>
      <c r="B42" s="1428" t="s">
        <v>275</v>
      </c>
      <c r="C42" s="1428" t="s">
        <v>1230</v>
      </c>
      <c r="D42" s="1448"/>
      <c r="E42" s="1391" t="s">
        <v>184</v>
      </c>
      <c r="F42" s="1392" t="s">
        <v>1140</v>
      </c>
      <c r="G42" s="1392"/>
      <c r="H42" s="1450" t="s">
        <v>189</v>
      </c>
      <c r="I42" s="1393">
        <v>2012</v>
      </c>
      <c r="J42" s="1393" t="s">
        <v>1286</v>
      </c>
      <c r="K42" s="1393">
        <v>2012</v>
      </c>
      <c r="L42" s="1393" t="s">
        <v>1339</v>
      </c>
      <c r="M42" s="1393"/>
      <c r="N42" s="1451" t="s">
        <v>276</v>
      </c>
      <c r="O42" s="1262">
        <f>VLOOKUP(B42,goc!$B$28:$AA$517,14,0)</f>
        <v>6697</v>
      </c>
      <c r="P42" s="1262">
        <f>VLOOKUP(B42,goc!$B$28:$AA$517,15,0)</f>
        <v>0</v>
      </c>
      <c r="Q42" s="1262">
        <f>VLOOKUP(B42,goc!$B$28:$AA$517,16,0)</f>
        <v>5041</v>
      </c>
      <c r="R42" s="1262">
        <f>VLOOKUP(B42,goc!$B$28:$AA$517,17,0)</f>
        <v>250</v>
      </c>
      <c r="S42" s="1262">
        <f>VLOOKUP(B42,goc!$B$28:$AA$517,18,0)</f>
        <v>0</v>
      </c>
      <c r="T42" s="1262">
        <f>VLOOKUP(B42,goc!$B$28:$AA$517,19,0)</f>
        <v>50</v>
      </c>
      <c r="U42" s="1262">
        <v>210</v>
      </c>
      <c r="V42" s="1262">
        <v>110</v>
      </c>
      <c r="W42" s="1262"/>
      <c r="X42" s="1262">
        <v>100</v>
      </c>
      <c r="Y42" s="1262"/>
      <c r="Z42" s="1262"/>
      <c r="AA42" s="1262"/>
      <c r="AB42" s="1262"/>
      <c r="AC42" s="1262"/>
      <c r="AD42" s="1262">
        <f t="shared" si="3"/>
        <v>210</v>
      </c>
      <c r="AE42" s="1262">
        <f>VLOOKUP(B42,goc!$B$28:$AA$517,21,0)</f>
        <v>210</v>
      </c>
      <c r="AF42" s="1262">
        <f>VLOOKUP(B42,goc!$B$28:$AA$517,22,0)</f>
        <v>110</v>
      </c>
      <c r="AG42" s="1262">
        <f>VLOOKUP(B42,goc!$B$28:$AA$517,23,0)</f>
        <v>100</v>
      </c>
      <c r="AH42" s="1262">
        <f>VLOOKUP(B42,goc!$B$28:$AA$517,24,0)</f>
        <v>0</v>
      </c>
      <c r="AI42" s="1262">
        <f>VLOOKUP(B42,goc!$B$28:$AA$517,25,0)</f>
        <v>100</v>
      </c>
      <c r="AJ42" s="1262">
        <f>VLOOKUP(B42,goc!$B$28:$AA$517,26,0)</f>
        <v>0</v>
      </c>
      <c r="AK42" s="1388">
        <f t="shared" si="2"/>
        <v>0</v>
      </c>
      <c r="AL42" s="1262"/>
    </row>
    <row r="43" spans="1:38" s="1263" customFormat="1" ht="31.5">
      <c r="A43" s="1389">
        <v>34</v>
      </c>
      <c r="B43" s="1428" t="s">
        <v>278</v>
      </c>
      <c r="C43" s="1428" t="s">
        <v>1230</v>
      </c>
      <c r="D43" s="1448"/>
      <c r="E43" s="1449" t="s">
        <v>184</v>
      </c>
      <c r="F43" s="1392" t="s">
        <v>1140</v>
      </c>
      <c r="G43" s="1392"/>
      <c r="H43" s="1410" t="s">
        <v>211</v>
      </c>
      <c r="I43" s="1393">
        <v>2012</v>
      </c>
      <c r="J43" s="1393" t="s">
        <v>1286</v>
      </c>
      <c r="K43" s="1393">
        <v>2012</v>
      </c>
      <c r="L43" s="1393" t="s">
        <v>1339</v>
      </c>
      <c r="M43" s="1393"/>
      <c r="N43" s="1451" t="s">
        <v>279</v>
      </c>
      <c r="O43" s="1262">
        <f>VLOOKUP(B43,goc!$B$28:$AA$517,14,0)</f>
        <v>9728</v>
      </c>
      <c r="P43" s="1262">
        <f>VLOOKUP(B43,goc!$B$28:$AA$517,15,0)</f>
        <v>0</v>
      </c>
      <c r="Q43" s="1262">
        <f>VLOOKUP(B43,goc!$B$28:$AA$517,16,0)</f>
        <v>5822</v>
      </c>
      <c r="R43" s="1262">
        <f>VLOOKUP(B43,goc!$B$28:$AA$517,17,0)</f>
        <v>350</v>
      </c>
      <c r="S43" s="1262">
        <f>VLOOKUP(B43,goc!$B$28:$AA$517,18,0)</f>
        <v>0</v>
      </c>
      <c r="T43" s="1262">
        <f>VLOOKUP(B43,goc!$B$28:$AA$517,19,0)</f>
        <v>50</v>
      </c>
      <c r="U43" s="1262">
        <v>108</v>
      </c>
      <c r="V43" s="1262">
        <v>108</v>
      </c>
      <c r="W43" s="1262"/>
      <c r="X43" s="1262"/>
      <c r="Y43" s="1262"/>
      <c r="Z43" s="1262"/>
      <c r="AA43" s="1262"/>
      <c r="AB43" s="1262"/>
      <c r="AC43" s="1262"/>
      <c r="AD43" s="1262">
        <f t="shared" si="3"/>
        <v>108</v>
      </c>
      <c r="AE43" s="1262">
        <f>VLOOKUP(B43,goc!$B$28:$AA$517,21,0)</f>
        <v>108</v>
      </c>
      <c r="AF43" s="1262">
        <f>VLOOKUP(B43,goc!$B$28:$AA$517,22,0)</f>
        <v>108</v>
      </c>
      <c r="AG43" s="1262">
        <f>VLOOKUP(B43,goc!$B$28:$AA$517,23,0)</f>
        <v>0</v>
      </c>
      <c r="AH43" s="1262">
        <f>VLOOKUP(B43,goc!$B$28:$AA$517,24,0)</f>
        <v>0</v>
      </c>
      <c r="AI43" s="1262">
        <f>VLOOKUP(B43,goc!$B$28:$AA$517,25,0)</f>
        <v>0</v>
      </c>
      <c r="AJ43" s="1262">
        <f>VLOOKUP(B43,goc!$B$28:$AA$517,26,0)</f>
        <v>0</v>
      </c>
      <c r="AK43" s="1388">
        <f t="shared" si="2"/>
        <v>0</v>
      </c>
      <c r="AL43" s="1262"/>
    </row>
    <row r="44" spans="1:38" s="1263" customFormat="1" ht="31.5">
      <c r="A44" s="1389">
        <v>35</v>
      </c>
      <c r="B44" s="1428" t="s">
        <v>280</v>
      </c>
      <c r="C44" s="1428" t="s">
        <v>1230</v>
      </c>
      <c r="D44" s="1448"/>
      <c r="E44" s="1391" t="s">
        <v>184</v>
      </c>
      <c r="F44" s="1392" t="s">
        <v>1140</v>
      </c>
      <c r="G44" s="1392"/>
      <c r="H44" s="1391" t="s">
        <v>132</v>
      </c>
      <c r="I44" s="1393">
        <v>2012</v>
      </c>
      <c r="J44" s="1393" t="s">
        <v>1286</v>
      </c>
      <c r="K44" s="1393">
        <v>2012</v>
      </c>
      <c r="L44" s="1393" t="s">
        <v>1339</v>
      </c>
      <c r="M44" s="1393"/>
      <c r="N44" s="1451" t="s">
        <v>281</v>
      </c>
      <c r="O44" s="1262">
        <f>VLOOKUP(B44,goc!$B$28:$AA$517,14,0)</f>
        <v>6986</v>
      </c>
      <c r="P44" s="1262">
        <f>VLOOKUP(B44,goc!$B$28:$AA$517,15,0)</f>
        <v>0</v>
      </c>
      <c r="Q44" s="1262">
        <f>VLOOKUP(B44,goc!$B$28:$AA$517,16,0)</f>
        <v>5256</v>
      </c>
      <c r="R44" s="1262">
        <f>VLOOKUP(B44,goc!$B$28:$AA$517,17,0)</f>
        <v>350</v>
      </c>
      <c r="S44" s="1262">
        <f>VLOOKUP(B44,goc!$B$28:$AA$517,18,0)</f>
        <v>0</v>
      </c>
      <c r="T44" s="1262">
        <f>VLOOKUP(B44,goc!$B$28:$AA$517,19,0)</f>
        <v>50</v>
      </c>
      <c r="U44" s="1262">
        <v>193</v>
      </c>
      <c r="V44" s="1262">
        <v>193</v>
      </c>
      <c r="W44" s="1262"/>
      <c r="X44" s="1262"/>
      <c r="Y44" s="1262"/>
      <c r="Z44" s="1262"/>
      <c r="AA44" s="1262"/>
      <c r="AB44" s="1262"/>
      <c r="AC44" s="1262"/>
      <c r="AD44" s="1262">
        <f t="shared" si="3"/>
        <v>193</v>
      </c>
      <c r="AE44" s="1262">
        <f>VLOOKUP(B44,goc!$B$28:$AA$517,21,0)</f>
        <v>193</v>
      </c>
      <c r="AF44" s="1262">
        <f>VLOOKUP(B44,goc!$B$28:$AA$517,22,0)</f>
        <v>193</v>
      </c>
      <c r="AG44" s="1262">
        <f>VLOOKUP(B44,goc!$B$28:$AA$517,23,0)</f>
        <v>0</v>
      </c>
      <c r="AH44" s="1262">
        <f>VLOOKUP(B44,goc!$B$28:$AA$517,24,0)</f>
        <v>0</v>
      </c>
      <c r="AI44" s="1262">
        <f>VLOOKUP(B44,goc!$B$28:$AA$517,25,0)</f>
        <v>0</v>
      </c>
      <c r="AJ44" s="1262">
        <f>VLOOKUP(B44,goc!$B$28:$AA$517,26,0)</f>
        <v>0</v>
      </c>
      <c r="AK44" s="1388">
        <f t="shared" si="2"/>
        <v>0</v>
      </c>
      <c r="AL44" s="1262"/>
    </row>
    <row r="45" spans="1:38" s="1263" customFormat="1" ht="31.5">
      <c r="A45" s="1389">
        <v>36</v>
      </c>
      <c r="B45" s="1428" t="s">
        <v>286</v>
      </c>
      <c r="C45" s="1428" t="s">
        <v>1230</v>
      </c>
      <c r="D45" s="1448"/>
      <c r="E45" s="1449" t="s">
        <v>184</v>
      </c>
      <c r="F45" s="1392" t="s">
        <v>1140</v>
      </c>
      <c r="G45" s="1392"/>
      <c r="H45" s="1415" t="s">
        <v>26</v>
      </c>
      <c r="I45" s="1393">
        <v>2012</v>
      </c>
      <c r="J45" s="1393" t="s">
        <v>1286</v>
      </c>
      <c r="K45" s="1393">
        <v>2012</v>
      </c>
      <c r="L45" s="1393" t="s">
        <v>1339</v>
      </c>
      <c r="M45" s="1393"/>
      <c r="N45" s="1451" t="s">
        <v>287</v>
      </c>
      <c r="O45" s="1262">
        <f>VLOOKUP(B45,goc!$B$28:$AA$517,14,0)</f>
        <v>8623</v>
      </c>
      <c r="P45" s="1262">
        <f>VLOOKUP(B45,goc!$B$28:$AA$517,15,0)</f>
        <v>0</v>
      </c>
      <c r="Q45" s="1262">
        <f>VLOOKUP(B45,goc!$B$28:$AA$517,16,0)</f>
        <v>5174</v>
      </c>
      <c r="R45" s="1262">
        <f>VLOOKUP(B45,goc!$B$28:$AA$517,17,0)</f>
        <v>250</v>
      </c>
      <c r="S45" s="1262">
        <f>VLOOKUP(B45,goc!$B$28:$AA$517,18,0)</f>
        <v>0</v>
      </c>
      <c r="T45" s="1262">
        <f>VLOOKUP(B45,goc!$B$28:$AA$517,19,0)</f>
        <v>50</v>
      </c>
      <c r="U45" s="1262">
        <v>184</v>
      </c>
      <c r="V45" s="1262">
        <v>184</v>
      </c>
      <c r="W45" s="1262"/>
      <c r="X45" s="1262"/>
      <c r="Y45" s="1262"/>
      <c r="Z45" s="1262"/>
      <c r="AA45" s="1262"/>
      <c r="AB45" s="1262"/>
      <c r="AC45" s="1262"/>
      <c r="AD45" s="1262">
        <f t="shared" si="3"/>
        <v>184</v>
      </c>
      <c r="AE45" s="1262">
        <f>VLOOKUP(B45,goc!$B$28:$AA$517,21,0)</f>
        <v>184</v>
      </c>
      <c r="AF45" s="1262">
        <f>VLOOKUP(B45,goc!$B$28:$AA$517,22,0)</f>
        <v>184</v>
      </c>
      <c r="AG45" s="1262">
        <f>VLOOKUP(B45,goc!$B$28:$AA$517,23,0)</f>
        <v>0</v>
      </c>
      <c r="AH45" s="1262">
        <f>VLOOKUP(B45,goc!$B$28:$AA$517,24,0)</f>
        <v>0</v>
      </c>
      <c r="AI45" s="1262">
        <f>VLOOKUP(B45,goc!$B$28:$AA$517,25,0)</f>
        <v>0</v>
      </c>
      <c r="AJ45" s="1262">
        <f>VLOOKUP(B45,goc!$B$28:$AA$517,26,0)</f>
        <v>0</v>
      </c>
      <c r="AK45" s="1388">
        <f t="shared" si="2"/>
        <v>0</v>
      </c>
      <c r="AL45" s="1262"/>
    </row>
    <row r="46" spans="1:38" s="1263" customFormat="1" ht="31.5">
      <c r="A46" s="1389">
        <v>37</v>
      </c>
      <c r="B46" s="1428" t="s">
        <v>289</v>
      </c>
      <c r="C46" s="1428" t="s">
        <v>1230</v>
      </c>
      <c r="D46" s="1448"/>
      <c r="E46" s="1391" t="s">
        <v>184</v>
      </c>
      <c r="F46" s="1392" t="s">
        <v>1140</v>
      </c>
      <c r="G46" s="1392"/>
      <c r="H46" s="1410" t="s">
        <v>211</v>
      </c>
      <c r="I46" s="1393">
        <v>2012</v>
      </c>
      <c r="J46" s="1393" t="s">
        <v>1286</v>
      </c>
      <c r="K46" s="1393">
        <v>2012</v>
      </c>
      <c r="L46" s="1393" t="s">
        <v>1339</v>
      </c>
      <c r="M46" s="1393"/>
      <c r="N46" s="1451" t="s">
        <v>290</v>
      </c>
      <c r="O46" s="1262">
        <f>VLOOKUP(B46,goc!$B$28:$AA$517,14,0)</f>
        <v>6405</v>
      </c>
      <c r="P46" s="1262">
        <f>VLOOKUP(B46,goc!$B$28:$AA$517,15,0)</f>
        <v>0</v>
      </c>
      <c r="Q46" s="1262">
        <f>VLOOKUP(B46,goc!$B$28:$AA$517,16,0)</f>
        <v>3560</v>
      </c>
      <c r="R46" s="1262">
        <f>VLOOKUP(B46,goc!$B$28:$AA$517,17,0)</f>
        <v>250</v>
      </c>
      <c r="S46" s="1262">
        <f>VLOOKUP(B46,goc!$B$28:$AA$517,18,0)</f>
        <v>0</v>
      </c>
      <c r="T46" s="1262">
        <f>VLOOKUP(B46,goc!$B$28:$AA$517,19,0)</f>
        <v>50</v>
      </c>
      <c r="U46" s="1262">
        <v>133</v>
      </c>
      <c r="V46" s="1262">
        <v>133</v>
      </c>
      <c r="W46" s="1262"/>
      <c r="X46" s="1262"/>
      <c r="Y46" s="1262"/>
      <c r="Z46" s="1262"/>
      <c r="AA46" s="1262"/>
      <c r="AB46" s="1262"/>
      <c r="AC46" s="1262"/>
      <c r="AD46" s="1262">
        <f t="shared" si="3"/>
        <v>133</v>
      </c>
      <c r="AE46" s="1262">
        <f>VLOOKUP(B46,goc!$B$28:$AA$517,21,0)</f>
        <v>133</v>
      </c>
      <c r="AF46" s="1262">
        <f>VLOOKUP(B46,goc!$B$28:$AA$517,22,0)</f>
        <v>133</v>
      </c>
      <c r="AG46" s="1262">
        <f>VLOOKUP(B46,goc!$B$28:$AA$517,23,0)</f>
        <v>0</v>
      </c>
      <c r="AH46" s="1262">
        <f>VLOOKUP(B46,goc!$B$28:$AA$517,24,0)</f>
        <v>0</v>
      </c>
      <c r="AI46" s="1262">
        <f>VLOOKUP(B46,goc!$B$28:$AA$517,25,0)</f>
        <v>0</v>
      </c>
      <c r="AJ46" s="1262">
        <f>VLOOKUP(B46,goc!$B$28:$AA$517,26,0)</f>
        <v>0</v>
      </c>
      <c r="AK46" s="1388">
        <f t="shared" si="2"/>
        <v>0</v>
      </c>
      <c r="AL46" s="1262"/>
    </row>
    <row r="47" spans="1:38" s="1263" customFormat="1" ht="31.5">
      <c r="A47" s="1389">
        <v>38</v>
      </c>
      <c r="B47" s="1428" t="s">
        <v>291</v>
      </c>
      <c r="C47" s="1428" t="s">
        <v>1230</v>
      </c>
      <c r="D47" s="1448"/>
      <c r="E47" s="1391" t="s">
        <v>184</v>
      </c>
      <c r="F47" s="1392" t="s">
        <v>1140</v>
      </c>
      <c r="G47" s="1392"/>
      <c r="H47" s="1391" t="s">
        <v>132</v>
      </c>
      <c r="I47" s="1393">
        <v>2012</v>
      </c>
      <c r="J47" s="1393" t="s">
        <v>1286</v>
      </c>
      <c r="K47" s="1393">
        <v>2012</v>
      </c>
      <c r="L47" s="1393" t="s">
        <v>1339</v>
      </c>
      <c r="M47" s="1393"/>
      <c r="N47" s="1438" t="s">
        <v>292</v>
      </c>
      <c r="O47" s="1262">
        <f>VLOOKUP(B47,goc!$B$28:$AA$517,14,0)</f>
        <v>7316</v>
      </c>
      <c r="P47" s="1262">
        <f>VLOOKUP(B47,goc!$B$28:$AA$517,15,0)</f>
        <v>0</v>
      </c>
      <c r="Q47" s="1262">
        <f>VLOOKUP(B47,goc!$B$28:$AA$517,16,0)</f>
        <v>5635</v>
      </c>
      <c r="R47" s="1262">
        <f>VLOOKUP(B47,goc!$B$28:$AA$517,17,0)</f>
        <v>400</v>
      </c>
      <c r="S47" s="1262">
        <f>VLOOKUP(B47,goc!$B$28:$AA$517,18,0)</f>
        <v>0</v>
      </c>
      <c r="T47" s="1262">
        <f>VLOOKUP(B47,goc!$B$28:$AA$517,19,0)</f>
        <v>50</v>
      </c>
      <c r="U47" s="1262">
        <v>89</v>
      </c>
      <c r="V47" s="1262">
        <v>89</v>
      </c>
      <c r="W47" s="1262"/>
      <c r="X47" s="1262"/>
      <c r="Y47" s="1262"/>
      <c r="Z47" s="1262"/>
      <c r="AA47" s="1262"/>
      <c r="AB47" s="1262"/>
      <c r="AC47" s="1262"/>
      <c r="AD47" s="1262">
        <f t="shared" si="3"/>
        <v>89</v>
      </c>
      <c r="AE47" s="1262">
        <f>VLOOKUP(B47,goc!$B$28:$AA$517,21,0)</f>
        <v>89</v>
      </c>
      <c r="AF47" s="1262">
        <f>VLOOKUP(B47,goc!$B$28:$AA$517,22,0)</f>
        <v>89</v>
      </c>
      <c r="AG47" s="1262">
        <f>VLOOKUP(B47,goc!$B$28:$AA$517,23,0)</f>
        <v>0</v>
      </c>
      <c r="AH47" s="1262">
        <f>VLOOKUP(B47,goc!$B$28:$AA$517,24,0)</f>
        <v>0</v>
      </c>
      <c r="AI47" s="1262">
        <f>VLOOKUP(B47,goc!$B$28:$AA$517,25,0)</f>
        <v>0</v>
      </c>
      <c r="AJ47" s="1262">
        <f>VLOOKUP(B47,goc!$B$28:$AA$517,26,0)</f>
        <v>0</v>
      </c>
      <c r="AK47" s="1388">
        <f t="shared" si="2"/>
        <v>0</v>
      </c>
      <c r="AL47" s="1262"/>
    </row>
    <row r="48" spans="1:38" s="1263" customFormat="1" ht="31.5">
      <c r="A48" s="1389">
        <v>39</v>
      </c>
      <c r="B48" s="1428" t="s">
        <v>293</v>
      </c>
      <c r="C48" s="1428" t="s">
        <v>1230</v>
      </c>
      <c r="D48" s="1448"/>
      <c r="E48" s="1391" t="s">
        <v>184</v>
      </c>
      <c r="F48" s="1392" t="s">
        <v>1140</v>
      </c>
      <c r="G48" s="1392"/>
      <c r="H48" s="1450" t="s">
        <v>189</v>
      </c>
      <c r="I48" s="1393">
        <v>2012</v>
      </c>
      <c r="J48" s="1393" t="s">
        <v>1286</v>
      </c>
      <c r="K48" s="1393">
        <v>2012</v>
      </c>
      <c r="L48" s="1393" t="s">
        <v>1339</v>
      </c>
      <c r="M48" s="1393"/>
      <c r="N48" s="1438" t="s">
        <v>294</v>
      </c>
      <c r="O48" s="1262">
        <f>VLOOKUP(B48,goc!$B$28:$AA$517,14,0)</f>
        <v>7212</v>
      </c>
      <c r="P48" s="1262">
        <f>VLOOKUP(B48,goc!$B$28:$AA$517,15,0)</f>
        <v>0</v>
      </c>
      <c r="Q48" s="1262">
        <f>VLOOKUP(B48,goc!$B$28:$AA$517,16,0)</f>
        <v>5031</v>
      </c>
      <c r="R48" s="1262">
        <f>VLOOKUP(B48,goc!$B$28:$AA$517,17,0)</f>
        <v>350</v>
      </c>
      <c r="S48" s="1262">
        <f>VLOOKUP(B48,goc!$B$28:$AA$517,18,0)</f>
        <v>0</v>
      </c>
      <c r="T48" s="1262">
        <f>VLOOKUP(B48,goc!$B$28:$AA$517,19,0)</f>
        <v>50</v>
      </c>
      <c r="U48" s="1262">
        <v>186</v>
      </c>
      <c r="V48" s="1262">
        <v>124</v>
      </c>
      <c r="W48" s="1262"/>
      <c r="X48" s="1262">
        <v>62</v>
      </c>
      <c r="Y48" s="1262"/>
      <c r="Z48" s="1262"/>
      <c r="AA48" s="1262"/>
      <c r="AB48" s="1262"/>
      <c r="AC48" s="1262"/>
      <c r="AD48" s="1262">
        <f t="shared" si="3"/>
        <v>186</v>
      </c>
      <c r="AE48" s="1262">
        <f>VLOOKUP(B48,goc!$B$28:$AA$517,21,0)</f>
        <v>186</v>
      </c>
      <c r="AF48" s="1262">
        <f>VLOOKUP(B48,goc!$B$28:$AA$517,22,0)</f>
        <v>124</v>
      </c>
      <c r="AG48" s="1262">
        <f>VLOOKUP(B48,goc!$B$28:$AA$517,23,0)</f>
        <v>62</v>
      </c>
      <c r="AH48" s="1262">
        <f>VLOOKUP(B48,goc!$B$28:$AA$517,24,0)</f>
        <v>0</v>
      </c>
      <c r="AI48" s="1262">
        <f>VLOOKUP(B48,goc!$B$28:$AA$517,25,0)</f>
        <v>62</v>
      </c>
      <c r="AJ48" s="1262">
        <f>VLOOKUP(B48,goc!$B$28:$AA$517,26,0)</f>
        <v>0</v>
      </c>
      <c r="AK48" s="1388">
        <f t="shared" si="2"/>
        <v>0</v>
      </c>
      <c r="AL48" s="1262"/>
    </row>
    <row r="49" spans="1:38" s="1263" customFormat="1" ht="31.5">
      <c r="A49" s="1389">
        <v>40</v>
      </c>
      <c r="B49" s="1428" t="s">
        <v>295</v>
      </c>
      <c r="C49" s="1428" t="s">
        <v>1230</v>
      </c>
      <c r="D49" s="1448"/>
      <c r="E49" s="1449" t="s">
        <v>184</v>
      </c>
      <c r="F49" s="1392" t="s">
        <v>1140</v>
      </c>
      <c r="G49" s="1392"/>
      <c r="H49" s="1450" t="s">
        <v>106</v>
      </c>
      <c r="I49" s="1393">
        <v>2012</v>
      </c>
      <c r="J49" s="1393" t="s">
        <v>1286</v>
      </c>
      <c r="K49" s="1393">
        <v>2012</v>
      </c>
      <c r="L49" s="1393" t="s">
        <v>1339</v>
      </c>
      <c r="M49" s="1393"/>
      <c r="N49" s="1451" t="s">
        <v>296</v>
      </c>
      <c r="O49" s="1262">
        <f>VLOOKUP(B49,goc!$B$28:$AA$517,14,0)</f>
        <v>3838</v>
      </c>
      <c r="P49" s="1262">
        <f>VLOOKUP(B49,goc!$B$28:$AA$517,15,0)</f>
        <v>0</v>
      </c>
      <c r="Q49" s="1262">
        <f>VLOOKUP(B49,goc!$B$28:$AA$517,16,0)</f>
        <v>3128</v>
      </c>
      <c r="R49" s="1262">
        <f>VLOOKUP(B49,goc!$B$28:$AA$517,17,0)</f>
        <v>270</v>
      </c>
      <c r="S49" s="1262">
        <f>VLOOKUP(B49,goc!$B$28:$AA$517,18,0)</f>
        <v>0</v>
      </c>
      <c r="T49" s="1262">
        <f>VLOOKUP(B49,goc!$B$28:$AA$517,19,0)</f>
        <v>50</v>
      </c>
      <c r="U49" s="1262">
        <v>112</v>
      </c>
      <c r="V49" s="1262">
        <v>112</v>
      </c>
      <c r="W49" s="1262"/>
      <c r="X49" s="1262"/>
      <c r="Y49" s="1262"/>
      <c r="Z49" s="1262"/>
      <c r="AA49" s="1262"/>
      <c r="AB49" s="1262"/>
      <c r="AC49" s="1262"/>
      <c r="AD49" s="1262">
        <f t="shared" si="3"/>
        <v>112</v>
      </c>
      <c r="AE49" s="1262">
        <f>VLOOKUP(B49,goc!$B$28:$AA$517,21,0)</f>
        <v>112</v>
      </c>
      <c r="AF49" s="1262">
        <f>VLOOKUP(B49,goc!$B$28:$AA$517,22,0)</f>
        <v>112</v>
      </c>
      <c r="AG49" s="1262">
        <f>VLOOKUP(B49,goc!$B$28:$AA$517,23,0)</f>
        <v>0</v>
      </c>
      <c r="AH49" s="1262">
        <f>VLOOKUP(B49,goc!$B$28:$AA$517,24,0)</f>
        <v>0</v>
      </c>
      <c r="AI49" s="1262">
        <f>VLOOKUP(B49,goc!$B$28:$AA$517,25,0)</f>
        <v>0</v>
      </c>
      <c r="AJ49" s="1262">
        <f>VLOOKUP(B49,goc!$B$28:$AA$517,26,0)</f>
        <v>0</v>
      </c>
      <c r="AK49" s="1388">
        <f t="shared" si="2"/>
        <v>0</v>
      </c>
      <c r="AL49" s="1262"/>
    </row>
    <row r="50" spans="1:38" s="1263" customFormat="1" ht="31.5">
      <c r="A50" s="1389">
        <v>41</v>
      </c>
      <c r="B50" s="1428" t="s">
        <v>309</v>
      </c>
      <c r="C50" s="1428" t="s">
        <v>1230</v>
      </c>
      <c r="D50" s="1448"/>
      <c r="E50" s="1449" t="s">
        <v>184</v>
      </c>
      <c r="F50" s="1392" t="s">
        <v>1140</v>
      </c>
      <c r="G50" s="1392"/>
      <c r="H50" s="1450" t="s">
        <v>189</v>
      </c>
      <c r="I50" s="1393">
        <v>2012</v>
      </c>
      <c r="J50" s="1393" t="s">
        <v>1286</v>
      </c>
      <c r="K50" s="1393">
        <v>2012</v>
      </c>
      <c r="L50" s="1393" t="s">
        <v>1339</v>
      </c>
      <c r="M50" s="1393"/>
      <c r="N50" s="1438" t="s">
        <v>310</v>
      </c>
      <c r="O50" s="1262">
        <f>VLOOKUP(B50,goc!$B$28:$AA$517,14,0)</f>
        <v>4563</v>
      </c>
      <c r="P50" s="1262">
        <f>VLOOKUP(B50,goc!$B$28:$AA$517,15,0)</f>
        <v>0</v>
      </c>
      <c r="Q50" s="1262">
        <f>VLOOKUP(B50,goc!$B$28:$AA$517,16,0)</f>
        <v>3986</v>
      </c>
      <c r="R50" s="1262">
        <f>VLOOKUP(B50,goc!$B$28:$AA$517,17,0)</f>
        <v>180</v>
      </c>
      <c r="S50" s="1262">
        <f>VLOOKUP(B50,goc!$B$28:$AA$517,18,0)</f>
        <v>0</v>
      </c>
      <c r="T50" s="1262">
        <f>VLOOKUP(B50,goc!$B$28:$AA$517,19,0)</f>
        <v>50</v>
      </c>
      <c r="U50" s="1262">
        <v>80</v>
      </c>
      <c r="V50" s="1262">
        <v>80</v>
      </c>
      <c r="W50" s="1262"/>
      <c r="X50" s="1262"/>
      <c r="Y50" s="1262"/>
      <c r="Z50" s="1262"/>
      <c r="AA50" s="1262"/>
      <c r="AB50" s="1262"/>
      <c r="AC50" s="1262"/>
      <c r="AD50" s="1262">
        <f t="shared" si="3"/>
        <v>80</v>
      </c>
      <c r="AE50" s="1262">
        <f>VLOOKUP(B50,goc!$B$28:$AA$517,21,0)</f>
        <v>80</v>
      </c>
      <c r="AF50" s="1262">
        <f>VLOOKUP(B50,goc!$B$28:$AA$517,22,0)</f>
        <v>80</v>
      </c>
      <c r="AG50" s="1262">
        <f>VLOOKUP(B50,goc!$B$28:$AA$517,23,0)</f>
        <v>0</v>
      </c>
      <c r="AH50" s="1262">
        <f>VLOOKUP(B50,goc!$B$28:$AA$517,24,0)</f>
        <v>0</v>
      </c>
      <c r="AI50" s="1262">
        <f>VLOOKUP(B50,goc!$B$28:$AA$517,25,0)</f>
        <v>0</v>
      </c>
      <c r="AJ50" s="1262">
        <f>VLOOKUP(B50,goc!$B$28:$AA$517,26,0)</f>
        <v>0</v>
      </c>
      <c r="AK50" s="1388">
        <f t="shared" si="2"/>
        <v>0</v>
      </c>
      <c r="AL50" s="1262"/>
    </row>
    <row r="51" spans="1:38" s="1263" customFormat="1" ht="78.75">
      <c r="A51" s="1389">
        <v>42</v>
      </c>
      <c r="B51" s="1428" t="s">
        <v>185</v>
      </c>
      <c r="C51" s="1428" t="s">
        <v>1215</v>
      </c>
      <c r="D51" s="1401">
        <v>32737.117999999999</v>
      </c>
      <c r="E51" s="1391" t="s">
        <v>184</v>
      </c>
      <c r="F51" s="1392" t="s">
        <v>1140</v>
      </c>
      <c r="G51" s="1392"/>
      <c r="H51" s="1391" t="s">
        <v>132</v>
      </c>
      <c r="I51" s="1393">
        <v>2012</v>
      </c>
      <c r="J51" s="1403" t="s">
        <v>1216</v>
      </c>
      <c r="K51" s="1393">
        <v>2013</v>
      </c>
      <c r="L51" s="1403" t="s">
        <v>1173</v>
      </c>
      <c r="M51" s="1393"/>
      <c r="N51" s="1431" t="s">
        <v>186</v>
      </c>
      <c r="O51" s="1262">
        <f>VLOOKUP(B51,goc!$B$28:$AA$517,14,0)</f>
        <v>38908</v>
      </c>
      <c r="P51" s="1262">
        <f>VLOOKUP(B51,goc!$B$28:$AA$517,15,0)</f>
        <v>0</v>
      </c>
      <c r="Q51" s="1262">
        <f>VLOOKUP(B51,goc!$B$28:$AA$517,16,0)</f>
        <v>3280</v>
      </c>
      <c r="R51" s="1262">
        <f>VLOOKUP(B51,goc!$B$28:$AA$517,17,0)</f>
        <v>29880</v>
      </c>
      <c r="S51" s="1262">
        <f>VLOOKUP(B51,goc!$B$28:$AA$517,18,0)</f>
        <v>0</v>
      </c>
      <c r="T51" s="1262">
        <f>VLOOKUP(B51,goc!$B$28:$AA$517,19,0)</f>
        <v>480</v>
      </c>
      <c r="U51" s="1262">
        <v>2995</v>
      </c>
      <c r="V51" s="1262">
        <v>1458</v>
      </c>
      <c r="W51" s="1262"/>
      <c r="X51" s="1262">
        <v>1000</v>
      </c>
      <c r="Y51" s="1262"/>
      <c r="Z51" s="1262">
        <v>537</v>
      </c>
      <c r="AA51" s="1262"/>
      <c r="AB51" s="1262"/>
      <c r="AC51" s="1262"/>
      <c r="AD51" s="1262">
        <f t="shared" si="3"/>
        <v>2995</v>
      </c>
      <c r="AE51" s="1262">
        <f>VLOOKUP(B51,goc!$B$28:$AA$517,21,0)</f>
        <v>2995</v>
      </c>
      <c r="AF51" s="1262">
        <f>VLOOKUP(B51,goc!$B$28:$AA$517,22,0)</f>
        <v>1458</v>
      </c>
      <c r="AG51" s="1262">
        <f>VLOOKUP(B51,goc!$B$28:$AA$517,23,0)</f>
        <v>1537</v>
      </c>
      <c r="AH51" s="1262">
        <f>VLOOKUP(B51,goc!$B$28:$AA$517,24,0)</f>
        <v>0</v>
      </c>
      <c r="AI51" s="1262">
        <f>VLOOKUP(B51,goc!$B$28:$AA$517,25,0)</f>
        <v>1000</v>
      </c>
      <c r="AJ51" s="1262">
        <f>VLOOKUP(B51,goc!$B$28:$AA$517,26,0)</f>
        <v>537</v>
      </c>
      <c r="AK51" s="1388">
        <f t="shared" si="2"/>
        <v>0</v>
      </c>
      <c r="AL51" s="1262"/>
    </row>
    <row r="52" spans="1:38" s="1263" customFormat="1" ht="78.75">
      <c r="A52" s="1389">
        <v>43</v>
      </c>
      <c r="B52" s="1437" t="s">
        <v>205</v>
      </c>
      <c r="C52" s="1437" t="s">
        <v>1176</v>
      </c>
      <c r="D52" s="1439">
        <v>7055.7349999999997</v>
      </c>
      <c r="E52" s="1391" t="s">
        <v>184</v>
      </c>
      <c r="F52" s="1392" t="s">
        <v>1140</v>
      </c>
      <c r="G52" s="1392"/>
      <c r="H52" s="1397" t="s">
        <v>51</v>
      </c>
      <c r="I52" s="1393">
        <v>2013</v>
      </c>
      <c r="J52" s="1403" t="s">
        <v>1177</v>
      </c>
      <c r="K52" s="1393">
        <v>2015</v>
      </c>
      <c r="L52" s="1402" t="s">
        <v>1178</v>
      </c>
      <c r="M52" s="1393"/>
      <c r="N52" s="1407" t="s">
        <v>206</v>
      </c>
      <c r="O52" s="1262">
        <f>VLOOKUP(B52,goc!$B$28:$AA$517,14,0)</f>
        <v>7230</v>
      </c>
      <c r="P52" s="1262">
        <f>VLOOKUP(B52,goc!$B$28:$AA$517,15,0)</f>
        <v>0</v>
      </c>
      <c r="Q52" s="1262">
        <f>VLOOKUP(B52,goc!$B$28:$AA$517,16,0)</f>
        <v>2230</v>
      </c>
      <c r="R52" s="1262">
        <f>VLOOKUP(B52,goc!$B$28:$AA$517,17,0)</f>
        <v>4450</v>
      </c>
      <c r="S52" s="1262">
        <f>VLOOKUP(B52,goc!$B$28:$AA$517,18,0)</f>
        <v>0</v>
      </c>
      <c r="T52" s="1262">
        <f>VLOOKUP(B52,goc!$B$28:$AA$517,19,0)</f>
        <v>200</v>
      </c>
      <c r="U52" s="1262">
        <v>1856</v>
      </c>
      <c r="V52" s="1262">
        <v>1250</v>
      </c>
      <c r="W52" s="1262"/>
      <c r="X52" s="1262">
        <v>606</v>
      </c>
      <c r="Y52" s="1262"/>
      <c r="Z52" s="1262"/>
      <c r="AA52" s="1262"/>
      <c r="AB52" s="1262"/>
      <c r="AC52" s="1262"/>
      <c r="AD52" s="1262">
        <f t="shared" si="3"/>
        <v>1856</v>
      </c>
      <c r="AE52" s="1262">
        <f>VLOOKUP(B52,goc!$B$28:$AA$517,21,0)</f>
        <v>1856</v>
      </c>
      <c r="AF52" s="1262">
        <f>VLOOKUP(B52,goc!$B$28:$AA$517,22,0)</f>
        <v>1250</v>
      </c>
      <c r="AG52" s="1262">
        <f>VLOOKUP(B52,goc!$B$28:$AA$517,23,0)</f>
        <v>606</v>
      </c>
      <c r="AH52" s="1262">
        <f>VLOOKUP(B52,goc!$B$28:$AA$517,24,0)</f>
        <v>0</v>
      </c>
      <c r="AI52" s="1262">
        <f>VLOOKUP(B52,goc!$B$28:$AA$517,25,0)</f>
        <v>606</v>
      </c>
      <c r="AJ52" s="1262">
        <f>VLOOKUP(B52,goc!$B$28:$AA$517,26,0)</f>
        <v>0</v>
      </c>
      <c r="AK52" s="1388">
        <f t="shared" si="2"/>
        <v>0</v>
      </c>
      <c r="AL52" s="1262"/>
    </row>
    <row r="53" spans="1:38" s="1263" customFormat="1" ht="78.75">
      <c r="A53" s="1389">
        <v>44</v>
      </c>
      <c r="B53" s="1428" t="s">
        <v>208</v>
      </c>
      <c r="C53" s="1428" t="s">
        <v>1182</v>
      </c>
      <c r="D53" s="1430">
        <v>2683</v>
      </c>
      <c r="E53" s="1391" t="s">
        <v>184</v>
      </c>
      <c r="F53" s="1392" t="s">
        <v>1140</v>
      </c>
      <c r="G53" s="1392"/>
      <c r="H53" s="1391" t="s">
        <v>132</v>
      </c>
      <c r="I53" s="1393">
        <v>2014</v>
      </c>
      <c r="J53" s="1403" t="s">
        <v>1183</v>
      </c>
      <c r="K53" s="1393">
        <v>2015</v>
      </c>
      <c r="L53" s="1402" t="s">
        <v>1184</v>
      </c>
      <c r="M53" s="1393"/>
      <c r="N53" s="1444" t="s">
        <v>209</v>
      </c>
      <c r="O53" s="1262">
        <f>VLOOKUP(B53,goc!$B$28:$AA$517,14,0)</f>
        <v>2733</v>
      </c>
      <c r="P53" s="1262">
        <f>VLOOKUP(B53,goc!$B$28:$AA$517,15,0)</f>
        <v>0</v>
      </c>
      <c r="Q53" s="1262">
        <f>VLOOKUP(B53,goc!$B$28:$AA$517,16,0)</f>
        <v>2733</v>
      </c>
      <c r="R53" s="1262">
        <f>VLOOKUP(B53,goc!$B$28:$AA$517,17,0)</f>
        <v>1000</v>
      </c>
      <c r="S53" s="1262">
        <f>VLOOKUP(B53,goc!$B$28:$AA$517,18,0)</f>
        <v>0</v>
      </c>
      <c r="T53" s="1262">
        <f>VLOOKUP(B53,goc!$B$28:$AA$517,19,0)</f>
        <v>1000</v>
      </c>
      <c r="U53" s="1262">
        <v>1383</v>
      </c>
      <c r="V53" s="1262">
        <v>1383</v>
      </c>
      <c r="W53" s="1262"/>
      <c r="X53" s="1262"/>
      <c r="Y53" s="1262"/>
      <c r="Z53" s="1262"/>
      <c r="AA53" s="1262"/>
      <c r="AB53" s="1262"/>
      <c r="AC53" s="1262"/>
      <c r="AD53" s="1262">
        <f t="shared" si="3"/>
        <v>1383</v>
      </c>
      <c r="AE53" s="1262">
        <v>1383</v>
      </c>
      <c r="AF53" s="1262">
        <f>VLOOKUP(B53,goc!$B$28:$AA$517,22,0)</f>
        <v>1383</v>
      </c>
      <c r="AG53" s="1262">
        <f>VLOOKUP(B53,goc!$B$28:$AA$517,23,0)</f>
        <v>0</v>
      </c>
      <c r="AH53" s="1262">
        <f>VLOOKUP(B53,goc!$B$28:$AA$517,24,0)</f>
        <v>0</v>
      </c>
      <c r="AI53" s="1262">
        <f>VLOOKUP(B53,goc!$B$28:$AA$517,25,0)</f>
        <v>0</v>
      </c>
      <c r="AJ53" s="1262">
        <f>VLOOKUP(B53,goc!$B$28:$AA$517,26,0)</f>
        <v>0</v>
      </c>
      <c r="AK53" s="1388">
        <f t="shared" si="2"/>
        <v>0</v>
      </c>
      <c r="AL53" s="1262"/>
    </row>
    <row r="54" spans="1:38" s="1263" customFormat="1" ht="78.75">
      <c r="A54" s="1389">
        <v>45</v>
      </c>
      <c r="B54" s="1428" t="s">
        <v>213</v>
      </c>
      <c r="C54" s="1452" t="s">
        <v>1201</v>
      </c>
      <c r="D54" s="1430">
        <v>3520</v>
      </c>
      <c r="E54" s="1391" t="s">
        <v>184</v>
      </c>
      <c r="F54" s="1392" t="s">
        <v>1140</v>
      </c>
      <c r="G54" s="1392"/>
      <c r="H54" s="1391" t="s">
        <v>132</v>
      </c>
      <c r="I54" s="1393">
        <v>2014</v>
      </c>
      <c r="J54" s="1403" t="s">
        <v>1199</v>
      </c>
      <c r="K54" s="1393">
        <v>2016</v>
      </c>
      <c r="L54" s="1403" t="s">
        <v>1202</v>
      </c>
      <c r="M54" s="1393"/>
      <c r="N54" s="1431" t="s">
        <v>214</v>
      </c>
      <c r="O54" s="1262">
        <f>VLOOKUP(B54,goc!$B$28:$AA$517,14,0)</f>
        <v>3554</v>
      </c>
      <c r="P54" s="1262">
        <f>VLOOKUP(B54,goc!$B$28:$AA$517,15,0)</f>
        <v>0</v>
      </c>
      <c r="Q54" s="1262">
        <f>VLOOKUP(B54,goc!$B$28:$AA$517,16,0)</f>
        <v>3554</v>
      </c>
      <c r="R54" s="1262">
        <f>VLOOKUP(B54,goc!$B$28:$AA$517,17,0)</f>
        <v>1910</v>
      </c>
      <c r="S54" s="1262">
        <f>VLOOKUP(B54,goc!$B$28:$AA$517,18,0)</f>
        <v>0</v>
      </c>
      <c r="T54" s="1262">
        <f>VLOOKUP(B54,goc!$B$28:$AA$517,19,0)</f>
        <v>1910</v>
      </c>
      <c r="U54" s="1262">
        <v>1610</v>
      </c>
      <c r="V54" s="1262">
        <v>1610</v>
      </c>
      <c r="W54" s="1262"/>
      <c r="X54" s="1262"/>
      <c r="Y54" s="1262"/>
      <c r="Z54" s="1262"/>
      <c r="AA54" s="1262"/>
      <c r="AB54" s="1262"/>
      <c r="AC54" s="1262"/>
      <c r="AD54" s="1262">
        <f t="shared" si="3"/>
        <v>1610</v>
      </c>
      <c r="AE54" s="1262">
        <f>VLOOKUP(B54,goc!$B$28:$AA$517,21,0)</f>
        <v>1610</v>
      </c>
      <c r="AF54" s="1262">
        <f>VLOOKUP(B54,goc!$B$28:$AA$517,22,0)</f>
        <v>1610</v>
      </c>
      <c r="AG54" s="1262">
        <f>VLOOKUP(B54,goc!$B$28:$AA$517,23,0)</f>
        <v>0</v>
      </c>
      <c r="AH54" s="1262">
        <f>VLOOKUP(B54,goc!$B$28:$AA$517,24,0)</f>
        <v>0</v>
      </c>
      <c r="AI54" s="1262">
        <f>VLOOKUP(B54,goc!$B$28:$AA$517,25,0)</f>
        <v>0</v>
      </c>
      <c r="AJ54" s="1262">
        <f>VLOOKUP(B54,goc!$B$28:$AA$517,26,0)</f>
        <v>0</v>
      </c>
      <c r="AK54" s="1388">
        <f t="shared" si="2"/>
        <v>0</v>
      </c>
      <c r="AL54" s="1262"/>
    </row>
    <row r="55" spans="1:38" s="1263" customFormat="1" ht="63">
      <c r="A55" s="1389">
        <v>46</v>
      </c>
      <c r="B55" s="1395" t="s">
        <v>175</v>
      </c>
      <c r="C55" s="1395" t="s">
        <v>1345</v>
      </c>
      <c r="D55" s="1453">
        <v>90929.941999999995</v>
      </c>
      <c r="E55" s="1391" t="s">
        <v>178</v>
      </c>
      <c r="F55" s="1392" t="s">
        <v>1140</v>
      </c>
      <c r="G55" s="1392"/>
      <c r="H55" s="1391" t="s">
        <v>19</v>
      </c>
      <c r="I55" s="1393">
        <v>2011</v>
      </c>
      <c r="J55" s="1393">
        <v>2013</v>
      </c>
      <c r="K55" s="1393">
        <v>2014</v>
      </c>
      <c r="L55" s="1403" t="s">
        <v>1237</v>
      </c>
      <c r="M55" s="1393"/>
      <c r="N55" s="1454" t="s">
        <v>176</v>
      </c>
      <c r="O55" s="1262">
        <f>VLOOKUP(B55,goc!$B$28:$AA$517,14,0)</f>
        <v>93772</v>
      </c>
      <c r="P55" s="1262">
        <f>VLOOKUP(B55,goc!$B$28:$AA$517,15,0)</f>
        <v>0</v>
      </c>
      <c r="Q55" s="1262">
        <f>VLOOKUP(B55,goc!$B$28:$AA$517,16,0)</f>
        <v>15672</v>
      </c>
      <c r="R55" s="1262">
        <f>VLOOKUP(B55,goc!$B$28:$AA$517,17,0)</f>
        <v>87437</v>
      </c>
      <c r="S55" s="1262">
        <f>VLOOKUP(B55,goc!$B$28:$AA$517,18,0)</f>
        <v>0</v>
      </c>
      <c r="T55" s="1262">
        <f>VLOOKUP(B55,goc!$B$28:$AA$517,19,0)</f>
        <v>9337</v>
      </c>
      <c r="U55" s="1262">
        <v>2556</v>
      </c>
      <c r="V55" s="1262">
        <v>2000</v>
      </c>
      <c r="W55" s="1262"/>
      <c r="X55" s="1262">
        <v>556</v>
      </c>
      <c r="Y55" s="1262"/>
      <c r="Z55" s="1262"/>
      <c r="AA55" s="1262"/>
      <c r="AB55" s="1262"/>
      <c r="AC55" s="1262"/>
      <c r="AD55" s="1262">
        <f t="shared" si="3"/>
        <v>2556</v>
      </c>
      <c r="AE55" s="1262">
        <f>VLOOKUP(B55,goc!$B$28:$AA$517,21,0)</f>
        <v>2556</v>
      </c>
      <c r="AF55" s="1262">
        <f>VLOOKUP(B55,goc!$B$28:$AA$517,22,0)</f>
        <v>2000</v>
      </c>
      <c r="AG55" s="1262">
        <f>VLOOKUP(B55,goc!$B$28:$AA$517,23,0)</f>
        <v>556</v>
      </c>
      <c r="AH55" s="1262">
        <f>VLOOKUP(B55,goc!$B$28:$AA$517,24,0)</f>
        <v>0</v>
      </c>
      <c r="AI55" s="1262">
        <f>VLOOKUP(B55,goc!$B$28:$AA$517,25,0)</f>
        <v>556</v>
      </c>
      <c r="AJ55" s="1262">
        <f>VLOOKUP(B55,goc!$B$28:$AA$517,26,0)</f>
        <v>0</v>
      </c>
      <c r="AK55" s="1388">
        <f t="shared" si="2"/>
        <v>0</v>
      </c>
      <c r="AL55" s="1262"/>
    </row>
    <row r="56" spans="1:38" s="1263" customFormat="1" ht="31.5">
      <c r="A56" s="1389">
        <v>47</v>
      </c>
      <c r="B56" s="1422" t="s">
        <v>303</v>
      </c>
      <c r="C56" s="1422"/>
      <c r="D56" s="1422"/>
      <c r="E56" s="1391" t="s">
        <v>178</v>
      </c>
      <c r="F56" s="1392" t="s">
        <v>1140</v>
      </c>
      <c r="G56" s="1392"/>
      <c r="H56" s="1391" t="s">
        <v>19</v>
      </c>
      <c r="I56" s="1393">
        <v>2011</v>
      </c>
      <c r="J56" s="1393"/>
      <c r="K56" s="1393">
        <v>2014</v>
      </c>
      <c r="L56" s="1393"/>
      <c r="M56" s="1393"/>
      <c r="N56" s="1455" t="s">
        <v>304</v>
      </c>
      <c r="O56" s="1262">
        <f>VLOOKUP(B56,goc!$B$28:$AA$517,14,0)</f>
        <v>10729</v>
      </c>
      <c r="P56" s="1262">
        <f>VLOOKUP(B56,goc!$B$28:$AA$517,15,0)</f>
        <v>0</v>
      </c>
      <c r="Q56" s="1262">
        <f>VLOOKUP(B56,goc!$B$28:$AA$517,16,0)</f>
        <v>10729</v>
      </c>
      <c r="R56" s="1262">
        <f>VLOOKUP(B56,goc!$B$28:$AA$517,17,0)</f>
        <v>10628</v>
      </c>
      <c r="S56" s="1262">
        <f>VLOOKUP(B56,goc!$B$28:$AA$517,18,0)</f>
        <v>0</v>
      </c>
      <c r="T56" s="1262">
        <f>VLOOKUP(B56,goc!$B$28:$AA$517,19,0)</f>
        <v>10628</v>
      </c>
      <c r="U56" s="1262">
        <v>101</v>
      </c>
      <c r="V56" s="1262">
        <v>101</v>
      </c>
      <c r="W56" s="1262"/>
      <c r="X56" s="1262"/>
      <c r="Y56" s="1262"/>
      <c r="Z56" s="1262"/>
      <c r="AA56" s="1262"/>
      <c r="AB56" s="1262"/>
      <c r="AC56" s="1262"/>
      <c r="AD56" s="1262">
        <v>101</v>
      </c>
      <c r="AE56" s="1262">
        <f>VLOOKUP(B56,goc!$B$28:$AA$517,21,0)</f>
        <v>101</v>
      </c>
      <c r="AF56" s="1262">
        <f>VLOOKUP(B56,goc!$B$28:$AA$517,22,0)</f>
        <v>101</v>
      </c>
      <c r="AG56" s="1262">
        <f>VLOOKUP(B56,goc!$B$28:$AA$517,23,0)</f>
        <v>0</v>
      </c>
      <c r="AH56" s="1262">
        <f>VLOOKUP(B56,goc!$B$28:$AA$517,24,0)</f>
        <v>0</v>
      </c>
      <c r="AI56" s="1262">
        <f>VLOOKUP(B56,goc!$B$28:$AA$517,25,0)</f>
        <v>0</v>
      </c>
      <c r="AJ56" s="1262">
        <f>VLOOKUP(B56,goc!$B$28:$AA$517,26,0)</f>
        <v>0</v>
      </c>
      <c r="AK56" s="1388">
        <f t="shared" si="2"/>
        <v>0</v>
      </c>
      <c r="AL56" s="1262"/>
    </row>
    <row r="57" spans="1:38" s="1263" customFormat="1" ht="31.5">
      <c r="A57" s="1389">
        <v>48</v>
      </c>
      <c r="B57" s="1395" t="s">
        <v>223</v>
      </c>
      <c r="C57" s="1395"/>
      <c r="D57" s="1396"/>
      <c r="E57" s="1391" t="s">
        <v>225</v>
      </c>
      <c r="F57" s="1392" t="s">
        <v>1140</v>
      </c>
      <c r="G57" s="1392"/>
      <c r="H57" s="1415" t="s">
        <v>26</v>
      </c>
      <c r="I57" s="1393">
        <v>2011</v>
      </c>
      <c r="J57" s="1393"/>
      <c r="K57" s="1393">
        <v>2013</v>
      </c>
      <c r="L57" s="1393"/>
      <c r="M57" s="1393"/>
      <c r="N57" s="1456" t="s">
        <v>224</v>
      </c>
      <c r="O57" s="1262">
        <f>VLOOKUP(B57,goc!$B$28:$AA$517,14,0)</f>
        <v>6455</v>
      </c>
      <c r="P57" s="1262">
        <f>VLOOKUP(B57,goc!$B$28:$AA$517,15,0)</f>
        <v>0</v>
      </c>
      <c r="Q57" s="1262">
        <f>VLOOKUP(B57,goc!$B$28:$AA$517,16,0)</f>
        <v>2242</v>
      </c>
      <c r="R57" s="1262">
        <f>VLOOKUP(B57,goc!$B$28:$AA$517,17,0)</f>
        <v>5274</v>
      </c>
      <c r="S57" s="1262">
        <f>VLOOKUP(B57,goc!$B$28:$AA$517,18,0)</f>
        <v>0</v>
      </c>
      <c r="T57" s="1262">
        <f>VLOOKUP(B57,goc!$B$28:$AA$517,19,0)</f>
        <v>1057</v>
      </c>
      <c r="U57" s="1262">
        <v>1181</v>
      </c>
      <c r="V57" s="1262">
        <v>1181</v>
      </c>
      <c r="W57" s="1262"/>
      <c r="X57" s="1262"/>
      <c r="Y57" s="1262"/>
      <c r="Z57" s="1262"/>
      <c r="AA57" s="1262"/>
      <c r="AB57" s="1262"/>
      <c r="AC57" s="1262"/>
      <c r="AD57" s="1262">
        <v>1181</v>
      </c>
      <c r="AE57" s="1262">
        <f>VLOOKUP(B57,goc!$B$28:$AA$517,21,0)</f>
        <v>1181</v>
      </c>
      <c r="AF57" s="1262">
        <f>VLOOKUP(B57,goc!$B$28:$AA$517,22,0)</f>
        <v>1181</v>
      </c>
      <c r="AG57" s="1262">
        <f>VLOOKUP(B57,goc!$B$28:$AA$517,23,0)</f>
        <v>0</v>
      </c>
      <c r="AH57" s="1262">
        <f>VLOOKUP(B57,goc!$B$28:$AA$517,24,0)</f>
        <v>0</v>
      </c>
      <c r="AI57" s="1262">
        <f>VLOOKUP(B57,goc!$B$28:$AA$517,25,0)</f>
        <v>0</v>
      </c>
      <c r="AJ57" s="1262">
        <f>VLOOKUP(B57,goc!$B$28:$AA$517,26,0)</f>
        <v>0</v>
      </c>
      <c r="AK57" s="1388">
        <f t="shared" si="2"/>
        <v>0</v>
      </c>
      <c r="AL57" s="1262"/>
    </row>
    <row r="58" spans="1:38" s="1263" customFormat="1" ht="47.25">
      <c r="A58" s="1389">
        <v>49</v>
      </c>
      <c r="B58" s="1395" t="s">
        <v>171</v>
      </c>
      <c r="C58" s="1395"/>
      <c r="D58" s="1395"/>
      <c r="E58" s="1391" t="s">
        <v>174</v>
      </c>
      <c r="F58" s="1392" t="s">
        <v>1140</v>
      </c>
      <c r="G58" s="1392"/>
      <c r="H58" s="1391" t="s">
        <v>19</v>
      </c>
      <c r="I58" s="1393">
        <v>2009</v>
      </c>
      <c r="J58" s="1393"/>
      <c r="K58" s="1393">
        <v>2014</v>
      </c>
      <c r="L58" s="1393"/>
      <c r="M58" s="1393"/>
      <c r="N58" s="1457" t="s">
        <v>172</v>
      </c>
      <c r="O58" s="1262">
        <f>VLOOKUP(B58,goc!$B$28:$AA$517,14,0)</f>
        <v>31465</v>
      </c>
      <c r="P58" s="1262">
        <f>VLOOKUP(B58,goc!$B$28:$AA$517,15,0)</f>
        <v>0</v>
      </c>
      <c r="Q58" s="1262">
        <f>VLOOKUP(B58,goc!$B$28:$AA$517,16,0)</f>
        <v>9432</v>
      </c>
      <c r="R58" s="1262">
        <f>VLOOKUP(B58,goc!$B$28:$AA$517,17,0)</f>
        <v>25583</v>
      </c>
      <c r="S58" s="1262">
        <f>VLOOKUP(B58,goc!$B$28:$AA$517,18,0)</f>
        <v>0</v>
      </c>
      <c r="T58" s="1262">
        <f>VLOOKUP(B58,goc!$B$28:$AA$517,19,0)</f>
        <v>3550</v>
      </c>
      <c r="U58" s="1262">
        <v>5882</v>
      </c>
      <c r="V58" s="1262">
        <v>5882</v>
      </c>
      <c r="W58" s="1262"/>
      <c r="X58" s="1262"/>
      <c r="Y58" s="1262"/>
      <c r="Z58" s="1262"/>
      <c r="AA58" s="1262"/>
      <c r="AB58" s="1262"/>
      <c r="AC58" s="1262"/>
      <c r="AD58" s="1262">
        <v>5882</v>
      </c>
      <c r="AE58" s="1262">
        <f>VLOOKUP(B58,goc!$B$28:$AA$517,21,0)</f>
        <v>5882</v>
      </c>
      <c r="AF58" s="1262">
        <f>VLOOKUP(B58,goc!$B$28:$AA$517,22,0)</f>
        <v>5882</v>
      </c>
      <c r="AG58" s="1262">
        <f>VLOOKUP(B58,goc!$B$28:$AA$517,23,0)</f>
        <v>0</v>
      </c>
      <c r="AH58" s="1262">
        <f>VLOOKUP(B58,goc!$B$28:$AA$517,24,0)</f>
        <v>0</v>
      </c>
      <c r="AI58" s="1262">
        <f>VLOOKUP(B58,goc!$B$28:$AA$517,25,0)</f>
        <v>0</v>
      </c>
      <c r="AJ58" s="1262">
        <f>VLOOKUP(B58,goc!$B$28:$AA$517,26,0)</f>
        <v>0</v>
      </c>
      <c r="AK58" s="1388">
        <f t="shared" si="2"/>
        <v>0</v>
      </c>
      <c r="AL58" s="1262"/>
    </row>
    <row r="59" spans="1:38" s="1263" customFormat="1" ht="31.5">
      <c r="A59" s="1389">
        <v>50</v>
      </c>
      <c r="B59" s="1458" t="s">
        <v>244</v>
      </c>
      <c r="C59" s="1458"/>
      <c r="D59" s="1458"/>
      <c r="E59" s="1391" t="s">
        <v>174</v>
      </c>
      <c r="F59" s="1392" t="s">
        <v>1140</v>
      </c>
      <c r="G59" s="1392"/>
      <c r="H59" s="1391" t="s">
        <v>19</v>
      </c>
      <c r="I59" s="1393">
        <v>2010</v>
      </c>
      <c r="J59" s="1393"/>
      <c r="K59" s="1393">
        <v>2010</v>
      </c>
      <c r="L59" s="1393"/>
      <c r="M59" s="1393"/>
      <c r="N59" s="1456" t="s">
        <v>1113</v>
      </c>
      <c r="O59" s="1262">
        <f>VLOOKUP(B59,goc!$B$28:$AA$517,14,0)</f>
        <v>1077</v>
      </c>
      <c r="P59" s="1262">
        <f>VLOOKUP(B59,goc!$B$28:$AA$517,15,0)</f>
        <v>0</v>
      </c>
      <c r="Q59" s="1262">
        <f>VLOOKUP(B59,goc!$B$28:$AA$517,16,0)</f>
        <v>1077</v>
      </c>
      <c r="R59" s="1262">
        <f>VLOOKUP(B59,goc!$B$28:$AA$517,17,0)</f>
        <v>577</v>
      </c>
      <c r="S59" s="1262">
        <f>VLOOKUP(B59,goc!$B$28:$AA$517,18,0)</f>
        <v>0</v>
      </c>
      <c r="T59" s="1262">
        <f>VLOOKUP(B59,goc!$B$28:$AA$517,19,0)</f>
        <v>577</v>
      </c>
      <c r="U59" s="1262">
        <v>500</v>
      </c>
      <c r="V59" s="1262">
        <v>500</v>
      </c>
      <c r="W59" s="1262"/>
      <c r="X59" s="1262"/>
      <c r="Y59" s="1262"/>
      <c r="Z59" s="1262"/>
      <c r="AA59" s="1262"/>
      <c r="AB59" s="1262"/>
      <c r="AC59" s="1262"/>
      <c r="AD59" s="1262">
        <v>500</v>
      </c>
      <c r="AE59" s="1262">
        <f>VLOOKUP(B59,goc!$B$28:$AA$517,21,0)</f>
        <v>500</v>
      </c>
      <c r="AF59" s="1262">
        <f>VLOOKUP(B59,goc!$B$28:$AA$517,22,0)</f>
        <v>500</v>
      </c>
      <c r="AG59" s="1262">
        <f>VLOOKUP(B59,goc!$B$28:$AA$517,23,0)</f>
        <v>0</v>
      </c>
      <c r="AH59" s="1262">
        <f>VLOOKUP(B59,goc!$B$28:$AA$517,24,0)</f>
        <v>0</v>
      </c>
      <c r="AI59" s="1262">
        <f>VLOOKUP(B59,goc!$B$28:$AA$517,25,0)</f>
        <v>0</v>
      </c>
      <c r="AJ59" s="1262">
        <f>VLOOKUP(B59,goc!$B$28:$AA$517,26,0)</f>
        <v>0</v>
      </c>
      <c r="AK59" s="1388">
        <f t="shared" si="2"/>
        <v>0</v>
      </c>
      <c r="AL59" s="1262"/>
    </row>
    <row r="60" spans="1:38" s="1263" customFormat="1" ht="31.5">
      <c r="A60" s="1389">
        <v>51</v>
      </c>
      <c r="B60" s="1395" t="s">
        <v>307</v>
      </c>
      <c r="C60" s="1395"/>
      <c r="D60" s="1395"/>
      <c r="E60" s="1391" t="s">
        <v>174</v>
      </c>
      <c r="F60" s="1392" t="s">
        <v>1140</v>
      </c>
      <c r="G60" s="1392"/>
      <c r="H60" s="1391" t="s">
        <v>19</v>
      </c>
      <c r="I60" s="1393">
        <v>2011</v>
      </c>
      <c r="J60" s="1393"/>
      <c r="K60" s="1393">
        <v>2014</v>
      </c>
      <c r="L60" s="1393"/>
      <c r="M60" s="1393"/>
      <c r="N60" s="1459" t="s">
        <v>308</v>
      </c>
      <c r="O60" s="1262">
        <f>VLOOKUP(B60,goc!$B$28:$AA$517,14,0)</f>
        <v>1678</v>
      </c>
      <c r="P60" s="1262">
        <f>VLOOKUP(B60,goc!$B$28:$AA$517,15,0)</f>
        <v>0</v>
      </c>
      <c r="Q60" s="1262">
        <f>VLOOKUP(B60,goc!$B$28:$AA$517,16,0)</f>
        <v>1678</v>
      </c>
      <c r="R60" s="1262">
        <f>VLOOKUP(B60,goc!$B$28:$AA$517,17,0)</f>
        <v>1500</v>
      </c>
      <c r="S60" s="1262">
        <f>VLOOKUP(B60,goc!$B$28:$AA$517,18,0)</f>
        <v>0</v>
      </c>
      <c r="T60" s="1262">
        <f>VLOOKUP(B60,goc!$B$28:$AA$517,19,0)</f>
        <v>1500</v>
      </c>
      <c r="U60" s="1262">
        <v>82</v>
      </c>
      <c r="V60" s="1262">
        <v>82</v>
      </c>
      <c r="W60" s="1262"/>
      <c r="X60" s="1262"/>
      <c r="Y60" s="1262"/>
      <c r="Z60" s="1262"/>
      <c r="AA60" s="1262"/>
      <c r="AB60" s="1262"/>
      <c r="AC60" s="1262"/>
      <c r="AD60" s="1262">
        <v>82</v>
      </c>
      <c r="AE60" s="1262">
        <f>VLOOKUP(B60,goc!$B$28:$AA$517,21,0)</f>
        <v>82</v>
      </c>
      <c r="AF60" s="1262">
        <f>VLOOKUP(B60,goc!$B$28:$AA$517,22,0)</f>
        <v>82</v>
      </c>
      <c r="AG60" s="1262">
        <f>VLOOKUP(B60,goc!$B$28:$AA$517,23,0)</f>
        <v>0</v>
      </c>
      <c r="AH60" s="1262">
        <f>VLOOKUP(B60,goc!$B$28:$AA$517,24,0)</f>
        <v>0</v>
      </c>
      <c r="AI60" s="1262">
        <f>VLOOKUP(B60,goc!$B$28:$AA$517,25,0)</f>
        <v>0</v>
      </c>
      <c r="AJ60" s="1262">
        <f>VLOOKUP(B60,goc!$B$28:$AA$517,26,0)</f>
        <v>0</v>
      </c>
      <c r="AK60" s="1388">
        <f t="shared" si="2"/>
        <v>0</v>
      </c>
      <c r="AL60" s="1262"/>
    </row>
    <row r="61" spans="1:38" s="1263" customFormat="1" ht="31.5">
      <c r="A61" s="1389">
        <v>52</v>
      </c>
      <c r="B61" s="1395" t="s">
        <v>255</v>
      </c>
      <c r="C61" s="1395"/>
      <c r="D61" s="1395"/>
      <c r="E61" s="1391" t="s">
        <v>174</v>
      </c>
      <c r="F61" s="1392" t="s">
        <v>1140</v>
      </c>
      <c r="G61" s="1392"/>
      <c r="H61" s="1391" t="s">
        <v>19</v>
      </c>
      <c r="I61" s="1393">
        <v>2013</v>
      </c>
      <c r="J61" s="1393"/>
      <c r="K61" s="1393">
        <v>2014</v>
      </c>
      <c r="L61" s="1393"/>
      <c r="M61" s="1393"/>
      <c r="N61" s="1459" t="s">
        <v>256</v>
      </c>
      <c r="O61" s="1262">
        <f>VLOOKUP(B61,goc!$B$28:$AA$517,14,0)</f>
        <v>1601.8</v>
      </c>
      <c r="P61" s="1262">
        <f>VLOOKUP(B61,goc!$B$28:$AA$517,15,0)</f>
        <v>0</v>
      </c>
      <c r="Q61" s="1262">
        <f>VLOOKUP(B61,goc!$B$28:$AA$517,16,0)</f>
        <v>1601.8</v>
      </c>
      <c r="R61" s="1262">
        <f>VLOOKUP(B61,goc!$B$28:$AA$517,17,0)</f>
        <v>1263</v>
      </c>
      <c r="S61" s="1262">
        <f>VLOOKUP(B61,goc!$B$28:$AA$517,18,0)</f>
        <v>0</v>
      </c>
      <c r="T61" s="1262">
        <f>VLOOKUP(B61,goc!$B$28:$AA$517,19,0)</f>
        <v>1263</v>
      </c>
      <c r="U61" s="1262">
        <v>323</v>
      </c>
      <c r="V61" s="1262">
        <v>323</v>
      </c>
      <c r="W61" s="1262"/>
      <c r="X61" s="1262"/>
      <c r="Y61" s="1262"/>
      <c r="Z61" s="1262"/>
      <c r="AA61" s="1262"/>
      <c r="AB61" s="1262"/>
      <c r="AC61" s="1262"/>
      <c r="AD61" s="1262">
        <v>323</v>
      </c>
      <c r="AE61" s="1262">
        <f>VLOOKUP(B61,goc!$B$28:$AA$517,21,0)</f>
        <v>323</v>
      </c>
      <c r="AF61" s="1262">
        <f>VLOOKUP(B61,goc!$B$28:$AA$517,22,0)</f>
        <v>323</v>
      </c>
      <c r="AG61" s="1262">
        <f>VLOOKUP(B61,goc!$B$28:$AA$517,23,0)</f>
        <v>0</v>
      </c>
      <c r="AH61" s="1262">
        <f>VLOOKUP(B61,goc!$B$28:$AA$517,24,0)</f>
        <v>0</v>
      </c>
      <c r="AI61" s="1262">
        <f>VLOOKUP(B61,goc!$B$28:$AA$517,25,0)</f>
        <v>0</v>
      </c>
      <c r="AJ61" s="1262">
        <f>VLOOKUP(B61,goc!$B$28:$AA$517,26,0)</f>
        <v>0</v>
      </c>
      <c r="AK61" s="1388">
        <f t="shared" si="2"/>
        <v>0</v>
      </c>
      <c r="AL61" s="1262"/>
    </row>
    <row r="62" spans="1:38" s="1263" customFormat="1" ht="31.5">
      <c r="A62" s="1389">
        <v>53</v>
      </c>
      <c r="B62" s="1395" t="s">
        <v>263</v>
      </c>
      <c r="C62" s="1395"/>
      <c r="D62" s="1395"/>
      <c r="E62" s="1391" t="s">
        <v>174</v>
      </c>
      <c r="F62" s="1392" t="s">
        <v>1140</v>
      </c>
      <c r="G62" s="1392"/>
      <c r="H62" s="1391" t="s">
        <v>19</v>
      </c>
      <c r="I62" s="1393">
        <v>2013</v>
      </c>
      <c r="J62" s="1393"/>
      <c r="K62" s="1393">
        <v>2014</v>
      </c>
      <c r="L62" s="1393"/>
      <c r="M62" s="1393"/>
      <c r="N62" s="1459" t="s">
        <v>264</v>
      </c>
      <c r="O62" s="1262">
        <f>VLOOKUP(B62,goc!$B$28:$AA$517,14,0)</f>
        <v>747.7</v>
      </c>
      <c r="P62" s="1262">
        <f>VLOOKUP(B62,goc!$B$28:$AA$517,15,0)</f>
        <v>0</v>
      </c>
      <c r="Q62" s="1262">
        <f>VLOOKUP(B62,goc!$B$28:$AA$517,16,0)</f>
        <v>747.7</v>
      </c>
      <c r="R62" s="1262">
        <f>VLOOKUP(B62,goc!$B$28:$AA$517,17,0)</f>
        <v>500</v>
      </c>
      <c r="S62" s="1262">
        <f>VLOOKUP(B62,goc!$B$28:$AA$517,18,0)</f>
        <v>0</v>
      </c>
      <c r="T62" s="1262">
        <f>VLOOKUP(B62,goc!$B$28:$AA$517,19,0)</f>
        <v>500</v>
      </c>
      <c r="U62" s="1262">
        <v>242</v>
      </c>
      <c r="V62" s="1262">
        <v>242</v>
      </c>
      <c r="W62" s="1262"/>
      <c r="X62" s="1262"/>
      <c r="Y62" s="1262"/>
      <c r="Z62" s="1262"/>
      <c r="AA62" s="1262"/>
      <c r="AB62" s="1262"/>
      <c r="AC62" s="1262"/>
      <c r="AD62" s="1262">
        <v>242</v>
      </c>
      <c r="AE62" s="1262">
        <f>VLOOKUP(B62,goc!$B$28:$AA$517,21,0)</f>
        <v>242</v>
      </c>
      <c r="AF62" s="1262">
        <f>VLOOKUP(B62,goc!$B$28:$AA$517,22,0)</f>
        <v>242</v>
      </c>
      <c r="AG62" s="1262">
        <f>VLOOKUP(B62,goc!$B$28:$AA$517,23,0)</f>
        <v>0</v>
      </c>
      <c r="AH62" s="1262">
        <f>VLOOKUP(B62,goc!$B$28:$AA$517,24,0)</f>
        <v>0</v>
      </c>
      <c r="AI62" s="1262">
        <f>VLOOKUP(B62,goc!$B$28:$AA$517,25,0)</f>
        <v>0</v>
      </c>
      <c r="AJ62" s="1262">
        <f>VLOOKUP(B62,goc!$B$28:$AA$517,26,0)</f>
        <v>0</v>
      </c>
      <c r="AK62" s="1388">
        <f t="shared" si="2"/>
        <v>0</v>
      </c>
      <c r="AL62" s="1262"/>
    </row>
    <row r="63" spans="1:38" s="1263" customFormat="1" ht="78.75">
      <c r="A63" s="1389">
        <v>54</v>
      </c>
      <c r="B63" s="1460" t="s">
        <v>210</v>
      </c>
      <c r="C63" s="1460" t="s">
        <v>1171</v>
      </c>
      <c r="D63" s="1461">
        <v>11352.523999999999</v>
      </c>
      <c r="E63" s="1391" t="s">
        <v>184</v>
      </c>
      <c r="F63" s="1392" t="s">
        <v>1140</v>
      </c>
      <c r="G63" s="1392"/>
      <c r="H63" s="1410" t="s">
        <v>211</v>
      </c>
      <c r="I63" s="1393">
        <v>2012</v>
      </c>
      <c r="J63" s="1403" t="s">
        <v>1172</v>
      </c>
      <c r="K63" s="1393">
        <v>2013</v>
      </c>
      <c r="L63" s="1403" t="s">
        <v>1173</v>
      </c>
      <c r="M63" s="1393"/>
      <c r="N63" s="1460" t="s">
        <v>196</v>
      </c>
      <c r="O63" s="1262">
        <f>VLOOKUP(B63,goc!$B$28:$AA$517,14,0)</f>
        <v>16030</v>
      </c>
      <c r="P63" s="1262">
        <f>VLOOKUP(B63,goc!$B$28:$AA$517,15,0)</f>
        <v>0</v>
      </c>
      <c r="Q63" s="1262">
        <f>VLOOKUP(B63,goc!$B$28:$AA$517,16,0)</f>
        <v>12824</v>
      </c>
      <c r="R63" s="1262">
        <f>VLOOKUP(B63,goc!$B$28:$AA$517,17,0)</f>
        <v>9739</v>
      </c>
      <c r="S63" s="1262">
        <f>VLOOKUP(B63,goc!$B$28:$AA$517,18,0)</f>
        <v>0</v>
      </c>
      <c r="T63" s="1262">
        <f>VLOOKUP(B63,goc!$B$28:$AA$517,19,0)</f>
        <v>0</v>
      </c>
      <c r="U63" s="1262">
        <v>1613</v>
      </c>
      <c r="V63" s="1262">
        <v>1013</v>
      </c>
      <c r="W63" s="1262"/>
      <c r="X63" s="1262">
        <v>600</v>
      </c>
      <c r="Y63" s="1262"/>
      <c r="Z63" s="1262"/>
      <c r="AA63" s="1262"/>
      <c r="AB63" s="1262"/>
      <c r="AC63" s="1262"/>
      <c r="AD63" s="1262">
        <v>1613</v>
      </c>
      <c r="AE63" s="1262">
        <f>VLOOKUP(B63,goc!$B$28:$AA$517,21,0)</f>
        <v>1613</v>
      </c>
      <c r="AF63" s="1262">
        <f>VLOOKUP(B63,goc!$B$28:$AA$517,22,0)</f>
        <v>1013</v>
      </c>
      <c r="AG63" s="1262">
        <f>VLOOKUP(B63,goc!$B$28:$AA$517,23,0)</f>
        <v>600</v>
      </c>
      <c r="AH63" s="1262">
        <f>VLOOKUP(B63,goc!$B$28:$AA$517,24,0)</f>
        <v>0</v>
      </c>
      <c r="AI63" s="1262">
        <f>VLOOKUP(B63,goc!$B$28:$AA$517,25,0)</f>
        <v>600</v>
      </c>
      <c r="AJ63" s="1262">
        <f>VLOOKUP(B63,goc!$B$28:$AA$517,26,0)</f>
        <v>0</v>
      </c>
      <c r="AK63" s="1388">
        <f t="shared" si="2"/>
        <v>0</v>
      </c>
      <c r="AL63" s="1262"/>
    </row>
    <row r="64" spans="1:38" s="1263" customFormat="1" ht="78.75">
      <c r="A64" s="1389">
        <v>55</v>
      </c>
      <c r="B64" s="1437" t="s">
        <v>236</v>
      </c>
      <c r="C64" s="1437" t="s">
        <v>1196</v>
      </c>
      <c r="D64" s="1439"/>
      <c r="E64" s="1391" t="s">
        <v>184</v>
      </c>
      <c r="F64" s="1392" t="s">
        <v>1140</v>
      </c>
      <c r="G64" s="1392"/>
      <c r="H64" s="1445" t="s">
        <v>237</v>
      </c>
      <c r="I64" s="1393">
        <v>2012</v>
      </c>
      <c r="J64" s="1393">
        <v>2012</v>
      </c>
      <c r="K64" s="1393">
        <v>2014</v>
      </c>
      <c r="L64" s="1393">
        <v>2013</v>
      </c>
      <c r="M64" s="1393"/>
      <c r="N64" s="1407" t="s">
        <v>238</v>
      </c>
      <c r="O64" s="1262">
        <f>VLOOKUP(B64,goc!$B$28:$AA$517,14,0)</f>
        <v>7215</v>
      </c>
      <c r="P64" s="1262">
        <f>VLOOKUP(B64,goc!$B$28:$AA$517,15,0)</f>
        <v>0</v>
      </c>
      <c r="Q64" s="1262">
        <f>VLOOKUP(B64,goc!$B$28:$AA$517,16,0)</f>
        <v>830</v>
      </c>
      <c r="R64" s="1262">
        <f>VLOOKUP(B64,goc!$B$28:$AA$517,17,0)</f>
        <v>6300</v>
      </c>
      <c r="S64" s="1262">
        <f>VLOOKUP(B64,goc!$B$28:$AA$517,18,0)</f>
        <v>0</v>
      </c>
      <c r="T64" s="1262">
        <f>VLOOKUP(B64,goc!$B$28:$AA$517,19,0)</f>
        <v>0</v>
      </c>
      <c r="U64" s="1262">
        <v>741</v>
      </c>
      <c r="V64" s="1262">
        <v>630</v>
      </c>
      <c r="W64" s="1262"/>
      <c r="X64" s="1262">
        <v>111</v>
      </c>
      <c r="Y64" s="1262"/>
      <c r="Z64" s="1262"/>
      <c r="AA64" s="1262"/>
      <c r="AB64" s="1262"/>
      <c r="AC64" s="1262"/>
      <c r="AD64" s="1262">
        <v>741</v>
      </c>
      <c r="AE64" s="1262">
        <f>VLOOKUP(B64,goc!$B$28:$AA$517,21,0)</f>
        <v>741</v>
      </c>
      <c r="AF64" s="1262">
        <f>VLOOKUP(B64,goc!$B$28:$AA$517,22,0)</f>
        <v>630</v>
      </c>
      <c r="AG64" s="1262">
        <f>VLOOKUP(B64,goc!$B$28:$AA$517,23,0)</f>
        <v>111</v>
      </c>
      <c r="AH64" s="1262">
        <f>VLOOKUP(B64,goc!$B$28:$AA$517,24,0)</f>
        <v>0</v>
      </c>
      <c r="AI64" s="1262">
        <f>VLOOKUP(B64,goc!$B$28:$AA$517,25,0)</f>
        <v>111</v>
      </c>
      <c r="AJ64" s="1262">
        <f>VLOOKUP(B64,goc!$B$28:$AA$517,26,0)</f>
        <v>0</v>
      </c>
      <c r="AK64" s="1388">
        <f t="shared" si="2"/>
        <v>0</v>
      </c>
      <c r="AL64" s="1262"/>
    </row>
    <row r="65" spans="1:38" s="1263" customFormat="1" ht="78.75">
      <c r="A65" s="1389">
        <v>56</v>
      </c>
      <c r="B65" s="1395" t="s">
        <v>1512</v>
      </c>
      <c r="C65" s="1465" t="s">
        <v>1518</v>
      </c>
      <c r="D65" s="1399">
        <v>6013</v>
      </c>
      <c r="E65" s="1391" t="s">
        <v>170</v>
      </c>
      <c r="F65" s="1392" t="s">
        <v>1140</v>
      </c>
      <c r="G65" s="1392"/>
      <c r="H65" s="1391" t="s">
        <v>132</v>
      </c>
      <c r="I65" s="1393">
        <v>2011</v>
      </c>
      <c r="J65" s="1393"/>
      <c r="K65" s="1393">
        <v>2015</v>
      </c>
      <c r="L65" s="1393"/>
      <c r="M65" s="1393"/>
      <c r="N65" s="1465" t="s">
        <v>1513</v>
      </c>
      <c r="O65" s="1262">
        <f>VLOOKUP(B65,goc!$B$28:$AA$517,14,0)</f>
        <v>19577</v>
      </c>
      <c r="P65" s="1262">
        <f>VLOOKUP(B65,goc!$B$28:$AA$517,15,0)</f>
        <v>0</v>
      </c>
      <c r="Q65" s="1262">
        <f>VLOOKUP(B65,goc!$B$28:$AA$517,16,0)</f>
        <v>4013</v>
      </c>
      <c r="R65" s="1262">
        <f>VLOOKUP(B65,goc!$B$28:$AA$517,17,0)</f>
        <v>2500</v>
      </c>
      <c r="S65" s="1262">
        <f>VLOOKUP(B65,goc!$B$28:$AA$517,18,0)</f>
        <v>0</v>
      </c>
      <c r="T65" s="1262">
        <f>VLOOKUP(B65,goc!$B$28:$AA$517,19,0)</f>
        <v>500</v>
      </c>
      <c r="U65" s="1262">
        <v>3513</v>
      </c>
      <c r="V65" s="1262"/>
      <c r="W65" s="1262"/>
      <c r="X65" s="1262">
        <v>1000</v>
      </c>
      <c r="Y65" s="1262">
        <v>1100</v>
      </c>
      <c r="Z65" s="1262">
        <v>1413</v>
      </c>
      <c r="AA65" s="1262"/>
      <c r="AB65" s="1262"/>
      <c r="AC65" s="1262"/>
      <c r="AD65" s="1262">
        <f t="shared" ref="AD65:AD77" si="4">SUM(V65:AC65)</f>
        <v>3513</v>
      </c>
      <c r="AE65" s="1262">
        <f>VLOOKUP(B65,goc!$B$28:$AA$517,21,0)</f>
        <v>3513</v>
      </c>
      <c r="AF65" s="1262">
        <f>VLOOKUP(B65,goc!$B$28:$AA$517,22,0)</f>
        <v>0</v>
      </c>
      <c r="AG65" s="1262">
        <f>VLOOKUP(B65,goc!$B$28:$AA$517,23,0)</f>
        <v>3513</v>
      </c>
      <c r="AH65" s="1262">
        <f>VLOOKUP(B65,goc!$B$28:$AA$517,24,0)</f>
        <v>0</v>
      </c>
      <c r="AI65" s="1262">
        <f>VLOOKUP(B65,goc!$B$28:$AA$517,25,0)</f>
        <v>1000</v>
      </c>
      <c r="AJ65" s="1262">
        <f>VLOOKUP(B65,goc!$B$28:$AA$517,26,0)</f>
        <v>2513</v>
      </c>
      <c r="AK65" s="1388">
        <f t="shared" si="2"/>
        <v>0</v>
      </c>
      <c r="AL65" s="1262"/>
    </row>
    <row r="66" spans="1:38" s="1263" customFormat="1" ht="63">
      <c r="A66" s="1389">
        <v>57</v>
      </c>
      <c r="B66" s="1423" t="s">
        <v>1533</v>
      </c>
      <c r="C66" s="1423"/>
      <c r="D66" s="1423"/>
      <c r="E66" s="1391" t="s">
        <v>170</v>
      </c>
      <c r="F66" s="1392" t="s">
        <v>1140</v>
      </c>
      <c r="G66" s="1392"/>
      <c r="H66" s="1466" t="s">
        <v>189</v>
      </c>
      <c r="I66" s="1393">
        <v>2011</v>
      </c>
      <c r="J66" s="1393"/>
      <c r="K66" s="1393">
        <v>2015</v>
      </c>
      <c r="L66" s="1393"/>
      <c r="M66" s="1393"/>
      <c r="N66" s="1422" t="s">
        <v>1534</v>
      </c>
      <c r="O66" s="1262">
        <f>VLOOKUP(B66,goc!$B$28:$AA$517,14,0)</f>
        <v>72150</v>
      </c>
      <c r="P66" s="1262">
        <f>VLOOKUP(B66,goc!$B$28:$AA$517,15,0)</f>
        <v>0</v>
      </c>
      <c r="Q66" s="1262">
        <f>VLOOKUP(B66,goc!$B$28:$AA$517,16,0)</f>
        <v>881</v>
      </c>
      <c r="R66" s="1262">
        <f>VLOOKUP(B66,goc!$B$28:$AA$517,17,0)</f>
        <v>14711</v>
      </c>
      <c r="S66" s="1262">
        <f>VLOOKUP(B66,goc!$B$28:$AA$517,18,0)</f>
        <v>0</v>
      </c>
      <c r="T66" s="1262">
        <f>VLOOKUP(B66,goc!$B$28:$AA$517,19,0)</f>
        <v>0</v>
      </c>
      <c r="U66" s="1262">
        <v>881</v>
      </c>
      <c r="V66" s="1262"/>
      <c r="W66" s="1262"/>
      <c r="X66" s="1262">
        <v>881</v>
      </c>
      <c r="Y66" s="1262"/>
      <c r="Z66" s="1262"/>
      <c r="AA66" s="1262"/>
      <c r="AB66" s="1262"/>
      <c r="AC66" s="1262"/>
      <c r="AD66" s="1262">
        <f t="shared" si="4"/>
        <v>881</v>
      </c>
      <c r="AE66" s="1262">
        <f>VLOOKUP(B66,goc!$B$28:$AA$517,21,0)</f>
        <v>881</v>
      </c>
      <c r="AF66" s="1262">
        <f>VLOOKUP(B66,goc!$B$28:$AA$517,22,0)</f>
        <v>0</v>
      </c>
      <c r="AG66" s="1262">
        <f>VLOOKUP(B66,goc!$B$28:$AA$517,23,0)</f>
        <v>881</v>
      </c>
      <c r="AH66" s="1262">
        <f>VLOOKUP(B66,goc!$B$28:$AA$517,24,0)</f>
        <v>0</v>
      </c>
      <c r="AI66" s="1262">
        <f>VLOOKUP(B66,goc!$B$28:$AA$517,25,0)</f>
        <v>881</v>
      </c>
      <c r="AJ66" s="1262">
        <f>VLOOKUP(B66,goc!$B$28:$AA$517,26,0)</f>
        <v>0</v>
      </c>
      <c r="AK66" s="1388">
        <f t="shared" si="2"/>
        <v>0</v>
      </c>
      <c r="AL66" s="1262"/>
    </row>
    <row r="67" spans="1:38" s="1263" customFormat="1" ht="63">
      <c r="A67" s="1389">
        <v>58</v>
      </c>
      <c r="B67" s="1395" t="s">
        <v>1509</v>
      </c>
      <c r="C67" s="1395"/>
      <c r="D67" s="1395"/>
      <c r="E67" s="1391" t="s">
        <v>170</v>
      </c>
      <c r="F67" s="1392" t="s">
        <v>1140</v>
      </c>
      <c r="G67" s="1392"/>
      <c r="H67" s="1391" t="s">
        <v>19</v>
      </c>
      <c r="I67" s="1393">
        <v>2010</v>
      </c>
      <c r="J67" s="1393"/>
      <c r="K67" s="1393">
        <v>2014</v>
      </c>
      <c r="L67" s="1393"/>
      <c r="M67" s="1393"/>
      <c r="N67" s="1395" t="s">
        <v>1510</v>
      </c>
      <c r="O67" s="1262">
        <f>VLOOKUP(B67,goc!$B$28:$AA$517,14,0)</f>
        <v>175084</v>
      </c>
      <c r="P67" s="1262">
        <f>VLOOKUP(B67,goc!$B$28:$AA$517,15,0)</f>
        <v>0</v>
      </c>
      <c r="Q67" s="1262">
        <f>VLOOKUP(B67,goc!$B$28:$AA$517,16,0)</f>
        <v>113063</v>
      </c>
      <c r="R67" s="1262">
        <f>VLOOKUP(B67,goc!$B$28:$AA$517,17,0)</f>
        <v>165695</v>
      </c>
      <c r="S67" s="1262">
        <f>VLOOKUP(B67,goc!$B$28:$AA$517,18,0)</f>
        <v>0</v>
      </c>
      <c r="T67" s="1262">
        <f>VLOOKUP(B67,goc!$B$28:$AA$517,19,0)</f>
        <v>102954</v>
      </c>
      <c r="U67" s="1262">
        <v>2121</v>
      </c>
      <c r="V67" s="1262"/>
      <c r="W67" s="1262"/>
      <c r="X67" s="1262">
        <v>1000</v>
      </c>
      <c r="Y67" s="1262"/>
      <c r="Z67" s="1262">
        <v>1121</v>
      </c>
      <c r="AA67" s="1262"/>
      <c r="AB67" s="1262"/>
      <c r="AC67" s="1262"/>
      <c r="AD67" s="1262">
        <f t="shared" si="4"/>
        <v>2121</v>
      </c>
      <c r="AE67" s="1262">
        <f>VLOOKUP(B67,goc!$B$28:$AA$517,21,0)</f>
        <v>2121</v>
      </c>
      <c r="AF67" s="1262">
        <f>VLOOKUP(B67,goc!$B$28:$AA$517,22,0)</f>
        <v>0</v>
      </c>
      <c r="AG67" s="1262">
        <f>VLOOKUP(B67,goc!$B$28:$AA$517,23,0)</f>
        <v>0</v>
      </c>
      <c r="AH67" s="1262">
        <f>VLOOKUP(B67,goc!$B$28:$AA$517,24,0)</f>
        <v>0</v>
      </c>
      <c r="AI67" s="1262">
        <f>VLOOKUP(B67,goc!$B$28:$AA$517,25,0)</f>
        <v>1000</v>
      </c>
      <c r="AJ67" s="1262">
        <f>VLOOKUP(B67,goc!$B$28:$AA$517,26,0)</f>
        <v>1121</v>
      </c>
      <c r="AK67" s="1388">
        <f t="shared" si="2"/>
        <v>0</v>
      </c>
      <c r="AL67" s="1262"/>
    </row>
    <row r="68" spans="1:38" s="1263" customFormat="1" ht="78.75">
      <c r="A68" s="1389">
        <v>59</v>
      </c>
      <c r="B68" s="1395" t="s">
        <v>1530</v>
      </c>
      <c r="C68" s="1395"/>
      <c r="D68" s="1395"/>
      <c r="E68" s="1391" t="s">
        <v>170</v>
      </c>
      <c r="F68" s="1392" t="s">
        <v>1140</v>
      </c>
      <c r="G68" s="1392"/>
      <c r="H68" s="1410" t="s">
        <v>211</v>
      </c>
      <c r="I68" s="1393">
        <v>2011</v>
      </c>
      <c r="J68" s="1393"/>
      <c r="K68" s="1393">
        <v>2012</v>
      </c>
      <c r="L68" s="1393"/>
      <c r="M68" s="1393"/>
      <c r="N68" s="1467" t="s">
        <v>1531</v>
      </c>
      <c r="O68" s="1262">
        <f>VLOOKUP(B68,goc!$B$28:$AA$517,14,0)</f>
        <v>18047</v>
      </c>
      <c r="P68" s="1262">
        <f>VLOOKUP(B68,goc!$B$28:$AA$517,15,0)</f>
        <v>0</v>
      </c>
      <c r="Q68" s="1262">
        <f>VLOOKUP(B68,goc!$B$28:$AA$517,16,0)</f>
        <v>3980</v>
      </c>
      <c r="R68" s="1262">
        <f>VLOOKUP(B68,goc!$B$28:$AA$517,17,0)</f>
        <v>15000</v>
      </c>
      <c r="S68" s="1262">
        <f>VLOOKUP(B68,goc!$B$28:$AA$517,18,0)</f>
        <v>0</v>
      </c>
      <c r="T68" s="1262">
        <f>VLOOKUP(B68,goc!$B$28:$AA$517,19,0)</f>
        <v>2000</v>
      </c>
      <c r="U68" s="1262">
        <v>1980</v>
      </c>
      <c r="V68" s="1262"/>
      <c r="W68" s="1262"/>
      <c r="X68" s="1262">
        <v>1000</v>
      </c>
      <c r="Y68" s="1262"/>
      <c r="Z68" s="1262">
        <v>980</v>
      </c>
      <c r="AA68" s="1262"/>
      <c r="AB68" s="1262"/>
      <c r="AC68" s="1262"/>
      <c r="AD68" s="1262">
        <f t="shared" si="4"/>
        <v>1980</v>
      </c>
      <c r="AE68" s="1262">
        <f>VLOOKUP(B68,goc!$B$28:$AA$517,21,0)</f>
        <v>1980</v>
      </c>
      <c r="AF68" s="1262">
        <f>VLOOKUP(B68,goc!$B$28:$AA$517,22,0)</f>
        <v>0</v>
      </c>
      <c r="AG68" s="1262">
        <f>VLOOKUP(B68,goc!$B$28:$AA$517,23,0)</f>
        <v>1980</v>
      </c>
      <c r="AH68" s="1262">
        <f>VLOOKUP(B68,goc!$B$28:$AA$517,24,0)</f>
        <v>0</v>
      </c>
      <c r="AI68" s="1262">
        <f>VLOOKUP(B68,goc!$B$28:$AA$517,25,0)</f>
        <v>1000</v>
      </c>
      <c r="AJ68" s="1262">
        <f>VLOOKUP(B68,goc!$B$28:$AA$517,26,0)</f>
        <v>980</v>
      </c>
      <c r="AK68" s="1388">
        <f t="shared" si="2"/>
        <v>0</v>
      </c>
      <c r="AL68" s="1262"/>
    </row>
    <row r="69" spans="1:38" s="1263" customFormat="1" ht="31.5">
      <c r="A69" s="1389">
        <v>60</v>
      </c>
      <c r="B69" s="1395" t="s">
        <v>1527</v>
      </c>
      <c r="C69" s="1395"/>
      <c r="D69" s="1395"/>
      <c r="E69" s="1391" t="s">
        <v>170</v>
      </c>
      <c r="F69" s="1392" t="s">
        <v>1140</v>
      </c>
      <c r="G69" s="1392"/>
      <c r="H69" s="1466" t="s">
        <v>106</v>
      </c>
      <c r="I69" s="1393">
        <v>2011</v>
      </c>
      <c r="J69" s="1393"/>
      <c r="K69" s="1393">
        <v>2012</v>
      </c>
      <c r="L69" s="1393"/>
      <c r="M69" s="1393"/>
      <c r="N69" s="1467" t="s">
        <v>1528</v>
      </c>
      <c r="O69" s="1262">
        <f>VLOOKUP(B69,goc!$B$28:$AA$517,14,0)</f>
        <v>5950</v>
      </c>
      <c r="P69" s="1262">
        <f>VLOOKUP(B69,goc!$B$28:$AA$517,15,0)</f>
        <v>0</v>
      </c>
      <c r="Q69" s="1262">
        <f>VLOOKUP(B69,goc!$B$28:$AA$517,16,0)</f>
        <v>492</v>
      </c>
      <c r="R69" s="1262">
        <f>VLOOKUP(B69,goc!$B$28:$AA$517,17,0)</f>
        <v>4881</v>
      </c>
      <c r="S69" s="1262">
        <f>VLOOKUP(B69,goc!$B$28:$AA$517,18,0)</f>
        <v>0</v>
      </c>
      <c r="T69" s="1262">
        <f>VLOOKUP(B69,goc!$B$28:$AA$517,19,0)</f>
        <v>0</v>
      </c>
      <c r="U69" s="1262">
        <v>492</v>
      </c>
      <c r="V69" s="1262"/>
      <c r="W69" s="1262"/>
      <c r="X69" s="1262">
        <v>492</v>
      </c>
      <c r="Y69" s="1262"/>
      <c r="Z69" s="1262"/>
      <c r="AA69" s="1262"/>
      <c r="AB69" s="1262"/>
      <c r="AC69" s="1262"/>
      <c r="AD69" s="1262">
        <f t="shared" si="4"/>
        <v>492</v>
      </c>
      <c r="AE69" s="1262">
        <f>VLOOKUP(B69,goc!$B$28:$AA$517,21,0)</f>
        <v>492</v>
      </c>
      <c r="AF69" s="1262">
        <f>VLOOKUP(B69,goc!$B$28:$AA$517,22,0)</f>
        <v>0</v>
      </c>
      <c r="AG69" s="1262">
        <f>VLOOKUP(B69,goc!$B$28:$AA$517,23,0)</f>
        <v>492</v>
      </c>
      <c r="AH69" s="1262">
        <f>VLOOKUP(B69,goc!$B$28:$AA$517,24,0)</f>
        <v>0</v>
      </c>
      <c r="AI69" s="1262">
        <f>VLOOKUP(B69,goc!$B$28:$AA$517,25,0)</f>
        <v>492</v>
      </c>
      <c r="AJ69" s="1262">
        <f>VLOOKUP(B69,goc!$B$28:$AA$517,26,0)</f>
        <v>0</v>
      </c>
      <c r="AK69" s="1388">
        <f t="shared" ref="AK69:AK103" si="5">AD69-U69</f>
        <v>0</v>
      </c>
      <c r="AL69" s="1262"/>
    </row>
    <row r="70" spans="1:38" s="1263" customFormat="1" ht="31.5">
      <c r="A70" s="1389">
        <v>61</v>
      </c>
      <c r="B70" s="1468" t="s">
        <v>335</v>
      </c>
      <c r="C70" s="1468" t="s">
        <v>1175</v>
      </c>
      <c r="D70" s="1469"/>
      <c r="E70" s="1391" t="s">
        <v>184</v>
      </c>
      <c r="F70" s="1392" t="s">
        <v>1140</v>
      </c>
      <c r="G70" s="1392"/>
      <c r="H70" s="1397" t="s">
        <v>51</v>
      </c>
      <c r="I70" s="1470">
        <v>2012</v>
      </c>
      <c r="J70" s="1470"/>
      <c r="K70" s="1470" t="s">
        <v>1093</v>
      </c>
      <c r="L70" s="1470"/>
      <c r="M70" s="1470"/>
      <c r="N70" s="1456" t="s">
        <v>1111</v>
      </c>
      <c r="O70" s="1262">
        <f>VLOOKUP(B70,goc!$B$28:$AA$517,14,0)</f>
        <v>51192</v>
      </c>
      <c r="P70" s="1262">
        <f>VLOOKUP(B70,goc!$B$28:$AA$517,15,0)</f>
        <v>0</v>
      </c>
      <c r="Q70" s="1262">
        <f>VLOOKUP(B70,goc!$B$28:$AA$517,16,0)</f>
        <v>1900</v>
      </c>
      <c r="R70" s="1262">
        <f>VLOOKUP(B70,goc!$B$28:$AA$517,17,0)</f>
        <v>29000</v>
      </c>
      <c r="S70" s="1262">
        <f>VLOOKUP(B70,goc!$B$28:$AA$517,18,0)</f>
        <v>0</v>
      </c>
      <c r="T70" s="1262">
        <f>VLOOKUP(B70,goc!$B$28:$AA$517,19,0)</f>
        <v>0</v>
      </c>
      <c r="U70" s="1262">
        <v>1900</v>
      </c>
      <c r="V70" s="1262"/>
      <c r="W70" s="1262"/>
      <c r="X70" s="1262">
        <v>1000</v>
      </c>
      <c r="Y70" s="1262">
        <v>900</v>
      </c>
      <c r="Z70" s="1262"/>
      <c r="AA70" s="1262"/>
      <c r="AB70" s="1262"/>
      <c r="AC70" s="1262"/>
      <c r="AD70" s="1262">
        <f t="shared" si="4"/>
        <v>1900</v>
      </c>
      <c r="AE70" s="1262">
        <f>VLOOKUP(B70,goc!$B$28:$AA$517,21,0)</f>
        <v>1900</v>
      </c>
      <c r="AF70" s="1262">
        <f>VLOOKUP(B70,goc!$B$28:$AA$517,22,0)</f>
        <v>0</v>
      </c>
      <c r="AG70" s="1262">
        <f>VLOOKUP(B70,goc!$B$28:$AA$517,23,0)</f>
        <v>1900</v>
      </c>
      <c r="AH70" s="1262">
        <f>VLOOKUP(B70,goc!$B$28:$AA$517,24,0)</f>
        <v>0</v>
      </c>
      <c r="AI70" s="1262">
        <f>VLOOKUP(B70,goc!$B$28:$AA$517,25,0)</f>
        <v>1000</v>
      </c>
      <c r="AJ70" s="1262">
        <f>VLOOKUP(B70,goc!$B$28:$AA$517,26,0)</f>
        <v>900</v>
      </c>
      <c r="AK70" s="1388">
        <f t="shared" si="5"/>
        <v>0</v>
      </c>
      <c r="AL70" s="1262"/>
    </row>
    <row r="71" spans="1:38" s="1263" customFormat="1" ht="78.75">
      <c r="A71" s="1389">
        <v>62</v>
      </c>
      <c r="B71" s="1468" t="s">
        <v>376</v>
      </c>
      <c r="C71" s="1395" t="s">
        <v>1227</v>
      </c>
      <c r="D71" s="1429">
        <v>5317</v>
      </c>
      <c r="E71" s="1391" t="s">
        <v>184</v>
      </c>
      <c r="F71" s="1392" t="s">
        <v>1140</v>
      </c>
      <c r="G71" s="1392"/>
      <c r="H71" s="1397" t="s">
        <v>51</v>
      </c>
      <c r="I71" s="1393">
        <v>2012</v>
      </c>
      <c r="J71" s="1393">
        <v>2012</v>
      </c>
      <c r="K71" s="1393">
        <v>2014</v>
      </c>
      <c r="L71" s="1393">
        <v>2014</v>
      </c>
      <c r="M71" s="1393"/>
      <c r="N71" s="1471" t="s">
        <v>377</v>
      </c>
      <c r="O71" s="1262">
        <f>VLOOKUP(B71,goc!$B$28:$AA$517,14,0)</f>
        <v>5364</v>
      </c>
      <c r="P71" s="1262">
        <f>VLOOKUP(B71,goc!$B$28:$AA$517,15,0)</f>
        <v>0</v>
      </c>
      <c r="Q71" s="1262">
        <f>VLOOKUP(B71,goc!$B$28:$AA$517,16,0)</f>
        <v>5364</v>
      </c>
      <c r="R71" s="1262">
        <f>VLOOKUP(B71,goc!$B$28:$AA$517,17,0)</f>
        <v>5165</v>
      </c>
      <c r="S71" s="1262">
        <f>VLOOKUP(B71,goc!$B$28:$AA$517,18,0)</f>
        <v>0</v>
      </c>
      <c r="T71" s="1262">
        <f>VLOOKUP(B71,goc!$B$28:$AA$517,19,0)</f>
        <v>5165</v>
      </c>
      <c r="U71" s="1262">
        <v>152</v>
      </c>
      <c r="V71" s="1262"/>
      <c r="W71" s="1262"/>
      <c r="X71" s="1262">
        <v>152</v>
      </c>
      <c r="Y71" s="1262"/>
      <c r="Z71" s="1262"/>
      <c r="AA71" s="1262"/>
      <c r="AB71" s="1262"/>
      <c r="AC71" s="1262"/>
      <c r="AD71" s="1262">
        <f t="shared" si="4"/>
        <v>152</v>
      </c>
      <c r="AE71" s="1262">
        <f>VLOOKUP(B71,goc!$B$28:$AA$517,21,0)</f>
        <v>152</v>
      </c>
      <c r="AF71" s="1262">
        <f>VLOOKUP(B71,goc!$B$28:$AA$517,22,0)</f>
        <v>0</v>
      </c>
      <c r="AG71" s="1262">
        <f>VLOOKUP(B71,goc!$B$28:$AA$517,23,0)</f>
        <v>152</v>
      </c>
      <c r="AH71" s="1262">
        <f>VLOOKUP(B71,goc!$B$28:$AA$517,24,0)</f>
        <v>0</v>
      </c>
      <c r="AI71" s="1262">
        <f>VLOOKUP(B71,goc!$B$28:$AA$517,25,0)</f>
        <v>152</v>
      </c>
      <c r="AJ71" s="1262">
        <f>VLOOKUP(B71,goc!$B$28:$AA$517,26,0)</f>
        <v>0</v>
      </c>
      <c r="AK71" s="1388">
        <f t="shared" si="5"/>
        <v>0</v>
      </c>
      <c r="AL71" s="1262"/>
    </row>
    <row r="72" spans="1:38" s="1263" customFormat="1" ht="78.75">
      <c r="A72" s="1389">
        <v>63</v>
      </c>
      <c r="B72" s="1395" t="s">
        <v>382</v>
      </c>
      <c r="C72" s="1395" t="s">
        <v>1225</v>
      </c>
      <c r="D72" s="1429">
        <v>20125.014999999999</v>
      </c>
      <c r="E72" s="1391" t="s">
        <v>184</v>
      </c>
      <c r="F72" s="1392" t="s">
        <v>1140</v>
      </c>
      <c r="G72" s="1392"/>
      <c r="H72" s="1415" t="s">
        <v>106</v>
      </c>
      <c r="I72" s="1393">
        <v>2012</v>
      </c>
      <c r="J72" s="1403" t="s">
        <v>1226</v>
      </c>
      <c r="K72" s="1393">
        <v>2014</v>
      </c>
      <c r="L72" s="1403" t="s">
        <v>1174</v>
      </c>
      <c r="M72" s="1393"/>
      <c r="N72" s="1472" t="s">
        <v>383</v>
      </c>
      <c r="O72" s="1262">
        <f>VLOOKUP(B72,goc!$B$28:$AA$517,14,0)</f>
        <v>28166</v>
      </c>
      <c r="P72" s="1262">
        <f>VLOOKUP(B72,goc!$B$28:$AA$517,15,0)</f>
        <v>0</v>
      </c>
      <c r="Q72" s="1262">
        <f>VLOOKUP(B72,goc!$B$28:$AA$517,16,0)</f>
        <v>125</v>
      </c>
      <c r="R72" s="1262">
        <f>VLOOKUP(B72,goc!$B$28:$AA$517,17,0)</f>
        <v>20000</v>
      </c>
      <c r="S72" s="1262">
        <f>VLOOKUP(B72,goc!$B$28:$AA$517,18,0)</f>
        <v>0</v>
      </c>
      <c r="T72" s="1262">
        <f>VLOOKUP(B72,goc!$B$28:$AA$517,19,0)</f>
        <v>0</v>
      </c>
      <c r="U72" s="1262">
        <v>125</v>
      </c>
      <c r="V72" s="1262"/>
      <c r="W72" s="1262"/>
      <c r="X72" s="1262">
        <v>125</v>
      </c>
      <c r="Y72" s="1262"/>
      <c r="Z72" s="1262"/>
      <c r="AA72" s="1262"/>
      <c r="AB72" s="1262"/>
      <c r="AC72" s="1262"/>
      <c r="AD72" s="1262">
        <f t="shared" si="4"/>
        <v>125</v>
      </c>
      <c r="AE72" s="1262">
        <f>VLOOKUP(B72,goc!$B$28:$AA$517,21,0)</f>
        <v>125</v>
      </c>
      <c r="AF72" s="1262">
        <f>VLOOKUP(B72,goc!$B$28:$AA$517,22,0)</f>
        <v>0</v>
      </c>
      <c r="AG72" s="1262">
        <f>VLOOKUP(B72,goc!$B$28:$AA$517,23,0)</f>
        <v>125</v>
      </c>
      <c r="AH72" s="1262">
        <f>VLOOKUP(B72,goc!$B$28:$AA$517,24,0)</f>
        <v>0</v>
      </c>
      <c r="AI72" s="1262">
        <f>VLOOKUP(B72,goc!$B$28:$AA$517,25,0)</f>
        <v>125</v>
      </c>
      <c r="AJ72" s="1262">
        <f>VLOOKUP(B72,goc!$B$28:$AA$517,26,0)</f>
        <v>0</v>
      </c>
      <c r="AK72" s="1388">
        <f t="shared" si="5"/>
        <v>0</v>
      </c>
      <c r="AL72" s="1262"/>
    </row>
    <row r="73" spans="1:38" s="1263" customFormat="1" ht="63">
      <c r="A73" s="1389">
        <v>64</v>
      </c>
      <c r="B73" s="1395" t="s">
        <v>356</v>
      </c>
      <c r="C73" s="1395" t="s">
        <v>1175</v>
      </c>
      <c r="D73" s="1399">
        <v>11574</v>
      </c>
      <c r="E73" s="1391" t="s">
        <v>170</v>
      </c>
      <c r="F73" s="1392" t="s">
        <v>1140</v>
      </c>
      <c r="G73" s="1392"/>
      <c r="H73" s="1391" t="s">
        <v>132</v>
      </c>
      <c r="I73" s="1393">
        <v>2011</v>
      </c>
      <c r="J73" s="1393">
        <v>2011</v>
      </c>
      <c r="K73" s="1393">
        <v>2015</v>
      </c>
      <c r="L73" s="1393" t="s">
        <v>1319</v>
      </c>
      <c r="M73" s="1393"/>
      <c r="N73" s="1465" t="s">
        <v>357</v>
      </c>
      <c r="O73" s="1262">
        <f>VLOOKUP(B73,goc!$B$28:$AA$517,14,0)</f>
        <v>78000</v>
      </c>
      <c r="P73" s="1262">
        <f>VLOOKUP(B73,goc!$B$28:$AA$517,15,0)</f>
        <v>0</v>
      </c>
      <c r="Q73" s="1262">
        <f>VLOOKUP(B73,goc!$B$28:$AA$517,16,0)</f>
        <v>474</v>
      </c>
      <c r="R73" s="1262">
        <f>VLOOKUP(B73,goc!$B$28:$AA$517,17,0)</f>
        <v>11100</v>
      </c>
      <c r="S73" s="1262">
        <f>VLOOKUP(B73,goc!$B$28:$AA$517,18,0)</f>
        <v>0</v>
      </c>
      <c r="T73" s="1262">
        <f>VLOOKUP(B73,goc!$B$28:$AA$517,19,0)</f>
        <v>0</v>
      </c>
      <c r="U73" s="1262">
        <v>474</v>
      </c>
      <c r="V73" s="1262"/>
      <c r="W73" s="1262"/>
      <c r="X73" s="1262">
        <v>474</v>
      </c>
      <c r="Y73" s="1262"/>
      <c r="Z73" s="1262"/>
      <c r="AA73" s="1262"/>
      <c r="AB73" s="1262"/>
      <c r="AC73" s="1262"/>
      <c r="AD73" s="1262">
        <f t="shared" si="4"/>
        <v>474</v>
      </c>
      <c r="AE73" s="1262">
        <f>VLOOKUP(B73,goc!$B$28:$AA$517,21,0)</f>
        <v>474</v>
      </c>
      <c r="AF73" s="1262">
        <f>VLOOKUP(B73,goc!$B$28:$AA$517,22,0)</f>
        <v>0</v>
      </c>
      <c r="AG73" s="1262">
        <f>VLOOKUP(B73,goc!$B$28:$AA$517,23,0)</f>
        <v>474</v>
      </c>
      <c r="AH73" s="1262">
        <f>VLOOKUP(B73,goc!$B$28:$AA$517,24,0)</f>
        <v>0</v>
      </c>
      <c r="AI73" s="1262">
        <f>VLOOKUP(B73,goc!$B$28:$AA$517,25,0)</f>
        <v>474</v>
      </c>
      <c r="AJ73" s="1262">
        <f>VLOOKUP(B73,goc!$B$28:$AA$517,26,0)</f>
        <v>0</v>
      </c>
      <c r="AK73" s="1388">
        <f t="shared" si="5"/>
        <v>0</v>
      </c>
      <c r="AL73" s="1262"/>
    </row>
    <row r="74" spans="1:38" s="1263" customFormat="1" ht="78.75">
      <c r="A74" s="1389">
        <v>65</v>
      </c>
      <c r="B74" s="1390" t="s">
        <v>359</v>
      </c>
      <c r="C74" s="1395" t="s">
        <v>1165</v>
      </c>
      <c r="D74" s="1420">
        <v>2583</v>
      </c>
      <c r="E74" s="1391" t="s">
        <v>170</v>
      </c>
      <c r="F74" s="1392" t="s">
        <v>1140</v>
      </c>
      <c r="G74" s="1392"/>
      <c r="H74" s="1410" t="s">
        <v>211</v>
      </c>
      <c r="I74" s="1393">
        <v>2011</v>
      </c>
      <c r="J74" s="1393">
        <v>2011</v>
      </c>
      <c r="K74" s="1393">
        <v>2013</v>
      </c>
      <c r="L74" s="1393">
        <v>2012</v>
      </c>
      <c r="M74" s="1393"/>
      <c r="N74" s="1473" t="s">
        <v>360</v>
      </c>
      <c r="O74" s="1262">
        <f>VLOOKUP(B74,goc!$B$28:$AA$517,14,0)</f>
        <v>2583</v>
      </c>
      <c r="P74" s="1262">
        <f>VLOOKUP(B74,goc!$B$28:$AA$517,15,0)</f>
        <v>0</v>
      </c>
      <c r="Q74" s="1262">
        <f>VLOOKUP(B74,goc!$B$28:$AA$517,16,0)</f>
        <v>2583</v>
      </c>
      <c r="R74" s="1262">
        <f>VLOOKUP(B74,goc!$B$28:$AA$517,17,0)</f>
        <v>2147</v>
      </c>
      <c r="S74" s="1262">
        <f>VLOOKUP(B74,goc!$B$28:$AA$517,18,0)</f>
        <v>0</v>
      </c>
      <c r="T74" s="1262">
        <f>VLOOKUP(B74,goc!$B$28:$AA$517,19,0)</f>
        <v>2147</v>
      </c>
      <c r="U74" s="1262">
        <v>436</v>
      </c>
      <c r="V74" s="1262">
        <v>436</v>
      </c>
      <c r="W74" s="1262"/>
      <c r="X74" s="1262"/>
      <c r="Y74" s="1262"/>
      <c r="Z74" s="1262"/>
      <c r="AA74" s="1262"/>
      <c r="AB74" s="1262"/>
      <c r="AC74" s="1262"/>
      <c r="AD74" s="1262">
        <f t="shared" si="4"/>
        <v>436</v>
      </c>
      <c r="AE74" s="1262">
        <f>VLOOKUP(B74,goc!$B$28:$AA$517,21,0)</f>
        <v>436</v>
      </c>
      <c r="AF74" s="1262">
        <f>VLOOKUP(B74,goc!$B$28:$AA$517,22,0)</f>
        <v>436</v>
      </c>
      <c r="AG74" s="1262">
        <f>VLOOKUP(B74,goc!$B$28:$AA$517,23,0)</f>
        <v>0</v>
      </c>
      <c r="AH74" s="1262">
        <f>VLOOKUP(B74,goc!$B$28:$AA$517,24,0)</f>
        <v>0</v>
      </c>
      <c r="AI74" s="1262">
        <f>VLOOKUP(B74,goc!$B$28:$AA$517,25,0)</f>
        <v>0</v>
      </c>
      <c r="AJ74" s="1262">
        <f>VLOOKUP(B74,goc!$B$28:$AA$517,26,0)</f>
        <v>0</v>
      </c>
      <c r="AK74" s="1388">
        <f t="shared" si="5"/>
        <v>0</v>
      </c>
      <c r="AL74" s="1262"/>
    </row>
    <row r="75" spans="1:38" s="1263" customFormat="1" ht="78.75">
      <c r="A75" s="1389">
        <v>66</v>
      </c>
      <c r="B75" s="1423" t="s">
        <v>361</v>
      </c>
      <c r="C75" s="1395" t="s">
        <v>1453</v>
      </c>
      <c r="D75" s="1399">
        <v>15605</v>
      </c>
      <c r="E75" s="1391" t="s">
        <v>170</v>
      </c>
      <c r="F75" s="1392" t="s">
        <v>1140</v>
      </c>
      <c r="G75" s="1392"/>
      <c r="H75" s="1410" t="s">
        <v>211</v>
      </c>
      <c r="I75" s="1393">
        <v>2011</v>
      </c>
      <c r="J75" s="1402" t="s">
        <v>1238</v>
      </c>
      <c r="K75" s="1393">
        <v>2012</v>
      </c>
      <c r="L75" s="1403" t="s">
        <v>1226</v>
      </c>
      <c r="M75" s="1393"/>
      <c r="N75" s="1465" t="s">
        <v>362</v>
      </c>
      <c r="O75" s="1262">
        <f>VLOOKUP(B75,goc!$B$28:$AA$517,14,0)</f>
        <v>16623</v>
      </c>
      <c r="P75" s="1262">
        <f>VLOOKUP(B75,goc!$B$28:$AA$517,15,0)</f>
        <v>0</v>
      </c>
      <c r="Q75" s="1262">
        <f>VLOOKUP(B75,goc!$B$28:$AA$517,16,0)</f>
        <v>405</v>
      </c>
      <c r="R75" s="1262">
        <f>VLOOKUP(B75,goc!$B$28:$AA$517,17,0)</f>
        <v>15200</v>
      </c>
      <c r="S75" s="1262">
        <f>VLOOKUP(B75,goc!$B$28:$AA$517,18,0)</f>
        <v>0</v>
      </c>
      <c r="T75" s="1262">
        <f>VLOOKUP(B75,goc!$B$28:$AA$517,19,0)</f>
        <v>0</v>
      </c>
      <c r="U75" s="1262">
        <v>405</v>
      </c>
      <c r="V75" s="1262"/>
      <c r="W75" s="1262"/>
      <c r="X75" s="1262">
        <v>405</v>
      </c>
      <c r="Y75" s="1262"/>
      <c r="Z75" s="1262"/>
      <c r="AA75" s="1262"/>
      <c r="AB75" s="1262"/>
      <c r="AC75" s="1262"/>
      <c r="AD75" s="1262">
        <f t="shared" si="4"/>
        <v>405</v>
      </c>
      <c r="AE75" s="1262">
        <f>VLOOKUP(B75,goc!$B$28:$AA$517,21,0)</f>
        <v>405</v>
      </c>
      <c r="AF75" s="1262">
        <f>VLOOKUP(B75,goc!$B$28:$AA$517,22,0)</f>
        <v>0</v>
      </c>
      <c r="AG75" s="1262">
        <f>VLOOKUP(B75,goc!$B$28:$AA$517,23,0)</f>
        <v>405</v>
      </c>
      <c r="AH75" s="1262">
        <f>VLOOKUP(B75,goc!$B$28:$AA$517,24,0)</f>
        <v>0</v>
      </c>
      <c r="AI75" s="1262">
        <f>VLOOKUP(B75,goc!$B$28:$AA$517,25,0)</f>
        <v>405</v>
      </c>
      <c r="AJ75" s="1262">
        <f>VLOOKUP(B75,goc!$B$28:$AA$517,26,0)</f>
        <v>0</v>
      </c>
      <c r="AK75" s="1388">
        <f t="shared" si="5"/>
        <v>0</v>
      </c>
      <c r="AL75" s="1262"/>
    </row>
    <row r="76" spans="1:38" s="1263" customFormat="1" ht="31.5">
      <c r="A76" s="1389">
        <v>67</v>
      </c>
      <c r="B76" s="1456" t="s">
        <v>1507</v>
      </c>
      <c r="C76" s="1395" t="s">
        <v>1175</v>
      </c>
      <c r="D76" s="1399">
        <v>100616</v>
      </c>
      <c r="E76" s="1474" t="s">
        <v>285</v>
      </c>
      <c r="F76" s="1392" t="s">
        <v>1140</v>
      </c>
      <c r="G76" s="1392"/>
      <c r="H76" s="1391" t="s">
        <v>132</v>
      </c>
      <c r="I76" s="1393">
        <v>2008</v>
      </c>
      <c r="J76" s="1402"/>
      <c r="K76" s="1393">
        <v>2014</v>
      </c>
      <c r="L76" s="1403" t="s">
        <v>1319</v>
      </c>
      <c r="M76" s="1393"/>
      <c r="N76" s="1475" t="s">
        <v>1508</v>
      </c>
      <c r="O76" s="1262">
        <f>VLOOKUP(B76,goc!$B$28:$AA$517,14,0)</f>
        <v>112794</v>
      </c>
      <c r="P76" s="1262">
        <f>VLOOKUP(B76,goc!$B$28:$AA$517,15,0)</f>
        <v>88130</v>
      </c>
      <c r="Q76" s="1262">
        <f>VLOOKUP(B76,goc!$B$28:$AA$517,16,0)</f>
        <v>24664</v>
      </c>
      <c r="R76" s="1262">
        <f>VLOOKUP(B76,goc!$B$28:$AA$517,17,0)</f>
        <v>88130</v>
      </c>
      <c r="S76" s="1262">
        <f>VLOOKUP(B76,goc!$B$28:$AA$517,18,0)</f>
        <v>88130</v>
      </c>
      <c r="T76" s="1262">
        <f>VLOOKUP(B76,goc!$B$28:$AA$517,19,0)</f>
        <v>0</v>
      </c>
      <c r="U76" s="1262">
        <v>8649</v>
      </c>
      <c r="V76" s="1262"/>
      <c r="W76" s="1262"/>
      <c r="X76" s="1262">
        <v>2000</v>
      </c>
      <c r="Y76" s="1262">
        <v>1000</v>
      </c>
      <c r="Z76" s="1262">
        <v>995</v>
      </c>
      <c r="AA76" s="1262">
        <v>4654</v>
      </c>
      <c r="AB76" s="1262"/>
      <c r="AC76" s="1262"/>
      <c r="AD76" s="1262">
        <f t="shared" si="4"/>
        <v>8649</v>
      </c>
      <c r="AE76" s="1262">
        <f>VLOOKUP(B76,goc!$B$28:$AA$517,21,0)</f>
        <v>8649</v>
      </c>
      <c r="AF76" s="1262">
        <f>VLOOKUP(B76,goc!$B$28:$AA$517,22,0)</f>
        <v>0</v>
      </c>
      <c r="AG76" s="1262">
        <f>VLOOKUP(B76,goc!$B$28:$AA$517,23,0)</f>
        <v>8649</v>
      </c>
      <c r="AH76" s="1262">
        <f>VLOOKUP(B76,goc!$B$28:$AA$517,24,0)</f>
        <v>0</v>
      </c>
      <c r="AI76" s="1262">
        <f>VLOOKUP(B76,goc!$B$28:$AA$517,25,0)</f>
        <v>2000</v>
      </c>
      <c r="AJ76" s="1262">
        <f>VLOOKUP(B76,goc!$B$28:$AA$517,26,0)</f>
        <v>6649</v>
      </c>
      <c r="AK76" s="1388">
        <f t="shared" si="5"/>
        <v>0</v>
      </c>
      <c r="AL76" s="1262"/>
    </row>
    <row r="77" spans="1:38" s="1263" customFormat="1" ht="63">
      <c r="A77" s="1389">
        <v>68</v>
      </c>
      <c r="B77" s="1390" t="s">
        <v>315</v>
      </c>
      <c r="C77" s="1390" t="s">
        <v>1288</v>
      </c>
      <c r="D77" s="1390">
        <v>153137</v>
      </c>
      <c r="E77" s="1391" t="s">
        <v>285</v>
      </c>
      <c r="F77" s="1392" t="s">
        <v>1140</v>
      </c>
      <c r="G77" s="1392"/>
      <c r="H77" s="1391" t="s">
        <v>1146</v>
      </c>
      <c r="I77" s="1393">
        <v>2010</v>
      </c>
      <c r="J77" s="1393">
        <v>2010</v>
      </c>
      <c r="K77" s="1393">
        <v>2016</v>
      </c>
      <c r="L77" s="1393">
        <v>2014</v>
      </c>
      <c r="M77" s="1393"/>
      <c r="N77" s="1473" t="s">
        <v>316</v>
      </c>
      <c r="O77" s="1262">
        <f>VLOOKUP(B77,goc!$B$28:$AA$517,14,0)</f>
        <v>257147</v>
      </c>
      <c r="P77" s="1262">
        <f>VLOOKUP(B77,goc!$B$28:$AA$517,15,0)</f>
        <v>0</v>
      </c>
      <c r="Q77" s="1262">
        <f>VLOOKUP(B77,goc!$B$28:$AA$517,16,0)</f>
        <v>50000</v>
      </c>
      <c r="R77" s="1262">
        <f>VLOOKUP(B77,goc!$B$28:$AA$517,17,0)</f>
        <v>50000</v>
      </c>
      <c r="S77" s="1262">
        <f>VLOOKUP(B77,goc!$B$28:$AA$517,18,0)</f>
        <v>0</v>
      </c>
      <c r="T77" s="1262">
        <f>VLOOKUP(B77,goc!$B$28:$AA$517,19,0)</f>
        <v>0</v>
      </c>
      <c r="U77" s="1262">
        <v>20000</v>
      </c>
      <c r="V77" s="1262"/>
      <c r="W77" s="1262"/>
      <c r="X77" s="1262">
        <v>5000</v>
      </c>
      <c r="Y77" s="1262">
        <v>3500</v>
      </c>
      <c r="Z77" s="1262">
        <v>1000</v>
      </c>
      <c r="AA77" s="1262">
        <f>3993+1257</f>
        <v>5250</v>
      </c>
      <c r="AB77" s="1262">
        <v>5250</v>
      </c>
      <c r="AC77" s="1262"/>
      <c r="AD77" s="1262">
        <f t="shared" si="4"/>
        <v>20000</v>
      </c>
      <c r="AE77" s="1262">
        <f>VLOOKUP(B77,goc!$B$28:$AA$517,21,0)</f>
        <v>20000</v>
      </c>
      <c r="AF77" s="1262">
        <f>VLOOKUP(B77,goc!$B$28:$AA$517,22,0)</f>
        <v>0</v>
      </c>
      <c r="AG77" s="1262">
        <f>VLOOKUP(B77,goc!$B$28:$AA$517,23,0)</f>
        <v>20000</v>
      </c>
      <c r="AH77" s="1262">
        <f>VLOOKUP(B77,goc!$B$28:$AA$517,24,0)</f>
        <v>0</v>
      </c>
      <c r="AI77" s="1262">
        <f>VLOOKUP(B77,goc!$B$28:$AA$517,25,0)</f>
        <v>5000</v>
      </c>
      <c r="AJ77" s="1262">
        <f>VLOOKUP(B77,goc!$B$28:$AA$517,26,0)</f>
        <v>15000</v>
      </c>
      <c r="AK77" s="1388">
        <f t="shared" si="5"/>
        <v>0</v>
      </c>
      <c r="AL77" s="1262"/>
    </row>
    <row r="78" spans="1:38" s="1263" customFormat="1" ht="78.75">
      <c r="A78" s="1389">
        <v>69</v>
      </c>
      <c r="B78" s="1395" t="s">
        <v>371</v>
      </c>
      <c r="C78" s="1395" t="s">
        <v>1156</v>
      </c>
      <c r="D78" s="1412">
        <v>6954</v>
      </c>
      <c r="E78" s="1391" t="s">
        <v>170</v>
      </c>
      <c r="F78" s="1392" t="s">
        <v>1140</v>
      </c>
      <c r="G78" s="1392"/>
      <c r="H78" s="1391" t="s">
        <v>19</v>
      </c>
      <c r="I78" s="1393">
        <v>2013</v>
      </c>
      <c r="J78" s="1393">
        <v>2013</v>
      </c>
      <c r="K78" s="1393">
        <v>2014</v>
      </c>
      <c r="L78" s="1393">
        <v>2015</v>
      </c>
      <c r="M78" s="1393"/>
      <c r="N78" s="1395" t="s">
        <v>372</v>
      </c>
      <c r="O78" s="1262">
        <f>VLOOKUP(B78,goc!$B$28:$AA$517,14,0)</f>
        <v>34480</v>
      </c>
      <c r="P78" s="1262">
        <f>VLOOKUP(B78,goc!$B$28:$AA$517,15,0)</f>
        <v>0</v>
      </c>
      <c r="Q78" s="1262">
        <f>VLOOKUP(B78,goc!$B$28:$AA$517,16,0)</f>
        <v>6954</v>
      </c>
      <c r="R78" s="1262">
        <f>VLOOKUP(B78,goc!$B$28:$AA$517,17,0)</f>
        <v>6745</v>
      </c>
      <c r="S78" s="1262">
        <f>VLOOKUP(B78,goc!$B$28:$AA$517,18,0)</f>
        <v>0</v>
      </c>
      <c r="T78" s="1262">
        <f>VLOOKUP(B78,goc!$B$28:$AA$517,19,0)</f>
        <v>6745</v>
      </c>
      <c r="U78" s="1262">
        <v>209</v>
      </c>
      <c r="V78" s="1262"/>
      <c r="W78" s="1262"/>
      <c r="X78" s="1262">
        <v>209</v>
      </c>
      <c r="Y78" s="1262"/>
      <c r="Z78" s="1262"/>
      <c r="AA78" s="1262"/>
      <c r="AB78" s="1262"/>
      <c r="AC78" s="1262"/>
      <c r="AD78" s="1262">
        <f t="shared" ref="AD78:AD103" si="6">SUM(V78:AC78)</f>
        <v>209</v>
      </c>
      <c r="AE78" s="1262">
        <f>VLOOKUP(B78,goc!$B$28:$AA$517,21,0)</f>
        <v>209</v>
      </c>
      <c r="AF78" s="1262">
        <f>VLOOKUP(B78,goc!$B$28:$AA$517,22,0)</f>
        <v>0</v>
      </c>
      <c r="AG78" s="1262">
        <f>VLOOKUP(B78,goc!$B$28:$AA$517,23,0)</f>
        <v>209</v>
      </c>
      <c r="AH78" s="1262">
        <f>VLOOKUP(B78,goc!$B$28:$AA$517,24,0)</f>
        <v>0</v>
      </c>
      <c r="AI78" s="1262">
        <f>VLOOKUP(B78,goc!$B$28:$AA$517,25,0)</f>
        <v>209</v>
      </c>
      <c r="AJ78" s="1262">
        <f>VLOOKUP(B78,goc!$B$28:$AA$517,26,0)</f>
        <v>0</v>
      </c>
      <c r="AK78" s="1388">
        <f t="shared" si="5"/>
        <v>0</v>
      </c>
      <c r="AL78" s="1262"/>
    </row>
    <row r="79" spans="1:38" s="1263" customFormat="1" ht="31.5">
      <c r="A79" s="1389">
        <v>70</v>
      </c>
      <c r="B79" s="1395" t="s">
        <v>342</v>
      </c>
      <c r="C79" s="1395"/>
      <c r="D79" s="1396"/>
      <c r="E79" s="1391" t="s">
        <v>170</v>
      </c>
      <c r="F79" s="1392" t="s">
        <v>1140</v>
      </c>
      <c r="G79" s="1392"/>
      <c r="H79" s="1415" t="s">
        <v>189</v>
      </c>
      <c r="I79" s="1393">
        <v>2014</v>
      </c>
      <c r="J79" s="1393">
        <v>2015</v>
      </c>
      <c r="K79" s="1393">
        <v>2016</v>
      </c>
      <c r="L79" s="1393" t="s">
        <v>1319</v>
      </c>
      <c r="M79" s="1393"/>
      <c r="N79" s="1395" t="s">
        <v>343</v>
      </c>
      <c r="O79" s="1262">
        <f>VLOOKUP(B79,goc!$B$28:$AA$517,14,0)</f>
        <v>3735</v>
      </c>
      <c r="P79" s="1262">
        <f>VLOOKUP(B79,goc!$B$28:$AA$517,15,0)</f>
        <v>0</v>
      </c>
      <c r="Q79" s="1262">
        <f>VLOOKUP(B79,goc!$B$28:$AA$517,16,0)</f>
        <v>3361</v>
      </c>
      <c r="R79" s="1262">
        <f>VLOOKUP(B79,goc!$B$28:$AA$517,17,0)</f>
        <v>2300</v>
      </c>
      <c r="S79" s="1262">
        <f>VLOOKUP(B79,goc!$B$28:$AA$517,18,0)</f>
        <v>0</v>
      </c>
      <c r="T79" s="1262">
        <f>VLOOKUP(B79,goc!$B$28:$AA$517,19,0)</f>
        <v>2300</v>
      </c>
      <c r="U79" s="1262">
        <v>1061</v>
      </c>
      <c r="V79" s="1262"/>
      <c r="W79" s="1262"/>
      <c r="X79" s="1262">
        <v>1000</v>
      </c>
      <c r="Y79" s="1262"/>
      <c r="Z79" s="1262">
        <v>61</v>
      </c>
      <c r="AA79" s="1262"/>
      <c r="AB79" s="1262"/>
      <c r="AC79" s="1262"/>
      <c r="AD79" s="1262">
        <f t="shared" si="6"/>
        <v>1061</v>
      </c>
      <c r="AE79" s="1262">
        <f>VLOOKUP(B79,goc!$B$28:$AA$517,21,0)</f>
        <v>1061</v>
      </c>
      <c r="AF79" s="1262">
        <f>VLOOKUP(B79,goc!$B$28:$AA$517,22,0)</f>
        <v>0</v>
      </c>
      <c r="AG79" s="1262">
        <f>VLOOKUP(B79,goc!$B$28:$AA$517,23,0)</f>
        <v>1062</v>
      </c>
      <c r="AH79" s="1262">
        <f>VLOOKUP(B79,goc!$B$28:$AA$517,24,0)</f>
        <v>0</v>
      </c>
      <c r="AI79" s="1262">
        <f>VLOOKUP(B79,goc!$B$28:$AA$517,25,0)</f>
        <v>1000</v>
      </c>
      <c r="AJ79" s="1262">
        <f>VLOOKUP(B79,goc!$B$28:$AA$517,26,0)</f>
        <v>61</v>
      </c>
      <c r="AK79" s="1388">
        <f t="shared" si="5"/>
        <v>0</v>
      </c>
      <c r="AL79" s="1262"/>
    </row>
    <row r="80" spans="1:38" s="1263" customFormat="1" ht="31.5">
      <c r="A80" s="1389">
        <v>71</v>
      </c>
      <c r="B80" s="1390" t="s">
        <v>321</v>
      </c>
      <c r="C80" s="1390"/>
      <c r="D80" s="1420"/>
      <c r="E80" s="1391" t="s">
        <v>388</v>
      </c>
      <c r="F80" s="1392" t="s">
        <v>1140</v>
      </c>
      <c r="G80" s="1392"/>
      <c r="H80" s="1391" t="s">
        <v>132</v>
      </c>
      <c r="I80" s="1393">
        <v>2011</v>
      </c>
      <c r="J80" s="1403" t="s">
        <v>1170</v>
      </c>
      <c r="K80" s="1393">
        <v>2014</v>
      </c>
      <c r="L80" s="1403" t="s">
        <v>1255</v>
      </c>
      <c r="M80" s="1393"/>
      <c r="N80" s="1473" t="s">
        <v>322</v>
      </c>
      <c r="O80" s="1262">
        <f>VLOOKUP(B80,goc!$B$28:$AA$517,14,0)</f>
        <v>18899</v>
      </c>
      <c r="P80" s="1262">
        <f>VLOOKUP(B80,goc!$B$28:$AA$517,15,0)</f>
        <v>0</v>
      </c>
      <c r="Q80" s="1262">
        <f>VLOOKUP(B80,goc!$B$28:$AA$517,16,0)</f>
        <v>18899</v>
      </c>
      <c r="R80" s="1262">
        <f>VLOOKUP(B80,goc!$B$28:$AA$517,17,0)</f>
        <v>12300</v>
      </c>
      <c r="S80" s="1262">
        <f>VLOOKUP(B80,goc!$B$28:$AA$517,18,0)</f>
        <v>0</v>
      </c>
      <c r="T80" s="1262">
        <f>VLOOKUP(B80,goc!$B$28:$AA$517,19,0)</f>
        <v>12300</v>
      </c>
      <c r="U80" s="1262">
        <v>3191</v>
      </c>
      <c r="V80" s="1262">
        <v>3000</v>
      </c>
      <c r="W80" s="1262"/>
      <c r="X80" s="1262">
        <v>191</v>
      </c>
      <c r="Y80" s="1262"/>
      <c r="Z80" s="1262"/>
      <c r="AA80" s="1262"/>
      <c r="AB80" s="1262"/>
      <c r="AC80" s="1262"/>
      <c r="AD80" s="1262">
        <f t="shared" si="6"/>
        <v>3191</v>
      </c>
      <c r="AE80" s="1262">
        <f>VLOOKUP(B80,goc!$B$28:$AA$517,21,0)</f>
        <v>3191</v>
      </c>
      <c r="AF80" s="1262">
        <f>VLOOKUP(B80,goc!$B$28:$AA$517,22,0)</f>
        <v>3000</v>
      </c>
      <c r="AG80" s="1262">
        <f>VLOOKUP(B80,goc!$B$28:$AA$517,23,0)</f>
        <v>191</v>
      </c>
      <c r="AH80" s="1262">
        <f>VLOOKUP(B80,goc!$B$28:$AA$517,24,0)</f>
        <v>0</v>
      </c>
      <c r="AI80" s="1262">
        <f>VLOOKUP(B80,goc!$B$28:$AA$517,25,0)</f>
        <v>191</v>
      </c>
      <c r="AJ80" s="1262">
        <f>VLOOKUP(B80,goc!$B$28:$AA$517,26,0)</f>
        <v>0</v>
      </c>
      <c r="AK80" s="1388">
        <f t="shared" si="5"/>
        <v>0</v>
      </c>
      <c r="AL80" s="1262"/>
    </row>
    <row r="81" spans="1:38" s="1263" customFormat="1" ht="31.5">
      <c r="A81" s="1389">
        <v>72</v>
      </c>
      <c r="B81" s="1468" t="s">
        <v>320</v>
      </c>
      <c r="C81" s="1468"/>
      <c r="D81" s="1468"/>
      <c r="E81" s="1391" t="s">
        <v>645</v>
      </c>
      <c r="F81" s="1392" t="s">
        <v>1140</v>
      </c>
      <c r="G81" s="1392"/>
      <c r="H81" s="1391" t="s">
        <v>1146</v>
      </c>
      <c r="I81" s="1476" t="s">
        <v>1091</v>
      </c>
      <c r="J81" s="1476"/>
      <c r="K81" s="1470" t="s">
        <v>1091</v>
      </c>
      <c r="L81" s="1470"/>
      <c r="M81" s="1470"/>
      <c r="N81" s="1477"/>
      <c r="O81" s="1262">
        <f>VLOOKUP(B81,goc!$B$28:$AA$517,14,0)</f>
        <v>0</v>
      </c>
      <c r="P81" s="1262">
        <f>VLOOKUP(B81,goc!$B$28:$AA$517,15,0)</f>
        <v>0</v>
      </c>
      <c r="Q81" s="1262">
        <f>VLOOKUP(B81,goc!$B$28:$AA$517,16,0)</f>
        <v>0</v>
      </c>
      <c r="R81" s="1262">
        <f>VLOOKUP(B81,goc!$B$28:$AA$517,17,0)</f>
        <v>0</v>
      </c>
      <c r="S81" s="1262">
        <f>VLOOKUP(B81,goc!$B$28:$AA$517,18,0)</f>
        <v>0</v>
      </c>
      <c r="T81" s="1262">
        <f>VLOOKUP(B81,goc!$B$28:$AA$517,19,0)</f>
        <v>0</v>
      </c>
      <c r="U81" s="1262">
        <v>3300</v>
      </c>
      <c r="V81" s="1262"/>
      <c r="W81" s="1262"/>
      <c r="X81" s="1262">
        <v>1000</v>
      </c>
      <c r="Y81" s="1262"/>
      <c r="Z81" s="1262">
        <v>2300</v>
      </c>
      <c r="AA81" s="1262"/>
      <c r="AB81" s="1262"/>
      <c r="AC81" s="1262"/>
      <c r="AD81" s="1262">
        <f t="shared" si="6"/>
        <v>3300</v>
      </c>
      <c r="AE81" s="1262">
        <f>VLOOKUP(B81,goc!$B$28:$AA$517,21,0)</f>
        <v>3300</v>
      </c>
      <c r="AF81" s="1262">
        <f>VLOOKUP(B81,goc!$B$28:$AA$517,22,0)</f>
        <v>0</v>
      </c>
      <c r="AG81" s="1262">
        <f>VLOOKUP(B81,goc!$B$28:$AA$517,23,0)</f>
        <v>3300</v>
      </c>
      <c r="AH81" s="1262">
        <f>VLOOKUP(B81,goc!$B$28:$AA$517,24,0)</f>
        <v>0</v>
      </c>
      <c r="AI81" s="1262">
        <f>VLOOKUP(B81,goc!$B$28:$AA$517,25,0)</f>
        <v>1000</v>
      </c>
      <c r="AJ81" s="1262">
        <f>VLOOKUP(B81,goc!$B$28:$AA$517,26,0)</f>
        <v>2300</v>
      </c>
      <c r="AK81" s="1388">
        <f t="shared" si="5"/>
        <v>0</v>
      </c>
      <c r="AL81" s="1262"/>
    </row>
    <row r="82" spans="1:38" s="1263" customFormat="1" ht="94.5">
      <c r="A82" s="1389">
        <v>73</v>
      </c>
      <c r="B82" s="1395" t="s">
        <v>336</v>
      </c>
      <c r="C82" s="1395" t="s">
        <v>1209</v>
      </c>
      <c r="D82" s="1401">
        <v>25302.133999999998</v>
      </c>
      <c r="E82" s="1391" t="s">
        <v>184</v>
      </c>
      <c r="F82" s="1392" t="s">
        <v>1140</v>
      </c>
      <c r="G82" s="1392"/>
      <c r="H82" s="1391" t="s">
        <v>132</v>
      </c>
      <c r="I82" s="1393">
        <v>2011</v>
      </c>
      <c r="J82" s="1403" t="s">
        <v>1169</v>
      </c>
      <c r="K82" s="1393">
        <v>2012</v>
      </c>
      <c r="L82" s="1403" t="s">
        <v>1211</v>
      </c>
      <c r="M82" s="1393"/>
      <c r="N82" s="1472" t="s">
        <v>337</v>
      </c>
      <c r="O82" s="1262">
        <f>VLOOKUP(B82,goc!$B$28:$AA$517,14,0)</f>
        <v>27139</v>
      </c>
      <c r="P82" s="1262">
        <f>VLOOKUP(B82,goc!$B$28:$AA$517,15,0)</f>
        <v>0</v>
      </c>
      <c r="Q82" s="1262">
        <f>VLOOKUP(B82,goc!$B$28:$AA$517,16,0)</f>
        <v>1802</v>
      </c>
      <c r="R82" s="1262">
        <f>VLOOKUP(B82,goc!$B$28:$AA$517,17,0)</f>
        <v>23500</v>
      </c>
      <c r="S82" s="1262">
        <f>VLOOKUP(B82,goc!$B$28:$AA$517,18,0)</f>
        <v>0</v>
      </c>
      <c r="T82" s="1262">
        <f>VLOOKUP(B82,goc!$B$28:$AA$517,19,0)</f>
        <v>0</v>
      </c>
      <c r="U82" s="1262">
        <v>1802</v>
      </c>
      <c r="V82" s="1262"/>
      <c r="W82" s="1262"/>
      <c r="X82" s="1262">
        <v>1000</v>
      </c>
      <c r="Y82" s="1262"/>
      <c r="Z82" s="1262">
        <v>802</v>
      </c>
      <c r="AA82" s="1262"/>
      <c r="AB82" s="1262"/>
      <c r="AC82" s="1262"/>
      <c r="AD82" s="1262">
        <f t="shared" si="6"/>
        <v>1802</v>
      </c>
      <c r="AE82" s="1262">
        <f>VLOOKUP(B82,goc!$B$28:$AA$517,21,0)</f>
        <v>1802</v>
      </c>
      <c r="AF82" s="1262">
        <f>VLOOKUP(B82,goc!$B$28:$AA$517,22,0)</f>
        <v>0</v>
      </c>
      <c r="AG82" s="1262">
        <f>VLOOKUP(B82,goc!$B$28:$AA$517,23,0)</f>
        <v>1802</v>
      </c>
      <c r="AH82" s="1262">
        <f>VLOOKUP(B82,goc!$B$28:$AA$517,24,0)</f>
        <v>0</v>
      </c>
      <c r="AI82" s="1262">
        <f>VLOOKUP(B82,goc!$B$28:$AA$517,25,0)</f>
        <v>1000</v>
      </c>
      <c r="AJ82" s="1262">
        <f>VLOOKUP(B82,goc!$B$28:$AA$517,26,0)</f>
        <v>802</v>
      </c>
      <c r="AK82" s="1388">
        <f t="shared" si="5"/>
        <v>0</v>
      </c>
      <c r="AL82" s="1262"/>
    </row>
    <row r="83" spans="1:38" s="1263" customFormat="1" ht="78.75">
      <c r="A83" s="1389">
        <v>74</v>
      </c>
      <c r="B83" s="1479" t="s">
        <v>379</v>
      </c>
      <c r="C83" s="1479" t="s">
        <v>1213</v>
      </c>
      <c r="D83" s="1401" t="s">
        <v>1212</v>
      </c>
      <c r="E83" s="1391" t="s">
        <v>184</v>
      </c>
      <c r="F83" s="1392" t="s">
        <v>1140</v>
      </c>
      <c r="G83" s="1392"/>
      <c r="H83" s="1391" t="s">
        <v>132</v>
      </c>
      <c r="I83" s="1393">
        <v>2011</v>
      </c>
      <c r="J83" s="1403" t="s">
        <v>1210</v>
      </c>
      <c r="K83" s="1393">
        <v>2013</v>
      </c>
      <c r="L83" s="1403" t="s">
        <v>1214</v>
      </c>
      <c r="M83" s="1393"/>
      <c r="N83" s="1480" t="s">
        <v>380</v>
      </c>
      <c r="O83" s="1262">
        <f>VLOOKUP(B83,goc!$B$28:$AA$517,14,0)</f>
        <v>61650</v>
      </c>
      <c r="P83" s="1262">
        <f>VLOOKUP(B83,goc!$B$28:$AA$517,15,0)</f>
        <v>0</v>
      </c>
      <c r="Q83" s="1262">
        <f>VLOOKUP(B83,goc!$B$28:$AA$517,16,0)</f>
        <v>148</v>
      </c>
      <c r="R83" s="1262">
        <f>VLOOKUP(B83,goc!$B$28:$AA$517,17,0)</f>
        <v>61000</v>
      </c>
      <c r="S83" s="1262">
        <f>VLOOKUP(B83,goc!$B$28:$AA$517,18,0)</f>
        <v>0</v>
      </c>
      <c r="T83" s="1262">
        <f>VLOOKUP(B83,goc!$B$28:$AA$517,19,0)</f>
        <v>0</v>
      </c>
      <c r="U83" s="1262">
        <v>148</v>
      </c>
      <c r="V83" s="1262"/>
      <c r="W83" s="1262"/>
      <c r="X83" s="1262">
        <v>148</v>
      </c>
      <c r="Y83" s="1262"/>
      <c r="Z83" s="1262"/>
      <c r="AA83" s="1262"/>
      <c r="AB83" s="1262"/>
      <c r="AC83" s="1262"/>
      <c r="AD83" s="1262">
        <f t="shared" si="6"/>
        <v>148</v>
      </c>
      <c r="AE83" s="1262">
        <f>VLOOKUP(B83,goc!$B$28:$AA$517,21,0)</f>
        <v>148</v>
      </c>
      <c r="AF83" s="1262">
        <f>VLOOKUP(B83,goc!$B$28:$AA$517,22,0)</f>
        <v>0</v>
      </c>
      <c r="AG83" s="1262">
        <f>VLOOKUP(B83,goc!$B$28:$AA$517,23,0)</f>
        <v>148</v>
      </c>
      <c r="AH83" s="1262">
        <f>VLOOKUP(B83,goc!$B$28:$AA$517,24,0)</f>
        <v>0</v>
      </c>
      <c r="AI83" s="1262">
        <f>VLOOKUP(B83,goc!$B$28:$AA$517,25,0)</f>
        <v>148</v>
      </c>
      <c r="AJ83" s="1262">
        <f>VLOOKUP(B83,goc!$B$28:$AA$517,26,0)</f>
        <v>0</v>
      </c>
      <c r="AK83" s="1388">
        <f t="shared" si="5"/>
        <v>0</v>
      </c>
      <c r="AL83" s="1262"/>
    </row>
    <row r="84" spans="1:38" s="1263" customFormat="1" ht="94.5">
      <c r="A84" s="1389">
        <v>75</v>
      </c>
      <c r="B84" s="1428" t="s">
        <v>326</v>
      </c>
      <c r="C84" s="1428" t="s">
        <v>1179</v>
      </c>
      <c r="D84" s="1429">
        <v>22606</v>
      </c>
      <c r="E84" s="1391" t="s">
        <v>184</v>
      </c>
      <c r="F84" s="1392" t="s">
        <v>1140</v>
      </c>
      <c r="G84" s="1392"/>
      <c r="H84" s="1415" t="s">
        <v>26</v>
      </c>
      <c r="I84" s="1393">
        <v>2013</v>
      </c>
      <c r="J84" s="1403" t="s">
        <v>1178</v>
      </c>
      <c r="K84" s="1393">
        <v>2015</v>
      </c>
      <c r="L84" s="1403" t="s">
        <v>1180</v>
      </c>
      <c r="M84" s="1393"/>
      <c r="N84" s="1471" t="s">
        <v>327</v>
      </c>
      <c r="O84" s="1262">
        <f>VLOOKUP(B84,goc!$B$28:$AA$517,14,0)</f>
        <v>22981</v>
      </c>
      <c r="P84" s="1262">
        <f>VLOOKUP(B84,goc!$B$28:$AA$517,15,0)</f>
        <v>0</v>
      </c>
      <c r="Q84" s="1262">
        <f>VLOOKUP(B84,goc!$B$28:$AA$517,16,0)</f>
        <v>2981</v>
      </c>
      <c r="R84" s="1262">
        <f>VLOOKUP(B84,goc!$B$28:$AA$517,17,0)</f>
        <v>20000</v>
      </c>
      <c r="S84" s="1262">
        <f>VLOOKUP(B84,goc!$B$28:$AA$517,18,0)</f>
        <v>0</v>
      </c>
      <c r="T84" s="1262">
        <f>VLOOKUP(B84,goc!$B$28:$AA$517,19,0)</f>
        <v>0</v>
      </c>
      <c r="U84" s="1262">
        <v>2606</v>
      </c>
      <c r="V84" s="1262"/>
      <c r="W84" s="1262"/>
      <c r="X84" s="1262">
        <v>1000</v>
      </c>
      <c r="Y84" s="1262">
        <v>1000</v>
      </c>
      <c r="Z84" s="1262">
        <v>606</v>
      </c>
      <c r="AA84" s="1262"/>
      <c r="AB84" s="1262"/>
      <c r="AC84" s="1262"/>
      <c r="AD84" s="1262">
        <f t="shared" si="6"/>
        <v>2606</v>
      </c>
      <c r="AE84" s="1262">
        <f>VLOOKUP(B84,goc!$B$28:$AA$517,21,0)</f>
        <v>2606</v>
      </c>
      <c r="AF84" s="1262">
        <f>VLOOKUP(B84,goc!$B$28:$AA$517,22,0)</f>
        <v>0</v>
      </c>
      <c r="AG84" s="1262">
        <f>VLOOKUP(B84,goc!$B$28:$AA$517,23,0)</f>
        <v>2606</v>
      </c>
      <c r="AH84" s="1262">
        <f>VLOOKUP(B84,goc!$B$28:$AA$517,24,0)</f>
        <v>0</v>
      </c>
      <c r="AI84" s="1262">
        <f>VLOOKUP(B84,goc!$B$28:$AA$517,25,0)</f>
        <v>1000</v>
      </c>
      <c r="AJ84" s="1262">
        <f>VLOOKUP(B84,goc!$B$28:$AA$517,26,0)</f>
        <v>1606</v>
      </c>
      <c r="AK84" s="1388">
        <f t="shared" si="5"/>
        <v>0</v>
      </c>
      <c r="AL84" s="1262"/>
    </row>
    <row r="85" spans="1:38" s="1263" customFormat="1" ht="78.75">
      <c r="A85" s="1389">
        <v>76</v>
      </c>
      <c r="B85" s="1428" t="s">
        <v>364</v>
      </c>
      <c r="C85" s="1428" t="s">
        <v>1219</v>
      </c>
      <c r="D85" s="1430">
        <v>5652.7250000000004</v>
      </c>
      <c r="E85" s="1391" t="s">
        <v>184</v>
      </c>
      <c r="F85" s="1392" t="s">
        <v>1140</v>
      </c>
      <c r="G85" s="1392"/>
      <c r="H85" s="1450" t="s">
        <v>106</v>
      </c>
      <c r="I85" s="1393">
        <v>2013</v>
      </c>
      <c r="J85" s="1403" t="s">
        <v>1220</v>
      </c>
      <c r="K85" s="1393">
        <v>2015</v>
      </c>
      <c r="L85" s="1403" t="s">
        <v>1221</v>
      </c>
      <c r="M85" s="1393"/>
      <c r="N85" s="1471" t="s">
        <v>365</v>
      </c>
      <c r="O85" s="1262">
        <f>VLOOKUP(B85,goc!$B$28:$AA$517,14,0)</f>
        <v>6545</v>
      </c>
      <c r="P85" s="1262">
        <f>VLOOKUP(B85,goc!$B$28:$AA$517,15,0)</f>
        <v>0</v>
      </c>
      <c r="Q85" s="1262">
        <f>VLOOKUP(B85,goc!$B$28:$AA$517,16,0)</f>
        <v>346</v>
      </c>
      <c r="R85" s="1262">
        <f>VLOOKUP(B85,goc!$B$28:$AA$517,17,0)</f>
        <v>5653</v>
      </c>
      <c r="S85" s="1262">
        <f>VLOOKUP(B85,goc!$B$28:$AA$517,18,0)</f>
        <v>0</v>
      </c>
      <c r="T85" s="1262">
        <f>VLOOKUP(B85,goc!$B$28:$AA$517,19,0)</f>
        <v>0</v>
      </c>
      <c r="U85" s="1262">
        <v>346</v>
      </c>
      <c r="V85" s="1262"/>
      <c r="W85" s="1262"/>
      <c r="X85" s="1262">
        <v>346</v>
      </c>
      <c r="Y85" s="1262"/>
      <c r="Z85" s="1262"/>
      <c r="AA85" s="1262"/>
      <c r="AB85" s="1262"/>
      <c r="AC85" s="1262"/>
      <c r="AD85" s="1262">
        <f t="shared" ref="AD85:AD90" si="7">SUM(V85:AC85)</f>
        <v>346</v>
      </c>
      <c r="AE85" s="1262">
        <f>VLOOKUP(B85,goc!$B$28:$AA$517,21,0)</f>
        <v>346</v>
      </c>
      <c r="AF85" s="1262">
        <f>VLOOKUP(B85,goc!$B$28:$AA$517,22,0)</f>
        <v>0</v>
      </c>
      <c r="AG85" s="1262">
        <f>VLOOKUP(B85,goc!$B$28:$AA$517,23,0)</f>
        <v>346</v>
      </c>
      <c r="AH85" s="1262">
        <f>VLOOKUP(B85,goc!$B$28:$AA$517,24,0)</f>
        <v>0</v>
      </c>
      <c r="AI85" s="1262">
        <f>VLOOKUP(B85,goc!$B$28:$AA$517,25,0)</f>
        <v>346</v>
      </c>
      <c r="AJ85" s="1262">
        <f>VLOOKUP(B85,goc!$B$28:$AA$517,26,0)</f>
        <v>0</v>
      </c>
      <c r="AK85" s="1388">
        <f t="shared" ref="AK85:AK102" si="8">AD85-U85</f>
        <v>0</v>
      </c>
      <c r="AL85" s="1262"/>
    </row>
    <row r="86" spans="1:38" s="1263" customFormat="1" ht="78.75">
      <c r="A86" s="1389">
        <v>77</v>
      </c>
      <c r="B86" s="1428" t="s">
        <v>385</v>
      </c>
      <c r="C86" s="1428" t="s">
        <v>1217</v>
      </c>
      <c r="D86" s="1430">
        <v>3893.7919999999999</v>
      </c>
      <c r="E86" s="1391" t="s">
        <v>184</v>
      </c>
      <c r="F86" s="1392" t="s">
        <v>1140</v>
      </c>
      <c r="G86" s="1392"/>
      <c r="H86" s="1415" t="s">
        <v>26</v>
      </c>
      <c r="I86" s="1393">
        <v>2013</v>
      </c>
      <c r="J86" s="1403" t="s">
        <v>1218</v>
      </c>
      <c r="K86" s="1393">
        <v>2015</v>
      </c>
      <c r="L86" s="1403" t="s">
        <v>1184</v>
      </c>
      <c r="M86" s="1393"/>
      <c r="N86" s="1471" t="s">
        <v>386</v>
      </c>
      <c r="O86" s="1262">
        <f>VLOOKUP(B86,goc!$B$28:$AA$517,14,0)</f>
        <v>6780</v>
      </c>
      <c r="P86" s="1262">
        <f>VLOOKUP(B86,goc!$B$28:$AA$517,15,0)</f>
        <v>0</v>
      </c>
      <c r="Q86" s="1262">
        <f>VLOOKUP(B86,goc!$B$28:$AA$517,16,0)</f>
        <v>10</v>
      </c>
      <c r="R86" s="1262">
        <f>VLOOKUP(B86,goc!$B$28:$AA$517,17,0)</f>
        <v>3884</v>
      </c>
      <c r="S86" s="1262">
        <f>VLOOKUP(B86,goc!$B$28:$AA$517,18,0)</f>
        <v>0</v>
      </c>
      <c r="T86" s="1262">
        <f>VLOOKUP(B86,goc!$B$28:$AA$517,19,0)</f>
        <v>0</v>
      </c>
      <c r="U86" s="1262">
        <v>10</v>
      </c>
      <c r="V86" s="1262"/>
      <c r="W86" s="1262"/>
      <c r="X86" s="1262">
        <v>10</v>
      </c>
      <c r="Y86" s="1262"/>
      <c r="Z86" s="1262"/>
      <c r="AA86" s="1262"/>
      <c r="AB86" s="1262"/>
      <c r="AC86" s="1262"/>
      <c r="AD86" s="1262">
        <f t="shared" si="7"/>
        <v>10</v>
      </c>
      <c r="AE86" s="1262">
        <f>VLOOKUP(B86,goc!$B$28:$AA$517,21,0)</f>
        <v>10</v>
      </c>
      <c r="AF86" s="1262">
        <f>VLOOKUP(B86,goc!$B$28:$AA$517,22,0)</f>
        <v>0</v>
      </c>
      <c r="AG86" s="1262">
        <f>VLOOKUP(B86,goc!$B$28:$AA$517,23,0)</f>
        <v>10</v>
      </c>
      <c r="AH86" s="1262">
        <f>VLOOKUP(B86,goc!$B$28:$AA$517,24,0)</f>
        <v>0</v>
      </c>
      <c r="AI86" s="1262">
        <f>VLOOKUP(B86,goc!$B$28:$AA$517,25,0)</f>
        <v>10</v>
      </c>
      <c r="AJ86" s="1262">
        <f>VLOOKUP(B86,goc!$B$28:$AA$517,26,0)</f>
        <v>0</v>
      </c>
      <c r="AK86" s="1388">
        <f t="shared" si="8"/>
        <v>0</v>
      </c>
      <c r="AL86" s="1262"/>
    </row>
    <row r="87" spans="1:38" s="1263" customFormat="1" ht="78.75">
      <c r="A87" s="1389">
        <v>78</v>
      </c>
      <c r="B87" s="1395" t="s">
        <v>323</v>
      </c>
      <c r="C87" s="1395" t="s">
        <v>1204</v>
      </c>
      <c r="D87" s="1430">
        <v>14791</v>
      </c>
      <c r="E87" s="1391" t="s">
        <v>184</v>
      </c>
      <c r="F87" s="1392" t="s">
        <v>1140</v>
      </c>
      <c r="G87" s="1392"/>
      <c r="H87" s="1391" t="s">
        <v>132</v>
      </c>
      <c r="I87" s="1393">
        <v>2014</v>
      </c>
      <c r="J87" s="1403" t="s">
        <v>1205</v>
      </c>
      <c r="K87" s="1393">
        <v>2015</v>
      </c>
      <c r="L87" s="1402" t="s">
        <v>1206</v>
      </c>
      <c r="M87" s="1393"/>
      <c r="N87" s="1472" t="s">
        <v>324</v>
      </c>
      <c r="O87" s="1262">
        <f>VLOOKUP(B87,goc!$B$28:$AA$517,14,0)</f>
        <v>15029</v>
      </c>
      <c r="P87" s="1262">
        <f>VLOOKUP(B87,goc!$B$28:$AA$517,15,0)</f>
        <v>0</v>
      </c>
      <c r="Q87" s="1262">
        <f>VLOOKUP(B87,goc!$B$28:$AA$517,16,0)</f>
        <v>2791</v>
      </c>
      <c r="R87" s="1262">
        <f>VLOOKUP(B87,goc!$B$28:$AA$517,17,0)</f>
        <v>12000</v>
      </c>
      <c r="S87" s="1262">
        <f>VLOOKUP(B87,goc!$B$28:$AA$517,18,0)</f>
        <v>0</v>
      </c>
      <c r="T87" s="1262">
        <f>VLOOKUP(B87,goc!$B$28:$AA$517,19,0)</f>
        <v>0</v>
      </c>
      <c r="U87" s="1262">
        <v>2791</v>
      </c>
      <c r="V87" s="1262"/>
      <c r="W87" s="1262"/>
      <c r="X87" s="1262">
        <v>1000</v>
      </c>
      <c r="Y87" s="1262">
        <v>1000</v>
      </c>
      <c r="Z87" s="1262">
        <v>791</v>
      </c>
      <c r="AA87" s="1262"/>
      <c r="AB87" s="1262"/>
      <c r="AC87" s="1262"/>
      <c r="AD87" s="1262">
        <f t="shared" si="7"/>
        <v>2791</v>
      </c>
      <c r="AE87" s="1262">
        <f>VLOOKUP(B87,goc!$B$28:$AA$517,21,0)</f>
        <v>2791</v>
      </c>
      <c r="AF87" s="1262">
        <f>VLOOKUP(B87,goc!$B$28:$AA$517,22,0)</f>
        <v>0</v>
      </c>
      <c r="AG87" s="1262">
        <f>VLOOKUP(B87,goc!$B$28:$AA$517,23,0)</f>
        <v>2791</v>
      </c>
      <c r="AH87" s="1262">
        <f>VLOOKUP(B87,goc!$B$28:$AA$517,24,0)</f>
        <v>0</v>
      </c>
      <c r="AI87" s="1262">
        <f>VLOOKUP(B87,goc!$B$28:$AA$517,25,0)</f>
        <v>1000</v>
      </c>
      <c r="AJ87" s="1262">
        <f>VLOOKUP(B87,goc!$B$28:$AA$517,26,0)</f>
        <v>1791</v>
      </c>
      <c r="AK87" s="1388">
        <f t="shared" si="8"/>
        <v>0</v>
      </c>
      <c r="AL87" s="1262"/>
    </row>
    <row r="88" spans="1:38" s="1263" customFormat="1" ht="78.75">
      <c r="A88" s="1389">
        <v>79</v>
      </c>
      <c r="B88" s="1395" t="s">
        <v>349</v>
      </c>
      <c r="C88" s="1395" t="s">
        <v>1203</v>
      </c>
      <c r="D88" s="1430">
        <v>13157.465</v>
      </c>
      <c r="E88" s="1391" t="s">
        <v>184</v>
      </c>
      <c r="F88" s="1392" t="s">
        <v>1140</v>
      </c>
      <c r="G88" s="1392"/>
      <c r="H88" s="1415" t="s">
        <v>26</v>
      </c>
      <c r="I88" s="1470">
        <v>2014</v>
      </c>
      <c r="J88" s="1481" t="s">
        <v>1174</v>
      </c>
      <c r="K88" s="1470" t="s">
        <v>1092</v>
      </c>
      <c r="L88" s="1481" t="s">
        <v>1192</v>
      </c>
      <c r="M88" s="1470"/>
      <c r="N88" s="1456" t="s">
        <v>1112</v>
      </c>
      <c r="O88" s="1262">
        <f>goc!O486</f>
        <v>13414</v>
      </c>
      <c r="P88" s="1262">
        <f>goc!P486</f>
        <v>0</v>
      </c>
      <c r="Q88" s="1262">
        <f>goc!Q486</f>
        <v>13414</v>
      </c>
      <c r="R88" s="1262">
        <f>goc!R486</f>
        <v>12000</v>
      </c>
      <c r="S88" s="1262">
        <f>goc!S486</f>
        <v>0</v>
      </c>
      <c r="T88" s="1262">
        <f>goc!T486</f>
        <v>12000</v>
      </c>
      <c r="U88" s="1262">
        <v>1166</v>
      </c>
      <c r="V88" s="1262"/>
      <c r="W88" s="1262"/>
      <c r="X88" s="1262">
        <v>1000</v>
      </c>
      <c r="Y88" s="1262"/>
      <c r="Z88" s="1262">
        <v>166</v>
      </c>
      <c r="AA88" s="1262"/>
      <c r="AB88" s="1262"/>
      <c r="AC88" s="1262"/>
      <c r="AD88" s="1262">
        <f t="shared" si="7"/>
        <v>1166</v>
      </c>
      <c r="AE88" s="1262">
        <f>goc!V486</f>
        <v>1166</v>
      </c>
      <c r="AF88" s="1262">
        <f>goc!W486</f>
        <v>0</v>
      </c>
      <c r="AG88" s="1262">
        <f>goc!X486</f>
        <v>1166</v>
      </c>
      <c r="AH88" s="1262">
        <f>goc!Y486</f>
        <v>0</v>
      </c>
      <c r="AI88" s="1262">
        <f>goc!Z486</f>
        <v>1000</v>
      </c>
      <c r="AJ88" s="1262">
        <f>goc!AA486</f>
        <v>166</v>
      </c>
      <c r="AK88" s="1388">
        <f t="shared" si="8"/>
        <v>0</v>
      </c>
      <c r="AL88" s="1262"/>
    </row>
    <row r="89" spans="1:38" s="1263" customFormat="1" ht="78.75">
      <c r="A89" s="1389">
        <v>80</v>
      </c>
      <c r="B89" s="1428" t="s">
        <v>346</v>
      </c>
      <c r="C89" s="1428" t="s">
        <v>1181</v>
      </c>
      <c r="D89" s="1448"/>
      <c r="E89" s="1391" t="s">
        <v>184</v>
      </c>
      <c r="F89" s="1392" t="s">
        <v>1140</v>
      </c>
      <c r="G89" s="1392"/>
      <c r="H89" s="1397" t="s">
        <v>51</v>
      </c>
      <c r="I89" s="1393">
        <v>2013</v>
      </c>
      <c r="J89" s="1393"/>
      <c r="K89" s="1393">
        <v>2015</v>
      </c>
      <c r="L89" s="1393"/>
      <c r="M89" s="1393"/>
      <c r="N89" s="1438" t="s">
        <v>347</v>
      </c>
      <c r="O89" s="1262">
        <f>VLOOKUP(B89,goc!$B$28:$AA$517,14,0)</f>
        <v>14715</v>
      </c>
      <c r="P89" s="1262">
        <f>VLOOKUP(B89,goc!$B$28:$AA$517,15,0)</f>
        <v>0</v>
      </c>
      <c r="Q89" s="1262">
        <f>VLOOKUP(B89,goc!$B$28:$AA$517,16,0)</f>
        <v>1200</v>
      </c>
      <c r="R89" s="1262">
        <f>VLOOKUP(B89,goc!$B$28:$AA$517,17,0)</f>
        <v>13320</v>
      </c>
      <c r="S89" s="1262">
        <f>VLOOKUP(B89,goc!$B$28:$AA$517,18,0)</f>
        <v>0</v>
      </c>
      <c r="T89" s="1262">
        <f>VLOOKUP(B89,goc!$B$28:$AA$517,19,0)</f>
        <v>0</v>
      </c>
      <c r="U89" s="1262">
        <v>1200</v>
      </c>
      <c r="V89" s="1262">
        <v>1200</v>
      </c>
      <c r="W89" s="1262"/>
      <c r="X89" s="1262"/>
      <c r="Y89" s="1262"/>
      <c r="Z89" s="1262"/>
      <c r="AA89" s="1262"/>
      <c r="AB89" s="1262"/>
      <c r="AC89" s="1262"/>
      <c r="AD89" s="1262">
        <f t="shared" si="7"/>
        <v>1200</v>
      </c>
      <c r="AE89" s="1262">
        <f>VLOOKUP(B89,goc!$B$28:$AA$517,21,0)</f>
        <v>1200</v>
      </c>
      <c r="AF89" s="1262">
        <f>VLOOKUP(B89,goc!$B$28:$AA$517,22,0)</f>
        <v>1200</v>
      </c>
      <c r="AG89" s="1262">
        <f>VLOOKUP(B89,goc!$B$28:$AA$517,23,0)</f>
        <v>0</v>
      </c>
      <c r="AH89" s="1262">
        <f>VLOOKUP(B89,goc!$B$28:$AA$517,24,0)</f>
        <v>0</v>
      </c>
      <c r="AI89" s="1262">
        <f>VLOOKUP(B89,goc!$B$28:$AA$517,25,0)</f>
        <v>0</v>
      </c>
      <c r="AJ89" s="1262">
        <f>VLOOKUP(B89,goc!$B$28:$AA$517,26,0)</f>
        <v>0</v>
      </c>
      <c r="AK89" s="1388">
        <f t="shared" si="8"/>
        <v>0</v>
      </c>
      <c r="AL89" s="1262"/>
    </row>
    <row r="90" spans="1:38" s="1263" customFormat="1" ht="31.5">
      <c r="A90" s="1389">
        <v>81</v>
      </c>
      <c r="B90" s="1428" t="s">
        <v>354</v>
      </c>
      <c r="C90" s="1428" t="s">
        <v>1232</v>
      </c>
      <c r="D90" s="1448"/>
      <c r="E90" s="1391" t="s">
        <v>184</v>
      </c>
      <c r="F90" s="1392" t="s">
        <v>1140</v>
      </c>
      <c r="G90" s="1392"/>
      <c r="H90" s="1391" t="s">
        <v>132</v>
      </c>
      <c r="I90" s="1393">
        <v>2014</v>
      </c>
      <c r="J90" s="1393"/>
      <c r="K90" s="1393">
        <v>2016</v>
      </c>
      <c r="L90" s="1393"/>
      <c r="M90" s="1393"/>
      <c r="N90" s="1471" t="s">
        <v>355</v>
      </c>
      <c r="O90" s="1262">
        <f>VLOOKUP(B90,goc!$B$28:$AA$517,14,0)</f>
        <v>11965</v>
      </c>
      <c r="P90" s="1262">
        <f>VLOOKUP(B90,goc!$B$28:$AA$517,15,0)</f>
        <v>0</v>
      </c>
      <c r="Q90" s="1262">
        <f>VLOOKUP(B90,goc!$B$28:$AA$517,16,0)</f>
        <v>1965</v>
      </c>
      <c r="R90" s="1262">
        <f>VLOOKUP(B90,goc!$B$28:$AA$517,17,0)</f>
        <v>10000</v>
      </c>
      <c r="S90" s="1262">
        <f>VLOOKUP(B90,goc!$B$28:$AA$517,18,0)</f>
        <v>0</v>
      </c>
      <c r="T90" s="1262">
        <f>VLOOKUP(B90,goc!$B$28:$AA$517,19,0)</f>
        <v>0</v>
      </c>
      <c r="U90" s="1262">
        <v>769</v>
      </c>
      <c r="V90" s="1262"/>
      <c r="W90" s="1262"/>
      <c r="X90" s="1262">
        <v>769</v>
      </c>
      <c r="Y90" s="1262"/>
      <c r="Z90" s="1262"/>
      <c r="AA90" s="1262"/>
      <c r="AB90" s="1262"/>
      <c r="AC90" s="1262"/>
      <c r="AD90" s="1262">
        <f t="shared" si="7"/>
        <v>769</v>
      </c>
      <c r="AE90" s="1262">
        <f>VLOOKUP(B90,goc!$B$28:$AA$517,21,0)</f>
        <v>769</v>
      </c>
      <c r="AF90" s="1262">
        <f>VLOOKUP(B90,goc!$B$28:$AA$517,22,0)</f>
        <v>0</v>
      </c>
      <c r="AG90" s="1262">
        <f>VLOOKUP(B90,goc!$B$28:$AA$517,23,0)</f>
        <v>769</v>
      </c>
      <c r="AH90" s="1262">
        <f>VLOOKUP(B90,goc!$B$28:$AA$517,24,0)</f>
        <v>0</v>
      </c>
      <c r="AI90" s="1262">
        <f>VLOOKUP(B90,goc!$B$28:$AA$517,25,0)</f>
        <v>769</v>
      </c>
      <c r="AJ90" s="1262">
        <f>VLOOKUP(B90,goc!$B$28:$AA$517,26,0)</f>
        <v>0</v>
      </c>
      <c r="AK90" s="1388">
        <f t="shared" si="8"/>
        <v>0</v>
      </c>
      <c r="AL90" s="1262"/>
    </row>
    <row r="91" spans="1:38" s="1263" customFormat="1" ht="78.75">
      <c r="A91" s="1389">
        <v>82</v>
      </c>
      <c r="B91" s="1428" t="s">
        <v>332</v>
      </c>
      <c r="C91" s="1452" t="s">
        <v>1208</v>
      </c>
      <c r="D91" s="1430">
        <v>10014.373</v>
      </c>
      <c r="E91" s="1391" t="s">
        <v>184</v>
      </c>
      <c r="F91" s="1392" t="s">
        <v>1140</v>
      </c>
      <c r="G91" s="1392"/>
      <c r="H91" s="1397" t="s">
        <v>51</v>
      </c>
      <c r="I91" s="1393">
        <v>2015</v>
      </c>
      <c r="J91" s="1403" t="s">
        <v>1222</v>
      </c>
      <c r="K91" s="1393">
        <v>2017</v>
      </c>
      <c r="L91" s="1403" t="s">
        <v>1223</v>
      </c>
      <c r="M91" s="1393"/>
      <c r="N91" s="1471" t="s">
        <v>1661</v>
      </c>
      <c r="O91" s="1262">
        <f>VLOOKUP(B91,goc!$B$28:$AA$517,14,0)</f>
        <v>10124</v>
      </c>
      <c r="P91" s="1262">
        <f>VLOOKUP(B91,goc!$B$28:$AA$517,15,0)</f>
        <v>0</v>
      </c>
      <c r="Q91" s="1262">
        <f>VLOOKUP(B91,goc!$B$28:$AA$517,16,0)</f>
        <v>2171</v>
      </c>
      <c r="R91" s="1262">
        <f>VLOOKUP(B91,goc!$B$28:$AA$517,17,0)</f>
        <v>7843</v>
      </c>
      <c r="S91" s="1262">
        <f>VLOOKUP(B91,goc!$B$28:$AA$517,18,0)</f>
        <v>0</v>
      </c>
      <c r="T91" s="1262">
        <f>VLOOKUP(B91,goc!$B$28:$AA$517,19,0)</f>
        <v>0</v>
      </c>
      <c r="U91" s="1262">
        <v>2171</v>
      </c>
      <c r="V91" s="1262"/>
      <c r="W91" s="1262"/>
      <c r="X91" s="1262">
        <v>1000</v>
      </c>
      <c r="Y91" s="1262"/>
      <c r="Z91" s="1262">
        <v>1170</v>
      </c>
      <c r="AA91" s="1262"/>
      <c r="AB91" s="1262"/>
      <c r="AC91" s="1262"/>
      <c r="AD91" s="1262">
        <f>SUM(V91:AC91)+1</f>
        <v>2171</v>
      </c>
      <c r="AE91" s="1262">
        <f>VLOOKUP(B91,goc!$B$28:$AA$517,21,0)</f>
        <v>2171</v>
      </c>
      <c r="AF91" s="1262">
        <f>VLOOKUP(B91,goc!$B$28:$AA$517,22,0)</f>
        <v>0</v>
      </c>
      <c r="AG91" s="1262">
        <f>VLOOKUP(B91,goc!$B$28:$AA$517,23,0)</f>
        <v>2171</v>
      </c>
      <c r="AH91" s="1262">
        <f>VLOOKUP(B91,goc!$B$28:$AA$517,24,0)</f>
        <v>0</v>
      </c>
      <c r="AI91" s="1262">
        <f>VLOOKUP(B91,goc!$B$28:$AA$517,25,0)</f>
        <v>1000</v>
      </c>
      <c r="AJ91" s="1262">
        <f>VLOOKUP(B91,goc!$B$28:$AA$517,26,0)</f>
        <v>1171</v>
      </c>
      <c r="AK91" s="1388">
        <f t="shared" si="8"/>
        <v>0</v>
      </c>
      <c r="AL91" s="1262"/>
    </row>
    <row r="92" spans="1:38" s="1263" customFormat="1" ht="60.75" customHeight="1">
      <c r="A92" s="1389">
        <v>83</v>
      </c>
      <c r="B92" s="1395" t="s">
        <v>369</v>
      </c>
      <c r="C92" s="1395" t="s">
        <v>1207</v>
      </c>
      <c r="D92" s="1430">
        <v>32731.620999999999</v>
      </c>
      <c r="E92" s="1391" t="s">
        <v>184</v>
      </c>
      <c r="F92" s="1392" t="s">
        <v>1140</v>
      </c>
      <c r="G92" s="1392"/>
      <c r="H92" s="1415" t="s">
        <v>26</v>
      </c>
      <c r="I92" s="1470">
        <v>2010</v>
      </c>
      <c r="J92" s="1470">
        <v>2010</v>
      </c>
      <c r="K92" s="1470" t="s">
        <v>1103</v>
      </c>
      <c r="L92" s="1470" t="s">
        <v>1103</v>
      </c>
      <c r="M92" s="1470"/>
      <c r="N92" s="1471" t="s">
        <v>1662</v>
      </c>
      <c r="O92" s="1262">
        <f>VLOOKUP(B92,goc!$B$28:$AA$517,14,0)</f>
        <v>33857</v>
      </c>
      <c r="P92" s="1262">
        <f>VLOOKUP(B92,goc!$B$28:$AA$517,15,0)</f>
        <v>0</v>
      </c>
      <c r="Q92" s="1262">
        <f>VLOOKUP(B92,goc!$B$28:$AA$517,16,0)</f>
        <v>264</v>
      </c>
      <c r="R92" s="1262">
        <f>VLOOKUP(B92,goc!$B$28:$AA$517,17,0)</f>
        <v>32468</v>
      </c>
      <c r="S92" s="1262">
        <f>VLOOKUP(B92,goc!$B$28:$AA$517,18,0)</f>
        <v>0</v>
      </c>
      <c r="T92" s="1262">
        <f>VLOOKUP(B92,goc!$B$28:$AA$517,19,0)</f>
        <v>0</v>
      </c>
      <c r="U92" s="1262">
        <v>264</v>
      </c>
      <c r="V92" s="1262"/>
      <c r="W92" s="1262"/>
      <c r="X92" s="1262">
        <v>264</v>
      </c>
      <c r="Y92" s="1262"/>
      <c r="Z92" s="1262"/>
      <c r="AA92" s="1262"/>
      <c r="AB92" s="1262"/>
      <c r="AC92" s="1262"/>
      <c r="AD92" s="1262">
        <f>SUM(V92:AC92)</f>
        <v>264</v>
      </c>
      <c r="AE92" s="1262">
        <f>VLOOKUP(B92,goc!$B$28:$AA$517,21,0)</f>
        <v>264</v>
      </c>
      <c r="AF92" s="1262">
        <f>VLOOKUP(B92,goc!$B$28:$AA$517,22,0)</f>
        <v>0</v>
      </c>
      <c r="AG92" s="1262">
        <f>VLOOKUP(B92,goc!$B$28:$AA$517,23,0)</f>
        <v>264</v>
      </c>
      <c r="AH92" s="1262">
        <f>VLOOKUP(B92,goc!$B$28:$AA$517,24,0)</f>
        <v>0</v>
      </c>
      <c r="AI92" s="1262">
        <f>VLOOKUP(B92,goc!$B$28:$AA$517,25,0)</f>
        <v>264</v>
      </c>
      <c r="AJ92" s="1262">
        <f>VLOOKUP(B92,goc!$B$28:$AA$517,26,0)</f>
        <v>0</v>
      </c>
      <c r="AK92" s="1388">
        <f t="shared" si="8"/>
        <v>0</v>
      </c>
      <c r="AL92" s="1262"/>
    </row>
    <row r="93" spans="1:38" s="1263" customFormat="1" ht="63">
      <c r="A93" s="1389">
        <v>84</v>
      </c>
      <c r="B93" s="1254" t="s">
        <v>1563</v>
      </c>
      <c r="C93" s="1254"/>
      <c r="D93" s="1255"/>
      <c r="E93" s="1256" t="s">
        <v>184</v>
      </c>
      <c r="F93" s="1257" t="s">
        <v>1140</v>
      </c>
      <c r="G93" s="1258"/>
      <c r="H93" s="1259" t="s">
        <v>211</v>
      </c>
      <c r="I93" s="1260">
        <v>2011</v>
      </c>
      <c r="J93" s="1260">
        <v>2011</v>
      </c>
      <c r="K93" s="1260">
        <v>2013</v>
      </c>
      <c r="L93" s="1260"/>
      <c r="M93" s="1260"/>
      <c r="N93" s="1261" t="s">
        <v>1565</v>
      </c>
      <c r="O93" s="1262">
        <f>VLOOKUP(B93,goc!$B$28:$AA$517,14,0)</f>
        <v>91090</v>
      </c>
      <c r="P93" s="1262">
        <f>VLOOKUP(B93,goc!$B$28:$AA$517,15,0)</f>
        <v>0</v>
      </c>
      <c r="Q93" s="1262">
        <f>VLOOKUP(B93,goc!$B$28:$AA$517,16,0)</f>
        <v>0</v>
      </c>
      <c r="R93" s="1262">
        <f>VLOOKUP(B93,goc!$B$28:$AA$517,17,0)</f>
        <v>30500</v>
      </c>
      <c r="S93" s="1262">
        <f>VLOOKUP(B93,goc!$B$28:$AA$517,18,0)</f>
        <v>0</v>
      </c>
      <c r="T93" s="1262">
        <f>VLOOKUP(B93,goc!$B$28:$AA$517,19,0)</f>
        <v>0</v>
      </c>
      <c r="U93" s="1262">
        <v>14863</v>
      </c>
      <c r="V93" s="1262"/>
      <c r="W93" s="1990"/>
      <c r="X93" s="1262"/>
      <c r="Y93" s="1547">
        <f>2754+746</f>
        <v>3500</v>
      </c>
      <c r="Z93" s="1262">
        <v>2032</v>
      </c>
      <c r="AA93" s="1262">
        <f>725+3319</f>
        <v>4044</v>
      </c>
      <c r="AB93" s="1262">
        <v>5287</v>
      </c>
      <c r="AC93" s="1262"/>
      <c r="AD93" s="1262">
        <f>SUM(V93:AC93)</f>
        <v>14863</v>
      </c>
      <c r="AE93" s="1262">
        <f>VLOOKUP(B93,goc!$B$28:$AA$517,21,0)</f>
        <v>14863</v>
      </c>
      <c r="AF93" s="1262">
        <f>VLOOKUP(B93,goc!$B$28:$AA$517,22,0)</f>
        <v>0</v>
      </c>
      <c r="AG93" s="1262">
        <f>VLOOKUP(B93,goc!$B$28:$AA$517,23,0)</f>
        <v>0</v>
      </c>
      <c r="AH93" s="1262">
        <f>VLOOKUP(B93,goc!$B$28:$AA$517,24,0)</f>
        <v>0</v>
      </c>
      <c r="AI93" s="1262"/>
      <c r="AJ93" s="1262">
        <f>AE93</f>
        <v>14863</v>
      </c>
      <c r="AK93" s="1388">
        <f t="shared" si="8"/>
        <v>0</v>
      </c>
      <c r="AL93" s="1262"/>
    </row>
    <row r="94" spans="1:38" s="1263" customFormat="1" ht="54.75" customHeight="1">
      <c r="A94" s="1389">
        <v>85</v>
      </c>
      <c r="B94" s="1254" t="s">
        <v>1564</v>
      </c>
      <c r="C94" s="1254"/>
      <c r="D94" s="1255"/>
      <c r="E94" s="1256" t="s">
        <v>184</v>
      </c>
      <c r="F94" s="1257" t="s">
        <v>1140</v>
      </c>
      <c r="G94" s="1258"/>
      <c r="H94" s="1259" t="s">
        <v>211</v>
      </c>
      <c r="I94" s="1260">
        <v>2011</v>
      </c>
      <c r="J94" s="1260">
        <v>2011</v>
      </c>
      <c r="K94" s="1260">
        <v>2013</v>
      </c>
      <c r="L94" s="1260"/>
      <c r="M94" s="1260"/>
      <c r="N94" s="1261" t="s">
        <v>1566</v>
      </c>
      <c r="O94" s="1262">
        <f>VLOOKUP(B94,goc!$B$28:$AA$517,14,0)</f>
        <v>29493</v>
      </c>
      <c r="P94" s="1262">
        <f>VLOOKUP(B94,goc!$B$28:$AA$517,15,0)</f>
        <v>0</v>
      </c>
      <c r="Q94" s="1262">
        <f>VLOOKUP(B94,goc!$B$28:$AA$517,16,0)</f>
        <v>0</v>
      </c>
      <c r="R94" s="1262">
        <f>VLOOKUP(B94,goc!$B$28:$AA$517,17,0)</f>
        <v>19345</v>
      </c>
      <c r="S94" s="1262">
        <f>VLOOKUP(B94,goc!$B$28:$AA$517,18,0)</f>
        <v>0</v>
      </c>
      <c r="T94" s="1262">
        <f>VLOOKUP(B94,goc!$B$28:$AA$517,19,0)</f>
        <v>0</v>
      </c>
      <c r="U94" s="1262">
        <v>6655</v>
      </c>
      <c r="V94" s="1262"/>
      <c r="W94" s="1262"/>
      <c r="X94" s="1262">
        <v>2000</v>
      </c>
      <c r="Y94" s="1262">
        <v>1000</v>
      </c>
      <c r="Z94" s="1262">
        <v>1397</v>
      </c>
      <c r="AA94" s="1262">
        <v>2258</v>
      </c>
      <c r="AB94" s="1262"/>
      <c r="AC94" s="1262"/>
      <c r="AD94" s="1262">
        <f>SUM(V94:AC94)</f>
        <v>6655</v>
      </c>
      <c r="AE94" s="1262">
        <f>VLOOKUP(B94,goc!$B$28:$AA$517,21,0)</f>
        <v>6655</v>
      </c>
      <c r="AF94" s="1262">
        <f>VLOOKUP(B94,goc!$B$28:$AA$517,22,0)</f>
        <v>0</v>
      </c>
      <c r="AG94" s="1262">
        <f>VLOOKUP(B94,goc!$B$28:$AA$517,23,0)</f>
        <v>0</v>
      </c>
      <c r="AH94" s="1262">
        <f>VLOOKUP(B94,goc!$B$28:$AA$517,24,0)</f>
        <v>0</v>
      </c>
      <c r="AI94" s="1262">
        <f>VLOOKUP(B94,goc!$B$28:$AA$517,25,0)</f>
        <v>2000</v>
      </c>
      <c r="AJ94" s="1262">
        <f>VLOOKUP(B94,goc!$B$28:$AA$517,26,0)</f>
        <v>4655</v>
      </c>
      <c r="AK94" s="1388">
        <f t="shared" si="8"/>
        <v>0</v>
      </c>
      <c r="AL94" s="1262"/>
    </row>
    <row r="95" spans="1:38" s="1263" customFormat="1" ht="63">
      <c r="A95" s="1389">
        <v>86</v>
      </c>
      <c r="B95" s="1395" t="s">
        <v>344</v>
      </c>
      <c r="C95" s="1395" t="s">
        <v>1340</v>
      </c>
      <c r="D95" s="1453">
        <v>23476.768</v>
      </c>
      <c r="E95" s="1391" t="s">
        <v>178</v>
      </c>
      <c r="F95" s="1392" t="s">
        <v>1140</v>
      </c>
      <c r="G95" s="1392"/>
      <c r="H95" s="1391" t="s">
        <v>19</v>
      </c>
      <c r="I95" s="1393">
        <v>2011</v>
      </c>
      <c r="J95" s="1393">
        <v>2011</v>
      </c>
      <c r="K95" s="1393">
        <v>2013</v>
      </c>
      <c r="L95" s="1393">
        <v>2013</v>
      </c>
      <c r="M95" s="1393"/>
      <c r="N95" s="1454" t="s">
        <v>345</v>
      </c>
      <c r="O95" s="1262">
        <f>VLOOKUP(B95,goc!$B$28:$AA$517,14,0)</f>
        <v>23476</v>
      </c>
      <c r="P95" s="1262">
        <f>VLOOKUP(B95,goc!$B$28:$AA$517,15,0)</f>
        <v>0</v>
      </c>
      <c r="Q95" s="1262">
        <f>VLOOKUP(B95,goc!$B$28:$AA$517,16,0)</f>
        <v>23476</v>
      </c>
      <c r="R95" s="1262">
        <f>VLOOKUP(B95,goc!$B$28:$AA$517,17,0)</f>
        <v>21626</v>
      </c>
      <c r="S95" s="1262">
        <f>VLOOKUP(B95,goc!$B$28:$AA$517,18,0)</f>
        <v>0</v>
      </c>
      <c r="T95" s="1262">
        <f>VLOOKUP(B95,goc!$B$28:$AA$517,19,0)</f>
        <v>21626</v>
      </c>
      <c r="U95" s="1262">
        <v>1237</v>
      </c>
      <c r="V95" s="1262">
        <v>1237</v>
      </c>
      <c r="W95" s="1262"/>
      <c r="X95" s="1262"/>
      <c r="Y95" s="1262"/>
      <c r="Z95" s="1262"/>
      <c r="AA95" s="1262"/>
      <c r="AB95" s="1262"/>
      <c r="AC95" s="1262"/>
      <c r="AD95" s="1262">
        <v>1237</v>
      </c>
      <c r="AE95" s="1262">
        <f>VLOOKUP(B95,goc!$B$28:$AA$517,21,0)</f>
        <v>1237</v>
      </c>
      <c r="AF95" s="1262">
        <f>VLOOKUP(B95,goc!$B$28:$AA$517,22,0)</f>
        <v>1237</v>
      </c>
      <c r="AG95" s="1262">
        <f>VLOOKUP(B95,goc!$B$28:$AA$517,23,0)</f>
        <v>0</v>
      </c>
      <c r="AH95" s="1262">
        <f>VLOOKUP(B95,goc!$B$28:$AA$517,24,0)</f>
        <v>0</v>
      </c>
      <c r="AI95" s="1262">
        <f>VLOOKUP(B95,goc!$B$28:$AA$517,25,0)</f>
        <v>0</v>
      </c>
      <c r="AJ95" s="1262">
        <f>VLOOKUP(B95,goc!$B$28:$AA$517,26,0)</f>
        <v>0</v>
      </c>
      <c r="AK95" s="1388">
        <f t="shared" si="8"/>
        <v>0</v>
      </c>
      <c r="AL95" s="1262"/>
    </row>
    <row r="96" spans="1:38" s="1263" customFormat="1" ht="63">
      <c r="A96" s="1389">
        <v>87</v>
      </c>
      <c r="B96" s="1395" t="s">
        <v>367</v>
      </c>
      <c r="C96" s="1395" t="s">
        <v>1341</v>
      </c>
      <c r="D96" s="1453">
        <v>16979.556</v>
      </c>
      <c r="E96" s="1391" t="s">
        <v>178</v>
      </c>
      <c r="F96" s="1392" t="s">
        <v>1140</v>
      </c>
      <c r="G96" s="1392"/>
      <c r="H96" s="1391" t="s">
        <v>19</v>
      </c>
      <c r="I96" s="1393">
        <v>2012</v>
      </c>
      <c r="J96" s="1403" t="s">
        <v>1342</v>
      </c>
      <c r="K96" s="1393">
        <v>2014</v>
      </c>
      <c r="L96" s="1403" t="s">
        <v>1343</v>
      </c>
      <c r="M96" s="1393"/>
      <c r="N96" s="1454" t="s">
        <v>368</v>
      </c>
      <c r="O96" s="1262">
        <f>VLOOKUP(B96,goc!$B$28:$AA$517,14,0)</f>
        <v>17367</v>
      </c>
      <c r="P96" s="1262">
        <f>VLOOKUP(B96,goc!$B$28:$AA$517,15,0)</f>
        <v>0</v>
      </c>
      <c r="Q96" s="1262">
        <f>VLOOKUP(B96,goc!$B$28:$AA$517,16,0)</f>
        <v>269</v>
      </c>
      <c r="R96" s="1262">
        <f>VLOOKUP(B96,goc!$B$28:$AA$517,17,0)</f>
        <v>16713</v>
      </c>
      <c r="S96" s="1262">
        <f>VLOOKUP(B96,goc!$B$28:$AA$517,18,0)</f>
        <v>0</v>
      </c>
      <c r="T96" s="1262">
        <f>VLOOKUP(B96,goc!$B$28:$AA$517,19,0)</f>
        <v>0</v>
      </c>
      <c r="U96" s="1262">
        <v>269</v>
      </c>
      <c r="V96" s="1262">
        <v>269</v>
      </c>
      <c r="W96" s="1262"/>
      <c r="X96" s="1262"/>
      <c r="Y96" s="1262"/>
      <c r="Z96" s="1262"/>
      <c r="AA96" s="1262"/>
      <c r="AB96" s="1262"/>
      <c r="AC96" s="1262"/>
      <c r="AD96" s="1262">
        <v>269</v>
      </c>
      <c r="AE96" s="1262">
        <f>VLOOKUP(B96,goc!$B$28:$AA$517,21,0)</f>
        <v>269</v>
      </c>
      <c r="AF96" s="1262">
        <f>VLOOKUP(B96,goc!$B$28:$AA$517,22,0)</f>
        <v>269</v>
      </c>
      <c r="AG96" s="1262">
        <f>VLOOKUP(B96,goc!$B$28:$AA$517,23,0)</f>
        <v>0</v>
      </c>
      <c r="AH96" s="1262">
        <f>VLOOKUP(B96,goc!$B$28:$AA$517,24,0)</f>
        <v>0</v>
      </c>
      <c r="AI96" s="1262">
        <f>VLOOKUP(B96,goc!$B$28:$AA$517,25,0)</f>
        <v>0</v>
      </c>
      <c r="AJ96" s="1262">
        <f>VLOOKUP(B96,goc!$B$28:$AA$517,26,0)</f>
        <v>0</v>
      </c>
      <c r="AK96" s="1388">
        <f t="shared" si="8"/>
        <v>0</v>
      </c>
      <c r="AL96" s="1262"/>
    </row>
    <row r="97" spans="1:38" s="1464" customFormat="1" ht="31.5">
      <c r="A97" s="1954" t="s">
        <v>2130</v>
      </c>
      <c r="B97" s="1955" t="s">
        <v>2123</v>
      </c>
      <c r="C97" s="1991"/>
      <c r="D97" s="1992"/>
      <c r="E97" s="1894"/>
      <c r="F97" s="1462"/>
      <c r="G97" s="1462"/>
      <c r="H97" s="1993"/>
      <c r="I97" s="1463"/>
      <c r="J97" s="1463"/>
      <c r="K97" s="1463"/>
      <c r="L97" s="1463"/>
      <c r="M97" s="1463"/>
      <c r="N97" s="1994"/>
      <c r="O97" s="1891">
        <f>SUBTOTAL(109,O98:O106)</f>
        <v>76120</v>
      </c>
      <c r="P97" s="1891">
        <f>SUBTOTAL(109,P98:P106)</f>
        <v>0</v>
      </c>
      <c r="Q97" s="1891">
        <f>SUBTOTAL(109,Q98:Q106)</f>
        <v>43890.2</v>
      </c>
      <c r="R97" s="1891"/>
      <c r="S97" s="1891"/>
      <c r="T97" s="1891"/>
      <c r="U97" s="1891">
        <f>SUBTOTAL(109,U98:U106)</f>
        <v>52588.2</v>
      </c>
      <c r="V97" s="1891"/>
      <c r="W97" s="1891"/>
      <c r="X97" s="1891"/>
      <c r="Y97" s="1891"/>
      <c r="Z97" s="1891"/>
      <c r="AA97" s="1891"/>
      <c r="AB97" s="1891"/>
      <c r="AC97" s="1891"/>
      <c r="AD97" s="1891">
        <f>SUBTOTAL(109,AD98:AD106)</f>
        <v>56116</v>
      </c>
      <c r="AE97" s="1891"/>
      <c r="AF97" s="1891"/>
      <c r="AG97" s="1891"/>
      <c r="AH97" s="1891"/>
      <c r="AI97" s="1891"/>
      <c r="AJ97" s="1891"/>
      <c r="AK97" s="1388">
        <f t="shared" si="8"/>
        <v>3527.8000000000029</v>
      </c>
      <c r="AL97" s="1891"/>
    </row>
    <row r="98" spans="1:38" s="1263" customFormat="1" ht="94.5">
      <c r="A98" s="1389">
        <v>1</v>
      </c>
      <c r="B98" s="1417" t="s">
        <v>555</v>
      </c>
      <c r="C98" s="1417" t="s">
        <v>1241</v>
      </c>
      <c r="D98" s="1418">
        <v>6449</v>
      </c>
      <c r="E98" s="1391" t="s">
        <v>170</v>
      </c>
      <c r="F98" s="1392" t="s">
        <v>1140</v>
      </c>
      <c r="G98" s="1421"/>
      <c r="H98" s="1426" t="s">
        <v>189</v>
      </c>
      <c r="I98" s="1393">
        <v>2011</v>
      </c>
      <c r="J98" s="1393">
        <v>2011</v>
      </c>
      <c r="K98" s="1393">
        <v>2014</v>
      </c>
      <c r="L98" s="1403" t="s">
        <v>1242</v>
      </c>
      <c r="M98" s="1393"/>
      <c r="N98" s="1419" t="s">
        <v>556</v>
      </c>
      <c r="O98" s="1262">
        <f>VLOOKUP(B98,goc!$B$28:$AA$517,14,0)</f>
        <v>6573</v>
      </c>
      <c r="P98" s="1262">
        <f>VLOOKUP(B98,goc!$B$28:$AA$517,15,0)</f>
        <v>0</v>
      </c>
      <c r="Q98" s="1262">
        <f>VLOOKUP(B98,goc!$B$28:$AA$517,16,0)</f>
        <v>6573</v>
      </c>
      <c r="R98" s="1262">
        <f>VLOOKUP(B98,goc!$B$28:$AA$517,17,0)</f>
        <v>5810</v>
      </c>
      <c r="S98" s="1262">
        <f>VLOOKUP(B98,goc!$B$28:$AA$517,18,0)</f>
        <v>0</v>
      </c>
      <c r="T98" s="1262">
        <f>VLOOKUP(B98,goc!$B$28:$AA$517,19,0)</f>
        <v>5810</v>
      </c>
      <c r="U98" s="1262">
        <v>639</v>
      </c>
      <c r="V98" s="1262">
        <v>527</v>
      </c>
      <c r="W98" s="1262"/>
      <c r="X98" s="1262">
        <v>77</v>
      </c>
      <c r="Y98" s="1262"/>
      <c r="Z98" s="1262"/>
      <c r="AA98" s="1262"/>
      <c r="AB98" s="1262"/>
      <c r="AC98" s="1262"/>
      <c r="AD98" s="1262">
        <f>SUM(V98:AC98)</f>
        <v>604</v>
      </c>
      <c r="AE98" s="1262">
        <f>VLOOKUP(B98,goc!$B$28:$AA$517,21,0)</f>
        <v>639</v>
      </c>
      <c r="AF98" s="1262">
        <f>VLOOKUP(B98,goc!$B$28:$AA$517,22,0)</f>
        <v>562</v>
      </c>
      <c r="AG98" s="1262">
        <f>VLOOKUP(B98,goc!$B$28:$AA$517,23,0)</f>
        <v>77</v>
      </c>
      <c r="AH98" s="1262">
        <f>VLOOKUP(B98,goc!$B$28:$AA$517,24,0)</f>
        <v>0</v>
      </c>
      <c r="AI98" s="1262">
        <f>VLOOKUP(B98,goc!$B$28:$AA$517,25,0)</f>
        <v>77</v>
      </c>
      <c r="AJ98" s="1262">
        <f>VLOOKUP(B98,goc!$B$28:$AA$517,26,0)</f>
        <v>0</v>
      </c>
      <c r="AK98" s="1388">
        <f t="shared" si="8"/>
        <v>-35</v>
      </c>
      <c r="AL98" s="1262"/>
    </row>
    <row r="99" spans="1:38" s="1263" customFormat="1" ht="63">
      <c r="A99" s="1389">
        <v>2</v>
      </c>
      <c r="B99" s="1437" t="s">
        <v>188</v>
      </c>
      <c r="C99" s="1437" t="s">
        <v>1324</v>
      </c>
      <c r="D99" s="1439"/>
      <c r="E99" s="1391" t="s">
        <v>184</v>
      </c>
      <c r="F99" s="1392" t="s">
        <v>1140</v>
      </c>
      <c r="G99" s="1392"/>
      <c r="H99" s="1445" t="s">
        <v>189</v>
      </c>
      <c r="I99" s="1393">
        <v>2010</v>
      </c>
      <c r="J99" s="1393">
        <v>2011</v>
      </c>
      <c r="K99" s="1393">
        <v>2013</v>
      </c>
      <c r="L99" s="1393">
        <v>2014</v>
      </c>
      <c r="M99" s="1393"/>
      <c r="N99" s="1408" t="s">
        <v>190</v>
      </c>
      <c r="O99" s="1262">
        <f>VLOOKUP(B99,goc!$B$28:$AA$517,14,0)</f>
        <v>8753</v>
      </c>
      <c r="P99" s="1262">
        <f>VLOOKUP(B99,goc!$B$28:$AA$517,15,0)</f>
        <v>0</v>
      </c>
      <c r="Q99" s="1262">
        <f>VLOOKUP(B99,goc!$B$28:$AA$517,16,0)</f>
        <v>8753</v>
      </c>
      <c r="R99" s="1262">
        <f>VLOOKUP(B99,goc!$B$28:$AA$517,17,0)</f>
        <v>3570</v>
      </c>
      <c r="S99" s="1262">
        <f>VLOOKUP(B99,goc!$B$28:$AA$517,18,0)</f>
        <v>0</v>
      </c>
      <c r="T99" s="1262">
        <f>VLOOKUP(B99,goc!$B$28:$AA$517,19,0)</f>
        <v>3570</v>
      </c>
      <c r="U99" s="1262">
        <v>2770</v>
      </c>
      <c r="V99" s="1262">
        <v>1270</v>
      </c>
      <c r="W99" s="1262"/>
      <c r="X99" s="1262">
        <v>1000</v>
      </c>
      <c r="Y99" s="1262"/>
      <c r="Z99" s="1262">
        <v>209</v>
      </c>
      <c r="AA99" s="1262"/>
      <c r="AB99" s="1262"/>
      <c r="AC99" s="1262"/>
      <c r="AD99" s="1262">
        <f>SUM(V99:AC99)</f>
        <v>2479</v>
      </c>
      <c r="AE99" s="1262">
        <f>VLOOKUP(B99,goc!$B$28:$AA$517,21,0)</f>
        <v>2770</v>
      </c>
      <c r="AF99" s="1262">
        <f>VLOOKUP(B99,goc!$B$28:$AA$517,22,0)</f>
        <v>1270</v>
      </c>
      <c r="AG99" s="1262">
        <f>VLOOKUP(B99,goc!$B$28:$AA$517,23,0)</f>
        <v>500</v>
      </c>
      <c r="AH99" s="1262">
        <f>VLOOKUP(B99,goc!$B$28:$AA$517,24,0)</f>
        <v>0</v>
      </c>
      <c r="AI99" s="1262">
        <f>VLOOKUP(B99,goc!$B$28:$AA$517,25,0)</f>
        <v>1000</v>
      </c>
      <c r="AJ99" s="1262">
        <f>VLOOKUP(B99,goc!$B$28:$AA$517,26,0)</f>
        <v>500</v>
      </c>
      <c r="AK99" s="1388">
        <f t="shared" si="8"/>
        <v>-291</v>
      </c>
      <c r="AL99" s="1262"/>
    </row>
    <row r="100" spans="1:38" s="1263" customFormat="1" ht="47.25">
      <c r="A100" s="1389">
        <v>3</v>
      </c>
      <c r="B100" s="1406" t="s">
        <v>245</v>
      </c>
      <c r="C100" s="1406" t="s">
        <v>1175</v>
      </c>
      <c r="D100" s="1416">
        <v>405</v>
      </c>
      <c r="E100" s="1391" t="s">
        <v>170</v>
      </c>
      <c r="F100" s="1392" t="s">
        <v>1140</v>
      </c>
      <c r="G100" s="1392"/>
      <c r="H100" s="1391" t="s">
        <v>19</v>
      </c>
      <c r="I100" s="1393">
        <v>2014</v>
      </c>
      <c r="J100" s="1393">
        <v>2014</v>
      </c>
      <c r="K100" s="1393">
        <v>2014</v>
      </c>
      <c r="L100" s="1393">
        <v>2014</v>
      </c>
      <c r="M100" s="1393"/>
      <c r="N100" s="1414" t="s">
        <v>246</v>
      </c>
      <c r="O100" s="1262">
        <f>VLOOKUP(B100,goc!$B$28:$AA$517,14,0)</f>
        <v>616</v>
      </c>
      <c r="P100" s="1262">
        <f>VLOOKUP(B100,goc!$B$28:$AA$517,15,0)</f>
        <v>0</v>
      </c>
      <c r="Q100" s="1262">
        <f>VLOOKUP(B100,goc!$B$28:$AA$517,16,0)</f>
        <v>616</v>
      </c>
      <c r="R100" s="1262">
        <f>VLOOKUP(B100,goc!$B$28:$AA$517,17,0)</f>
        <v>200</v>
      </c>
      <c r="S100" s="1262">
        <f>VLOOKUP(B100,goc!$B$28:$AA$517,18,0)</f>
        <v>0</v>
      </c>
      <c r="T100" s="1262">
        <f>VLOOKUP(B100,goc!$B$28:$AA$517,19,0)</f>
        <v>200</v>
      </c>
      <c r="U100" s="1262">
        <v>405</v>
      </c>
      <c r="V100" s="1262">
        <v>416</v>
      </c>
      <c r="W100" s="1262"/>
      <c r="X100" s="1262"/>
      <c r="Y100" s="1262"/>
      <c r="Z100" s="1262"/>
      <c r="AA100" s="1262"/>
      <c r="AB100" s="1262"/>
      <c r="AC100" s="1262"/>
      <c r="AD100" s="1262">
        <f>SUM(V100:AC100)</f>
        <v>416</v>
      </c>
      <c r="AE100" s="1262">
        <f>VLOOKUP(B100,goc!$B$28:$AA$517,21,0)</f>
        <v>405</v>
      </c>
      <c r="AF100" s="1262">
        <f>VLOOKUP(B100,goc!$B$28:$AA$517,22,0)</f>
        <v>405</v>
      </c>
      <c r="AG100" s="1262">
        <f>VLOOKUP(B100,goc!$B$28:$AA$517,23,0)</f>
        <v>0</v>
      </c>
      <c r="AH100" s="1262">
        <f>VLOOKUP(B100,goc!$B$28:$AA$517,24,0)</f>
        <v>0</v>
      </c>
      <c r="AI100" s="1262">
        <f>VLOOKUP(B100,goc!$B$28:$AA$517,25,0)</f>
        <v>0</v>
      </c>
      <c r="AJ100" s="1262">
        <f>VLOOKUP(B100,goc!$B$28:$AA$517,26,0)</f>
        <v>0</v>
      </c>
      <c r="AK100" s="1388">
        <f t="shared" si="8"/>
        <v>11</v>
      </c>
      <c r="AL100" s="1262"/>
    </row>
    <row r="101" spans="1:38" s="1263" customFormat="1" ht="78.75">
      <c r="A101" s="1389">
        <v>4</v>
      </c>
      <c r="B101" s="1406" t="s">
        <v>247</v>
      </c>
      <c r="C101" s="1406" t="s">
        <v>1456</v>
      </c>
      <c r="D101" s="1416">
        <v>367</v>
      </c>
      <c r="E101" s="1391" t="s">
        <v>170</v>
      </c>
      <c r="F101" s="1392" t="s">
        <v>1140</v>
      </c>
      <c r="G101" s="1392"/>
      <c r="H101" s="1391" t="s">
        <v>19</v>
      </c>
      <c r="I101" s="1393">
        <v>2014</v>
      </c>
      <c r="J101" s="1393">
        <v>2014</v>
      </c>
      <c r="K101" s="1393">
        <v>2014</v>
      </c>
      <c r="L101" s="1393">
        <v>2014</v>
      </c>
      <c r="M101" s="1393"/>
      <c r="N101" s="1407" t="s">
        <v>248</v>
      </c>
      <c r="O101" s="1262">
        <f>VLOOKUP(B101,goc!$B$28:$AA$517,14,0)</f>
        <v>391</v>
      </c>
      <c r="P101" s="1262">
        <f>VLOOKUP(B101,goc!$B$28:$AA$517,15,0)</f>
        <v>0</v>
      </c>
      <c r="Q101" s="1262">
        <f>VLOOKUP(B101,goc!$B$28:$AA$517,16,0)</f>
        <v>391</v>
      </c>
      <c r="R101" s="1262">
        <f>VLOOKUP(B101,goc!$B$28:$AA$517,17,0)</f>
        <v>250</v>
      </c>
      <c r="S101" s="1262">
        <f>VLOOKUP(B101,goc!$B$28:$AA$517,18,0)</f>
        <v>0</v>
      </c>
      <c r="T101" s="1262">
        <f>VLOOKUP(B101,goc!$B$28:$AA$517,19,0)</f>
        <v>250</v>
      </c>
      <c r="U101" s="1262">
        <v>367</v>
      </c>
      <c r="V101" s="1262">
        <v>391</v>
      </c>
      <c r="W101" s="1262"/>
      <c r="X101" s="1262"/>
      <c r="Y101" s="1262"/>
      <c r="Z101" s="1262"/>
      <c r="AA101" s="1262"/>
      <c r="AB101" s="1262"/>
      <c r="AC101" s="1262"/>
      <c r="AD101" s="1262">
        <f>SUM(V101:AC101)</f>
        <v>391</v>
      </c>
      <c r="AE101" s="1262">
        <f>VLOOKUP(B101,goc!$B$28:$AA$517,21,0)</f>
        <v>367</v>
      </c>
      <c r="AF101" s="1262">
        <f>VLOOKUP(B101,goc!$B$28:$AA$517,22,0)</f>
        <v>367</v>
      </c>
      <c r="AG101" s="1262">
        <f>VLOOKUP(B101,goc!$B$28:$AA$517,23,0)</f>
        <v>0</v>
      </c>
      <c r="AH101" s="1262">
        <f>VLOOKUP(B101,goc!$B$28:$AA$517,24,0)</f>
        <v>0</v>
      </c>
      <c r="AI101" s="1262">
        <f>VLOOKUP(B101,goc!$B$28:$AA$517,25,0)</f>
        <v>0</v>
      </c>
      <c r="AJ101" s="1262">
        <f>VLOOKUP(B101,goc!$B$28:$AA$517,26,0)</f>
        <v>0</v>
      </c>
      <c r="AK101" s="1388">
        <f t="shared" si="8"/>
        <v>24</v>
      </c>
      <c r="AL101" s="1262"/>
    </row>
    <row r="102" spans="1:38" s="1263" customFormat="1" ht="63">
      <c r="A102" s="1389">
        <v>5</v>
      </c>
      <c r="B102" s="1395" t="s">
        <v>329</v>
      </c>
      <c r="C102" s="1395" t="s">
        <v>1175</v>
      </c>
      <c r="D102" s="1412">
        <v>21720</v>
      </c>
      <c r="E102" s="1391" t="s">
        <v>170</v>
      </c>
      <c r="F102" s="1392" t="s">
        <v>1140</v>
      </c>
      <c r="G102" s="1392"/>
      <c r="H102" s="1391" t="s">
        <v>19</v>
      </c>
      <c r="I102" s="1393">
        <v>2013</v>
      </c>
      <c r="J102" s="1393">
        <v>2013</v>
      </c>
      <c r="K102" s="1393">
        <v>2014</v>
      </c>
      <c r="L102" s="1393">
        <v>2014</v>
      </c>
      <c r="M102" s="1393"/>
      <c r="N102" s="1395" t="s">
        <v>330</v>
      </c>
      <c r="O102" s="1262">
        <f>VLOOKUP(B102,goc!$B$28:$AA$517,14,0)</f>
        <v>35209</v>
      </c>
      <c r="P102" s="1262">
        <f>VLOOKUP(B102,goc!$B$28:$AA$517,15,0)</f>
        <v>0</v>
      </c>
      <c r="Q102" s="1262">
        <f>VLOOKUP(B102,goc!$B$28:$AA$517,16,0)</f>
        <v>21720</v>
      </c>
      <c r="R102" s="1262">
        <f>VLOOKUP(B102,goc!$B$28:$AA$517,17,0)</f>
        <v>19150</v>
      </c>
      <c r="S102" s="1262">
        <f>VLOOKUP(B102,goc!$B$28:$AA$517,18,0)</f>
        <v>0</v>
      </c>
      <c r="T102" s="1262">
        <f>VLOOKUP(B102,goc!$B$28:$AA$517,19,0)</f>
        <v>19150</v>
      </c>
      <c r="U102" s="1262">
        <v>2570</v>
      </c>
      <c r="V102" s="1262"/>
      <c r="W102" s="1262"/>
      <c r="X102" s="1262">
        <v>1000</v>
      </c>
      <c r="Y102" s="1262">
        <v>1000</v>
      </c>
      <c r="Z102" s="1262">
        <v>570</v>
      </c>
      <c r="AA102" s="1262">
        <v>-264</v>
      </c>
      <c r="AB102" s="1262"/>
      <c r="AC102" s="1262"/>
      <c r="AD102" s="1262">
        <f>SUM(V102:AC102)</f>
        <v>2306</v>
      </c>
      <c r="AE102" s="1262">
        <f>VLOOKUP(B102,goc!$B$28:$AA$517,21,0)</f>
        <v>2570</v>
      </c>
      <c r="AF102" s="1262">
        <f>VLOOKUP(B102,goc!$B$28:$AA$517,22,0)</f>
        <v>0</v>
      </c>
      <c r="AG102" s="1262">
        <f>VLOOKUP(B102,goc!$B$28:$AA$517,23,0)</f>
        <v>2570</v>
      </c>
      <c r="AH102" s="1262">
        <f>VLOOKUP(B102,goc!$B$28:$AA$517,24,0)</f>
        <v>0</v>
      </c>
      <c r="AI102" s="1262">
        <f>VLOOKUP(B102,goc!$B$28:$AA$517,25,0)</f>
        <v>1000</v>
      </c>
      <c r="AJ102" s="1262">
        <f>VLOOKUP(B102,goc!$B$28:$AA$517,26,0)</f>
        <v>1570</v>
      </c>
      <c r="AK102" s="1388">
        <f t="shared" si="8"/>
        <v>-264</v>
      </c>
      <c r="AL102" s="1262"/>
    </row>
    <row r="103" spans="1:38" s="1263" customFormat="1" ht="31.5">
      <c r="A103" s="1389">
        <v>6</v>
      </c>
      <c r="B103" s="1428" t="s">
        <v>351</v>
      </c>
      <c r="C103" s="1428" t="s">
        <v>1231</v>
      </c>
      <c r="D103" s="1448"/>
      <c r="E103" s="1391" t="s">
        <v>184</v>
      </c>
      <c r="F103" s="1392" t="s">
        <v>1140</v>
      </c>
      <c r="G103" s="1392"/>
      <c r="H103" s="1450" t="s">
        <v>189</v>
      </c>
      <c r="I103" s="1393">
        <v>2013</v>
      </c>
      <c r="J103" s="1393"/>
      <c r="K103" s="1393">
        <v>2015</v>
      </c>
      <c r="L103" s="1393"/>
      <c r="M103" s="1393"/>
      <c r="N103" s="1471" t="s">
        <v>352</v>
      </c>
      <c r="O103" s="1262">
        <f>VLOOKUP(B103,goc!$B$28:$AA$517,14,0)</f>
        <v>7578</v>
      </c>
      <c r="P103" s="1262">
        <f>VLOOKUP(B103,goc!$B$28:$AA$517,15,0)</f>
        <v>0</v>
      </c>
      <c r="Q103" s="1262">
        <f>VLOOKUP(B103,goc!$B$28:$AA$517,16,0)</f>
        <v>1647.1999999999998</v>
      </c>
      <c r="R103" s="1262">
        <f>VLOOKUP(B103,goc!$B$28:$AA$517,17,0)</f>
        <v>5173</v>
      </c>
      <c r="S103" s="1262">
        <f>VLOOKUP(B103,goc!$B$28:$AA$517,18,0)</f>
        <v>0</v>
      </c>
      <c r="T103" s="1262">
        <f>VLOOKUP(B103,goc!$B$28:$AA$517,19,0)</f>
        <v>0</v>
      </c>
      <c r="U103" s="1262">
        <v>1647.1999999999998</v>
      </c>
      <c r="V103" s="1262"/>
      <c r="W103" s="1262"/>
      <c r="X103" s="1262">
        <v>1000</v>
      </c>
      <c r="Y103" s="1262"/>
      <c r="Z103" s="1262">
        <v>469</v>
      </c>
      <c r="AA103" s="1262"/>
      <c r="AB103" s="1262"/>
      <c r="AC103" s="1262"/>
      <c r="AD103" s="1262">
        <f t="shared" si="6"/>
        <v>1469</v>
      </c>
      <c r="AE103" s="1262">
        <f>VLOOKUP(B103,goc!$B$28:$AA$517,21,0)</f>
        <v>1647.1999999999998</v>
      </c>
      <c r="AF103" s="1262">
        <f>VLOOKUP(B103,goc!$B$28:$AA$517,22,0)</f>
        <v>0</v>
      </c>
      <c r="AG103" s="1262">
        <f>VLOOKUP(B103,goc!$B$28:$AA$517,23,0)</f>
        <v>1647</v>
      </c>
      <c r="AH103" s="1262">
        <f>VLOOKUP(B103,goc!$B$28:$AA$517,24,0)</f>
        <v>0</v>
      </c>
      <c r="AI103" s="1262">
        <f>VLOOKUP(B103,goc!$B$28:$AA$517,25,0)</f>
        <v>1000</v>
      </c>
      <c r="AJ103" s="1262">
        <f>VLOOKUP(B103,goc!$B$28:$AA$517,26,0)</f>
        <v>647.19999999999982</v>
      </c>
      <c r="AK103" s="1388">
        <f t="shared" si="5"/>
        <v>-178.19999999999982</v>
      </c>
      <c r="AL103" s="1262"/>
    </row>
    <row r="104" spans="1:38" s="1263" customFormat="1" ht="78.75">
      <c r="A104" s="1389">
        <v>7</v>
      </c>
      <c r="B104" s="1395" t="s">
        <v>317</v>
      </c>
      <c r="C104" s="1478" t="s">
        <v>1194</v>
      </c>
      <c r="D104" s="1401">
        <v>14899</v>
      </c>
      <c r="E104" s="1391" t="s">
        <v>184</v>
      </c>
      <c r="F104" s="1392" t="s">
        <v>1140</v>
      </c>
      <c r="G104" s="1392"/>
      <c r="H104" s="1410" t="s">
        <v>211</v>
      </c>
      <c r="I104" s="1393">
        <v>2009</v>
      </c>
      <c r="J104" s="1393">
        <v>2009</v>
      </c>
      <c r="K104" s="1393">
        <v>2012</v>
      </c>
      <c r="L104" s="1393">
        <v>2012</v>
      </c>
      <c r="M104" s="1393"/>
      <c r="N104" s="1472" t="s">
        <v>318</v>
      </c>
      <c r="O104" s="1262">
        <f>VLOOKUP(B104,goc!$B$28:$AA$517,14,0)</f>
        <v>17000</v>
      </c>
      <c r="P104" s="1262">
        <f>VLOOKUP(B104,goc!$B$28:$AA$517,15,0)</f>
        <v>0</v>
      </c>
      <c r="Q104" s="1262">
        <f>VLOOKUP(B104,goc!$B$28:$AA$517,16,0)</f>
        <v>4190</v>
      </c>
      <c r="R104" s="1262">
        <f>VLOOKUP(B104,goc!$B$28:$AA$517,17,0)</f>
        <v>10710</v>
      </c>
      <c r="S104" s="1262">
        <f>VLOOKUP(B104,goc!$B$28:$AA$517,18,0)</f>
        <v>0</v>
      </c>
      <c r="T104" s="1262">
        <f>VLOOKUP(B104,goc!$B$28:$AA$517,19,0)</f>
        <v>0</v>
      </c>
      <c r="U104" s="1262">
        <v>4190</v>
      </c>
      <c r="V104" s="1262"/>
      <c r="W104" s="1262"/>
      <c r="X104" s="1262">
        <v>1047</v>
      </c>
      <c r="Y104" s="1262">
        <v>2000</v>
      </c>
      <c r="Z104" s="1262">
        <v>1143</v>
      </c>
      <c r="AA104" s="1262">
        <v>-55</v>
      </c>
      <c r="AB104" s="1262"/>
      <c r="AC104" s="1262"/>
      <c r="AD104" s="1262">
        <f>SUM(V104:AC104)</f>
        <v>4135</v>
      </c>
      <c r="AE104" s="1262">
        <f>VLOOKUP(B104,goc!$B$28:$AA$517,21,0)</f>
        <v>4190</v>
      </c>
      <c r="AF104" s="1262">
        <f>VLOOKUP(B104,goc!$B$28:$AA$517,22,0)</f>
        <v>0</v>
      </c>
      <c r="AG104" s="1262">
        <f>VLOOKUP(B104,goc!$B$28:$AA$517,23,0)</f>
        <v>4190</v>
      </c>
      <c r="AH104" s="1262">
        <f>VLOOKUP(B104,goc!$B$28:$AA$517,24,0)</f>
        <v>0</v>
      </c>
      <c r="AI104" s="1262">
        <f>VLOOKUP(B104,goc!$B$28:$AA$517,25,0)</f>
        <v>1047</v>
      </c>
      <c r="AJ104" s="1262">
        <f>VLOOKUP(B104,goc!$B$28:$AA$517,26,0)</f>
        <v>3143</v>
      </c>
      <c r="AK104" s="1388">
        <f>AD104-U104</f>
        <v>-55</v>
      </c>
      <c r="AL104" s="1262"/>
    </row>
    <row r="105" spans="1:38" ht="33.75" customHeight="1">
      <c r="A105" s="1389">
        <v>8</v>
      </c>
      <c r="B105" s="1395" t="s">
        <v>2095</v>
      </c>
      <c r="C105" s="2119"/>
      <c r="D105" s="2120"/>
      <c r="E105" s="2072"/>
      <c r="F105" s="2072"/>
      <c r="G105" s="2072"/>
      <c r="H105" s="2119"/>
      <c r="I105" s="2121"/>
      <c r="J105" s="2121"/>
      <c r="K105" s="2122"/>
      <c r="L105" s="2122"/>
      <c r="M105" s="2122"/>
      <c r="N105" s="2119"/>
      <c r="O105" s="2072"/>
      <c r="P105" s="2072"/>
      <c r="Q105" s="2072"/>
      <c r="R105" s="2072"/>
      <c r="S105" s="2072"/>
      <c r="T105" s="2072"/>
      <c r="U105" s="1262">
        <v>40000</v>
      </c>
      <c r="V105" s="2072"/>
      <c r="W105" s="2072"/>
      <c r="X105" s="2072"/>
      <c r="Y105" s="2072"/>
      <c r="Z105" s="2072"/>
      <c r="AA105" s="2072"/>
      <c r="AB105" s="2072"/>
      <c r="AC105" s="2129">
        <v>44316</v>
      </c>
      <c r="AD105" s="1262">
        <f>SUM(V105:AC105)</f>
        <v>44316</v>
      </c>
      <c r="AE105" s="2072"/>
      <c r="AF105" s="2072"/>
      <c r="AG105" s="2072"/>
      <c r="AH105" s="2072"/>
      <c r="AI105" s="2119"/>
      <c r="AJ105" s="2072"/>
      <c r="AK105" s="2072">
        <f>AD105-U105</f>
        <v>4316</v>
      </c>
      <c r="AL105" s="2123"/>
    </row>
    <row r="107" spans="1:38">
      <c r="Y107" s="1482">
        <f>17000-3754</f>
        <v>13246</v>
      </c>
    </row>
  </sheetData>
  <mergeCells count="40">
    <mergeCell ref="A1:AL1"/>
    <mergeCell ref="A2:AL2"/>
    <mergeCell ref="A3:AK3"/>
    <mergeCell ref="AK4:AK7"/>
    <mergeCell ref="AL4:AL7"/>
    <mergeCell ref="C5:C7"/>
    <mergeCell ref="D5:D7"/>
    <mergeCell ref="M5:M7"/>
    <mergeCell ref="N5:N7"/>
    <mergeCell ref="O5:Q5"/>
    <mergeCell ref="O6:O7"/>
    <mergeCell ref="P6:Q6"/>
    <mergeCell ref="R6:R7"/>
    <mergeCell ref="S6:T6"/>
    <mergeCell ref="AE6:AE7"/>
    <mergeCell ref="AF6:AJ6"/>
    <mergeCell ref="L4:L7"/>
    <mergeCell ref="M4:Q4"/>
    <mergeCell ref="R4:T5"/>
    <mergeCell ref="U4:U7"/>
    <mergeCell ref="AE4:AJ5"/>
    <mergeCell ref="AD4:AD7"/>
    <mergeCell ref="V4:V7"/>
    <mergeCell ref="W4:W7"/>
    <mergeCell ref="X4:X7"/>
    <mergeCell ref="Y4:Y7"/>
    <mergeCell ref="Z4:Z7"/>
    <mergeCell ref="AA4:AA7"/>
    <mergeCell ref="AB4:AB7"/>
    <mergeCell ref="AC4:AC7"/>
    <mergeCell ref="G4:G7"/>
    <mergeCell ref="H4:H7"/>
    <mergeCell ref="I4:I7"/>
    <mergeCell ref="J4:J7"/>
    <mergeCell ref="K4:K7"/>
    <mergeCell ref="A4:A7"/>
    <mergeCell ref="B4:B7"/>
    <mergeCell ref="C4:D4"/>
    <mergeCell ref="E4:E7"/>
    <mergeCell ref="F4:F7"/>
  </mergeCells>
  <printOptions horizontalCentered="1"/>
  <pageMargins left="0.94" right="0.59055118110236227" top="0.9055118110236221" bottom="0" header="0.74803149606299213" footer="0"/>
  <pageSetup paperSize="8" scale="95" orientation="landscape" r:id="rId1"/>
  <headerFoot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A25"/>
  <sheetViews>
    <sheetView zoomScale="55" zoomScaleNormal="55" zoomScalePageLayoutView="60" workbookViewId="0">
      <pane xSplit="7" ySplit="7" topLeftCell="H8" activePane="bottomRight" state="frozen"/>
      <selection pane="topRight" activeCell="H1" sqref="H1"/>
      <selection pane="bottomLeft" activeCell="A6" sqref="A6"/>
      <selection pane="bottomRight" activeCell="A19" sqref="A19:A20"/>
    </sheetView>
  </sheetViews>
  <sheetFormatPr defaultRowHeight="15.75"/>
  <cols>
    <col min="1" max="1" width="4.625" style="1528" customWidth="1"/>
    <col min="2" max="2" width="33.5" style="1537" customWidth="1"/>
    <col min="3" max="3" width="10.375" style="1537" hidden="1" customWidth="1"/>
    <col min="4" max="4" width="9.5" style="1540" hidden="1" customWidth="1"/>
    <col min="5" max="5" width="9" style="1541" hidden="1" customWidth="1"/>
    <col min="6" max="6" width="10" style="1528" hidden="1" customWidth="1"/>
    <col min="7" max="7" width="11.375" style="1528" hidden="1" customWidth="1"/>
    <col min="8" max="8" width="7.625" style="1537" customWidth="1"/>
    <col min="9" max="9" width="6.75" style="1535" customWidth="1"/>
    <col min="10" max="10" width="9.75" style="1535" hidden="1" customWidth="1"/>
    <col min="11" max="11" width="7" style="1536" customWidth="1"/>
    <col min="12" max="12" width="10.625" style="1536" hidden="1" customWidth="1"/>
    <col min="13" max="13" width="10.75" style="1536" hidden="1" customWidth="1"/>
    <col min="14" max="14" width="15.875" style="1537" customWidth="1"/>
    <col min="15" max="15" width="11.25" style="1528" customWidth="1"/>
    <col min="16" max="16" width="9.125" style="1528" customWidth="1"/>
    <col min="17" max="17" width="10.75" style="1528" customWidth="1"/>
    <col min="18" max="18" width="11.375" style="1528" hidden="1" customWidth="1"/>
    <col min="19" max="19" width="10.25" style="1528" hidden="1" customWidth="1"/>
    <col min="20" max="20" width="11.125" style="1528" hidden="1" customWidth="1"/>
    <col min="21" max="21" width="12.5" style="1528" bestFit="1" customWidth="1"/>
    <col min="22" max="29" width="12.5" style="1528" hidden="1" customWidth="1"/>
    <col min="30" max="30" width="12.5" style="1528" customWidth="1"/>
    <col min="31" max="31" width="10.625" style="1528" hidden="1" customWidth="1"/>
    <col min="32" max="32" width="9" style="1528" hidden="1" customWidth="1"/>
    <col min="33" max="33" width="9.375" style="1528" hidden="1" customWidth="1"/>
    <col min="34" max="34" width="12.125" style="1528" hidden="1" customWidth="1"/>
    <col min="35" max="35" width="12.75" style="1537" hidden="1" customWidth="1"/>
    <col min="36" max="36" width="12.75" style="1528" hidden="1" customWidth="1"/>
    <col min="37" max="37" width="12.75" style="1528" customWidth="1"/>
    <col min="38" max="38" width="19.125" style="1528" customWidth="1"/>
    <col min="39" max="16384" width="9" style="1528"/>
  </cols>
  <sheetData>
    <row r="1" spans="1:261" ht="36.75" customHeight="1">
      <c r="A1" s="2292" t="s">
        <v>2447</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1995"/>
    </row>
    <row r="2" spans="1:261" ht="36.75" customHeight="1">
      <c r="A2" s="2293" t="s">
        <v>2425</v>
      </c>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1996"/>
    </row>
    <row r="3" spans="1:261" ht="24.75" customHeight="1">
      <c r="A3" s="2277" t="s">
        <v>2421</v>
      </c>
      <c r="B3" s="2277"/>
      <c r="C3" s="2277"/>
      <c r="D3" s="2277"/>
      <c r="E3" s="2277"/>
      <c r="F3" s="2277"/>
      <c r="G3" s="2277"/>
      <c r="H3" s="2277"/>
      <c r="I3" s="2277"/>
      <c r="J3" s="2277"/>
      <c r="K3" s="2277"/>
      <c r="L3" s="227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row>
    <row r="4" spans="1:261" s="1487" customFormat="1" ht="16.5" customHeight="1">
      <c r="A4" s="2264" t="s">
        <v>0</v>
      </c>
      <c r="B4" s="2252" t="s">
        <v>1</v>
      </c>
      <c r="C4" s="2264" t="s">
        <v>1147</v>
      </c>
      <c r="D4" s="2267"/>
      <c r="E4" s="2264" t="s">
        <v>8</v>
      </c>
      <c r="F4" s="2264" t="s">
        <v>643</v>
      </c>
      <c r="G4" s="2264" t="s">
        <v>644</v>
      </c>
      <c r="H4" s="2253" t="s">
        <v>2</v>
      </c>
      <c r="I4" s="2251" t="s">
        <v>1090</v>
      </c>
      <c r="J4" s="2251" t="s">
        <v>1142</v>
      </c>
      <c r="K4" s="2260" t="s">
        <v>649</v>
      </c>
      <c r="L4" s="2260" t="s">
        <v>1143</v>
      </c>
      <c r="M4" s="2261" t="s">
        <v>3</v>
      </c>
      <c r="N4" s="2262"/>
      <c r="O4" s="2262"/>
      <c r="P4" s="2262"/>
      <c r="Q4" s="2263"/>
      <c r="R4" s="2240" t="s">
        <v>4</v>
      </c>
      <c r="S4" s="2240"/>
      <c r="T4" s="2240"/>
      <c r="U4" s="2230" t="s">
        <v>1663</v>
      </c>
      <c r="V4" s="2265" t="s">
        <v>2165</v>
      </c>
      <c r="W4" s="2265" t="s">
        <v>2166</v>
      </c>
      <c r="X4" s="2265">
        <v>2017</v>
      </c>
      <c r="Y4" s="2265" t="s">
        <v>2311</v>
      </c>
      <c r="Z4" s="2265">
        <v>2018</v>
      </c>
      <c r="AA4" s="2265" t="s">
        <v>2312</v>
      </c>
      <c r="AB4" s="2265">
        <v>2019</v>
      </c>
      <c r="AC4" s="2265">
        <v>2020</v>
      </c>
      <c r="AD4" s="2230" t="s">
        <v>2132</v>
      </c>
      <c r="AE4" s="2230" t="s">
        <v>6</v>
      </c>
      <c r="AF4" s="2230"/>
      <c r="AG4" s="2230"/>
      <c r="AH4" s="2230"/>
      <c r="AI4" s="2230"/>
      <c r="AJ4" s="2230"/>
      <c r="AK4" s="2230" t="s">
        <v>2128</v>
      </c>
      <c r="AL4" s="2240" t="s">
        <v>7</v>
      </c>
    </row>
    <row r="5" spans="1:261" s="1487" customFormat="1" ht="16.5" customHeight="1">
      <c r="A5" s="2264"/>
      <c r="B5" s="2252"/>
      <c r="C5" s="2254" t="s">
        <v>1148</v>
      </c>
      <c r="D5" s="2253" t="s">
        <v>12</v>
      </c>
      <c r="E5" s="2264"/>
      <c r="F5" s="2264"/>
      <c r="G5" s="2264"/>
      <c r="H5" s="2254"/>
      <c r="I5" s="2251"/>
      <c r="J5" s="2251"/>
      <c r="K5" s="2260"/>
      <c r="L5" s="2260"/>
      <c r="M5" s="2252" t="s">
        <v>1144</v>
      </c>
      <c r="N5" s="2252" t="s">
        <v>1145</v>
      </c>
      <c r="O5" s="2240" t="s">
        <v>10</v>
      </c>
      <c r="P5" s="2240"/>
      <c r="Q5" s="2240"/>
      <c r="R5" s="2240"/>
      <c r="S5" s="2240"/>
      <c r="T5" s="2240"/>
      <c r="U5" s="2230"/>
      <c r="V5" s="2266"/>
      <c r="W5" s="2266"/>
      <c r="X5" s="2266"/>
      <c r="Y5" s="2266"/>
      <c r="Z5" s="2266"/>
      <c r="AA5" s="2266"/>
      <c r="AB5" s="2266"/>
      <c r="AC5" s="2266"/>
      <c r="AD5" s="2230"/>
      <c r="AE5" s="2230"/>
      <c r="AF5" s="2230"/>
      <c r="AG5" s="2230"/>
      <c r="AH5" s="2230"/>
      <c r="AI5" s="2230"/>
      <c r="AJ5" s="2230"/>
      <c r="AK5" s="2230"/>
      <c r="AL5" s="2240"/>
    </row>
    <row r="6" spans="1:261" s="1487" customFormat="1" ht="16.5" customHeight="1">
      <c r="A6" s="2264"/>
      <c r="B6" s="2252"/>
      <c r="C6" s="2254"/>
      <c r="D6" s="2254"/>
      <c r="E6" s="2264"/>
      <c r="F6" s="2264"/>
      <c r="G6" s="2264"/>
      <c r="H6" s="2254"/>
      <c r="I6" s="2251"/>
      <c r="J6" s="2251"/>
      <c r="K6" s="2260"/>
      <c r="L6" s="2260"/>
      <c r="M6" s="2252"/>
      <c r="N6" s="2252"/>
      <c r="O6" s="2240" t="s">
        <v>11</v>
      </c>
      <c r="P6" s="2248" t="s">
        <v>14</v>
      </c>
      <c r="Q6" s="2249"/>
      <c r="R6" s="2240" t="s">
        <v>12</v>
      </c>
      <c r="S6" s="2248" t="s">
        <v>14</v>
      </c>
      <c r="T6" s="2249"/>
      <c r="U6" s="2230"/>
      <c r="V6" s="2266"/>
      <c r="W6" s="2266"/>
      <c r="X6" s="2266"/>
      <c r="Y6" s="2266"/>
      <c r="Z6" s="2266"/>
      <c r="AA6" s="2266"/>
      <c r="AB6" s="2266"/>
      <c r="AC6" s="2266"/>
      <c r="AD6" s="2230"/>
      <c r="AE6" s="2250" t="s">
        <v>13</v>
      </c>
      <c r="AF6" s="2250" t="s">
        <v>14</v>
      </c>
      <c r="AG6" s="2250"/>
      <c r="AH6" s="2250"/>
      <c r="AI6" s="2250"/>
      <c r="AJ6" s="2250"/>
      <c r="AK6" s="2230"/>
      <c r="AL6" s="2240"/>
    </row>
    <row r="7" spans="1:261" s="1487" customFormat="1" ht="63">
      <c r="A7" s="2264"/>
      <c r="B7" s="2252"/>
      <c r="C7" s="2255"/>
      <c r="D7" s="2255"/>
      <c r="E7" s="2264"/>
      <c r="F7" s="2264"/>
      <c r="G7" s="2264"/>
      <c r="H7" s="2255"/>
      <c r="I7" s="2251"/>
      <c r="J7" s="2251"/>
      <c r="K7" s="2260"/>
      <c r="L7" s="2260"/>
      <c r="M7" s="2252"/>
      <c r="N7" s="2252"/>
      <c r="O7" s="2303"/>
      <c r="P7" s="1897" t="s">
        <v>1149</v>
      </c>
      <c r="Q7" s="1292" t="s">
        <v>1150</v>
      </c>
      <c r="R7" s="2303"/>
      <c r="S7" s="1897" t="s">
        <v>1149</v>
      </c>
      <c r="T7" s="1292" t="s">
        <v>1150</v>
      </c>
      <c r="U7" s="2304"/>
      <c r="V7" s="2291"/>
      <c r="W7" s="2291"/>
      <c r="X7" s="2291"/>
      <c r="Y7" s="2291"/>
      <c r="Z7" s="2291"/>
      <c r="AA7" s="2291"/>
      <c r="AB7" s="2291"/>
      <c r="AC7" s="2291"/>
      <c r="AD7" s="2304"/>
      <c r="AE7" s="2305"/>
      <c r="AF7" s="1896" t="s">
        <v>15</v>
      </c>
      <c r="AG7" s="1896" t="s">
        <v>1540</v>
      </c>
      <c r="AH7" s="1896"/>
      <c r="AI7" s="1896" t="s">
        <v>16</v>
      </c>
      <c r="AJ7" s="1896" t="s">
        <v>17</v>
      </c>
      <c r="AK7" s="2304"/>
      <c r="AL7" s="2302"/>
    </row>
    <row r="8" spans="1:261" s="1487" customFormat="1" ht="23.25" customHeight="1">
      <c r="A8" s="1256"/>
      <c r="B8" s="1490" t="s">
        <v>1484</v>
      </c>
      <c r="C8" s="1256"/>
      <c r="D8" s="1256"/>
      <c r="E8" s="1256"/>
      <c r="F8" s="1256"/>
      <c r="G8" s="1256"/>
      <c r="H8" s="1256"/>
      <c r="I8" s="1256"/>
      <c r="J8" s="1256"/>
      <c r="K8" s="1256"/>
      <c r="L8" s="1256"/>
      <c r="M8" s="1256"/>
      <c r="N8" s="1256"/>
      <c r="O8" s="1491">
        <f t="shared" ref="O8:AC8" si="0">SUBTOTAL(109,O10:O20)</f>
        <v>86442</v>
      </c>
      <c r="P8" s="1491">
        <f t="shared" si="0"/>
        <v>0</v>
      </c>
      <c r="Q8" s="1491">
        <f t="shared" si="0"/>
        <v>62540</v>
      </c>
      <c r="R8" s="1491">
        <f t="shared" si="0"/>
        <v>54954</v>
      </c>
      <c r="S8" s="1491">
        <f t="shared" si="0"/>
        <v>13000</v>
      </c>
      <c r="T8" s="1491">
        <f t="shared" si="0"/>
        <v>36603</v>
      </c>
      <c r="U8" s="1491">
        <f t="shared" si="0"/>
        <v>17339</v>
      </c>
      <c r="V8" s="1491">
        <f t="shared" si="0"/>
        <v>5701</v>
      </c>
      <c r="W8" s="1491">
        <f t="shared" si="0"/>
        <v>0</v>
      </c>
      <c r="X8" s="1491">
        <f t="shared" si="0"/>
        <v>5697</v>
      </c>
      <c r="Y8" s="1491">
        <f t="shared" si="0"/>
        <v>0</v>
      </c>
      <c r="Z8" s="1491">
        <f t="shared" si="0"/>
        <v>3221</v>
      </c>
      <c r="AA8" s="1491">
        <f t="shared" si="0"/>
        <v>0</v>
      </c>
      <c r="AB8" s="1491">
        <f t="shared" si="0"/>
        <v>0</v>
      </c>
      <c r="AC8" s="1491">
        <f t="shared" si="0"/>
        <v>0</v>
      </c>
      <c r="AD8" s="1491">
        <f>SUBTOTAL(109,AD9:AD20)</f>
        <v>14619</v>
      </c>
      <c r="AE8" s="1491">
        <f t="shared" ref="AE8:AJ8" si="1">SUBTOTAL(109,AE10:AE20)</f>
        <v>17339</v>
      </c>
      <c r="AF8" s="1491">
        <f t="shared" si="1"/>
        <v>8121</v>
      </c>
      <c r="AG8" s="1491">
        <f t="shared" si="1"/>
        <v>0</v>
      </c>
      <c r="AH8" s="1491">
        <f t="shared" si="1"/>
        <v>0</v>
      </c>
      <c r="AI8" s="1491">
        <f t="shared" si="1"/>
        <v>5697</v>
      </c>
      <c r="AJ8" s="1491">
        <f t="shared" si="1"/>
        <v>3521</v>
      </c>
      <c r="AK8" s="1491">
        <f>AD8-U8</f>
        <v>-2720</v>
      </c>
      <c r="AL8" s="1489"/>
    </row>
    <row r="9" spans="1:261" s="1487" customFormat="1" ht="44.25" customHeight="1">
      <c r="A9" s="1954" t="s">
        <v>2129</v>
      </c>
      <c r="B9" s="1955" t="s">
        <v>2122</v>
      </c>
      <c r="C9" s="1256"/>
      <c r="D9" s="1256"/>
      <c r="E9" s="1256"/>
      <c r="F9" s="1256"/>
      <c r="G9" s="1256"/>
      <c r="H9" s="1256"/>
      <c r="I9" s="1256"/>
      <c r="J9" s="1256"/>
      <c r="K9" s="1256"/>
      <c r="L9" s="1256"/>
      <c r="M9" s="1256"/>
      <c r="N9" s="1256"/>
      <c r="O9" s="1491">
        <f>SUBTOTAL(109,O10:O17)</f>
        <v>74007</v>
      </c>
      <c r="P9" s="1491">
        <f>SUBTOTAL(109,P10:P17)</f>
        <v>0</v>
      </c>
      <c r="Q9" s="1491">
        <f>SUBTOTAL(109,Q10:Q17)</f>
        <v>50105</v>
      </c>
      <c r="R9" s="1491"/>
      <c r="S9" s="1491"/>
      <c r="T9" s="1491"/>
      <c r="U9" s="1491">
        <f>SUBTOTAL(109,U10:U17)</f>
        <v>10207</v>
      </c>
      <c r="V9" s="1491"/>
      <c r="W9" s="1491"/>
      <c r="X9" s="1491"/>
      <c r="Y9" s="1491"/>
      <c r="Z9" s="1491"/>
      <c r="AA9" s="1491"/>
      <c r="AB9" s="1491"/>
      <c r="AC9" s="1491"/>
      <c r="AD9" s="1491">
        <f>SUBTOTAL(109,AD10:AD17)</f>
        <v>10207</v>
      </c>
      <c r="AE9" s="1491"/>
      <c r="AF9" s="1491"/>
      <c r="AG9" s="1491"/>
      <c r="AH9" s="1491"/>
      <c r="AI9" s="1491"/>
      <c r="AJ9" s="1491"/>
      <c r="AK9" s="1491">
        <f>AD9-U9</f>
        <v>0</v>
      </c>
      <c r="AL9" s="1489"/>
    </row>
    <row r="10" spans="1:261" s="1498" customFormat="1" ht="90" customHeight="1">
      <c r="A10" s="1492">
        <v>1</v>
      </c>
      <c r="B10" s="1493" t="s">
        <v>542</v>
      </c>
      <c r="C10" s="1493" t="s">
        <v>1273</v>
      </c>
      <c r="D10" s="1493">
        <v>10647.723</v>
      </c>
      <c r="E10" s="1256" t="s">
        <v>285</v>
      </c>
      <c r="F10" s="1258" t="s">
        <v>1246</v>
      </c>
      <c r="G10" s="1258"/>
      <c r="H10" s="1313" t="s">
        <v>51</v>
      </c>
      <c r="I10" s="1260">
        <v>2014</v>
      </c>
      <c r="J10" s="1494" t="s">
        <v>1168</v>
      </c>
      <c r="K10" s="1260">
        <v>2016</v>
      </c>
      <c r="L10" s="1494" t="s">
        <v>1221</v>
      </c>
      <c r="M10" s="1260"/>
      <c r="N10" s="1495" t="s">
        <v>543</v>
      </c>
      <c r="O10" s="1496">
        <v>10819</v>
      </c>
      <c r="P10" s="1496">
        <v>0</v>
      </c>
      <c r="Q10" s="1496">
        <v>5666</v>
      </c>
      <c r="R10" s="1496">
        <v>8720</v>
      </c>
      <c r="S10" s="1496">
        <v>0</v>
      </c>
      <c r="T10" s="1496">
        <v>4720</v>
      </c>
      <c r="U10" s="1496">
        <v>946</v>
      </c>
      <c r="V10" s="1496">
        <v>946</v>
      </c>
      <c r="W10" s="1496"/>
      <c r="X10" s="1496"/>
      <c r="Y10" s="1496"/>
      <c r="Z10" s="1496"/>
      <c r="AA10" s="1496"/>
      <c r="AB10" s="1496"/>
      <c r="AC10" s="1496"/>
      <c r="AD10" s="1496">
        <f>SUM(V10:AC10)</f>
        <v>946</v>
      </c>
      <c r="AE10" s="1496">
        <v>946</v>
      </c>
      <c r="AF10" s="1496">
        <v>946</v>
      </c>
      <c r="AG10" s="1496">
        <f>VLOOKUP($B$10,goc!$B$28:$AA$564,23,0)</f>
        <v>0</v>
      </c>
      <c r="AH10" s="1496">
        <f>VLOOKUP($B$10,goc!$B$28:$AA$564,24,0)</f>
        <v>0</v>
      </c>
      <c r="AI10" s="1496">
        <f>VLOOKUP(B10,goc!$B$28:$AA$564,25,0)</f>
        <v>0</v>
      </c>
      <c r="AJ10" s="1496">
        <f>VLOOKUP(B10,goc!$B$28:$AA$564,26,0)</f>
        <v>0</v>
      </c>
      <c r="AK10" s="1491">
        <f t="shared" ref="AK10:AK20" si="2">AD10-U10</f>
        <v>0</v>
      </c>
      <c r="AL10" s="1493"/>
      <c r="AM10" s="1497"/>
      <c r="AN10" s="1497"/>
      <c r="AO10" s="1497"/>
      <c r="AP10" s="1497"/>
      <c r="AQ10" s="1497"/>
      <c r="AR10" s="1497"/>
      <c r="AS10" s="1497"/>
      <c r="AT10" s="1497"/>
      <c r="AU10" s="1497"/>
      <c r="AV10" s="1497"/>
      <c r="AW10" s="1497"/>
      <c r="AX10" s="1497"/>
      <c r="AY10" s="1497"/>
      <c r="AZ10" s="1497"/>
      <c r="BA10" s="1497"/>
      <c r="BB10" s="1497"/>
      <c r="BC10" s="1497"/>
      <c r="BD10" s="1497"/>
      <c r="BE10" s="1497"/>
      <c r="BF10" s="1497"/>
      <c r="BG10" s="1497"/>
      <c r="BH10" s="1497"/>
      <c r="BI10" s="1497"/>
      <c r="BJ10" s="1497"/>
      <c r="BK10" s="1497"/>
      <c r="BL10" s="1497"/>
      <c r="BM10" s="1497"/>
      <c r="BN10" s="1497"/>
      <c r="BO10" s="1497"/>
      <c r="BP10" s="1497"/>
      <c r="BQ10" s="1497"/>
      <c r="BR10" s="1497"/>
      <c r="BS10" s="1497"/>
      <c r="BT10" s="1497"/>
      <c r="BU10" s="1497"/>
      <c r="BV10" s="1497"/>
      <c r="BW10" s="1497"/>
      <c r="BX10" s="1497"/>
      <c r="BY10" s="1497"/>
      <c r="BZ10" s="1497"/>
      <c r="CA10" s="1497"/>
      <c r="CB10" s="1497"/>
      <c r="CC10" s="1497"/>
      <c r="CD10" s="1497"/>
      <c r="CE10" s="1497"/>
      <c r="CF10" s="1497"/>
      <c r="CG10" s="1497"/>
      <c r="CH10" s="1497"/>
      <c r="CI10" s="1497"/>
      <c r="CJ10" s="1497"/>
      <c r="CK10" s="1497"/>
      <c r="CL10" s="1497"/>
      <c r="CM10" s="1497"/>
      <c r="CN10" s="1497"/>
      <c r="CO10" s="1497"/>
      <c r="CP10" s="1497"/>
      <c r="CQ10" s="1497"/>
      <c r="CR10" s="1497"/>
      <c r="CS10" s="1497"/>
      <c r="CT10" s="1497"/>
      <c r="CU10" s="1497"/>
      <c r="CV10" s="1497"/>
      <c r="CW10" s="1497"/>
      <c r="CX10" s="1497"/>
      <c r="CY10" s="1497"/>
      <c r="CZ10" s="1497"/>
      <c r="DA10" s="1497"/>
      <c r="DB10" s="1497"/>
      <c r="DC10" s="1497"/>
      <c r="DD10" s="1497"/>
      <c r="DE10" s="1497"/>
      <c r="DF10" s="1497"/>
      <c r="DG10" s="1497"/>
      <c r="DH10" s="1497"/>
      <c r="DI10" s="1497"/>
      <c r="DJ10" s="1497"/>
      <c r="DK10" s="1497"/>
      <c r="DL10" s="1497"/>
      <c r="DM10" s="1497"/>
      <c r="DN10" s="1497"/>
      <c r="DO10" s="1497"/>
      <c r="DP10" s="1497"/>
      <c r="DQ10" s="1497"/>
      <c r="DR10" s="1497"/>
      <c r="DS10" s="1497"/>
      <c r="DT10" s="1497"/>
      <c r="DU10" s="1497"/>
      <c r="DV10" s="1497"/>
      <c r="DW10" s="1497"/>
      <c r="DX10" s="1497"/>
      <c r="DY10" s="1497"/>
      <c r="DZ10" s="1497"/>
      <c r="EA10" s="1497"/>
      <c r="EB10" s="1497"/>
      <c r="EC10" s="1497"/>
      <c r="ED10" s="1497"/>
      <c r="EE10" s="1497"/>
      <c r="EF10" s="1497"/>
      <c r="EG10" s="1497"/>
      <c r="EH10" s="1497"/>
      <c r="EI10" s="1497"/>
      <c r="EJ10" s="1497"/>
      <c r="EK10" s="1497"/>
      <c r="EL10" s="1497"/>
      <c r="EM10" s="1497"/>
      <c r="EN10" s="1497"/>
      <c r="EO10" s="1497"/>
      <c r="EP10" s="1497"/>
      <c r="EQ10" s="1497"/>
      <c r="ER10" s="1497"/>
      <c r="ES10" s="1497"/>
      <c r="ET10" s="1497"/>
      <c r="EU10" s="1497"/>
      <c r="EV10" s="1497"/>
      <c r="EW10" s="1497"/>
      <c r="EX10" s="1497"/>
      <c r="EY10" s="1497"/>
      <c r="EZ10" s="1497"/>
      <c r="FA10" s="1497"/>
      <c r="FB10" s="1497"/>
      <c r="FC10" s="1497"/>
      <c r="FD10" s="1497"/>
      <c r="FE10" s="1497"/>
      <c r="FF10" s="1497"/>
      <c r="FG10" s="1497"/>
      <c r="FH10" s="1497"/>
      <c r="FI10" s="1497"/>
      <c r="FJ10" s="1497"/>
      <c r="FK10" s="1497"/>
      <c r="FL10" s="1497"/>
      <c r="FM10" s="1497"/>
      <c r="FN10" s="1497"/>
      <c r="FO10" s="1497"/>
      <c r="FP10" s="1497"/>
      <c r="FQ10" s="1497"/>
      <c r="FR10" s="1497"/>
      <c r="FS10" s="1497"/>
      <c r="FT10" s="1497"/>
      <c r="FU10" s="1497"/>
      <c r="FV10" s="1497"/>
      <c r="FW10" s="1497"/>
      <c r="FX10" s="1497"/>
      <c r="FY10" s="1497"/>
      <c r="FZ10" s="1497"/>
      <c r="GA10" s="1497"/>
      <c r="GB10" s="1497"/>
      <c r="GC10" s="1497"/>
      <c r="GD10" s="1497"/>
      <c r="GE10" s="1497"/>
      <c r="GF10" s="1497"/>
      <c r="GG10" s="1497"/>
      <c r="GH10" s="1497"/>
      <c r="GI10" s="1497"/>
      <c r="GJ10" s="1497"/>
      <c r="GK10" s="1497"/>
      <c r="GL10" s="1497"/>
      <c r="GM10" s="1497"/>
      <c r="GN10" s="1497"/>
      <c r="GO10" s="1497"/>
      <c r="GP10" s="1497"/>
      <c r="GQ10" s="1497"/>
      <c r="GR10" s="1497"/>
      <c r="GS10" s="1497"/>
      <c r="GT10" s="1497"/>
      <c r="GU10" s="1497"/>
      <c r="GV10" s="1497"/>
      <c r="GW10" s="1497"/>
      <c r="GX10" s="1497"/>
      <c r="GY10" s="1497"/>
      <c r="GZ10" s="1497"/>
      <c r="HA10" s="1497"/>
      <c r="HB10" s="1497"/>
      <c r="HC10" s="1497"/>
      <c r="HD10" s="1497"/>
      <c r="HE10" s="1497"/>
      <c r="HF10" s="1497"/>
      <c r="HG10" s="1497"/>
      <c r="HH10" s="1497"/>
      <c r="HI10" s="1497"/>
      <c r="HJ10" s="1497"/>
      <c r="HK10" s="1497"/>
      <c r="HL10" s="1497"/>
      <c r="HM10" s="1497"/>
      <c r="HN10" s="1497"/>
      <c r="HO10" s="1497"/>
      <c r="HP10" s="1497"/>
      <c r="HQ10" s="1497"/>
      <c r="HR10" s="1497"/>
      <c r="HS10" s="1497"/>
      <c r="HT10" s="1497"/>
      <c r="HU10" s="1497"/>
      <c r="HV10" s="1497"/>
      <c r="HW10" s="1497"/>
      <c r="HX10" s="1497"/>
      <c r="HY10" s="1497"/>
      <c r="HZ10" s="1497"/>
      <c r="IA10" s="1497"/>
      <c r="IB10" s="1497"/>
      <c r="IC10" s="1497"/>
      <c r="ID10" s="1497"/>
      <c r="IE10" s="1497"/>
      <c r="IF10" s="1497"/>
      <c r="IG10" s="1497"/>
      <c r="IH10" s="1497"/>
      <c r="II10" s="1497"/>
      <c r="IJ10" s="1497"/>
      <c r="IK10" s="1497"/>
      <c r="IL10" s="1497"/>
      <c r="IM10" s="1497"/>
      <c r="IN10" s="1497"/>
      <c r="IO10" s="1497"/>
      <c r="IP10" s="1497"/>
      <c r="IQ10" s="1497"/>
      <c r="IR10" s="1497"/>
      <c r="IS10" s="1497"/>
      <c r="IT10" s="1497"/>
      <c r="IU10" s="1497"/>
      <c r="IV10" s="1497"/>
      <c r="IW10" s="1497"/>
      <c r="IX10" s="1497"/>
      <c r="IY10" s="1497"/>
      <c r="IZ10" s="1497"/>
      <c r="JA10" s="1497"/>
    </row>
    <row r="11" spans="1:261" s="1497" customFormat="1" ht="87" customHeight="1">
      <c r="A11" s="1492">
        <v>2</v>
      </c>
      <c r="B11" s="1499" t="s">
        <v>511</v>
      </c>
      <c r="C11" s="1500" t="s">
        <v>1243</v>
      </c>
      <c r="D11" s="1501">
        <v>8310</v>
      </c>
      <c r="E11" s="1256" t="s">
        <v>170</v>
      </c>
      <c r="F11" s="1258" t="s">
        <v>1246</v>
      </c>
      <c r="G11" s="1258"/>
      <c r="H11" s="1502" t="s">
        <v>26</v>
      </c>
      <c r="I11" s="1260">
        <v>2013</v>
      </c>
      <c r="J11" s="1494" t="s">
        <v>1244</v>
      </c>
      <c r="K11" s="1260">
        <v>2015</v>
      </c>
      <c r="L11" s="1494" t="s">
        <v>1245</v>
      </c>
      <c r="M11" s="1260"/>
      <c r="N11" s="1503" t="s">
        <v>512</v>
      </c>
      <c r="O11" s="1496">
        <v>14270</v>
      </c>
      <c r="P11" s="1496">
        <v>0</v>
      </c>
      <c r="Q11" s="1496">
        <v>14270</v>
      </c>
      <c r="R11" s="1496">
        <v>7637</v>
      </c>
      <c r="S11" s="1496">
        <v>0</v>
      </c>
      <c r="T11" s="1496">
        <v>7637</v>
      </c>
      <c r="U11" s="1496">
        <v>673</v>
      </c>
      <c r="V11" s="1496"/>
      <c r="W11" s="1496"/>
      <c r="X11" s="1496">
        <v>673</v>
      </c>
      <c r="Y11" s="1496"/>
      <c r="Z11" s="1496"/>
      <c r="AA11" s="1496"/>
      <c r="AB11" s="1496"/>
      <c r="AC11" s="1496"/>
      <c r="AD11" s="1496">
        <f>SUM(V11:AC11)</f>
        <v>673</v>
      </c>
      <c r="AE11" s="1496">
        <v>673</v>
      </c>
      <c r="AF11" s="1496">
        <v>0</v>
      </c>
      <c r="AG11" s="1496">
        <v>0</v>
      </c>
      <c r="AH11" s="1496">
        <v>0</v>
      </c>
      <c r="AI11" s="1496">
        <v>673</v>
      </c>
      <c r="AJ11" s="1496">
        <v>0</v>
      </c>
      <c r="AK11" s="1491">
        <f t="shared" si="2"/>
        <v>0</v>
      </c>
      <c r="AL11" s="1504"/>
    </row>
    <row r="12" spans="1:261" s="1497" customFormat="1" ht="127.5" customHeight="1">
      <c r="A12" s="1492">
        <v>3</v>
      </c>
      <c r="B12" s="1505" t="s">
        <v>523</v>
      </c>
      <c r="C12" s="1493" t="s">
        <v>1258</v>
      </c>
      <c r="D12" s="1506">
        <v>7987</v>
      </c>
      <c r="E12" s="1256" t="s">
        <v>170</v>
      </c>
      <c r="F12" s="1258" t="s">
        <v>1246</v>
      </c>
      <c r="G12" s="1258"/>
      <c r="H12" s="1507" t="s">
        <v>189</v>
      </c>
      <c r="I12" s="1260">
        <v>2014</v>
      </c>
      <c r="J12" s="1508" t="s">
        <v>1242</v>
      </c>
      <c r="K12" s="1260">
        <v>2016</v>
      </c>
      <c r="L12" s="1494" t="s">
        <v>1249</v>
      </c>
      <c r="M12" s="1260"/>
      <c r="N12" s="1505" t="s">
        <v>524</v>
      </c>
      <c r="O12" s="1496">
        <v>7933</v>
      </c>
      <c r="P12" s="1496">
        <v>0</v>
      </c>
      <c r="Q12" s="1496">
        <v>7933</v>
      </c>
      <c r="R12" s="1496">
        <v>3400</v>
      </c>
      <c r="S12" s="1496">
        <v>0</v>
      </c>
      <c r="T12" s="1496">
        <v>3400</v>
      </c>
      <c r="U12" s="1496">
        <v>3096</v>
      </c>
      <c r="V12" s="1496"/>
      <c r="W12" s="1496"/>
      <c r="X12" s="1496">
        <v>1548</v>
      </c>
      <c r="Y12" s="1496"/>
      <c r="Z12" s="1496">
        <v>1548</v>
      </c>
      <c r="AA12" s="1496"/>
      <c r="AB12" s="1496"/>
      <c r="AC12" s="1496"/>
      <c r="AD12" s="1496">
        <f>SUM(V12:AC12)</f>
        <v>3096</v>
      </c>
      <c r="AE12" s="1496">
        <f>AF12+AI12+AJ12</f>
        <v>3096</v>
      </c>
      <c r="AF12" s="1496">
        <v>0</v>
      </c>
      <c r="AG12" s="1496">
        <v>0</v>
      </c>
      <c r="AH12" s="1496">
        <v>0</v>
      </c>
      <c r="AI12" s="1496">
        <v>1548</v>
      </c>
      <c r="AJ12" s="1496">
        <v>1548</v>
      </c>
      <c r="AK12" s="1491">
        <f t="shared" si="2"/>
        <v>0</v>
      </c>
      <c r="AL12" s="1504"/>
    </row>
    <row r="13" spans="1:261" s="1513" customFormat="1" ht="78.75">
      <c r="A13" s="1492">
        <v>4</v>
      </c>
      <c r="B13" s="1509" t="s">
        <v>550</v>
      </c>
      <c r="C13" s="1510" t="s">
        <v>1260</v>
      </c>
      <c r="D13" s="1511">
        <v>5364</v>
      </c>
      <c r="E13" s="1256" t="s">
        <v>170</v>
      </c>
      <c r="F13" s="1258" t="s">
        <v>1246</v>
      </c>
      <c r="G13" s="1258"/>
      <c r="H13" s="1512" t="s">
        <v>237</v>
      </c>
      <c r="I13" s="1260">
        <v>2014</v>
      </c>
      <c r="J13" s="1494" t="s">
        <v>1257</v>
      </c>
      <c r="K13" s="1260">
        <v>2016</v>
      </c>
      <c r="L13" s="1494" t="s">
        <v>1261</v>
      </c>
      <c r="M13" s="1260"/>
      <c r="N13" s="1261" t="s">
        <v>551</v>
      </c>
      <c r="O13" s="1496">
        <v>5996</v>
      </c>
      <c r="P13" s="1496">
        <v>0</v>
      </c>
      <c r="Q13" s="1496">
        <v>5996</v>
      </c>
      <c r="R13" s="1496">
        <v>5347</v>
      </c>
      <c r="S13" s="1496">
        <v>0</v>
      </c>
      <c r="T13" s="1496">
        <v>5347</v>
      </c>
      <c r="U13" s="1496">
        <v>0</v>
      </c>
      <c r="V13" s="1496"/>
      <c r="W13" s="1496"/>
      <c r="X13" s="1496"/>
      <c r="Y13" s="1496"/>
      <c r="Z13" s="1496"/>
      <c r="AA13" s="1496"/>
      <c r="AB13" s="1496"/>
      <c r="AC13" s="1496"/>
      <c r="AD13" s="1496">
        <v>0</v>
      </c>
      <c r="AE13" s="1496">
        <v>0</v>
      </c>
      <c r="AF13" s="1496">
        <v>0</v>
      </c>
      <c r="AG13" s="1496">
        <v>0</v>
      </c>
      <c r="AH13" s="1496">
        <v>0</v>
      </c>
      <c r="AI13" s="1496">
        <v>0</v>
      </c>
      <c r="AJ13" s="1496">
        <v>0</v>
      </c>
      <c r="AK13" s="1491">
        <f t="shared" si="2"/>
        <v>0</v>
      </c>
      <c r="AL13" s="1504"/>
      <c r="AM13" s="1497"/>
      <c r="AN13" s="1497"/>
      <c r="AO13" s="1497"/>
      <c r="AP13" s="1497"/>
      <c r="AQ13" s="1497"/>
      <c r="AR13" s="1497"/>
      <c r="AS13" s="1497"/>
      <c r="AT13" s="1497"/>
      <c r="AU13" s="1497"/>
      <c r="AV13" s="1497"/>
      <c r="AW13" s="1497"/>
      <c r="AX13" s="1497"/>
      <c r="AY13" s="1497"/>
      <c r="AZ13" s="1497"/>
      <c r="BA13" s="1497"/>
      <c r="BB13" s="1497"/>
      <c r="BC13" s="1497"/>
      <c r="BD13" s="1497"/>
      <c r="BE13" s="1497"/>
      <c r="BF13" s="1497"/>
      <c r="BG13" s="1497"/>
      <c r="BH13" s="1497"/>
      <c r="BI13" s="1497"/>
      <c r="BJ13" s="1497"/>
      <c r="BK13" s="1497"/>
      <c r="BL13" s="1497"/>
      <c r="BM13" s="1497"/>
      <c r="BN13" s="1497"/>
      <c r="BO13" s="1497"/>
      <c r="BP13" s="1497"/>
      <c r="BQ13" s="1497"/>
      <c r="BR13" s="1497"/>
      <c r="BS13" s="1497"/>
      <c r="BT13" s="1497"/>
      <c r="BU13" s="1497"/>
      <c r="BV13" s="1497"/>
      <c r="BW13" s="1497"/>
      <c r="BX13" s="1497"/>
      <c r="BY13" s="1497"/>
      <c r="BZ13" s="1497"/>
      <c r="CA13" s="1497"/>
      <c r="CB13" s="1497"/>
      <c r="CC13" s="1497"/>
      <c r="CD13" s="1497"/>
      <c r="CE13" s="1497"/>
      <c r="CF13" s="1497"/>
      <c r="CG13" s="1497"/>
      <c r="CH13" s="1497"/>
      <c r="CI13" s="1497"/>
      <c r="CJ13" s="1497"/>
      <c r="CK13" s="1497"/>
      <c r="CL13" s="1497"/>
      <c r="CM13" s="1497"/>
      <c r="CN13" s="1497"/>
      <c r="CO13" s="1497"/>
      <c r="CP13" s="1497"/>
      <c r="CQ13" s="1497"/>
      <c r="CR13" s="1497"/>
      <c r="CS13" s="1497"/>
      <c r="CT13" s="1497"/>
      <c r="CU13" s="1497"/>
      <c r="CV13" s="1497"/>
      <c r="CW13" s="1497"/>
      <c r="CX13" s="1497"/>
      <c r="CY13" s="1497"/>
      <c r="CZ13" s="1497"/>
      <c r="DA13" s="1497"/>
      <c r="DB13" s="1497"/>
      <c r="DC13" s="1497"/>
      <c r="DD13" s="1497"/>
      <c r="DE13" s="1497"/>
      <c r="DF13" s="1497"/>
      <c r="DG13" s="1497"/>
      <c r="DH13" s="1497"/>
      <c r="DI13" s="1497"/>
      <c r="DJ13" s="1497"/>
      <c r="DK13" s="1497"/>
      <c r="DL13" s="1497"/>
      <c r="DM13" s="1497"/>
      <c r="DN13" s="1497"/>
      <c r="DO13" s="1497"/>
      <c r="DP13" s="1497"/>
      <c r="DQ13" s="1497"/>
      <c r="DR13" s="1497"/>
      <c r="DS13" s="1497"/>
      <c r="DT13" s="1497"/>
      <c r="DU13" s="1497"/>
      <c r="DV13" s="1497"/>
      <c r="DW13" s="1497"/>
      <c r="DX13" s="1497"/>
      <c r="DY13" s="1497"/>
      <c r="DZ13" s="1497"/>
      <c r="EA13" s="1497"/>
      <c r="EB13" s="1497"/>
      <c r="EC13" s="1497"/>
      <c r="ED13" s="1497"/>
      <c r="EE13" s="1497"/>
      <c r="EF13" s="1497"/>
      <c r="EG13" s="1497"/>
      <c r="EH13" s="1497"/>
      <c r="EI13" s="1497"/>
      <c r="EJ13" s="1497"/>
      <c r="EK13" s="1497"/>
      <c r="EL13" s="1497"/>
      <c r="EM13" s="1497"/>
      <c r="EN13" s="1497"/>
      <c r="EO13" s="1497"/>
      <c r="EP13" s="1497"/>
      <c r="EQ13" s="1497"/>
      <c r="ER13" s="1497"/>
      <c r="ES13" s="1497"/>
      <c r="ET13" s="1497"/>
      <c r="EU13" s="1497"/>
      <c r="EV13" s="1497"/>
      <c r="EW13" s="1497"/>
      <c r="EX13" s="1497"/>
      <c r="EY13" s="1497"/>
      <c r="EZ13" s="1497"/>
      <c r="FA13" s="1497"/>
      <c r="FB13" s="1497"/>
      <c r="FC13" s="1497"/>
      <c r="FD13" s="1497"/>
      <c r="FE13" s="1497"/>
      <c r="FF13" s="1497"/>
      <c r="FG13" s="1497"/>
      <c r="FH13" s="1497"/>
      <c r="FI13" s="1497"/>
      <c r="FJ13" s="1497"/>
      <c r="FK13" s="1497"/>
      <c r="FL13" s="1497"/>
      <c r="FM13" s="1497"/>
      <c r="FN13" s="1497"/>
      <c r="FO13" s="1497"/>
      <c r="FP13" s="1497"/>
      <c r="FQ13" s="1497"/>
      <c r="FR13" s="1497"/>
      <c r="FS13" s="1497"/>
      <c r="FT13" s="1497"/>
      <c r="FU13" s="1497"/>
      <c r="FV13" s="1497"/>
      <c r="FW13" s="1497"/>
      <c r="FX13" s="1497"/>
      <c r="FY13" s="1497"/>
      <c r="FZ13" s="1497"/>
      <c r="GA13" s="1497"/>
      <c r="GB13" s="1497"/>
      <c r="GC13" s="1497"/>
      <c r="GD13" s="1497"/>
      <c r="GE13" s="1497"/>
      <c r="GF13" s="1497"/>
      <c r="GG13" s="1497"/>
      <c r="GH13" s="1497"/>
      <c r="GI13" s="1497"/>
      <c r="GJ13" s="1497"/>
      <c r="GK13" s="1497"/>
      <c r="GL13" s="1497"/>
      <c r="GM13" s="1497"/>
      <c r="GN13" s="1497"/>
      <c r="GO13" s="1497"/>
      <c r="GP13" s="1497"/>
      <c r="GQ13" s="1497"/>
      <c r="GR13" s="1497"/>
      <c r="GS13" s="1497"/>
      <c r="GT13" s="1497"/>
      <c r="GU13" s="1497"/>
      <c r="GV13" s="1497"/>
      <c r="GW13" s="1497"/>
      <c r="GX13" s="1497"/>
      <c r="GY13" s="1497"/>
      <c r="GZ13" s="1497"/>
      <c r="HA13" s="1497"/>
      <c r="HB13" s="1497"/>
      <c r="HC13" s="1497"/>
      <c r="HD13" s="1497"/>
      <c r="HE13" s="1497"/>
      <c r="HF13" s="1497"/>
      <c r="HG13" s="1497"/>
      <c r="HH13" s="1497"/>
      <c r="HI13" s="1497"/>
      <c r="HJ13" s="1497"/>
      <c r="HK13" s="1497"/>
      <c r="HL13" s="1497"/>
      <c r="HM13" s="1497"/>
      <c r="HN13" s="1497"/>
      <c r="HO13" s="1497"/>
      <c r="HP13" s="1497"/>
      <c r="HQ13" s="1497"/>
      <c r="HR13" s="1497"/>
      <c r="HS13" s="1497"/>
      <c r="HT13" s="1497"/>
      <c r="HU13" s="1497"/>
      <c r="HV13" s="1497"/>
      <c r="HW13" s="1497"/>
      <c r="HX13" s="1497"/>
      <c r="HY13" s="1497"/>
      <c r="HZ13" s="1497"/>
      <c r="IA13" s="1497"/>
      <c r="IB13" s="1497"/>
      <c r="IC13" s="1497"/>
      <c r="ID13" s="1497"/>
      <c r="IE13" s="1497"/>
      <c r="IF13" s="1497"/>
      <c r="IG13" s="1497"/>
      <c r="IH13" s="1497"/>
      <c r="II13" s="1497"/>
      <c r="IJ13" s="1497"/>
      <c r="IK13" s="1497"/>
      <c r="IL13" s="1497"/>
      <c r="IM13" s="1497"/>
      <c r="IN13" s="1497"/>
      <c r="IO13" s="1497"/>
      <c r="IP13" s="1497"/>
      <c r="IQ13" s="1497"/>
      <c r="IR13" s="1497"/>
      <c r="IS13" s="1497"/>
      <c r="IT13" s="1497"/>
      <c r="IU13" s="1497"/>
      <c r="IV13" s="1497"/>
      <c r="IW13" s="1497"/>
      <c r="IX13" s="1497"/>
      <c r="IY13" s="1497"/>
      <c r="IZ13" s="1497"/>
      <c r="JA13" s="1497"/>
    </row>
    <row r="14" spans="1:261" s="1497" customFormat="1" ht="47.25">
      <c r="A14" s="1492">
        <v>5</v>
      </c>
      <c r="B14" s="1514" t="s">
        <v>203</v>
      </c>
      <c r="C14" s="1514" t="s">
        <v>1264</v>
      </c>
      <c r="D14" s="1515">
        <v>6168</v>
      </c>
      <c r="E14" s="1256" t="s">
        <v>184</v>
      </c>
      <c r="F14" s="1257" t="s">
        <v>1246</v>
      </c>
      <c r="G14" s="1257"/>
      <c r="H14" s="1502" t="s">
        <v>26</v>
      </c>
      <c r="I14" s="1260">
        <v>2011</v>
      </c>
      <c r="J14" s="1260">
        <v>2013</v>
      </c>
      <c r="K14" s="1260">
        <v>2013</v>
      </c>
      <c r="L14" s="1260">
        <v>2015</v>
      </c>
      <c r="M14" s="1260"/>
      <c r="N14" s="1516" t="s">
        <v>1553</v>
      </c>
      <c r="O14" s="1496">
        <v>6208</v>
      </c>
      <c r="P14" s="1496">
        <v>0</v>
      </c>
      <c r="Q14" s="1496">
        <v>6208</v>
      </c>
      <c r="R14" s="1496">
        <v>4300</v>
      </c>
      <c r="S14" s="1496">
        <v>0</v>
      </c>
      <c r="T14" s="1496">
        <v>4300</v>
      </c>
      <c r="U14" s="1496">
        <v>1408</v>
      </c>
      <c r="V14" s="1496">
        <v>1408</v>
      </c>
      <c r="W14" s="1496"/>
      <c r="X14" s="1496"/>
      <c r="Y14" s="1496"/>
      <c r="Z14" s="1496"/>
      <c r="AA14" s="1496"/>
      <c r="AB14" s="1496"/>
      <c r="AC14" s="1496"/>
      <c r="AD14" s="1496">
        <f t="shared" ref="AD14:AD20" si="3">SUM(V14:AC14)</f>
        <v>1408</v>
      </c>
      <c r="AE14" s="1496">
        <v>1408</v>
      </c>
      <c r="AF14" s="1496">
        <v>1408</v>
      </c>
      <c r="AG14" s="1496">
        <v>0</v>
      </c>
      <c r="AH14" s="1496">
        <v>0</v>
      </c>
      <c r="AI14" s="1496">
        <v>0</v>
      </c>
      <c r="AJ14" s="1496">
        <v>0</v>
      </c>
      <c r="AK14" s="1491">
        <f t="shared" si="2"/>
        <v>0</v>
      </c>
      <c r="AL14" s="1517"/>
    </row>
    <row r="15" spans="1:261" s="1497" customFormat="1" ht="63">
      <c r="A15" s="1492">
        <v>6</v>
      </c>
      <c r="B15" s="1518" t="s">
        <v>179</v>
      </c>
      <c r="C15" s="1519"/>
      <c r="D15" s="1520"/>
      <c r="E15" s="1256" t="s">
        <v>170</v>
      </c>
      <c r="F15" s="1257" t="s">
        <v>1246</v>
      </c>
      <c r="G15" s="1257"/>
      <c r="H15" s="1502" t="s">
        <v>26</v>
      </c>
      <c r="I15" s="1260">
        <v>2013</v>
      </c>
      <c r="J15" s="1260">
        <v>2013</v>
      </c>
      <c r="K15" s="1260">
        <v>2015</v>
      </c>
      <c r="L15" s="1260">
        <v>2016</v>
      </c>
      <c r="M15" s="1260"/>
      <c r="N15" s="1521" t="s">
        <v>180</v>
      </c>
      <c r="O15" s="1496">
        <v>5267</v>
      </c>
      <c r="P15" s="1496">
        <v>0</v>
      </c>
      <c r="Q15" s="1496">
        <v>5267</v>
      </c>
      <c r="R15" s="1496">
        <v>1980</v>
      </c>
      <c r="S15" s="1496">
        <v>0</v>
      </c>
      <c r="T15" s="1496">
        <v>1980</v>
      </c>
      <c r="U15" s="1496">
        <v>3347</v>
      </c>
      <c r="V15" s="1496">
        <v>3347</v>
      </c>
      <c r="W15" s="1496"/>
      <c r="X15" s="1496"/>
      <c r="Y15" s="1496"/>
      <c r="Z15" s="1496"/>
      <c r="AA15" s="1496"/>
      <c r="AB15" s="1496"/>
      <c r="AC15" s="1496"/>
      <c r="AD15" s="1496">
        <f>SUM(V15:AC15)</f>
        <v>3347</v>
      </c>
      <c r="AE15" s="1496">
        <v>3347</v>
      </c>
      <c r="AF15" s="1496">
        <v>3347</v>
      </c>
      <c r="AG15" s="1496">
        <v>0</v>
      </c>
      <c r="AH15" s="1496">
        <v>0</v>
      </c>
      <c r="AI15" s="1496">
        <v>0</v>
      </c>
      <c r="AJ15" s="1496">
        <v>0</v>
      </c>
      <c r="AK15" s="1491">
        <f>AD15-U15</f>
        <v>0</v>
      </c>
      <c r="AL15" s="1504"/>
    </row>
    <row r="16" spans="1:261" s="1522" customFormat="1" ht="118.5" customHeight="1">
      <c r="A16" s="1492">
        <v>7</v>
      </c>
      <c r="B16" s="1288" t="s">
        <v>1539</v>
      </c>
      <c r="C16" s="1288"/>
      <c r="D16" s="1523"/>
      <c r="E16" s="1256" t="s">
        <v>184</v>
      </c>
      <c r="F16" s="1257" t="s">
        <v>1246</v>
      </c>
      <c r="G16" s="1257"/>
      <c r="H16" s="1256" t="s">
        <v>132</v>
      </c>
      <c r="I16" s="1260">
        <v>2014</v>
      </c>
      <c r="J16" s="1494" t="s">
        <v>1174</v>
      </c>
      <c r="K16" s="1260">
        <v>2015</v>
      </c>
      <c r="L16" s="1494" t="s">
        <v>1375</v>
      </c>
      <c r="M16" s="1260"/>
      <c r="N16" s="1524" t="s">
        <v>1541</v>
      </c>
      <c r="O16" s="1496">
        <v>16625</v>
      </c>
      <c r="P16" s="1496">
        <v>0</v>
      </c>
      <c r="Q16" s="1496">
        <v>0</v>
      </c>
      <c r="R16" s="1496">
        <v>13000</v>
      </c>
      <c r="S16" s="1496">
        <v>13000</v>
      </c>
      <c r="T16" s="1496">
        <v>0</v>
      </c>
      <c r="U16" s="1496">
        <v>541</v>
      </c>
      <c r="V16" s="1496"/>
      <c r="W16" s="1496"/>
      <c r="X16" s="1496">
        <v>541</v>
      </c>
      <c r="Y16" s="1496"/>
      <c r="Z16" s="1496"/>
      <c r="AA16" s="1496"/>
      <c r="AB16" s="1496"/>
      <c r="AC16" s="1496"/>
      <c r="AD16" s="1496">
        <f>SUM(V16:AC16)</f>
        <v>541</v>
      </c>
      <c r="AE16" s="1496">
        <v>541</v>
      </c>
      <c r="AF16" s="1496">
        <v>0</v>
      </c>
      <c r="AG16" s="1496">
        <v>0</v>
      </c>
      <c r="AH16" s="1496">
        <v>0</v>
      </c>
      <c r="AI16" s="1496">
        <v>541</v>
      </c>
      <c r="AJ16" s="1496"/>
      <c r="AK16" s="1491">
        <f>AD16-U16</f>
        <v>0</v>
      </c>
      <c r="AL16" s="1525"/>
      <c r="AM16" s="1497"/>
      <c r="AN16" s="1497"/>
      <c r="AO16" s="1497"/>
      <c r="AP16" s="1497"/>
      <c r="AQ16" s="1497"/>
      <c r="AR16" s="1497"/>
      <c r="AS16" s="1497"/>
      <c r="AT16" s="1497"/>
      <c r="AU16" s="1497"/>
      <c r="AV16" s="1497"/>
      <c r="AW16" s="1497"/>
      <c r="AX16" s="1497"/>
      <c r="AY16" s="1497"/>
      <c r="AZ16" s="1497"/>
      <c r="BA16" s="1497"/>
      <c r="BB16" s="1497"/>
      <c r="BC16" s="1497"/>
      <c r="BD16" s="1497"/>
      <c r="BE16" s="1497"/>
      <c r="BF16" s="1497"/>
      <c r="BG16" s="1497"/>
      <c r="BH16" s="1497"/>
      <c r="BI16" s="1497"/>
      <c r="BJ16" s="1497"/>
      <c r="BK16" s="1497"/>
      <c r="BL16" s="1497"/>
      <c r="BM16" s="1497"/>
      <c r="BN16" s="1497"/>
      <c r="BO16" s="1497"/>
      <c r="BP16" s="1497"/>
      <c r="BQ16" s="1497"/>
      <c r="BR16" s="1497"/>
      <c r="BS16" s="1497"/>
      <c r="BT16" s="1497"/>
      <c r="BU16" s="1497"/>
      <c r="BV16" s="1497"/>
      <c r="BW16" s="1497"/>
      <c r="BX16" s="1497"/>
      <c r="BY16" s="1497"/>
      <c r="BZ16" s="1497"/>
      <c r="CA16" s="1497"/>
      <c r="CB16" s="1497"/>
      <c r="CC16" s="1497"/>
      <c r="CD16" s="1497"/>
      <c r="CE16" s="1497"/>
      <c r="CF16" s="1497"/>
      <c r="CG16" s="1497"/>
      <c r="CH16" s="1497"/>
      <c r="CI16" s="1497"/>
      <c r="CJ16" s="1497"/>
      <c r="CK16" s="1497"/>
      <c r="CL16" s="1497"/>
      <c r="CM16" s="1497"/>
      <c r="CN16" s="1497"/>
      <c r="CO16" s="1497"/>
      <c r="CP16" s="1497"/>
      <c r="CQ16" s="1497"/>
      <c r="CR16" s="1497"/>
      <c r="CS16" s="1497"/>
      <c r="CT16" s="1497"/>
      <c r="CU16" s="1497"/>
      <c r="CV16" s="1497"/>
      <c r="CW16" s="1497"/>
      <c r="CX16" s="1497"/>
      <c r="CY16" s="1497"/>
      <c r="CZ16" s="1497"/>
      <c r="DA16" s="1497"/>
      <c r="DB16" s="1497"/>
      <c r="DC16" s="1497"/>
      <c r="DD16" s="1497"/>
      <c r="DE16" s="1497"/>
      <c r="DF16" s="1497"/>
      <c r="DG16" s="1497"/>
      <c r="DH16" s="1497"/>
      <c r="DI16" s="1497"/>
      <c r="DJ16" s="1497"/>
      <c r="DK16" s="1497"/>
      <c r="DL16" s="1497"/>
      <c r="DM16" s="1497"/>
      <c r="DN16" s="1497"/>
      <c r="DO16" s="1497"/>
      <c r="DP16" s="1497"/>
      <c r="DQ16" s="1497"/>
      <c r="DR16" s="1497"/>
      <c r="DS16" s="1497"/>
      <c r="DT16" s="1497"/>
      <c r="DU16" s="1497"/>
      <c r="DV16" s="1497"/>
      <c r="DW16" s="1497"/>
      <c r="DX16" s="1497"/>
      <c r="DY16" s="1497"/>
      <c r="DZ16" s="1497"/>
      <c r="EA16" s="1497"/>
      <c r="EB16" s="1497"/>
      <c r="EC16" s="1497"/>
      <c r="ED16" s="1497"/>
      <c r="EE16" s="1497"/>
      <c r="EF16" s="1497"/>
      <c r="EG16" s="1497"/>
      <c r="EH16" s="1497"/>
      <c r="EI16" s="1497"/>
      <c r="EJ16" s="1497"/>
      <c r="EK16" s="1497"/>
      <c r="EL16" s="1497"/>
      <c r="EM16" s="1497"/>
      <c r="EN16" s="1497"/>
      <c r="EO16" s="1497"/>
      <c r="EP16" s="1497"/>
      <c r="EQ16" s="1497"/>
      <c r="ER16" s="1497"/>
      <c r="ES16" s="1497"/>
      <c r="ET16" s="1497"/>
      <c r="EU16" s="1497"/>
      <c r="EV16" s="1497"/>
      <c r="EW16" s="1497"/>
      <c r="EX16" s="1497"/>
      <c r="EY16" s="1497"/>
      <c r="EZ16" s="1497"/>
      <c r="FA16" s="1497"/>
      <c r="FB16" s="1497"/>
      <c r="FC16" s="1497"/>
      <c r="FD16" s="1497"/>
      <c r="FE16" s="1497"/>
      <c r="FF16" s="1497"/>
      <c r="FG16" s="1497"/>
      <c r="FH16" s="1497"/>
      <c r="FI16" s="1497"/>
      <c r="FJ16" s="1497"/>
      <c r="FK16" s="1497"/>
      <c r="FL16" s="1497"/>
      <c r="FM16" s="1497"/>
      <c r="FN16" s="1497"/>
      <c r="FO16" s="1497"/>
      <c r="FP16" s="1497"/>
      <c r="FQ16" s="1497"/>
      <c r="FR16" s="1497"/>
      <c r="FS16" s="1497"/>
      <c r="FT16" s="1497"/>
      <c r="FU16" s="1497"/>
      <c r="FV16" s="1497"/>
      <c r="FW16" s="1497"/>
      <c r="FX16" s="1497"/>
      <c r="FY16" s="1497"/>
      <c r="FZ16" s="1497"/>
      <c r="GA16" s="1497"/>
      <c r="GB16" s="1497"/>
      <c r="GC16" s="1497"/>
      <c r="GD16" s="1497"/>
      <c r="GE16" s="1497"/>
      <c r="GF16" s="1497"/>
      <c r="GG16" s="1497"/>
      <c r="GH16" s="1497"/>
      <c r="GI16" s="1497"/>
      <c r="GJ16" s="1497"/>
      <c r="GK16" s="1497"/>
      <c r="GL16" s="1497"/>
      <c r="GM16" s="1497"/>
      <c r="GN16" s="1497"/>
      <c r="GO16" s="1497"/>
      <c r="GP16" s="1497"/>
      <c r="GQ16" s="1497"/>
      <c r="GR16" s="1497"/>
      <c r="GS16" s="1497"/>
      <c r="GT16" s="1497"/>
      <c r="GU16" s="1497"/>
      <c r="GV16" s="1497"/>
      <c r="GW16" s="1497"/>
      <c r="GX16" s="1497"/>
      <c r="GY16" s="1497"/>
      <c r="GZ16" s="1497"/>
      <c r="HA16" s="1497"/>
      <c r="HB16" s="1497"/>
      <c r="HC16" s="1497"/>
      <c r="HD16" s="1497"/>
      <c r="HE16" s="1497"/>
      <c r="HF16" s="1497"/>
      <c r="HG16" s="1497"/>
      <c r="HH16" s="1497"/>
      <c r="HI16" s="1497"/>
      <c r="HJ16" s="1497"/>
      <c r="HK16" s="1497"/>
      <c r="HL16" s="1497"/>
      <c r="HM16" s="1497"/>
      <c r="HN16" s="1497"/>
      <c r="HO16" s="1497"/>
      <c r="HP16" s="1497"/>
      <c r="HQ16" s="1497"/>
      <c r="HR16" s="1497"/>
      <c r="HS16" s="1497"/>
      <c r="HT16" s="1497"/>
      <c r="HU16" s="1497"/>
      <c r="HV16" s="1497"/>
      <c r="HW16" s="1497"/>
      <c r="HX16" s="1497"/>
      <c r="HY16" s="1497"/>
      <c r="HZ16" s="1497"/>
      <c r="IA16" s="1497"/>
      <c r="IB16" s="1497"/>
      <c r="IC16" s="1497"/>
      <c r="ID16" s="1497"/>
      <c r="IE16" s="1497"/>
      <c r="IF16" s="1497"/>
      <c r="IG16" s="1497"/>
      <c r="IH16" s="1497"/>
      <c r="II16" s="1497"/>
      <c r="IJ16" s="1497"/>
      <c r="IK16" s="1497"/>
      <c r="IL16" s="1497"/>
      <c r="IM16" s="1497"/>
      <c r="IN16" s="1497"/>
      <c r="IO16" s="1497"/>
      <c r="IP16" s="1497"/>
      <c r="IQ16" s="1497"/>
      <c r="IR16" s="1497"/>
      <c r="IS16" s="1497"/>
      <c r="IT16" s="1497"/>
      <c r="IU16" s="1497"/>
      <c r="IV16" s="1497"/>
      <c r="IW16" s="1497"/>
      <c r="IX16" s="1497"/>
      <c r="IY16" s="1497"/>
      <c r="IZ16" s="1497"/>
      <c r="JA16" s="1497"/>
    </row>
    <row r="17" spans="1:261" ht="56.25" customHeight="1">
      <c r="A17" s="1492">
        <v>8</v>
      </c>
      <c r="B17" s="1529" t="s">
        <v>374</v>
      </c>
      <c r="C17" s="1288" t="s">
        <v>1458</v>
      </c>
      <c r="D17" s="1501">
        <v>6115.8639999999996</v>
      </c>
      <c r="E17" s="1256" t="s">
        <v>170</v>
      </c>
      <c r="F17" s="1257" t="s">
        <v>1246</v>
      </c>
      <c r="G17" s="1257"/>
      <c r="H17" s="1502" t="s">
        <v>26</v>
      </c>
      <c r="I17" s="1530" t="s">
        <v>1093</v>
      </c>
      <c r="J17" s="1531" t="s">
        <v>1202</v>
      </c>
      <c r="K17" s="1530" t="s">
        <v>1092</v>
      </c>
      <c r="L17" s="1531" t="s">
        <v>1245</v>
      </c>
      <c r="M17" s="1530"/>
      <c r="N17" s="1502" t="s">
        <v>1094</v>
      </c>
      <c r="O17" s="1496">
        <v>6889</v>
      </c>
      <c r="P17" s="1496">
        <v>0</v>
      </c>
      <c r="Q17" s="1496">
        <v>4765</v>
      </c>
      <c r="R17" s="1496">
        <v>5920</v>
      </c>
      <c r="S17" s="1496">
        <v>0</v>
      </c>
      <c r="T17" s="1496">
        <v>4569</v>
      </c>
      <c r="U17" s="1496">
        <v>196</v>
      </c>
      <c r="V17" s="1496"/>
      <c r="W17" s="1496"/>
      <c r="X17" s="1496">
        <v>196</v>
      </c>
      <c r="Y17" s="1496"/>
      <c r="Z17" s="1496"/>
      <c r="AA17" s="1496"/>
      <c r="AB17" s="1496"/>
      <c r="AC17" s="1496"/>
      <c r="AD17" s="1496">
        <f>SUM(V17:AC17)</f>
        <v>196</v>
      </c>
      <c r="AE17" s="1496">
        <v>196</v>
      </c>
      <c r="AF17" s="1496">
        <v>0</v>
      </c>
      <c r="AG17" s="1496">
        <v>0</v>
      </c>
      <c r="AH17" s="1496">
        <v>0</v>
      </c>
      <c r="AI17" s="1496">
        <v>196</v>
      </c>
      <c r="AJ17" s="1496">
        <v>0</v>
      </c>
      <c r="AK17" s="1491">
        <f>AD17-U17</f>
        <v>0</v>
      </c>
      <c r="AL17" s="1504"/>
    </row>
    <row r="18" spans="1:261" s="1487" customFormat="1" ht="48" customHeight="1">
      <c r="A18" s="1954" t="s">
        <v>2130</v>
      </c>
      <c r="B18" s="1955" t="s">
        <v>2123</v>
      </c>
      <c r="C18" s="1929"/>
      <c r="D18" s="1930"/>
      <c r="E18" s="1489"/>
      <c r="F18" s="1921"/>
      <c r="G18" s="1921"/>
      <c r="H18" s="1931"/>
      <c r="I18" s="1924"/>
      <c r="J18" s="1924"/>
      <c r="K18" s="1924"/>
      <c r="L18" s="1924"/>
      <c r="M18" s="1924"/>
      <c r="N18" s="1932"/>
      <c r="O18" s="1933">
        <f>SUBTOTAL(109,O19:O20)</f>
        <v>12435</v>
      </c>
      <c r="P18" s="1933">
        <f>SUBTOTAL(109,P19:P20)</f>
        <v>0</v>
      </c>
      <c r="Q18" s="1933">
        <f>SUBTOTAL(109,Q19:Q20)</f>
        <v>12435</v>
      </c>
      <c r="R18" s="1933"/>
      <c r="S18" s="1933"/>
      <c r="T18" s="1933"/>
      <c r="U18" s="1933">
        <f>SUBTOTAL(109,U19:U20)</f>
        <v>7132</v>
      </c>
      <c r="V18" s="1933"/>
      <c r="W18" s="1933"/>
      <c r="X18" s="1933"/>
      <c r="Y18" s="1933"/>
      <c r="Z18" s="1933"/>
      <c r="AA18" s="1933"/>
      <c r="AB18" s="1933"/>
      <c r="AC18" s="1933"/>
      <c r="AD18" s="1933">
        <f>SUBTOTAL(109,AD19:AD20)</f>
        <v>4412</v>
      </c>
      <c r="AE18" s="1933"/>
      <c r="AF18" s="1933"/>
      <c r="AG18" s="1933"/>
      <c r="AH18" s="1933"/>
      <c r="AI18" s="1933"/>
      <c r="AJ18" s="1933"/>
      <c r="AK18" s="1491">
        <f>AD18-U18</f>
        <v>-2720</v>
      </c>
      <c r="AL18" s="1934"/>
    </row>
    <row r="19" spans="1:261" s="1522" customFormat="1" ht="95.25" customHeight="1">
      <c r="A19" s="1492">
        <v>1</v>
      </c>
      <c r="B19" s="1505" t="s">
        <v>525</v>
      </c>
      <c r="C19" s="1493" t="s">
        <v>1262</v>
      </c>
      <c r="D19" s="1506">
        <v>6447</v>
      </c>
      <c r="E19" s="1256" t="s">
        <v>170</v>
      </c>
      <c r="F19" s="1258" t="s">
        <v>1246</v>
      </c>
      <c r="G19" s="1258"/>
      <c r="H19" s="1259" t="s">
        <v>51</v>
      </c>
      <c r="I19" s="1260">
        <v>2015</v>
      </c>
      <c r="J19" s="1494" t="s">
        <v>1261</v>
      </c>
      <c r="K19" s="1260">
        <v>2017</v>
      </c>
      <c r="L19" s="1494" t="s">
        <v>1245</v>
      </c>
      <c r="M19" s="1260"/>
      <c r="N19" s="1505" t="s">
        <v>526</v>
      </c>
      <c r="O19" s="1496">
        <v>6507</v>
      </c>
      <c r="P19" s="1496">
        <v>0</v>
      </c>
      <c r="Q19" s="1496">
        <v>6507</v>
      </c>
      <c r="R19" s="1496">
        <v>2500</v>
      </c>
      <c r="S19" s="1496">
        <v>0</v>
      </c>
      <c r="T19" s="1496">
        <v>2500</v>
      </c>
      <c r="U19" s="1496">
        <v>3947</v>
      </c>
      <c r="V19" s="1496"/>
      <c r="W19" s="1496"/>
      <c r="X19" s="1496">
        <v>1974</v>
      </c>
      <c r="Y19" s="1496"/>
      <c r="Z19" s="1496">
        <v>1673</v>
      </c>
      <c r="AA19" s="1496"/>
      <c r="AB19" s="1496"/>
      <c r="AC19" s="1496"/>
      <c r="AD19" s="1496">
        <f t="shared" si="3"/>
        <v>3647</v>
      </c>
      <c r="AE19" s="1496">
        <v>3947</v>
      </c>
      <c r="AF19" s="1496">
        <v>0</v>
      </c>
      <c r="AG19" s="1496">
        <v>0</v>
      </c>
      <c r="AH19" s="1496">
        <v>0</v>
      </c>
      <c r="AI19" s="1496">
        <v>1974</v>
      </c>
      <c r="AJ19" s="1496">
        <v>1973</v>
      </c>
      <c r="AK19" s="1491">
        <f t="shared" si="2"/>
        <v>-300</v>
      </c>
      <c r="AL19" s="1504"/>
      <c r="AM19" s="1497"/>
      <c r="AN19" s="1497"/>
      <c r="AO19" s="1497"/>
      <c r="AP19" s="1497"/>
      <c r="AQ19" s="1497"/>
      <c r="AR19" s="1497"/>
      <c r="AS19" s="1497"/>
      <c r="AT19" s="1497"/>
      <c r="AU19" s="1497"/>
      <c r="AV19" s="1497"/>
      <c r="AW19" s="1497"/>
      <c r="AX19" s="1497"/>
      <c r="AY19" s="1497"/>
      <c r="AZ19" s="1497"/>
      <c r="BA19" s="1497"/>
      <c r="BB19" s="1497"/>
      <c r="BC19" s="1497"/>
      <c r="BD19" s="1497"/>
      <c r="BE19" s="1497"/>
      <c r="BF19" s="1497"/>
      <c r="BG19" s="1497"/>
      <c r="BH19" s="1497"/>
      <c r="BI19" s="1497"/>
      <c r="BJ19" s="1497"/>
      <c r="BK19" s="1497"/>
      <c r="BL19" s="1497"/>
      <c r="BM19" s="1497"/>
      <c r="BN19" s="1497"/>
      <c r="BO19" s="1497"/>
      <c r="BP19" s="1497"/>
      <c r="BQ19" s="1497"/>
      <c r="BR19" s="1497"/>
      <c r="BS19" s="1497"/>
      <c r="BT19" s="1497"/>
      <c r="BU19" s="1497"/>
      <c r="BV19" s="1497"/>
      <c r="BW19" s="1497"/>
      <c r="BX19" s="1497"/>
      <c r="BY19" s="1497"/>
      <c r="BZ19" s="1497"/>
      <c r="CA19" s="1497"/>
      <c r="CB19" s="1497"/>
      <c r="CC19" s="1497"/>
      <c r="CD19" s="1497"/>
      <c r="CE19" s="1497"/>
      <c r="CF19" s="1497"/>
      <c r="CG19" s="1497"/>
      <c r="CH19" s="1497"/>
      <c r="CI19" s="1497"/>
      <c r="CJ19" s="1497"/>
      <c r="CK19" s="1497"/>
      <c r="CL19" s="1497"/>
      <c r="CM19" s="1497"/>
      <c r="CN19" s="1497"/>
      <c r="CO19" s="1497"/>
      <c r="CP19" s="1497"/>
      <c r="CQ19" s="1497"/>
      <c r="CR19" s="1497"/>
      <c r="CS19" s="1497"/>
      <c r="CT19" s="1497"/>
      <c r="CU19" s="1497"/>
      <c r="CV19" s="1497"/>
      <c r="CW19" s="1497"/>
      <c r="CX19" s="1497"/>
      <c r="CY19" s="1497"/>
      <c r="CZ19" s="1497"/>
      <c r="DA19" s="1497"/>
      <c r="DB19" s="1497"/>
      <c r="DC19" s="1497"/>
      <c r="DD19" s="1497"/>
      <c r="DE19" s="1497"/>
      <c r="DF19" s="1497"/>
      <c r="DG19" s="1497"/>
      <c r="DH19" s="1497"/>
      <c r="DI19" s="1497"/>
      <c r="DJ19" s="1497"/>
      <c r="DK19" s="1497"/>
      <c r="DL19" s="1497"/>
      <c r="DM19" s="1497"/>
      <c r="DN19" s="1497"/>
      <c r="DO19" s="1497"/>
      <c r="DP19" s="1497"/>
      <c r="DQ19" s="1497"/>
      <c r="DR19" s="1497"/>
      <c r="DS19" s="1497"/>
      <c r="DT19" s="1497"/>
      <c r="DU19" s="1497"/>
      <c r="DV19" s="1497"/>
      <c r="DW19" s="1497"/>
      <c r="DX19" s="1497"/>
      <c r="DY19" s="1497"/>
      <c r="DZ19" s="1497"/>
      <c r="EA19" s="1497"/>
      <c r="EB19" s="1497"/>
      <c r="EC19" s="1497"/>
      <c r="ED19" s="1497"/>
      <c r="EE19" s="1497"/>
      <c r="EF19" s="1497"/>
      <c r="EG19" s="1497"/>
      <c r="EH19" s="1497"/>
      <c r="EI19" s="1497"/>
      <c r="EJ19" s="1497"/>
      <c r="EK19" s="1497"/>
      <c r="EL19" s="1497"/>
      <c r="EM19" s="1497"/>
      <c r="EN19" s="1497"/>
      <c r="EO19" s="1497"/>
      <c r="EP19" s="1497"/>
      <c r="EQ19" s="1497"/>
      <c r="ER19" s="1497"/>
      <c r="ES19" s="1497"/>
      <c r="ET19" s="1497"/>
      <c r="EU19" s="1497"/>
      <c r="EV19" s="1497"/>
      <c r="EW19" s="1497"/>
      <c r="EX19" s="1497"/>
      <c r="EY19" s="1497"/>
      <c r="EZ19" s="1497"/>
      <c r="FA19" s="1497"/>
      <c r="FB19" s="1497"/>
      <c r="FC19" s="1497"/>
      <c r="FD19" s="1497"/>
      <c r="FE19" s="1497"/>
      <c r="FF19" s="1497"/>
      <c r="FG19" s="1497"/>
      <c r="FH19" s="1497"/>
      <c r="FI19" s="1497"/>
      <c r="FJ19" s="1497"/>
      <c r="FK19" s="1497"/>
      <c r="FL19" s="1497"/>
      <c r="FM19" s="1497"/>
      <c r="FN19" s="1497"/>
      <c r="FO19" s="1497"/>
      <c r="FP19" s="1497"/>
      <c r="FQ19" s="1497"/>
      <c r="FR19" s="1497"/>
      <c r="FS19" s="1497"/>
      <c r="FT19" s="1497"/>
      <c r="FU19" s="1497"/>
      <c r="FV19" s="1497"/>
      <c r="FW19" s="1497"/>
      <c r="FX19" s="1497"/>
      <c r="FY19" s="1497"/>
      <c r="FZ19" s="1497"/>
      <c r="GA19" s="1497"/>
      <c r="GB19" s="1497"/>
      <c r="GC19" s="1497"/>
      <c r="GD19" s="1497"/>
      <c r="GE19" s="1497"/>
      <c r="GF19" s="1497"/>
      <c r="GG19" s="1497"/>
      <c r="GH19" s="1497"/>
      <c r="GI19" s="1497"/>
      <c r="GJ19" s="1497"/>
      <c r="GK19" s="1497"/>
      <c r="GL19" s="1497"/>
      <c r="GM19" s="1497"/>
      <c r="GN19" s="1497"/>
      <c r="GO19" s="1497"/>
      <c r="GP19" s="1497"/>
      <c r="GQ19" s="1497"/>
      <c r="GR19" s="1497"/>
      <c r="GS19" s="1497"/>
      <c r="GT19" s="1497"/>
      <c r="GU19" s="1497"/>
      <c r="GV19" s="1497"/>
      <c r="GW19" s="1497"/>
      <c r="GX19" s="1497"/>
      <c r="GY19" s="1497"/>
      <c r="GZ19" s="1497"/>
      <c r="HA19" s="1497"/>
      <c r="HB19" s="1497"/>
      <c r="HC19" s="1497"/>
      <c r="HD19" s="1497"/>
      <c r="HE19" s="1497"/>
      <c r="HF19" s="1497"/>
      <c r="HG19" s="1497"/>
      <c r="HH19" s="1497"/>
      <c r="HI19" s="1497"/>
      <c r="HJ19" s="1497"/>
      <c r="HK19" s="1497"/>
      <c r="HL19" s="1497"/>
      <c r="HM19" s="1497"/>
      <c r="HN19" s="1497"/>
      <c r="HO19" s="1497"/>
      <c r="HP19" s="1497"/>
      <c r="HQ19" s="1497"/>
      <c r="HR19" s="1497"/>
      <c r="HS19" s="1497"/>
      <c r="HT19" s="1497"/>
      <c r="HU19" s="1497"/>
      <c r="HV19" s="1497"/>
      <c r="HW19" s="1497"/>
      <c r="HX19" s="1497"/>
      <c r="HY19" s="1497"/>
      <c r="HZ19" s="1497"/>
      <c r="IA19" s="1497"/>
      <c r="IB19" s="1497"/>
      <c r="IC19" s="1497"/>
      <c r="ID19" s="1497"/>
      <c r="IE19" s="1497"/>
      <c r="IF19" s="1497"/>
      <c r="IG19" s="1497"/>
      <c r="IH19" s="1497"/>
      <c r="II19" s="1497"/>
      <c r="IJ19" s="1497"/>
      <c r="IK19" s="1497"/>
      <c r="IL19" s="1497"/>
      <c r="IM19" s="1497"/>
      <c r="IN19" s="1497"/>
      <c r="IO19" s="1497"/>
      <c r="IP19" s="1497"/>
      <c r="IQ19" s="1497"/>
      <c r="IR19" s="1497"/>
      <c r="IS19" s="1497"/>
      <c r="IT19" s="1497"/>
      <c r="IU19" s="1497"/>
      <c r="IV19" s="1497"/>
      <c r="IW19" s="1497"/>
      <c r="IX19" s="1497"/>
      <c r="IY19" s="1497"/>
      <c r="IZ19" s="1497"/>
      <c r="JA19" s="1497"/>
    </row>
    <row r="20" spans="1:261" ht="76.5" customHeight="1">
      <c r="A20" s="1492">
        <v>2</v>
      </c>
      <c r="B20" s="1526" t="s">
        <v>339</v>
      </c>
      <c r="C20" s="1526" t="s">
        <v>1240</v>
      </c>
      <c r="D20" s="1501">
        <v>5876</v>
      </c>
      <c r="E20" s="1290" t="s">
        <v>285</v>
      </c>
      <c r="F20" s="1368" t="s">
        <v>1246</v>
      </c>
      <c r="G20" s="1368"/>
      <c r="H20" s="1313" t="s">
        <v>51</v>
      </c>
      <c r="I20" s="1298">
        <v>2015</v>
      </c>
      <c r="J20" s="1372" t="s">
        <v>1249</v>
      </c>
      <c r="K20" s="1298">
        <v>2017</v>
      </c>
      <c r="L20" s="1372" t="s">
        <v>1250</v>
      </c>
      <c r="M20" s="1298"/>
      <c r="N20" s="1527" t="s">
        <v>340</v>
      </c>
      <c r="O20" s="1496">
        <v>5928</v>
      </c>
      <c r="P20" s="1496">
        <v>0</v>
      </c>
      <c r="Q20" s="1496">
        <v>5928</v>
      </c>
      <c r="R20" s="1496">
        <v>2150</v>
      </c>
      <c r="S20" s="1496">
        <v>0</v>
      </c>
      <c r="T20" s="1496">
        <v>2150</v>
      </c>
      <c r="U20" s="1496">
        <v>3185</v>
      </c>
      <c r="V20" s="1496"/>
      <c r="W20" s="1496"/>
      <c r="X20" s="1496">
        <v>765</v>
      </c>
      <c r="Y20" s="1496"/>
      <c r="Z20" s="1496"/>
      <c r="AA20" s="1496"/>
      <c r="AB20" s="1496"/>
      <c r="AC20" s="1496"/>
      <c r="AD20" s="1496">
        <f t="shared" si="3"/>
        <v>765</v>
      </c>
      <c r="AE20" s="1496">
        <v>3185</v>
      </c>
      <c r="AF20" s="1496">
        <v>2420</v>
      </c>
      <c r="AG20" s="1496">
        <v>0</v>
      </c>
      <c r="AH20" s="1496">
        <v>0</v>
      </c>
      <c r="AI20" s="1496">
        <v>765</v>
      </c>
      <c r="AJ20" s="1496">
        <v>0</v>
      </c>
      <c r="AK20" s="1491">
        <f t="shared" si="2"/>
        <v>-2420</v>
      </c>
      <c r="AL20" s="1517"/>
    </row>
    <row r="21" spans="1:261" ht="23.25" customHeight="1">
      <c r="B21" s="1532"/>
      <c r="C21" s="1532"/>
      <c r="D21" s="1533"/>
      <c r="E21" s="1534"/>
      <c r="F21" s="1534"/>
      <c r="G21" s="1534"/>
      <c r="H21" s="1532"/>
      <c r="U21" s="1538"/>
      <c r="V21" s="1538"/>
      <c r="W21" s="1538"/>
      <c r="X21" s="1538"/>
      <c r="Y21" s="1538"/>
      <c r="Z21" s="1538"/>
      <c r="AA21" s="1538"/>
      <c r="AB21" s="1538"/>
      <c r="AC21" s="1538"/>
      <c r="AD21" s="1538"/>
      <c r="AE21" s="1538"/>
      <c r="AF21" s="1538"/>
      <c r="AG21" s="1538"/>
      <c r="AI21" s="1539"/>
    </row>
    <row r="22" spans="1:261" ht="23.25" customHeight="1">
      <c r="B22" s="1532"/>
      <c r="C22" s="1532"/>
      <c r="D22" s="1533"/>
      <c r="E22" s="1534"/>
      <c r="F22" s="1534"/>
      <c r="G22" s="1534"/>
      <c r="H22" s="1532"/>
      <c r="U22" s="1538"/>
      <c r="V22" s="1538"/>
      <c r="W22" s="1538"/>
      <c r="X22" s="1538"/>
      <c r="Y22" s="1538"/>
      <c r="Z22" s="1538"/>
      <c r="AA22" s="1538"/>
      <c r="AB22" s="1538"/>
      <c r="AC22" s="1538"/>
      <c r="AD22" s="1538"/>
      <c r="AE22" s="1538"/>
      <c r="AF22" s="1538"/>
      <c r="AG22" s="1538"/>
      <c r="AI22" s="1539"/>
    </row>
    <row r="23" spans="1:261" ht="23.25" customHeight="1">
      <c r="B23" s="1532"/>
      <c r="C23" s="1532"/>
      <c r="D23" s="1533"/>
      <c r="E23" s="1534"/>
      <c r="F23" s="1534"/>
      <c r="G23" s="1534"/>
      <c r="H23" s="1532"/>
      <c r="U23" s="1538"/>
      <c r="V23" s="1538"/>
      <c r="W23" s="1538"/>
      <c r="X23" s="1538"/>
      <c r="Y23" s="1538"/>
      <c r="Z23" s="1538"/>
      <c r="AA23" s="1538"/>
      <c r="AB23" s="1538"/>
      <c r="AC23" s="1538"/>
      <c r="AD23" s="1538"/>
      <c r="AE23" s="1538"/>
      <c r="AF23" s="1538"/>
      <c r="AG23" s="1538"/>
    </row>
    <row r="24" spans="1:261" ht="24" customHeight="1"/>
    <row r="25" spans="1:261">
      <c r="T25" s="1538"/>
      <c r="AG25" s="1538"/>
    </row>
  </sheetData>
  <mergeCells count="40">
    <mergeCell ref="A1:AL1"/>
    <mergeCell ref="A2:AL2"/>
    <mergeCell ref="A3:AK3"/>
    <mergeCell ref="G4:G7"/>
    <mergeCell ref="H4:H7"/>
    <mergeCell ref="I4:I7"/>
    <mergeCell ref="AE6:AE7"/>
    <mergeCell ref="C5:C7"/>
    <mergeCell ref="D5:D7"/>
    <mergeCell ref="U4:U7"/>
    <mergeCell ref="AE4:AJ5"/>
    <mergeCell ref="AD4:AD7"/>
    <mergeCell ref="W4:W7"/>
    <mergeCell ref="X4:X7"/>
    <mergeCell ref="Y4:Y7"/>
    <mergeCell ref="Z4:Z7"/>
    <mergeCell ref="AA4:AA7"/>
    <mergeCell ref="AB4:AB7"/>
    <mergeCell ref="AC4:AC7"/>
    <mergeCell ref="A4:A7"/>
    <mergeCell ref="B4:B7"/>
    <mergeCell ref="C4:D4"/>
    <mergeCell ref="E4:E7"/>
    <mergeCell ref="F4:F7"/>
    <mergeCell ref="AL4:AL7"/>
    <mergeCell ref="S6:T6"/>
    <mergeCell ref="R6:R7"/>
    <mergeCell ref="J4:J7"/>
    <mergeCell ref="K4:K7"/>
    <mergeCell ref="L4:L7"/>
    <mergeCell ref="M4:Q4"/>
    <mergeCell ref="R4:T5"/>
    <mergeCell ref="M5:M7"/>
    <mergeCell ref="N5:N7"/>
    <mergeCell ref="O5:Q5"/>
    <mergeCell ref="O6:O7"/>
    <mergeCell ref="P6:Q6"/>
    <mergeCell ref="AF6:AJ6"/>
    <mergeCell ref="AK4:AK7"/>
    <mergeCell ref="V4:V7"/>
  </mergeCells>
  <printOptions horizontalCentered="1"/>
  <pageMargins left="1.26" right="0.59055118110236227" top="0.70866141732283472" bottom="0" header="0.51181102362204722" footer="0"/>
  <pageSetup paperSize="8" scale="95" orientation="landscape" r:id="rId1"/>
  <headerFoot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dimension ref="A1:IO566"/>
  <sheetViews>
    <sheetView topLeftCell="A4" zoomScale="70" zoomScaleNormal="70" zoomScalePageLayoutView="55" workbookViewId="0">
      <pane xSplit="7" ySplit="109" topLeftCell="H113" activePane="bottomRight" state="frozen"/>
      <selection activeCell="A4" sqref="A4"/>
      <selection pane="topRight" activeCell="H4" sqref="H4"/>
      <selection pane="bottomLeft" activeCell="A113" sqref="A113"/>
      <selection pane="bottomRight" activeCell="U443" sqref="U443:V443"/>
    </sheetView>
  </sheetViews>
  <sheetFormatPr defaultRowHeight="12.75"/>
  <cols>
    <col min="1" max="1" width="4.625" style="31" customWidth="1"/>
    <col min="2" max="2" width="41.5" style="32" customWidth="1"/>
    <col min="3" max="3" width="10.375" style="32" hidden="1" customWidth="1"/>
    <col min="4" max="4" width="9.5" style="38" hidden="1" customWidth="1"/>
    <col min="5" max="5" width="9" style="35" hidden="1" customWidth="1"/>
    <col min="6" max="6" width="10" style="31" hidden="1" customWidth="1"/>
    <col min="7" max="7" width="11.375" style="31" hidden="1" customWidth="1"/>
    <col min="8" max="8" width="7.625" style="32" customWidth="1"/>
    <col min="9" max="9" width="6.75" style="34" customWidth="1"/>
    <col min="10" max="10" width="9.75" style="34" hidden="1" customWidth="1"/>
    <col min="11" max="11" width="7" style="33" customWidth="1"/>
    <col min="12" max="12" width="10.625" style="33" hidden="1" customWidth="1"/>
    <col min="13" max="13" width="10.75" style="33" hidden="1" customWidth="1"/>
    <col min="14" max="14" width="14.5" style="32" customWidth="1"/>
    <col min="15" max="15" width="11.25" style="31" customWidth="1"/>
    <col min="16" max="16" width="9.125" style="31" customWidth="1"/>
    <col min="17" max="17" width="10.75" style="31" customWidth="1"/>
    <col min="18" max="18" width="10.375" style="31" hidden="1" customWidth="1"/>
    <col min="19" max="19" width="8.875" style="31" hidden="1" customWidth="1"/>
    <col min="20" max="20" width="11" style="31" hidden="1" customWidth="1"/>
    <col min="21" max="22" width="12" style="31" customWidth="1"/>
    <col min="23" max="23" width="10.625" style="31" hidden="1" customWidth="1"/>
    <col min="24" max="24" width="9" style="31" hidden="1" customWidth="1"/>
    <col min="25" max="25" width="9.375" style="31" hidden="1" customWidth="1"/>
    <col min="26" max="26" width="12.125" style="31" hidden="1" customWidth="1"/>
    <col min="27" max="27" width="12.125" style="31" customWidth="1"/>
    <col min="28" max="28" width="16.875" style="32" customWidth="1"/>
    <col min="29" max="16384" width="9" style="31"/>
  </cols>
  <sheetData>
    <row r="1" spans="1:28" ht="27" customHeight="1">
      <c r="A1" s="2215" t="s">
        <v>2444</v>
      </c>
      <c r="B1" s="2215"/>
      <c r="C1" s="2309"/>
      <c r="D1" s="2309"/>
      <c r="E1" s="2309"/>
      <c r="F1" s="2309"/>
      <c r="G1" s="2309"/>
      <c r="H1" s="2215"/>
      <c r="I1" s="2215"/>
      <c r="J1" s="2309"/>
      <c r="K1" s="2215"/>
      <c r="L1" s="2309"/>
      <c r="M1" s="2309"/>
      <c r="N1" s="2215"/>
      <c r="O1" s="2215"/>
      <c r="P1" s="2215"/>
      <c r="Q1" s="2215"/>
      <c r="R1" s="2309"/>
      <c r="S1" s="2309"/>
      <c r="T1" s="2309"/>
      <c r="U1" s="2215"/>
      <c r="V1" s="2215"/>
      <c r="W1" s="2309"/>
      <c r="X1" s="2309"/>
      <c r="Y1" s="2309"/>
      <c r="Z1" s="2309"/>
      <c r="AA1" s="2215"/>
      <c r="AB1" s="2215"/>
    </row>
    <row r="2" spans="1:28" ht="25.5" customHeight="1">
      <c r="A2" s="2276" t="s">
        <v>2425</v>
      </c>
      <c r="B2" s="2276"/>
      <c r="C2" s="2306"/>
      <c r="D2" s="2306"/>
      <c r="E2" s="2306"/>
      <c r="F2" s="2306"/>
      <c r="G2" s="2306"/>
      <c r="H2" s="2276"/>
      <c r="I2" s="2276"/>
      <c r="J2" s="2306"/>
      <c r="K2" s="2276"/>
      <c r="L2" s="2306"/>
      <c r="M2" s="2306"/>
      <c r="N2" s="2276"/>
      <c r="O2" s="2276"/>
      <c r="P2" s="2276"/>
      <c r="Q2" s="2276"/>
      <c r="R2" s="2306"/>
      <c r="S2" s="2306"/>
      <c r="T2" s="2306"/>
      <c r="U2" s="2276"/>
      <c r="V2" s="2276"/>
      <c r="W2" s="2306"/>
      <c r="X2" s="2306"/>
      <c r="Y2" s="2306"/>
      <c r="Z2" s="2306"/>
      <c r="AA2" s="2276"/>
      <c r="AB2" s="2276"/>
    </row>
    <row r="3" spans="1:28" ht="20.25">
      <c r="A3" s="2009"/>
      <c r="B3" s="2009"/>
      <c r="C3" s="2008"/>
      <c r="D3" s="2008"/>
      <c r="E3" s="2008"/>
      <c r="F3" s="2008"/>
      <c r="G3" s="2008"/>
      <c r="H3" s="2009"/>
      <c r="I3" s="2009"/>
      <c r="J3" s="2008"/>
      <c r="K3" s="2009"/>
      <c r="L3" s="2008"/>
      <c r="M3" s="2008"/>
      <c r="N3" s="2009"/>
      <c r="O3" s="2009"/>
      <c r="P3" s="2009"/>
      <c r="Q3" s="2009"/>
      <c r="R3" s="2008"/>
      <c r="S3" s="2008"/>
      <c r="T3" s="2008"/>
      <c r="U3" s="2009"/>
      <c r="V3" s="2009"/>
      <c r="W3" s="2008"/>
      <c r="X3" s="2008"/>
      <c r="Y3" s="2008"/>
      <c r="Z3" s="2008"/>
      <c r="AA3" s="2009"/>
      <c r="AB3" s="2009"/>
    </row>
    <row r="4" spans="1:28" ht="15.75">
      <c r="A4" s="2307" t="s">
        <v>2421</v>
      </c>
      <c r="B4" s="2307"/>
      <c r="C4" s="2308"/>
      <c r="D4" s="2308"/>
      <c r="E4" s="2308"/>
      <c r="F4" s="2308"/>
      <c r="G4" s="2308"/>
      <c r="H4" s="2307"/>
      <c r="I4" s="2307"/>
      <c r="J4" s="2308"/>
      <c r="K4" s="2307"/>
      <c r="L4" s="2308"/>
      <c r="M4" s="2308"/>
      <c r="N4" s="2307"/>
      <c r="O4" s="2307"/>
      <c r="P4" s="2307"/>
      <c r="Q4" s="2307"/>
      <c r="R4" s="2308"/>
      <c r="S4" s="2308"/>
      <c r="T4" s="2308"/>
      <c r="U4" s="2307"/>
      <c r="V4" s="2307"/>
      <c r="W4" s="2308"/>
      <c r="X4" s="2308"/>
      <c r="Y4" s="2308"/>
      <c r="Z4" s="2308"/>
      <c r="AA4" s="2307"/>
      <c r="AB4" s="2010"/>
    </row>
    <row r="5" spans="1:28" s="1" customFormat="1" ht="16.5">
      <c r="A5" s="2264" t="s">
        <v>0</v>
      </c>
      <c r="B5" s="2252" t="s">
        <v>1</v>
      </c>
      <c r="C5" s="2271" t="s">
        <v>1147</v>
      </c>
      <c r="D5" s="2272"/>
      <c r="E5" s="2271" t="s">
        <v>8</v>
      </c>
      <c r="F5" s="2271" t="s">
        <v>643</v>
      </c>
      <c r="G5" s="2271" t="s">
        <v>644</v>
      </c>
      <c r="H5" s="2253" t="s">
        <v>2</v>
      </c>
      <c r="I5" s="2251" t="s">
        <v>1090</v>
      </c>
      <c r="J5" s="2174" t="s">
        <v>1142</v>
      </c>
      <c r="K5" s="2260" t="s">
        <v>649</v>
      </c>
      <c r="L5" s="2182" t="s">
        <v>1143</v>
      </c>
      <c r="M5" s="2268" t="s">
        <v>3</v>
      </c>
      <c r="N5" s="2262"/>
      <c r="O5" s="2262"/>
      <c r="P5" s="2262"/>
      <c r="Q5" s="2263"/>
      <c r="R5" s="2240" t="s">
        <v>4</v>
      </c>
      <c r="S5" s="2240"/>
      <c r="T5" s="2240"/>
      <c r="U5" s="2230" t="s">
        <v>1663</v>
      </c>
      <c r="V5" s="2230" t="s">
        <v>2127</v>
      </c>
      <c r="W5" s="2230" t="s">
        <v>6</v>
      </c>
      <c r="X5" s="2230"/>
      <c r="Y5" s="2230"/>
      <c r="Z5" s="2230"/>
      <c r="AA5" s="2230" t="s">
        <v>2128</v>
      </c>
      <c r="AB5" s="2240" t="s">
        <v>7</v>
      </c>
    </row>
    <row r="6" spans="1:28" s="1" customFormat="1" ht="15.75">
      <c r="A6" s="2264"/>
      <c r="B6" s="2252"/>
      <c r="C6" s="2273" t="s">
        <v>1148</v>
      </c>
      <c r="D6" s="2275" t="s">
        <v>12</v>
      </c>
      <c r="E6" s="2271"/>
      <c r="F6" s="2271"/>
      <c r="G6" s="2271"/>
      <c r="H6" s="2254"/>
      <c r="I6" s="2251"/>
      <c r="J6" s="2174"/>
      <c r="K6" s="2260"/>
      <c r="L6" s="2182"/>
      <c r="M6" s="2269" t="s">
        <v>1144</v>
      </c>
      <c r="N6" s="2252" t="s">
        <v>1145</v>
      </c>
      <c r="O6" s="2240" t="s">
        <v>10</v>
      </c>
      <c r="P6" s="2240"/>
      <c r="Q6" s="2240"/>
      <c r="R6" s="2240"/>
      <c r="S6" s="2240"/>
      <c r="T6" s="2240"/>
      <c r="U6" s="2230"/>
      <c r="V6" s="2230"/>
      <c r="W6" s="2230"/>
      <c r="X6" s="2230"/>
      <c r="Y6" s="2230"/>
      <c r="Z6" s="2230"/>
      <c r="AA6" s="2230"/>
      <c r="AB6" s="2240"/>
    </row>
    <row r="7" spans="1:28" s="1" customFormat="1" ht="15.75">
      <c r="A7" s="2264"/>
      <c r="B7" s="2252"/>
      <c r="C7" s="2273"/>
      <c r="D7" s="2273"/>
      <c r="E7" s="2271"/>
      <c r="F7" s="2271"/>
      <c r="G7" s="2271"/>
      <c r="H7" s="2254"/>
      <c r="I7" s="2251"/>
      <c r="J7" s="2174"/>
      <c r="K7" s="2260"/>
      <c r="L7" s="2182"/>
      <c r="M7" s="2269"/>
      <c r="N7" s="2252"/>
      <c r="O7" s="2240" t="s">
        <v>11</v>
      </c>
      <c r="P7" s="2248" t="s">
        <v>14</v>
      </c>
      <c r="Q7" s="2249"/>
      <c r="R7" s="2240" t="s">
        <v>12</v>
      </c>
      <c r="S7" s="2248" t="s">
        <v>14</v>
      </c>
      <c r="T7" s="2249"/>
      <c r="U7" s="2230"/>
      <c r="V7" s="2230"/>
      <c r="W7" s="2250" t="s">
        <v>13</v>
      </c>
      <c r="X7" s="2250" t="s">
        <v>14</v>
      </c>
      <c r="Y7" s="2250"/>
      <c r="Z7" s="2250"/>
      <c r="AA7" s="2230"/>
      <c r="AB7" s="2240"/>
    </row>
    <row r="8" spans="1:28" s="1" customFormat="1" ht="31.5">
      <c r="A8" s="2264"/>
      <c r="B8" s="2252"/>
      <c r="C8" s="2274"/>
      <c r="D8" s="2274"/>
      <c r="E8" s="2271"/>
      <c r="F8" s="2271"/>
      <c r="G8" s="2271"/>
      <c r="H8" s="2255"/>
      <c r="I8" s="2251"/>
      <c r="J8" s="2174"/>
      <c r="K8" s="2260"/>
      <c r="L8" s="2182"/>
      <c r="M8" s="2269"/>
      <c r="N8" s="2252"/>
      <c r="O8" s="2240"/>
      <c r="P8" s="1886" t="s">
        <v>1149</v>
      </c>
      <c r="Q8" s="1292" t="s">
        <v>1150</v>
      </c>
      <c r="R8" s="2240"/>
      <c r="S8" s="1291" t="s">
        <v>1149</v>
      </c>
      <c r="T8" s="1292" t="s">
        <v>1150</v>
      </c>
      <c r="U8" s="2230"/>
      <c r="V8" s="2230"/>
      <c r="W8" s="2250"/>
      <c r="X8" s="1293" t="s">
        <v>15</v>
      </c>
      <c r="Y8" s="1293" t="s">
        <v>16</v>
      </c>
      <c r="Z8" s="1293" t="s">
        <v>17</v>
      </c>
      <c r="AA8" s="2230"/>
      <c r="AB8" s="2241"/>
    </row>
    <row r="9" spans="1:28" s="1" customFormat="1" ht="16.5" hidden="1">
      <c r="A9" s="1290">
        <v>1</v>
      </c>
      <c r="B9" s="1290">
        <v>2</v>
      </c>
      <c r="C9" s="468"/>
      <c r="D9" s="468"/>
      <c r="E9" s="467"/>
      <c r="F9" s="467"/>
      <c r="G9" s="467"/>
      <c r="H9" s="1290">
        <v>3</v>
      </c>
      <c r="I9" s="1290">
        <v>4</v>
      </c>
      <c r="J9" s="467"/>
      <c r="K9" s="1290" t="s">
        <v>1483</v>
      </c>
      <c r="L9" s="467"/>
      <c r="M9" s="467"/>
      <c r="N9" s="1290">
        <v>6</v>
      </c>
      <c r="O9" s="1290">
        <v>7</v>
      </c>
      <c r="P9" s="1290">
        <v>8</v>
      </c>
      <c r="Q9" s="1290">
        <v>9</v>
      </c>
      <c r="R9" s="1290">
        <v>10</v>
      </c>
      <c r="S9" s="1290">
        <v>11</v>
      </c>
      <c r="T9" s="1290">
        <v>12</v>
      </c>
      <c r="U9" s="1290">
        <v>13</v>
      </c>
      <c r="V9" s="1290"/>
      <c r="W9" s="1290">
        <v>14</v>
      </c>
      <c r="X9" s="1290">
        <v>15</v>
      </c>
      <c r="Y9" s="1290">
        <v>16</v>
      </c>
      <c r="Z9" s="1290">
        <v>17</v>
      </c>
      <c r="AA9" s="1290"/>
      <c r="AB9" s="1290">
        <v>18</v>
      </c>
    </row>
    <row r="10" spans="1:28" s="1" customFormat="1" ht="23.25" hidden="1" customHeight="1">
      <c r="A10" s="467"/>
      <c r="B10" s="469" t="s">
        <v>1484</v>
      </c>
      <c r="C10" s="468"/>
      <c r="D10" s="468"/>
      <c r="E10" s="467"/>
      <c r="F10" s="467"/>
      <c r="G10" s="467"/>
      <c r="H10" s="467"/>
      <c r="I10" s="467"/>
      <c r="J10" s="467"/>
      <c r="K10" s="467"/>
      <c r="L10" s="467"/>
      <c r="M10" s="467"/>
      <c r="N10" s="467"/>
      <c r="O10" s="470">
        <f t="shared" ref="O10:U10" si="0">SUM(O11:O555)</f>
        <v>13110108.023555554</v>
      </c>
      <c r="P10" s="470">
        <f t="shared" si="0"/>
        <v>769277</v>
      </c>
      <c r="Q10" s="470">
        <f t="shared" si="0"/>
        <v>6369872.9235555567</v>
      </c>
      <c r="R10" s="470">
        <f t="shared" si="0"/>
        <v>3275800</v>
      </c>
      <c r="S10" s="470">
        <f t="shared" si="0"/>
        <v>0</v>
      </c>
      <c r="T10" s="470">
        <f t="shared" si="0"/>
        <v>1389955</v>
      </c>
      <c r="U10" s="470">
        <f t="shared" si="0"/>
        <v>2444619</v>
      </c>
      <c r="V10" s="470"/>
      <c r="W10" s="470">
        <f>SUM(W11:W555)</f>
        <v>2776653.0698000006</v>
      </c>
      <c r="X10" s="470">
        <f>SUM(X11:X555)</f>
        <v>621153.5</v>
      </c>
      <c r="Y10" s="470">
        <f>SUM(Y11:Y555)</f>
        <v>503653.8000000001</v>
      </c>
      <c r="Z10" s="470">
        <f>SUM(Z11:Z555)</f>
        <v>1651844.3198000002</v>
      </c>
      <c r="AA10" s="470"/>
      <c r="AB10" s="467"/>
    </row>
    <row r="11" spans="1:28" s="2" customFormat="1" ht="49.5" hidden="1">
      <c r="A11" s="60">
        <v>1</v>
      </c>
      <c r="B11" s="61" t="s">
        <v>18</v>
      </c>
      <c r="C11" s="61"/>
      <c r="D11" s="61"/>
      <c r="E11" s="62" t="s">
        <v>1116</v>
      </c>
      <c r="F11" s="62" t="s">
        <v>1140</v>
      </c>
      <c r="G11" s="62"/>
      <c r="H11" s="63" t="s">
        <v>19</v>
      </c>
      <c r="I11" s="64">
        <v>2012</v>
      </c>
      <c r="J11" s="64"/>
      <c r="K11" s="64">
        <v>2014</v>
      </c>
      <c r="L11" s="64"/>
      <c r="M11" s="64"/>
      <c r="N11" s="61" t="s">
        <v>20</v>
      </c>
      <c r="O11" s="65">
        <v>14736</v>
      </c>
      <c r="P11" s="65"/>
      <c r="Q11" s="65">
        <v>14736</v>
      </c>
      <c r="R11" s="65">
        <v>14020</v>
      </c>
      <c r="S11" s="65"/>
      <c r="T11" s="65">
        <v>14020</v>
      </c>
      <c r="U11" s="65">
        <v>195</v>
      </c>
      <c r="V11" s="65"/>
      <c r="W11" s="65">
        <v>195</v>
      </c>
      <c r="X11" s="65">
        <v>195</v>
      </c>
      <c r="Y11" s="65"/>
      <c r="Z11" s="66"/>
      <c r="AA11" s="66"/>
      <c r="AB11" s="67"/>
    </row>
    <row r="12" spans="1:28" s="44" customFormat="1" ht="66" hidden="1">
      <c r="A12" s="68">
        <v>2</v>
      </c>
      <c r="B12" s="69" t="s">
        <v>21</v>
      </c>
      <c r="C12" s="69"/>
      <c r="D12" s="69"/>
      <c r="E12" s="70" t="s">
        <v>1116</v>
      </c>
      <c r="F12" s="71" t="s">
        <v>1247</v>
      </c>
      <c r="G12" s="70"/>
      <c r="H12" s="72" t="s">
        <v>19</v>
      </c>
      <c r="I12" s="73">
        <v>2014</v>
      </c>
      <c r="J12" s="73">
        <v>2014</v>
      </c>
      <c r="K12" s="73">
        <v>2016</v>
      </c>
      <c r="L12" s="73">
        <v>2017</v>
      </c>
      <c r="M12" s="73"/>
      <c r="N12" s="69" t="s">
        <v>22</v>
      </c>
      <c r="O12" s="74">
        <v>4605</v>
      </c>
      <c r="P12" s="74"/>
      <c r="Q12" s="74">
        <v>4605</v>
      </c>
      <c r="R12" s="74">
        <v>3212</v>
      </c>
      <c r="S12" s="74"/>
      <c r="T12" s="74">
        <v>3212</v>
      </c>
      <c r="U12" s="74"/>
      <c r="V12" s="74"/>
      <c r="W12" s="74">
        <f>O12*0.9-R12</f>
        <v>932.5</v>
      </c>
      <c r="X12" s="74"/>
      <c r="Y12" s="74">
        <f>W12</f>
        <v>932.5</v>
      </c>
      <c r="Z12" s="75"/>
      <c r="AA12" s="75"/>
      <c r="AB12" s="76" t="s">
        <v>1276</v>
      </c>
    </row>
    <row r="13" spans="1:28" s="21" customFormat="1" ht="99" hidden="1">
      <c r="A13" s="60">
        <v>3</v>
      </c>
      <c r="B13" s="77" t="s">
        <v>23</v>
      </c>
      <c r="C13" s="77" t="s">
        <v>1278</v>
      </c>
      <c r="D13" s="78">
        <v>11669.617</v>
      </c>
      <c r="E13" s="62" t="s">
        <v>1116</v>
      </c>
      <c r="F13" s="79" t="s">
        <v>1246</v>
      </c>
      <c r="G13" s="79"/>
      <c r="H13" s="63" t="s">
        <v>19</v>
      </c>
      <c r="I13" s="64">
        <v>2014</v>
      </c>
      <c r="J13" s="80" t="s">
        <v>1254</v>
      </c>
      <c r="K13" s="64">
        <v>2016</v>
      </c>
      <c r="L13" s="80" t="s">
        <v>1237</v>
      </c>
      <c r="M13" s="64"/>
      <c r="N13" s="81" t="s">
        <v>24</v>
      </c>
      <c r="O13" s="82">
        <v>12268</v>
      </c>
      <c r="P13" s="82"/>
      <c r="Q13" s="83">
        <v>12268</v>
      </c>
      <c r="R13" s="84">
        <v>9100</v>
      </c>
      <c r="S13" s="84"/>
      <c r="T13" s="84">
        <f>R13</f>
        <v>9100</v>
      </c>
      <c r="U13" s="84">
        <v>2800</v>
      </c>
      <c r="V13" s="84"/>
      <c r="W13" s="84">
        <f>X13+Y13</f>
        <v>2570</v>
      </c>
      <c r="X13" s="84">
        <v>2405</v>
      </c>
      <c r="Y13" s="84">
        <v>165</v>
      </c>
      <c r="Z13" s="84"/>
      <c r="AA13" s="84"/>
      <c r="AB13" s="85" t="s">
        <v>1277</v>
      </c>
    </row>
    <row r="14" spans="1:28" s="43" customFormat="1" ht="99" hidden="1">
      <c r="A14" s="68">
        <v>4</v>
      </c>
      <c r="B14" s="86" t="s">
        <v>25</v>
      </c>
      <c r="C14" s="86"/>
      <c r="D14" s="86"/>
      <c r="E14" s="70" t="s">
        <v>1116</v>
      </c>
      <c r="F14" s="71" t="s">
        <v>1247</v>
      </c>
      <c r="G14" s="71"/>
      <c r="H14" s="87" t="s">
        <v>26</v>
      </c>
      <c r="I14" s="73">
        <v>2014</v>
      </c>
      <c r="J14" s="73">
        <v>2014</v>
      </c>
      <c r="K14" s="73">
        <v>2016</v>
      </c>
      <c r="L14" s="73" t="s">
        <v>1319</v>
      </c>
      <c r="M14" s="73"/>
      <c r="N14" s="88" t="s">
        <v>27</v>
      </c>
      <c r="O14" s="89">
        <v>5877</v>
      </c>
      <c r="P14" s="89"/>
      <c r="Q14" s="89">
        <v>5877</v>
      </c>
      <c r="R14" s="89">
        <v>3955</v>
      </c>
      <c r="S14" s="89"/>
      <c r="T14" s="90">
        <f>R14</f>
        <v>3955</v>
      </c>
      <c r="U14" s="89">
        <v>1200</v>
      </c>
      <c r="V14" s="89"/>
      <c r="W14" s="89">
        <f>O14*0.9-R14</f>
        <v>1334.3000000000002</v>
      </c>
      <c r="X14" s="89">
        <v>1200</v>
      </c>
      <c r="Y14" s="89">
        <f>W14-X14</f>
        <v>134.30000000000018</v>
      </c>
      <c r="Z14" s="89"/>
      <c r="AA14" s="89"/>
      <c r="AB14" s="76" t="s">
        <v>1276</v>
      </c>
    </row>
    <row r="15" spans="1:28" s="43" customFormat="1" ht="27.75" hidden="1" customHeight="1">
      <c r="A15" s="68">
        <v>5</v>
      </c>
      <c r="B15" s="86" t="s">
        <v>28</v>
      </c>
      <c r="C15" s="86"/>
      <c r="D15" s="86"/>
      <c r="E15" s="70" t="s">
        <v>1116</v>
      </c>
      <c r="F15" s="71" t="s">
        <v>1247</v>
      </c>
      <c r="G15" s="71"/>
      <c r="H15" s="72" t="s">
        <v>19</v>
      </c>
      <c r="I15" s="73">
        <v>2014</v>
      </c>
      <c r="J15" s="73">
        <v>2014</v>
      </c>
      <c r="K15" s="73">
        <v>2016</v>
      </c>
      <c r="L15" s="73" t="s">
        <v>1319</v>
      </c>
      <c r="M15" s="73"/>
      <c r="N15" s="88" t="s">
        <v>29</v>
      </c>
      <c r="O15" s="89">
        <v>10394</v>
      </c>
      <c r="P15" s="89"/>
      <c r="Q15" s="89">
        <v>10394</v>
      </c>
      <c r="R15" s="89">
        <v>7138</v>
      </c>
      <c r="S15" s="89"/>
      <c r="T15" s="90">
        <f>R15</f>
        <v>7138</v>
      </c>
      <c r="U15" s="89">
        <v>2600</v>
      </c>
      <c r="V15" s="89"/>
      <c r="W15" s="89">
        <v>2600</v>
      </c>
      <c r="X15" s="89">
        <v>2600</v>
      </c>
      <c r="Y15" s="89">
        <f>W15-X15</f>
        <v>0</v>
      </c>
      <c r="Z15" s="89"/>
      <c r="AA15" s="89"/>
      <c r="AB15" s="91" t="s">
        <v>1275</v>
      </c>
    </row>
    <row r="16" spans="1:28" s="21" customFormat="1" ht="99" hidden="1">
      <c r="A16" s="60">
        <v>6</v>
      </c>
      <c r="B16" s="92" t="s">
        <v>30</v>
      </c>
      <c r="C16" s="92"/>
      <c r="D16" s="92"/>
      <c r="E16" s="62" t="s">
        <v>1116</v>
      </c>
      <c r="F16" s="79" t="s">
        <v>1247</v>
      </c>
      <c r="G16" s="79"/>
      <c r="H16" s="63" t="s">
        <v>19</v>
      </c>
      <c r="I16" s="64">
        <v>2015</v>
      </c>
      <c r="J16" s="64">
        <v>2015</v>
      </c>
      <c r="K16" s="64">
        <v>2017</v>
      </c>
      <c r="L16" s="64" t="s">
        <v>1319</v>
      </c>
      <c r="M16" s="64"/>
      <c r="N16" s="81" t="s">
        <v>31</v>
      </c>
      <c r="O16" s="93">
        <v>9291</v>
      </c>
      <c r="P16" s="93"/>
      <c r="Q16" s="93">
        <v>9291</v>
      </c>
      <c r="R16" s="93">
        <v>1000</v>
      </c>
      <c r="S16" s="93"/>
      <c r="T16" s="84">
        <f>R16</f>
        <v>1000</v>
      </c>
      <c r="U16" s="93">
        <v>7405</v>
      </c>
      <c r="V16" s="93"/>
      <c r="W16" s="89">
        <f>O16*0.9-R16</f>
        <v>7361.9</v>
      </c>
      <c r="X16" s="93">
        <v>1400</v>
      </c>
      <c r="Y16" s="93">
        <f>W16-X16</f>
        <v>5961.9</v>
      </c>
      <c r="Z16" s="93"/>
      <c r="AA16" s="93"/>
      <c r="AB16" s="76" t="s">
        <v>1276</v>
      </c>
    </row>
    <row r="17" spans="1:249" s="21" customFormat="1" ht="66" hidden="1">
      <c r="A17" s="60">
        <v>7</v>
      </c>
      <c r="B17" s="81" t="s">
        <v>32</v>
      </c>
      <c r="C17" s="81"/>
      <c r="D17" s="81"/>
      <c r="E17" s="62" t="s">
        <v>1116</v>
      </c>
      <c r="F17" s="79" t="s">
        <v>1247</v>
      </c>
      <c r="G17" s="79"/>
      <c r="H17" s="63" t="s">
        <v>19</v>
      </c>
      <c r="I17" s="64">
        <v>2015</v>
      </c>
      <c r="J17" s="64">
        <v>2015</v>
      </c>
      <c r="K17" s="64">
        <v>2017</v>
      </c>
      <c r="L17" s="64" t="s">
        <v>1319</v>
      </c>
      <c r="M17" s="64"/>
      <c r="N17" s="94" t="s">
        <v>33</v>
      </c>
      <c r="O17" s="93">
        <v>3607</v>
      </c>
      <c r="P17" s="93"/>
      <c r="Q17" s="93">
        <v>3607</v>
      </c>
      <c r="R17" s="95">
        <v>1262</v>
      </c>
      <c r="S17" s="95"/>
      <c r="T17" s="84">
        <f>R17</f>
        <v>1262</v>
      </c>
      <c r="U17" s="95">
        <v>2000</v>
      </c>
      <c r="V17" s="95"/>
      <c r="W17" s="95">
        <v>500</v>
      </c>
      <c r="X17" s="95">
        <v>500</v>
      </c>
      <c r="Y17" s="95"/>
      <c r="Z17" s="95"/>
      <c r="AA17" s="95"/>
      <c r="AB17" s="96" t="s">
        <v>34</v>
      </c>
    </row>
    <row r="18" spans="1:249" s="21" customFormat="1" ht="66" hidden="1">
      <c r="A18" s="60">
        <v>8</v>
      </c>
      <c r="B18" s="77" t="s">
        <v>35</v>
      </c>
      <c r="C18" s="77"/>
      <c r="D18" s="77"/>
      <c r="E18" s="62" t="s">
        <v>1116</v>
      </c>
      <c r="F18" s="97" t="s">
        <v>1248</v>
      </c>
      <c r="G18" s="97"/>
      <c r="H18" s="63" t="s">
        <v>1146</v>
      </c>
      <c r="I18" s="64">
        <v>2017</v>
      </c>
      <c r="J18" s="64" t="s">
        <v>1319</v>
      </c>
      <c r="K18" s="64">
        <v>2019</v>
      </c>
      <c r="L18" s="64" t="s">
        <v>1319</v>
      </c>
      <c r="M18" s="64"/>
      <c r="N18" s="98" t="s">
        <v>1113</v>
      </c>
      <c r="O18" s="93">
        <v>8895</v>
      </c>
      <c r="P18" s="93"/>
      <c r="Q18" s="93">
        <v>8895</v>
      </c>
      <c r="R18" s="84"/>
      <c r="S18" s="84"/>
      <c r="T18" s="84"/>
      <c r="U18" s="93">
        <v>2100</v>
      </c>
      <c r="V18" s="93"/>
      <c r="W18" s="93">
        <f>O18*0.9</f>
        <v>8005.5</v>
      </c>
      <c r="X18" s="93"/>
      <c r="Y18" s="93">
        <f>9095-7194</f>
        <v>1901</v>
      </c>
      <c r="Z18" s="95">
        <f>W18-Y18</f>
        <v>6104.5</v>
      </c>
      <c r="AA18" s="95"/>
      <c r="AB18" s="96" t="s">
        <v>36</v>
      </c>
      <c r="AC18" s="25"/>
      <c r="AD18" s="26"/>
      <c r="AE18" s="25"/>
      <c r="AF18" s="25"/>
      <c r="AG18" s="27"/>
      <c r="AH18" s="28"/>
      <c r="AI18" s="28"/>
      <c r="AJ18" s="28"/>
      <c r="AK18" s="28"/>
      <c r="AL18" s="28"/>
      <c r="AM18" s="29"/>
      <c r="AN18" s="29"/>
      <c r="AO18" s="22"/>
      <c r="AP18" s="23">
        <v>1</v>
      </c>
      <c r="AQ18" s="24" t="s">
        <v>37</v>
      </c>
      <c r="AR18" s="25"/>
      <c r="AS18" s="25"/>
      <c r="AT18" s="26"/>
      <c r="AU18" s="25"/>
      <c r="AV18" s="25"/>
      <c r="AW18" s="27"/>
      <c r="AX18" s="28"/>
      <c r="AY18" s="28"/>
      <c r="AZ18" s="28"/>
      <c r="BA18" s="28"/>
      <c r="BB18" s="28"/>
      <c r="BC18" s="29"/>
      <c r="BD18" s="29"/>
      <c r="BE18" s="22"/>
      <c r="BF18" s="23">
        <v>1</v>
      </c>
      <c r="BG18" s="24" t="s">
        <v>37</v>
      </c>
      <c r="BH18" s="25"/>
      <c r="BI18" s="25"/>
      <c r="BJ18" s="26"/>
      <c r="BK18" s="25"/>
      <c r="BL18" s="25"/>
      <c r="BM18" s="27"/>
      <c r="BN18" s="28"/>
      <c r="BO18" s="28"/>
      <c r="BP18" s="28"/>
      <c r="BQ18" s="28"/>
      <c r="BR18" s="28"/>
      <c r="BS18" s="29"/>
      <c r="BT18" s="29"/>
      <c r="BU18" s="22"/>
      <c r="BV18" s="23">
        <v>1</v>
      </c>
    </row>
    <row r="19" spans="1:249" s="21" customFormat="1" ht="49.5" hidden="1">
      <c r="A19" s="60">
        <v>9</v>
      </c>
      <c r="B19" s="99" t="s">
        <v>43</v>
      </c>
      <c r="C19" s="99"/>
      <c r="D19" s="99"/>
      <c r="E19" s="62" t="s">
        <v>1116</v>
      </c>
      <c r="F19" s="97" t="s">
        <v>1248</v>
      </c>
      <c r="G19" s="97"/>
      <c r="H19" s="63" t="s">
        <v>1146</v>
      </c>
      <c r="I19" s="64">
        <v>2018</v>
      </c>
      <c r="J19" s="64" t="s">
        <v>1319</v>
      </c>
      <c r="K19" s="64">
        <v>2020</v>
      </c>
      <c r="L19" s="64" t="s">
        <v>1319</v>
      </c>
      <c r="M19" s="64"/>
      <c r="N19" s="99"/>
      <c r="O19" s="93">
        <v>3150</v>
      </c>
      <c r="P19" s="93"/>
      <c r="Q19" s="93">
        <v>3150</v>
      </c>
      <c r="R19" s="100"/>
      <c r="S19" s="100"/>
      <c r="T19" s="100"/>
      <c r="U19" s="101"/>
      <c r="V19" s="101"/>
      <c r="W19" s="93">
        <f>Q19*0.9</f>
        <v>2835</v>
      </c>
      <c r="X19" s="79"/>
      <c r="Y19" s="102"/>
      <c r="Z19" s="93">
        <f>W19</f>
        <v>2835</v>
      </c>
      <c r="AA19" s="93"/>
      <c r="AB19" s="96" t="s">
        <v>36</v>
      </c>
    </row>
    <row r="20" spans="1:249" s="21" customFormat="1" ht="49.5" hidden="1">
      <c r="A20" s="60">
        <v>10</v>
      </c>
      <c r="B20" s="81" t="s">
        <v>38</v>
      </c>
      <c r="C20" s="81"/>
      <c r="D20" s="81"/>
      <c r="E20" s="62" t="s">
        <v>1116</v>
      </c>
      <c r="F20" s="97" t="s">
        <v>1248</v>
      </c>
      <c r="G20" s="97"/>
      <c r="H20" s="63" t="s">
        <v>19</v>
      </c>
      <c r="I20" s="64">
        <v>2018</v>
      </c>
      <c r="J20" s="64" t="s">
        <v>1319</v>
      </c>
      <c r="K20" s="64">
        <v>2020</v>
      </c>
      <c r="L20" s="64" t="s">
        <v>1319</v>
      </c>
      <c r="M20" s="64"/>
      <c r="N20" s="103" t="s">
        <v>39</v>
      </c>
      <c r="O20" s="104">
        <v>5527</v>
      </c>
      <c r="P20" s="104"/>
      <c r="Q20" s="104">
        <v>5527</v>
      </c>
      <c r="R20" s="95"/>
      <c r="S20" s="95"/>
      <c r="T20" s="95"/>
      <c r="U20" s="95">
        <v>5000</v>
      </c>
      <c r="V20" s="95"/>
      <c r="W20" s="95">
        <f>O20*0.9</f>
        <v>4974.3</v>
      </c>
      <c r="X20" s="95"/>
      <c r="Y20" s="95"/>
      <c r="Z20" s="95">
        <f>W20-Y20</f>
        <v>4974.3</v>
      </c>
      <c r="AA20" s="95"/>
      <c r="AB20" s="96" t="s">
        <v>36</v>
      </c>
    </row>
    <row r="21" spans="1:249" s="21" customFormat="1" ht="49.5" hidden="1">
      <c r="A21" s="60">
        <v>11</v>
      </c>
      <c r="B21" s="77" t="s">
        <v>41</v>
      </c>
      <c r="C21" s="77"/>
      <c r="D21" s="77"/>
      <c r="E21" s="62" t="s">
        <v>1116</v>
      </c>
      <c r="F21" s="97" t="s">
        <v>1248</v>
      </c>
      <c r="G21" s="97"/>
      <c r="H21" s="105" t="s">
        <v>26</v>
      </c>
      <c r="I21" s="64">
        <v>2018</v>
      </c>
      <c r="J21" s="64" t="s">
        <v>1319</v>
      </c>
      <c r="K21" s="64">
        <v>2020</v>
      </c>
      <c r="L21" s="64" t="s">
        <v>1319</v>
      </c>
      <c r="M21" s="64"/>
      <c r="N21" s="99"/>
      <c r="O21" s="93">
        <v>1750</v>
      </c>
      <c r="P21" s="93"/>
      <c r="Q21" s="93">
        <v>1750</v>
      </c>
      <c r="R21" s="84"/>
      <c r="S21" s="84"/>
      <c r="T21" s="84"/>
      <c r="U21" s="93"/>
      <c r="V21" s="93"/>
      <c r="W21" s="93">
        <f>O21*0.9</f>
        <v>1575</v>
      </c>
      <c r="X21" s="93"/>
      <c r="Y21" s="93"/>
      <c r="Z21" s="93">
        <f>W21</f>
        <v>1575</v>
      </c>
      <c r="AA21" s="93"/>
      <c r="AB21" s="96" t="s">
        <v>36</v>
      </c>
      <c r="AC21" s="25"/>
      <c r="AD21" s="26"/>
      <c r="AE21" s="25"/>
      <c r="AF21" s="25"/>
      <c r="AG21" s="27"/>
      <c r="AH21" s="28"/>
      <c r="AI21" s="28"/>
      <c r="AJ21" s="28"/>
      <c r="AK21" s="28"/>
      <c r="AL21" s="28"/>
      <c r="AM21" s="29"/>
      <c r="AN21" s="29"/>
      <c r="AO21" s="22"/>
      <c r="AP21" s="23">
        <v>1</v>
      </c>
      <c r="AQ21" s="24" t="s">
        <v>37</v>
      </c>
      <c r="AR21" s="25"/>
      <c r="AS21" s="25"/>
      <c r="AT21" s="26"/>
      <c r="AU21" s="25"/>
      <c r="AV21" s="25"/>
      <c r="AW21" s="27"/>
      <c r="AX21" s="28"/>
      <c r="AY21" s="28"/>
      <c r="AZ21" s="28"/>
      <c r="BA21" s="28"/>
      <c r="BB21" s="28"/>
      <c r="BC21" s="29"/>
      <c r="BD21" s="29"/>
      <c r="BE21" s="22"/>
      <c r="BF21" s="23">
        <v>1</v>
      </c>
      <c r="BG21" s="24" t="s">
        <v>37</v>
      </c>
      <c r="BH21" s="25"/>
      <c r="BI21" s="25"/>
      <c r="BJ21" s="26"/>
      <c r="BK21" s="25"/>
      <c r="BL21" s="25"/>
      <c r="BM21" s="27"/>
      <c r="BN21" s="28"/>
      <c r="BO21" s="28"/>
      <c r="BP21" s="28"/>
      <c r="BQ21" s="28"/>
      <c r="BR21" s="28"/>
      <c r="BS21" s="29"/>
      <c r="BT21" s="29"/>
      <c r="BU21" s="22"/>
      <c r="BV21" s="23">
        <v>1</v>
      </c>
    </row>
    <row r="22" spans="1:249" s="21" customFormat="1" ht="33" hidden="1">
      <c r="A22" s="60">
        <v>12</v>
      </c>
      <c r="B22" s="99" t="s">
        <v>42</v>
      </c>
      <c r="C22" s="99"/>
      <c r="D22" s="99"/>
      <c r="E22" s="62" t="s">
        <v>1116</v>
      </c>
      <c r="F22" s="97" t="s">
        <v>1248</v>
      </c>
      <c r="G22" s="97"/>
      <c r="H22" s="63" t="s">
        <v>1146</v>
      </c>
      <c r="I22" s="64">
        <v>2018</v>
      </c>
      <c r="J22" s="64" t="s">
        <v>1319</v>
      </c>
      <c r="K22" s="64">
        <v>2020</v>
      </c>
      <c r="L22" s="64" t="s">
        <v>1319</v>
      </c>
      <c r="M22" s="64"/>
      <c r="N22" s="99"/>
      <c r="O22" s="93">
        <v>9000</v>
      </c>
      <c r="P22" s="93"/>
      <c r="Q22" s="93">
        <v>5700</v>
      </c>
      <c r="R22" s="100"/>
      <c r="S22" s="100"/>
      <c r="T22" s="100"/>
      <c r="U22" s="93"/>
      <c r="V22" s="93"/>
      <c r="W22" s="93">
        <f>Q22*0.9</f>
        <v>5130</v>
      </c>
      <c r="X22" s="93"/>
      <c r="Y22" s="93"/>
      <c r="Z22" s="93">
        <f>W22</f>
        <v>5130</v>
      </c>
      <c r="AA22" s="93"/>
      <c r="AB22" s="96" t="s">
        <v>36</v>
      </c>
    </row>
    <row r="23" spans="1:249" s="21" customFormat="1" ht="33" hidden="1">
      <c r="A23" s="60">
        <v>13</v>
      </c>
      <c r="B23" s="99" t="s">
        <v>44</v>
      </c>
      <c r="C23" s="99"/>
      <c r="D23" s="99"/>
      <c r="E23" s="62" t="s">
        <v>1116</v>
      </c>
      <c r="F23" s="97" t="s">
        <v>1248</v>
      </c>
      <c r="G23" s="97"/>
      <c r="H23" s="63" t="s">
        <v>1146</v>
      </c>
      <c r="I23" s="64">
        <v>2018</v>
      </c>
      <c r="J23" s="64" t="s">
        <v>1319</v>
      </c>
      <c r="K23" s="64">
        <v>2020</v>
      </c>
      <c r="L23" s="64" t="s">
        <v>1319</v>
      </c>
      <c r="M23" s="64"/>
      <c r="N23" s="99"/>
      <c r="O23" s="93">
        <f>8753+500/0.9</f>
        <v>9308.5555555555547</v>
      </c>
      <c r="P23" s="93"/>
      <c r="Q23" s="93">
        <f>O23</f>
        <v>9308.5555555555547</v>
      </c>
      <c r="R23" s="93"/>
      <c r="S23" s="93"/>
      <c r="T23" s="93"/>
      <c r="U23" s="93"/>
      <c r="V23" s="93"/>
      <c r="W23" s="93">
        <f>O23*0.9-500</f>
        <v>7877.6999999999989</v>
      </c>
      <c r="X23" s="93"/>
      <c r="Y23" s="93"/>
      <c r="Z23" s="93">
        <f>W23</f>
        <v>7877.6999999999989</v>
      </c>
      <c r="AA23" s="93"/>
      <c r="AB23" s="96" t="s">
        <v>36</v>
      </c>
    </row>
    <row r="24" spans="1:249" s="21" customFormat="1" ht="49.5" hidden="1">
      <c r="A24" s="60">
        <v>14</v>
      </c>
      <c r="B24" s="81" t="s">
        <v>40</v>
      </c>
      <c r="C24" s="81"/>
      <c r="D24" s="81"/>
      <c r="E24" s="62" t="s">
        <v>1116</v>
      </c>
      <c r="F24" s="97" t="s">
        <v>1248</v>
      </c>
      <c r="G24" s="97"/>
      <c r="H24" s="106" t="s">
        <v>19</v>
      </c>
      <c r="I24" s="64">
        <v>2019</v>
      </c>
      <c r="J24" s="64" t="s">
        <v>1319</v>
      </c>
      <c r="K24" s="64">
        <v>2020</v>
      </c>
      <c r="L24" s="64" t="s">
        <v>1319</v>
      </c>
      <c r="M24" s="64"/>
      <c r="N24" s="103" t="s">
        <v>97</v>
      </c>
      <c r="O24" s="104">
        <v>45000</v>
      </c>
      <c r="P24" s="104"/>
      <c r="Q24" s="104">
        <v>5700</v>
      </c>
      <c r="R24" s="95"/>
      <c r="S24" s="95"/>
      <c r="T24" s="95"/>
      <c r="U24" s="95">
        <v>5700</v>
      </c>
      <c r="V24" s="95"/>
      <c r="W24" s="95"/>
      <c r="X24" s="95"/>
      <c r="Y24" s="95"/>
      <c r="Z24" s="95"/>
      <c r="AA24" s="95"/>
      <c r="AB24" s="96" t="s">
        <v>1265</v>
      </c>
    </row>
    <row r="25" spans="1:249" s="52" customFormat="1" ht="51" hidden="1" customHeight="1">
      <c r="A25" s="107">
        <v>15</v>
      </c>
      <c r="B25" s="108" t="s">
        <v>673</v>
      </c>
      <c r="C25" s="108"/>
      <c r="D25" s="108"/>
      <c r="E25" s="109" t="s">
        <v>1117</v>
      </c>
      <c r="F25" s="109" t="s">
        <v>1139</v>
      </c>
      <c r="G25" s="110"/>
      <c r="H25" s="111" t="s">
        <v>19</v>
      </c>
      <c r="I25" s="112">
        <v>2010</v>
      </c>
      <c r="J25" s="112"/>
      <c r="K25" s="112">
        <v>2012</v>
      </c>
      <c r="L25" s="112"/>
      <c r="M25" s="112"/>
      <c r="N25" s="113" t="s">
        <v>674</v>
      </c>
      <c r="O25" s="109">
        <v>5248</v>
      </c>
      <c r="P25" s="109"/>
      <c r="Q25" s="109">
        <v>5248</v>
      </c>
      <c r="R25" s="109">
        <f>T25</f>
        <v>5150</v>
      </c>
      <c r="S25" s="109"/>
      <c r="T25" s="109">
        <v>5150</v>
      </c>
      <c r="U25" s="109">
        <v>98</v>
      </c>
      <c r="V25" s="109"/>
      <c r="W25" s="109">
        <f t="shared" ref="W25:W72" si="1">X25+Y25+Z25</f>
        <v>98</v>
      </c>
      <c r="X25" s="109">
        <v>98</v>
      </c>
      <c r="Y25" s="109"/>
      <c r="Z25" s="109">
        <v>0</v>
      </c>
      <c r="AA25" s="109"/>
      <c r="AB25" s="114" t="s">
        <v>648</v>
      </c>
    </row>
    <row r="26" spans="1:249" s="52" customFormat="1" ht="49.5" hidden="1">
      <c r="A26" s="107">
        <v>16</v>
      </c>
      <c r="B26" s="108" t="s">
        <v>654</v>
      </c>
      <c r="C26" s="108"/>
      <c r="D26" s="108"/>
      <c r="E26" s="109" t="s">
        <v>1117</v>
      </c>
      <c r="F26" s="109" t="s">
        <v>1139</v>
      </c>
      <c r="G26" s="110"/>
      <c r="H26" s="110" t="s">
        <v>237</v>
      </c>
      <c r="I26" s="112">
        <v>2011</v>
      </c>
      <c r="J26" s="112"/>
      <c r="K26" s="112">
        <v>2013</v>
      </c>
      <c r="L26" s="112"/>
      <c r="M26" s="112"/>
      <c r="N26" s="113" t="s">
        <v>655</v>
      </c>
      <c r="O26" s="109">
        <v>868</v>
      </c>
      <c r="P26" s="109"/>
      <c r="Q26" s="109">
        <v>835</v>
      </c>
      <c r="R26" s="109">
        <f>T26</f>
        <v>773</v>
      </c>
      <c r="S26" s="109"/>
      <c r="T26" s="109">
        <v>773</v>
      </c>
      <c r="U26" s="109">
        <v>62</v>
      </c>
      <c r="V26" s="109"/>
      <c r="W26" s="109">
        <f t="shared" si="1"/>
        <v>62</v>
      </c>
      <c r="X26" s="109">
        <v>62</v>
      </c>
      <c r="Y26" s="109"/>
      <c r="Z26" s="109"/>
      <c r="AA26" s="109"/>
      <c r="AB26" s="114" t="s">
        <v>648</v>
      </c>
    </row>
    <row r="27" spans="1:249" s="52" customFormat="1" ht="99" hidden="1">
      <c r="A27" s="107">
        <v>17</v>
      </c>
      <c r="B27" s="115" t="s">
        <v>693</v>
      </c>
      <c r="C27" s="115"/>
      <c r="D27" s="115"/>
      <c r="E27" s="109" t="s">
        <v>1117</v>
      </c>
      <c r="F27" s="109" t="s">
        <v>1139</v>
      </c>
      <c r="G27" s="110"/>
      <c r="H27" s="111" t="s">
        <v>19</v>
      </c>
      <c r="I27" s="112">
        <v>2011</v>
      </c>
      <c r="J27" s="112"/>
      <c r="K27" s="112">
        <v>2011</v>
      </c>
      <c r="L27" s="112"/>
      <c r="M27" s="112"/>
      <c r="N27" s="115" t="s">
        <v>694</v>
      </c>
      <c r="O27" s="116">
        <v>3635</v>
      </c>
      <c r="P27" s="116"/>
      <c r="Q27" s="116">
        <v>3635</v>
      </c>
      <c r="R27" s="109">
        <f>T27</f>
        <v>3250</v>
      </c>
      <c r="S27" s="109"/>
      <c r="T27" s="109">
        <v>3250</v>
      </c>
      <c r="U27" s="117">
        <v>385</v>
      </c>
      <c r="V27" s="117"/>
      <c r="W27" s="109">
        <f t="shared" si="1"/>
        <v>352</v>
      </c>
      <c r="X27" s="117">
        <v>352</v>
      </c>
      <c r="Y27" s="117"/>
      <c r="Z27" s="109">
        <v>0</v>
      </c>
      <c r="AA27" s="109"/>
      <c r="AB27" s="118" t="s">
        <v>695</v>
      </c>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row>
    <row r="28" spans="1:249" s="20" customFormat="1" ht="99" hidden="1">
      <c r="A28" s="60">
        <v>18</v>
      </c>
      <c r="B28" s="81" t="s">
        <v>719</v>
      </c>
      <c r="C28" s="81"/>
      <c r="D28" s="81"/>
      <c r="E28" s="93" t="s">
        <v>1117</v>
      </c>
      <c r="F28" s="93" t="s">
        <v>1139</v>
      </c>
      <c r="G28" s="101"/>
      <c r="H28" s="63" t="s">
        <v>132</v>
      </c>
      <c r="I28" s="64">
        <v>2011</v>
      </c>
      <c r="J28" s="64"/>
      <c r="K28" s="64">
        <v>2013</v>
      </c>
      <c r="L28" s="64"/>
      <c r="M28" s="64"/>
      <c r="N28" s="81" t="s">
        <v>1128</v>
      </c>
      <c r="O28" s="83">
        <v>3140</v>
      </c>
      <c r="P28" s="83"/>
      <c r="Q28" s="83">
        <f>W28</f>
        <v>97</v>
      </c>
      <c r="R28" s="83">
        <v>2929</v>
      </c>
      <c r="S28" s="83"/>
      <c r="T28" s="93"/>
      <c r="U28" s="83"/>
      <c r="V28" s="83"/>
      <c r="W28" s="93">
        <f t="shared" si="1"/>
        <v>97</v>
      </c>
      <c r="X28" s="93">
        <v>97</v>
      </c>
      <c r="Y28" s="93"/>
      <c r="Z28" s="93">
        <v>0</v>
      </c>
      <c r="AA28" s="93"/>
      <c r="AB28" s="119" t="s">
        <v>134</v>
      </c>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s="20" customFormat="1" ht="49.5" hidden="1">
      <c r="A29" s="60">
        <v>19</v>
      </c>
      <c r="B29" s="81" t="s">
        <v>728</v>
      </c>
      <c r="C29" s="81"/>
      <c r="D29" s="81"/>
      <c r="E29" s="93" t="s">
        <v>1117</v>
      </c>
      <c r="F29" s="93" t="s">
        <v>1139</v>
      </c>
      <c r="G29" s="101"/>
      <c r="H29" s="105" t="s">
        <v>26</v>
      </c>
      <c r="I29" s="64">
        <v>2011</v>
      </c>
      <c r="J29" s="64"/>
      <c r="K29" s="64">
        <v>2013</v>
      </c>
      <c r="L29" s="64"/>
      <c r="M29" s="64"/>
      <c r="N29" s="81" t="s">
        <v>729</v>
      </c>
      <c r="O29" s="83">
        <v>4343</v>
      </c>
      <c r="P29" s="83"/>
      <c r="Q29" s="83">
        <f>W29</f>
        <v>1000</v>
      </c>
      <c r="R29" s="83">
        <v>2670</v>
      </c>
      <c r="S29" s="83"/>
      <c r="T29" s="93"/>
      <c r="U29" s="83"/>
      <c r="V29" s="83"/>
      <c r="W29" s="93">
        <f t="shared" si="1"/>
        <v>1000</v>
      </c>
      <c r="X29" s="93">
        <v>1000</v>
      </c>
      <c r="Y29" s="93"/>
      <c r="Z29" s="93">
        <v>0</v>
      </c>
      <c r="AA29" s="93"/>
      <c r="AB29" s="119" t="s">
        <v>134</v>
      </c>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s="20" customFormat="1" ht="99" hidden="1">
      <c r="A30" s="60">
        <v>20</v>
      </c>
      <c r="B30" s="81" t="s">
        <v>736</v>
      </c>
      <c r="C30" s="81"/>
      <c r="D30" s="81"/>
      <c r="E30" s="93" t="s">
        <v>1117</v>
      </c>
      <c r="F30" s="93" t="s">
        <v>1139</v>
      </c>
      <c r="G30" s="101"/>
      <c r="H30" s="105" t="s">
        <v>237</v>
      </c>
      <c r="I30" s="64">
        <v>2011</v>
      </c>
      <c r="J30" s="64"/>
      <c r="K30" s="64">
        <v>2013</v>
      </c>
      <c r="L30" s="64"/>
      <c r="M30" s="64"/>
      <c r="N30" s="81" t="s">
        <v>737</v>
      </c>
      <c r="O30" s="83">
        <v>2364</v>
      </c>
      <c r="P30" s="83"/>
      <c r="Q30" s="83">
        <f>W30</f>
        <v>649</v>
      </c>
      <c r="R30" s="83">
        <v>1715</v>
      </c>
      <c r="S30" s="83"/>
      <c r="T30" s="93"/>
      <c r="U30" s="83"/>
      <c r="V30" s="83"/>
      <c r="W30" s="93">
        <f t="shared" si="1"/>
        <v>649</v>
      </c>
      <c r="X30" s="93">
        <v>649</v>
      </c>
      <c r="Y30" s="93"/>
      <c r="Z30" s="93">
        <v>0</v>
      </c>
      <c r="AA30" s="93"/>
      <c r="AB30" s="119" t="s">
        <v>134</v>
      </c>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s="51" customFormat="1" ht="99" hidden="1">
      <c r="A31" s="120">
        <v>21</v>
      </c>
      <c r="B31" s="121" t="s">
        <v>646</v>
      </c>
      <c r="C31" s="121"/>
      <c r="D31" s="121"/>
      <c r="E31" s="122" t="s">
        <v>1117</v>
      </c>
      <c r="F31" s="122" t="s">
        <v>1139</v>
      </c>
      <c r="G31" s="123"/>
      <c r="H31" s="124" t="s">
        <v>51</v>
      </c>
      <c r="I31" s="125">
        <v>2012</v>
      </c>
      <c r="J31" s="125"/>
      <c r="K31" s="125">
        <v>2014</v>
      </c>
      <c r="L31" s="125"/>
      <c r="M31" s="125"/>
      <c r="N31" s="126" t="s">
        <v>647</v>
      </c>
      <c r="O31" s="122">
        <v>3390</v>
      </c>
      <c r="P31" s="122"/>
      <c r="Q31" s="122">
        <v>3343</v>
      </c>
      <c r="R31" s="122">
        <f t="shared" ref="R31:R39" si="2">T31</f>
        <v>3215</v>
      </c>
      <c r="S31" s="122"/>
      <c r="T31" s="122">
        <v>3215</v>
      </c>
      <c r="U31" s="122">
        <v>128</v>
      </c>
      <c r="V31" s="122"/>
      <c r="W31" s="122">
        <f t="shared" si="1"/>
        <v>128</v>
      </c>
      <c r="X31" s="122">
        <v>128</v>
      </c>
      <c r="Y31" s="122"/>
      <c r="Z31" s="122"/>
      <c r="AA31" s="122"/>
      <c r="AB31" s="127" t="s">
        <v>648</v>
      </c>
    </row>
    <row r="32" spans="1:249" s="51" customFormat="1" ht="49.5" hidden="1">
      <c r="A32" s="120">
        <v>22</v>
      </c>
      <c r="B32" s="121" t="s">
        <v>650</v>
      </c>
      <c r="C32" s="121"/>
      <c r="D32" s="121"/>
      <c r="E32" s="122" t="s">
        <v>1117</v>
      </c>
      <c r="F32" s="122" t="s">
        <v>1139</v>
      </c>
      <c r="G32" s="123"/>
      <c r="H32" s="128" t="s">
        <v>19</v>
      </c>
      <c r="I32" s="125">
        <v>2012</v>
      </c>
      <c r="J32" s="125"/>
      <c r="K32" s="125">
        <v>2014</v>
      </c>
      <c r="L32" s="125"/>
      <c r="M32" s="125"/>
      <c r="N32" s="126" t="s">
        <v>651</v>
      </c>
      <c r="O32" s="122">
        <v>5914</v>
      </c>
      <c r="P32" s="122"/>
      <c r="Q32" s="122">
        <v>5865</v>
      </c>
      <c r="R32" s="122">
        <f t="shared" si="2"/>
        <v>5799</v>
      </c>
      <c r="S32" s="122"/>
      <c r="T32" s="122">
        <v>5799</v>
      </c>
      <c r="U32" s="122">
        <v>66</v>
      </c>
      <c r="V32" s="122"/>
      <c r="W32" s="122">
        <f t="shared" si="1"/>
        <v>66</v>
      </c>
      <c r="X32" s="122">
        <v>66</v>
      </c>
      <c r="Y32" s="122"/>
      <c r="Z32" s="122"/>
      <c r="AA32" s="122"/>
      <c r="AB32" s="127" t="s">
        <v>648</v>
      </c>
    </row>
    <row r="33" spans="1:249" s="51" customFormat="1" ht="49.5" hidden="1">
      <c r="A33" s="120">
        <v>23</v>
      </c>
      <c r="B33" s="121" t="s">
        <v>652</v>
      </c>
      <c r="C33" s="121"/>
      <c r="D33" s="121"/>
      <c r="E33" s="122" t="s">
        <v>1117</v>
      </c>
      <c r="F33" s="122" t="s">
        <v>1139</v>
      </c>
      <c r="G33" s="123"/>
      <c r="H33" s="124" t="s">
        <v>51</v>
      </c>
      <c r="I33" s="125">
        <v>2012</v>
      </c>
      <c r="J33" s="125"/>
      <c r="K33" s="125">
        <v>2014</v>
      </c>
      <c r="L33" s="125"/>
      <c r="M33" s="125"/>
      <c r="N33" s="126" t="s">
        <v>653</v>
      </c>
      <c r="O33" s="122">
        <v>2419</v>
      </c>
      <c r="P33" s="122"/>
      <c r="Q33" s="122">
        <v>2399</v>
      </c>
      <c r="R33" s="122">
        <f t="shared" si="2"/>
        <v>2300</v>
      </c>
      <c r="S33" s="122"/>
      <c r="T33" s="122">
        <v>2300</v>
      </c>
      <c r="U33" s="122">
        <v>99</v>
      </c>
      <c r="V33" s="122"/>
      <c r="W33" s="122">
        <f t="shared" si="1"/>
        <v>99</v>
      </c>
      <c r="X33" s="122">
        <v>99</v>
      </c>
      <c r="Y33" s="122"/>
      <c r="Z33" s="122"/>
      <c r="AA33" s="122"/>
      <c r="AB33" s="127" t="s">
        <v>648</v>
      </c>
    </row>
    <row r="34" spans="1:249" s="51" customFormat="1" ht="99" hidden="1">
      <c r="A34" s="120">
        <v>24</v>
      </c>
      <c r="B34" s="121" t="s">
        <v>656</v>
      </c>
      <c r="C34" s="121"/>
      <c r="D34" s="121"/>
      <c r="E34" s="122" t="s">
        <v>1117</v>
      </c>
      <c r="F34" s="122" t="s">
        <v>1139</v>
      </c>
      <c r="G34" s="123"/>
      <c r="H34" s="128" t="s">
        <v>132</v>
      </c>
      <c r="I34" s="125">
        <v>2012</v>
      </c>
      <c r="J34" s="125"/>
      <c r="K34" s="125">
        <v>2014</v>
      </c>
      <c r="L34" s="125"/>
      <c r="M34" s="125"/>
      <c r="N34" s="126" t="s">
        <v>657</v>
      </c>
      <c r="O34" s="122">
        <v>1986</v>
      </c>
      <c r="P34" s="122"/>
      <c r="Q34" s="122">
        <v>1954</v>
      </c>
      <c r="R34" s="122">
        <f t="shared" si="2"/>
        <v>1905</v>
      </c>
      <c r="S34" s="122"/>
      <c r="T34" s="122">
        <v>1905</v>
      </c>
      <c r="U34" s="122">
        <v>49</v>
      </c>
      <c r="V34" s="122"/>
      <c r="W34" s="122">
        <f t="shared" si="1"/>
        <v>49</v>
      </c>
      <c r="X34" s="122">
        <v>49</v>
      </c>
      <c r="Y34" s="122"/>
      <c r="Z34" s="122"/>
      <c r="AA34" s="122"/>
      <c r="AB34" s="127" t="s">
        <v>648</v>
      </c>
    </row>
    <row r="35" spans="1:249" s="51" customFormat="1" ht="99" hidden="1">
      <c r="A35" s="120">
        <v>25</v>
      </c>
      <c r="B35" s="121" t="s">
        <v>658</v>
      </c>
      <c r="C35" s="121"/>
      <c r="D35" s="121"/>
      <c r="E35" s="122" t="s">
        <v>1117</v>
      </c>
      <c r="F35" s="122" t="s">
        <v>1139</v>
      </c>
      <c r="G35" s="123"/>
      <c r="H35" s="123" t="s">
        <v>189</v>
      </c>
      <c r="I35" s="125">
        <v>2012</v>
      </c>
      <c r="J35" s="125"/>
      <c r="K35" s="125">
        <v>2014</v>
      </c>
      <c r="L35" s="125"/>
      <c r="M35" s="125"/>
      <c r="N35" s="126" t="s">
        <v>659</v>
      </c>
      <c r="O35" s="122">
        <v>2348</v>
      </c>
      <c r="P35" s="122"/>
      <c r="Q35" s="122">
        <v>2342</v>
      </c>
      <c r="R35" s="122">
        <f t="shared" si="2"/>
        <v>2300</v>
      </c>
      <c r="S35" s="122"/>
      <c r="T35" s="122">
        <v>2300</v>
      </c>
      <c r="U35" s="122">
        <v>42</v>
      </c>
      <c r="V35" s="122"/>
      <c r="W35" s="122">
        <f t="shared" si="1"/>
        <v>42</v>
      </c>
      <c r="X35" s="122">
        <v>42</v>
      </c>
      <c r="Y35" s="122"/>
      <c r="Z35" s="122"/>
      <c r="AA35" s="122"/>
      <c r="AB35" s="127" t="s">
        <v>648</v>
      </c>
    </row>
    <row r="36" spans="1:249" s="51" customFormat="1" ht="82.5" hidden="1">
      <c r="A36" s="120">
        <v>26</v>
      </c>
      <c r="B36" s="121" t="s">
        <v>660</v>
      </c>
      <c r="C36" s="121"/>
      <c r="D36" s="121"/>
      <c r="E36" s="122" t="s">
        <v>1117</v>
      </c>
      <c r="F36" s="122" t="s">
        <v>1139</v>
      </c>
      <c r="G36" s="123"/>
      <c r="H36" s="124" t="s">
        <v>51</v>
      </c>
      <c r="I36" s="125">
        <v>2012</v>
      </c>
      <c r="J36" s="125"/>
      <c r="K36" s="125">
        <v>2014</v>
      </c>
      <c r="L36" s="125"/>
      <c r="M36" s="125"/>
      <c r="N36" s="126" t="s">
        <v>661</v>
      </c>
      <c r="O36" s="122">
        <v>3956</v>
      </c>
      <c r="P36" s="122"/>
      <c r="Q36" s="122">
        <v>3943</v>
      </c>
      <c r="R36" s="122">
        <f t="shared" si="2"/>
        <v>3895</v>
      </c>
      <c r="S36" s="122"/>
      <c r="T36" s="122">
        <v>3895</v>
      </c>
      <c r="U36" s="122">
        <v>48</v>
      </c>
      <c r="V36" s="122"/>
      <c r="W36" s="122">
        <f t="shared" si="1"/>
        <v>48</v>
      </c>
      <c r="X36" s="122">
        <v>48</v>
      </c>
      <c r="Y36" s="122"/>
      <c r="Z36" s="122"/>
      <c r="AA36" s="122"/>
      <c r="AB36" s="127" t="s">
        <v>648</v>
      </c>
    </row>
    <row r="37" spans="1:249" s="51" customFormat="1" ht="49.5" hidden="1">
      <c r="A37" s="120">
        <v>27</v>
      </c>
      <c r="B37" s="121" t="s">
        <v>662</v>
      </c>
      <c r="C37" s="121"/>
      <c r="D37" s="121"/>
      <c r="E37" s="122" t="s">
        <v>1117</v>
      </c>
      <c r="F37" s="122" t="s">
        <v>1139</v>
      </c>
      <c r="G37" s="123"/>
      <c r="H37" s="129" t="s">
        <v>26</v>
      </c>
      <c r="I37" s="125">
        <v>2012</v>
      </c>
      <c r="J37" s="125"/>
      <c r="K37" s="125">
        <v>2014</v>
      </c>
      <c r="L37" s="125"/>
      <c r="M37" s="125"/>
      <c r="N37" s="126" t="s">
        <v>663</v>
      </c>
      <c r="O37" s="122">
        <v>3633</v>
      </c>
      <c r="P37" s="122"/>
      <c r="Q37" s="122">
        <v>3585</v>
      </c>
      <c r="R37" s="122">
        <f t="shared" si="2"/>
        <v>3411</v>
      </c>
      <c r="S37" s="122"/>
      <c r="T37" s="122">
        <v>3411</v>
      </c>
      <c r="U37" s="122">
        <v>174</v>
      </c>
      <c r="V37" s="122"/>
      <c r="W37" s="122">
        <f t="shared" si="1"/>
        <v>174</v>
      </c>
      <c r="X37" s="122">
        <v>174</v>
      </c>
      <c r="Y37" s="122"/>
      <c r="Z37" s="122"/>
      <c r="AA37" s="122"/>
      <c r="AB37" s="127" t="s">
        <v>648</v>
      </c>
    </row>
    <row r="38" spans="1:249" s="51" customFormat="1" ht="115.5" hidden="1">
      <c r="A38" s="120">
        <v>28</v>
      </c>
      <c r="B38" s="121" t="s">
        <v>664</v>
      </c>
      <c r="C38" s="130" t="s">
        <v>1373</v>
      </c>
      <c r="D38" s="127">
        <v>6282</v>
      </c>
      <c r="E38" s="122" t="s">
        <v>1117</v>
      </c>
      <c r="F38" s="122" t="s">
        <v>1139</v>
      </c>
      <c r="G38" s="123"/>
      <c r="H38" s="128" t="s">
        <v>19</v>
      </c>
      <c r="I38" s="125">
        <v>2012</v>
      </c>
      <c r="J38" s="131" t="s">
        <v>1226</v>
      </c>
      <c r="K38" s="125">
        <v>2014</v>
      </c>
      <c r="L38" s="131" t="s">
        <v>1168</v>
      </c>
      <c r="M38" s="125"/>
      <c r="N38" s="126" t="s">
        <v>665</v>
      </c>
      <c r="O38" s="122">
        <v>6300</v>
      </c>
      <c r="P38" s="122"/>
      <c r="Q38" s="122">
        <v>6282</v>
      </c>
      <c r="R38" s="122">
        <f t="shared" si="2"/>
        <v>6000</v>
      </c>
      <c r="S38" s="122"/>
      <c r="T38" s="122">
        <v>6000</v>
      </c>
      <c r="U38" s="122">
        <v>282</v>
      </c>
      <c r="V38" s="122"/>
      <c r="W38" s="122">
        <f t="shared" si="1"/>
        <v>282</v>
      </c>
      <c r="X38" s="122">
        <v>282</v>
      </c>
      <c r="Y38" s="122"/>
      <c r="Z38" s="122"/>
      <c r="AA38" s="122"/>
      <c r="AB38" s="127" t="s">
        <v>648</v>
      </c>
    </row>
    <row r="39" spans="1:249" s="51" customFormat="1" ht="115.5" hidden="1">
      <c r="A39" s="120">
        <v>29</v>
      </c>
      <c r="B39" s="130" t="s">
        <v>690</v>
      </c>
      <c r="C39" s="130" t="s">
        <v>1367</v>
      </c>
      <c r="D39" s="127">
        <v>3149</v>
      </c>
      <c r="E39" s="122" t="s">
        <v>1117</v>
      </c>
      <c r="F39" s="122" t="s">
        <v>1139</v>
      </c>
      <c r="G39" s="123"/>
      <c r="H39" s="128" t="s">
        <v>19</v>
      </c>
      <c r="I39" s="125">
        <v>2012</v>
      </c>
      <c r="J39" s="131" t="s">
        <v>1211</v>
      </c>
      <c r="K39" s="125">
        <v>2013</v>
      </c>
      <c r="L39" s="131" t="s">
        <v>1173</v>
      </c>
      <c r="M39" s="125"/>
      <c r="N39" s="130" t="s">
        <v>691</v>
      </c>
      <c r="O39" s="132">
        <v>3183</v>
      </c>
      <c r="P39" s="132"/>
      <c r="Q39" s="132">
        <v>3183</v>
      </c>
      <c r="R39" s="122">
        <f t="shared" si="2"/>
        <v>2740</v>
      </c>
      <c r="S39" s="122"/>
      <c r="T39" s="122">
        <v>2740</v>
      </c>
      <c r="U39" s="133">
        <v>443</v>
      </c>
      <c r="V39" s="133"/>
      <c r="W39" s="122">
        <f t="shared" si="1"/>
        <v>409</v>
      </c>
      <c r="X39" s="133">
        <v>409</v>
      </c>
      <c r="Y39" s="133"/>
      <c r="Z39" s="122">
        <v>0</v>
      </c>
      <c r="AA39" s="122"/>
      <c r="AB39" s="134" t="s">
        <v>692</v>
      </c>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row>
    <row r="40" spans="1:249" s="51" customFormat="1" ht="99" hidden="1">
      <c r="A40" s="120">
        <v>30</v>
      </c>
      <c r="B40" s="130" t="s">
        <v>698</v>
      </c>
      <c r="C40" s="130"/>
      <c r="D40" s="130"/>
      <c r="E40" s="122" t="s">
        <v>1117</v>
      </c>
      <c r="F40" s="122" t="s">
        <v>1139</v>
      </c>
      <c r="G40" s="123"/>
      <c r="H40" s="128" t="s">
        <v>132</v>
      </c>
      <c r="I40" s="125">
        <v>2012</v>
      </c>
      <c r="J40" s="125"/>
      <c r="K40" s="125">
        <v>2014</v>
      </c>
      <c r="L40" s="125"/>
      <c r="M40" s="125"/>
      <c r="N40" s="130" t="s">
        <v>699</v>
      </c>
      <c r="O40" s="133">
        <v>2408</v>
      </c>
      <c r="P40" s="133"/>
      <c r="Q40" s="133">
        <f t="shared" ref="Q40:Q47" si="3">W40</f>
        <v>459</v>
      </c>
      <c r="R40" s="133">
        <v>1700</v>
      </c>
      <c r="S40" s="133"/>
      <c r="T40" s="122"/>
      <c r="U40" s="133"/>
      <c r="V40" s="133"/>
      <c r="W40" s="122">
        <f t="shared" si="1"/>
        <v>459</v>
      </c>
      <c r="X40" s="122">
        <v>459</v>
      </c>
      <c r="Y40" s="122"/>
      <c r="Z40" s="122">
        <v>0</v>
      </c>
      <c r="AA40" s="122"/>
      <c r="AB40" s="134" t="s">
        <v>134</v>
      </c>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row>
    <row r="41" spans="1:249" s="51" customFormat="1" ht="99" hidden="1">
      <c r="A41" s="120">
        <v>31</v>
      </c>
      <c r="B41" s="130" t="s">
        <v>710</v>
      </c>
      <c r="C41" s="130"/>
      <c r="D41" s="130"/>
      <c r="E41" s="122" t="s">
        <v>1117</v>
      </c>
      <c r="F41" s="122" t="s">
        <v>1139</v>
      </c>
      <c r="G41" s="123"/>
      <c r="H41" s="129" t="s">
        <v>189</v>
      </c>
      <c r="I41" s="125">
        <v>2012</v>
      </c>
      <c r="J41" s="125"/>
      <c r="K41" s="125">
        <v>2014</v>
      </c>
      <c r="L41" s="125"/>
      <c r="M41" s="125"/>
      <c r="N41" s="130" t="s">
        <v>1124</v>
      </c>
      <c r="O41" s="133">
        <v>3141</v>
      </c>
      <c r="P41" s="133"/>
      <c r="Q41" s="133">
        <f t="shared" si="3"/>
        <v>294</v>
      </c>
      <c r="R41" s="133">
        <v>2700</v>
      </c>
      <c r="S41" s="133"/>
      <c r="T41" s="122"/>
      <c r="U41" s="133"/>
      <c r="V41" s="133"/>
      <c r="W41" s="122">
        <f t="shared" si="1"/>
        <v>294</v>
      </c>
      <c r="X41" s="122">
        <v>294</v>
      </c>
      <c r="Y41" s="122"/>
      <c r="Z41" s="122">
        <v>0</v>
      </c>
      <c r="AA41" s="122"/>
      <c r="AB41" s="134" t="s">
        <v>134</v>
      </c>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row>
    <row r="42" spans="1:249" s="51" customFormat="1" ht="99" hidden="1">
      <c r="A42" s="120">
        <v>32</v>
      </c>
      <c r="B42" s="130" t="s">
        <v>717</v>
      </c>
      <c r="C42" s="130"/>
      <c r="D42" s="130"/>
      <c r="E42" s="122" t="s">
        <v>1117</v>
      </c>
      <c r="F42" s="122" t="s">
        <v>1139</v>
      </c>
      <c r="G42" s="123"/>
      <c r="H42" s="129" t="s">
        <v>26</v>
      </c>
      <c r="I42" s="125">
        <v>2012</v>
      </c>
      <c r="J42" s="125"/>
      <c r="K42" s="125">
        <v>2014</v>
      </c>
      <c r="L42" s="125"/>
      <c r="M42" s="125"/>
      <c r="N42" s="130" t="s">
        <v>718</v>
      </c>
      <c r="O42" s="133">
        <v>3473</v>
      </c>
      <c r="P42" s="133"/>
      <c r="Q42" s="133">
        <f t="shared" si="3"/>
        <v>273</v>
      </c>
      <c r="R42" s="133">
        <v>3200</v>
      </c>
      <c r="S42" s="133"/>
      <c r="T42" s="122"/>
      <c r="U42" s="133"/>
      <c r="V42" s="133"/>
      <c r="W42" s="122">
        <f t="shared" si="1"/>
        <v>273</v>
      </c>
      <c r="X42" s="122">
        <v>273</v>
      </c>
      <c r="Y42" s="122"/>
      <c r="Z42" s="122">
        <v>0</v>
      </c>
      <c r="AA42" s="122"/>
      <c r="AB42" s="134" t="s">
        <v>134</v>
      </c>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row>
    <row r="43" spans="1:249" s="20" customFormat="1" ht="49.5" hidden="1">
      <c r="A43" s="60">
        <v>33</v>
      </c>
      <c r="B43" s="81" t="s">
        <v>720</v>
      </c>
      <c r="C43" s="81"/>
      <c r="D43" s="81"/>
      <c r="E43" s="93" t="s">
        <v>1117</v>
      </c>
      <c r="F43" s="93" t="s">
        <v>1139</v>
      </c>
      <c r="G43" s="101"/>
      <c r="H43" s="105" t="s">
        <v>106</v>
      </c>
      <c r="I43" s="64">
        <v>2012</v>
      </c>
      <c r="J43" s="64"/>
      <c r="K43" s="64">
        <v>2014</v>
      </c>
      <c r="L43" s="64"/>
      <c r="M43" s="64"/>
      <c r="N43" s="81" t="s">
        <v>1129</v>
      </c>
      <c r="O43" s="83">
        <v>901</v>
      </c>
      <c r="P43" s="83"/>
      <c r="Q43" s="83">
        <f t="shared" si="3"/>
        <v>101</v>
      </c>
      <c r="R43" s="83">
        <v>800</v>
      </c>
      <c r="S43" s="83"/>
      <c r="T43" s="93"/>
      <c r="U43" s="83"/>
      <c r="V43" s="83"/>
      <c r="W43" s="93">
        <f t="shared" si="1"/>
        <v>101</v>
      </c>
      <c r="X43" s="93">
        <v>101</v>
      </c>
      <c r="Y43" s="93"/>
      <c r="Z43" s="93">
        <v>0</v>
      </c>
      <c r="AA43" s="93"/>
      <c r="AB43" s="119" t="s">
        <v>134</v>
      </c>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row>
    <row r="44" spans="1:249" s="4" customFormat="1" ht="132" hidden="1">
      <c r="A44" s="60">
        <v>34</v>
      </c>
      <c r="B44" s="81" t="s">
        <v>721</v>
      </c>
      <c r="C44" s="81" t="s">
        <v>1361</v>
      </c>
      <c r="D44" s="81">
        <v>2773</v>
      </c>
      <c r="E44" s="93" t="s">
        <v>1117</v>
      </c>
      <c r="F44" s="93" t="s">
        <v>1139</v>
      </c>
      <c r="G44" s="101"/>
      <c r="H44" s="63" t="s">
        <v>132</v>
      </c>
      <c r="I44" s="64">
        <v>2012</v>
      </c>
      <c r="J44" s="80" t="s">
        <v>1362</v>
      </c>
      <c r="K44" s="64">
        <v>2014</v>
      </c>
      <c r="L44" s="80" t="s">
        <v>1188</v>
      </c>
      <c r="M44" s="64"/>
      <c r="N44" s="81" t="s">
        <v>722</v>
      </c>
      <c r="O44" s="83">
        <v>2820</v>
      </c>
      <c r="P44" s="83"/>
      <c r="Q44" s="83">
        <f t="shared" si="3"/>
        <v>273</v>
      </c>
      <c r="R44" s="83">
        <v>2500</v>
      </c>
      <c r="S44" s="83"/>
      <c r="T44" s="93"/>
      <c r="U44" s="83"/>
      <c r="V44" s="83"/>
      <c r="W44" s="93">
        <f t="shared" si="1"/>
        <v>273</v>
      </c>
      <c r="X44" s="93">
        <v>273</v>
      </c>
      <c r="Y44" s="93"/>
      <c r="Z44" s="93">
        <v>0</v>
      </c>
      <c r="AA44" s="93"/>
      <c r="AB44" s="119" t="s">
        <v>134</v>
      </c>
    </row>
    <row r="45" spans="1:249" s="4" customFormat="1" ht="115.5" hidden="1">
      <c r="A45" s="60">
        <v>35</v>
      </c>
      <c r="B45" s="81" t="s">
        <v>730</v>
      </c>
      <c r="C45" s="81" t="s">
        <v>1356</v>
      </c>
      <c r="D45" s="135">
        <v>2994</v>
      </c>
      <c r="E45" s="93" t="s">
        <v>1117</v>
      </c>
      <c r="F45" s="93" t="s">
        <v>1139</v>
      </c>
      <c r="G45" s="101"/>
      <c r="H45" s="105" t="s">
        <v>189</v>
      </c>
      <c r="I45" s="64">
        <v>2012</v>
      </c>
      <c r="J45" s="80" t="s">
        <v>1211</v>
      </c>
      <c r="K45" s="64">
        <v>2014</v>
      </c>
      <c r="L45" s="80" t="s">
        <v>1244</v>
      </c>
      <c r="M45" s="64"/>
      <c r="N45" s="81" t="s">
        <v>731</v>
      </c>
      <c r="O45" s="83">
        <v>3102</v>
      </c>
      <c r="P45" s="83"/>
      <c r="Q45" s="83">
        <f t="shared" si="3"/>
        <v>371</v>
      </c>
      <c r="R45" s="83">
        <v>2650</v>
      </c>
      <c r="S45" s="83"/>
      <c r="T45" s="93"/>
      <c r="U45" s="83"/>
      <c r="V45" s="83"/>
      <c r="W45" s="93">
        <f t="shared" si="1"/>
        <v>371</v>
      </c>
      <c r="X45" s="93">
        <v>371</v>
      </c>
      <c r="Y45" s="93"/>
      <c r="Z45" s="93">
        <v>0</v>
      </c>
      <c r="AA45" s="93"/>
      <c r="AB45" s="119" t="s">
        <v>134</v>
      </c>
    </row>
    <row r="46" spans="1:249" s="4" customFormat="1" ht="49.5" hidden="1">
      <c r="A46" s="60">
        <v>36</v>
      </c>
      <c r="B46" s="81" t="s">
        <v>732</v>
      </c>
      <c r="C46" s="81"/>
      <c r="D46" s="81"/>
      <c r="E46" s="93" t="s">
        <v>1117</v>
      </c>
      <c r="F46" s="93" t="s">
        <v>1139</v>
      </c>
      <c r="G46" s="101"/>
      <c r="H46" s="105" t="s">
        <v>26</v>
      </c>
      <c r="I46" s="64">
        <v>2012</v>
      </c>
      <c r="J46" s="64"/>
      <c r="K46" s="64">
        <v>2014</v>
      </c>
      <c r="L46" s="64"/>
      <c r="M46" s="64"/>
      <c r="N46" s="81" t="s">
        <v>733</v>
      </c>
      <c r="O46" s="83">
        <v>4321</v>
      </c>
      <c r="P46" s="83"/>
      <c r="Q46" s="83">
        <f t="shared" si="3"/>
        <v>328</v>
      </c>
      <c r="R46" s="83">
        <v>3930</v>
      </c>
      <c r="S46" s="83"/>
      <c r="T46" s="93"/>
      <c r="U46" s="83"/>
      <c r="V46" s="83"/>
      <c r="W46" s="93">
        <f t="shared" si="1"/>
        <v>328</v>
      </c>
      <c r="X46" s="93">
        <v>328</v>
      </c>
      <c r="Y46" s="93"/>
      <c r="Z46" s="93">
        <v>0</v>
      </c>
      <c r="AA46" s="93"/>
      <c r="AB46" s="119" t="s">
        <v>134</v>
      </c>
    </row>
    <row r="47" spans="1:249" s="4" customFormat="1" ht="99" hidden="1">
      <c r="A47" s="60">
        <v>37</v>
      </c>
      <c r="B47" s="81" t="s">
        <v>734</v>
      </c>
      <c r="C47" s="81" t="s">
        <v>1370</v>
      </c>
      <c r="D47" s="135">
        <v>3882</v>
      </c>
      <c r="E47" s="93" t="s">
        <v>1117</v>
      </c>
      <c r="F47" s="93" t="s">
        <v>1139</v>
      </c>
      <c r="G47" s="101"/>
      <c r="H47" s="105" t="s">
        <v>106</v>
      </c>
      <c r="I47" s="64">
        <v>2012</v>
      </c>
      <c r="J47" s="80" t="s">
        <v>1210</v>
      </c>
      <c r="K47" s="64">
        <v>2014</v>
      </c>
      <c r="L47" s="80" t="s">
        <v>1218</v>
      </c>
      <c r="M47" s="64"/>
      <c r="N47" s="81" t="s">
        <v>735</v>
      </c>
      <c r="O47" s="83">
        <v>4084</v>
      </c>
      <c r="P47" s="83"/>
      <c r="Q47" s="83">
        <f t="shared" si="3"/>
        <v>441</v>
      </c>
      <c r="R47" s="83">
        <v>3441</v>
      </c>
      <c r="S47" s="83"/>
      <c r="T47" s="93"/>
      <c r="U47" s="83"/>
      <c r="V47" s="83"/>
      <c r="W47" s="93">
        <f t="shared" si="1"/>
        <v>441</v>
      </c>
      <c r="X47" s="93">
        <v>441</v>
      </c>
      <c r="Y47" s="93"/>
      <c r="Z47" s="93">
        <v>0</v>
      </c>
      <c r="AA47" s="93"/>
      <c r="AB47" s="119" t="s">
        <v>134</v>
      </c>
    </row>
    <row r="48" spans="1:249" s="53" customFormat="1" ht="148.5" hidden="1">
      <c r="A48" s="120">
        <v>38</v>
      </c>
      <c r="B48" s="121" t="s">
        <v>666</v>
      </c>
      <c r="C48" s="130" t="s">
        <v>1372</v>
      </c>
      <c r="D48" s="130">
        <v>2939</v>
      </c>
      <c r="E48" s="122" t="s">
        <v>1117</v>
      </c>
      <c r="F48" s="122" t="s">
        <v>1139</v>
      </c>
      <c r="G48" s="123"/>
      <c r="H48" s="129" t="s">
        <v>26</v>
      </c>
      <c r="I48" s="125">
        <v>2013</v>
      </c>
      <c r="J48" s="131" t="s">
        <v>1173</v>
      </c>
      <c r="K48" s="125">
        <v>2014</v>
      </c>
      <c r="L48" s="131" t="s">
        <v>1183</v>
      </c>
      <c r="M48" s="125"/>
      <c r="N48" s="126" t="s">
        <v>667</v>
      </c>
      <c r="O48" s="122">
        <v>3098</v>
      </c>
      <c r="P48" s="122"/>
      <c r="Q48" s="122">
        <v>2938</v>
      </c>
      <c r="R48" s="122">
        <f t="shared" ref="R48:R56" si="4">T48</f>
        <v>2250</v>
      </c>
      <c r="S48" s="122"/>
      <c r="T48" s="122">
        <v>2250</v>
      </c>
      <c r="U48" s="122">
        <v>688</v>
      </c>
      <c r="V48" s="122"/>
      <c r="W48" s="122">
        <f t="shared" si="1"/>
        <v>688</v>
      </c>
      <c r="X48" s="122">
        <v>688</v>
      </c>
      <c r="Y48" s="122"/>
      <c r="Z48" s="122"/>
      <c r="AA48" s="122"/>
      <c r="AB48" s="127" t="s">
        <v>648</v>
      </c>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row>
    <row r="49" spans="1:249" s="53" customFormat="1" ht="115.5" hidden="1">
      <c r="A49" s="120">
        <v>39</v>
      </c>
      <c r="B49" s="121" t="s">
        <v>668</v>
      </c>
      <c r="C49" s="130" t="s">
        <v>1371</v>
      </c>
      <c r="D49" s="127">
        <v>3029</v>
      </c>
      <c r="E49" s="122" t="s">
        <v>1117</v>
      </c>
      <c r="F49" s="122" t="s">
        <v>1139</v>
      </c>
      <c r="G49" s="123"/>
      <c r="H49" s="123" t="s">
        <v>106</v>
      </c>
      <c r="I49" s="125">
        <v>2013</v>
      </c>
      <c r="J49" s="131" t="s">
        <v>1173</v>
      </c>
      <c r="K49" s="125">
        <v>2014</v>
      </c>
      <c r="L49" s="131" t="s">
        <v>1174</v>
      </c>
      <c r="M49" s="125"/>
      <c r="N49" s="126" t="s">
        <v>669</v>
      </c>
      <c r="O49" s="122">
        <v>3163</v>
      </c>
      <c r="P49" s="122"/>
      <c r="Q49" s="122">
        <v>3028</v>
      </c>
      <c r="R49" s="122">
        <f t="shared" si="4"/>
        <v>2600</v>
      </c>
      <c r="S49" s="122"/>
      <c r="T49" s="122">
        <v>2600</v>
      </c>
      <c r="U49" s="122">
        <v>428</v>
      </c>
      <c r="V49" s="122"/>
      <c r="W49" s="122">
        <f t="shared" si="1"/>
        <v>428</v>
      </c>
      <c r="X49" s="122">
        <v>428</v>
      </c>
      <c r="Y49" s="122"/>
      <c r="Z49" s="122"/>
      <c r="AA49" s="122"/>
      <c r="AB49" s="127" t="s">
        <v>648</v>
      </c>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row>
    <row r="50" spans="1:249" s="53" customFormat="1" ht="115.5" hidden="1">
      <c r="A50" s="120">
        <v>40</v>
      </c>
      <c r="B50" s="121" t="s">
        <v>670</v>
      </c>
      <c r="C50" s="130" t="s">
        <v>1369</v>
      </c>
      <c r="D50" s="127">
        <v>3775</v>
      </c>
      <c r="E50" s="122" t="s">
        <v>1117</v>
      </c>
      <c r="F50" s="109" t="s">
        <v>1139</v>
      </c>
      <c r="G50" s="123"/>
      <c r="H50" s="124" t="s">
        <v>51</v>
      </c>
      <c r="I50" s="125">
        <v>2013</v>
      </c>
      <c r="J50" s="131" t="s">
        <v>1244</v>
      </c>
      <c r="K50" s="125">
        <v>2015</v>
      </c>
      <c r="L50" s="131" t="s">
        <v>1299</v>
      </c>
      <c r="M50" s="125"/>
      <c r="N50" s="126" t="s">
        <v>671</v>
      </c>
      <c r="O50" s="122">
        <v>3824</v>
      </c>
      <c r="P50" s="122"/>
      <c r="Q50" s="122">
        <v>3824</v>
      </c>
      <c r="R50" s="122">
        <f t="shared" si="4"/>
        <v>3230</v>
      </c>
      <c r="S50" s="122"/>
      <c r="T50" s="122">
        <v>3230</v>
      </c>
      <c r="U50" s="122">
        <v>394</v>
      </c>
      <c r="V50" s="122"/>
      <c r="W50" s="122">
        <f t="shared" si="1"/>
        <v>545</v>
      </c>
      <c r="X50" s="122">
        <v>394</v>
      </c>
      <c r="Y50" s="122">
        <v>151</v>
      </c>
      <c r="Z50" s="122">
        <v>0</v>
      </c>
      <c r="AA50" s="122"/>
      <c r="AB50" s="134" t="s">
        <v>672</v>
      </c>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row>
    <row r="51" spans="1:249" s="53" customFormat="1" ht="99" hidden="1">
      <c r="A51" s="120">
        <v>41</v>
      </c>
      <c r="B51" s="130" t="s">
        <v>675</v>
      </c>
      <c r="C51" s="130"/>
      <c r="D51" s="130"/>
      <c r="E51" s="122" t="s">
        <v>1117</v>
      </c>
      <c r="F51" s="109" t="s">
        <v>1139</v>
      </c>
      <c r="G51" s="123"/>
      <c r="H51" s="124" t="s">
        <v>51</v>
      </c>
      <c r="I51" s="125">
        <v>2013</v>
      </c>
      <c r="J51" s="125"/>
      <c r="K51" s="125">
        <v>2015</v>
      </c>
      <c r="L51" s="125"/>
      <c r="M51" s="125"/>
      <c r="N51" s="136" t="s">
        <v>676</v>
      </c>
      <c r="O51" s="122">
        <v>3891.5</v>
      </c>
      <c r="P51" s="122"/>
      <c r="Q51" s="122">
        <f t="shared" ref="Q51:Q56" si="5">O51</f>
        <v>3891.5</v>
      </c>
      <c r="R51" s="122">
        <f t="shared" si="4"/>
        <v>3120</v>
      </c>
      <c r="S51" s="122"/>
      <c r="T51" s="122">
        <v>3120</v>
      </c>
      <c r="U51" s="122">
        <v>700</v>
      </c>
      <c r="V51" s="122"/>
      <c r="W51" s="122">
        <f t="shared" si="1"/>
        <v>709</v>
      </c>
      <c r="X51" s="122">
        <v>709</v>
      </c>
      <c r="Y51" s="122"/>
      <c r="Z51" s="122">
        <v>0</v>
      </c>
      <c r="AA51" s="122"/>
      <c r="AB51" s="134" t="s">
        <v>677</v>
      </c>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c r="EH51" s="51"/>
      <c r="EI51" s="51"/>
      <c r="EJ51" s="51"/>
      <c r="EK51" s="51"/>
      <c r="EL51" s="51"/>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row>
    <row r="52" spans="1:249" s="53" customFormat="1" ht="99" hidden="1">
      <c r="A52" s="120">
        <v>42</v>
      </c>
      <c r="B52" s="130" t="s">
        <v>678</v>
      </c>
      <c r="C52" s="130"/>
      <c r="D52" s="130"/>
      <c r="E52" s="122" t="s">
        <v>1117</v>
      </c>
      <c r="F52" s="109" t="s">
        <v>1139</v>
      </c>
      <c r="G52" s="123"/>
      <c r="H52" s="137" t="s">
        <v>211</v>
      </c>
      <c r="I52" s="125">
        <v>2013</v>
      </c>
      <c r="J52" s="125"/>
      <c r="K52" s="125">
        <v>2015</v>
      </c>
      <c r="L52" s="125"/>
      <c r="M52" s="125"/>
      <c r="N52" s="130" t="s">
        <v>679</v>
      </c>
      <c r="O52" s="122">
        <v>4971</v>
      </c>
      <c r="P52" s="122"/>
      <c r="Q52" s="122">
        <f t="shared" si="5"/>
        <v>4971</v>
      </c>
      <c r="R52" s="122">
        <f t="shared" si="4"/>
        <v>4450</v>
      </c>
      <c r="S52" s="122"/>
      <c r="T52" s="122">
        <v>4450</v>
      </c>
      <c r="U52" s="122">
        <v>507</v>
      </c>
      <c r="V52" s="122"/>
      <c r="W52" s="122">
        <f t="shared" si="1"/>
        <v>400</v>
      </c>
      <c r="X52" s="122">
        <v>400</v>
      </c>
      <c r="Y52" s="122"/>
      <c r="Z52" s="122">
        <v>0</v>
      </c>
      <c r="AA52" s="122"/>
      <c r="AB52" s="134" t="s">
        <v>680</v>
      </c>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row>
    <row r="53" spans="1:249" s="53" customFormat="1" ht="99" hidden="1">
      <c r="A53" s="120">
        <v>43</v>
      </c>
      <c r="B53" s="130" t="s">
        <v>681</v>
      </c>
      <c r="C53" s="130"/>
      <c r="D53" s="130"/>
      <c r="E53" s="122" t="s">
        <v>1117</v>
      </c>
      <c r="F53" s="109" t="s">
        <v>1139</v>
      </c>
      <c r="G53" s="123"/>
      <c r="H53" s="128" t="s">
        <v>19</v>
      </c>
      <c r="I53" s="125">
        <v>2013</v>
      </c>
      <c r="J53" s="125"/>
      <c r="K53" s="125">
        <v>2015</v>
      </c>
      <c r="L53" s="125"/>
      <c r="M53" s="125"/>
      <c r="N53" s="130" t="s">
        <v>682</v>
      </c>
      <c r="O53" s="122">
        <v>3601</v>
      </c>
      <c r="P53" s="122"/>
      <c r="Q53" s="122">
        <f t="shared" si="5"/>
        <v>3601</v>
      </c>
      <c r="R53" s="122">
        <f t="shared" si="4"/>
        <v>3230</v>
      </c>
      <c r="S53" s="122"/>
      <c r="T53" s="122">
        <v>3230</v>
      </c>
      <c r="U53" s="122">
        <v>371</v>
      </c>
      <c r="V53" s="122"/>
      <c r="W53" s="122">
        <f t="shared" si="1"/>
        <v>371</v>
      </c>
      <c r="X53" s="122">
        <v>371</v>
      </c>
      <c r="Y53" s="122"/>
      <c r="Z53" s="122">
        <v>0</v>
      </c>
      <c r="AA53" s="122"/>
      <c r="AB53" s="127" t="s">
        <v>648</v>
      </c>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row>
    <row r="54" spans="1:249" s="53" customFormat="1" ht="99" hidden="1">
      <c r="A54" s="120">
        <v>44</v>
      </c>
      <c r="B54" s="130" t="s">
        <v>683</v>
      </c>
      <c r="C54" s="130"/>
      <c r="D54" s="130"/>
      <c r="E54" s="122" t="s">
        <v>1117</v>
      </c>
      <c r="F54" s="109" t="s">
        <v>1139</v>
      </c>
      <c r="G54" s="123"/>
      <c r="H54" s="129" t="s">
        <v>26</v>
      </c>
      <c r="I54" s="125">
        <v>2013</v>
      </c>
      <c r="J54" s="125"/>
      <c r="K54" s="125">
        <v>2015</v>
      </c>
      <c r="L54" s="125"/>
      <c r="M54" s="125"/>
      <c r="N54" s="130" t="s">
        <v>684</v>
      </c>
      <c r="O54" s="122">
        <v>5133</v>
      </c>
      <c r="P54" s="122"/>
      <c r="Q54" s="122">
        <f t="shared" si="5"/>
        <v>5133</v>
      </c>
      <c r="R54" s="122">
        <f t="shared" si="4"/>
        <v>4600</v>
      </c>
      <c r="S54" s="122"/>
      <c r="T54" s="122">
        <v>4600</v>
      </c>
      <c r="U54" s="122">
        <v>533</v>
      </c>
      <c r="V54" s="122"/>
      <c r="W54" s="122">
        <f t="shared" si="1"/>
        <v>533</v>
      </c>
      <c r="X54" s="122">
        <v>533</v>
      </c>
      <c r="Y54" s="122"/>
      <c r="Z54" s="122">
        <v>0</v>
      </c>
      <c r="AA54" s="122"/>
      <c r="AB54" s="127" t="s">
        <v>648</v>
      </c>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row>
    <row r="55" spans="1:249" s="53" customFormat="1" ht="99" hidden="1">
      <c r="A55" s="120">
        <v>45</v>
      </c>
      <c r="B55" s="130" t="s">
        <v>685</v>
      </c>
      <c r="C55" s="130"/>
      <c r="D55" s="130"/>
      <c r="E55" s="122" t="s">
        <v>1117</v>
      </c>
      <c r="F55" s="109" t="s">
        <v>1139</v>
      </c>
      <c r="G55" s="123"/>
      <c r="H55" s="137" t="s">
        <v>211</v>
      </c>
      <c r="I55" s="125">
        <v>2013</v>
      </c>
      <c r="J55" s="125"/>
      <c r="K55" s="125">
        <v>2015</v>
      </c>
      <c r="L55" s="125"/>
      <c r="M55" s="125"/>
      <c r="N55" s="130" t="s">
        <v>686</v>
      </c>
      <c r="O55" s="122">
        <v>2617</v>
      </c>
      <c r="P55" s="122"/>
      <c r="Q55" s="122">
        <f t="shared" si="5"/>
        <v>2617</v>
      </c>
      <c r="R55" s="122">
        <f t="shared" si="4"/>
        <v>2372</v>
      </c>
      <c r="S55" s="122"/>
      <c r="T55" s="122">
        <v>2372</v>
      </c>
      <c r="U55" s="122">
        <v>245</v>
      </c>
      <c r="V55" s="122"/>
      <c r="W55" s="122">
        <f t="shared" si="1"/>
        <v>245</v>
      </c>
      <c r="X55" s="122">
        <v>245</v>
      </c>
      <c r="Y55" s="122"/>
      <c r="Z55" s="122">
        <v>0</v>
      </c>
      <c r="AA55" s="122"/>
      <c r="AB55" s="127" t="s">
        <v>648</v>
      </c>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c r="EK55" s="51"/>
      <c r="EL55" s="51"/>
      <c r="EM55" s="51"/>
      <c r="EN55" s="51"/>
      <c r="EO55" s="51"/>
      <c r="EP55" s="51"/>
      <c r="EQ55" s="51"/>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row>
    <row r="56" spans="1:249" s="53" customFormat="1" ht="99" hidden="1">
      <c r="A56" s="120">
        <v>46</v>
      </c>
      <c r="B56" s="130" t="s">
        <v>687</v>
      </c>
      <c r="C56" s="130" t="s">
        <v>1368</v>
      </c>
      <c r="D56" s="127">
        <v>4689</v>
      </c>
      <c r="E56" s="122" t="s">
        <v>1117</v>
      </c>
      <c r="F56" s="109" t="s">
        <v>1139</v>
      </c>
      <c r="G56" s="123"/>
      <c r="H56" s="128" t="s">
        <v>19</v>
      </c>
      <c r="I56" s="125">
        <v>2013</v>
      </c>
      <c r="J56" s="131" t="s">
        <v>1220</v>
      </c>
      <c r="K56" s="125">
        <v>2015</v>
      </c>
      <c r="L56" s="131" t="s">
        <v>1249</v>
      </c>
      <c r="M56" s="125"/>
      <c r="N56" s="130" t="s">
        <v>688</v>
      </c>
      <c r="O56" s="122">
        <v>4794</v>
      </c>
      <c r="P56" s="122"/>
      <c r="Q56" s="122">
        <f t="shared" si="5"/>
        <v>4794</v>
      </c>
      <c r="R56" s="122">
        <f t="shared" si="4"/>
        <v>4300</v>
      </c>
      <c r="S56" s="122"/>
      <c r="T56" s="122">
        <v>4300</v>
      </c>
      <c r="U56" s="122">
        <v>494</v>
      </c>
      <c r="V56" s="122"/>
      <c r="W56" s="122">
        <f t="shared" si="1"/>
        <v>368</v>
      </c>
      <c r="X56" s="122">
        <v>368</v>
      </c>
      <c r="Y56" s="122"/>
      <c r="Z56" s="122">
        <v>0</v>
      </c>
      <c r="AA56" s="122"/>
      <c r="AB56" s="134" t="s">
        <v>689</v>
      </c>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c r="EK56" s="51"/>
      <c r="EL56" s="51"/>
      <c r="EM56" s="51"/>
      <c r="EN56" s="51"/>
      <c r="EO56" s="51"/>
      <c r="EP56" s="51"/>
      <c r="EQ56" s="51"/>
      <c r="ER56" s="51"/>
      <c r="ES56" s="51"/>
      <c r="ET56" s="51"/>
      <c r="EU56" s="51"/>
      <c r="EV56" s="51"/>
      <c r="EW56" s="51"/>
      <c r="EX56" s="51"/>
      <c r="EY56" s="51"/>
      <c r="EZ56" s="51"/>
      <c r="FA56" s="51"/>
      <c r="FB56" s="51"/>
      <c r="FC56" s="51"/>
      <c r="FD56" s="51"/>
      <c r="FE56" s="51"/>
      <c r="FF56" s="51"/>
      <c r="FG56" s="51"/>
      <c r="FH56" s="51"/>
      <c r="FI56" s="51"/>
      <c r="FJ56" s="51"/>
      <c r="FK56" s="51"/>
      <c r="FL56" s="51"/>
      <c r="FM56" s="51"/>
      <c r="FN56" s="51"/>
      <c r="FO56" s="51"/>
      <c r="FP56" s="51"/>
      <c r="FQ56" s="51"/>
      <c r="FR56" s="51"/>
      <c r="FS56" s="51"/>
      <c r="FT56" s="51"/>
      <c r="FU56" s="51"/>
      <c r="FV56" s="51"/>
      <c r="FW56" s="51"/>
      <c r="FX56" s="51"/>
      <c r="FY56" s="51"/>
      <c r="FZ56" s="51"/>
      <c r="GA56" s="51"/>
      <c r="GB56" s="51"/>
      <c r="GC56" s="51"/>
      <c r="GD56" s="51"/>
      <c r="GE56" s="51"/>
      <c r="GF56" s="51"/>
      <c r="GG56" s="51"/>
      <c r="GH56" s="51"/>
      <c r="GI56" s="51"/>
      <c r="GJ56" s="51"/>
      <c r="GK56" s="51"/>
      <c r="GL56" s="51"/>
      <c r="GM56" s="51"/>
      <c r="GN56" s="51"/>
      <c r="GO56" s="51"/>
      <c r="GP56" s="51"/>
      <c r="GQ56" s="51"/>
      <c r="GR56" s="51"/>
      <c r="GS56" s="51"/>
      <c r="GT56" s="51"/>
      <c r="GU56" s="51"/>
      <c r="GV56" s="51"/>
      <c r="GW56" s="51"/>
      <c r="GX56" s="51"/>
      <c r="GY56" s="51"/>
      <c r="GZ56" s="51"/>
      <c r="HA56" s="51"/>
      <c r="HB56" s="51"/>
      <c r="HC56" s="51"/>
      <c r="HD56" s="51"/>
      <c r="HE56" s="51"/>
      <c r="HF56" s="51"/>
      <c r="HG56" s="51"/>
      <c r="HH56" s="51"/>
      <c r="HI56" s="51"/>
      <c r="HJ56" s="51"/>
      <c r="HK56" s="51"/>
      <c r="HL56" s="51"/>
      <c r="HM56" s="51"/>
      <c r="HN56" s="51"/>
      <c r="HO56" s="51"/>
      <c r="HP56" s="51"/>
      <c r="HQ56" s="51"/>
      <c r="HR56" s="51"/>
      <c r="HS56" s="51"/>
      <c r="HT56" s="51"/>
      <c r="HU56" s="51"/>
      <c r="HV56" s="51"/>
      <c r="HW56" s="51"/>
      <c r="HX56" s="51"/>
      <c r="HY56" s="51"/>
      <c r="HZ56" s="51"/>
      <c r="IA56" s="51"/>
      <c r="IB56" s="51"/>
      <c r="IC56" s="51"/>
      <c r="ID56" s="51"/>
      <c r="IE56" s="51"/>
      <c r="IF56" s="51"/>
      <c r="IG56" s="51"/>
      <c r="IH56" s="51"/>
      <c r="II56" s="51"/>
      <c r="IJ56" s="51"/>
      <c r="IK56" s="51"/>
      <c r="IL56" s="51"/>
      <c r="IM56" s="51"/>
      <c r="IN56" s="51"/>
      <c r="IO56" s="51"/>
    </row>
    <row r="57" spans="1:249" s="53" customFormat="1" ht="99" hidden="1">
      <c r="A57" s="120">
        <v>47</v>
      </c>
      <c r="B57" s="130" t="s">
        <v>696</v>
      </c>
      <c r="C57" s="130"/>
      <c r="D57" s="130"/>
      <c r="E57" s="122" t="s">
        <v>1117</v>
      </c>
      <c r="F57" s="109" t="s">
        <v>1139</v>
      </c>
      <c r="G57" s="123"/>
      <c r="H57" s="129" t="s">
        <v>26</v>
      </c>
      <c r="I57" s="125">
        <v>2013</v>
      </c>
      <c r="J57" s="125"/>
      <c r="K57" s="125">
        <v>2015</v>
      </c>
      <c r="L57" s="125"/>
      <c r="M57" s="125"/>
      <c r="N57" s="130" t="s">
        <v>697</v>
      </c>
      <c r="O57" s="133">
        <v>3461</v>
      </c>
      <c r="P57" s="133"/>
      <c r="Q57" s="133">
        <v>3461</v>
      </c>
      <c r="R57" s="122">
        <v>3108</v>
      </c>
      <c r="S57" s="122"/>
      <c r="T57" s="122">
        <v>3108</v>
      </c>
      <c r="U57" s="133">
        <v>353</v>
      </c>
      <c r="V57" s="133"/>
      <c r="W57" s="122">
        <f t="shared" si="1"/>
        <v>353</v>
      </c>
      <c r="X57" s="133">
        <v>353</v>
      </c>
      <c r="Y57" s="133"/>
      <c r="Z57" s="122">
        <v>0</v>
      </c>
      <c r="AA57" s="122"/>
      <c r="AB57" s="127" t="s">
        <v>648</v>
      </c>
    </row>
    <row r="58" spans="1:249" s="53" customFormat="1" ht="115.5" hidden="1">
      <c r="A58" s="120">
        <v>49</v>
      </c>
      <c r="B58" s="130" t="s">
        <v>702</v>
      </c>
      <c r="C58" s="130" t="s">
        <v>1366</v>
      </c>
      <c r="D58" s="127">
        <v>2605</v>
      </c>
      <c r="E58" s="122" t="s">
        <v>1117</v>
      </c>
      <c r="F58" s="109" t="s">
        <v>1139</v>
      </c>
      <c r="G58" s="123"/>
      <c r="H58" s="128" t="s">
        <v>132</v>
      </c>
      <c r="I58" s="125">
        <v>2013</v>
      </c>
      <c r="J58" s="131" t="s">
        <v>1170</v>
      </c>
      <c r="K58" s="125">
        <v>2015</v>
      </c>
      <c r="L58" s="131" t="s">
        <v>1306</v>
      </c>
      <c r="M58" s="125"/>
      <c r="N58" s="130" t="s">
        <v>1122</v>
      </c>
      <c r="O58" s="133">
        <v>2605</v>
      </c>
      <c r="P58" s="133"/>
      <c r="Q58" s="133">
        <f t="shared" ref="Q58:Q72" si="6">W58</f>
        <v>715</v>
      </c>
      <c r="R58" s="133">
        <v>1890</v>
      </c>
      <c r="S58" s="133"/>
      <c r="T58" s="122"/>
      <c r="U58" s="133"/>
      <c r="V58" s="133"/>
      <c r="W58" s="122">
        <f t="shared" si="1"/>
        <v>715</v>
      </c>
      <c r="X58" s="122">
        <v>715</v>
      </c>
      <c r="Y58" s="122"/>
      <c r="Z58" s="122">
        <v>0</v>
      </c>
      <c r="AA58" s="122"/>
      <c r="AB58" s="134" t="s">
        <v>134</v>
      </c>
    </row>
    <row r="59" spans="1:249" s="53" customFormat="1" ht="99" hidden="1">
      <c r="A59" s="120">
        <v>50</v>
      </c>
      <c r="B59" s="130" t="s">
        <v>703</v>
      </c>
      <c r="C59" s="130"/>
      <c r="D59" s="130"/>
      <c r="E59" s="122" t="s">
        <v>1117</v>
      </c>
      <c r="F59" s="109" t="s">
        <v>1139</v>
      </c>
      <c r="G59" s="123"/>
      <c r="H59" s="129" t="s">
        <v>106</v>
      </c>
      <c r="I59" s="125">
        <v>2013</v>
      </c>
      <c r="J59" s="125"/>
      <c r="K59" s="125">
        <v>2015</v>
      </c>
      <c r="L59" s="125"/>
      <c r="M59" s="125"/>
      <c r="N59" s="130" t="s">
        <v>704</v>
      </c>
      <c r="O59" s="133">
        <v>6295</v>
      </c>
      <c r="P59" s="133"/>
      <c r="Q59" s="133">
        <f t="shared" si="6"/>
        <v>1747</v>
      </c>
      <c r="R59" s="133">
        <v>4230</v>
      </c>
      <c r="S59" s="133"/>
      <c r="T59" s="122"/>
      <c r="U59" s="133"/>
      <c r="V59" s="133"/>
      <c r="W59" s="122">
        <f t="shared" si="1"/>
        <v>1747</v>
      </c>
      <c r="X59" s="122">
        <v>1747</v>
      </c>
      <c r="Y59" s="122"/>
      <c r="Z59" s="122">
        <v>0</v>
      </c>
      <c r="AA59" s="122"/>
      <c r="AB59" s="134" t="s">
        <v>134</v>
      </c>
    </row>
    <row r="60" spans="1:249" s="53" customFormat="1" ht="99" hidden="1">
      <c r="A60" s="120">
        <v>51</v>
      </c>
      <c r="B60" s="130" t="s">
        <v>707</v>
      </c>
      <c r="C60" s="130"/>
      <c r="D60" s="130"/>
      <c r="E60" s="122" t="s">
        <v>1117</v>
      </c>
      <c r="F60" s="109" t="s">
        <v>1139</v>
      </c>
      <c r="G60" s="123"/>
      <c r="H60" s="124" t="s">
        <v>51</v>
      </c>
      <c r="I60" s="125">
        <v>2013</v>
      </c>
      <c r="J60" s="125"/>
      <c r="K60" s="125">
        <v>2015</v>
      </c>
      <c r="L60" s="125"/>
      <c r="M60" s="125"/>
      <c r="N60" s="130" t="s">
        <v>1123</v>
      </c>
      <c r="O60" s="133">
        <v>2480</v>
      </c>
      <c r="P60" s="133"/>
      <c r="Q60" s="133">
        <f t="shared" si="6"/>
        <v>670</v>
      </c>
      <c r="R60" s="133">
        <v>1810</v>
      </c>
      <c r="S60" s="133"/>
      <c r="T60" s="122"/>
      <c r="U60" s="133"/>
      <c r="V60" s="133"/>
      <c r="W60" s="122">
        <f t="shared" si="1"/>
        <v>670</v>
      </c>
      <c r="X60" s="122">
        <v>670</v>
      </c>
      <c r="Y60" s="122"/>
      <c r="Z60" s="122">
        <v>0</v>
      </c>
      <c r="AA60" s="122"/>
      <c r="AB60" s="134" t="s">
        <v>134</v>
      </c>
    </row>
    <row r="61" spans="1:249" s="53" customFormat="1" ht="99" hidden="1">
      <c r="A61" s="120">
        <v>52</v>
      </c>
      <c r="B61" s="130" t="s">
        <v>708</v>
      </c>
      <c r="C61" s="130"/>
      <c r="D61" s="130"/>
      <c r="E61" s="122" t="s">
        <v>1117</v>
      </c>
      <c r="F61" s="109" t="s">
        <v>1139</v>
      </c>
      <c r="G61" s="123"/>
      <c r="H61" s="137" t="s">
        <v>211</v>
      </c>
      <c r="I61" s="125">
        <v>2013</v>
      </c>
      <c r="J61" s="125"/>
      <c r="K61" s="125">
        <v>2015</v>
      </c>
      <c r="L61" s="125"/>
      <c r="M61" s="125"/>
      <c r="N61" s="130" t="s">
        <v>1135</v>
      </c>
      <c r="O61" s="133">
        <v>3358</v>
      </c>
      <c r="P61" s="133"/>
      <c r="Q61" s="133">
        <f t="shared" si="6"/>
        <v>695</v>
      </c>
      <c r="R61" s="133">
        <v>2663</v>
      </c>
      <c r="S61" s="133"/>
      <c r="T61" s="122"/>
      <c r="U61" s="133"/>
      <c r="V61" s="133"/>
      <c r="W61" s="122">
        <f t="shared" si="1"/>
        <v>695</v>
      </c>
      <c r="X61" s="122">
        <v>695</v>
      </c>
      <c r="Y61" s="122"/>
      <c r="Z61" s="122">
        <v>0</v>
      </c>
      <c r="AA61" s="122"/>
      <c r="AB61" s="134" t="s">
        <v>134</v>
      </c>
    </row>
    <row r="62" spans="1:249" s="53" customFormat="1" ht="132" hidden="1">
      <c r="A62" s="120">
        <v>53</v>
      </c>
      <c r="B62" s="130" t="s">
        <v>709</v>
      </c>
      <c r="C62" s="130" t="s">
        <v>1365</v>
      </c>
      <c r="D62" s="127">
        <v>3581</v>
      </c>
      <c r="E62" s="122" t="s">
        <v>1117</v>
      </c>
      <c r="F62" s="109" t="s">
        <v>1139</v>
      </c>
      <c r="G62" s="123"/>
      <c r="H62" s="124" t="s">
        <v>51</v>
      </c>
      <c r="I62" s="125">
        <v>2013</v>
      </c>
      <c r="J62" s="125">
        <v>2013</v>
      </c>
      <c r="K62" s="125">
        <v>2015</v>
      </c>
      <c r="L62" s="125">
        <v>2014</v>
      </c>
      <c r="M62" s="125"/>
      <c r="N62" s="130" t="s">
        <v>1136</v>
      </c>
      <c r="O62" s="133">
        <v>3581</v>
      </c>
      <c r="P62" s="133"/>
      <c r="Q62" s="133">
        <f t="shared" si="6"/>
        <v>880</v>
      </c>
      <c r="R62" s="133">
        <v>2700</v>
      </c>
      <c r="S62" s="133"/>
      <c r="T62" s="122"/>
      <c r="U62" s="133"/>
      <c r="V62" s="133"/>
      <c r="W62" s="122">
        <f t="shared" si="1"/>
        <v>880</v>
      </c>
      <c r="X62" s="122">
        <v>880</v>
      </c>
      <c r="Y62" s="122"/>
      <c r="Z62" s="122">
        <v>0</v>
      </c>
      <c r="AA62" s="122"/>
      <c r="AB62" s="134" t="s">
        <v>134</v>
      </c>
    </row>
    <row r="63" spans="1:249" s="4" customFormat="1" ht="99" hidden="1">
      <c r="A63" s="60">
        <v>54</v>
      </c>
      <c r="B63" s="81" t="s">
        <v>713</v>
      </c>
      <c r="C63" s="81"/>
      <c r="D63" s="81"/>
      <c r="E63" s="93" t="s">
        <v>1117</v>
      </c>
      <c r="F63" s="89" t="s">
        <v>1139</v>
      </c>
      <c r="G63" s="101"/>
      <c r="H63" s="63" t="s">
        <v>132</v>
      </c>
      <c r="I63" s="64">
        <v>2013</v>
      </c>
      <c r="J63" s="64"/>
      <c r="K63" s="64">
        <v>2015</v>
      </c>
      <c r="L63" s="64"/>
      <c r="M63" s="64"/>
      <c r="N63" s="81" t="s">
        <v>1125</v>
      </c>
      <c r="O63" s="83">
        <v>6989</v>
      </c>
      <c r="P63" s="83"/>
      <c r="Q63" s="83">
        <f t="shared" si="6"/>
        <v>1500</v>
      </c>
      <c r="R63" s="83">
        <v>5106</v>
      </c>
      <c r="S63" s="83"/>
      <c r="T63" s="93"/>
      <c r="U63" s="83"/>
      <c r="V63" s="83"/>
      <c r="W63" s="93">
        <f t="shared" si="1"/>
        <v>1500</v>
      </c>
      <c r="X63" s="93">
        <v>1500</v>
      </c>
      <c r="Y63" s="93"/>
      <c r="Z63" s="93">
        <v>0</v>
      </c>
      <c r="AA63" s="93"/>
      <c r="AB63" s="119" t="s">
        <v>134</v>
      </c>
    </row>
    <row r="64" spans="1:249" s="53" customFormat="1" ht="82.5" hidden="1">
      <c r="A64" s="120">
        <v>55</v>
      </c>
      <c r="B64" s="130" t="s">
        <v>714</v>
      </c>
      <c r="C64" s="130" t="s">
        <v>1478</v>
      </c>
      <c r="D64" s="127">
        <v>3214</v>
      </c>
      <c r="E64" s="122" t="s">
        <v>1117</v>
      </c>
      <c r="F64" s="109" t="s">
        <v>1139</v>
      </c>
      <c r="G64" s="123"/>
      <c r="H64" s="137" t="s">
        <v>211</v>
      </c>
      <c r="I64" s="125">
        <v>2013</v>
      </c>
      <c r="J64" s="125"/>
      <c r="K64" s="125">
        <v>2015</v>
      </c>
      <c r="L64" s="125"/>
      <c r="M64" s="125"/>
      <c r="N64" s="130" t="s">
        <v>1126</v>
      </c>
      <c r="O64" s="133">
        <v>3215</v>
      </c>
      <c r="P64" s="133"/>
      <c r="Q64" s="133">
        <f t="shared" si="6"/>
        <v>1326</v>
      </c>
      <c r="R64" s="133">
        <v>1888</v>
      </c>
      <c r="S64" s="133"/>
      <c r="T64" s="122"/>
      <c r="U64" s="133"/>
      <c r="V64" s="133"/>
      <c r="W64" s="122">
        <f t="shared" si="1"/>
        <v>1326</v>
      </c>
      <c r="X64" s="122">
        <v>1241</v>
      </c>
      <c r="Y64" s="122">
        <v>85</v>
      </c>
      <c r="Z64" s="122">
        <v>0</v>
      </c>
      <c r="AA64" s="122"/>
      <c r="AB64" s="134" t="s">
        <v>134</v>
      </c>
    </row>
    <row r="65" spans="1:249" s="53" customFormat="1" ht="148.5" hidden="1">
      <c r="A65" s="120">
        <v>56</v>
      </c>
      <c r="B65" s="130" t="s">
        <v>715</v>
      </c>
      <c r="C65" s="130" t="s">
        <v>1363</v>
      </c>
      <c r="D65" s="127">
        <v>2519</v>
      </c>
      <c r="E65" s="122" t="s">
        <v>1117</v>
      </c>
      <c r="F65" s="109" t="s">
        <v>1139</v>
      </c>
      <c r="G65" s="123"/>
      <c r="H65" s="137" t="s">
        <v>211</v>
      </c>
      <c r="I65" s="125">
        <v>2013</v>
      </c>
      <c r="J65" s="131" t="s">
        <v>1364</v>
      </c>
      <c r="K65" s="125">
        <v>2015</v>
      </c>
      <c r="L65" s="131" t="s">
        <v>1242</v>
      </c>
      <c r="M65" s="125"/>
      <c r="N65" s="130" t="s">
        <v>1127</v>
      </c>
      <c r="O65" s="133">
        <v>2542</v>
      </c>
      <c r="P65" s="133"/>
      <c r="Q65" s="133">
        <f t="shared" si="6"/>
        <v>1015</v>
      </c>
      <c r="R65" s="133">
        <f>1177+350</f>
        <v>1527</v>
      </c>
      <c r="S65" s="133"/>
      <c r="T65" s="122"/>
      <c r="U65" s="133"/>
      <c r="V65" s="133"/>
      <c r="W65" s="122">
        <f t="shared" si="1"/>
        <v>1015</v>
      </c>
      <c r="X65" s="122">
        <v>1015</v>
      </c>
      <c r="Y65" s="122"/>
      <c r="Z65" s="122">
        <v>0</v>
      </c>
      <c r="AA65" s="122"/>
      <c r="AB65" s="134" t="s">
        <v>134</v>
      </c>
    </row>
    <row r="66" spans="1:249" s="4" customFormat="1" ht="132" hidden="1">
      <c r="A66" s="60">
        <v>57</v>
      </c>
      <c r="B66" s="81" t="s">
        <v>723</v>
      </c>
      <c r="C66" s="81" t="s">
        <v>1359</v>
      </c>
      <c r="D66" s="135">
        <v>2192</v>
      </c>
      <c r="E66" s="93" t="s">
        <v>1117</v>
      </c>
      <c r="F66" s="89" t="s">
        <v>1139</v>
      </c>
      <c r="G66" s="101"/>
      <c r="H66" s="105" t="s">
        <v>189</v>
      </c>
      <c r="I66" s="64">
        <v>2013</v>
      </c>
      <c r="J66" s="80" t="s">
        <v>1360</v>
      </c>
      <c r="K66" s="64">
        <v>2015</v>
      </c>
      <c r="L66" s="80" t="s">
        <v>1183</v>
      </c>
      <c r="M66" s="64"/>
      <c r="N66" s="81" t="s">
        <v>1130</v>
      </c>
      <c r="O66" s="83">
        <v>2192</v>
      </c>
      <c r="P66" s="83"/>
      <c r="Q66" s="83">
        <f t="shared" si="6"/>
        <v>25</v>
      </c>
      <c r="R66" s="83">
        <v>2167</v>
      </c>
      <c r="S66" s="83"/>
      <c r="T66" s="93"/>
      <c r="U66" s="83"/>
      <c r="V66" s="83"/>
      <c r="W66" s="93">
        <f t="shared" si="1"/>
        <v>25</v>
      </c>
      <c r="X66" s="93">
        <v>25</v>
      </c>
      <c r="Y66" s="93"/>
      <c r="Z66" s="93">
        <v>0</v>
      </c>
      <c r="AA66" s="93"/>
      <c r="AB66" s="119" t="s">
        <v>134</v>
      </c>
    </row>
    <row r="67" spans="1:249" s="4" customFormat="1" ht="115.5" hidden="1">
      <c r="A67" s="60">
        <v>58</v>
      </c>
      <c r="B67" s="81" t="s">
        <v>724</v>
      </c>
      <c r="C67" s="81" t="s">
        <v>1358</v>
      </c>
      <c r="D67" s="135">
        <v>3182</v>
      </c>
      <c r="E67" s="93" t="s">
        <v>1117</v>
      </c>
      <c r="F67" s="89" t="s">
        <v>1139</v>
      </c>
      <c r="G67" s="101"/>
      <c r="H67" s="63" t="s">
        <v>19</v>
      </c>
      <c r="I67" s="64">
        <v>2013</v>
      </c>
      <c r="J67" s="80" t="s">
        <v>1257</v>
      </c>
      <c r="K67" s="64">
        <v>2015</v>
      </c>
      <c r="L67" s="80" t="s">
        <v>1297</v>
      </c>
      <c r="M67" s="64"/>
      <c r="N67" s="81" t="s">
        <v>725</v>
      </c>
      <c r="O67" s="83">
        <v>3182</v>
      </c>
      <c r="P67" s="83"/>
      <c r="Q67" s="83">
        <f t="shared" si="6"/>
        <v>307</v>
      </c>
      <c r="R67" s="83">
        <v>2880</v>
      </c>
      <c r="S67" s="83"/>
      <c r="T67" s="93"/>
      <c r="U67" s="83"/>
      <c r="V67" s="83"/>
      <c r="W67" s="93">
        <f t="shared" si="1"/>
        <v>307</v>
      </c>
      <c r="X67" s="93">
        <v>307</v>
      </c>
      <c r="Y67" s="93"/>
      <c r="Z67" s="93">
        <v>0</v>
      </c>
      <c r="AA67" s="93"/>
      <c r="AB67" s="119" t="s">
        <v>134</v>
      </c>
    </row>
    <row r="68" spans="1:249" s="4" customFormat="1" ht="115.5" hidden="1">
      <c r="A68" s="60">
        <v>59</v>
      </c>
      <c r="B68" s="81" t="s">
        <v>726</v>
      </c>
      <c r="C68" s="81" t="s">
        <v>1357</v>
      </c>
      <c r="D68" s="135">
        <v>2182</v>
      </c>
      <c r="E68" s="93" t="s">
        <v>1117</v>
      </c>
      <c r="F68" s="89" t="s">
        <v>1139</v>
      </c>
      <c r="G68" s="101"/>
      <c r="H68" s="138" t="s">
        <v>211</v>
      </c>
      <c r="I68" s="64">
        <v>2013</v>
      </c>
      <c r="J68" s="80" t="s">
        <v>1218</v>
      </c>
      <c r="K68" s="64">
        <v>2015</v>
      </c>
      <c r="L68" s="80" t="s">
        <v>1254</v>
      </c>
      <c r="M68" s="64"/>
      <c r="N68" s="81" t="s">
        <v>727</v>
      </c>
      <c r="O68" s="83">
        <v>2182</v>
      </c>
      <c r="P68" s="83"/>
      <c r="Q68" s="83">
        <f t="shared" si="6"/>
        <v>353</v>
      </c>
      <c r="R68" s="83">
        <v>1829</v>
      </c>
      <c r="S68" s="83"/>
      <c r="T68" s="93"/>
      <c r="U68" s="83"/>
      <c r="V68" s="83"/>
      <c r="W68" s="93">
        <f t="shared" si="1"/>
        <v>353</v>
      </c>
      <c r="X68" s="93">
        <v>353</v>
      </c>
      <c r="Y68" s="93"/>
      <c r="Z68" s="93">
        <v>0</v>
      </c>
      <c r="AA68" s="93"/>
      <c r="AB68" s="119" t="s">
        <v>134</v>
      </c>
    </row>
    <row r="69" spans="1:249" s="53" customFormat="1" ht="49.5" hidden="1">
      <c r="A69" s="120">
        <v>60</v>
      </c>
      <c r="B69" s="130" t="s">
        <v>705</v>
      </c>
      <c r="C69" s="130"/>
      <c r="D69" s="130"/>
      <c r="E69" s="122" t="s">
        <v>1117</v>
      </c>
      <c r="F69" s="109" t="s">
        <v>1139</v>
      </c>
      <c r="G69" s="123"/>
      <c r="H69" s="128" t="s">
        <v>132</v>
      </c>
      <c r="I69" s="125">
        <v>2014</v>
      </c>
      <c r="J69" s="125"/>
      <c r="K69" s="125">
        <v>2015</v>
      </c>
      <c r="L69" s="125"/>
      <c r="M69" s="125"/>
      <c r="N69" s="130" t="s">
        <v>706</v>
      </c>
      <c r="O69" s="133">
        <v>6215.5</v>
      </c>
      <c r="P69" s="133"/>
      <c r="Q69" s="133">
        <f t="shared" si="6"/>
        <v>1219</v>
      </c>
      <c r="R69" s="133">
        <v>4235</v>
      </c>
      <c r="S69" s="133"/>
      <c r="T69" s="122"/>
      <c r="U69" s="133"/>
      <c r="V69" s="133"/>
      <c r="W69" s="122">
        <f t="shared" si="1"/>
        <v>1219</v>
      </c>
      <c r="X69" s="122">
        <v>1219</v>
      </c>
      <c r="Y69" s="122"/>
      <c r="Z69" s="122">
        <v>0</v>
      </c>
      <c r="AA69" s="122"/>
      <c r="AB69" s="134" t="s">
        <v>134</v>
      </c>
    </row>
    <row r="70" spans="1:249" s="53" customFormat="1" ht="49.5" hidden="1">
      <c r="A70" s="120">
        <v>61</v>
      </c>
      <c r="B70" s="130" t="s">
        <v>716</v>
      </c>
      <c r="C70" s="130"/>
      <c r="D70" s="130"/>
      <c r="E70" s="122" t="s">
        <v>1117</v>
      </c>
      <c r="F70" s="109" t="s">
        <v>1139</v>
      </c>
      <c r="G70" s="123"/>
      <c r="H70" s="129" t="s">
        <v>26</v>
      </c>
      <c r="I70" s="125">
        <v>2014</v>
      </c>
      <c r="J70" s="125"/>
      <c r="K70" s="125">
        <v>2016</v>
      </c>
      <c r="L70" s="125"/>
      <c r="M70" s="125"/>
      <c r="N70" s="130" t="s">
        <v>1137</v>
      </c>
      <c r="O70" s="133">
        <v>1500</v>
      </c>
      <c r="P70" s="133"/>
      <c r="Q70" s="133">
        <f t="shared" si="6"/>
        <v>900</v>
      </c>
      <c r="R70" s="133">
        <v>600</v>
      </c>
      <c r="S70" s="133"/>
      <c r="T70" s="122"/>
      <c r="U70" s="133"/>
      <c r="V70" s="133"/>
      <c r="W70" s="122">
        <f t="shared" si="1"/>
        <v>900</v>
      </c>
      <c r="X70" s="122">
        <v>900</v>
      </c>
      <c r="Y70" s="122"/>
      <c r="Z70" s="122">
        <v>0</v>
      </c>
      <c r="AA70" s="122"/>
      <c r="AB70" s="134" t="s">
        <v>134</v>
      </c>
    </row>
    <row r="71" spans="1:249" s="4" customFormat="1" ht="82.5" hidden="1">
      <c r="A71" s="60">
        <v>62</v>
      </c>
      <c r="B71" s="81" t="s">
        <v>739</v>
      </c>
      <c r="C71" s="81" t="s">
        <v>1354</v>
      </c>
      <c r="D71" s="135">
        <v>1716</v>
      </c>
      <c r="E71" s="93" t="s">
        <v>1117</v>
      </c>
      <c r="F71" s="89" t="s">
        <v>1139</v>
      </c>
      <c r="G71" s="101"/>
      <c r="H71" s="139" t="s">
        <v>51</v>
      </c>
      <c r="I71" s="64">
        <v>2011</v>
      </c>
      <c r="J71" s="80" t="s">
        <v>1355</v>
      </c>
      <c r="K71" s="64">
        <v>2013</v>
      </c>
      <c r="L71" s="80" t="s">
        <v>1226</v>
      </c>
      <c r="M71" s="64"/>
      <c r="N71" s="140" t="s">
        <v>740</v>
      </c>
      <c r="O71" s="83">
        <v>1725</v>
      </c>
      <c r="P71" s="83"/>
      <c r="Q71" s="83">
        <f t="shared" si="6"/>
        <v>300</v>
      </c>
      <c r="R71" s="83">
        <v>1369</v>
      </c>
      <c r="S71" s="83"/>
      <c r="T71" s="93"/>
      <c r="U71" s="83"/>
      <c r="V71" s="83"/>
      <c r="W71" s="93">
        <f t="shared" si="1"/>
        <v>300</v>
      </c>
      <c r="X71" s="93"/>
      <c r="Y71" s="93">
        <v>300</v>
      </c>
      <c r="Z71" s="93">
        <v>0</v>
      </c>
      <c r="AA71" s="93"/>
      <c r="AB71" s="119"/>
    </row>
    <row r="72" spans="1:249" s="53" customFormat="1" ht="34.5" hidden="1" customHeight="1">
      <c r="A72" s="120">
        <v>63</v>
      </c>
      <c r="B72" s="130" t="s">
        <v>711</v>
      </c>
      <c r="C72" s="130"/>
      <c r="D72" s="130"/>
      <c r="E72" s="122" t="s">
        <v>1117</v>
      </c>
      <c r="F72" s="109" t="s">
        <v>1139</v>
      </c>
      <c r="G72" s="123"/>
      <c r="H72" s="128" t="s">
        <v>19</v>
      </c>
      <c r="I72" s="125">
        <v>2015</v>
      </c>
      <c r="J72" s="125"/>
      <c r="K72" s="125">
        <v>2017</v>
      </c>
      <c r="L72" s="125"/>
      <c r="M72" s="125"/>
      <c r="N72" s="130" t="s">
        <v>712</v>
      </c>
      <c r="O72" s="133">
        <v>799.5</v>
      </c>
      <c r="P72" s="133"/>
      <c r="Q72" s="133">
        <f t="shared" si="6"/>
        <v>599</v>
      </c>
      <c r="R72" s="133">
        <v>200</v>
      </c>
      <c r="S72" s="133"/>
      <c r="T72" s="122"/>
      <c r="U72" s="133"/>
      <c r="V72" s="133"/>
      <c r="W72" s="122">
        <f t="shared" si="1"/>
        <v>599</v>
      </c>
      <c r="X72" s="122">
        <v>599</v>
      </c>
      <c r="Y72" s="122"/>
      <c r="Z72" s="122">
        <v>0</v>
      </c>
      <c r="AA72" s="122"/>
      <c r="AB72" s="134" t="s">
        <v>134</v>
      </c>
    </row>
    <row r="73" spans="1:249" s="53" customFormat="1" ht="54.75" hidden="1" customHeight="1">
      <c r="A73" s="120">
        <v>64</v>
      </c>
      <c r="B73" s="141" t="s">
        <v>472</v>
      </c>
      <c r="C73" s="141"/>
      <c r="D73" s="141"/>
      <c r="E73" s="122" t="s">
        <v>1117</v>
      </c>
      <c r="F73" s="142" t="s">
        <v>1247</v>
      </c>
      <c r="G73" s="143"/>
      <c r="H73" s="128" t="s">
        <v>132</v>
      </c>
      <c r="I73" s="125">
        <v>2011</v>
      </c>
      <c r="J73" s="125"/>
      <c r="K73" s="125">
        <v>2013</v>
      </c>
      <c r="L73" s="125"/>
      <c r="M73" s="125"/>
      <c r="N73" s="144" t="s">
        <v>473</v>
      </c>
      <c r="O73" s="145">
        <v>6989</v>
      </c>
      <c r="P73" s="145"/>
      <c r="Q73" s="146">
        <v>500</v>
      </c>
      <c r="R73" s="147">
        <f>3600+500+1006</f>
        <v>5106</v>
      </c>
      <c r="S73" s="147"/>
      <c r="T73" s="148"/>
      <c r="U73" s="148"/>
      <c r="V73" s="148"/>
      <c r="W73" s="149">
        <v>1500</v>
      </c>
      <c r="X73" s="146">
        <v>1500</v>
      </c>
      <c r="Y73" s="150"/>
      <c r="Z73" s="151"/>
      <c r="AA73" s="151"/>
      <c r="AB73" s="152"/>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c r="GL73" s="55"/>
      <c r="GM73" s="55"/>
      <c r="GN73" s="55"/>
      <c r="GO73" s="55"/>
      <c r="GP73" s="55"/>
      <c r="GQ73" s="55"/>
      <c r="GR73" s="55"/>
      <c r="GS73" s="55"/>
      <c r="GT73" s="55"/>
      <c r="GU73" s="55"/>
      <c r="GV73" s="55"/>
      <c r="GW73" s="55"/>
      <c r="GX73" s="55"/>
      <c r="GY73" s="55"/>
      <c r="GZ73" s="55"/>
      <c r="HA73" s="55"/>
      <c r="HB73" s="55"/>
      <c r="HC73" s="55"/>
      <c r="HD73" s="55"/>
      <c r="HE73" s="55"/>
      <c r="HF73" s="55"/>
      <c r="HG73" s="55"/>
      <c r="HH73" s="55"/>
      <c r="HI73" s="55"/>
      <c r="HJ73" s="55"/>
      <c r="HK73" s="55"/>
      <c r="HL73" s="55"/>
      <c r="HM73" s="55"/>
      <c r="HN73" s="55"/>
      <c r="HO73" s="55"/>
      <c r="HP73" s="55"/>
      <c r="HQ73" s="55"/>
      <c r="HR73" s="55"/>
      <c r="HS73" s="55"/>
      <c r="HT73" s="55"/>
      <c r="HU73" s="55"/>
      <c r="HV73" s="55"/>
      <c r="HW73" s="55"/>
      <c r="HX73" s="55"/>
      <c r="HY73" s="55"/>
      <c r="HZ73" s="55"/>
      <c r="IA73" s="55"/>
      <c r="IB73" s="55"/>
      <c r="IC73" s="55"/>
      <c r="ID73" s="56"/>
      <c r="IE73" s="56"/>
      <c r="IF73" s="56"/>
      <c r="IG73" s="56"/>
      <c r="IH73" s="56"/>
      <c r="II73" s="56"/>
      <c r="IJ73" s="56"/>
      <c r="IK73" s="56"/>
      <c r="IL73" s="56"/>
      <c r="IM73" s="56"/>
      <c r="IN73" s="56"/>
      <c r="IO73" s="56"/>
    </row>
    <row r="74" spans="1:249" s="4" customFormat="1" ht="40.5" hidden="1" customHeight="1">
      <c r="A74" s="60"/>
      <c r="B74" s="98" t="s">
        <v>1479</v>
      </c>
      <c r="C74" s="98"/>
      <c r="D74" s="98"/>
      <c r="E74" s="93" t="s">
        <v>1117</v>
      </c>
      <c r="F74" s="79" t="s">
        <v>1247</v>
      </c>
      <c r="G74" s="153" t="s">
        <v>484</v>
      </c>
      <c r="H74" s="63" t="s">
        <v>132</v>
      </c>
      <c r="I74" s="64">
        <v>2011</v>
      </c>
      <c r="J74" s="64"/>
      <c r="K74" s="64">
        <v>2013</v>
      </c>
      <c r="L74" s="64"/>
      <c r="M74" s="64"/>
      <c r="N74" s="77" t="s">
        <v>1480</v>
      </c>
      <c r="O74" s="154">
        <v>6989</v>
      </c>
      <c r="P74" s="154"/>
      <c r="Q74" s="155">
        <v>6989</v>
      </c>
      <c r="R74" s="95">
        <v>500</v>
      </c>
      <c r="S74" s="95"/>
      <c r="T74" s="156">
        <v>500</v>
      </c>
      <c r="U74" s="157"/>
      <c r="V74" s="157"/>
      <c r="W74" s="158">
        <v>500</v>
      </c>
      <c r="X74" s="155">
        <v>500</v>
      </c>
      <c r="Y74" s="159"/>
      <c r="Z74" s="160"/>
      <c r="AA74" s="160"/>
      <c r="AB74" s="161"/>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4"/>
      <c r="IE74" s="14"/>
      <c r="IF74" s="14"/>
      <c r="IG74" s="14"/>
      <c r="IH74" s="14"/>
      <c r="II74" s="14"/>
      <c r="IJ74" s="14"/>
      <c r="IK74" s="14"/>
      <c r="IL74" s="14"/>
      <c r="IM74" s="14"/>
      <c r="IN74" s="14"/>
      <c r="IO74" s="14"/>
    </row>
    <row r="75" spans="1:249" s="20" customFormat="1" ht="30.75" hidden="1" customHeight="1">
      <c r="A75" s="60">
        <v>65</v>
      </c>
      <c r="B75" s="77" t="s">
        <v>476</v>
      </c>
      <c r="C75" s="77"/>
      <c r="D75" s="77"/>
      <c r="E75" s="93" t="s">
        <v>1117</v>
      </c>
      <c r="F75" s="79" t="s">
        <v>1247</v>
      </c>
      <c r="G75" s="153" t="s">
        <v>484</v>
      </c>
      <c r="H75" s="138" t="s">
        <v>211</v>
      </c>
      <c r="I75" s="64">
        <v>2013</v>
      </c>
      <c r="J75" s="64"/>
      <c r="K75" s="64">
        <v>2015</v>
      </c>
      <c r="L75" s="64"/>
      <c r="M75" s="64"/>
      <c r="N75" s="162" t="s">
        <v>477</v>
      </c>
      <c r="O75" s="154">
        <v>4454</v>
      </c>
      <c r="P75" s="154"/>
      <c r="Q75" s="155">
        <v>500</v>
      </c>
      <c r="R75" s="100">
        <v>20</v>
      </c>
      <c r="S75" s="100"/>
      <c r="T75" s="157"/>
      <c r="U75" s="157"/>
      <c r="V75" s="157"/>
      <c r="W75" s="158">
        <f>X75</f>
        <v>500</v>
      </c>
      <c r="X75" s="155">
        <v>500</v>
      </c>
      <c r="Y75" s="159"/>
      <c r="Z75" s="163"/>
      <c r="AA75" s="163"/>
      <c r="AB75" s="161"/>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4"/>
      <c r="IE75" s="14"/>
      <c r="IF75" s="14"/>
      <c r="IG75" s="14"/>
      <c r="IH75" s="14"/>
      <c r="II75" s="14"/>
      <c r="IJ75" s="14"/>
      <c r="IK75" s="14"/>
      <c r="IL75" s="14"/>
      <c r="IM75" s="14"/>
      <c r="IN75" s="14"/>
      <c r="IO75" s="14"/>
    </row>
    <row r="76" spans="1:249" s="20" customFormat="1" ht="49.5" hidden="1">
      <c r="A76" s="60">
        <v>66</v>
      </c>
      <c r="B76" s="81" t="s">
        <v>738</v>
      </c>
      <c r="C76" s="81"/>
      <c r="D76" s="81"/>
      <c r="E76" s="93" t="s">
        <v>1117</v>
      </c>
      <c r="F76" s="79" t="s">
        <v>1247</v>
      </c>
      <c r="G76" s="101"/>
      <c r="H76" s="105" t="s">
        <v>189</v>
      </c>
      <c r="I76" s="64">
        <v>2014</v>
      </c>
      <c r="J76" s="64"/>
      <c r="K76" s="64">
        <v>2016</v>
      </c>
      <c r="L76" s="64"/>
      <c r="M76" s="64"/>
      <c r="N76" s="81" t="s">
        <v>1118</v>
      </c>
      <c r="O76" s="83">
        <v>5056</v>
      </c>
      <c r="P76" s="83"/>
      <c r="Q76" s="83">
        <f>W76</f>
        <v>2944</v>
      </c>
      <c r="R76" s="83">
        <v>1874</v>
      </c>
      <c r="S76" s="83"/>
      <c r="T76" s="93"/>
      <c r="U76" s="83"/>
      <c r="V76" s="83"/>
      <c r="W76" s="93">
        <f>X76+Y76+Z76</f>
        <v>2944</v>
      </c>
      <c r="X76" s="93">
        <v>1500</v>
      </c>
      <c r="Y76" s="93">
        <v>1444</v>
      </c>
      <c r="Z76" s="93">
        <v>0</v>
      </c>
      <c r="AA76" s="93"/>
      <c r="AB76" s="119"/>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s="45" customFormat="1" ht="82.5" hidden="1">
      <c r="A77" s="68">
        <v>67</v>
      </c>
      <c r="B77" s="88" t="s">
        <v>741</v>
      </c>
      <c r="C77" s="88" t="s">
        <v>1331</v>
      </c>
      <c r="D77" s="164">
        <v>2505.7179999999998</v>
      </c>
      <c r="E77" s="89" t="s">
        <v>1117</v>
      </c>
      <c r="F77" s="71" t="s">
        <v>1246</v>
      </c>
      <c r="G77" s="165"/>
      <c r="H77" s="166" t="s">
        <v>189</v>
      </c>
      <c r="I77" s="73">
        <v>2014</v>
      </c>
      <c r="J77" s="167" t="s">
        <v>1297</v>
      </c>
      <c r="K77" s="73">
        <v>2016</v>
      </c>
      <c r="L77" s="167" t="s">
        <v>1261</v>
      </c>
      <c r="M77" s="73"/>
      <c r="N77" s="88" t="s">
        <v>742</v>
      </c>
      <c r="O77" s="168">
        <v>2603</v>
      </c>
      <c r="P77" s="168"/>
      <c r="Q77" s="74">
        <v>2603</v>
      </c>
      <c r="R77" s="74">
        <f t="shared" ref="R77:R91" si="7">T77</f>
        <v>1611</v>
      </c>
      <c r="S77" s="74"/>
      <c r="T77" s="74">
        <v>1611</v>
      </c>
      <c r="U77" s="168">
        <v>732</v>
      </c>
      <c r="V77" s="168"/>
      <c r="W77" s="168">
        <f>X77+Y77+Z77</f>
        <v>936</v>
      </c>
      <c r="X77" s="168">
        <v>845</v>
      </c>
      <c r="Y77" s="89">
        <v>91</v>
      </c>
      <c r="Z77" s="89">
        <v>0</v>
      </c>
      <c r="AA77" s="89"/>
      <c r="AB77" s="164" t="s">
        <v>1332</v>
      </c>
    </row>
    <row r="78" spans="1:249" s="45" customFormat="1" ht="99" hidden="1">
      <c r="A78" s="68">
        <v>68</v>
      </c>
      <c r="B78" s="88" t="s">
        <v>743</v>
      </c>
      <c r="C78" s="88" t="s">
        <v>1333</v>
      </c>
      <c r="D78" s="164">
        <v>5318.1350000000002</v>
      </c>
      <c r="E78" s="89" t="s">
        <v>1117</v>
      </c>
      <c r="F78" s="71" t="s">
        <v>1247</v>
      </c>
      <c r="G78" s="165"/>
      <c r="H78" s="166" t="s">
        <v>211</v>
      </c>
      <c r="I78" s="73">
        <v>2014</v>
      </c>
      <c r="J78" s="167" t="s">
        <v>1297</v>
      </c>
      <c r="K78" s="73">
        <v>2016</v>
      </c>
      <c r="L78" s="167" t="s">
        <v>1250</v>
      </c>
      <c r="M78" s="73"/>
      <c r="N78" s="169" t="s">
        <v>1119</v>
      </c>
      <c r="O78" s="74">
        <v>5284</v>
      </c>
      <c r="P78" s="74"/>
      <c r="Q78" s="74">
        <v>5284</v>
      </c>
      <c r="R78" s="74">
        <f t="shared" si="7"/>
        <v>3280</v>
      </c>
      <c r="S78" s="74"/>
      <c r="T78" s="74">
        <v>3280</v>
      </c>
      <c r="U78" s="168">
        <v>1470</v>
      </c>
      <c r="V78" s="168"/>
      <c r="W78" s="168">
        <f>X78+Y78+Z78</f>
        <v>2281</v>
      </c>
      <c r="X78" s="168">
        <v>1800</v>
      </c>
      <c r="Y78" s="89">
        <v>481</v>
      </c>
      <c r="Z78" s="89">
        <v>0</v>
      </c>
      <c r="AA78" s="89"/>
      <c r="AB78" s="164" t="s">
        <v>1334</v>
      </c>
    </row>
    <row r="79" spans="1:249" s="20" customFormat="1" ht="49.5" hidden="1">
      <c r="A79" s="60">
        <v>69</v>
      </c>
      <c r="B79" s="81" t="s">
        <v>744</v>
      </c>
      <c r="C79" s="81"/>
      <c r="D79" s="81"/>
      <c r="E79" s="93" t="s">
        <v>1117</v>
      </c>
      <c r="F79" s="79" t="s">
        <v>1247</v>
      </c>
      <c r="G79" s="101"/>
      <c r="H79" s="63" t="s">
        <v>132</v>
      </c>
      <c r="I79" s="64">
        <v>2014</v>
      </c>
      <c r="J79" s="64"/>
      <c r="K79" s="64">
        <v>2016</v>
      </c>
      <c r="L79" s="64"/>
      <c r="M79" s="64"/>
      <c r="N79" s="170" t="s">
        <v>1131</v>
      </c>
      <c r="O79" s="83">
        <v>3813</v>
      </c>
      <c r="P79" s="83"/>
      <c r="Q79" s="65">
        <v>3813</v>
      </c>
      <c r="R79" s="65">
        <f t="shared" si="7"/>
        <v>2450</v>
      </c>
      <c r="S79" s="65"/>
      <c r="T79" s="65">
        <v>2450</v>
      </c>
      <c r="U79" s="83">
        <v>983</v>
      </c>
      <c r="V79" s="83"/>
      <c r="W79" s="83">
        <f>X79+Y79</f>
        <v>1346.7</v>
      </c>
      <c r="X79" s="83">
        <v>1200</v>
      </c>
      <c r="Y79" s="93">
        <v>146.70000000000002</v>
      </c>
      <c r="Z79" s="171"/>
      <c r="AA79" s="171"/>
      <c r="AB79" s="135"/>
    </row>
    <row r="80" spans="1:249" s="20" customFormat="1" ht="49.5" hidden="1">
      <c r="A80" s="60">
        <v>70</v>
      </c>
      <c r="B80" s="77" t="s">
        <v>745</v>
      </c>
      <c r="C80" s="77"/>
      <c r="D80" s="77"/>
      <c r="E80" s="93" t="s">
        <v>1117</v>
      </c>
      <c r="F80" s="79" t="s">
        <v>1247</v>
      </c>
      <c r="G80" s="101"/>
      <c r="H80" s="138" t="s">
        <v>211</v>
      </c>
      <c r="I80" s="64">
        <v>2014</v>
      </c>
      <c r="J80" s="64"/>
      <c r="K80" s="64">
        <v>2016</v>
      </c>
      <c r="L80" s="64"/>
      <c r="M80" s="64"/>
      <c r="N80" s="170" t="s">
        <v>746</v>
      </c>
      <c r="O80" s="83">
        <v>4053</v>
      </c>
      <c r="P80" s="83"/>
      <c r="Q80" s="65">
        <v>4053</v>
      </c>
      <c r="R80" s="65">
        <f t="shared" si="7"/>
        <v>2519</v>
      </c>
      <c r="S80" s="65"/>
      <c r="T80" s="65">
        <v>2519</v>
      </c>
      <c r="U80" s="83">
        <v>1128</v>
      </c>
      <c r="V80" s="83"/>
      <c r="W80" s="83">
        <f>X80+Y80</f>
        <v>1510.6</v>
      </c>
      <c r="X80" s="83">
        <v>1300</v>
      </c>
      <c r="Y80" s="93">
        <v>210.6</v>
      </c>
      <c r="Z80" s="93">
        <v>0</v>
      </c>
      <c r="AA80" s="93"/>
      <c r="AB80" s="135"/>
    </row>
    <row r="81" spans="1:249" s="20" customFormat="1" ht="49.5" hidden="1">
      <c r="A81" s="60">
        <v>71</v>
      </c>
      <c r="B81" s="77" t="s">
        <v>747</v>
      </c>
      <c r="C81" s="77"/>
      <c r="D81" s="77"/>
      <c r="E81" s="93" t="s">
        <v>1117</v>
      </c>
      <c r="F81" s="79" t="s">
        <v>1247</v>
      </c>
      <c r="G81" s="101"/>
      <c r="H81" s="63" t="s">
        <v>19</v>
      </c>
      <c r="I81" s="64">
        <v>2014</v>
      </c>
      <c r="J81" s="64"/>
      <c r="K81" s="64">
        <v>2016</v>
      </c>
      <c r="L81" s="64"/>
      <c r="M81" s="64"/>
      <c r="N81" s="170" t="s">
        <v>748</v>
      </c>
      <c r="O81" s="83">
        <v>1497</v>
      </c>
      <c r="P81" s="83"/>
      <c r="Q81" s="65">
        <v>1497</v>
      </c>
      <c r="R81" s="65">
        <f t="shared" si="7"/>
        <v>950</v>
      </c>
      <c r="S81" s="65"/>
      <c r="T81" s="65">
        <v>950</v>
      </c>
      <c r="U81" s="83">
        <v>398</v>
      </c>
      <c r="V81" s="83"/>
      <c r="W81" s="83">
        <f t="shared" ref="W81:W91" si="8">X81+Y81+Z81</f>
        <v>282</v>
      </c>
      <c r="X81" s="83">
        <v>282</v>
      </c>
      <c r="Y81" s="93"/>
      <c r="Z81" s="93">
        <v>0</v>
      </c>
      <c r="AA81" s="93"/>
      <c r="AB81" s="135" t="s">
        <v>749</v>
      </c>
    </row>
    <row r="82" spans="1:249" s="20" customFormat="1" ht="99" hidden="1">
      <c r="A82" s="60">
        <v>72</v>
      </c>
      <c r="B82" s="77" t="s">
        <v>750</v>
      </c>
      <c r="C82" s="139" t="s">
        <v>1353</v>
      </c>
      <c r="D82" s="172">
        <v>2072</v>
      </c>
      <c r="E82" s="93" t="s">
        <v>1117</v>
      </c>
      <c r="F82" s="79" t="s">
        <v>1247</v>
      </c>
      <c r="G82" s="101"/>
      <c r="H82" s="138" t="s">
        <v>237</v>
      </c>
      <c r="I82" s="64">
        <v>2014</v>
      </c>
      <c r="J82" s="80" t="s">
        <v>1205</v>
      </c>
      <c r="K82" s="64">
        <v>2016</v>
      </c>
      <c r="L82" s="80" t="s">
        <v>1242</v>
      </c>
      <c r="M82" s="64"/>
      <c r="N82" s="170" t="s">
        <v>751</v>
      </c>
      <c r="O82" s="83">
        <v>2133</v>
      </c>
      <c r="P82" s="83"/>
      <c r="Q82" s="65">
        <v>2072</v>
      </c>
      <c r="R82" s="65">
        <f t="shared" si="7"/>
        <v>1754</v>
      </c>
      <c r="S82" s="65"/>
      <c r="T82" s="65">
        <v>1754</v>
      </c>
      <c r="U82" s="83">
        <v>318</v>
      </c>
      <c r="V82" s="83"/>
      <c r="W82" s="83">
        <f t="shared" si="8"/>
        <v>318</v>
      </c>
      <c r="X82" s="83">
        <v>318</v>
      </c>
      <c r="Y82" s="93"/>
      <c r="Z82" s="93">
        <v>0</v>
      </c>
      <c r="AA82" s="93"/>
      <c r="AB82" s="135" t="s">
        <v>749</v>
      </c>
    </row>
    <row r="83" spans="1:249" s="20" customFormat="1" ht="132" hidden="1">
      <c r="A83" s="60">
        <v>73</v>
      </c>
      <c r="B83" s="77" t="s">
        <v>770</v>
      </c>
      <c r="C83" s="139" t="s">
        <v>1348</v>
      </c>
      <c r="D83" s="172">
        <v>3619</v>
      </c>
      <c r="E83" s="93" t="s">
        <v>1117</v>
      </c>
      <c r="F83" s="79" t="s">
        <v>1247</v>
      </c>
      <c r="G83" s="101"/>
      <c r="H83" s="139" t="s">
        <v>51</v>
      </c>
      <c r="I83" s="64">
        <v>2014</v>
      </c>
      <c r="J83" s="80" t="s">
        <v>1347</v>
      </c>
      <c r="K83" s="64">
        <v>2016</v>
      </c>
      <c r="L83" s="173" t="s">
        <v>1242</v>
      </c>
      <c r="M83" s="64"/>
      <c r="N83" s="170" t="s">
        <v>771</v>
      </c>
      <c r="O83" s="65">
        <v>3850</v>
      </c>
      <c r="P83" s="65"/>
      <c r="Q83" s="65">
        <v>3850</v>
      </c>
      <c r="R83" s="65">
        <f t="shared" si="7"/>
        <v>2478</v>
      </c>
      <c r="S83" s="65"/>
      <c r="T83" s="65">
        <v>2478</v>
      </c>
      <c r="U83" s="83">
        <v>990</v>
      </c>
      <c r="V83" s="83"/>
      <c r="W83" s="83">
        <f t="shared" si="8"/>
        <v>1141</v>
      </c>
      <c r="X83" s="174">
        <v>1141</v>
      </c>
      <c r="Y83" s="175"/>
      <c r="Z83" s="93">
        <v>0</v>
      </c>
      <c r="AA83" s="93"/>
      <c r="AB83" s="135" t="s">
        <v>772</v>
      </c>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s="20" customFormat="1" ht="132" hidden="1">
      <c r="A84" s="60">
        <v>74</v>
      </c>
      <c r="B84" s="77" t="s">
        <v>773</v>
      </c>
      <c r="C84" s="139" t="s">
        <v>1348</v>
      </c>
      <c r="D84" s="172">
        <v>3105</v>
      </c>
      <c r="E84" s="93" t="s">
        <v>1117</v>
      </c>
      <c r="F84" s="79" t="s">
        <v>1247</v>
      </c>
      <c r="G84" s="101"/>
      <c r="H84" s="63" t="s">
        <v>19</v>
      </c>
      <c r="I84" s="64">
        <v>2014</v>
      </c>
      <c r="J84" s="80" t="s">
        <v>1174</v>
      </c>
      <c r="K84" s="64">
        <v>2016</v>
      </c>
      <c r="L84" s="80" t="s">
        <v>1237</v>
      </c>
      <c r="M84" s="64"/>
      <c r="N84" s="170" t="s">
        <v>774</v>
      </c>
      <c r="O84" s="65">
        <v>3237</v>
      </c>
      <c r="P84" s="65"/>
      <c r="Q84" s="65">
        <v>3237</v>
      </c>
      <c r="R84" s="65">
        <f t="shared" si="7"/>
        <v>2083</v>
      </c>
      <c r="S84" s="65"/>
      <c r="T84" s="65">
        <v>2083</v>
      </c>
      <c r="U84" s="83">
        <v>830</v>
      </c>
      <c r="V84" s="83"/>
      <c r="W84" s="83">
        <f t="shared" si="8"/>
        <v>1035</v>
      </c>
      <c r="X84" s="174">
        <v>830</v>
      </c>
      <c r="Y84" s="83">
        <v>205</v>
      </c>
      <c r="Z84" s="93">
        <v>0</v>
      </c>
      <c r="AA84" s="93"/>
      <c r="AB84" s="119"/>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s="20" customFormat="1" ht="132" hidden="1">
      <c r="A85" s="60">
        <v>75</v>
      </c>
      <c r="B85" s="77" t="s">
        <v>775</v>
      </c>
      <c r="C85" s="139" t="s">
        <v>1349</v>
      </c>
      <c r="D85" s="172">
        <v>2908</v>
      </c>
      <c r="E85" s="93" t="s">
        <v>1117</v>
      </c>
      <c r="F85" s="79" t="s">
        <v>1247</v>
      </c>
      <c r="G85" s="101"/>
      <c r="H85" s="139" t="s">
        <v>51</v>
      </c>
      <c r="I85" s="64">
        <v>2014</v>
      </c>
      <c r="J85" s="80" t="s">
        <v>1205</v>
      </c>
      <c r="K85" s="64">
        <v>2016</v>
      </c>
      <c r="L85" s="80" t="s">
        <v>1192</v>
      </c>
      <c r="M85" s="64"/>
      <c r="N85" s="170" t="s">
        <v>776</v>
      </c>
      <c r="O85" s="65">
        <v>2955</v>
      </c>
      <c r="P85" s="65"/>
      <c r="Q85" s="65">
        <v>2955</v>
      </c>
      <c r="R85" s="65">
        <f t="shared" si="7"/>
        <v>1834</v>
      </c>
      <c r="S85" s="65"/>
      <c r="T85" s="65">
        <v>1834</v>
      </c>
      <c r="U85" s="83">
        <v>830</v>
      </c>
      <c r="V85" s="83"/>
      <c r="W85" s="83">
        <f t="shared" si="8"/>
        <v>1074</v>
      </c>
      <c r="X85" s="174">
        <v>830</v>
      </c>
      <c r="Y85" s="83">
        <v>244</v>
      </c>
      <c r="Z85" s="93">
        <v>0</v>
      </c>
      <c r="AA85" s="93"/>
      <c r="AB85" s="119"/>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s="20" customFormat="1" ht="132" hidden="1">
      <c r="A86" s="60">
        <v>76</v>
      </c>
      <c r="B86" s="176" t="s">
        <v>777</v>
      </c>
      <c r="C86" s="139" t="s">
        <v>1348</v>
      </c>
      <c r="D86" s="172">
        <v>3304</v>
      </c>
      <c r="E86" s="93" t="s">
        <v>1117</v>
      </c>
      <c r="F86" s="79" t="s">
        <v>1247</v>
      </c>
      <c r="G86" s="101"/>
      <c r="H86" s="138" t="s">
        <v>211</v>
      </c>
      <c r="I86" s="64">
        <v>2014</v>
      </c>
      <c r="J86" s="80" t="s">
        <v>1205</v>
      </c>
      <c r="K86" s="64">
        <v>2016</v>
      </c>
      <c r="L86" s="80" t="s">
        <v>1245</v>
      </c>
      <c r="M86" s="64"/>
      <c r="N86" s="177" t="s">
        <v>1133</v>
      </c>
      <c r="O86" s="65">
        <v>3338</v>
      </c>
      <c r="P86" s="65"/>
      <c r="Q86" s="65">
        <v>3338</v>
      </c>
      <c r="R86" s="65">
        <f t="shared" si="7"/>
        <v>2118</v>
      </c>
      <c r="S86" s="65"/>
      <c r="T86" s="65">
        <v>2118</v>
      </c>
      <c r="U86" s="83">
        <v>880</v>
      </c>
      <c r="V86" s="83"/>
      <c r="W86" s="83">
        <f t="shared" si="8"/>
        <v>1224</v>
      </c>
      <c r="X86" s="174">
        <v>880</v>
      </c>
      <c r="Y86" s="83">
        <v>344</v>
      </c>
      <c r="Z86" s="93">
        <v>0</v>
      </c>
      <c r="AA86" s="93"/>
      <c r="AB86" s="119"/>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s="20" customFormat="1" ht="49.5" hidden="1">
      <c r="A87" s="60">
        <v>77</v>
      </c>
      <c r="B87" s="77" t="s">
        <v>778</v>
      </c>
      <c r="C87" s="77"/>
      <c r="D87" s="77"/>
      <c r="E87" s="93" t="s">
        <v>1117</v>
      </c>
      <c r="F87" s="79" t="s">
        <v>1247</v>
      </c>
      <c r="G87" s="101"/>
      <c r="H87" s="139" t="s">
        <v>51</v>
      </c>
      <c r="I87" s="64">
        <v>2014</v>
      </c>
      <c r="J87" s="64"/>
      <c r="K87" s="64">
        <v>2016</v>
      </c>
      <c r="L87" s="64"/>
      <c r="M87" s="64"/>
      <c r="N87" s="170" t="s">
        <v>779</v>
      </c>
      <c r="O87" s="65">
        <v>3108</v>
      </c>
      <c r="P87" s="65"/>
      <c r="Q87" s="65">
        <v>3108</v>
      </c>
      <c r="R87" s="65">
        <f t="shared" si="7"/>
        <v>1988</v>
      </c>
      <c r="S87" s="65"/>
      <c r="T87" s="65">
        <v>1988</v>
      </c>
      <c r="U87" s="83">
        <v>810</v>
      </c>
      <c r="V87" s="83"/>
      <c r="W87" s="83">
        <f t="shared" si="8"/>
        <v>1089</v>
      </c>
      <c r="X87" s="174">
        <v>810</v>
      </c>
      <c r="Y87" s="83">
        <v>279</v>
      </c>
      <c r="Z87" s="93">
        <v>0</v>
      </c>
      <c r="AA87" s="93"/>
      <c r="AB87" s="119"/>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s="20" customFormat="1" ht="49.5" hidden="1">
      <c r="A88" s="60">
        <v>78</v>
      </c>
      <c r="B88" s="77" t="s">
        <v>780</v>
      </c>
      <c r="C88" s="77"/>
      <c r="D88" s="77"/>
      <c r="E88" s="93" t="s">
        <v>1117</v>
      </c>
      <c r="F88" s="79" t="s">
        <v>1247</v>
      </c>
      <c r="G88" s="101"/>
      <c r="H88" s="138" t="s">
        <v>211</v>
      </c>
      <c r="I88" s="64">
        <v>2014</v>
      </c>
      <c r="J88" s="64"/>
      <c r="K88" s="64">
        <v>2016</v>
      </c>
      <c r="L88" s="64"/>
      <c r="M88" s="64"/>
      <c r="N88" s="170" t="s">
        <v>781</v>
      </c>
      <c r="O88" s="65">
        <v>5515</v>
      </c>
      <c r="P88" s="65"/>
      <c r="Q88" s="65">
        <v>5515</v>
      </c>
      <c r="R88" s="65">
        <f t="shared" si="7"/>
        <v>3522</v>
      </c>
      <c r="S88" s="65"/>
      <c r="T88" s="65">
        <v>3522</v>
      </c>
      <c r="U88" s="83">
        <v>1440</v>
      </c>
      <c r="V88" s="83"/>
      <c r="W88" s="83">
        <f t="shared" si="8"/>
        <v>1929</v>
      </c>
      <c r="X88" s="174">
        <v>1440</v>
      </c>
      <c r="Y88" s="83">
        <v>489</v>
      </c>
      <c r="Z88" s="93">
        <v>0</v>
      </c>
      <c r="AA88" s="93"/>
      <c r="AB88" s="119"/>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s="20" customFormat="1" ht="49.5" hidden="1">
      <c r="A89" s="60">
        <v>79</v>
      </c>
      <c r="B89" s="77" t="s">
        <v>782</v>
      </c>
      <c r="C89" s="77"/>
      <c r="D89" s="77"/>
      <c r="E89" s="93" t="s">
        <v>1117</v>
      </c>
      <c r="F89" s="79" t="s">
        <v>1247</v>
      </c>
      <c r="G89" s="101"/>
      <c r="H89" s="138" t="s">
        <v>211</v>
      </c>
      <c r="I89" s="64">
        <v>2014</v>
      </c>
      <c r="J89" s="64"/>
      <c r="K89" s="64">
        <v>2016</v>
      </c>
      <c r="L89" s="64"/>
      <c r="M89" s="64"/>
      <c r="N89" s="170" t="s">
        <v>783</v>
      </c>
      <c r="O89" s="65">
        <v>2203</v>
      </c>
      <c r="P89" s="65"/>
      <c r="Q89" s="65">
        <v>2203</v>
      </c>
      <c r="R89" s="65">
        <f t="shared" si="7"/>
        <v>1369</v>
      </c>
      <c r="S89" s="65"/>
      <c r="T89" s="65">
        <v>1369</v>
      </c>
      <c r="U89" s="83">
        <v>610</v>
      </c>
      <c r="V89" s="83"/>
      <c r="W89" s="83">
        <f t="shared" si="8"/>
        <v>815</v>
      </c>
      <c r="X89" s="174">
        <v>815</v>
      </c>
      <c r="Y89" s="175"/>
      <c r="Z89" s="93">
        <v>0</v>
      </c>
      <c r="AA89" s="93"/>
      <c r="AB89" s="135" t="s">
        <v>772</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s="4" customFormat="1" ht="49.5" hidden="1">
      <c r="A90" s="60">
        <v>80</v>
      </c>
      <c r="B90" s="77" t="s">
        <v>784</v>
      </c>
      <c r="C90" s="77"/>
      <c r="D90" s="77"/>
      <c r="E90" s="93" t="s">
        <v>1117</v>
      </c>
      <c r="F90" s="79" t="s">
        <v>1247</v>
      </c>
      <c r="G90" s="101"/>
      <c r="H90" s="63" t="s">
        <v>19</v>
      </c>
      <c r="I90" s="64">
        <v>2014</v>
      </c>
      <c r="J90" s="64"/>
      <c r="K90" s="64">
        <v>2016</v>
      </c>
      <c r="L90" s="64"/>
      <c r="M90" s="64"/>
      <c r="N90" s="170" t="s">
        <v>785</v>
      </c>
      <c r="O90" s="65">
        <v>7589</v>
      </c>
      <c r="P90" s="65"/>
      <c r="Q90" s="65">
        <v>7589</v>
      </c>
      <c r="R90" s="65">
        <f t="shared" si="7"/>
        <v>4700</v>
      </c>
      <c r="S90" s="65"/>
      <c r="T90" s="65">
        <v>4700</v>
      </c>
      <c r="U90" s="83">
        <v>2130</v>
      </c>
      <c r="V90" s="83"/>
      <c r="W90" s="83">
        <f t="shared" si="8"/>
        <v>2000</v>
      </c>
      <c r="X90" s="174">
        <v>2000</v>
      </c>
      <c r="Y90" s="83"/>
      <c r="Z90" s="93">
        <v>0</v>
      </c>
      <c r="AA90" s="93"/>
      <c r="AB90" s="135" t="s">
        <v>772</v>
      </c>
    </row>
    <row r="91" spans="1:249" s="4" customFormat="1" ht="79.5" hidden="1" customHeight="1">
      <c r="A91" s="60">
        <v>81</v>
      </c>
      <c r="B91" s="77" t="s">
        <v>786</v>
      </c>
      <c r="C91" s="139" t="s">
        <v>1374</v>
      </c>
      <c r="D91" s="172">
        <v>5415</v>
      </c>
      <c r="E91" s="93" t="s">
        <v>1117</v>
      </c>
      <c r="F91" s="79" t="s">
        <v>1247</v>
      </c>
      <c r="G91" s="101"/>
      <c r="H91" s="139" t="s">
        <v>51</v>
      </c>
      <c r="I91" s="64">
        <v>2014</v>
      </c>
      <c r="J91" s="80" t="s">
        <v>1183</v>
      </c>
      <c r="K91" s="64">
        <v>2016</v>
      </c>
      <c r="L91" s="80" t="s">
        <v>1375</v>
      </c>
      <c r="M91" s="64"/>
      <c r="N91" s="170" t="s">
        <v>1134</v>
      </c>
      <c r="O91" s="65">
        <v>5512</v>
      </c>
      <c r="P91" s="65"/>
      <c r="Q91" s="65">
        <v>5512</v>
      </c>
      <c r="R91" s="65">
        <f t="shared" si="7"/>
        <v>3487</v>
      </c>
      <c r="S91" s="65"/>
      <c r="T91" s="65">
        <v>3487</v>
      </c>
      <c r="U91" s="83">
        <v>1470</v>
      </c>
      <c r="V91" s="83"/>
      <c r="W91" s="83">
        <f t="shared" si="8"/>
        <v>1970</v>
      </c>
      <c r="X91" s="174">
        <v>1470</v>
      </c>
      <c r="Y91" s="83">
        <v>500</v>
      </c>
      <c r="Z91" s="93">
        <v>0</v>
      </c>
      <c r="AA91" s="93"/>
      <c r="AB91" s="119"/>
    </row>
    <row r="92" spans="1:249" s="4" customFormat="1" ht="49.5" hidden="1">
      <c r="A92" s="60">
        <v>82</v>
      </c>
      <c r="B92" s="77" t="s">
        <v>468</v>
      </c>
      <c r="C92" s="77"/>
      <c r="D92" s="77"/>
      <c r="E92" s="93" t="s">
        <v>1117</v>
      </c>
      <c r="F92" s="79" t="s">
        <v>1247</v>
      </c>
      <c r="G92" s="153" t="s">
        <v>484</v>
      </c>
      <c r="H92" s="105" t="s">
        <v>106</v>
      </c>
      <c r="I92" s="64">
        <v>2014</v>
      </c>
      <c r="J92" s="64"/>
      <c r="K92" s="64">
        <v>2016</v>
      </c>
      <c r="L92" s="64"/>
      <c r="M92" s="64"/>
      <c r="N92" s="98" t="s">
        <v>469</v>
      </c>
      <c r="O92" s="154">
        <v>4187</v>
      </c>
      <c r="P92" s="154"/>
      <c r="Q92" s="154">
        <v>2221</v>
      </c>
      <c r="R92" s="95">
        <f>1300+166+500+T92</f>
        <v>1966</v>
      </c>
      <c r="S92" s="95"/>
      <c r="T92" s="157"/>
      <c r="U92" s="157"/>
      <c r="V92" s="157"/>
      <c r="W92" s="158">
        <f>X92+Y92</f>
        <v>1652</v>
      </c>
      <c r="X92" s="155">
        <v>500</v>
      </c>
      <c r="Y92" s="158">
        <v>1152</v>
      </c>
      <c r="Z92" s="163"/>
      <c r="AA92" s="163"/>
      <c r="AB92" s="161"/>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4"/>
      <c r="IE92" s="14"/>
      <c r="IF92" s="14"/>
      <c r="IG92" s="14"/>
      <c r="IH92" s="14"/>
      <c r="II92" s="14"/>
      <c r="IJ92" s="14"/>
      <c r="IK92" s="14"/>
      <c r="IL92" s="14"/>
      <c r="IM92" s="14"/>
      <c r="IN92" s="14"/>
      <c r="IO92" s="14"/>
    </row>
    <row r="93" spans="1:249" s="4" customFormat="1" ht="148.5" hidden="1">
      <c r="A93" s="60">
        <v>83</v>
      </c>
      <c r="B93" s="77" t="s">
        <v>752</v>
      </c>
      <c r="C93" s="139" t="s">
        <v>1351</v>
      </c>
      <c r="D93" s="172">
        <v>3995</v>
      </c>
      <c r="E93" s="93" t="s">
        <v>1117</v>
      </c>
      <c r="F93" s="79" t="s">
        <v>1247</v>
      </c>
      <c r="G93" s="101"/>
      <c r="H93" s="138" t="s">
        <v>237</v>
      </c>
      <c r="I93" s="64">
        <v>2015</v>
      </c>
      <c r="J93" s="80" t="s">
        <v>1222</v>
      </c>
      <c r="K93" s="64">
        <v>2017</v>
      </c>
      <c r="L93" s="80" t="s">
        <v>1352</v>
      </c>
      <c r="M93" s="64"/>
      <c r="N93" s="170" t="s">
        <v>753</v>
      </c>
      <c r="O93" s="83">
        <v>4030</v>
      </c>
      <c r="P93" s="83"/>
      <c r="Q93" s="65">
        <v>4030</v>
      </c>
      <c r="R93" s="65">
        <f t="shared" ref="R93:R111" si="9">T93</f>
        <v>1420</v>
      </c>
      <c r="S93" s="65"/>
      <c r="T93" s="65">
        <v>1420</v>
      </c>
      <c r="U93" s="83">
        <v>2210</v>
      </c>
      <c r="V93" s="83"/>
      <c r="W93" s="83">
        <f>X93+Y93</f>
        <v>2500</v>
      </c>
      <c r="X93" s="83">
        <v>1500</v>
      </c>
      <c r="Y93" s="83">
        <v>1000</v>
      </c>
      <c r="Z93" s="93">
        <v>0</v>
      </c>
      <c r="AA93" s="93"/>
      <c r="AB93" s="135"/>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row>
    <row r="94" spans="1:249" s="4" customFormat="1" ht="49.5" hidden="1">
      <c r="A94" s="60">
        <v>84</v>
      </c>
      <c r="B94" s="170" t="s">
        <v>754</v>
      </c>
      <c r="C94" s="170"/>
      <c r="D94" s="170"/>
      <c r="E94" s="93" t="s">
        <v>1117</v>
      </c>
      <c r="F94" s="79" t="s">
        <v>1247</v>
      </c>
      <c r="G94" s="101"/>
      <c r="H94" s="178" t="s">
        <v>189</v>
      </c>
      <c r="I94" s="64">
        <v>2015</v>
      </c>
      <c r="J94" s="64"/>
      <c r="K94" s="64">
        <v>2017</v>
      </c>
      <c r="L94" s="64"/>
      <c r="M94" s="64"/>
      <c r="N94" s="170" t="s">
        <v>755</v>
      </c>
      <c r="O94" s="83">
        <v>3815</v>
      </c>
      <c r="P94" s="83"/>
      <c r="Q94" s="65">
        <v>3815</v>
      </c>
      <c r="R94" s="65">
        <f t="shared" si="9"/>
        <v>1350</v>
      </c>
      <c r="S94" s="65"/>
      <c r="T94" s="65">
        <v>1350</v>
      </c>
      <c r="U94" s="83">
        <v>2085</v>
      </c>
      <c r="V94" s="83"/>
      <c r="W94" s="83">
        <f>X94+Y94</f>
        <v>2327</v>
      </c>
      <c r="X94" s="83">
        <v>1085</v>
      </c>
      <c r="Y94" s="83">
        <v>1242</v>
      </c>
      <c r="Z94" s="93">
        <v>0</v>
      </c>
      <c r="AA94" s="93"/>
      <c r="AB94" s="135"/>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row>
    <row r="95" spans="1:249" s="4" customFormat="1" ht="49.5" hidden="1">
      <c r="A95" s="60">
        <v>85</v>
      </c>
      <c r="B95" s="77" t="s">
        <v>756</v>
      </c>
      <c r="C95" s="77"/>
      <c r="D95" s="77"/>
      <c r="E95" s="93" t="s">
        <v>1117</v>
      </c>
      <c r="F95" s="79" t="s">
        <v>1247</v>
      </c>
      <c r="G95" s="101"/>
      <c r="H95" s="105" t="s">
        <v>26</v>
      </c>
      <c r="I95" s="64">
        <v>2015</v>
      </c>
      <c r="J95" s="64"/>
      <c r="K95" s="64">
        <v>2017</v>
      </c>
      <c r="L95" s="64"/>
      <c r="M95" s="64"/>
      <c r="N95" s="170" t="s">
        <v>757</v>
      </c>
      <c r="O95" s="83">
        <v>3487</v>
      </c>
      <c r="P95" s="83"/>
      <c r="Q95" s="65">
        <v>3487</v>
      </c>
      <c r="R95" s="65">
        <f t="shared" si="9"/>
        <v>1220</v>
      </c>
      <c r="S95" s="65"/>
      <c r="T95" s="65">
        <v>1220</v>
      </c>
      <c r="U95" s="83">
        <v>1919</v>
      </c>
      <c r="V95" s="83"/>
      <c r="W95" s="83">
        <f>(O95-T95)*0.9</f>
        <v>2040.3</v>
      </c>
      <c r="X95" s="83">
        <v>1030</v>
      </c>
      <c r="Y95" s="83">
        <v>1010.3</v>
      </c>
      <c r="Z95" s="93">
        <v>0</v>
      </c>
      <c r="AA95" s="93"/>
      <c r="AB95" s="135"/>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row>
    <row r="96" spans="1:249" s="4" customFormat="1" ht="49.5" hidden="1">
      <c r="A96" s="60">
        <v>86</v>
      </c>
      <c r="B96" s="77" t="s">
        <v>758</v>
      </c>
      <c r="C96" s="139" t="s">
        <v>1350</v>
      </c>
      <c r="D96" s="172">
        <v>4342</v>
      </c>
      <c r="E96" s="93" t="s">
        <v>1117</v>
      </c>
      <c r="F96" s="79" t="s">
        <v>1247</v>
      </c>
      <c r="G96" s="101"/>
      <c r="H96" s="138" t="s">
        <v>106</v>
      </c>
      <c r="I96" s="64">
        <v>2015</v>
      </c>
      <c r="J96" s="64"/>
      <c r="K96" s="64">
        <v>2017</v>
      </c>
      <c r="L96" s="64"/>
      <c r="M96" s="64"/>
      <c r="N96" s="170" t="s">
        <v>759</v>
      </c>
      <c r="O96" s="83">
        <v>4895</v>
      </c>
      <c r="P96" s="83"/>
      <c r="Q96" s="65">
        <v>4895</v>
      </c>
      <c r="R96" s="65">
        <f t="shared" si="9"/>
        <v>1720</v>
      </c>
      <c r="S96" s="65"/>
      <c r="T96" s="65">
        <v>1720</v>
      </c>
      <c r="U96" s="83">
        <v>2685</v>
      </c>
      <c r="V96" s="83"/>
      <c r="W96" s="83">
        <f>(O96-T96)*0.9</f>
        <v>2857.5</v>
      </c>
      <c r="X96" s="83">
        <v>1400</v>
      </c>
      <c r="Y96" s="83">
        <v>1457.5</v>
      </c>
      <c r="Z96" s="93">
        <v>0</v>
      </c>
      <c r="AA96" s="93"/>
      <c r="AB96" s="135"/>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row>
    <row r="97" spans="1:249" s="4" customFormat="1" ht="49.5" hidden="1">
      <c r="A97" s="60">
        <v>87</v>
      </c>
      <c r="B97" s="77" t="s">
        <v>760</v>
      </c>
      <c r="C97" s="77"/>
      <c r="D97" s="77"/>
      <c r="E97" s="93" t="s">
        <v>1117</v>
      </c>
      <c r="F97" s="79" t="s">
        <v>1247</v>
      </c>
      <c r="G97" s="101"/>
      <c r="H97" s="138" t="s">
        <v>211</v>
      </c>
      <c r="I97" s="64">
        <v>2015</v>
      </c>
      <c r="J97" s="64"/>
      <c r="K97" s="64">
        <v>2017</v>
      </c>
      <c r="L97" s="64"/>
      <c r="M97" s="64"/>
      <c r="N97" s="170" t="s">
        <v>761</v>
      </c>
      <c r="O97" s="83">
        <v>3697</v>
      </c>
      <c r="P97" s="83"/>
      <c r="Q97" s="65">
        <v>3697</v>
      </c>
      <c r="R97" s="65">
        <f t="shared" si="9"/>
        <v>1300</v>
      </c>
      <c r="S97" s="65"/>
      <c r="T97" s="65">
        <v>1300</v>
      </c>
      <c r="U97" s="83">
        <v>2027</v>
      </c>
      <c r="V97" s="83"/>
      <c r="W97" s="83">
        <f t="shared" ref="W97:W111" si="10">X97+Y97+Z97</f>
        <v>2396</v>
      </c>
      <c r="X97" s="83">
        <v>1500</v>
      </c>
      <c r="Y97" s="83">
        <v>896</v>
      </c>
      <c r="Z97" s="93">
        <v>0</v>
      </c>
      <c r="AA97" s="93"/>
      <c r="AB97" s="135"/>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row>
    <row r="98" spans="1:249" s="4" customFormat="1" ht="82.5" hidden="1">
      <c r="A98" s="60">
        <v>88</v>
      </c>
      <c r="B98" s="77" t="s">
        <v>77</v>
      </c>
      <c r="C98" s="77"/>
      <c r="D98" s="77"/>
      <c r="E98" s="93" t="s">
        <v>1117</v>
      </c>
      <c r="F98" s="79" t="s">
        <v>1247</v>
      </c>
      <c r="G98" s="101"/>
      <c r="H98" s="63" t="s">
        <v>19</v>
      </c>
      <c r="I98" s="64">
        <v>2015</v>
      </c>
      <c r="J98" s="64"/>
      <c r="K98" s="64">
        <v>2017</v>
      </c>
      <c r="L98" s="64"/>
      <c r="M98" s="64"/>
      <c r="N98" s="170" t="s">
        <v>762</v>
      </c>
      <c r="O98" s="83">
        <v>5672</v>
      </c>
      <c r="P98" s="83"/>
      <c r="Q98" s="65">
        <v>5672</v>
      </c>
      <c r="R98" s="65">
        <f t="shared" si="9"/>
        <v>1990</v>
      </c>
      <c r="S98" s="65"/>
      <c r="T98" s="65">
        <v>1990</v>
      </c>
      <c r="U98" s="83">
        <v>3300</v>
      </c>
      <c r="V98" s="83"/>
      <c r="W98" s="83">
        <f t="shared" si="10"/>
        <v>1700</v>
      </c>
      <c r="X98" s="83">
        <v>1700</v>
      </c>
      <c r="Y98" s="83"/>
      <c r="Z98" s="93">
        <v>0</v>
      </c>
      <c r="AA98" s="93"/>
      <c r="AB98" s="135" t="s">
        <v>763</v>
      </c>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row>
    <row r="99" spans="1:249" s="4" customFormat="1" ht="66" hidden="1">
      <c r="A99" s="60">
        <v>89</v>
      </c>
      <c r="B99" s="170" t="s">
        <v>764</v>
      </c>
      <c r="C99" s="170"/>
      <c r="D99" s="170"/>
      <c r="E99" s="93" t="s">
        <v>1117</v>
      </c>
      <c r="F99" s="79" t="s">
        <v>1247</v>
      </c>
      <c r="G99" s="101"/>
      <c r="H99" s="105" t="s">
        <v>26</v>
      </c>
      <c r="I99" s="64">
        <v>2015</v>
      </c>
      <c r="J99" s="64"/>
      <c r="K99" s="64">
        <v>2017</v>
      </c>
      <c r="L99" s="64"/>
      <c r="M99" s="64"/>
      <c r="N99" s="170" t="s">
        <v>765</v>
      </c>
      <c r="O99" s="83">
        <v>3818</v>
      </c>
      <c r="P99" s="83"/>
      <c r="Q99" s="65">
        <v>3818</v>
      </c>
      <c r="R99" s="65">
        <f t="shared" si="9"/>
        <v>1350</v>
      </c>
      <c r="S99" s="65"/>
      <c r="T99" s="65">
        <v>1350</v>
      </c>
      <c r="U99" s="83">
        <v>2080</v>
      </c>
      <c r="V99" s="83"/>
      <c r="W99" s="83">
        <f t="shared" si="10"/>
        <v>1500</v>
      </c>
      <c r="X99" s="83">
        <v>1500</v>
      </c>
      <c r="Y99" s="83"/>
      <c r="Z99" s="93">
        <v>0</v>
      </c>
      <c r="AA99" s="93"/>
      <c r="AB99" s="135" t="s">
        <v>766</v>
      </c>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row>
    <row r="100" spans="1:249" s="4" customFormat="1" ht="49.5" hidden="1">
      <c r="A100" s="60">
        <v>90</v>
      </c>
      <c r="B100" s="176" t="s">
        <v>767</v>
      </c>
      <c r="C100" s="139" t="s">
        <v>1377</v>
      </c>
      <c r="D100" s="172">
        <v>2959</v>
      </c>
      <c r="E100" s="93" t="s">
        <v>1117</v>
      </c>
      <c r="F100" s="79" t="s">
        <v>1247</v>
      </c>
      <c r="G100" s="101"/>
      <c r="H100" s="179" t="s">
        <v>106</v>
      </c>
      <c r="I100" s="64">
        <v>2015</v>
      </c>
      <c r="J100" s="64"/>
      <c r="K100" s="64">
        <v>2017</v>
      </c>
      <c r="L100" s="64"/>
      <c r="M100" s="64"/>
      <c r="N100" s="177" t="s">
        <v>1132</v>
      </c>
      <c r="O100" s="65">
        <v>3258</v>
      </c>
      <c r="P100" s="65"/>
      <c r="Q100" s="65">
        <v>3258</v>
      </c>
      <c r="R100" s="65">
        <f t="shared" si="9"/>
        <v>1200</v>
      </c>
      <c r="S100" s="65"/>
      <c r="T100" s="65">
        <v>1200</v>
      </c>
      <c r="U100" s="83">
        <v>1900</v>
      </c>
      <c r="V100" s="83"/>
      <c r="W100" s="83">
        <f t="shared" si="10"/>
        <v>1952</v>
      </c>
      <c r="X100" s="83">
        <v>1000</v>
      </c>
      <c r="Y100" s="83">
        <v>952</v>
      </c>
      <c r="Z100" s="93">
        <v>0</v>
      </c>
      <c r="AA100" s="93"/>
      <c r="AB100" s="135"/>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row>
    <row r="101" spans="1:249" s="4" customFormat="1" ht="49.5" hidden="1">
      <c r="A101" s="60">
        <v>91</v>
      </c>
      <c r="B101" s="77" t="s">
        <v>768</v>
      </c>
      <c r="C101" s="77"/>
      <c r="D101" s="77"/>
      <c r="E101" s="93" t="s">
        <v>1117</v>
      </c>
      <c r="F101" s="79" t="s">
        <v>1247</v>
      </c>
      <c r="G101" s="101"/>
      <c r="H101" s="138" t="s">
        <v>211</v>
      </c>
      <c r="I101" s="64">
        <v>2015</v>
      </c>
      <c r="J101" s="64"/>
      <c r="K101" s="64">
        <v>2017</v>
      </c>
      <c r="L101" s="64"/>
      <c r="M101" s="64"/>
      <c r="N101" s="170" t="s">
        <v>769</v>
      </c>
      <c r="O101" s="83">
        <v>5776</v>
      </c>
      <c r="P101" s="83"/>
      <c r="Q101" s="65">
        <v>5776</v>
      </c>
      <c r="R101" s="65">
        <f t="shared" si="9"/>
        <v>2030</v>
      </c>
      <c r="S101" s="65"/>
      <c r="T101" s="65">
        <v>2030</v>
      </c>
      <c r="U101" s="83">
        <v>3170</v>
      </c>
      <c r="V101" s="83"/>
      <c r="W101" s="83">
        <f t="shared" si="10"/>
        <v>3246</v>
      </c>
      <c r="X101" s="83">
        <v>1600</v>
      </c>
      <c r="Y101" s="83">
        <v>1646</v>
      </c>
      <c r="Z101" s="93">
        <v>0</v>
      </c>
      <c r="AA101" s="93"/>
      <c r="AB101" s="135"/>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row>
    <row r="102" spans="1:249" s="4" customFormat="1" ht="49.5" hidden="1">
      <c r="A102" s="60">
        <v>92</v>
      </c>
      <c r="B102" s="81" t="s">
        <v>787</v>
      </c>
      <c r="C102" s="81"/>
      <c r="D102" s="81"/>
      <c r="E102" s="93" t="s">
        <v>1117</v>
      </c>
      <c r="F102" s="79" t="s">
        <v>1247</v>
      </c>
      <c r="G102" s="93" t="s">
        <v>9</v>
      </c>
      <c r="H102" s="85" t="s">
        <v>51</v>
      </c>
      <c r="I102" s="64">
        <v>2015</v>
      </c>
      <c r="J102" s="64"/>
      <c r="K102" s="64">
        <v>2017</v>
      </c>
      <c r="L102" s="64"/>
      <c r="M102" s="64"/>
      <c r="N102" s="81" t="s">
        <v>788</v>
      </c>
      <c r="O102" s="65">
        <v>2958</v>
      </c>
      <c r="P102" s="65"/>
      <c r="Q102" s="65">
        <v>2958</v>
      </c>
      <c r="R102" s="65">
        <f t="shared" si="9"/>
        <v>1040</v>
      </c>
      <c r="S102" s="65"/>
      <c r="T102" s="65">
        <v>1040</v>
      </c>
      <c r="U102" s="83">
        <v>1620</v>
      </c>
      <c r="V102" s="83"/>
      <c r="W102" s="83">
        <f t="shared" si="10"/>
        <v>1560</v>
      </c>
      <c r="X102" s="174">
        <v>820</v>
      </c>
      <c r="Y102" s="83">
        <v>740</v>
      </c>
      <c r="Z102" s="93">
        <v>0</v>
      </c>
      <c r="AA102" s="93"/>
      <c r="AB102" s="119"/>
    </row>
    <row r="103" spans="1:249" s="4" customFormat="1" ht="49.5" hidden="1">
      <c r="A103" s="60">
        <v>93</v>
      </c>
      <c r="B103" s="170" t="s">
        <v>789</v>
      </c>
      <c r="C103" s="170"/>
      <c r="D103" s="170"/>
      <c r="E103" s="93" t="s">
        <v>1117</v>
      </c>
      <c r="F103" s="79" t="s">
        <v>1247</v>
      </c>
      <c r="G103" s="93" t="s">
        <v>9</v>
      </c>
      <c r="H103" s="85" t="s">
        <v>51</v>
      </c>
      <c r="I103" s="64">
        <v>2015</v>
      </c>
      <c r="J103" s="64"/>
      <c r="K103" s="64">
        <v>2017</v>
      </c>
      <c r="L103" s="64"/>
      <c r="M103" s="64"/>
      <c r="N103" s="170" t="s">
        <v>790</v>
      </c>
      <c r="O103" s="65">
        <v>3161</v>
      </c>
      <c r="P103" s="65"/>
      <c r="Q103" s="65">
        <v>3161</v>
      </c>
      <c r="R103" s="65">
        <f t="shared" si="9"/>
        <v>1100</v>
      </c>
      <c r="S103" s="65"/>
      <c r="T103" s="65">
        <v>1100</v>
      </c>
      <c r="U103" s="83">
        <v>1750</v>
      </c>
      <c r="V103" s="83"/>
      <c r="W103" s="83">
        <f t="shared" si="10"/>
        <v>2000</v>
      </c>
      <c r="X103" s="174">
        <v>900</v>
      </c>
      <c r="Y103" s="83">
        <v>1100</v>
      </c>
      <c r="Z103" s="93">
        <v>0</v>
      </c>
      <c r="AA103" s="93"/>
      <c r="AB103" s="119"/>
    </row>
    <row r="104" spans="1:249" s="4" customFormat="1" ht="49.5" hidden="1">
      <c r="A104" s="60">
        <v>94</v>
      </c>
      <c r="B104" s="170" t="s">
        <v>791</v>
      </c>
      <c r="C104" s="139" t="s">
        <v>1350</v>
      </c>
      <c r="D104" s="172">
        <v>4133</v>
      </c>
      <c r="E104" s="93" t="s">
        <v>1117</v>
      </c>
      <c r="F104" s="79" t="s">
        <v>1247</v>
      </c>
      <c r="G104" s="93" t="s">
        <v>9</v>
      </c>
      <c r="H104" s="180" t="s">
        <v>132</v>
      </c>
      <c r="I104" s="64">
        <v>2015</v>
      </c>
      <c r="J104" s="64"/>
      <c r="K104" s="64">
        <v>2017</v>
      </c>
      <c r="L104" s="64"/>
      <c r="M104" s="64"/>
      <c r="N104" s="170" t="s">
        <v>792</v>
      </c>
      <c r="O104" s="65">
        <v>4606</v>
      </c>
      <c r="P104" s="65"/>
      <c r="Q104" s="65">
        <v>4000</v>
      </c>
      <c r="R104" s="65">
        <f t="shared" si="9"/>
        <v>1400</v>
      </c>
      <c r="S104" s="65"/>
      <c r="T104" s="65">
        <v>1400</v>
      </c>
      <c r="U104" s="83">
        <v>2140</v>
      </c>
      <c r="V104" s="83"/>
      <c r="W104" s="83">
        <f t="shared" si="10"/>
        <v>2994</v>
      </c>
      <c r="X104" s="174">
        <v>1140</v>
      </c>
      <c r="Y104" s="83">
        <v>1854</v>
      </c>
      <c r="Z104" s="93">
        <v>0</v>
      </c>
      <c r="AA104" s="93"/>
      <c r="AB104" s="119"/>
    </row>
    <row r="105" spans="1:249" s="4" customFormat="1" ht="82.5" hidden="1">
      <c r="A105" s="60">
        <v>95</v>
      </c>
      <c r="B105" s="170" t="s">
        <v>793</v>
      </c>
      <c r="C105" s="170"/>
      <c r="D105" s="170"/>
      <c r="E105" s="93" t="s">
        <v>1117</v>
      </c>
      <c r="F105" s="79" t="s">
        <v>1247</v>
      </c>
      <c r="G105" s="181"/>
      <c r="H105" s="63" t="s">
        <v>19</v>
      </c>
      <c r="I105" s="64">
        <v>2015</v>
      </c>
      <c r="J105" s="64"/>
      <c r="K105" s="64">
        <v>2017</v>
      </c>
      <c r="L105" s="64"/>
      <c r="M105" s="64"/>
      <c r="N105" s="170" t="s">
        <v>794</v>
      </c>
      <c r="O105" s="65">
        <v>4281</v>
      </c>
      <c r="P105" s="65"/>
      <c r="Q105" s="65">
        <v>4281</v>
      </c>
      <c r="R105" s="65">
        <f t="shared" si="9"/>
        <v>800</v>
      </c>
      <c r="S105" s="65"/>
      <c r="T105" s="65">
        <v>800</v>
      </c>
      <c r="U105" s="83">
        <v>3010</v>
      </c>
      <c r="V105" s="83"/>
      <c r="W105" s="83">
        <f t="shared" si="10"/>
        <v>1687</v>
      </c>
      <c r="X105" s="174">
        <v>1510</v>
      </c>
      <c r="Y105" s="83">
        <v>177</v>
      </c>
      <c r="Z105" s="93">
        <v>0</v>
      </c>
      <c r="AA105" s="93"/>
      <c r="AB105" s="119"/>
    </row>
    <row r="106" spans="1:249" s="4" customFormat="1" ht="49.5" hidden="1">
      <c r="A106" s="60">
        <v>96</v>
      </c>
      <c r="B106" s="176" t="s">
        <v>795</v>
      </c>
      <c r="C106" s="176"/>
      <c r="D106" s="176"/>
      <c r="E106" s="93" t="s">
        <v>1117</v>
      </c>
      <c r="F106" s="79" t="s">
        <v>1247</v>
      </c>
      <c r="G106" s="181"/>
      <c r="H106" s="106" t="s">
        <v>189</v>
      </c>
      <c r="I106" s="64">
        <v>2015</v>
      </c>
      <c r="J106" s="64"/>
      <c r="K106" s="64">
        <v>2017</v>
      </c>
      <c r="L106" s="64"/>
      <c r="M106" s="64"/>
      <c r="N106" s="177" t="s">
        <v>1120</v>
      </c>
      <c r="O106" s="65">
        <v>3086</v>
      </c>
      <c r="P106" s="65"/>
      <c r="Q106" s="65">
        <v>3086</v>
      </c>
      <c r="R106" s="65">
        <f t="shared" si="9"/>
        <v>1080</v>
      </c>
      <c r="S106" s="65"/>
      <c r="T106" s="65">
        <v>1080</v>
      </c>
      <c r="U106" s="83">
        <v>1700</v>
      </c>
      <c r="V106" s="83"/>
      <c r="W106" s="83">
        <f t="shared" si="10"/>
        <v>1900</v>
      </c>
      <c r="X106" s="174">
        <v>900</v>
      </c>
      <c r="Y106" s="83">
        <v>1000</v>
      </c>
      <c r="Z106" s="93">
        <v>0</v>
      </c>
      <c r="AA106" s="93"/>
      <c r="AB106" s="119"/>
    </row>
    <row r="107" spans="1:249" s="4" customFormat="1" ht="49.5" hidden="1">
      <c r="A107" s="60">
        <v>97</v>
      </c>
      <c r="B107" s="77" t="s">
        <v>796</v>
      </c>
      <c r="C107" s="77"/>
      <c r="D107" s="77"/>
      <c r="E107" s="93" t="s">
        <v>1117</v>
      </c>
      <c r="F107" s="79" t="s">
        <v>1247</v>
      </c>
      <c r="G107" s="181"/>
      <c r="H107" s="105" t="s">
        <v>26</v>
      </c>
      <c r="I107" s="64">
        <v>2015</v>
      </c>
      <c r="J107" s="64"/>
      <c r="K107" s="64">
        <v>2017</v>
      </c>
      <c r="L107" s="64"/>
      <c r="M107" s="64"/>
      <c r="N107" s="170" t="s">
        <v>797</v>
      </c>
      <c r="O107" s="65">
        <v>5656</v>
      </c>
      <c r="P107" s="65"/>
      <c r="Q107" s="65">
        <v>5656</v>
      </c>
      <c r="R107" s="65">
        <f t="shared" si="9"/>
        <v>1980</v>
      </c>
      <c r="S107" s="65"/>
      <c r="T107" s="65">
        <v>1980</v>
      </c>
      <c r="U107" s="83">
        <v>3110</v>
      </c>
      <c r="V107" s="83"/>
      <c r="W107" s="83">
        <f t="shared" si="10"/>
        <v>3610</v>
      </c>
      <c r="X107" s="174">
        <v>1610</v>
      </c>
      <c r="Y107" s="83">
        <v>2000</v>
      </c>
      <c r="Z107" s="93">
        <v>0</v>
      </c>
      <c r="AA107" s="93"/>
      <c r="AB107" s="119"/>
    </row>
    <row r="108" spans="1:249" s="4" customFormat="1" ht="132" hidden="1">
      <c r="A108" s="60">
        <v>98</v>
      </c>
      <c r="B108" s="176" t="s">
        <v>798</v>
      </c>
      <c r="C108" s="139" t="s">
        <v>1378</v>
      </c>
      <c r="D108" s="172">
        <v>3355</v>
      </c>
      <c r="E108" s="93" t="s">
        <v>1117</v>
      </c>
      <c r="F108" s="79" t="s">
        <v>1247</v>
      </c>
      <c r="G108" s="93" t="s">
        <v>9</v>
      </c>
      <c r="H108" s="85" t="s">
        <v>51</v>
      </c>
      <c r="I108" s="64">
        <v>2015</v>
      </c>
      <c r="J108" s="80" t="s">
        <v>1192</v>
      </c>
      <c r="K108" s="64">
        <v>2017</v>
      </c>
      <c r="L108" s="80" t="s">
        <v>1223</v>
      </c>
      <c r="M108" s="64"/>
      <c r="N108" s="177" t="s">
        <v>1121</v>
      </c>
      <c r="O108" s="65">
        <v>3380</v>
      </c>
      <c r="P108" s="65"/>
      <c r="Q108" s="65">
        <v>3380</v>
      </c>
      <c r="R108" s="65">
        <f t="shared" si="9"/>
        <v>1080</v>
      </c>
      <c r="S108" s="65"/>
      <c r="T108" s="65">
        <v>1080</v>
      </c>
      <c r="U108" s="83">
        <v>1960</v>
      </c>
      <c r="V108" s="83"/>
      <c r="W108" s="83">
        <f t="shared" si="10"/>
        <v>2275</v>
      </c>
      <c r="X108" s="174">
        <v>1000</v>
      </c>
      <c r="Y108" s="83">
        <v>1275</v>
      </c>
      <c r="Z108" s="93">
        <v>0</v>
      </c>
      <c r="AA108" s="93"/>
      <c r="AB108" s="119"/>
    </row>
    <row r="109" spans="1:249" s="4" customFormat="1" ht="49.5" hidden="1">
      <c r="A109" s="60">
        <v>99</v>
      </c>
      <c r="B109" s="81" t="s">
        <v>799</v>
      </c>
      <c r="C109" s="81"/>
      <c r="D109" s="81"/>
      <c r="E109" s="93" t="s">
        <v>1117</v>
      </c>
      <c r="F109" s="79" t="s">
        <v>1247</v>
      </c>
      <c r="G109" s="93"/>
      <c r="H109" s="138" t="s">
        <v>211</v>
      </c>
      <c r="I109" s="64">
        <v>2015</v>
      </c>
      <c r="J109" s="64"/>
      <c r="K109" s="64">
        <v>2017</v>
      </c>
      <c r="L109" s="64"/>
      <c r="M109" s="64"/>
      <c r="N109" s="81" t="s">
        <v>800</v>
      </c>
      <c r="O109" s="65">
        <v>2959</v>
      </c>
      <c r="P109" s="65"/>
      <c r="Q109" s="65">
        <v>2959</v>
      </c>
      <c r="R109" s="65">
        <f t="shared" si="9"/>
        <v>1040</v>
      </c>
      <c r="S109" s="65"/>
      <c r="T109" s="65">
        <v>1040</v>
      </c>
      <c r="U109" s="83">
        <v>1625</v>
      </c>
      <c r="V109" s="83"/>
      <c r="W109" s="83">
        <f t="shared" si="10"/>
        <v>1810</v>
      </c>
      <c r="X109" s="174">
        <v>825</v>
      </c>
      <c r="Y109" s="83">
        <v>985</v>
      </c>
      <c r="Z109" s="93">
        <v>0</v>
      </c>
      <c r="AA109" s="93"/>
      <c r="AB109" s="119"/>
    </row>
    <row r="110" spans="1:249" s="4" customFormat="1" ht="49.5" hidden="1">
      <c r="A110" s="60">
        <v>100</v>
      </c>
      <c r="B110" s="77" t="s">
        <v>801</v>
      </c>
      <c r="C110" s="77"/>
      <c r="D110" s="77"/>
      <c r="E110" s="93" t="s">
        <v>1117</v>
      </c>
      <c r="F110" s="79" t="s">
        <v>1247</v>
      </c>
      <c r="G110" s="181"/>
      <c r="H110" s="63" t="s">
        <v>132</v>
      </c>
      <c r="I110" s="64">
        <v>2015</v>
      </c>
      <c r="J110" s="64"/>
      <c r="K110" s="64">
        <v>2017</v>
      </c>
      <c r="L110" s="64"/>
      <c r="M110" s="64"/>
      <c r="N110" s="170" t="s">
        <v>802</v>
      </c>
      <c r="O110" s="65">
        <v>5741</v>
      </c>
      <c r="P110" s="65"/>
      <c r="Q110" s="65">
        <v>5741</v>
      </c>
      <c r="R110" s="65">
        <f t="shared" si="9"/>
        <v>2010</v>
      </c>
      <c r="S110" s="65"/>
      <c r="T110" s="65">
        <v>2010</v>
      </c>
      <c r="U110" s="83">
        <v>3130</v>
      </c>
      <c r="V110" s="83"/>
      <c r="W110" s="83">
        <f t="shared" si="10"/>
        <v>3730</v>
      </c>
      <c r="X110" s="174">
        <v>1630</v>
      </c>
      <c r="Y110" s="83">
        <v>2100</v>
      </c>
      <c r="Z110" s="93">
        <v>0</v>
      </c>
      <c r="AA110" s="93"/>
      <c r="AB110" s="119"/>
    </row>
    <row r="111" spans="1:249" s="4" customFormat="1" ht="82.5" hidden="1">
      <c r="A111" s="60">
        <v>101</v>
      </c>
      <c r="B111" s="170" t="s">
        <v>803</v>
      </c>
      <c r="C111" s="139" t="s">
        <v>1376</v>
      </c>
      <c r="D111" s="172">
        <v>2331</v>
      </c>
      <c r="E111" s="93" t="s">
        <v>1117</v>
      </c>
      <c r="F111" s="79" t="s">
        <v>1247</v>
      </c>
      <c r="G111" s="181"/>
      <c r="H111" s="63" t="s">
        <v>132</v>
      </c>
      <c r="I111" s="64">
        <v>2015</v>
      </c>
      <c r="J111" s="64"/>
      <c r="K111" s="64">
        <v>2017</v>
      </c>
      <c r="L111" s="64"/>
      <c r="M111" s="64"/>
      <c r="N111" s="170" t="s">
        <v>804</v>
      </c>
      <c r="O111" s="65">
        <v>2352</v>
      </c>
      <c r="P111" s="65"/>
      <c r="Q111" s="65">
        <v>2352</v>
      </c>
      <c r="R111" s="65">
        <f t="shared" si="9"/>
        <v>830</v>
      </c>
      <c r="S111" s="65"/>
      <c r="T111" s="65">
        <v>830</v>
      </c>
      <c r="U111" s="83">
        <v>1290</v>
      </c>
      <c r="V111" s="83"/>
      <c r="W111" s="83">
        <f t="shared" si="10"/>
        <v>1438</v>
      </c>
      <c r="X111" s="174">
        <v>690</v>
      </c>
      <c r="Y111" s="83">
        <v>748</v>
      </c>
      <c r="Z111" s="93">
        <v>0</v>
      </c>
      <c r="AA111" s="93"/>
      <c r="AB111" s="119"/>
    </row>
    <row r="112" spans="1:249" s="4" customFormat="1" ht="23.25" customHeight="1">
      <c r="A112" s="1294"/>
      <c r="B112" s="1295" t="s">
        <v>1484</v>
      </c>
      <c r="C112" s="139"/>
      <c r="D112" s="172"/>
      <c r="E112" s="473"/>
      <c r="F112" s="474"/>
      <c r="G112" s="475"/>
      <c r="H112" s="1880"/>
      <c r="I112" s="1297"/>
      <c r="J112" s="64"/>
      <c r="K112" s="1297"/>
      <c r="L112" s="64"/>
      <c r="M112" s="64"/>
      <c r="N112" s="1295"/>
      <c r="O112" s="1299">
        <f>SUBTOTAL(109,O113:O572)</f>
        <v>2151851.2000000002</v>
      </c>
      <c r="P112" s="1299">
        <f>SUBTOTAL(109,P113:P572)</f>
        <v>254004</v>
      </c>
      <c r="Q112" s="1299">
        <f>SUBTOTAL(109,Q113:Q572)</f>
        <v>894421.6</v>
      </c>
      <c r="R112" s="1299">
        <f>SUBTOTAL(109,R114:R560)</f>
        <v>418919</v>
      </c>
      <c r="S112" s="1299">
        <f>SUBTOTAL(109,S114:S560)</f>
        <v>0</v>
      </c>
      <c r="T112" s="1299">
        <f>SUBTOTAL(109,T114:T560)</f>
        <v>104505</v>
      </c>
      <c r="U112" s="1299">
        <f>SUBTOTAL(109,U113:U572)</f>
        <v>385646</v>
      </c>
      <c r="V112" s="1299">
        <f>SUBTOTAL(109,V113:V572)</f>
        <v>408387</v>
      </c>
      <c r="W112" s="1299">
        <f>SUBTOTAL(109,W114:W565)</f>
        <v>372702</v>
      </c>
      <c r="X112" s="1299">
        <f>SUBTOTAL(109,X114:X565)</f>
        <v>67100</v>
      </c>
      <c r="Y112" s="1299">
        <f>SUBTOTAL(109,Y114:Y565)</f>
        <v>73407</v>
      </c>
      <c r="Z112" s="1299">
        <f>SUBTOTAL(109,Z114:Z565)</f>
        <v>232195</v>
      </c>
      <c r="AA112" s="1299">
        <f>V112-U112</f>
        <v>22741</v>
      </c>
      <c r="AB112" s="1300"/>
    </row>
    <row r="113" spans="1:249" s="4" customFormat="1" ht="27" customHeight="1">
      <c r="A113" s="1294" t="s">
        <v>2129</v>
      </c>
      <c r="B113" s="1955" t="s">
        <v>2122</v>
      </c>
      <c r="C113" s="139"/>
      <c r="D113" s="172"/>
      <c r="E113" s="1667"/>
      <c r="F113" s="474"/>
      <c r="G113" s="475"/>
      <c r="H113" s="1880"/>
      <c r="I113" s="1297"/>
      <c r="J113" s="64"/>
      <c r="K113" s="1297"/>
      <c r="L113" s="64"/>
      <c r="M113" s="64"/>
      <c r="N113" s="1295"/>
      <c r="O113" s="1299">
        <f>SUBTOTAL(109,O114:O496)</f>
        <v>1759405.2</v>
      </c>
      <c r="P113" s="1299">
        <f>SUBTOTAL(109,P114:P496)</f>
        <v>254004</v>
      </c>
      <c r="Q113" s="1299">
        <f>SUBTOTAL(109,Q114:Q496)</f>
        <v>738648.6</v>
      </c>
      <c r="R113" s="1299"/>
      <c r="S113" s="1299"/>
      <c r="T113" s="1299"/>
      <c r="U113" s="1299">
        <f>SUBTOTAL(109,U114:U496)</f>
        <v>335606</v>
      </c>
      <c r="V113" s="1299">
        <f>SUBTOTAL(109,V114:V496)</f>
        <v>335606</v>
      </c>
      <c r="W113" s="1728">
        <f>SUBTOTAL(109,W114:W533)</f>
        <v>352706</v>
      </c>
      <c r="X113" s="1728">
        <f>SUBTOTAL(109,X114:X533)</f>
        <v>67100</v>
      </c>
      <c r="Y113" s="1728">
        <f>SUBTOTAL(109,Y114:Y533)</f>
        <v>73407</v>
      </c>
      <c r="Z113" s="1728">
        <f>SUBTOTAL(109,Z114:Z533)</f>
        <v>212199</v>
      </c>
      <c r="AA113" s="1299"/>
      <c r="AB113" s="1300"/>
    </row>
    <row r="114" spans="1:249" s="45" customFormat="1" ht="47.25" hidden="1">
      <c r="A114" s="1800">
        <v>1</v>
      </c>
      <c r="B114" s="1833" t="s">
        <v>407</v>
      </c>
      <c r="C114" s="182"/>
      <c r="D114" s="182"/>
      <c r="E114" s="93" t="s">
        <v>1117</v>
      </c>
      <c r="F114" s="97" t="s">
        <v>1248</v>
      </c>
      <c r="G114" s="101" t="s">
        <v>1088</v>
      </c>
      <c r="H114" s="1827" t="s">
        <v>1146</v>
      </c>
      <c r="I114" s="1801">
        <v>2015</v>
      </c>
      <c r="J114" s="64"/>
      <c r="K114" s="1801">
        <v>2017</v>
      </c>
      <c r="L114" s="64"/>
      <c r="M114" s="64"/>
      <c r="N114" s="1832" t="s">
        <v>435</v>
      </c>
      <c r="O114" s="1828">
        <v>4217</v>
      </c>
      <c r="P114" s="1828"/>
      <c r="Q114" s="1829">
        <v>4217</v>
      </c>
      <c r="R114" s="1303">
        <v>500</v>
      </c>
      <c r="S114" s="1303"/>
      <c r="T114" s="1303">
        <v>500</v>
      </c>
      <c r="U114" s="1830">
        <v>3717</v>
      </c>
      <c r="V114" s="1830">
        <v>6231</v>
      </c>
      <c r="W114" s="1304">
        <v>3717</v>
      </c>
      <c r="X114" s="1305">
        <v>2000</v>
      </c>
      <c r="Y114" s="1304">
        <v>1500</v>
      </c>
      <c r="Z114" s="1304">
        <f>W114-X114-Y114</f>
        <v>217</v>
      </c>
      <c r="AA114" s="1835">
        <f>V114-U114</f>
        <v>2514</v>
      </c>
      <c r="AB114" s="1831"/>
      <c r="AC114" s="1834"/>
      <c r="AD114" s="1834"/>
      <c r="AE114" s="1834"/>
      <c r="AF114" s="1834"/>
      <c r="AG114" s="1834"/>
      <c r="AH114" s="1834"/>
      <c r="AI114" s="1834"/>
      <c r="AJ114" s="1834"/>
      <c r="AK114" s="1834"/>
      <c r="AL114" s="1834"/>
      <c r="AM114" s="1834"/>
      <c r="AN114" s="1834"/>
      <c r="AO114" s="1834"/>
      <c r="AP114" s="1834"/>
      <c r="AQ114" s="1834"/>
      <c r="AR114" s="1834"/>
      <c r="AS114" s="1834"/>
      <c r="AT114" s="1834"/>
      <c r="AU114" s="1834"/>
      <c r="AV114" s="1834"/>
      <c r="AW114" s="1834"/>
      <c r="AX114" s="1834"/>
      <c r="AY114" s="1834"/>
      <c r="AZ114" s="1834"/>
      <c r="BA114" s="1834"/>
      <c r="BB114" s="1834"/>
      <c r="BC114" s="1834"/>
      <c r="BD114" s="1834"/>
      <c r="BE114" s="1834"/>
      <c r="BF114" s="1834"/>
      <c r="BG114" s="1834"/>
      <c r="BH114" s="1834"/>
      <c r="BI114" s="1834"/>
      <c r="BJ114" s="1834"/>
      <c r="BK114" s="1834"/>
      <c r="BL114" s="1834"/>
      <c r="BM114" s="1834"/>
      <c r="BN114" s="1834"/>
      <c r="BO114" s="1834"/>
      <c r="BP114" s="1834"/>
      <c r="BQ114" s="1834"/>
      <c r="BR114" s="1834"/>
      <c r="BS114" s="1834"/>
      <c r="BT114" s="1834"/>
      <c r="BU114" s="1834"/>
      <c r="BV114" s="1834"/>
      <c r="BW114" s="1834"/>
      <c r="BX114" s="1834"/>
      <c r="BY114" s="1834"/>
      <c r="BZ114" s="1834"/>
      <c r="CA114" s="1834"/>
      <c r="CB114" s="1834"/>
      <c r="CC114" s="1834"/>
      <c r="CD114" s="1834"/>
      <c r="CE114" s="1834"/>
      <c r="CF114" s="1834"/>
      <c r="CG114" s="1834"/>
      <c r="CH114" s="1834"/>
      <c r="CI114" s="1834"/>
      <c r="CJ114" s="1834"/>
      <c r="CK114" s="1834"/>
      <c r="CL114" s="1834"/>
      <c r="CM114" s="1834"/>
      <c r="CN114" s="1834"/>
      <c r="CO114" s="1834"/>
      <c r="CP114" s="1834"/>
      <c r="CQ114" s="1834"/>
      <c r="CR114" s="1834"/>
      <c r="CS114" s="1834"/>
      <c r="CT114" s="1834"/>
      <c r="CU114" s="1834"/>
      <c r="CV114" s="1834"/>
      <c r="CW114" s="1834"/>
      <c r="CX114" s="1834"/>
      <c r="CY114" s="1834"/>
      <c r="CZ114" s="1834"/>
      <c r="DA114" s="1834"/>
      <c r="DB114" s="1834"/>
      <c r="DC114" s="1834"/>
      <c r="DD114" s="1834"/>
      <c r="DE114" s="1834"/>
      <c r="DF114" s="1834"/>
      <c r="DG114" s="1834"/>
      <c r="DH114" s="1834"/>
      <c r="DI114" s="1834"/>
      <c r="DJ114" s="1834"/>
      <c r="DK114" s="1834"/>
      <c r="DL114" s="1834"/>
      <c r="DM114" s="1834"/>
      <c r="DN114" s="1834"/>
      <c r="DO114" s="1834"/>
      <c r="DP114" s="1834"/>
      <c r="DQ114" s="1834"/>
      <c r="DR114" s="1834"/>
      <c r="DS114" s="1834"/>
      <c r="DT114" s="1834"/>
      <c r="DU114" s="1834"/>
      <c r="DV114" s="1834"/>
      <c r="DW114" s="1834"/>
      <c r="DX114" s="1834"/>
      <c r="DY114" s="1834"/>
      <c r="DZ114" s="1834"/>
      <c r="EA114" s="1834"/>
      <c r="EB114" s="1834"/>
      <c r="EC114" s="1834"/>
      <c r="ED114" s="1834"/>
      <c r="EE114" s="1834"/>
      <c r="EF114" s="1834"/>
      <c r="EG114" s="1834"/>
      <c r="EH114" s="1834"/>
      <c r="EI114" s="1834"/>
      <c r="EJ114" s="1834"/>
      <c r="EK114" s="1834"/>
      <c r="EL114" s="1834"/>
      <c r="EM114" s="1834"/>
      <c r="EN114" s="1834"/>
      <c r="EO114" s="1834"/>
      <c r="EP114" s="1834"/>
      <c r="EQ114" s="1834"/>
      <c r="ER114" s="1834"/>
      <c r="ES114" s="1834"/>
      <c r="ET114" s="1834"/>
      <c r="EU114" s="1834"/>
      <c r="EV114" s="1834"/>
      <c r="EW114" s="1834"/>
      <c r="EX114" s="1834"/>
      <c r="EY114" s="1834"/>
      <c r="EZ114" s="1834"/>
      <c r="FA114" s="1834"/>
      <c r="FB114" s="1834"/>
      <c r="FC114" s="1834"/>
      <c r="FD114" s="1834"/>
      <c r="FE114" s="1834"/>
      <c r="FF114" s="1834"/>
      <c r="FG114" s="1834"/>
      <c r="FH114" s="1834"/>
      <c r="FI114" s="1834"/>
      <c r="FJ114" s="1834"/>
      <c r="FK114" s="1834"/>
      <c r="FL114" s="1834"/>
      <c r="FM114" s="1834"/>
      <c r="FN114" s="1834"/>
      <c r="FO114" s="1834"/>
      <c r="FP114" s="1834"/>
      <c r="FQ114" s="1834"/>
      <c r="FR114" s="1834"/>
      <c r="FS114" s="1834"/>
      <c r="FT114" s="1834"/>
      <c r="FU114" s="1834"/>
      <c r="FV114" s="1834"/>
      <c r="FW114" s="1834"/>
      <c r="FX114" s="1834"/>
      <c r="FY114" s="1834"/>
      <c r="FZ114" s="1834"/>
      <c r="GA114" s="1834"/>
      <c r="GB114" s="1834"/>
      <c r="GC114" s="1834"/>
      <c r="GD114" s="1834"/>
      <c r="GE114" s="1834"/>
      <c r="GF114" s="1834"/>
      <c r="GG114" s="1834"/>
      <c r="GH114" s="1834"/>
      <c r="GI114" s="1834"/>
      <c r="GJ114" s="1834"/>
      <c r="GK114" s="1834"/>
      <c r="GL114" s="1834"/>
      <c r="GM114" s="1834"/>
      <c r="GN114" s="1834"/>
      <c r="GO114" s="1834"/>
      <c r="GP114" s="1834"/>
      <c r="GQ114" s="1834"/>
      <c r="GR114" s="1834"/>
      <c r="GS114" s="1834"/>
      <c r="GT114" s="1834"/>
      <c r="GU114" s="1834"/>
      <c r="GV114" s="1834"/>
      <c r="GW114" s="1834"/>
      <c r="GX114" s="1834"/>
      <c r="GY114" s="1834"/>
      <c r="GZ114" s="1834"/>
      <c r="HA114" s="1834"/>
      <c r="HB114" s="1834"/>
      <c r="HC114" s="1834"/>
      <c r="HD114" s="1834"/>
      <c r="HE114" s="1834"/>
      <c r="HF114" s="1834"/>
      <c r="HG114" s="1834"/>
      <c r="HH114" s="1834"/>
      <c r="HI114" s="1834"/>
      <c r="HJ114" s="1834"/>
      <c r="HK114" s="1834"/>
      <c r="HL114" s="1834"/>
      <c r="HM114" s="1834"/>
      <c r="HN114" s="1834"/>
      <c r="HO114" s="1834"/>
      <c r="HP114" s="1834"/>
      <c r="HQ114" s="1834"/>
      <c r="HR114" s="1834"/>
      <c r="HS114" s="1834"/>
      <c r="HT114" s="1834"/>
      <c r="HU114" s="1834"/>
      <c r="HV114" s="1834"/>
      <c r="HW114" s="1834"/>
      <c r="HX114" s="1834"/>
      <c r="HY114" s="1834"/>
      <c r="HZ114" s="1834"/>
      <c r="IA114" s="1834"/>
      <c r="IB114" s="1834"/>
      <c r="IC114" s="1834"/>
      <c r="ID114" s="1834"/>
      <c r="IE114" s="1834"/>
      <c r="IF114" s="1834"/>
      <c r="IG114" s="1834"/>
      <c r="IH114" s="1834"/>
      <c r="II114" s="1834"/>
      <c r="IJ114" s="1834"/>
      <c r="IK114" s="1834"/>
      <c r="IL114" s="1834"/>
      <c r="IM114" s="1834"/>
      <c r="IN114" s="1834"/>
      <c r="IO114" s="1834"/>
    </row>
    <row r="115" spans="1:249" s="4" customFormat="1" ht="82.5" hidden="1">
      <c r="A115" s="60">
        <v>103</v>
      </c>
      <c r="B115" s="77" t="s">
        <v>805</v>
      </c>
      <c r="C115" s="77"/>
      <c r="D115" s="77"/>
      <c r="E115" s="93" t="s">
        <v>1117</v>
      </c>
      <c r="F115" s="97" t="s">
        <v>1248</v>
      </c>
      <c r="G115" s="181"/>
      <c r="H115" s="105" t="s">
        <v>189</v>
      </c>
      <c r="I115" s="64">
        <v>2016</v>
      </c>
      <c r="J115" s="64"/>
      <c r="K115" s="64">
        <v>2018</v>
      </c>
      <c r="L115" s="64"/>
      <c r="M115" s="184" t="s">
        <v>1379</v>
      </c>
      <c r="N115" s="184" t="s">
        <v>806</v>
      </c>
      <c r="O115" s="83">
        <v>3549</v>
      </c>
      <c r="P115" s="83"/>
      <c r="Q115" s="83">
        <v>3549</v>
      </c>
      <c r="R115" s="83">
        <v>200</v>
      </c>
      <c r="S115" s="83"/>
      <c r="T115" s="83">
        <v>200</v>
      </c>
      <c r="U115" s="83">
        <v>3150</v>
      </c>
      <c r="V115" s="83"/>
      <c r="W115" s="83">
        <f>Q115*0.9-T115</f>
        <v>2994.1</v>
      </c>
      <c r="X115" s="185">
        <v>1103</v>
      </c>
      <c r="Y115" s="185">
        <v>980</v>
      </c>
      <c r="Z115" s="93">
        <v>911.09999999999991</v>
      </c>
      <c r="AA115" s="93"/>
      <c r="AB115" s="186"/>
    </row>
    <row r="116" spans="1:249" s="4" customFormat="1" ht="49.5" hidden="1">
      <c r="A116" s="60">
        <v>104</v>
      </c>
      <c r="B116" s="77" t="s">
        <v>807</v>
      </c>
      <c r="C116" s="77"/>
      <c r="D116" s="77"/>
      <c r="E116" s="93" t="s">
        <v>1117</v>
      </c>
      <c r="F116" s="97" t="s">
        <v>1248</v>
      </c>
      <c r="G116" s="181"/>
      <c r="H116" s="63" t="s">
        <v>132</v>
      </c>
      <c r="I116" s="64">
        <v>2016</v>
      </c>
      <c r="J116" s="64"/>
      <c r="K116" s="64">
        <v>2020</v>
      </c>
      <c r="L116" s="64"/>
      <c r="M116" s="64"/>
      <c r="N116" s="184" t="s">
        <v>808</v>
      </c>
      <c r="O116" s="83">
        <v>3400</v>
      </c>
      <c r="P116" s="83"/>
      <c r="Q116" s="83">
        <v>3400</v>
      </c>
      <c r="R116" s="83">
        <v>190</v>
      </c>
      <c r="S116" s="83"/>
      <c r="T116" s="83">
        <v>190</v>
      </c>
      <c r="U116" s="83">
        <v>3360</v>
      </c>
      <c r="V116" s="83"/>
      <c r="W116" s="83">
        <f>Q116*0.9-T116</f>
        <v>2870</v>
      </c>
      <c r="X116" s="185">
        <v>1150</v>
      </c>
      <c r="Y116" s="185">
        <v>980</v>
      </c>
      <c r="Z116" s="93">
        <v>740</v>
      </c>
      <c r="AA116" s="93"/>
      <c r="AB116" s="186"/>
    </row>
    <row r="117" spans="1:249" s="20" customFormat="1" ht="66" hidden="1">
      <c r="A117" s="60">
        <v>105</v>
      </c>
      <c r="B117" s="98" t="s">
        <v>1381</v>
      </c>
      <c r="C117" s="98"/>
      <c r="D117" s="98"/>
      <c r="E117" s="93" t="s">
        <v>1117</v>
      </c>
      <c r="F117" s="97" t="s">
        <v>1248</v>
      </c>
      <c r="G117" s="181"/>
      <c r="H117" s="105" t="s">
        <v>237</v>
      </c>
      <c r="I117" s="64">
        <v>2016</v>
      </c>
      <c r="J117" s="64"/>
      <c r="K117" s="64">
        <v>2018</v>
      </c>
      <c r="L117" s="64"/>
      <c r="M117" s="184" t="s">
        <v>1380</v>
      </c>
      <c r="N117" s="187" t="s">
        <v>809</v>
      </c>
      <c r="O117" s="65">
        <v>2816</v>
      </c>
      <c r="P117" s="65"/>
      <c r="Q117" s="65">
        <v>2816</v>
      </c>
      <c r="R117" s="83">
        <v>150</v>
      </c>
      <c r="S117" s="83"/>
      <c r="T117" s="83">
        <v>150</v>
      </c>
      <c r="U117" s="65">
        <v>3000</v>
      </c>
      <c r="V117" s="65"/>
      <c r="W117" s="83">
        <f>X117+Y117+Z117</f>
        <v>2384.4</v>
      </c>
      <c r="X117" s="185">
        <v>1200</v>
      </c>
      <c r="Y117" s="185">
        <v>500</v>
      </c>
      <c r="Z117" s="93">
        <v>684.40000000000009</v>
      </c>
      <c r="AA117" s="93"/>
      <c r="AB117" s="186"/>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s="4" customFormat="1" ht="49.5" hidden="1">
      <c r="A118" s="60">
        <v>106</v>
      </c>
      <c r="B118" s="98" t="s">
        <v>810</v>
      </c>
      <c r="C118" s="98"/>
      <c r="D118" s="98"/>
      <c r="E118" s="93" t="s">
        <v>1117</v>
      </c>
      <c r="F118" s="97" t="s">
        <v>1248</v>
      </c>
      <c r="G118" s="93" t="s">
        <v>9</v>
      </c>
      <c r="H118" s="180" t="s">
        <v>132</v>
      </c>
      <c r="I118" s="64">
        <v>2016</v>
      </c>
      <c r="J118" s="64"/>
      <c r="K118" s="64">
        <v>2018</v>
      </c>
      <c r="L118" s="64"/>
      <c r="M118" s="64"/>
      <c r="N118" s="187" t="s">
        <v>811</v>
      </c>
      <c r="O118" s="93">
        <v>3000</v>
      </c>
      <c r="P118" s="93"/>
      <c r="Q118" s="93">
        <v>3000</v>
      </c>
      <c r="R118" s="83">
        <v>150</v>
      </c>
      <c r="S118" s="83"/>
      <c r="T118" s="83">
        <v>150</v>
      </c>
      <c r="U118" s="93">
        <v>3000</v>
      </c>
      <c r="V118" s="93"/>
      <c r="W118" s="83">
        <f>X118+Y118+Z118</f>
        <v>2550</v>
      </c>
      <c r="X118" s="185">
        <v>1232</v>
      </c>
      <c r="Y118" s="185">
        <v>550</v>
      </c>
      <c r="Z118" s="93">
        <v>768</v>
      </c>
      <c r="AA118" s="93"/>
      <c r="AB118" s="186"/>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row>
    <row r="119" spans="1:249" s="4" customFormat="1" ht="49.5" hidden="1">
      <c r="A119" s="60">
        <v>107</v>
      </c>
      <c r="B119" s="170" t="s">
        <v>812</v>
      </c>
      <c r="C119" s="170"/>
      <c r="D119" s="170"/>
      <c r="E119" s="93" t="s">
        <v>1117</v>
      </c>
      <c r="F119" s="97" t="s">
        <v>1248</v>
      </c>
      <c r="G119" s="181"/>
      <c r="H119" s="105" t="s">
        <v>26</v>
      </c>
      <c r="I119" s="64">
        <v>2016</v>
      </c>
      <c r="J119" s="64"/>
      <c r="K119" s="64">
        <v>2018</v>
      </c>
      <c r="L119" s="64"/>
      <c r="M119" s="64"/>
      <c r="N119" s="184" t="s">
        <v>813</v>
      </c>
      <c r="O119" s="83">
        <v>3000</v>
      </c>
      <c r="P119" s="83"/>
      <c r="Q119" s="83">
        <v>3000</v>
      </c>
      <c r="R119" s="83">
        <v>200</v>
      </c>
      <c r="S119" s="83"/>
      <c r="T119" s="83">
        <v>200</v>
      </c>
      <c r="U119" s="83">
        <v>2950</v>
      </c>
      <c r="V119" s="83"/>
      <c r="W119" s="83">
        <f>X119+Y119+Z119</f>
        <v>2500</v>
      </c>
      <c r="X119" s="93">
        <v>1000</v>
      </c>
      <c r="Y119" s="93">
        <v>740</v>
      </c>
      <c r="Z119" s="93">
        <v>760</v>
      </c>
      <c r="AA119" s="93"/>
      <c r="AB119" s="186"/>
    </row>
    <row r="120" spans="1:249" s="20" customFormat="1" ht="49.5" hidden="1">
      <c r="A120" s="60">
        <v>108</v>
      </c>
      <c r="B120" s="77" t="s">
        <v>814</v>
      </c>
      <c r="C120" s="77"/>
      <c r="D120" s="77"/>
      <c r="E120" s="93" t="s">
        <v>1117</v>
      </c>
      <c r="F120" s="97" t="s">
        <v>1248</v>
      </c>
      <c r="G120" s="181"/>
      <c r="H120" s="105" t="s">
        <v>26</v>
      </c>
      <c r="I120" s="64">
        <v>2016</v>
      </c>
      <c r="J120" s="64"/>
      <c r="K120" s="64">
        <v>2018</v>
      </c>
      <c r="L120" s="64"/>
      <c r="M120" s="64"/>
      <c r="N120" s="184" t="s">
        <v>815</v>
      </c>
      <c r="O120" s="83">
        <v>4104</v>
      </c>
      <c r="P120" s="83"/>
      <c r="Q120" s="83">
        <v>4104</v>
      </c>
      <c r="R120" s="83">
        <v>150</v>
      </c>
      <c r="S120" s="83"/>
      <c r="T120" s="83">
        <v>150</v>
      </c>
      <c r="U120" s="83">
        <v>3000</v>
      </c>
      <c r="V120" s="83"/>
      <c r="W120" s="83">
        <f>X120+Y120+Z120</f>
        <v>3534</v>
      </c>
      <c r="X120" s="93">
        <v>1500</v>
      </c>
      <c r="Y120" s="93">
        <v>1050</v>
      </c>
      <c r="Z120" s="93">
        <v>984</v>
      </c>
      <c r="AA120" s="93"/>
      <c r="AB120" s="186"/>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row>
    <row r="121" spans="1:249" s="20" customFormat="1" ht="49.5" hidden="1">
      <c r="A121" s="60">
        <v>109</v>
      </c>
      <c r="B121" s="98" t="s">
        <v>816</v>
      </c>
      <c r="C121" s="98"/>
      <c r="D121" s="98"/>
      <c r="E121" s="93" t="s">
        <v>1117</v>
      </c>
      <c r="F121" s="97" t="s">
        <v>1248</v>
      </c>
      <c r="G121" s="181"/>
      <c r="H121" s="63" t="s">
        <v>19</v>
      </c>
      <c r="I121" s="64">
        <v>2016</v>
      </c>
      <c r="J121" s="64"/>
      <c r="K121" s="64">
        <v>2018</v>
      </c>
      <c r="L121" s="64"/>
      <c r="M121" s="64"/>
      <c r="N121" s="187" t="s">
        <v>817</v>
      </c>
      <c r="O121" s="83">
        <v>8178</v>
      </c>
      <c r="P121" s="83"/>
      <c r="Q121" s="83">
        <v>8000</v>
      </c>
      <c r="R121" s="83">
        <v>300</v>
      </c>
      <c r="S121" s="83"/>
      <c r="T121" s="83">
        <v>300</v>
      </c>
      <c r="U121" s="83">
        <v>8000</v>
      </c>
      <c r="V121" s="83"/>
      <c r="W121" s="83">
        <f>X121+Y121+Z121</f>
        <v>6900</v>
      </c>
      <c r="X121" s="93">
        <v>2800</v>
      </c>
      <c r="Y121" s="93">
        <v>2000</v>
      </c>
      <c r="Z121" s="93">
        <v>2100</v>
      </c>
      <c r="AA121" s="93"/>
      <c r="AB121" s="186"/>
    </row>
    <row r="122" spans="1:249" s="4" customFormat="1" ht="82.5" hidden="1">
      <c r="A122" s="60">
        <v>110</v>
      </c>
      <c r="B122" s="77" t="s">
        <v>818</v>
      </c>
      <c r="C122" s="77"/>
      <c r="D122" s="77"/>
      <c r="E122" s="93" t="s">
        <v>1117</v>
      </c>
      <c r="F122" s="97" t="s">
        <v>1248</v>
      </c>
      <c r="G122" s="93" t="s">
        <v>9</v>
      </c>
      <c r="H122" s="81" t="s">
        <v>211</v>
      </c>
      <c r="I122" s="64">
        <v>2016</v>
      </c>
      <c r="J122" s="64"/>
      <c r="K122" s="64">
        <v>2018</v>
      </c>
      <c r="L122" s="64"/>
      <c r="M122" s="184" t="s">
        <v>1382</v>
      </c>
      <c r="N122" s="184" t="s">
        <v>819</v>
      </c>
      <c r="O122" s="83">
        <v>2500</v>
      </c>
      <c r="P122" s="83"/>
      <c r="Q122" s="83">
        <v>2500</v>
      </c>
      <c r="R122" s="83">
        <v>140</v>
      </c>
      <c r="S122" s="83"/>
      <c r="T122" s="83">
        <v>140</v>
      </c>
      <c r="U122" s="83">
        <v>2460</v>
      </c>
      <c r="V122" s="83"/>
      <c r="W122" s="83">
        <f>Q122*0.9-T122</f>
        <v>2110</v>
      </c>
      <c r="X122" s="93">
        <v>835</v>
      </c>
      <c r="Y122" s="93">
        <v>630</v>
      </c>
      <c r="Z122" s="93">
        <v>645</v>
      </c>
      <c r="AA122" s="93"/>
      <c r="AB122" s="186"/>
    </row>
    <row r="123" spans="1:249" s="11" customFormat="1" ht="49.5" hidden="1">
      <c r="A123" s="60">
        <v>111</v>
      </c>
      <c r="B123" s="77" t="s">
        <v>820</v>
      </c>
      <c r="C123" s="77"/>
      <c r="D123" s="77"/>
      <c r="E123" s="93" t="s">
        <v>1117</v>
      </c>
      <c r="F123" s="97" t="s">
        <v>1248</v>
      </c>
      <c r="G123" s="93" t="s">
        <v>9</v>
      </c>
      <c r="H123" s="98" t="s">
        <v>26</v>
      </c>
      <c r="I123" s="64">
        <v>2016</v>
      </c>
      <c r="J123" s="64"/>
      <c r="K123" s="64">
        <v>2018</v>
      </c>
      <c r="L123" s="64"/>
      <c r="M123" s="64"/>
      <c r="N123" s="184" t="s">
        <v>821</v>
      </c>
      <c r="O123" s="65">
        <v>3500</v>
      </c>
      <c r="P123" s="65"/>
      <c r="Q123" s="65">
        <v>3500</v>
      </c>
      <c r="R123" s="83">
        <v>150</v>
      </c>
      <c r="S123" s="83"/>
      <c r="T123" s="83">
        <v>150</v>
      </c>
      <c r="U123" s="65">
        <v>3500</v>
      </c>
      <c r="V123" s="65"/>
      <c r="W123" s="83">
        <v>3000</v>
      </c>
      <c r="X123" s="93">
        <v>1225</v>
      </c>
      <c r="Y123" s="185">
        <v>1170</v>
      </c>
      <c r="Z123" s="93">
        <v>605</v>
      </c>
      <c r="AA123" s="93"/>
      <c r="AB123" s="186"/>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row>
    <row r="124" spans="1:249" s="4" customFormat="1" ht="82.5" hidden="1">
      <c r="A124" s="60">
        <v>112</v>
      </c>
      <c r="B124" s="98" t="s">
        <v>822</v>
      </c>
      <c r="C124" s="98"/>
      <c r="D124" s="98"/>
      <c r="E124" s="93" t="s">
        <v>1117</v>
      </c>
      <c r="F124" s="97" t="s">
        <v>1248</v>
      </c>
      <c r="G124" s="181"/>
      <c r="H124" s="138" t="s">
        <v>106</v>
      </c>
      <c r="I124" s="64">
        <v>2016</v>
      </c>
      <c r="J124" s="64"/>
      <c r="K124" s="64">
        <v>2018</v>
      </c>
      <c r="L124" s="64"/>
      <c r="M124" s="184" t="s">
        <v>1383</v>
      </c>
      <c r="N124" s="187" t="s">
        <v>813</v>
      </c>
      <c r="O124" s="83">
        <v>4000</v>
      </c>
      <c r="P124" s="83"/>
      <c r="Q124" s="83">
        <v>4000</v>
      </c>
      <c r="R124" s="83">
        <v>200</v>
      </c>
      <c r="S124" s="83"/>
      <c r="T124" s="83">
        <v>200</v>
      </c>
      <c r="U124" s="83">
        <v>4000</v>
      </c>
      <c r="V124" s="83"/>
      <c r="W124" s="83">
        <f>Q124*0.9-T124</f>
        <v>3400</v>
      </c>
      <c r="X124" s="93">
        <v>1400</v>
      </c>
      <c r="Y124" s="185">
        <v>1000</v>
      </c>
      <c r="Z124" s="93">
        <v>1000</v>
      </c>
      <c r="AA124" s="93"/>
      <c r="AB124" s="186"/>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row>
    <row r="125" spans="1:249" s="4" customFormat="1" ht="99" hidden="1">
      <c r="A125" s="60">
        <v>113</v>
      </c>
      <c r="B125" s="98" t="s">
        <v>823</v>
      </c>
      <c r="C125" s="98"/>
      <c r="D125" s="98"/>
      <c r="E125" s="93" t="s">
        <v>1117</v>
      </c>
      <c r="F125" s="97" t="s">
        <v>1248</v>
      </c>
      <c r="G125" s="93" t="s">
        <v>9</v>
      </c>
      <c r="H125" s="81" t="s">
        <v>237</v>
      </c>
      <c r="I125" s="64">
        <v>2016</v>
      </c>
      <c r="J125" s="64"/>
      <c r="K125" s="64">
        <v>2018</v>
      </c>
      <c r="L125" s="64"/>
      <c r="M125" s="64"/>
      <c r="N125" s="187" t="s">
        <v>824</v>
      </c>
      <c r="O125" s="83">
        <v>2815</v>
      </c>
      <c r="P125" s="83"/>
      <c r="Q125" s="83">
        <v>2815</v>
      </c>
      <c r="R125" s="83"/>
      <c r="S125" s="83"/>
      <c r="T125" s="83"/>
      <c r="U125" s="83"/>
      <c r="V125" s="83"/>
      <c r="W125" s="83">
        <f>X125+Y125+Z125</f>
        <v>2533.5</v>
      </c>
      <c r="X125" s="93">
        <v>985</v>
      </c>
      <c r="Y125" s="185">
        <v>760</v>
      </c>
      <c r="Z125" s="93">
        <v>788.5</v>
      </c>
      <c r="AA125" s="93"/>
      <c r="AB125" s="135" t="s">
        <v>825</v>
      </c>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c r="EF125" s="20"/>
      <c r="EG125" s="20"/>
      <c r="EH125" s="20"/>
      <c r="EI125" s="20"/>
      <c r="EJ125" s="20"/>
      <c r="EK125" s="20"/>
      <c r="EL125" s="20"/>
      <c r="EM125" s="20"/>
      <c r="EN125" s="20"/>
      <c r="EO125" s="20"/>
      <c r="EP125" s="20"/>
      <c r="EQ125" s="20"/>
      <c r="ER125" s="20"/>
      <c r="ES125" s="20"/>
      <c r="ET125" s="20"/>
      <c r="EU125" s="20"/>
      <c r="EV125" s="20"/>
      <c r="EW125" s="20"/>
      <c r="EX125" s="20"/>
      <c r="EY125" s="20"/>
      <c r="EZ125" s="20"/>
      <c r="FA125" s="20"/>
      <c r="FB125" s="20"/>
      <c r="FC125" s="20"/>
      <c r="FD125" s="20"/>
      <c r="FE125" s="20"/>
      <c r="FF125" s="20"/>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row>
    <row r="126" spans="1:249" s="4" customFormat="1" ht="49.5" hidden="1">
      <c r="A126" s="60">
        <v>114</v>
      </c>
      <c r="B126" s="77" t="s">
        <v>826</v>
      </c>
      <c r="C126" s="77"/>
      <c r="D126" s="77"/>
      <c r="E126" s="93" t="s">
        <v>1117</v>
      </c>
      <c r="F126" s="97" t="s">
        <v>1248</v>
      </c>
      <c r="G126" s="181"/>
      <c r="H126" s="63" t="s">
        <v>19</v>
      </c>
      <c r="I126" s="64">
        <v>2016</v>
      </c>
      <c r="J126" s="64"/>
      <c r="K126" s="64">
        <v>2018</v>
      </c>
      <c r="L126" s="64"/>
      <c r="M126" s="64"/>
      <c r="N126" s="184" t="s">
        <v>827</v>
      </c>
      <c r="O126" s="83">
        <v>4200</v>
      </c>
      <c r="P126" s="83"/>
      <c r="Q126" s="83">
        <v>4200</v>
      </c>
      <c r="R126" s="83">
        <v>150</v>
      </c>
      <c r="S126" s="83"/>
      <c r="T126" s="83">
        <v>150</v>
      </c>
      <c r="U126" s="83">
        <v>4150</v>
      </c>
      <c r="V126" s="83"/>
      <c r="W126" s="83">
        <f t="shared" ref="W126:W131" si="11">Q126*0.9-T126</f>
        <v>3630</v>
      </c>
      <c r="X126" s="185">
        <v>1452.5</v>
      </c>
      <c r="Y126" s="185">
        <v>1000</v>
      </c>
      <c r="Z126" s="93">
        <v>1178</v>
      </c>
      <c r="AA126" s="93"/>
      <c r="AB126" s="119" t="s">
        <v>828</v>
      </c>
    </row>
    <row r="127" spans="1:249" s="20" customFormat="1" ht="49.5" hidden="1">
      <c r="A127" s="60">
        <v>115</v>
      </c>
      <c r="B127" s="98" t="s">
        <v>829</v>
      </c>
      <c r="C127" s="98"/>
      <c r="D127" s="98"/>
      <c r="E127" s="93" t="s">
        <v>1117</v>
      </c>
      <c r="F127" s="97" t="s">
        <v>1248</v>
      </c>
      <c r="G127" s="181"/>
      <c r="H127" s="63" t="s">
        <v>132</v>
      </c>
      <c r="I127" s="64">
        <v>2016</v>
      </c>
      <c r="J127" s="64"/>
      <c r="K127" s="64">
        <v>2018</v>
      </c>
      <c r="L127" s="64"/>
      <c r="M127" s="64"/>
      <c r="N127" s="187" t="s">
        <v>830</v>
      </c>
      <c r="O127" s="65">
        <v>4000</v>
      </c>
      <c r="P127" s="65"/>
      <c r="Q127" s="65">
        <v>4000</v>
      </c>
      <c r="R127" s="65">
        <v>150</v>
      </c>
      <c r="S127" s="65"/>
      <c r="T127" s="65">
        <v>150</v>
      </c>
      <c r="U127" s="83">
        <v>4000</v>
      </c>
      <c r="V127" s="83"/>
      <c r="W127" s="83">
        <f t="shared" si="11"/>
        <v>3450</v>
      </c>
      <c r="X127" s="93">
        <v>1400</v>
      </c>
      <c r="Y127" s="93">
        <v>1000</v>
      </c>
      <c r="Z127" s="93">
        <v>1050</v>
      </c>
      <c r="AA127" s="93"/>
      <c r="AB127" s="119" t="s">
        <v>828</v>
      </c>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row>
    <row r="128" spans="1:249" s="20" customFormat="1" ht="82.5" hidden="1">
      <c r="A128" s="60">
        <v>116</v>
      </c>
      <c r="B128" s="77" t="s">
        <v>831</v>
      </c>
      <c r="C128" s="77"/>
      <c r="D128" s="77"/>
      <c r="E128" s="93" t="s">
        <v>1117</v>
      </c>
      <c r="F128" s="97" t="s">
        <v>1248</v>
      </c>
      <c r="G128" s="181"/>
      <c r="H128" s="178" t="s">
        <v>189</v>
      </c>
      <c r="I128" s="64">
        <v>2016</v>
      </c>
      <c r="J128" s="64"/>
      <c r="K128" s="64">
        <v>2018</v>
      </c>
      <c r="L128" s="64"/>
      <c r="M128" s="184" t="s">
        <v>1384</v>
      </c>
      <c r="N128" s="184" t="s">
        <v>832</v>
      </c>
      <c r="O128" s="65">
        <v>4978</v>
      </c>
      <c r="P128" s="65"/>
      <c r="Q128" s="65">
        <v>4978</v>
      </c>
      <c r="R128" s="65">
        <v>200</v>
      </c>
      <c r="S128" s="65"/>
      <c r="T128" s="65">
        <v>200</v>
      </c>
      <c r="U128" s="65">
        <v>5000</v>
      </c>
      <c r="V128" s="65"/>
      <c r="W128" s="83">
        <f t="shared" si="11"/>
        <v>4280.2</v>
      </c>
      <c r="X128" s="93">
        <v>1750</v>
      </c>
      <c r="Y128" s="185">
        <v>1400</v>
      </c>
      <c r="Z128" s="93">
        <v>1130.1999999999998</v>
      </c>
      <c r="AA128" s="93"/>
      <c r="AB128" s="119" t="s">
        <v>828</v>
      </c>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row>
    <row r="129" spans="1:249" s="20" customFormat="1" ht="82.5" hidden="1">
      <c r="A129" s="60">
        <v>117</v>
      </c>
      <c r="B129" s="98" t="s">
        <v>833</v>
      </c>
      <c r="C129" s="98"/>
      <c r="D129" s="98"/>
      <c r="E129" s="93" t="s">
        <v>1117</v>
      </c>
      <c r="F129" s="97" t="s">
        <v>1248</v>
      </c>
      <c r="G129" s="181"/>
      <c r="H129" s="105" t="s">
        <v>237</v>
      </c>
      <c r="I129" s="64">
        <v>2016</v>
      </c>
      <c r="J129" s="64"/>
      <c r="K129" s="64">
        <v>2018</v>
      </c>
      <c r="L129" s="64"/>
      <c r="M129" s="184" t="s">
        <v>1385</v>
      </c>
      <c r="N129" s="187" t="s">
        <v>834</v>
      </c>
      <c r="O129" s="65">
        <v>4500</v>
      </c>
      <c r="P129" s="65"/>
      <c r="Q129" s="65">
        <v>4500</v>
      </c>
      <c r="R129" s="65">
        <v>150</v>
      </c>
      <c r="S129" s="65"/>
      <c r="T129" s="65">
        <v>150</v>
      </c>
      <c r="U129" s="65">
        <v>4500</v>
      </c>
      <c r="V129" s="65"/>
      <c r="W129" s="83">
        <f t="shared" si="11"/>
        <v>3900</v>
      </c>
      <c r="X129" s="93">
        <v>1575</v>
      </c>
      <c r="Y129" s="185">
        <v>1400</v>
      </c>
      <c r="Z129" s="93">
        <v>925</v>
      </c>
      <c r="AA129" s="93"/>
      <c r="AB129" s="119" t="s">
        <v>828</v>
      </c>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row>
    <row r="130" spans="1:249" s="11" customFormat="1" ht="82.5" hidden="1">
      <c r="A130" s="60">
        <v>118</v>
      </c>
      <c r="B130" s="98" t="s">
        <v>835</v>
      </c>
      <c r="C130" s="98"/>
      <c r="D130" s="98"/>
      <c r="E130" s="93" t="s">
        <v>1117</v>
      </c>
      <c r="F130" s="97" t="s">
        <v>1248</v>
      </c>
      <c r="G130" s="181"/>
      <c r="H130" s="63" t="s">
        <v>132</v>
      </c>
      <c r="I130" s="64">
        <v>2016</v>
      </c>
      <c r="J130" s="64"/>
      <c r="K130" s="64">
        <v>2018</v>
      </c>
      <c r="L130" s="64"/>
      <c r="M130" s="184" t="s">
        <v>1386</v>
      </c>
      <c r="N130" s="187" t="s">
        <v>836</v>
      </c>
      <c r="O130" s="65">
        <v>3000</v>
      </c>
      <c r="P130" s="65"/>
      <c r="Q130" s="65">
        <v>3000</v>
      </c>
      <c r="R130" s="65">
        <v>150</v>
      </c>
      <c r="S130" s="65"/>
      <c r="T130" s="65">
        <v>150</v>
      </c>
      <c r="U130" s="65">
        <v>3000</v>
      </c>
      <c r="V130" s="65"/>
      <c r="W130" s="83">
        <f t="shared" si="11"/>
        <v>2550</v>
      </c>
      <c r="X130" s="93">
        <v>1050</v>
      </c>
      <c r="Y130" s="185">
        <v>780</v>
      </c>
      <c r="Z130" s="93">
        <v>720</v>
      </c>
      <c r="AA130" s="93"/>
      <c r="AB130" s="119" t="s">
        <v>828</v>
      </c>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row>
    <row r="131" spans="1:249" s="11" customFormat="1" ht="49.5" hidden="1">
      <c r="A131" s="60">
        <v>119</v>
      </c>
      <c r="B131" s="98" t="s">
        <v>837</v>
      </c>
      <c r="C131" s="98"/>
      <c r="D131" s="98"/>
      <c r="E131" s="93" t="s">
        <v>1117</v>
      </c>
      <c r="F131" s="97" t="s">
        <v>1248</v>
      </c>
      <c r="G131" s="181"/>
      <c r="H131" s="138" t="s">
        <v>211</v>
      </c>
      <c r="I131" s="64">
        <v>2016</v>
      </c>
      <c r="J131" s="64"/>
      <c r="K131" s="64">
        <v>2018</v>
      </c>
      <c r="L131" s="64"/>
      <c r="M131" s="64"/>
      <c r="N131" s="187" t="s">
        <v>838</v>
      </c>
      <c r="O131" s="83">
        <v>4500</v>
      </c>
      <c r="P131" s="83"/>
      <c r="Q131" s="83">
        <v>4500</v>
      </c>
      <c r="R131" s="83">
        <v>200</v>
      </c>
      <c r="S131" s="83"/>
      <c r="T131" s="83">
        <v>200</v>
      </c>
      <c r="U131" s="83">
        <v>4500</v>
      </c>
      <c r="V131" s="83"/>
      <c r="W131" s="83">
        <f t="shared" si="11"/>
        <v>3850</v>
      </c>
      <c r="X131" s="93">
        <v>1575</v>
      </c>
      <c r="Y131" s="185">
        <v>1250</v>
      </c>
      <c r="Z131" s="93">
        <v>1025</v>
      </c>
      <c r="AA131" s="93"/>
      <c r="AB131" s="119" t="s">
        <v>828</v>
      </c>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row>
    <row r="132" spans="1:249" s="4" customFormat="1" ht="49.5" hidden="1">
      <c r="A132" s="60">
        <v>120</v>
      </c>
      <c r="B132" s="98" t="s">
        <v>839</v>
      </c>
      <c r="C132" s="98"/>
      <c r="D132" s="98"/>
      <c r="E132" s="93" t="s">
        <v>1117</v>
      </c>
      <c r="F132" s="97" t="s">
        <v>1248</v>
      </c>
      <c r="G132" s="181"/>
      <c r="H132" s="105" t="s">
        <v>26</v>
      </c>
      <c r="I132" s="64">
        <v>2016</v>
      </c>
      <c r="J132" s="64"/>
      <c r="K132" s="64">
        <v>2018</v>
      </c>
      <c r="L132" s="64"/>
      <c r="M132" s="64"/>
      <c r="N132" s="187" t="s">
        <v>865</v>
      </c>
      <c r="O132" s="93">
        <v>2500</v>
      </c>
      <c r="P132" s="93"/>
      <c r="Q132" s="93">
        <v>2500</v>
      </c>
      <c r="R132" s="83">
        <v>100</v>
      </c>
      <c r="S132" s="83"/>
      <c r="T132" s="83">
        <v>100</v>
      </c>
      <c r="U132" s="93">
        <v>2400</v>
      </c>
      <c r="V132" s="93"/>
      <c r="W132" s="83"/>
      <c r="X132" s="185"/>
      <c r="Y132" s="185"/>
      <c r="Z132" s="93">
        <v>0</v>
      </c>
      <c r="AA132" s="93"/>
      <c r="AB132" s="119" t="s">
        <v>840</v>
      </c>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c r="EF132" s="20"/>
      <c r="EG132" s="20"/>
      <c r="EH132" s="20"/>
      <c r="EI132" s="20"/>
      <c r="EJ132" s="20"/>
      <c r="EK132" s="20"/>
      <c r="EL132" s="20"/>
      <c r="EM132" s="20"/>
      <c r="EN132" s="20"/>
      <c r="EO132" s="20"/>
      <c r="EP132" s="20"/>
      <c r="EQ132" s="20"/>
      <c r="ER132" s="20"/>
      <c r="ES132" s="20"/>
      <c r="ET132" s="20"/>
      <c r="EU132" s="20"/>
      <c r="EV132" s="20"/>
      <c r="EW132" s="20"/>
      <c r="EX132" s="20"/>
      <c r="EY132" s="20"/>
      <c r="EZ132" s="20"/>
      <c r="FA132" s="20"/>
      <c r="FB132" s="20"/>
      <c r="FC132" s="20"/>
      <c r="FD132" s="20"/>
      <c r="FE132" s="20"/>
      <c r="FF132" s="20"/>
      <c r="FG132" s="20"/>
      <c r="FH132" s="20"/>
      <c r="FI132" s="20"/>
      <c r="FJ132" s="20"/>
      <c r="FK132" s="20"/>
      <c r="FL132" s="20"/>
      <c r="FM132" s="20"/>
      <c r="FN132" s="20"/>
      <c r="FO132" s="20"/>
      <c r="FP132" s="20"/>
      <c r="FQ132" s="20"/>
      <c r="FR132" s="20"/>
      <c r="FS132" s="20"/>
      <c r="FT132" s="20"/>
      <c r="FU132" s="20"/>
      <c r="FV132" s="20"/>
      <c r="FW132" s="20"/>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row>
    <row r="133" spans="1:249" s="20" customFormat="1" ht="49.5" hidden="1">
      <c r="A133" s="60">
        <v>121</v>
      </c>
      <c r="B133" s="98" t="s">
        <v>841</v>
      </c>
      <c r="C133" s="98"/>
      <c r="D133" s="98"/>
      <c r="E133" s="93" t="s">
        <v>1117</v>
      </c>
      <c r="F133" s="97" t="s">
        <v>1248</v>
      </c>
      <c r="G133" s="181"/>
      <c r="H133" s="138" t="s">
        <v>211</v>
      </c>
      <c r="I133" s="64">
        <v>2016</v>
      </c>
      <c r="J133" s="64"/>
      <c r="K133" s="64">
        <v>2018</v>
      </c>
      <c r="L133" s="64"/>
      <c r="M133" s="64"/>
      <c r="N133" s="187" t="s">
        <v>842</v>
      </c>
      <c r="O133" s="65">
        <v>6324</v>
      </c>
      <c r="P133" s="65"/>
      <c r="Q133" s="65">
        <v>6324</v>
      </c>
      <c r="R133" s="93">
        <v>150</v>
      </c>
      <c r="S133" s="93"/>
      <c r="T133" s="93">
        <v>150</v>
      </c>
      <c r="U133" s="65">
        <v>4800</v>
      </c>
      <c r="V133" s="65"/>
      <c r="W133" s="83">
        <f t="shared" ref="W133:W142" si="12">Q133*0.9-T133</f>
        <v>5541.6</v>
      </c>
      <c r="X133" s="93">
        <v>2250</v>
      </c>
      <c r="Y133" s="93">
        <v>1600</v>
      </c>
      <c r="Z133" s="93">
        <v>1691.6000000000004</v>
      </c>
      <c r="AA133" s="93"/>
      <c r="AB133" s="186"/>
    </row>
    <row r="134" spans="1:249" s="4" customFormat="1" ht="49.5" hidden="1">
      <c r="A134" s="60">
        <v>122</v>
      </c>
      <c r="B134" s="98" t="s">
        <v>843</v>
      </c>
      <c r="C134" s="98"/>
      <c r="D134" s="98"/>
      <c r="E134" s="93" t="s">
        <v>1117</v>
      </c>
      <c r="F134" s="97" t="s">
        <v>1248</v>
      </c>
      <c r="G134" s="181"/>
      <c r="H134" s="105" t="s">
        <v>26</v>
      </c>
      <c r="I134" s="64">
        <v>2016</v>
      </c>
      <c r="J134" s="64"/>
      <c r="K134" s="64">
        <v>2018</v>
      </c>
      <c r="L134" s="64"/>
      <c r="M134" s="64"/>
      <c r="N134" s="187" t="s">
        <v>844</v>
      </c>
      <c r="O134" s="65">
        <v>4000</v>
      </c>
      <c r="P134" s="65"/>
      <c r="Q134" s="65">
        <v>4000</v>
      </c>
      <c r="R134" s="65">
        <v>150</v>
      </c>
      <c r="S134" s="65"/>
      <c r="T134" s="65">
        <v>150</v>
      </c>
      <c r="U134" s="65">
        <v>4000</v>
      </c>
      <c r="V134" s="65"/>
      <c r="W134" s="83">
        <f t="shared" si="12"/>
        <v>3450</v>
      </c>
      <c r="X134" s="93">
        <v>1400</v>
      </c>
      <c r="Y134" s="93">
        <v>1000</v>
      </c>
      <c r="Z134" s="93">
        <v>1050</v>
      </c>
      <c r="AA134" s="93"/>
      <c r="AB134" s="186"/>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row>
    <row r="135" spans="1:249" s="20" customFormat="1" ht="49.5" hidden="1">
      <c r="A135" s="60">
        <v>123</v>
      </c>
      <c r="B135" s="98" t="s">
        <v>845</v>
      </c>
      <c r="C135" s="98"/>
      <c r="D135" s="98"/>
      <c r="E135" s="93" t="s">
        <v>1117</v>
      </c>
      <c r="F135" s="97" t="s">
        <v>1248</v>
      </c>
      <c r="G135" s="181"/>
      <c r="H135" s="63" t="s">
        <v>132</v>
      </c>
      <c r="I135" s="64">
        <v>2016</v>
      </c>
      <c r="J135" s="64"/>
      <c r="K135" s="64">
        <v>2018</v>
      </c>
      <c r="L135" s="64"/>
      <c r="M135" s="64"/>
      <c r="N135" s="187" t="s">
        <v>846</v>
      </c>
      <c r="O135" s="65">
        <v>3200</v>
      </c>
      <c r="P135" s="65"/>
      <c r="Q135" s="65">
        <v>3200</v>
      </c>
      <c r="R135" s="65">
        <v>150</v>
      </c>
      <c r="S135" s="65"/>
      <c r="T135" s="65">
        <v>150</v>
      </c>
      <c r="U135" s="65">
        <v>3200</v>
      </c>
      <c r="V135" s="65"/>
      <c r="W135" s="83">
        <f t="shared" si="12"/>
        <v>2730</v>
      </c>
      <c r="X135" s="93">
        <v>1120</v>
      </c>
      <c r="Y135" s="185">
        <v>850</v>
      </c>
      <c r="Z135" s="93">
        <v>760</v>
      </c>
      <c r="AA135" s="93"/>
      <c r="AB135" s="186"/>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row>
    <row r="136" spans="1:249" s="4" customFormat="1" ht="82.5" hidden="1">
      <c r="A136" s="60">
        <v>124</v>
      </c>
      <c r="B136" s="77" t="s">
        <v>847</v>
      </c>
      <c r="C136" s="77"/>
      <c r="D136" s="77"/>
      <c r="E136" s="93" t="s">
        <v>1117</v>
      </c>
      <c r="F136" s="97" t="s">
        <v>1248</v>
      </c>
      <c r="G136" s="181"/>
      <c r="H136" s="105" t="s">
        <v>237</v>
      </c>
      <c r="I136" s="64">
        <v>2016</v>
      </c>
      <c r="J136" s="64"/>
      <c r="K136" s="64">
        <v>2018</v>
      </c>
      <c r="L136" s="64"/>
      <c r="M136" s="184" t="s">
        <v>1387</v>
      </c>
      <c r="N136" s="184" t="s">
        <v>848</v>
      </c>
      <c r="O136" s="65">
        <v>4800</v>
      </c>
      <c r="P136" s="65"/>
      <c r="Q136" s="65">
        <v>4800</v>
      </c>
      <c r="R136" s="65">
        <v>150</v>
      </c>
      <c r="S136" s="65"/>
      <c r="T136" s="65">
        <v>150</v>
      </c>
      <c r="U136" s="65">
        <v>4800</v>
      </c>
      <c r="V136" s="65"/>
      <c r="W136" s="83">
        <f t="shared" si="12"/>
        <v>4170</v>
      </c>
      <c r="X136" s="93">
        <v>1680</v>
      </c>
      <c r="Y136" s="185">
        <v>1081</v>
      </c>
      <c r="Z136" s="93">
        <v>1409</v>
      </c>
      <c r="AA136" s="93"/>
      <c r="AB136" s="186"/>
    </row>
    <row r="137" spans="1:249" s="20" customFormat="1" ht="49.5" hidden="1">
      <c r="A137" s="60">
        <v>125</v>
      </c>
      <c r="B137" s="98" t="s">
        <v>849</v>
      </c>
      <c r="C137" s="98"/>
      <c r="D137" s="98"/>
      <c r="E137" s="93" t="s">
        <v>1117</v>
      </c>
      <c r="F137" s="97" t="s">
        <v>1248</v>
      </c>
      <c r="G137" s="93"/>
      <c r="H137" s="138" t="s">
        <v>211</v>
      </c>
      <c r="I137" s="64">
        <v>2016</v>
      </c>
      <c r="J137" s="64"/>
      <c r="K137" s="64">
        <v>2018</v>
      </c>
      <c r="L137" s="64"/>
      <c r="M137" s="64"/>
      <c r="N137" s="187" t="s">
        <v>850</v>
      </c>
      <c r="O137" s="93">
        <v>3200</v>
      </c>
      <c r="P137" s="93"/>
      <c r="Q137" s="93">
        <v>3200</v>
      </c>
      <c r="R137" s="93">
        <v>150</v>
      </c>
      <c r="S137" s="93"/>
      <c r="T137" s="93">
        <v>150</v>
      </c>
      <c r="U137" s="93">
        <v>3200</v>
      </c>
      <c r="V137" s="93"/>
      <c r="W137" s="83">
        <f t="shared" si="12"/>
        <v>2730</v>
      </c>
      <c r="X137" s="93">
        <v>1120</v>
      </c>
      <c r="Y137" s="185">
        <v>800</v>
      </c>
      <c r="Z137" s="93">
        <v>810</v>
      </c>
      <c r="AA137" s="93"/>
      <c r="AB137" s="186"/>
    </row>
    <row r="138" spans="1:249" s="20" customFormat="1" ht="49.5" hidden="1">
      <c r="A138" s="60">
        <v>126</v>
      </c>
      <c r="B138" s="77" t="s">
        <v>851</v>
      </c>
      <c r="C138" s="77"/>
      <c r="D138" s="77"/>
      <c r="E138" s="93" t="s">
        <v>1117</v>
      </c>
      <c r="F138" s="97" t="s">
        <v>1248</v>
      </c>
      <c r="G138" s="181"/>
      <c r="H138" s="63" t="s">
        <v>19</v>
      </c>
      <c r="I138" s="64">
        <v>2016</v>
      </c>
      <c r="J138" s="64"/>
      <c r="K138" s="64">
        <v>2018</v>
      </c>
      <c r="L138" s="64"/>
      <c r="M138" s="64"/>
      <c r="N138" s="184" t="s">
        <v>852</v>
      </c>
      <c r="O138" s="65">
        <v>2794</v>
      </c>
      <c r="P138" s="65"/>
      <c r="Q138" s="65">
        <v>2794</v>
      </c>
      <c r="R138" s="65">
        <v>150</v>
      </c>
      <c r="S138" s="65"/>
      <c r="T138" s="65">
        <v>150</v>
      </c>
      <c r="U138" s="65">
        <v>3000</v>
      </c>
      <c r="V138" s="65"/>
      <c r="W138" s="83">
        <f t="shared" si="12"/>
        <v>2364.6</v>
      </c>
      <c r="X138" s="93">
        <v>1050</v>
      </c>
      <c r="Y138" s="185">
        <v>700</v>
      </c>
      <c r="Z138" s="93">
        <v>614.59999999999991</v>
      </c>
      <c r="AA138" s="93"/>
      <c r="AB138" s="186"/>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row>
    <row r="139" spans="1:249" s="20" customFormat="1" ht="82.5" hidden="1">
      <c r="A139" s="60">
        <v>127</v>
      </c>
      <c r="B139" s="98" t="s">
        <v>853</v>
      </c>
      <c r="C139" s="98"/>
      <c r="D139" s="98"/>
      <c r="E139" s="93" t="s">
        <v>1117</v>
      </c>
      <c r="F139" s="97" t="s">
        <v>1248</v>
      </c>
      <c r="G139" s="93"/>
      <c r="H139" s="139" t="s">
        <v>51</v>
      </c>
      <c r="I139" s="64">
        <v>2016</v>
      </c>
      <c r="J139" s="64"/>
      <c r="K139" s="64">
        <v>2018</v>
      </c>
      <c r="L139" s="64"/>
      <c r="M139" s="184" t="s">
        <v>1388</v>
      </c>
      <c r="N139" s="187" t="s">
        <v>854</v>
      </c>
      <c r="O139" s="65">
        <v>3230</v>
      </c>
      <c r="P139" s="65"/>
      <c r="Q139" s="65">
        <v>3230</v>
      </c>
      <c r="R139" s="65">
        <v>150</v>
      </c>
      <c r="S139" s="65"/>
      <c r="T139" s="65">
        <v>150</v>
      </c>
      <c r="U139" s="65">
        <v>3500</v>
      </c>
      <c r="V139" s="65"/>
      <c r="W139" s="83">
        <f t="shared" si="12"/>
        <v>2757</v>
      </c>
      <c r="X139" s="93">
        <v>1225</v>
      </c>
      <c r="Y139" s="185">
        <v>750</v>
      </c>
      <c r="Z139" s="93">
        <v>782</v>
      </c>
      <c r="AA139" s="93"/>
      <c r="AB139" s="186"/>
    </row>
    <row r="140" spans="1:249" s="20" customFormat="1" ht="49.5" hidden="1">
      <c r="A140" s="60">
        <v>128</v>
      </c>
      <c r="B140" s="77" t="s">
        <v>855</v>
      </c>
      <c r="C140" s="77"/>
      <c r="D140" s="77"/>
      <c r="E140" s="93" t="s">
        <v>1117</v>
      </c>
      <c r="F140" s="97" t="s">
        <v>1248</v>
      </c>
      <c r="G140" s="93"/>
      <c r="H140" s="63" t="s">
        <v>132</v>
      </c>
      <c r="I140" s="64">
        <v>2016</v>
      </c>
      <c r="J140" s="64"/>
      <c r="K140" s="64">
        <v>2018</v>
      </c>
      <c r="L140" s="64"/>
      <c r="M140" s="64"/>
      <c r="N140" s="184" t="s">
        <v>856</v>
      </c>
      <c r="O140" s="65">
        <v>3200</v>
      </c>
      <c r="P140" s="65"/>
      <c r="Q140" s="65">
        <v>3200</v>
      </c>
      <c r="R140" s="65">
        <v>150</v>
      </c>
      <c r="S140" s="65"/>
      <c r="T140" s="65">
        <v>150</v>
      </c>
      <c r="U140" s="65">
        <v>3200</v>
      </c>
      <c r="V140" s="65"/>
      <c r="W140" s="83">
        <f t="shared" si="12"/>
        <v>2730</v>
      </c>
      <c r="X140" s="93">
        <v>1120</v>
      </c>
      <c r="Y140" s="185">
        <v>810</v>
      </c>
      <c r="Z140" s="93">
        <v>800</v>
      </c>
      <c r="AA140" s="93"/>
      <c r="AB140" s="186"/>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row>
    <row r="141" spans="1:249" s="20" customFormat="1" ht="49.5" hidden="1">
      <c r="A141" s="60">
        <v>129</v>
      </c>
      <c r="B141" s="98" t="s">
        <v>857</v>
      </c>
      <c r="C141" s="98"/>
      <c r="D141" s="98"/>
      <c r="E141" s="93" t="s">
        <v>1117</v>
      </c>
      <c r="F141" s="97" t="s">
        <v>1248</v>
      </c>
      <c r="G141" s="93"/>
      <c r="H141" s="138" t="s">
        <v>211</v>
      </c>
      <c r="I141" s="64">
        <v>2016</v>
      </c>
      <c r="J141" s="64"/>
      <c r="K141" s="64">
        <v>2018</v>
      </c>
      <c r="L141" s="64"/>
      <c r="M141" s="64"/>
      <c r="N141" s="187" t="s">
        <v>858</v>
      </c>
      <c r="O141" s="65">
        <v>3200</v>
      </c>
      <c r="P141" s="65"/>
      <c r="Q141" s="65">
        <v>3200</v>
      </c>
      <c r="R141" s="65">
        <v>150</v>
      </c>
      <c r="S141" s="65"/>
      <c r="T141" s="65">
        <v>150</v>
      </c>
      <c r="U141" s="65">
        <v>3200</v>
      </c>
      <c r="V141" s="65"/>
      <c r="W141" s="83">
        <f t="shared" si="12"/>
        <v>2730</v>
      </c>
      <c r="X141" s="93">
        <v>1120</v>
      </c>
      <c r="Y141" s="185">
        <v>810</v>
      </c>
      <c r="Z141" s="93">
        <v>800</v>
      </c>
      <c r="AA141" s="93"/>
      <c r="AB141" s="119"/>
    </row>
    <row r="142" spans="1:249" s="20" customFormat="1" ht="49.5" hidden="1">
      <c r="A142" s="60">
        <v>130</v>
      </c>
      <c r="B142" s="98" t="s">
        <v>859</v>
      </c>
      <c r="C142" s="98"/>
      <c r="D142" s="98"/>
      <c r="E142" s="93" t="s">
        <v>1117</v>
      </c>
      <c r="F142" s="97" t="s">
        <v>1248</v>
      </c>
      <c r="G142" s="93"/>
      <c r="H142" s="138" t="s">
        <v>211</v>
      </c>
      <c r="I142" s="64">
        <v>2016</v>
      </c>
      <c r="J142" s="64"/>
      <c r="K142" s="64">
        <v>2018</v>
      </c>
      <c r="L142" s="64"/>
      <c r="M142" s="64"/>
      <c r="N142" s="187" t="s">
        <v>860</v>
      </c>
      <c r="O142" s="65">
        <v>4800</v>
      </c>
      <c r="P142" s="65"/>
      <c r="Q142" s="65">
        <v>4800</v>
      </c>
      <c r="R142" s="65">
        <v>200</v>
      </c>
      <c r="S142" s="65"/>
      <c r="T142" s="65">
        <v>200</v>
      </c>
      <c r="U142" s="65">
        <v>4800</v>
      </c>
      <c r="V142" s="65"/>
      <c r="W142" s="83">
        <f t="shared" si="12"/>
        <v>4120</v>
      </c>
      <c r="X142" s="93">
        <v>1680</v>
      </c>
      <c r="Y142" s="185">
        <v>1090</v>
      </c>
      <c r="Z142" s="93">
        <v>1350</v>
      </c>
      <c r="AA142" s="93"/>
      <c r="AB142" s="186"/>
    </row>
    <row r="143" spans="1:249" s="4" customFormat="1" ht="82.5" hidden="1">
      <c r="A143" s="60">
        <v>131</v>
      </c>
      <c r="B143" s="98" t="s">
        <v>861</v>
      </c>
      <c r="C143" s="98"/>
      <c r="D143" s="98"/>
      <c r="E143" s="93" t="s">
        <v>1117</v>
      </c>
      <c r="F143" s="97" t="s">
        <v>1248</v>
      </c>
      <c r="G143" s="93" t="s">
        <v>9</v>
      </c>
      <c r="H143" s="98" t="s">
        <v>26</v>
      </c>
      <c r="I143" s="64">
        <v>2016</v>
      </c>
      <c r="J143" s="64"/>
      <c r="K143" s="64">
        <v>2018</v>
      </c>
      <c r="L143" s="64"/>
      <c r="M143" s="64"/>
      <c r="N143" s="187" t="s">
        <v>862</v>
      </c>
      <c r="O143" s="83">
        <v>4800</v>
      </c>
      <c r="P143" s="83"/>
      <c r="Q143" s="83">
        <v>4800</v>
      </c>
      <c r="R143" s="83"/>
      <c r="S143" s="83"/>
      <c r="T143" s="83"/>
      <c r="U143" s="83"/>
      <c r="V143" s="83"/>
      <c r="W143" s="83">
        <f>Q143*0.9</f>
        <v>4320</v>
      </c>
      <c r="X143" s="93">
        <v>1680</v>
      </c>
      <c r="Y143" s="185">
        <v>1270</v>
      </c>
      <c r="Z143" s="93">
        <v>1370</v>
      </c>
      <c r="AA143" s="93"/>
      <c r="AB143" s="135" t="s">
        <v>863</v>
      </c>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row>
    <row r="144" spans="1:249" s="4" customFormat="1" ht="82.5" hidden="1">
      <c r="A144" s="60">
        <v>132</v>
      </c>
      <c r="B144" s="98" t="s">
        <v>864</v>
      </c>
      <c r="C144" s="98"/>
      <c r="D144" s="98"/>
      <c r="E144" s="93" t="s">
        <v>1117</v>
      </c>
      <c r="F144" s="97" t="s">
        <v>1248</v>
      </c>
      <c r="G144" s="93"/>
      <c r="H144" s="105" t="s">
        <v>26</v>
      </c>
      <c r="I144" s="64">
        <v>2016</v>
      </c>
      <c r="J144" s="64"/>
      <c r="K144" s="64">
        <v>2018</v>
      </c>
      <c r="L144" s="64"/>
      <c r="M144" s="64"/>
      <c r="N144" s="187" t="s">
        <v>865</v>
      </c>
      <c r="O144" s="83">
        <v>2500</v>
      </c>
      <c r="P144" s="83"/>
      <c r="Q144" s="83">
        <v>2500</v>
      </c>
      <c r="R144" s="83">
        <v>100</v>
      </c>
      <c r="S144" s="83"/>
      <c r="T144" s="83">
        <v>100</v>
      </c>
      <c r="U144" s="83"/>
      <c r="V144" s="83"/>
      <c r="W144" s="83">
        <f>Q144*0.9-T144</f>
        <v>2150</v>
      </c>
      <c r="X144" s="93">
        <v>840</v>
      </c>
      <c r="Y144" s="185">
        <v>710</v>
      </c>
      <c r="Z144" s="93">
        <v>600</v>
      </c>
      <c r="AA144" s="93"/>
      <c r="AB144" s="135" t="s">
        <v>863</v>
      </c>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row>
    <row r="145" spans="1:249" s="4" customFormat="1" ht="165" hidden="1">
      <c r="A145" s="60">
        <v>133</v>
      </c>
      <c r="B145" s="98" t="s">
        <v>866</v>
      </c>
      <c r="C145" s="98"/>
      <c r="D145" s="98"/>
      <c r="E145" s="93" t="s">
        <v>1117</v>
      </c>
      <c r="F145" s="97" t="s">
        <v>1248</v>
      </c>
      <c r="G145" s="93" t="s">
        <v>9</v>
      </c>
      <c r="H145" s="81" t="s">
        <v>211</v>
      </c>
      <c r="I145" s="64">
        <v>2016</v>
      </c>
      <c r="J145" s="64"/>
      <c r="K145" s="64">
        <v>2018</v>
      </c>
      <c r="L145" s="64"/>
      <c r="M145" s="64"/>
      <c r="N145" s="187" t="s">
        <v>867</v>
      </c>
      <c r="O145" s="83">
        <v>4800</v>
      </c>
      <c r="P145" s="83"/>
      <c r="Q145" s="83">
        <v>1800</v>
      </c>
      <c r="R145" s="83"/>
      <c r="S145" s="83"/>
      <c r="T145" s="83"/>
      <c r="U145" s="83"/>
      <c r="V145" s="83"/>
      <c r="W145" s="83">
        <f>Q145*0.9</f>
        <v>1620</v>
      </c>
      <c r="X145" s="93"/>
      <c r="Y145" s="185">
        <v>510</v>
      </c>
      <c r="Z145" s="93">
        <v>1110</v>
      </c>
      <c r="AA145" s="93"/>
      <c r="AB145" s="119" t="s">
        <v>868</v>
      </c>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row>
    <row r="146" spans="1:249" s="4" customFormat="1" ht="115.5" hidden="1">
      <c r="A146" s="60">
        <v>134</v>
      </c>
      <c r="B146" s="98" t="s">
        <v>869</v>
      </c>
      <c r="C146" s="98"/>
      <c r="D146" s="98"/>
      <c r="E146" s="93" t="s">
        <v>1117</v>
      </c>
      <c r="F146" s="97" t="s">
        <v>1248</v>
      </c>
      <c r="G146" s="93"/>
      <c r="H146" s="139" t="s">
        <v>51</v>
      </c>
      <c r="I146" s="64">
        <v>2016</v>
      </c>
      <c r="J146" s="64"/>
      <c r="K146" s="64">
        <v>2018</v>
      </c>
      <c r="L146" s="64"/>
      <c r="M146" s="64"/>
      <c r="N146" s="187" t="s">
        <v>870</v>
      </c>
      <c r="O146" s="83">
        <v>3000</v>
      </c>
      <c r="P146" s="83"/>
      <c r="Q146" s="83">
        <v>3000</v>
      </c>
      <c r="R146" s="83"/>
      <c r="S146" s="83"/>
      <c r="T146" s="83"/>
      <c r="U146" s="83"/>
      <c r="V146" s="83"/>
      <c r="W146" s="83">
        <f>Q146*0.9</f>
        <v>2700</v>
      </c>
      <c r="X146" s="93">
        <v>1000</v>
      </c>
      <c r="Y146" s="185">
        <v>900</v>
      </c>
      <c r="Z146" s="93">
        <v>800</v>
      </c>
      <c r="AA146" s="93"/>
      <c r="AB146" s="135" t="s">
        <v>871</v>
      </c>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20"/>
      <c r="EG146" s="20"/>
      <c r="EH146" s="20"/>
      <c r="EI146" s="20"/>
      <c r="EJ146" s="20"/>
      <c r="EK146" s="20"/>
      <c r="EL146" s="20"/>
      <c r="EM146" s="20"/>
      <c r="EN146" s="20"/>
      <c r="EO146" s="20"/>
      <c r="EP146" s="20"/>
      <c r="EQ146" s="20"/>
      <c r="ER146" s="20"/>
      <c r="ES146" s="20"/>
      <c r="ET146" s="20"/>
      <c r="EU146" s="20"/>
      <c r="EV146" s="20"/>
      <c r="EW146" s="20"/>
      <c r="EX146" s="20"/>
      <c r="EY146" s="20"/>
      <c r="EZ146" s="20"/>
      <c r="FA146" s="20"/>
      <c r="FB146" s="20"/>
      <c r="FC146" s="20"/>
      <c r="FD146" s="20"/>
      <c r="FE146" s="20"/>
      <c r="FF146" s="20"/>
      <c r="FG146" s="20"/>
      <c r="FH146" s="20"/>
      <c r="FI146" s="20"/>
      <c r="FJ146" s="20"/>
      <c r="FK146" s="20"/>
      <c r="FL146" s="20"/>
      <c r="FM146" s="20"/>
      <c r="FN146" s="20"/>
      <c r="FO146" s="20"/>
      <c r="FP146" s="20"/>
      <c r="FQ146" s="20"/>
      <c r="FR146" s="20"/>
      <c r="FS146" s="20"/>
      <c r="FT146" s="20"/>
      <c r="FU146" s="20"/>
      <c r="FV146" s="20"/>
      <c r="FW146" s="20"/>
      <c r="FX146" s="20"/>
      <c r="FY146" s="20"/>
      <c r="FZ146" s="20"/>
      <c r="GA146" s="20"/>
      <c r="GB146" s="20"/>
      <c r="GC146" s="20"/>
      <c r="GD146" s="20"/>
      <c r="GE146" s="20"/>
      <c r="GF146" s="20"/>
      <c r="GG146" s="20"/>
      <c r="GH146" s="20"/>
      <c r="GI146" s="20"/>
      <c r="GJ146" s="20"/>
      <c r="GK146" s="20"/>
      <c r="GL146" s="20"/>
      <c r="GM146" s="20"/>
      <c r="GN146" s="20"/>
      <c r="GO146" s="20"/>
      <c r="GP146" s="20"/>
      <c r="GQ146" s="20"/>
      <c r="GR146" s="20"/>
      <c r="GS146" s="20"/>
      <c r="GT146" s="20"/>
      <c r="GU146" s="20"/>
      <c r="GV146" s="20"/>
      <c r="GW146" s="20"/>
      <c r="GX146" s="20"/>
      <c r="GY146" s="20"/>
      <c r="GZ146" s="20"/>
      <c r="HA146" s="20"/>
      <c r="HB146" s="20"/>
      <c r="HC146" s="20"/>
      <c r="HD146" s="20"/>
      <c r="HE146" s="20"/>
      <c r="HF146" s="20"/>
      <c r="HG146" s="20"/>
      <c r="HH146" s="20"/>
      <c r="HI146" s="20"/>
      <c r="HJ146" s="20"/>
      <c r="HK146" s="20"/>
      <c r="HL146" s="20"/>
      <c r="HM146" s="20"/>
      <c r="HN146" s="20"/>
      <c r="HO146" s="20"/>
      <c r="HP146" s="20"/>
      <c r="HQ146" s="20"/>
      <c r="HR146" s="20"/>
      <c r="HS146" s="20"/>
      <c r="HT146" s="20"/>
      <c r="HU146" s="20"/>
      <c r="HV146" s="20"/>
      <c r="HW146" s="20"/>
      <c r="HX146" s="20"/>
      <c r="HY146" s="20"/>
      <c r="HZ146" s="20"/>
      <c r="IA146" s="20"/>
      <c r="IB146" s="20"/>
      <c r="IC146" s="20"/>
      <c r="ID146" s="20"/>
      <c r="IE146" s="20"/>
      <c r="IF146" s="20"/>
      <c r="IG146" s="20"/>
      <c r="IH146" s="20"/>
      <c r="II146" s="20"/>
      <c r="IJ146" s="20"/>
      <c r="IK146" s="20"/>
      <c r="IL146" s="20"/>
      <c r="IM146" s="20"/>
      <c r="IN146" s="20"/>
      <c r="IO146" s="20"/>
    </row>
    <row r="147" spans="1:249" s="20" customFormat="1" ht="115.5" hidden="1">
      <c r="A147" s="60">
        <v>135</v>
      </c>
      <c r="B147" s="170" t="s">
        <v>872</v>
      </c>
      <c r="C147" s="170"/>
      <c r="D147" s="170"/>
      <c r="E147" s="93" t="s">
        <v>1117</v>
      </c>
      <c r="F147" s="97" t="s">
        <v>1248</v>
      </c>
      <c r="G147" s="93"/>
      <c r="H147" s="138" t="s">
        <v>211</v>
      </c>
      <c r="I147" s="64">
        <v>2016</v>
      </c>
      <c r="J147" s="64"/>
      <c r="K147" s="64">
        <v>2018</v>
      </c>
      <c r="L147" s="64"/>
      <c r="M147" s="64"/>
      <c r="N147" s="184" t="s">
        <v>873</v>
      </c>
      <c r="O147" s="83">
        <v>1888</v>
      </c>
      <c r="P147" s="83"/>
      <c r="Q147" s="83">
        <v>1888</v>
      </c>
      <c r="R147" s="83">
        <v>150</v>
      </c>
      <c r="S147" s="83"/>
      <c r="T147" s="83">
        <v>150</v>
      </c>
      <c r="U147" s="83">
        <v>1950</v>
      </c>
      <c r="V147" s="83"/>
      <c r="W147" s="83">
        <f>X147+Y147+Z147</f>
        <v>1549</v>
      </c>
      <c r="X147" s="93">
        <v>650</v>
      </c>
      <c r="Y147" s="93">
        <v>600</v>
      </c>
      <c r="Z147" s="93">
        <v>299</v>
      </c>
      <c r="AA147" s="93"/>
      <c r="AB147" s="135" t="s">
        <v>874</v>
      </c>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row>
    <row r="148" spans="1:249" s="4" customFormat="1" ht="82.5" hidden="1">
      <c r="A148" s="60">
        <v>136</v>
      </c>
      <c r="B148" s="77" t="s">
        <v>875</v>
      </c>
      <c r="C148" s="77"/>
      <c r="D148" s="77"/>
      <c r="E148" s="93" t="s">
        <v>1117</v>
      </c>
      <c r="F148" s="97" t="s">
        <v>1248</v>
      </c>
      <c r="G148" s="93" t="s">
        <v>9</v>
      </c>
      <c r="H148" s="98" t="s">
        <v>106</v>
      </c>
      <c r="I148" s="64">
        <v>2016</v>
      </c>
      <c r="J148" s="64"/>
      <c r="K148" s="64">
        <v>2018</v>
      </c>
      <c r="L148" s="64"/>
      <c r="M148" s="184" t="s">
        <v>1389</v>
      </c>
      <c r="N148" s="184" t="s">
        <v>876</v>
      </c>
      <c r="O148" s="83">
        <v>3000</v>
      </c>
      <c r="P148" s="83"/>
      <c r="Q148" s="83">
        <v>3000</v>
      </c>
      <c r="R148" s="83">
        <v>200</v>
      </c>
      <c r="S148" s="83"/>
      <c r="T148" s="83">
        <v>200</v>
      </c>
      <c r="U148" s="83">
        <v>2950</v>
      </c>
      <c r="V148" s="83"/>
      <c r="W148" s="83">
        <f>Q148*0.9-T148</f>
        <v>2500</v>
      </c>
      <c r="X148" s="185">
        <v>1033</v>
      </c>
      <c r="Y148" s="185">
        <v>720</v>
      </c>
      <c r="Z148" s="93">
        <v>747</v>
      </c>
      <c r="AA148" s="93"/>
      <c r="AB148" s="135" t="s">
        <v>877</v>
      </c>
    </row>
    <row r="149" spans="1:249" s="11" customFormat="1" ht="82.5" hidden="1">
      <c r="A149" s="60">
        <v>137</v>
      </c>
      <c r="B149" s="77" t="s">
        <v>878</v>
      </c>
      <c r="C149" s="77"/>
      <c r="D149" s="77"/>
      <c r="E149" s="93" t="s">
        <v>1117</v>
      </c>
      <c r="F149" s="97" t="s">
        <v>1248</v>
      </c>
      <c r="G149" s="93"/>
      <c r="H149" s="105" t="s">
        <v>189</v>
      </c>
      <c r="I149" s="64">
        <v>2016</v>
      </c>
      <c r="J149" s="64"/>
      <c r="K149" s="64">
        <v>2018</v>
      </c>
      <c r="L149" s="64"/>
      <c r="M149" s="184" t="s">
        <v>1390</v>
      </c>
      <c r="N149" s="184" t="s">
        <v>879</v>
      </c>
      <c r="O149" s="83">
        <v>2578</v>
      </c>
      <c r="P149" s="83"/>
      <c r="Q149" s="83">
        <v>2578</v>
      </c>
      <c r="R149" s="83">
        <v>250</v>
      </c>
      <c r="S149" s="83"/>
      <c r="T149" s="83">
        <v>250</v>
      </c>
      <c r="U149" s="83">
        <v>2900</v>
      </c>
      <c r="V149" s="83"/>
      <c r="W149" s="83">
        <f>Q149*0.9-T149</f>
        <v>2070.2000000000003</v>
      </c>
      <c r="X149" s="185">
        <v>1015</v>
      </c>
      <c r="Y149" s="185">
        <v>450</v>
      </c>
      <c r="Z149" s="93">
        <v>605.20000000000027</v>
      </c>
      <c r="AA149" s="93"/>
      <c r="AB149" s="135" t="s">
        <v>880</v>
      </c>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row>
    <row r="150" spans="1:249" s="4" customFormat="1" ht="82.5" hidden="1">
      <c r="A150" s="60">
        <v>138</v>
      </c>
      <c r="B150" s="77" t="s">
        <v>881</v>
      </c>
      <c r="C150" s="77"/>
      <c r="D150" s="77"/>
      <c r="E150" s="93" t="s">
        <v>1117</v>
      </c>
      <c r="F150" s="97" t="s">
        <v>1248</v>
      </c>
      <c r="G150" s="93" t="s">
        <v>9</v>
      </c>
      <c r="H150" s="98" t="s">
        <v>106</v>
      </c>
      <c r="I150" s="64">
        <v>2016</v>
      </c>
      <c r="J150" s="64"/>
      <c r="K150" s="64">
        <v>2018</v>
      </c>
      <c r="L150" s="64"/>
      <c r="M150" s="184" t="s">
        <v>1391</v>
      </c>
      <c r="N150" s="184" t="s">
        <v>1138</v>
      </c>
      <c r="O150" s="83">
        <v>2998</v>
      </c>
      <c r="P150" s="83"/>
      <c r="Q150" s="83">
        <v>2998</v>
      </c>
      <c r="R150" s="83">
        <v>200</v>
      </c>
      <c r="S150" s="83"/>
      <c r="T150" s="83">
        <v>200</v>
      </c>
      <c r="U150" s="83">
        <v>2950</v>
      </c>
      <c r="V150" s="83"/>
      <c r="W150" s="83">
        <f>Q150*0.9-T150</f>
        <v>2498.2000000000003</v>
      </c>
      <c r="X150" s="185">
        <v>1033</v>
      </c>
      <c r="Y150" s="185">
        <v>730</v>
      </c>
      <c r="Z150" s="93">
        <v>735.20000000000027</v>
      </c>
      <c r="AA150" s="93"/>
      <c r="AB150" s="135" t="s">
        <v>880</v>
      </c>
    </row>
    <row r="151" spans="1:249" s="4" customFormat="1" ht="115.5" hidden="1">
      <c r="A151" s="60">
        <v>139</v>
      </c>
      <c r="B151" s="98" t="s">
        <v>1012</v>
      </c>
      <c r="C151" s="98"/>
      <c r="D151" s="98"/>
      <c r="E151" s="93" t="s">
        <v>1117</v>
      </c>
      <c r="F151" s="97" t="s">
        <v>1248</v>
      </c>
      <c r="G151" s="93"/>
      <c r="H151" s="105" t="s">
        <v>26</v>
      </c>
      <c r="I151" s="64">
        <v>2016</v>
      </c>
      <c r="J151" s="64"/>
      <c r="K151" s="64">
        <v>2018</v>
      </c>
      <c r="L151" s="64"/>
      <c r="M151" s="64"/>
      <c r="N151" s="187" t="s">
        <v>1013</v>
      </c>
      <c r="O151" s="83">
        <v>2994</v>
      </c>
      <c r="P151" s="83"/>
      <c r="Q151" s="83">
        <v>2394</v>
      </c>
      <c r="R151" s="83"/>
      <c r="S151" s="83"/>
      <c r="T151" s="83"/>
      <c r="U151" s="83"/>
      <c r="V151" s="83"/>
      <c r="W151" s="83">
        <v>2394</v>
      </c>
      <c r="X151" s="93"/>
      <c r="Y151" s="185">
        <v>339</v>
      </c>
      <c r="Z151" s="93">
        <v>2055</v>
      </c>
      <c r="AA151" s="93"/>
      <c r="AB151" s="135" t="s">
        <v>1014</v>
      </c>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c r="EF151" s="20"/>
      <c r="EG151" s="20"/>
      <c r="EH151" s="20"/>
      <c r="EI151" s="20"/>
      <c r="EJ151" s="20"/>
      <c r="EK151" s="20"/>
      <c r="EL151" s="20"/>
      <c r="EM151" s="20"/>
      <c r="EN151" s="20"/>
      <c r="EO151" s="20"/>
      <c r="EP151" s="20"/>
      <c r="EQ151" s="20"/>
      <c r="ER151" s="20"/>
      <c r="ES151" s="20"/>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20"/>
      <c r="FR151" s="20"/>
      <c r="FS151" s="20"/>
      <c r="FT151" s="20"/>
      <c r="FU151" s="20"/>
      <c r="FV151" s="20"/>
      <c r="FW151" s="20"/>
      <c r="FX151" s="20"/>
      <c r="FY151" s="20"/>
      <c r="FZ151" s="20"/>
      <c r="GA151" s="20"/>
      <c r="GB151" s="20"/>
      <c r="GC151" s="20"/>
      <c r="GD151" s="20"/>
      <c r="GE151" s="20"/>
      <c r="GF151" s="20"/>
      <c r="GG151" s="20"/>
      <c r="GH151" s="20"/>
      <c r="GI151" s="20"/>
      <c r="GJ151" s="20"/>
      <c r="GK151" s="20"/>
      <c r="GL151" s="20"/>
      <c r="GM151" s="20"/>
      <c r="GN151" s="20"/>
      <c r="GO151" s="20"/>
      <c r="GP151" s="20"/>
      <c r="GQ151" s="20"/>
      <c r="GR151" s="20"/>
      <c r="GS151" s="20"/>
      <c r="GT151" s="20"/>
      <c r="GU151" s="20"/>
      <c r="GV151" s="20"/>
      <c r="GW151" s="20"/>
      <c r="GX151" s="20"/>
      <c r="GY151" s="20"/>
      <c r="GZ151" s="20"/>
      <c r="HA151" s="20"/>
      <c r="HB151" s="20"/>
      <c r="HC151" s="20"/>
      <c r="HD151" s="20"/>
      <c r="HE151" s="20"/>
      <c r="HF151" s="20"/>
      <c r="HG151" s="20"/>
      <c r="HH151" s="20"/>
      <c r="HI151" s="20"/>
      <c r="HJ151" s="20"/>
      <c r="HK151" s="20"/>
      <c r="HL151" s="20"/>
      <c r="HM151" s="20"/>
      <c r="HN151" s="20"/>
      <c r="HO151" s="20"/>
      <c r="HP151" s="20"/>
      <c r="HQ151" s="20"/>
      <c r="HR151" s="20"/>
      <c r="HS151" s="20"/>
      <c r="HT151" s="20"/>
      <c r="HU151" s="20"/>
      <c r="HV151" s="20"/>
      <c r="HW151" s="20"/>
      <c r="HX151" s="20"/>
      <c r="HY151" s="20"/>
      <c r="HZ151" s="20"/>
      <c r="IA151" s="20"/>
      <c r="IB151" s="20"/>
      <c r="IC151" s="20"/>
      <c r="ID151" s="20"/>
      <c r="IE151" s="20"/>
      <c r="IF151" s="20"/>
      <c r="IG151" s="20"/>
      <c r="IH151" s="20"/>
      <c r="II151" s="20"/>
      <c r="IJ151" s="20"/>
      <c r="IK151" s="20"/>
      <c r="IL151" s="20"/>
      <c r="IM151" s="20"/>
      <c r="IN151" s="20"/>
      <c r="IO151" s="20"/>
    </row>
    <row r="152" spans="1:249" s="4" customFormat="1" ht="49.5" hidden="1">
      <c r="A152" s="60">
        <v>140</v>
      </c>
      <c r="B152" s="98" t="s">
        <v>882</v>
      </c>
      <c r="C152" s="98"/>
      <c r="D152" s="98"/>
      <c r="E152" s="93" t="s">
        <v>1117</v>
      </c>
      <c r="F152" s="97" t="s">
        <v>1248</v>
      </c>
      <c r="G152" s="93"/>
      <c r="H152" s="138" t="s">
        <v>211</v>
      </c>
      <c r="I152" s="64">
        <v>2017</v>
      </c>
      <c r="J152" s="64"/>
      <c r="K152" s="64">
        <v>2019</v>
      </c>
      <c r="L152" s="64"/>
      <c r="M152" s="64"/>
      <c r="N152" s="187" t="s">
        <v>883</v>
      </c>
      <c r="O152" s="65">
        <v>2600</v>
      </c>
      <c r="P152" s="65"/>
      <c r="Q152" s="65">
        <v>2600</v>
      </c>
      <c r="R152" s="83"/>
      <c r="S152" s="83"/>
      <c r="T152" s="83"/>
      <c r="U152" s="65">
        <v>3000</v>
      </c>
      <c r="V152" s="65"/>
      <c r="W152" s="83">
        <f t="shared" ref="W152:W163" si="13">Y152+Z152</f>
        <v>2265</v>
      </c>
      <c r="X152" s="93"/>
      <c r="Y152" s="93">
        <v>650</v>
      </c>
      <c r="Z152" s="93">
        <v>1615</v>
      </c>
      <c r="AA152" s="93"/>
      <c r="AB152" s="135" t="s">
        <v>884</v>
      </c>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c r="EA152" s="20"/>
      <c r="EB152" s="20"/>
      <c r="EC152" s="20"/>
      <c r="ED152" s="20"/>
      <c r="EE152" s="20"/>
      <c r="EF152" s="20"/>
      <c r="EG152" s="20"/>
      <c r="EH152" s="20"/>
      <c r="EI152" s="20"/>
      <c r="EJ152" s="20"/>
      <c r="EK152" s="20"/>
      <c r="EL152" s="20"/>
      <c r="EM152" s="20"/>
      <c r="EN152" s="20"/>
      <c r="EO152" s="20"/>
      <c r="EP152" s="20"/>
      <c r="EQ152" s="20"/>
      <c r="ER152" s="20"/>
      <c r="ES152" s="20"/>
      <c r="ET152" s="20"/>
      <c r="EU152" s="20"/>
      <c r="EV152" s="20"/>
      <c r="EW152" s="20"/>
      <c r="EX152" s="20"/>
      <c r="EY152" s="20"/>
      <c r="EZ152" s="20"/>
      <c r="FA152" s="20"/>
      <c r="FB152" s="20"/>
      <c r="FC152" s="20"/>
      <c r="FD152" s="20"/>
      <c r="FE152" s="20"/>
      <c r="FF152" s="20"/>
      <c r="FG152" s="20"/>
      <c r="FH152" s="20"/>
      <c r="FI152" s="20"/>
      <c r="FJ152" s="20"/>
      <c r="FK152" s="20"/>
      <c r="FL152" s="20"/>
      <c r="FM152" s="20"/>
      <c r="FN152" s="20"/>
      <c r="FO152" s="20"/>
      <c r="FP152" s="20"/>
      <c r="FQ152" s="20"/>
      <c r="FR152" s="20"/>
      <c r="FS152" s="20"/>
      <c r="FT152" s="20"/>
      <c r="FU152" s="20"/>
      <c r="FV152" s="20"/>
      <c r="FW152" s="20"/>
      <c r="FX152" s="20"/>
      <c r="FY152" s="20"/>
      <c r="FZ152" s="20"/>
      <c r="GA152" s="20"/>
      <c r="GB152" s="20"/>
      <c r="GC152" s="20"/>
      <c r="GD152" s="20"/>
      <c r="GE152" s="20"/>
      <c r="GF152" s="20"/>
      <c r="GG152" s="20"/>
      <c r="GH152" s="20"/>
      <c r="GI152" s="20"/>
      <c r="GJ152" s="20"/>
      <c r="GK152" s="20"/>
      <c r="GL152" s="20"/>
      <c r="GM152" s="20"/>
      <c r="GN152" s="20"/>
      <c r="GO152" s="20"/>
      <c r="GP152" s="20"/>
      <c r="GQ152" s="20"/>
      <c r="GR152" s="20"/>
      <c r="GS152" s="20"/>
      <c r="GT152" s="20"/>
      <c r="GU152" s="20"/>
      <c r="GV152" s="20"/>
      <c r="GW152" s="20"/>
      <c r="GX152" s="20"/>
      <c r="GY152" s="20"/>
      <c r="GZ152" s="20"/>
      <c r="HA152" s="20"/>
      <c r="HB152" s="20"/>
      <c r="HC152" s="20"/>
      <c r="HD152" s="20"/>
      <c r="HE152" s="20"/>
      <c r="HF152" s="20"/>
      <c r="HG152" s="20"/>
      <c r="HH152" s="20"/>
      <c r="HI152" s="20"/>
      <c r="HJ152" s="20"/>
      <c r="HK152" s="20"/>
      <c r="HL152" s="20"/>
      <c r="HM152" s="20"/>
      <c r="HN152" s="20"/>
      <c r="HO152" s="20"/>
      <c r="HP152" s="20"/>
      <c r="HQ152" s="20"/>
      <c r="HR152" s="20"/>
      <c r="HS152" s="20"/>
      <c r="HT152" s="20"/>
      <c r="HU152" s="20"/>
      <c r="HV152" s="20"/>
      <c r="HW152" s="20"/>
      <c r="HX152" s="20"/>
      <c r="HY152" s="20"/>
      <c r="HZ152" s="20"/>
      <c r="IA152" s="20"/>
      <c r="IB152" s="20"/>
      <c r="IC152" s="20"/>
      <c r="ID152" s="20"/>
      <c r="IE152" s="20"/>
      <c r="IF152" s="20"/>
      <c r="IG152" s="20"/>
      <c r="IH152" s="20"/>
      <c r="II152" s="20"/>
      <c r="IJ152" s="20"/>
      <c r="IK152" s="20"/>
      <c r="IL152" s="20"/>
      <c r="IM152" s="20"/>
      <c r="IN152" s="20"/>
      <c r="IO152" s="20"/>
    </row>
    <row r="153" spans="1:249" s="20" customFormat="1" ht="82.5" hidden="1">
      <c r="A153" s="60">
        <v>141</v>
      </c>
      <c r="B153" s="77" t="s">
        <v>885</v>
      </c>
      <c r="C153" s="188"/>
      <c r="D153" s="77"/>
      <c r="E153" s="93" t="s">
        <v>1117</v>
      </c>
      <c r="F153" s="97" t="s">
        <v>1248</v>
      </c>
      <c r="G153" s="93"/>
      <c r="H153" s="138" t="s">
        <v>211</v>
      </c>
      <c r="I153" s="64">
        <v>2017</v>
      </c>
      <c r="J153" s="64"/>
      <c r="K153" s="64">
        <v>2019</v>
      </c>
      <c r="L153" s="64"/>
      <c r="M153" s="184" t="s">
        <v>1392</v>
      </c>
      <c r="N153" s="187" t="s">
        <v>886</v>
      </c>
      <c r="O153" s="65">
        <v>4556</v>
      </c>
      <c r="P153" s="65"/>
      <c r="Q153" s="65">
        <v>4556</v>
      </c>
      <c r="R153" s="93"/>
      <c r="S153" s="93"/>
      <c r="T153" s="93"/>
      <c r="U153" s="83">
        <v>3200</v>
      </c>
      <c r="V153" s="83"/>
      <c r="W153" s="83">
        <f t="shared" si="13"/>
        <v>4025</v>
      </c>
      <c r="X153" s="93"/>
      <c r="Y153" s="93">
        <v>1120</v>
      </c>
      <c r="Z153" s="93">
        <v>2905</v>
      </c>
      <c r="AA153" s="93"/>
      <c r="AB153" s="135" t="s">
        <v>884</v>
      </c>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row>
    <row r="154" spans="1:249" s="4" customFormat="1" ht="82.5" hidden="1">
      <c r="A154" s="60">
        <v>142</v>
      </c>
      <c r="B154" s="98" t="s">
        <v>887</v>
      </c>
      <c r="C154" s="189"/>
      <c r="D154" s="98"/>
      <c r="E154" s="93" t="s">
        <v>1117</v>
      </c>
      <c r="F154" s="97" t="s">
        <v>1248</v>
      </c>
      <c r="G154" s="93" t="s">
        <v>9</v>
      </c>
      <c r="H154" s="180" t="s">
        <v>132</v>
      </c>
      <c r="I154" s="64">
        <v>2017</v>
      </c>
      <c r="J154" s="64"/>
      <c r="K154" s="64">
        <v>2019</v>
      </c>
      <c r="L154" s="64"/>
      <c r="M154" s="184" t="s">
        <v>1393</v>
      </c>
      <c r="N154" s="187" t="s">
        <v>888</v>
      </c>
      <c r="O154" s="65">
        <v>6229</v>
      </c>
      <c r="P154" s="65"/>
      <c r="Q154" s="65">
        <v>3000</v>
      </c>
      <c r="R154" s="83"/>
      <c r="S154" s="83"/>
      <c r="T154" s="83"/>
      <c r="U154" s="65">
        <v>3000</v>
      </c>
      <c r="V154" s="65"/>
      <c r="W154" s="83">
        <f t="shared" si="13"/>
        <v>2625</v>
      </c>
      <c r="X154" s="185"/>
      <c r="Y154" s="93">
        <v>950</v>
      </c>
      <c r="Z154" s="93">
        <v>1675</v>
      </c>
      <c r="AA154" s="93"/>
      <c r="AB154" s="135" t="s">
        <v>884</v>
      </c>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row>
    <row r="155" spans="1:249" s="4" customFormat="1" ht="82.5" hidden="1">
      <c r="A155" s="60">
        <v>143</v>
      </c>
      <c r="B155" s="77" t="s">
        <v>889</v>
      </c>
      <c r="C155" s="77"/>
      <c r="D155" s="77"/>
      <c r="E155" s="93" t="s">
        <v>1117</v>
      </c>
      <c r="F155" s="97" t="s">
        <v>1248</v>
      </c>
      <c r="G155" s="93"/>
      <c r="H155" s="138" t="s">
        <v>211</v>
      </c>
      <c r="I155" s="64">
        <v>2017</v>
      </c>
      <c r="J155" s="64"/>
      <c r="K155" s="64">
        <v>2019</v>
      </c>
      <c r="L155" s="64"/>
      <c r="M155" s="184" t="s">
        <v>1394</v>
      </c>
      <c r="N155" s="187" t="s">
        <v>890</v>
      </c>
      <c r="O155" s="65">
        <v>2488</v>
      </c>
      <c r="P155" s="65"/>
      <c r="Q155" s="65">
        <v>2488</v>
      </c>
      <c r="R155" s="83"/>
      <c r="S155" s="83"/>
      <c r="T155" s="83"/>
      <c r="U155" s="65">
        <v>3000</v>
      </c>
      <c r="V155" s="65"/>
      <c r="W155" s="83">
        <f t="shared" si="13"/>
        <v>2164</v>
      </c>
      <c r="X155" s="93"/>
      <c r="Y155" s="93">
        <v>650</v>
      </c>
      <c r="Z155" s="93">
        <v>1514</v>
      </c>
      <c r="AA155" s="93"/>
      <c r="AB155" s="135" t="s">
        <v>884</v>
      </c>
    </row>
    <row r="156" spans="1:249" s="20" customFormat="1" ht="82.5" hidden="1">
      <c r="A156" s="60">
        <v>144</v>
      </c>
      <c r="B156" s="98" t="s">
        <v>891</v>
      </c>
      <c r="C156" s="98"/>
      <c r="D156" s="98"/>
      <c r="E156" s="93" t="s">
        <v>1117</v>
      </c>
      <c r="F156" s="97" t="s">
        <v>1248</v>
      </c>
      <c r="G156" s="93"/>
      <c r="H156" s="178" t="s">
        <v>189</v>
      </c>
      <c r="I156" s="64">
        <v>2017</v>
      </c>
      <c r="J156" s="64"/>
      <c r="K156" s="64">
        <v>2019</v>
      </c>
      <c r="L156" s="64"/>
      <c r="M156" s="184" t="s">
        <v>1395</v>
      </c>
      <c r="N156" s="187" t="s">
        <v>892</v>
      </c>
      <c r="O156" s="65">
        <v>3777</v>
      </c>
      <c r="P156" s="65"/>
      <c r="Q156" s="65">
        <v>3777</v>
      </c>
      <c r="R156" s="83"/>
      <c r="S156" s="83"/>
      <c r="T156" s="83"/>
      <c r="U156" s="65">
        <v>3800</v>
      </c>
      <c r="V156" s="65"/>
      <c r="W156" s="83">
        <f t="shared" si="13"/>
        <v>3299</v>
      </c>
      <c r="X156" s="93"/>
      <c r="Y156" s="93">
        <v>1100</v>
      </c>
      <c r="Z156" s="93">
        <v>2199</v>
      </c>
      <c r="AA156" s="93"/>
      <c r="AB156" s="135" t="s">
        <v>893</v>
      </c>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row>
    <row r="157" spans="1:249" s="4" customFormat="1" ht="82.5" hidden="1">
      <c r="A157" s="60">
        <v>145</v>
      </c>
      <c r="B157" s="98" t="s">
        <v>894</v>
      </c>
      <c r="C157" s="98"/>
      <c r="D157" s="98"/>
      <c r="E157" s="93" t="s">
        <v>1117</v>
      </c>
      <c r="F157" s="97" t="s">
        <v>1248</v>
      </c>
      <c r="G157" s="93"/>
      <c r="H157" s="178" t="s">
        <v>189</v>
      </c>
      <c r="I157" s="64">
        <v>2017</v>
      </c>
      <c r="J157" s="64"/>
      <c r="K157" s="64">
        <v>2019</v>
      </c>
      <c r="L157" s="64"/>
      <c r="M157" s="184" t="s">
        <v>1396</v>
      </c>
      <c r="N157" s="187" t="s">
        <v>895</v>
      </c>
      <c r="O157" s="65">
        <v>2890</v>
      </c>
      <c r="P157" s="65"/>
      <c r="Q157" s="65">
        <v>2890</v>
      </c>
      <c r="R157" s="83"/>
      <c r="S157" s="83"/>
      <c r="T157" s="83"/>
      <c r="U157" s="65">
        <v>3000</v>
      </c>
      <c r="V157" s="65"/>
      <c r="W157" s="83">
        <f t="shared" si="13"/>
        <v>2526</v>
      </c>
      <c r="X157" s="93"/>
      <c r="Y157" s="93">
        <v>730</v>
      </c>
      <c r="Z157" s="93">
        <v>1796</v>
      </c>
      <c r="AA157" s="93"/>
      <c r="AB157" s="135" t="s">
        <v>884</v>
      </c>
    </row>
    <row r="158" spans="1:249" s="11" customFormat="1" ht="82.5" hidden="1">
      <c r="A158" s="60">
        <v>146</v>
      </c>
      <c r="B158" s="98" t="s">
        <v>896</v>
      </c>
      <c r="C158" s="98"/>
      <c r="D158" s="98"/>
      <c r="E158" s="93" t="s">
        <v>1117</v>
      </c>
      <c r="F158" s="97" t="s">
        <v>1248</v>
      </c>
      <c r="G158" s="93"/>
      <c r="H158" s="139" t="s">
        <v>51</v>
      </c>
      <c r="I158" s="64">
        <v>2017</v>
      </c>
      <c r="J158" s="64"/>
      <c r="K158" s="64">
        <v>2019</v>
      </c>
      <c r="L158" s="64"/>
      <c r="M158" s="184" t="s">
        <v>1397</v>
      </c>
      <c r="N158" s="187" t="s">
        <v>897</v>
      </c>
      <c r="O158" s="65">
        <v>2743</v>
      </c>
      <c r="P158" s="65"/>
      <c r="Q158" s="65">
        <v>2743</v>
      </c>
      <c r="R158" s="83"/>
      <c r="S158" s="83"/>
      <c r="T158" s="83"/>
      <c r="U158" s="65">
        <v>3000</v>
      </c>
      <c r="V158" s="65"/>
      <c r="W158" s="83">
        <f t="shared" si="13"/>
        <v>2394</v>
      </c>
      <c r="X158" s="185"/>
      <c r="Y158" s="185">
        <v>740</v>
      </c>
      <c r="Z158" s="93">
        <v>1654</v>
      </c>
      <c r="AA158" s="93"/>
      <c r="AB158" s="135" t="s">
        <v>884</v>
      </c>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row>
    <row r="159" spans="1:249" s="4" customFormat="1" ht="49.5" hidden="1">
      <c r="A159" s="60">
        <v>147</v>
      </c>
      <c r="B159" s="77" t="s">
        <v>898</v>
      </c>
      <c r="C159" s="77"/>
      <c r="D159" s="77"/>
      <c r="E159" s="93" t="s">
        <v>1117</v>
      </c>
      <c r="F159" s="97" t="s">
        <v>1248</v>
      </c>
      <c r="G159" s="93"/>
      <c r="H159" s="138" t="s">
        <v>211</v>
      </c>
      <c r="I159" s="64">
        <v>2017</v>
      </c>
      <c r="J159" s="64"/>
      <c r="K159" s="64">
        <v>2019</v>
      </c>
      <c r="L159" s="64"/>
      <c r="M159" s="184"/>
      <c r="N159" s="187" t="s">
        <v>899</v>
      </c>
      <c r="O159" s="83">
        <v>5000</v>
      </c>
      <c r="P159" s="83"/>
      <c r="Q159" s="83">
        <v>5000</v>
      </c>
      <c r="R159" s="83">
        <v>50</v>
      </c>
      <c r="S159" s="83"/>
      <c r="T159" s="83">
        <v>50</v>
      </c>
      <c r="U159" s="83">
        <v>4950</v>
      </c>
      <c r="V159" s="83"/>
      <c r="W159" s="83">
        <f t="shared" si="13"/>
        <v>4330</v>
      </c>
      <c r="X159" s="185"/>
      <c r="Y159" s="185">
        <v>1200</v>
      </c>
      <c r="Z159" s="93">
        <v>3130</v>
      </c>
      <c r="AA159" s="93"/>
      <c r="AB159" s="135" t="s">
        <v>900</v>
      </c>
    </row>
    <row r="160" spans="1:249" s="20" customFormat="1" ht="49.5" hidden="1">
      <c r="A160" s="60">
        <v>148</v>
      </c>
      <c r="B160" s="77" t="s">
        <v>901</v>
      </c>
      <c r="C160" s="77"/>
      <c r="D160" s="77"/>
      <c r="E160" s="93" t="s">
        <v>1117</v>
      </c>
      <c r="F160" s="97" t="s">
        <v>1248</v>
      </c>
      <c r="G160" s="93" t="s">
        <v>9</v>
      </c>
      <c r="H160" s="138" t="s">
        <v>211</v>
      </c>
      <c r="I160" s="64">
        <v>2017</v>
      </c>
      <c r="J160" s="64"/>
      <c r="K160" s="64">
        <v>2019</v>
      </c>
      <c r="L160" s="64"/>
      <c r="M160" s="184"/>
      <c r="N160" s="187" t="s">
        <v>902</v>
      </c>
      <c r="O160" s="65">
        <v>2992</v>
      </c>
      <c r="P160" s="65"/>
      <c r="Q160" s="65">
        <v>2992</v>
      </c>
      <c r="R160" s="83"/>
      <c r="S160" s="83"/>
      <c r="T160" s="83"/>
      <c r="U160" s="65">
        <v>3000</v>
      </c>
      <c r="V160" s="65"/>
      <c r="W160" s="83">
        <f t="shared" si="13"/>
        <v>2618</v>
      </c>
      <c r="X160" s="185"/>
      <c r="Y160" s="185">
        <v>750</v>
      </c>
      <c r="Z160" s="93">
        <v>1868</v>
      </c>
      <c r="AA160" s="93"/>
      <c r="AB160" s="135" t="s">
        <v>884</v>
      </c>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row>
    <row r="161" spans="1:249" s="11" customFormat="1" ht="82.5" hidden="1">
      <c r="A161" s="60">
        <v>149</v>
      </c>
      <c r="B161" s="98" t="s">
        <v>903</v>
      </c>
      <c r="C161" s="98"/>
      <c r="D161" s="98"/>
      <c r="E161" s="93" t="s">
        <v>1117</v>
      </c>
      <c r="F161" s="97" t="s">
        <v>1248</v>
      </c>
      <c r="G161" s="93"/>
      <c r="H161" s="138" t="s">
        <v>211</v>
      </c>
      <c r="I161" s="64">
        <v>2017</v>
      </c>
      <c r="J161" s="64"/>
      <c r="K161" s="64">
        <v>2019</v>
      </c>
      <c r="L161" s="64"/>
      <c r="M161" s="184" t="s">
        <v>1398</v>
      </c>
      <c r="N161" s="187" t="s">
        <v>904</v>
      </c>
      <c r="O161" s="83">
        <v>2952</v>
      </c>
      <c r="P161" s="83"/>
      <c r="Q161" s="83">
        <v>2952</v>
      </c>
      <c r="R161" s="83"/>
      <c r="S161" s="83"/>
      <c r="T161" s="83"/>
      <c r="U161" s="83">
        <v>3000</v>
      </c>
      <c r="V161" s="83"/>
      <c r="W161" s="83">
        <f t="shared" si="13"/>
        <v>2582</v>
      </c>
      <c r="X161" s="185"/>
      <c r="Y161" s="185">
        <v>750</v>
      </c>
      <c r="Z161" s="93">
        <v>1832</v>
      </c>
      <c r="AA161" s="93"/>
      <c r="AB161" s="135" t="s">
        <v>884</v>
      </c>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20"/>
      <c r="FP161" s="20"/>
      <c r="FQ161" s="20"/>
      <c r="FR161" s="20"/>
      <c r="FS161" s="20"/>
      <c r="FT161" s="20"/>
      <c r="FU161" s="20"/>
      <c r="FV161" s="20"/>
      <c r="FW161" s="20"/>
      <c r="FX161" s="20"/>
      <c r="FY161" s="20"/>
      <c r="FZ161" s="20"/>
      <c r="GA161" s="20"/>
      <c r="GB161" s="20"/>
      <c r="GC161" s="20"/>
      <c r="GD161" s="20"/>
      <c r="GE161" s="20"/>
      <c r="GF161" s="20"/>
      <c r="GG161" s="20"/>
      <c r="GH161" s="20"/>
      <c r="GI161" s="20"/>
      <c r="GJ161" s="20"/>
      <c r="GK161" s="20"/>
      <c r="GL161" s="20"/>
      <c r="GM161" s="20"/>
      <c r="GN161" s="20"/>
      <c r="GO161" s="20"/>
      <c r="GP161" s="20"/>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c r="HZ161" s="20"/>
      <c r="IA161" s="20"/>
      <c r="IB161" s="20"/>
      <c r="IC161" s="20"/>
      <c r="ID161" s="20"/>
      <c r="IE161" s="20"/>
      <c r="IF161" s="20"/>
      <c r="IG161" s="20"/>
      <c r="IH161" s="20"/>
      <c r="II161" s="20"/>
      <c r="IJ161" s="20"/>
      <c r="IK161" s="20"/>
      <c r="IL161" s="20"/>
      <c r="IM161" s="20"/>
      <c r="IN161" s="20"/>
      <c r="IO161" s="20"/>
    </row>
    <row r="162" spans="1:249" s="11" customFormat="1" ht="49.5" hidden="1">
      <c r="A162" s="60">
        <v>150</v>
      </c>
      <c r="B162" s="77" t="s">
        <v>905</v>
      </c>
      <c r="C162" s="77"/>
      <c r="D162" s="77"/>
      <c r="E162" s="93" t="s">
        <v>1117</v>
      </c>
      <c r="F162" s="97" t="s">
        <v>1248</v>
      </c>
      <c r="G162" s="93" t="s">
        <v>9</v>
      </c>
      <c r="H162" s="81" t="s">
        <v>189</v>
      </c>
      <c r="I162" s="64">
        <v>2017</v>
      </c>
      <c r="J162" s="64"/>
      <c r="K162" s="64">
        <v>2019</v>
      </c>
      <c r="L162" s="64"/>
      <c r="M162" s="64"/>
      <c r="N162" s="184" t="s">
        <v>906</v>
      </c>
      <c r="O162" s="83">
        <v>2916</v>
      </c>
      <c r="P162" s="83"/>
      <c r="Q162" s="83">
        <v>2916</v>
      </c>
      <c r="R162" s="83"/>
      <c r="S162" s="83"/>
      <c r="T162" s="83"/>
      <c r="U162" s="83">
        <v>3000</v>
      </c>
      <c r="V162" s="83"/>
      <c r="W162" s="83">
        <f t="shared" si="13"/>
        <v>2549</v>
      </c>
      <c r="X162" s="93"/>
      <c r="Y162" s="185">
        <v>730</v>
      </c>
      <c r="Z162" s="93">
        <v>1819</v>
      </c>
      <c r="AA162" s="93"/>
      <c r="AB162" s="135" t="s">
        <v>884</v>
      </c>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row>
    <row r="163" spans="1:249" s="20" customFormat="1" ht="49.5" hidden="1">
      <c r="A163" s="60">
        <v>151</v>
      </c>
      <c r="B163" s="98" t="s">
        <v>907</v>
      </c>
      <c r="C163" s="98"/>
      <c r="D163" s="98"/>
      <c r="E163" s="93" t="s">
        <v>1117</v>
      </c>
      <c r="F163" s="97" t="s">
        <v>1248</v>
      </c>
      <c r="G163" s="181"/>
      <c r="H163" s="105" t="s">
        <v>26</v>
      </c>
      <c r="I163" s="64">
        <v>2017</v>
      </c>
      <c r="J163" s="64"/>
      <c r="K163" s="64">
        <v>2019</v>
      </c>
      <c r="L163" s="64"/>
      <c r="M163" s="64"/>
      <c r="N163" s="184" t="s">
        <v>908</v>
      </c>
      <c r="O163" s="65">
        <v>3891</v>
      </c>
      <c r="P163" s="65"/>
      <c r="Q163" s="65">
        <v>3891</v>
      </c>
      <c r="R163" s="83"/>
      <c r="S163" s="83"/>
      <c r="T163" s="83"/>
      <c r="U163" s="65">
        <v>4000</v>
      </c>
      <c r="V163" s="65"/>
      <c r="W163" s="83">
        <f t="shared" si="13"/>
        <v>3402</v>
      </c>
      <c r="X163" s="185"/>
      <c r="Y163" s="185">
        <v>950</v>
      </c>
      <c r="Z163" s="93">
        <v>2452</v>
      </c>
      <c r="AA163" s="93"/>
      <c r="AB163" s="135" t="s">
        <v>893</v>
      </c>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row>
    <row r="164" spans="1:249" s="20" customFormat="1" ht="49.5" hidden="1">
      <c r="A164" s="60">
        <v>152</v>
      </c>
      <c r="B164" s="77" t="s">
        <v>909</v>
      </c>
      <c r="C164" s="77"/>
      <c r="D164" s="77"/>
      <c r="E164" s="93" t="s">
        <v>1117</v>
      </c>
      <c r="F164" s="97" t="s">
        <v>1248</v>
      </c>
      <c r="G164" s="93"/>
      <c r="H164" s="63" t="s">
        <v>132</v>
      </c>
      <c r="I164" s="64">
        <v>2017</v>
      </c>
      <c r="J164" s="64"/>
      <c r="K164" s="64">
        <v>2019</v>
      </c>
      <c r="L164" s="64"/>
      <c r="M164" s="64"/>
      <c r="N164" s="98" t="s">
        <v>1113</v>
      </c>
      <c r="O164" s="65">
        <v>3000</v>
      </c>
      <c r="P164" s="65"/>
      <c r="Q164" s="65">
        <v>3000</v>
      </c>
      <c r="R164" s="83"/>
      <c r="S164" s="83"/>
      <c r="T164" s="83"/>
      <c r="U164" s="65">
        <v>3000</v>
      </c>
      <c r="V164" s="65"/>
      <c r="W164" s="83"/>
      <c r="X164" s="58"/>
      <c r="Y164" s="185"/>
      <c r="Z164" s="93">
        <v>0</v>
      </c>
      <c r="AA164" s="93"/>
      <c r="AB164" s="135" t="s">
        <v>910</v>
      </c>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row>
    <row r="165" spans="1:249" s="11" customFormat="1" ht="82.5" hidden="1">
      <c r="A165" s="60">
        <v>153</v>
      </c>
      <c r="B165" s="98" t="s">
        <v>911</v>
      </c>
      <c r="C165" s="98"/>
      <c r="D165" s="98"/>
      <c r="E165" s="93" t="s">
        <v>1117</v>
      </c>
      <c r="F165" s="97" t="s">
        <v>1248</v>
      </c>
      <c r="G165" s="93"/>
      <c r="H165" s="138" t="s">
        <v>211</v>
      </c>
      <c r="I165" s="64">
        <v>2017</v>
      </c>
      <c r="J165" s="64"/>
      <c r="K165" s="64">
        <v>2019</v>
      </c>
      <c r="L165" s="64"/>
      <c r="M165" s="184" t="s">
        <v>1399</v>
      </c>
      <c r="N165" s="184" t="s">
        <v>912</v>
      </c>
      <c r="O165" s="65">
        <v>3637</v>
      </c>
      <c r="P165" s="65"/>
      <c r="Q165" s="65">
        <v>3637</v>
      </c>
      <c r="R165" s="83"/>
      <c r="S165" s="83"/>
      <c r="T165" s="83"/>
      <c r="U165" s="65">
        <v>3200</v>
      </c>
      <c r="V165" s="65"/>
      <c r="W165" s="83">
        <f t="shared" ref="W165:W170" si="14">Y165+Z165</f>
        <v>3198</v>
      </c>
      <c r="X165" s="93"/>
      <c r="Y165" s="185">
        <v>920</v>
      </c>
      <c r="Z165" s="93">
        <v>2278</v>
      </c>
      <c r="AA165" s="93"/>
      <c r="AB165" s="135" t="s">
        <v>884</v>
      </c>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EU165" s="20"/>
      <c r="EV165" s="20"/>
      <c r="EW165" s="20"/>
      <c r="EX165" s="20"/>
      <c r="EY165" s="20"/>
      <c r="EZ165" s="20"/>
      <c r="FA165" s="20"/>
      <c r="FB165" s="20"/>
      <c r="FC165" s="20"/>
      <c r="FD165" s="20"/>
      <c r="FE165" s="20"/>
      <c r="FF165" s="20"/>
      <c r="FG165" s="20"/>
      <c r="FH165" s="20"/>
      <c r="FI165" s="20"/>
      <c r="FJ165" s="20"/>
      <c r="FK165" s="20"/>
      <c r="FL165" s="20"/>
      <c r="FM165" s="20"/>
      <c r="FN165" s="20"/>
      <c r="FO165" s="20"/>
      <c r="FP165" s="20"/>
      <c r="FQ165" s="20"/>
      <c r="FR165" s="20"/>
      <c r="FS165" s="20"/>
      <c r="FT165" s="20"/>
      <c r="FU165" s="20"/>
      <c r="FV165" s="20"/>
      <c r="FW165" s="20"/>
      <c r="FX165" s="20"/>
      <c r="FY165" s="20"/>
      <c r="FZ165" s="20"/>
      <c r="GA165" s="20"/>
      <c r="GB165" s="20"/>
      <c r="GC165" s="20"/>
      <c r="GD165" s="20"/>
      <c r="GE165" s="20"/>
      <c r="GF165" s="20"/>
      <c r="GG165" s="20"/>
      <c r="GH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c r="HY165" s="20"/>
      <c r="HZ165" s="20"/>
      <c r="IA165" s="20"/>
      <c r="IB165" s="20"/>
      <c r="IC165" s="20"/>
      <c r="ID165" s="20"/>
      <c r="IE165" s="20"/>
      <c r="IF165" s="20"/>
      <c r="IG165" s="20"/>
      <c r="IH165" s="20"/>
      <c r="II165" s="20"/>
      <c r="IJ165" s="20"/>
      <c r="IK165" s="20"/>
      <c r="IL165" s="20"/>
      <c r="IM165" s="20"/>
      <c r="IN165" s="20"/>
      <c r="IO165" s="20"/>
    </row>
    <row r="166" spans="1:249" s="11" customFormat="1" ht="49.5" hidden="1">
      <c r="A166" s="60">
        <v>154</v>
      </c>
      <c r="B166" s="98" t="s">
        <v>913</v>
      </c>
      <c r="C166" s="98"/>
      <c r="D166" s="98"/>
      <c r="E166" s="93" t="s">
        <v>1117</v>
      </c>
      <c r="F166" s="97" t="s">
        <v>1248</v>
      </c>
      <c r="G166" s="93"/>
      <c r="H166" s="63" t="s">
        <v>19</v>
      </c>
      <c r="I166" s="64">
        <v>2017</v>
      </c>
      <c r="J166" s="64"/>
      <c r="K166" s="64">
        <v>2019</v>
      </c>
      <c r="L166" s="64"/>
      <c r="M166" s="184"/>
      <c r="N166" s="184" t="s">
        <v>914</v>
      </c>
      <c r="O166" s="65">
        <v>3523</v>
      </c>
      <c r="P166" s="65"/>
      <c r="Q166" s="65">
        <v>3523</v>
      </c>
      <c r="R166" s="83"/>
      <c r="S166" s="83"/>
      <c r="T166" s="83"/>
      <c r="U166" s="65">
        <v>4000</v>
      </c>
      <c r="V166" s="65"/>
      <c r="W166" s="83">
        <f t="shared" si="14"/>
        <v>3071</v>
      </c>
      <c r="X166" s="185"/>
      <c r="Y166" s="185">
        <v>900</v>
      </c>
      <c r="Z166" s="93">
        <v>2171</v>
      </c>
      <c r="AA166" s="93"/>
      <c r="AB166" s="135" t="s">
        <v>893</v>
      </c>
    </row>
    <row r="167" spans="1:249" s="11" customFormat="1" ht="82.5" hidden="1">
      <c r="A167" s="60">
        <v>155</v>
      </c>
      <c r="B167" s="98" t="s">
        <v>915</v>
      </c>
      <c r="C167" s="98"/>
      <c r="D167" s="98"/>
      <c r="E167" s="93" t="s">
        <v>1117</v>
      </c>
      <c r="F167" s="97" t="s">
        <v>1248</v>
      </c>
      <c r="G167" s="93"/>
      <c r="H167" s="105" t="s">
        <v>237</v>
      </c>
      <c r="I167" s="64">
        <v>2017</v>
      </c>
      <c r="J167" s="64"/>
      <c r="K167" s="64">
        <v>2019</v>
      </c>
      <c r="L167" s="64"/>
      <c r="M167" s="184" t="s">
        <v>1400</v>
      </c>
      <c r="N167" s="98" t="s">
        <v>1113</v>
      </c>
      <c r="O167" s="65">
        <v>3200</v>
      </c>
      <c r="P167" s="65"/>
      <c r="Q167" s="65">
        <v>3200</v>
      </c>
      <c r="R167" s="65"/>
      <c r="S167" s="65"/>
      <c r="T167" s="65"/>
      <c r="U167" s="65">
        <v>3200</v>
      </c>
      <c r="V167" s="65"/>
      <c r="W167" s="83">
        <f t="shared" si="14"/>
        <v>2805</v>
      </c>
      <c r="X167" s="185"/>
      <c r="Y167" s="185">
        <v>810</v>
      </c>
      <c r="Z167" s="93">
        <v>1995</v>
      </c>
      <c r="AA167" s="93"/>
      <c r="AB167" s="135" t="s">
        <v>884</v>
      </c>
    </row>
    <row r="168" spans="1:249" s="11" customFormat="1" ht="33" hidden="1">
      <c r="A168" s="60">
        <v>156</v>
      </c>
      <c r="B168" s="98" t="s">
        <v>916</v>
      </c>
      <c r="C168" s="98"/>
      <c r="D168" s="98"/>
      <c r="E168" s="93" t="s">
        <v>1117</v>
      </c>
      <c r="F168" s="97" t="s">
        <v>1248</v>
      </c>
      <c r="G168" s="93"/>
      <c r="H168" s="105" t="s">
        <v>26</v>
      </c>
      <c r="I168" s="64">
        <v>2017</v>
      </c>
      <c r="J168" s="64"/>
      <c r="K168" s="64">
        <v>2019</v>
      </c>
      <c r="L168" s="64"/>
      <c r="M168" s="64"/>
      <c r="N168" s="98" t="s">
        <v>1113</v>
      </c>
      <c r="O168" s="83">
        <v>4000</v>
      </c>
      <c r="P168" s="83"/>
      <c r="Q168" s="83">
        <v>4000</v>
      </c>
      <c r="R168" s="83"/>
      <c r="S168" s="83"/>
      <c r="T168" s="83"/>
      <c r="U168" s="83">
        <v>4000</v>
      </c>
      <c r="V168" s="83"/>
      <c r="W168" s="83">
        <f t="shared" si="14"/>
        <v>3500</v>
      </c>
      <c r="X168" s="185"/>
      <c r="Y168" s="185">
        <v>950</v>
      </c>
      <c r="Z168" s="93">
        <v>2550</v>
      </c>
      <c r="AA168" s="93"/>
      <c r="AB168" s="135" t="s">
        <v>893</v>
      </c>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20"/>
      <c r="DI168" s="20"/>
      <c r="DJ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0"/>
      <c r="EL168" s="20"/>
      <c r="EM168" s="20"/>
      <c r="EN168" s="20"/>
      <c r="EO168" s="20"/>
      <c r="EP168" s="20"/>
      <c r="EQ168" s="20"/>
      <c r="ER168" s="20"/>
      <c r="ES168" s="20"/>
      <c r="ET168" s="20"/>
      <c r="EU168" s="20"/>
      <c r="EV168" s="20"/>
      <c r="EW168" s="20"/>
      <c r="EX168" s="20"/>
      <c r="EY168" s="20"/>
      <c r="EZ168" s="20"/>
      <c r="FA168" s="20"/>
      <c r="FB168" s="20"/>
      <c r="FC168" s="20"/>
      <c r="FD168" s="20"/>
      <c r="FE168" s="20"/>
      <c r="FF168" s="20"/>
      <c r="FG168" s="20"/>
      <c r="FH168" s="20"/>
      <c r="FI168" s="20"/>
      <c r="FJ168" s="20"/>
      <c r="FK168" s="20"/>
      <c r="FL168" s="20"/>
      <c r="FM168" s="20"/>
      <c r="FN168" s="20"/>
      <c r="FO168" s="20"/>
      <c r="FP168" s="20"/>
      <c r="FQ168" s="20"/>
      <c r="FR168" s="20"/>
      <c r="FS168" s="20"/>
      <c r="FT168" s="20"/>
      <c r="FU168" s="20"/>
      <c r="FV168" s="20"/>
      <c r="FW168" s="20"/>
      <c r="FX168" s="20"/>
      <c r="FY168" s="20"/>
      <c r="FZ168" s="20"/>
      <c r="GA168" s="20"/>
      <c r="GB168" s="20"/>
      <c r="GC168" s="20"/>
      <c r="GD168" s="20"/>
      <c r="GE168" s="20"/>
      <c r="GF168" s="20"/>
      <c r="GG168" s="20"/>
      <c r="GH168" s="20"/>
      <c r="GI168" s="20"/>
      <c r="GJ168" s="20"/>
      <c r="GK168" s="20"/>
      <c r="GL168" s="20"/>
      <c r="GM168" s="20"/>
      <c r="GN168" s="20"/>
      <c r="GO168" s="20"/>
      <c r="GP168" s="20"/>
      <c r="GQ168" s="20"/>
      <c r="GR168" s="20"/>
      <c r="GS168" s="20"/>
      <c r="GT168" s="20"/>
      <c r="GU168" s="20"/>
      <c r="GV168" s="20"/>
      <c r="GW168" s="20"/>
      <c r="GX168" s="20"/>
      <c r="GY168" s="20"/>
      <c r="GZ168" s="20"/>
      <c r="HA168" s="20"/>
      <c r="HB168" s="20"/>
      <c r="HC168" s="20"/>
      <c r="HD168" s="20"/>
      <c r="HE168" s="20"/>
      <c r="HF168" s="20"/>
      <c r="HG168" s="20"/>
      <c r="HH168" s="20"/>
      <c r="HI168" s="20"/>
      <c r="HJ168" s="20"/>
      <c r="HK168" s="20"/>
      <c r="HL168" s="20"/>
      <c r="HM168" s="20"/>
      <c r="HN168" s="20"/>
      <c r="HO168" s="20"/>
      <c r="HP168" s="20"/>
      <c r="HQ168" s="20"/>
      <c r="HR168" s="20"/>
      <c r="HS168" s="20"/>
      <c r="HT168" s="20"/>
      <c r="HU168" s="20"/>
      <c r="HV168" s="20"/>
      <c r="HW168" s="20"/>
      <c r="HX168" s="20"/>
      <c r="HY168" s="20"/>
      <c r="HZ168" s="20"/>
      <c r="IA168" s="20"/>
      <c r="IB168" s="20"/>
      <c r="IC168" s="20"/>
      <c r="ID168" s="20"/>
      <c r="IE168" s="20"/>
      <c r="IF168" s="20"/>
      <c r="IG168" s="20"/>
      <c r="IH168" s="20"/>
      <c r="II168" s="20"/>
      <c r="IJ168" s="20"/>
      <c r="IK168" s="20"/>
      <c r="IL168" s="20"/>
      <c r="IM168" s="20"/>
      <c r="IN168" s="20"/>
      <c r="IO168" s="20"/>
    </row>
    <row r="169" spans="1:249" s="4" customFormat="1" ht="33" hidden="1">
      <c r="A169" s="60">
        <v>157</v>
      </c>
      <c r="B169" s="98" t="s">
        <v>917</v>
      </c>
      <c r="C169" s="98"/>
      <c r="D169" s="98"/>
      <c r="E169" s="93" t="s">
        <v>1117</v>
      </c>
      <c r="F169" s="97" t="s">
        <v>1248</v>
      </c>
      <c r="G169" s="93"/>
      <c r="H169" s="63" t="s">
        <v>132</v>
      </c>
      <c r="I169" s="64">
        <v>2017</v>
      </c>
      <c r="J169" s="64"/>
      <c r="K169" s="64">
        <v>2019</v>
      </c>
      <c r="L169" s="64"/>
      <c r="M169" s="64"/>
      <c r="N169" s="98" t="s">
        <v>1113</v>
      </c>
      <c r="O169" s="83">
        <v>3000</v>
      </c>
      <c r="P169" s="83"/>
      <c r="Q169" s="83">
        <v>3000</v>
      </c>
      <c r="R169" s="83"/>
      <c r="S169" s="83"/>
      <c r="T169" s="83"/>
      <c r="U169" s="83">
        <v>3000</v>
      </c>
      <c r="V169" s="83"/>
      <c r="W169" s="83">
        <f t="shared" si="14"/>
        <v>2625</v>
      </c>
      <c r="X169" s="185"/>
      <c r="Y169" s="185">
        <v>760</v>
      </c>
      <c r="Z169" s="93">
        <v>1865</v>
      </c>
      <c r="AA169" s="93"/>
      <c r="AB169" s="135" t="s">
        <v>884</v>
      </c>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U169" s="20"/>
      <c r="EV169" s="20"/>
      <c r="EW169" s="20"/>
      <c r="EX169" s="20"/>
      <c r="EY169" s="20"/>
      <c r="EZ169" s="20"/>
      <c r="FA169" s="20"/>
      <c r="FB169" s="20"/>
      <c r="FC169" s="20"/>
      <c r="FD169" s="20"/>
      <c r="FE169" s="20"/>
      <c r="FF169" s="20"/>
      <c r="FG169" s="20"/>
      <c r="FH169" s="20"/>
      <c r="FI169" s="20"/>
      <c r="FJ169" s="20"/>
      <c r="FK169" s="20"/>
      <c r="FL169" s="20"/>
      <c r="FM169" s="20"/>
      <c r="FN169" s="20"/>
      <c r="FO169" s="20"/>
      <c r="FP169" s="20"/>
      <c r="FQ169" s="20"/>
      <c r="FR169" s="20"/>
      <c r="FS169" s="20"/>
      <c r="FT169" s="20"/>
      <c r="FU169" s="20"/>
      <c r="FV169" s="20"/>
      <c r="FW169" s="20"/>
      <c r="FX169" s="20"/>
      <c r="FY169" s="20"/>
      <c r="FZ169" s="20"/>
      <c r="GA169" s="20"/>
      <c r="GB169" s="20"/>
      <c r="GC169" s="20"/>
      <c r="GD169" s="20"/>
      <c r="GE169" s="20"/>
      <c r="GF169" s="20"/>
      <c r="GG169" s="20"/>
      <c r="GH169" s="20"/>
      <c r="GI169" s="20"/>
      <c r="GJ169" s="20"/>
      <c r="GK169" s="20"/>
      <c r="GL169" s="20"/>
      <c r="GM169" s="20"/>
      <c r="GN169" s="20"/>
      <c r="GO169" s="20"/>
      <c r="GP169" s="20"/>
      <c r="GQ169" s="20"/>
      <c r="GR169" s="20"/>
      <c r="GS169" s="20"/>
      <c r="GT169" s="20"/>
      <c r="GU169" s="20"/>
      <c r="GV169" s="20"/>
      <c r="GW169" s="20"/>
      <c r="GX169" s="20"/>
      <c r="GY169" s="20"/>
      <c r="GZ169" s="20"/>
      <c r="HA169" s="20"/>
      <c r="HB169" s="20"/>
      <c r="HC169" s="20"/>
      <c r="HD169" s="20"/>
      <c r="HE169" s="20"/>
      <c r="HF169" s="20"/>
      <c r="HG169" s="20"/>
      <c r="HH169" s="20"/>
      <c r="HI169" s="20"/>
      <c r="HJ169" s="20"/>
      <c r="HK169" s="20"/>
      <c r="HL169" s="20"/>
      <c r="HM169" s="20"/>
      <c r="HN169" s="20"/>
      <c r="HO169" s="20"/>
      <c r="HP169" s="20"/>
      <c r="HQ169" s="20"/>
      <c r="HR169" s="20"/>
      <c r="HS169" s="20"/>
      <c r="HT169" s="20"/>
      <c r="HU169" s="20"/>
      <c r="HV169" s="20"/>
      <c r="HW169" s="20"/>
      <c r="HX169" s="20"/>
      <c r="HY169" s="20"/>
      <c r="HZ169" s="20"/>
      <c r="IA169" s="20"/>
      <c r="IB169" s="20"/>
      <c r="IC169" s="20"/>
      <c r="ID169" s="20"/>
      <c r="IE169" s="20"/>
      <c r="IF169" s="20"/>
      <c r="IG169" s="20"/>
      <c r="IH169" s="20"/>
      <c r="II169" s="20"/>
      <c r="IJ169" s="20"/>
      <c r="IK169" s="20"/>
      <c r="IL169" s="20"/>
      <c r="IM169" s="20"/>
      <c r="IN169" s="20"/>
      <c r="IO169" s="20"/>
    </row>
    <row r="170" spans="1:249" s="20" customFormat="1" ht="49.5" hidden="1">
      <c r="A170" s="60">
        <v>158</v>
      </c>
      <c r="B170" s="98" t="s">
        <v>918</v>
      </c>
      <c r="C170" s="98"/>
      <c r="D170" s="98"/>
      <c r="E170" s="93" t="s">
        <v>1117</v>
      </c>
      <c r="F170" s="97" t="s">
        <v>1248</v>
      </c>
      <c r="G170" s="93"/>
      <c r="H170" s="138" t="s">
        <v>211</v>
      </c>
      <c r="I170" s="64">
        <v>2017</v>
      </c>
      <c r="J170" s="64"/>
      <c r="K170" s="64">
        <v>2019</v>
      </c>
      <c r="L170" s="64"/>
      <c r="M170" s="64"/>
      <c r="N170" s="187" t="s">
        <v>919</v>
      </c>
      <c r="O170" s="65">
        <v>3989</v>
      </c>
      <c r="P170" s="65"/>
      <c r="Q170" s="65">
        <v>3989</v>
      </c>
      <c r="R170" s="83"/>
      <c r="S170" s="83"/>
      <c r="T170" s="83"/>
      <c r="U170" s="65">
        <v>4000</v>
      </c>
      <c r="V170" s="65"/>
      <c r="W170" s="83">
        <f t="shared" si="14"/>
        <v>3490</v>
      </c>
      <c r="X170" s="185"/>
      <c r="Y170" s="185">
        <v>1000</v>
      </c>
      <c r="Z170" s="93">
        <v>2490</v>
      </c>
      <c r="AA170" s="93"/>
      <c r="AB170" s="135" t="s">
        <v>893</v>
      </c>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row>
    <row r="171" spans="1:249" s="11" customFormat="1" ht="49.5" hidden="1">
      <c r="A171" s="60">
        <v>159</v>
      </c>
      <c r="B171" s="98" t="s">
        <v>920</v>
      </c>
      <c r="C171" s="98"/>
      <c r="D171" s="98"/>
      <c r="E171" s="93" t="s">
        <v>1117</v>
      </c>
      <c r="F171" s="97" t="s">
        <v>1248</v>
      </c>
      <c r="G171" s="106"/>
      <c r="H171" s="106" t="s">
        <v>106</v>
      </c>
      <c r="I171" s="64">
        <v>2017</v>
      </c>
      <c r="J171" s="64"/>
      <c r="K171" s="64">
        <v>2019</v>
      </c>
      <c r="L171" s="64"/>
      <c r="M171" s="64"/>
      <c r="N171" s="98" t="s">
        <v>921</v>
      </c>
      <c r="O171" s="83">
        <v>3990</v>
      </c>
      <c r="P171" s="83"/>
      <c r="Q171" s="83">
        <v>3990</v>
      </c>
      <c r="R171" s="83"/>
      <c r="S171" s="83"/>
      <c r="T171" s="83"/>
      <c r="U171" s="83"/>
      <c r="V171" s="83"/>
      <c r="W171" s="83">
        <f>Q171*0.9</f>
        <v>3591</v>
      </c>
      <c r="X171" s="185"/>
      <c r="Y171" s="185">
        <v>1025</v>
      </c>
      <c r="Z171" s="93">
        <v>2566</v>
      </c>
      <c r="AA171" s="93"/>
      <c r="AB171" s="77"/>
    </row>
    <row r="172" spans="1:249" s="11" customFormat="1" ht="49.5" hidden="1">
      <c r="A172" s="60">
        <v>160</v>
      </c>
      <c r="B172" s="98" t="s">
        <v>922</v>
      </c>
      <c r="C172" s="98"/>
      <c r="D172" s="98"/>
      <c r="E172" s="93" t="s">
        <v>1117</v>
      </c>
      <c r="F172" s="97" t="s">
        <v>1248</v>
      </c>
      <c r="G172" s="106"/>
      <c r="H172" s="63" t="s">
        <v>132</v>
      </c>
      <c r="I172" s="64">
        <v>2017</v>
      </c>
      <c r="J172" s="64"/>
      <c r="K172" s="64">
        <v>2019</v>
      </c>
      <c r="L172" s="64"/>
      <c r="M172" s="64"/>
      <c r="N172" s="98" t="s">
        <v>923</v>
      </c>
      <c r="O172" s="83">
        <v>2894.7</v>
      </c>
      <c r="P172" s="83"/>
      <c r="Q172" s="83">
        <v>2894.7</v>
      </c>
      <c r="R172" s="83"/>
      <c r="S172" s="83"/>
      <c r="T172" s="83"/>
      <c r="U172" s="83"/>
      <c r="V172" s="83"/>
      <c r="W172" s="83">
        <f>Q172*0.9</f>
        <v>2605.23</v>
      </c>
      <c r="X172" s="185"/>
      <c r="Y172" s="185">
        <v>800</v>
      </c>
      <c r="Z172" s="93">
        <v>1805.23</v>
      </c>
      <c r="AA172" s="93"/>
      <c r="AB172" s="77"/>
    </row>
    <row r="173" spans="1:249" s="11" customFormat="1" ht="49.5" hidden="1">
      <c r="A173" s="60">
        <v>161</v>
      </c>
      <c r="B173" s="98" t="s">
        <v>924</v>
      </c>
      <c r="C173" s="98"/>
      <c r="D173" s="98"/>
      <c r="E173" s="93" t="s">
        <v>1117</v>
      </c>
      <c r="F173" s="97" t="s">
        <v>1248</v>
      </c>
      <c r="G173" s="106"/>
      <c r="H173" s="106" t="s">
        <v>189</v>
      </c>
      <c r="I173" s="64">
        <v>2017</v>
      </c>
      <c r="J173" s="64"/>
      <c r="K173" s="64">
        <v>2019</v>
      </c>
      <c r="L173" s="64"/>
      <c r="M173" s="64"/>
      <c r="N173" s="98" t="s">
        <v>925</v>
      </c>
      <c r="O173" s="83">
        <v>4588</v>
      </c>
      <c r="P173" s="83"/>
      <c r="Q173" s="83">
        <v>4588</v>
      </c>
      <c r="R173" s="83"/>
      <c r="S173" s="83"/>
      <c r="T173" s="83"/>
      <c r="U173" s="83"/>
      <c r="V173" s="83"/>
      <c r="W173" s="83">
        <f>Q173*0.9</f>
        <v>4129.2</v>
      </c>
      <c r="X173" s="185"/>
      <c r="Y173" s="185">
        <v>1150</v>
      </c>
      <c r="Z173" s="93">
        <v>2979.2</v>
      </c>
      <c r="AA173" s="93"/>
      <c r="AB173" s="77"/>
    </row>
    <row r="174" spans="1:249" s="11" customFormat="1" ht="82.5" hidden="1">
      <c r="A174" s="60">
        <v>162</v>
      </c>
      <c r="B174" s="98" t="s">
        <v>926</v>
      </c>
      <c r="C174" s="190"/>
      <c r="D174" s="98"/>
      <c r="E174" s="93" t="s">
        <v>1117</v>
      </c>
      <c r="F174" s="97" t="s">
        <v>1248</v>
      </c>
      <c r="G174" s="181"/>
      <c r="H174" s="138" t="s">
        <v>237</v>
      </c>
      <c r="I174" s="64">
        <v>2017</v>
      </c>
      <c r="J174" s="64"/>
      <c r="K174" s="64">
        <v>2019</v>
      </c>
      <c r="L174" s="64"/>
      <c r="M174" s="191" t="s">
        <v>1401</v>
      </c>
      <c r="N174" s="187" t="s">
        <v>927</v>
      </c>
      <c r="O174" s="65">
        <v>5289</v>
      </c>
      <c r="P174" s="65"/>
      <c r="Q174" s="65">
        <v>5289</v>
      </c>
      <c r="R174" s="65"/>
      <c r="S174" s="65"/>
      <c r="T174" s="65"/>
      <c r="U174" s="65">
        <v>5500</v>
      </c>
      <c r="V174" s="65"/>
      <c r="W174" s="83">
        <f>Y174+Z174</f>
        <v>4640</v>
      </c>
      <c r="X174" s="93"/>
      <c r="Y174" s="93">
        <v>1300</v>
      </c>
      <c r="Z174" s="93">
        <v>3340</v>
      </c>
      <c r="AA174" s="93"/>
      <c r="AB174" s="135" t="s">
        <v>1335</v>
      </c>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row>
    <row r="175" spans="1:249" s="11" customFormat="1" ht="82.5" hidden="1">
      <c r="A175" s="60">
        <v>163</v>
      </c>
      <c r="B175" s="98" t="s">
        <v>928</v>
      </c>
      <c r="C175" s="190"/>
      <c r="D175" s="98"/>
      <c r="E175" s="93" t="s">
        <v>1117</v>
      </c>
      <c r="F175" s="97" t="s">
        <v>1248</v>
      </c>
      <c r="G175" s="181"/>
      <c r="H175" s="138" t="s">
        <v>106</v>
      </c>
      <c r="I175" s="64">
        <v>2017</v>
      </c>
      <c r="J175" s="64"/>
      <c r="K175" s="64">
        <v>2019</v>
      </c>
      <c r="L175" s="64"/>
      <c r="M175" s="191" t="s">
        <v>1402</v>
      </c>
      <c r="N175" s="187" t="s">
        <v>929</v>
      </c>
      <c r="O175" s="83">
        <v>5291</v>
      </c>
      <c r="P175" s="83"/>
      <c r="Q175" s="83">
        <v>5291</v>
      </c>
      <c r="R175" s="83"/>
      <c r="S175" s="83"/>
      <c r="T175" s="83"/>
      <c r="U175" s="65">
        <v>5500</v>
      </c>
      <c r="V175" s="65"/>
      <c r="W175" s="83">
        <f>Y175+Z175</f>
        <v>4642</v>
      </c>
      <c r="X175" s="93"/>
      <c r="Y175" s="93">
        <v>1300</v>
      </c>
      <c r="Z175" s="93">
        <v>3342</v>
      </c>
      <c r="AA175" s="93"/>
      <c r="AB175" s="135" t="s">
        <v>1335</v>
      </c>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20"/>
      <c r="DI175" s="20"/>
      <c r="DJ175" s="20"/>
      <c r="DK175" s="20"/>
      <c r="DL175" s="20"/>
      <c r="DM175" s="20"/>
      <c r="DN175" s="20"/>
      <c r="DO175" s="20"/>
      <c r="DP175" s="20"/>
      <c r="DQ175" s="20"/>
      <c r="DR175" s="20"/>
      <c r="DS175" s="20"/>
      <c r="DT175" s="20"/>
      <c r="DU175" s="20"/>
      <c r="DV175" s="20"/>
      <c r="DW175" s="20"/>
      <c r="DX175" s="20"/>
      <c r="DY175" s="20"/>
      <c r="DZ175" s="20"/>
      <c r="EA175" s="20"/>
      <c r="EB175" s="20"/>
      <c r="EC175" s="20"/>
      <c r="ED175" s="20"/>
      <c r="EE175" s="20"/>
      <c r="EF175" s="20"/>
      <c r="EG175" s="20"/>
      <c r="EH175" s="20"/>
      <c r="EI175" s="20"/>
      <c r="EJ175" s="20"/>
      <c r="EK175" s="20"/>
      <c r="EL175" s="20"/>
      <c r="EM175" s="20"/>
      <c r="EN175" s="20"/>
      <c r="EO175" s="20"/>
      <c r="EP175" s="20"/>
      <c r="EQ175" s="20"/>
      <c r="ER175" s="20"/>
      <c r="ES175" s="20"/>
      <c r="ET175" s="20"/>
      <c r="EU175" s="20"/>
      <c r="EV175" s="20"/>
      <c r="EW175" s="20"/>
      <c r="EX175" s="20"/>
      <c r="EY175" s="20"/>
      <c r="EZ175" s="20"/>
      <c r="FA175" s="20"/>
      <c r="FB175" s="20"/>
      <c r="FC175" s="20"/>
      <c r="FD175" s="20"/>
      <c r="FE175" s="20"/>
      <c r="FF175" s="20"/>
      <c r="FG175" s="20"/>
      <c r="FH175" s="20"/>
      <c r="FI175" s="20"/>
      <c r="FJ175" s="20"/>
      <c r="FK175" s="20"/>
      <c r="FL175" s="20"/>
      <c r="FM175" s="20"/>
      <c r="FN175" s="20"/>
      <c r="FO175" s="20"/>
      <c r="FP175" s="20"/>
      <c r="FQ175" s="20"/>
      <c r="FR175" s="20"/>
      <c r="FS175" s="20"/>
      <c r="FT175" s="20"/>
      <c r="FU175" s="20"/>
      <c r="FV175" s="20"/>
      <c r="FW175" s="20"/>
      <c r="FX175" s="20"/>
      <c r="FY175" s="20"/>
      <c r="FZ175" s="20"/>
      <c r="GA175" s="20"/>
      <c r="GB175" s="20"/>
      <c r="GC175" s="20"/>
      <c r="GD175" s="20"/>
      <c r="GE175" s="20"/>
      <c r="GF175" s="20"/>
      <c r="GG175" s="20"/>
      <c r="GH175" s="20"/>
      <c r="GI175" s="20"/>
      <c r="GJ175" s="20"/>
      <c r="GK175" s="20"/>
      <c r="GL175" s="20"/>
      <c r="GM175" s="20"/>
      <c r="GN175" s="20"/>
      <c r="GO175" s="20"/>
      <c r="GP175" s="20"/>
      <c r="GQ175" s="20"/>
      <c r="GR175" s="20"/>
      <c r="GS175" s="20"/>
      <c r="GT175" s="20"/>
      <c r="GU175" s="20"/>
      <c r="GV175" s="20"/>
      <c r="GW175" s="20"/>
      <c r="GX175" s="20"/>
      <c r="GY175" s="20"/>
      <c r="GZ175" s="20"/>
      <c r="HA175" s="20"/>
      <c r="HB175" s="20"/>
      <c r="HC175" s="20"/>
      <c r="HD175" s="20"/>
      <c r="HE175" s="20"/>
      <c r="HF175" s="20"/>
      <c r="HG175" s="20"/>
      <c r="HH175" s="20"/>
      <c r="HI175" s="20"/>
      <c r="HJ175" s="20"/>
      <c r="HK175" s="20"/>
      <c r="HL175" s="20"/>
      <c r="HM175" s="20"/>
      <c r="HN175" s="20"/>
      <c r="HO175" s="20"/>
      <c r="HP175" s="20"/>
      <c r="HQ175" s="20"/>
      <c r="HR175" s="20"/>
      <c r="HS175" s="20"/>
      <c r="HT175" s="20"/>
      <c r="HU175" s="20"/>
      <c r="HV175" s="20"/>
      <c r="HW175" s="20"/>
      <c r="HX175" s="20"/>
      <c r="HY175" s="20"/>
      <c r="HZ175" s="20"/>
      <c r="IA175" s="20"/>
      <c r="IB175" s="20"/>
      <c r="IC175" s="20"/>
      <c r="ID175" s="20"/>
      <c r="IE175" s="20"/>
      <c r="IF175" s="20"/>
      <c r="IG175" s="20"/>
      <c r="IH175" s="20"/>
      <c r="II175" s="20"/>
      <c r="IJ175" s="20"/>
      <c r="IK175" s="20"/>
      <c r="IL175" s="20"/>
      <c r="IM175" s="20"/>
      <c r="IN175" s="20"/>
      <c r="IO175" s="20"/>
    </row>
    <row r="176" spans="1:249" s="11" customFormat="1" ht="82.5" hidden="1">
      <c r="A176" s="60">
        <v>164</v>
      </c>
      <c r="B176" s="98" t="s">
        <v>930</v>
      </c>
      <c r="C176" s="190"/>
      <c r="D176" s="98"/>
      <c r="E176" s="93" t="s">
        <v>1117</v>
      </c>
      <c r="F176" s="97" t="s">
        <v>1248</v>
      </c>
      <c r="G176" s="106"/>
      <c r="H176" s="106" t="s">
        <v>237</v>
      </c>
      <c r="I176" s="64">
        <v>2017</v>
      </c>
      <c r="J176" s="64"/>
      <c r="K176" s="64">
        <v>2019</v>
      </c>
      <c r="L176" s="64"/>
      <c r="M176" s="191" t="s">
        <v>1403</v>
      </c>
      <c r="N176" s="98" t="s">
        <v>931</v>
      </c>
      <c r="O176" s="83">
        <v>4954</v>
      </c>
      <c r="P176" s="83"/>
      <c r="Q176" s="83">
        <v>4954</v>
      </c>
      <c r="R176" s="83"/>
      <c r="S176" s="83"/>
      <c r="T176" s="83"/>
      <c r="U176" s="83"/>
      <c r="V176" s="83"/>
      <c r="W176" s="83">
        <f t="shared" ref="W176:W199" si="15">Q176*0.9</f>
        <v>4458.6000000000004</v>
      </c>
      <c r="X176" s="185"/>
      <c r="Y176" s="185">
        <v>1400</v>
      </c>
      <c r="Z176" s="93">
        <v>3058.6000000000004</v>
      </c>
      <c r="AA176" s="93"/>
      <c r="AB176" s="77"/>
    </row>
    <row r="177" spans="1:28" s="11" customFormat="1" ht="82.5" hidden="1">
      <c r="A177" s="60">
        <v>165</v>
      </c>
      <c r="B177" s="98" t="s">
        <v>932</v>
      </c>
      <c r="C177" s="190"/>
      <c r="D177" s="98"/>
      <c r="E177" s="93" t="s">
        <v>1117</v>
      </c>
      <c r="F177" s="97" t="s">
        <v>1248</v>
      </c>
      <c r="G177" s="106"/>
      <c r="H177" s="138" t="s">
        <v>211</v>
      </c>
      <c r="I177" s="64">
        <v>2017</v>
      </c>
      <c r="J177" s="64"/>
      <c r="K177" s="64">
        <v>2019</v>
      </c>
      <c r="L177" s="64"/>
      <c r="M177" s="191" t="s">
        <v>1404</v>
      </c>
      <c r="N177" s="98" t="s">
        <v>933</v>
      </c>
      <c r="O177" s="83">
        <v>1982</v>
      </c>
      <c r="P177" s="83"/>
      <c r="Q177" s="83">
        <v>1982</v>
      </c>
      <c r="R177" s="83"/>
      <c r="S177" s="83"/>
      <c r="T177" s="83"/>
      <c r="U177" s="83"/>
      <c r="V177" s="83"/>
      <c r="W177" s="83">
        <f t="shared" si="15"/>
        <v>1783.8</v>
      </c>
      <c r="X177" s="185"/>
      <c r="Y177" s="185">
        <v>1000</v>
      </c>
      <c r="Z177" s="93">
        <v>783.8</v>
      </c>
      <c r="AA177" s="93"/>
      <c r="AB177" s="77"/>
    </row>
    <row r="178" spans="1:28" s="11" customFormat="1" ht="82.5" hidden="1">
      <c r="A178" s="60">
        <v>166</v>
      </c>
      <c r="B178" s="98" t="s">
        <v>934</v>
      </c>
      <c r="C178" s="190"/>
      <c r="D178" s="98"/>
      <c r="E178" s="93" t="s">
        <v>1117</v>
      </c>
      <c r="F178" s="97" t="s">
        <v>1248</v>
      </c>
      <c r="G178" s="106"/>
      <c r="H178" s="63" t="s">
        <v>19</v>
      </c>
      <c r="I178" s="64">
        <v>2017</v>
      </c>
      <c r="J178" s="64"/>
      <c r="K178" s="64">
        <v>2019</v>
      </c>
      <c r="L178" s="64"/>
      <c r="M178" s="191" t="s">
        <v>1405</v>
      </c>
      <c r="N178" s="98" t="s">
        <v>935</v>
      </c>
      <c r="O178" s="83">
        <v>4513</v>
      </c>
      <c r="P178" s="83"/>
      <c r="Q178" s="83">
        <v>4513</v>
      </c>
      <c r="R178" s="83"/>
      <c r="S178" s="83"/>
      <c r="T178" s="83"/>
      <c r="U178" s="83"/>
      <c r="V178" s="83"/>
      <c r="W178" s="83">
        <f t="shared" si="15"/>
        <v>4061.7000000000003</v>
      </c>
      <c r="X178" s="185"/>
      <c r="Y178" s="185">
        <v>1350</v>
      </c>
      <c r="Z178" s="93">
        <v>2711.7000000000003</v>
      </c>
      <c r="AA178" s="93"/>
      <c r="AB178" s="77"/>
    </row>
    <row r="179" spans="1:28" s="11" customFormat="1" ht="82.5" hidden="1">
      <c r="A179" s="60">
        <v>167</v>
      </c>
      <c r="B179" s="98" t="s">
        <v>936</v>
      </c>
      <c r="C179" s="190"/>
      <c r="D179" s="98"/>
      <c r="E179" s="93" t="s">
        <v>1117</v>
      </c>
      <c r="F179" s="97" t="s">
        <v>1248</v>
      </c>
      <c r="G179" s="106"/>
      <c r="H179" s="105" t="s">
        <v>26</v>
      </c>
      <c r="I179" s="64">
        <v>2017</v>
      </c>
      <c r="J179" s="64"/>
      <c r="K179" s="64">
        <v>2019</v>
      </c>
      <c r="L179" s="64"/>
      <c r="M179" s="192" t="s">
        <v>1406</v>
      </c>
      <c r="N179" s="98" t="s">
        <v>937</v>
      </c>
      <c r="O179" s="83">
        <v>3859</v>
      </c>
      <c r="P179" s="83"/>
      <c r="Q179" s="83">
        <v>3859</v>
      </c>
      <c r="R179" s="83"/>
      <c r="S179" s="83"/>
      <c r="T179" s="83"/>
      <c r="U179" s="83"/>
      <c r="V179" s="83"/>
      <c r="W179" s="83">
        <f t="shared" si="15"/>
        <v>3473.1</v>
      </c>
      <c r="X179" s="185"/>
      <c r="Y179" s="185">
        <v>1000</v>
      </c>
      <c r="Z179" s="93">
        <v>2473.1</v>
      </c>
      <c r="AA179" s="93"/>
      <c r="AB179" s="77"/>
    </row>
    <row r="180" spans="1:28" s="11" customFormat="1" ht="82.5" hidden="1">
      <c r="A180" s="60">
        <v>168</v>
      </c>
      <c r="B180" s="98" t="s">
        <v>938</v>
      </c>
      <c r="C180" s="190"/>
      <c r="D180" s="98"/>
      <c r="E180" s="93" t="s">
        <v>1117</v>
      </c>
      <c r="F180" s="97" t="s">
        <v>1248</v>
      </c>
      <c r="G180" s="106"/>
      <c r="H180" s="106" t="s">
        <v>237</v>
      </c>
      <c r="I180" s="64">
        <v>2017</v>
      </c>
      <c r="J180" s="64"/>
      <c r="K180" s="64">
        <v>2019</v>
      </c>
      <c r="L180" s="64"/>
      <c r="M180" s="191" t="s">
        <v>1407</v>
      </c>
      <c r="N180" s="98" t="s">
        <v>939</v>
      </c>
      <c r="O180" s="83">
        <v>3500</v>
      </c>
      <c r="P180" s="83"/>
      <c r="Q180" s="83">
        <v>3500</v>
      </c>
      <c r="R180" s="83"/>
      <c r="S180" s="83"/>
      <c r="T180" s="83"/>
      <c r="U180" s="83"/>
      <c r="V180" s="83"/>
      <c r="W180" s="83">
        <f t="shared" si="15"/>
        <v>3150</v>
      </c>
      <c r="X180" s="185"/>
      <c r="Y180" s="185">
        <v>900</v>
      </c>
      <c r="Z180" s="93">
        <v>2250</v>
      </c>
      <c r="AA180" s="93"/>
      <c r="AB180" s="77"/>
    </row>
    <row r="181" spans="1:28" s="11" customFormat="1" ht="82.5" hidden="1">
      <c r="A181" s="60">
        <v>169</v>
      </c>
      <c r="B181" s="98" t="s">
        <v>940</v>
      </c>
      <c r="C181" s="190"/>
      <c r="D181" s="98"/>
      <c r="E181" s="93" t="s">
        <v>1117</v>
      </c>
      <c r="F181" s="97" t="s">
        <v>1248</v>
      </c>
      <c r="G181" s="106"/>
      <c r="H181" s="106" t="s">
        <v>237</v>
      </c>
      <c r="I181" s="64">
        <v>2017</v>
      </c>
      <c r="J181" s="64"/>
      <c r="K181" s="64">
        <v>2019</v>
      </c>
      <c r="L181" s="64"/>
      <c r="M181" s="191" t="s">
        <v>1408</v>
      </c>
      <c r="N181" s="98" t="s">
        <v>941</v>
      </c>
      <c r="O181" s="83">
        <v>4130.6000000000004</v>
      </c>
      <c r="P181" s="83"/>
      <c r="Q181" s="83">
        <v>4130.6000000000004</v>
      </c>
      <c r="R181" s="83"/>
      <c r="S181" s="83"/>
      <c r="T181" s="83"/>
      <c r="U181" s="83"/>
      <c r="V181" s="83"/>
      <c r="W181" s="185">
        <f t="shared" si="15"/>
        <v>3717.5400000000004</v>
      </c>
      <c r="X181" s="185"/>
      <c r="Y181" s="185">
        <v>1050</v>
      </c>
      <c r="Z181" s="93">
        <v>2667.5400000000004</v>
      </c>
      <c r="AA181" s="93"/>
      <c r="AB181" s="77"/>
    </row>
    <row r="182" spans="1:28" s="11" customFormat="1" ht="82.5" hidden="1">
      <c r="A182" s="60">
        <v>170</v>
      </c>
      <c r="B182" s="98" t="s">
        <v>942</v>
      </c>
      <c r="C182" s="190"/>
      <c r="D182" s="98"/>
      <c r="E182" s="93" t="s">
        <v>1117</v>
      </c>
      <c r="F182" s="97" t="s">
        <v>1248</v>
      </c>
      <c r="G182" s="106"/>
      <c r="H182" s="106" t="s">
        <v>237</v>
      </c>
      <c r="I182" s="64">
        <v>2017</v>
      </c>
      <c r="J182" s="64"/>
      <c r="K182" s="64">
        <v>2019</v>
      </c>
      <c r="L182" s="64"/>
      <c r="M182" s="191" t="s">
        <v>1409</v>
      </c>
      <c r="N182" s="98" t="s">
        <v>943</v>
      </c>
      <c r="O182" s="83">
        <v>3439</v>
      </c>
      <c r="P182" s="83"/>
      <c r="Q182" s="83">
        <v>3439</v>
      </c>
      <c r="R182" s="83"/>
      <c r="S182" s="83"/>
      <c r="T182" s="83"/>
      <c r="U182" s="83"/>
      <c r="V182" s="83"/>
      <c r="W182" s="185">
        <f t="shared" si="15"/>
        <v>3095.1</v>
      </c>
      <c r="X182" s="185"/>
      <c r="Y182" s="185">
        <v>950</v>
      </c>
      <c r="Z182" s="93">
        <v>2145.1</v>
      </c>
      <c r="AA182" s="93"/>
      <c r="AB182" s="77"/>
    </row>
    <row r="183" spans="1:28" s="11" customFormat="1" ht="82.5" hidden="1">
      <c r="A183" s="60">
        <v>171</v>
      </c>
      <c r="B183" s="98" t="s">
        <v>944</v>
      </c>
      <c r="C183" s="190"/>
      <c r="D183" s="98"/>
      <c r="E183" s="93" t="s">
        <v>1117</v>
      </c>
      <c r="F183" s="97" t="s">
        <v>1248</v>
      </c>
      <c r="G183" s="106"/>
      <c r="H183" s="139" t="s">
        <v>51</v>
      </c>
      <c r="I183" s="64">
        <v>2017</v>
      </c>
      <c r="J183" s="64"/>
      <c r="K183" s="64">
        <v>2019</v>
      </c>
      <c r="L183" s="64"/>
      <c r="M183" s="191" t="s">
        <v>1410</v>
      </c>
      <c r="N183" s="187" t="s">
        <v>945</v>
      </c>
      <c r="O183" s="83">
        <v>2924</v>
      </c>
      <c r="P183" s="83"/>
      <c r="Q183" s="83">
        <v>2924</v>
      </c>
      <c r="R183" s="83"/>
      <c r="S183" s="83"/>
      <c r="T183" s="83"/>
      <c r="U183" s="83"/>
      <c r="V183" s="83"/>
      <c r="W183" s="185">
        <f t="shared" si="15"/>
        <v>2631.6</v>
      </c>
      <c r="X183" s="185"/>
      <c r="Y183" s="185">
        <v>850</v>
      </c>
      <c r="Z183" s="93">
        <v>1781.6</v>
      </c>
      <c r="AA183" s="93"/>
      <c r="AB183" s="77"/>
    </row>
    <row r="184" spans="1:28" s="11" customFormat="1" ht="49.5" hidden="1">
      <c r="A184" s="60">
        <v>172</v>
      </c>
      <c r="B184" s="98" t="s">
        <v>946</v>
      </c>
      <c r="C184" s="98"/>
      <c r="D184" s="98"/>
      <c r="E184" s="93" t="s">
        <v>1117</v>
      </c>
      <c r="F184" s="97" t="s">
        <v>1248</v>
      </c>
      <c r="G184" s="106"/>
      <c r="H184" s="106" t="s">
        <v>189</v>
      </c>
      <c r="I184" s="64">
        <v>2017</v>
      </c>
      <c r="J184" s="64"/>
      <c r="K184" s="64">
        <v>2019</v>
      </c>
      <c r="L184" s="64"/>
      <c r="M184" s="64"/>
      <c r="N184" s="187" t="s">
        <v>947</v>
      </c>
      <c r="O184" s="83">
        <v>3843</v>
      </c>
      <c r="P184" s="83"/>
      <c r="Q184" s="83">
        <v>3843</v>
      </c>
      <c r="R184" s="83"/>
      <c r="S184" s="83"/>
      <c r="T184" s="83"/>
      <c r="U184" s="83"/>
      <c r="V184" s="83"/>
      <c r="W184" s="185">
        <f t="shared" si="15"/>
        <v>3458.7000000000003</v>
      </c>
      <c r="X184" s="185"/>
      <c r="Y184" s="185">
        <v>980</v>
      </c>
      <c r="Z184" s="93">
        <v>2478.7000000000003</v>
      </c>
      <c r="AA184" s="93"/>
      <c r="AB184" s="77"/>
    </row>
    <row r="185" spans="1:28" s="11" customFormat="1" ht="49.5" hidden="1">
      <c r="A185" s="60">
        <v>173</v>
      </c>
      <c r="B185" s="98" t="s">
        <v>949</v>
      </c>
      <c r="C185" s="98"/>
      <c r="D185" s="98"/>
      <c r="E185" s="93" t="s">
        <v>1117</v>
      </c>
      <c r="F185" s="97" t="s">
        <v>1248</v>
      </c>
      <c r="G185" s="106"/>
      <c r="H185" s="139" t="s">
        <v>51</v>
      </c>
      <c r="I185" s="64">
        <v>2017</v>
      </c>
      <c r="J185" s="64"/>
      <c r="K185" s="64">
        <v>2019</v>
      </c>
      <c r="L185" s="64"/>
      <c r="M185" s="64"/>
      <c r="N185" s="187" t="s">
        <v>950</v>
      </c>
      <c r="O185" s="83">
        <v>4077</v>
      </c>
      <c r="P185" s="83"/>
      <c r="Q185" s="83">
        <v>4077</v>
      </c>
      <c r="R185" s="83"/>
      <c r="S185" s="83"/>
      <c r="T185" s="83"/>
      <c r="U185" s="83"/>
      <c r="V185" s="83"/>
      <c r="W185" s="185">
        <f t="shared" si="15"/>
        <v>3669.3</v>
      </c>
      <c r="X185" s="185"/>
      <c r="Y185" s="185">
        <v>1000</v>
      </c>
      <c r="Z185" s="93">
        <v>2669.3</v>
      </c>
      <c r="AA185" s="93"/>
      <c r="AB185" s="77"/>
    </row>
    <row r="186" spans="1:28" s="11" customFormat="1" ht="82.5" hidden="1">
      <c r="A186" s="60">
        <v>174</v>
      </c>
      <c r="B186" s="98" t="s">
        <v>951</v>
      </c>
      <c r="C186" s="98"/>
      <c r="D186" s="98"/>
      <c r="E186" s="93" t="s">
        <v>1117</v>
      </c>
      <c r="F186" s="97" t="s">
        <v>1248</v>
      </c>
      <c r="G186" s="106"/>
      <c r="H186" s="139" t="s">
        <v>51</v>
      </c>
      <c r="I186" s="64">
        <v>2017</v>
      </c>
      <c r="J186" s="64"/>
      <c r="K186" s="64">
        <v>2019</v>
      </c>
      <c r="L186" s="64"/>
      <c r="M186" s="191" t="s">
        <v>1411</v>
      </c>
      <c r="N186" s="98" t="s">
        <v>952</v>
      </c>
      <c r="O186" s="83">
        <v>4500</v>
      </c>
      <c r="P186" s="83"/>
      <c r="Q186" s="83">
        <v>4500</v>
      </c>
      <c r="R186" s="83"/>
      <c r="S186" s="83"/>
      <c r="T186" s="83"/>
      <c r="U186" s="83"/>
      <c r="V186" s="83"/>
      <c r="W186" s="185">
        <f t="shared" si="15"/>
        <v>4050</v>
      </c>
      <c r="X186" s="185"/>
      <c r="Y186" s="185">
        <v>1100</v>
      </c>
      <c r="Z186" s="93">
        <v>2950</v>
      </c>
      <c r="AA186" s="93"/>
      <c r="AB186" s="77"/>
    </row>
    <row r="187" spans="1:28" s="11" customFormat="1" ht="49.5" hidden="1">
      <c r="A187" s="60">
        <v>175</v>
      </c>
      <c r="B187" s="98" t="s">
        <v>953</v>
      </c>
      <c r="C187" s="98"/>
      <c r="D187" s="98"/>
      <c r="E187" s="93" t="s">
        <v>1117</v>
      </c>
      <c r="F187" s="97" t="s">
        <v>1248</v>
      </c>
      <c r="G187" s="106"/>
      <c r="H187" s="139" t="s">
        <v>51</v>
      </c>
      <c r="I187" s="64">
        <v>2017</v>
      </c>
      <c r="J187" s="64"/>
      <c r="K187" s="64">
        <v>2019</v>
      </c>
      <c r="L187" s="64"/>
      <c r="M187" s="191"/>
      <c r="N187" s="98" t="s">
        <v>954</v>
      </c>
      <c r="O187" s="83">
        <v>3861</v>
      </c>
      <c r="P187" s="83"/>
      <c r="Q187" s="83">
        <v>3861</v>
      </c>
      <c r="R187" s="83"/>
      <c r="S187" s="83"/>
      <c r="T187" s="83"/>
      <c r="U187" s="83"/>
      <c r="V187" s="83"/>
      <c r="W187" s="185">
        <f t="shared" si="15"/>
        <v>3474.9</v>
      </c>
      <c r="X187" s="185"/>
      <c r="Y187" s="185">
        <v>1000</v>
      </c>
      <c r="Z187" s="93">
        <v>2474.9</v>
      </c>
      <c r="AA187" s="93"/>
      <c r="AB187" s="77"/>
    </row>
    <row r="188" spans="1:28" s="11" customFormat="1" ht="82.5" hidden="1">
      <c r="A188" s="60">
        <v>176</v>
      </c>
      <c r="B188" s="98" t="s">
        <v>955</v>
      </c>
      <c r="C188" s="98"/>
      <c r="D188" s="98"/>
      <c r="E188" s="93" t="s">
        <v>1117</v>
      </c>
      <c r="F188" s="97" t="s">
        <v>1248</v>
      </c>
      <c r="G188" s="106"/>
      <c r="H188" s="139" t="s">
        <v>51</v>
      </c>
      <c r="I188" s="64">
        <v>2017</v>
      </c>
      <c r="J188" s="64"/>
      <c r="K188" s="64">
        <v>2019</v>
      </c>
      <c r="L188" s="64"/>
      <c r="M188" s="191" t="s">
        <v>1412</v>
      </c>
      <c r="N188" s="187" t="s">
        <v>956</v>
      </c>
      <c r="O188" s="83">
        <v>3500</v>
      </c>
      <c r="P188" s="83"/>
      <c r="Q188" s="83">
        <v>3500</v>
      </c>
      <c r="R188" s="83"/>
      <c r="S188" s="83"/>
      <c r="T188" s="83"/>
      <c r="U188" s="83"/>
      <c r="V188" s="83"/>
      <c r="W188" s="185">
        <f t="shared" si="15"/>
        <v>3150</v>
      </c>
      <c r="X188" s="185"/>
      <c r="Y188" s="185">
        <v>900</v>
      </c>
      <c r="Z188" s="93">
        <v>2250</v>
      </c>
      <c r="AA188" s="93"/>
      <c r="AB188" s="77"/>
    </row>
    <row r="189" spans="1:28" s="11" customFormat="1" ht="49.5" hidden="1">
      <c r="A189" s="60">
        <v>177</v>
      </c>
      <c r="B189" s="98" t="s">
        <v>957</v>
      </c>
      <c r="C189" s="98"/>
      <c r="D189" s="98"/>
      <c r="E189" s="93" t="s">
        <v>1117</v>
      </c>
      <c r="F189" s="97" t="s">
        <v>1248</v>
      </c>
      <c r="G189" s="106"/>
      <c r="H189" s="105" t="s">
        <v>26</v>
      </c>
      <c r="I189" s="64">
        <v>2017</v>
      </c>
      <c r="J189" s="64"/>
      <c r="K189" s="64">
        <v>2019</v>
      </c>
      <c r="L189" s="64"/>
      <c r="M189" s="64"/>
      <c r="N189" s="98" t="s">
        <v>958</v>
      </c>
      <c r="O189" s="83">
        <v>5286</v>
      </c>
      <c r="P189" s="83"/>
      <c r="Q189" s="83">
        <v>5286</v>
      </c>
      <c r="R189" s="83"/>
      <c r="S189" s="83"/>
      <c r="T189" s="83"/>
      <c r="U189" s="83"/>
      <c r="V189" s="83"/>
      <c r="W189" s="185">
        <f t="shared" si="15"/>
        <v>4757.4000000000005</v>
      </c>
      <c r="X189" s="185"/>
      <c r="Y189" s="185">
        <v>1300</v>
      </c>
      <c r="Z189" s="93">
        <v>3457.4000000000005</v>
      </c>
      <c r="AA189" s="93"/>
      <c r="AB189" s="77"/>
    </row>
    <row r="190" spans="1:28" s="11" customFormat="1" ht="49.5" hidden="1">
      <c r="A190" s="60">
        <v>178</v>
      </c>
      <c r="B190" s="98" t="s">
        <v>959</v>
      </c>
      <c r="C190" s="98"/>
      <c r="D190" s="98"/>
      <c r="E190" s="93" t="s">
        <v>1117</v>
      </c>
      <c r="F190" s="97" t="s">
        <v>1248</v>
      </c>
      <c r="G190" s="106"/>
      <c r="H190" s="105" t="s">
        <v>26</v>
      </c>
      <c r="I190" s="64">
        <v>2017</v>
      </c>
      <c r="J190" s="64"/>
      <c r="K190" s="64">
        <v>2019</v>
      </c>
      <c r="L190" s="64"/>
      <c r="M190" s="64"/>
      <c r="N190" s="187" t="s">
        <v>960</v>
      </c>
      <c r="O190" s="83">
        <v>4000</v>
      </c>
      <c r="P190" s="83"/>
      <c r="Q190" s="83">
        <v>4000</v>
      </c>
      <c r="R190" s="83"/>
      <c r="S190" s="83"/>
      <c r="T190" s="83"/>
      <c r="U190" s="83"/>
      <c r="V190" s="83"/>
      <c r="W190" s="185">
        <f t="shared" si="15"/>
        <v>3600</v>
      </c>
      <c r="X190" s="185"/>
      <c r="Y190" s="185">
        <v>1000</v>
      </c>
      <c r="Z190" s="93">
        <v>2600</v>
      </c>
      <c r="AA190" s="93"/>
      <c r="AB190" s="77"/>
    </row>
    <row r="191" spans="1:28" s="11" customFormat="1" ht="49.5" hidden="1">
      <c r="A191" s="60">
        <v>179</v>
      </c>
      <c r="B191" s="98" t="s">
        <v>961</v>
      </c>
      <c r="C191" s="98"/>
      <c r="D191" s="98"/>
      <c r="E191" s="93" t="s">
        <v>1117</v>
      </c>
      <c r="F191" s="97" t="s">
        <v>1248</v>
      </c>
      <c r="G191" s="106"/>
      <c r="H191" s="105" t="s">
        <v>26</v>
      </c>
      <c r="I191" s="64">
        <v>2017</v>
      </c>
      <c r="J191" s="64"/>
      <c r="K191" s="64">
        <v>2019</v>
      </c>
      <c r="L191" s="64"/>
      <c r="M191" s="64"/>
      <c r="N191" s="187" t="s">
        <v>962</v>
      </c>
      <c r="O191" s="83">
        <v>3500</v>
      </c>
      <c r="P191" s="83"/>
      <c r="Q191" s="83">
        <v>3500</v>
      </c>
      <c r="R191" s="83"/>
      <c r="S191" s="83"/>
      <c r="T191" s="83"/>
      <c r="U191" s="83"/>
      <c r="V191" s="83"/>
      <c r="W191" s="185">
        <f t="shared" si="15"/>
        <v>3150</v>
      </c>
      <c r="X191" s="185"/>
      <c r="Y191" s="185">
        <v>780</v>
      </c>
      <c r="Z191" s="93">
        <v>2370</v>
      </c>
      <c r="AA191" s="93"/>
      <c r="AB191" s="77"/>
    </row>
    <row r="192" spans="1:28" s="11" customFormat="1" ht="49.5" hidden="1">
      <c r="A192" s="60">
        <v>180</v>
      </c>
      <c r="B192" s="98" t="s">
        <v>963</v>
      </c>
      <c r="C192" s="98"/>
      <c r="D192" s="98"/>
      <c r="E192" s="93" t="s">
        <v>1117</v>
      </c>
      <c r="F192" s="97" t="s">
        <v>1248</v>
      </c>
      <c r="G192" s="106"/>
      <c r="H192" s="105" t="s">
        <v>26</v>
      </c>
      <c r="I192" s="64">
        <v>2017</v>
      </c>
      <c r="J192" s="64"/>
      <c r="K192" s="64">
        <v>2019</v>
      </c>
      <c r="L192" s="64"/>
      <c r="M192" s="64"/>
      <c r="N192" s="187" t="s">
        <v>964</v>
      </c>
      <c r="O192" s="83">
        <v>3900</v>
      </c>
      <c r="P192" s="83"/>
      <c r="Q192" s="83">
        <v>3900</v>
      </c>
      <c r="R192" s="83"/>
      <c r="S192" s="83"/>
      <c r="T192" s="83"/>
      <c r="U192" s="83"/>
      <c r="V192" s="83"/>
      <c r="W192" s="185">
        <f t="shared" si="15"/>
        <v>3510</v>
      </c>
      <c r="X192" s="185"/>
      <c r="Y192" s="185">
        <v>950</v>
      </c>
      <c r="Z192" s="93">
        <v>2560</v>
      </c>
      <c r="AA192" s="93"/>
      <c r="AB192" s="77"/>
    </row>
    <row r="193" spans="1:249" s="11" customFormat="1" ht="49.5" hidden="1">
      <c r="A193" s="60">
        <v>181</v>
      </c>
      <c r="B193" s="98" t="s">
        <v>965</v>
      </c>
      <c r="C193" s="98"/>
      <c r="D193" s="98"/>
      <c r="E193" s="93" t="s">
        <v>1117</v>
      </c>
      <c r="F193" s="97" t="s">
        <v>1248</v>
      </c>
      <c r="G193" s="106"/>
      <c r="H193" s="105" t="s">
        <v>26</v>
      </c>
      <c r="I193" s="64">
        <v>2017</v>
      </c>
      <c r="J193" s="64"/>
      <c r="K193" s="64">
        <v>2019</v>
      </c>
      <c r="L193" s="64"/>
      <c r="M193" s="64"/>
      <c r="N193" s="98" t="s">
        <v>966</v>
      </c>
      <c r="O193" s="83">
        <v>3450</v>
      </c>
      <c r="P193" s="83"/>
      <c r="Q193" s="83">
        <v>3450</v>
      </c>
      <c r="R193" s="83"/>
      <c r="S193" s="83"/>
      <c r="T193" s="83"/>
      <c r="U193" s="83"/>
      <c r="V193" s="83"/>
      <c r="W193" s="185">
        <f t="shared" si="15"/>
        <v>3105</v>
      </c>
      <c r="X193" s="185"/>
      <c r="Y193" s="185">
        <v>870</v>
      </c>
      <c r="Z193" s="93">
        <v>2235</v>
      </c>
      <c r="AA193" s="93"/>
      <c r="AB193" s="77"/>
    </row>
    <row r="194" spans="1:249" s="11" customFormat="1" ht="49.5" hidden="1">
      <c r="A194" s="60">
        <v>182</v>
      </c>
      <c r="B194" s="98" t="s">
        <v>967</v>
      </c>
      <c r="C194" s="98"/>
      <c r="D194" s="98"/>
      <c r="E194" s="93" t="s">
        <v>1117</v>
      </c>
      <c r="F194" s="97" t="s">
        <v>1248</v>
      </c>
      <c r="G194" s="106"/>
      <c r="H194" s="138" t="s">
        <v>211</v>
      </c>
      <c r="I194" s="64">
        <v>2017</v>
      </c>
      <c r="J194" s="64"/>
      <c r="K194" s="64">
        <v>2019</v>
      </c>
      <c r="L194" s="64"/>
      <c r="M194" s="64"/>
      <c r="N194" s="98" t="s">
        <v>968</v>
      </c>
      <c r="O194" s="83">
        <v>4795</v>
      </c>
      <c r="P194" s="83"/>
      <c r="Q194" s="83">
        <v>4795</v>
      </c>
      <c r="R194" s="83"/>
      <c r="S194" s="83"/>
      <c r="T194" s="83"/>
      <c r="U194" s="83"/>
      <c r="V194" s="83"/>
      <c r="W194" s="185">
        <f t="shared" si="15"/>
        <v>4315.5</v>
      </c>
      <c r="X194" s="185"/>
      <c r="Y194" s="185">
        <v>1200</v>
      </c>
      <c r="Z194" s="93">
        <v>3115.5</v>
      </c>
      <c r="AA194" s="93"/>
      <c r="AB194" s="77"/>
    </row>
    <row r="195" spans="1:249" s="11" customFormat="1" ht="49.5" hidden="1">
      <c r="A195" s="60">
        <v>183</v>
      </c>
      <c r="B195" s="98" t="s">
        <v>969</v>
      </c>
      <c r="C195" s="98"/>
      <c r="D195" s="98"/>
      <c r="E195" s="93" t="s">
        <v>1117</v>
      </c>
      <c r="F195" s="97" t="s">
        <v>1248</v>
      </c>
      <c r="G195" s="106"/>
      <c r="H195" s="138" t="s">
        <v>211</v>
      </c>
      <c r="I195" s="64">
        <v>2017</v>
      </c>
      <c r="J195" s="64"/>
      <c r="K195" s="64">
        <v>2019</v>
      </c>
      <c r="L195" s="64"/>
      <c r="M195" s="64"/>
      <c r="N195" s="98" t="s">
        <v>970</v>
      </c>
      <c r="O195" s="83">
        <v>3946</v>
      </c>
      <c r="P195" s="83"/>
      <c r="Q195" s="83">
        <v>3946</v>
      </c>
      <c r="R195" s="83"/>
      <c r="S195" s="83"/>
      <c r="T195" s="83"/>
      <c r="U195" s="83"/>
      <c r="V195" s="83"/>
      <c r="W195" s="185">
        <f t="shared" si="15"/>
        <v>3551.4</v>
      </c>
      <c r="X195" s="185"/>
      <c r="Y195" s="185">
        <v>1000</v>
      </c>
      <c r="Z195" s="93">
        <v>2551.4</v>
      </c>
      <c r="AA195" s="93"/>
      <c r="AB195" s="77"/>
    </row>
    <row r="196" spans="1:249" s="4" customFormat="1" ht="49.5" hidden="1">
      <c r="A196" s="60">
        <v>184</v>
      </c>
      <c r="B196" s="98" t="s">
        <v>971</v>
      </c>
      <c r="C196" s="98"/>
      <c r="D196" s="98"/>
      <c r="E196" s="93" t="s">
        <v>1117</v>
      </c>
      <c r="F196" s="97" t="s">
        <v>1248</v>
      </c>
      <c r="G196" s="106"/>
      <c r="H196" s="138" t="s">
        <v>211</v>
      </c>
      <c r="I196" s="64">
        <v>2017</v>
      </c>
      <c r="J196" s="64"/>
      <c r="K196" s="64">
        <v>2019</v>
      </c>
      <c r="L196" s="64"/>
      <c r="M196" s="64"/>
      <c r="N196" s="98" t="s">
        <v>972</v>
      </c>
      <c r="O196" s="83">
        <v>3045</v>
      </c>
      <c r="P196" s="83"/>
      <c r="Q196" s="83">
        <v>3045</v>
      </c>
      <c r="R196" s="83"/>
      <c r="S196" s="83"/>
      <c r="T196" s="83"/>
      <c r="U196" s="83"/>
      <c r="V196" s="83"/>
      <c r="W196" s="185">
        <f t="shared" si="15"/>
        <v>2740.5</v>
      </c>
      <c r="X196" s="185"/>
      <c r="Y196" s="185">
        <v>770</v>
      </c>
      <c r="Z196" s="93">
        <v>1970.5</v>
      </c>
      <c r="AA196" s="93"/>
      <c r="AB196" s="77"/>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row>
    <row r="197" spans="1:249" s="4" customFormat="1" ht="49.5" hidden="1">
      <c r="A197" s="60">
        <v>185</v>
      </c>
      <c r="B197" s="98" t="s">
        <v>973</v>
      </c>
      <c r="C197" s="98"/>
      <c r="D197" s="98"/>
      <c r="E197" s="93" t="s">
        <v>1117</v>
      </c>
      <c r="F197" s="97" t="s">
        <v>1248</v>
      </c>
      <c r="G197" s="106"/>
      <c r="H197" s="138" t="s">
        <v>211</v>
      </c>
      <c r="I197" s="64">
        <v>2017</v>
      </c>
      <c r="J197" s="64"/>
      <c r="K197" s="64">
        <v>2019</v>
      </c>
      <c r="L197" s="64"/>
      <c r="M197" s="64"/>
      <c r="N197" s="187" t="s">
        <v>974</v>
      </c>
      <c r="O197" s="83">
        <v>3852</v>
      </c>
      <c r="P197" s="83"/>
      <c r="Q197" s="83">
        <v>3852</v>
      </c>
      <c r="R197" s="83"/>
      <c r="S197" s="83"/>
      <c r="T197" s="83"/>
      <c r="U197" s="83"/>
      <c r="V197" s="83"/>
      <c r="W197" s="185">
        <f t="shared" si="15"/>
        <v>3466.8</v>
      </c>
      <c r="X197" s="185"/>
      <c r="Y197" s="185">
        <v>990</v>
      </c>
      <c r="Z197" s="93">
        <v>2476.8000000000002</v>
      </c>
      <c r="AA197" s="93"/>
      <c r="AB197" s="77"/>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row>
    <row r="198" spans="1:249" s="11" customFormat="1" ht="49.5" hidden="1">
      <c r="A198" s="60">
        <v>186</v>
      </c>
      <c r="B198" s="98" t="s">
        <v>975</v>
      </c>
      <c r="C198" s="98"/>
      <c r="D198" s="98"/>
      <c r="E198" s="93" t="s">
        <v>1117</v>
      </c>
      <c r="F198" s="97" t="s">
        <v>1248</v>
      </c>
      <c r="G198" s="106"/>
      <c r="H198" s="138" t="s">
        <v>211</v>
      </c>
      <c r="I198" s="64">
        <v>2017</v>
      </c>
      <c r="J198" s="64"/>
      <c r="K198" s="64">
        <v>2019</v>
      </c>
      <c r="L198" s="64"/>
      <c r="M198" s="64"/>
      <c r="N198" s="98" t="s">
        <v>976</v>
      </c>
      <c r="O198" s="83">
        <v>4000</v>
      </c>
      <c r="P198" s="83"/>
      <c r="Q198" s="83">
        <v>4000</v>
      </c>
      <c r="R198" s="83"/>
      <c r="S198" s="83"/>
      <c r="T198" s="83"/>
      <c r="U198" s="83"/>
      <c r="V198" s="83"/>
      <c r="W198" s="185">
        <f t="shared" si="15"/>
        <v>3600</v>
      </c>
      <c r="X198" s="185"/>
      <c r="Y198" s="185">
        <v>1000</v>
      </c>
      <c r="Z198" s="93">
        <v>2600</v>
      </c>
      <c r="AA198" s="93"/>
      <c r="AB198" s="77"/>
    </row>
    <row r="199" spans="1:249" s="20" customFormat="1" ht="49.5" hidden="1">
      <c r="A199" s="60">
        <v>187</v>
      </c>
      <c r="B199" s="98" t="s">
        <v>977</v>
      </c>
      <c r="C199" s="98"/>
      <c r="D199" s="98"/>
      <c r="E199" s="93" t="s">
        <v>1117</v>
      </c>
      <c r="F199" s="97" t="s">
        <v>1248</v>
      </c>
      <c r="G199" s="106"/>
      <c r="H199" s="63" t="s">
        <v>19</v>
      </c>
      <c r="I199" s="64">
        <v>2017</v>
      </c>
      <c r="J199" s="64"/>
      <c r="K199" s="64">
        <v>2019</v>
      </c>
      <c r="L199" s="64"/>
      <c r="M199" s="64"/>
      <c r="N199" s="187" t="s">
        <v>978</v>
      </c>
      <c r="O199" s="83">
        <v>11424</v>
      </c>
      <c r="P199" s="83"/>
      <c r="Q199" s="83">
        <v>11424</v>
      </c>
      <c r="R199" s="83"/>
      <c r="S199" s="83"/>
      <c r="T199" s="83"/>
      <c r="U199" s="83"/>
      <c r="V199" s="83"/>
      <c r="W199" s="185">
        <f t="shared" si="15"/>
        <v>10281.6</v>
      </c>
      <c r="X199" s="185"/>
      <c r="Y199" s="185">
        <v>2950</v>
      </c>
      <c r="Z199" s="93">
        <v>7331.6</v>
      </c>
      <c r="AA199" s="93"/>
      <c r="AB199" s="77"/>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row>
    <row r="200" spans="1:249" s="4" customFormat="1" ht="33" hidden="1">
      <c r="A200" s="60">
        <v>188</v>
      </c>
      <c r="B200" s="98" t="s">
        <v>948</v>
      </c>
      <c r="C200" s="98"/>
      <c r="D200" s="98"/>
      <c r="E200" s="93" t="s">
        <v>1117</v>
      </c>
      <c r="F200" s="97" t="s">
        <v>1248</v>
      </c>
      <c r="G200" s="106"/>
      <c r="H200" s="106" t="s">
        <v>237</v>
      </c>
      <c r="I200" s="64">
        <v>2018</v>
      </c>
      <c r="J200" s="64"/>
      <c r="K200" s="64">
        <v>2020</v>
      </c>
      <c r="L200" s="64"/>
      <c r="M200" s="64"/>
      <c r="N200" s="98" t="s">
        <v>1113</v>
      </c>
      <c r="O200" s="83">
        <v>4800</v>
      </c>
      <c r="P200" s="83"/>
      <c r="Q200" s="83">
        <v>4800</v>
      </c>
      <c r="R200" s="83"/>
      <c r="S200" s="83"/>
      <c r="T200" s="83"/>
      <c r="U200" s="83"/>
      <c r="V200" s="83"/>
      <c r="W200" s="185"/>
      <c r="X200" s="185"/>
      <c r="Y200" s="185"/>
      <c r="Z200" s="93"/>
      <c r="AA200" s="93"/>
      <c r="AB200" s="77"/>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row>
    <row r="201" spans="1:249" s="20" customFormat="1" ht="82.5" hidden="1">
      <c r="A201" s="60">
        <v>189</v>
      </c>
      <c r="B201" s="77" t="s">
        <v>979</v>
      </c>
      <c r="C201" s="77"/>
      <c r="D201" s="77"/>
      <c r="E201" s="93" t="s">
        <v>1117</v>
      </c>
      <c r="F201" s="97" t="s">
        <v>1248</v>
      </c>
      <c r="G201" s="181"/>
      <c r="H201" s="63" t="s">
        <v>132</v>
      </c>
      <c r="I201" s="64">
        <v>2018</v>
      </c>
      <c r="J201" s="64"/>
      <c r="K201" s="64">
        <v>2020</v>
      </c>
      <c r="L201" s="64"/>
      <c r="M201" s="191" t="s">
        <v>1413</v>
      </c>
      <c r="N201" s="98" t="s">
        <v>1113</v>
      </c>
      <c r="O201" s="65">
        <v>4000</v>
      </c>
      <c r="P201" s="65"/>
      <c r="Q201" s="65">
        <v>4000</v>
      </c>
      <c r="R201" s="65"/>
      <c r="S201" s="65"/>
      <c r="T201" s="65"/>
      <c r="U201" s="65"/>
      <c r="V201" s="65"/>
      <c r="W201" s="93">
        <f>Q201*0.9</f>
        <v>3600</v>
      </c>
      <c r="X201" s="93"/>
      <c r="Y201" s="185"/>
      <c r="Z201" s="93">
        <v>3600</v>
      </c>
      <c r="AA201" s="93"/>
      <c r="AB201" s="186"/>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row>
    <row r="202" spans="1:249" s="20" customFormat="1" ht="33" hidden="1">
      <c r="A202" s="60">
        <v>190</v>
      </c>
      <c r="B202" s="77" t="s">
        <v>980</v>
      </c>
      <c r="C202" s="77"/>
      <c r="D202" s="77"/>
      <c r="E202" s="93" t="s">
        <v>1117</v>
      </c>
      <c r="F202" s="97" t="s">
        <v>1248</v>
      </c>
      <c r="G202" s="181"/>
      <c r="H202" s="63" t="s">
        <v>132</v>
      </c>
      <c r="I202" s="64">
        <v>2018</v>
      </c>
      <c r="J202" s="64"/>
      <c r="K202" s="64">
        <v>2020</v>
      </c>
      <c r="L202" s="64"/>
      <c r="M202" s="191"/>
      <c r="N202" s="98" t="s">
        <v>1113</v>
      </c>
      <c r="O202" s="65">
        <v>3996</v>
      </c>
      <c r="P202" s="65"/>
      <c r="Q202" s="65">
        <v>3996</v>
      </c>
      <c r="R202" s="65"/>
      <c r="S202" s="65"/>
      <c r="T202" s="65"/>
      <c r="U202" s="65"/>
      <c r="V202" s="65"/>
      <c r="W202" s="93">
        <f>Q202*0.9</f>
        <v>3596.4</v>
      </c>
      <c r="X202" s="93"/>
      <c r="Y202" s="185"/>
      <c r="Z202" s="93">
        <v>3596.4</v>
      </c>
      <c r="AA202" s="93"/>
      <c r="AB202" s="186"/>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row>
    <row r="203" spans="1:249" s="20" customFormat="1" ht="82.5" hidden="1">
      <c r="A203" s="60">
        <v>191</v>
      </c>
      <c r="B203" s="77" t="s">
        <v>981</v>
      </c>
      <c r="C203" s="77"/>
      <c r="D203" s="77"/>
      <c r="E203" s="93" t="s">
        <v>1117</v>
      </c>
      <c r="F203" s="97" t="s">
        <v>1248</v>
      </c>
      <c r="G203" s="181"/>
      <c r="H203" s="105" t="s">
        <v>106</v>
      </c>
      <c r="I203" s="64">
        <v>2018</v>
      </c>
      <c r="J203" s="64"/>
      <c r="K203" s="64">
        <v>2020</v>
      </c>
      <c r="L203" s="64"/>
      <c r="M203" s="191" t="s">
        <v>1414</v>
      </c>
      <c r="N203" s="98" t="s">
        <v>1113</v>
      </c>
      <c r="O203" s="65">
        <v>1650</v>
      </c>
      <c r="P203" s="65"/>
      <c r="Q203" s="65">
        <v>1650</v>
      </c>
      <c r="R203" s="65"/>
      <c r="S203" s="65"/>
      <c r="T203" s="65"/>
      <c r="U203" s="65"/>
      <c r="V203" s="65"/>
      <c r="W203" s="93">
        <f>Q203*0.9</f>
        <v>1485</v>
      </c>
      <c r="X203" s="93"/>
      <c r="Y203" s="185"/>
      <c r="Z203" s="93">
        <v>1485</v>
      </c>
      <c r="AA203" s="93"/>
      <c r="AB203" s="186"/>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row>
    <row r="204" spans="1:249" s="11" customFormat="1" ht="82.5" hidden="1">
      <c r="A204" s="60">
        <v>192</v>
      </c>
      <c r="B204" s="98" t="s">
        <v>982</v>
      </c>
      <c r="C204" s="98"/>
      <c r="D204" s="98"/>
      <c r="E204" s="93" t="s">
        <v>1117</v>
      </c>
      <c r="F204" s="97" t="s">
        <v>1248</v>
      </c>
      <c r="G204" s="106"/>
      <c r="H204" s="63" t="s">
        <v>132</v>
      </c>
      <c r="I204" s="64">
        <v>2018</v>
      </c>
      <c r="J204" s="64"/>
      <c r="K204" s="64">
        <v>2020</v>
      </c>
      <c r="L204" s="64"/>
      <c r="M204" s="192" t="s">
        <v>1415</v>
      </c>
      <c r="N204" s="98" t="s">
        <v>1113</v>
      </c>
      <c r="O204" s="83">
        <v>6500</v>
      </c>
      <c r="P204" s="83"/>
      <c r="Q204" s="83">
        <v>6500</v>
      </c>
      <c r="R204" s="83"/>
      <c r="S204" s="83"/>
      <c r="T204" s="83"/>
      <c r="U204" s="83">
        <v>6500</v>
      </c>
      <c r="V204" s="83"/>
      <c r="W204" s="83">
        <f>Q204*0.9</f>
        <v>5850</v>
      </c>
      <c r="X204" s="185"/>
      <c r="Y204" s="185"/>
      <c r="Z204" s="93">
        <v>5850</v>
      </c>
      <c r="AA204" s="93"/>
      <c r="AB204" s="77"/>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20"/>
      <c r="DY204" s="20"/>
      <c r="DZ204" s="20"/>
      <c r="EA204" s="20"/>
      <c r="EB204" s="20"/>
      <c r="EC204" s="20"/>
      <c r="ED204" s="20"/>
      <c r="EE204" s="20"/>
      <c r="EF204" s="20"/>
      <c r="EG204" s="20"/>
      <c r="EH204" s="20"/>
      <c r="EI204" s="20"/>
      <c r="EJ204" s="20"/>
      <c r="EK204" s="20"/>
      <c r="EL204" s="20"/>
      <c r="EM204" s="20"/>
      <c r="EN204" s="20"/>
      <c r="EO204" s="20"/>
      <c r="EP204" s="20"/>
      <c r="EQ204" s="20"/>
      <c r="ER204" s="20"/>
      <c r="ES204" s="20"/>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20"/>
      <c r="FR204" s="20"/>
      <c r="FS204" s="20"/>
      <c r="FT204" s="20"/>
      <c r="FU204" s="20"/>
      <c r="FV204" s="20"/>
      <c r="FW204" s="20"/>
      <c r="FX204" s="20"/>
      <c r="FY204" s="20"/>
      <c r="FZ204" s="20"/>
      <c r="GA204" s="20"/>
      <c r="GB204" s="20"/>
      <c r="GC204" s="20"/>
      <c r="GD204" s="20"/>
      <c r="GE204" s="20"/>
      <c r="GF204" s="20"/>
      <c r="GG204" s="20"/>
      <c r="GH204" s="20"/>
      <c r="GI204" s="20"/>
      <c r="GJ204" s="20"/>
      <c r="GK204" s="20"/>
      <c r="GL204" s="20"/>
      <c r="GM204" s="20"/>
      <c r="GN204" s="20"/>
      <c r="GO204" s="20"/>
      <c r="GP204" s="20"/>
      <c r="GQ204" s="20"/>
      <c r="GR204" s="20"/>
      <c r="GS204" s="20"/>
      <c r="GT204" s="20"/>
      <c r="GU204" s="20"/>
      <c r="GV204" s="20"/>
      <c r="GW204" s="20"/>
      <c r="GX204" s="20"/>
      <c r="GY204" s="20"/>
      <c r="GZ204" s="20"/>
      <c r="HA204" s="20"/>
      <c r="HB204" s="20"/>
      <c r="HC204" s="20"/>
      <c r="HD204" s="20"/>
      <c r="HE204" s="20"/>
      <c r="HF204" s="20"/>
      <c r="HG204" s="20"/>
      <c r="HH204" s="20"/>
      <c r="HI204" s="20"/>
      <c r="HJ204" s="20"/>
      <c r="HK204" s="20"/>
      <c r="HL204" s="20"/>
      <c r="HM204" s="20"/>
      <c r="HN204" s="20"/>
      <c r="HO204" s="20"/>
      <c r="HP204" s="20"/>
      <c r="HQ204" s="20"/>
      <c r="HR204" s="20"/>
      <c r="HS204" s="20"/>
      <c r="HT204" s="20"/>
      <c r="HU204" s="20"/>
      <c r="HV204" s="20"/>
      <c r="HW204" s="20"/>
      <c r="HX204" s="20"/>
      <c r="HY204" s="20"/>
      <c r="HZ204" s="20"/>
      <c r="IA204" s="20"/>
      <c r="IB204" s="20"/>
      <c r="IC204" s="20"/>
      <c r="ID204" s="20"/>
      <c r="IE204" s="20"/>
      <c r="IF204" s="20"/>
      <c r="IG204" s="20"/>
      <c r="IH204" s="20"/>
      <c r="II204" s="20"/>
      <c r="IJ204" s="20"/>
      <c r="IK204" s="20"/>
      <c r="IL204" s="20"/>
      <c r="IM204" s="20"/>
      <c r="IN204" s="20"/>
      <c r="IO204" s="20"/>
    </row>
    <row r="205" spans="1:249" s="4" customFormat="1" ht="82.5" hidden="1">
      <c r="A205" s="60">
        <v>193</v>
      </c>
      <c r="B205" s="77" t="s">
        <v>983</v>
      </c>
      <c r="C205" s="77"/>
      <c r="D205" s="77"/>
      <c r="E205" s="93" t="s">
        <v>1117</v>
      </c>
      <c r="F205" s="97" t="s">
        <v>1248</v>
      </c>
      <c r="G205" s="181"/>
      <c r="H205" s="139" t="s">
        <v>51</v>
      </c>
      <c r="I205" s="64">
        <v>2018</v>
      </c>
      <c r="J205" s="64"/>
      <c r="K205" s="64">
        <v>2020</v>
      </c>
      <c r="L205" s="64"/>
      <c r="M205" s="191" t="s">
        <v>1416</v>
      </c>
      <c r="N205" s="98" t="s">
        <v>1113</v>
      </c>
      <c r="O205" s="65">
        <v>3000</v>
      </c>
      <c r="P205" s="65"/>
      <c r="Q205" s="65">
        <v>3000</v>
      </c>
      <c r="R205" s="83"/>
      <c r="S205" s="83"/>
      <c r="T205" s="83"/>
      <c r="U205" s="65">
        <v>3000</v>
      </c>
      <c r="V205" s="65"/>
      <c r="W205" s="83"/>
      <c r="X205" s="58"/>
      <c r="Y205" s="93"/>
      <c r="Z205" s="93">
        <v>0</v>
      </c>
      <c r="AA205" s="93"/>
      <c r="AB205" s="119" t="s">
        <v>984</v>
      </c>
    </row>
    <row r="206" spans="1:249" s="20" customFormat="1" ht="82.5" hidden="1">
      <c r="A206" s="60">
        <v>194</v>
      </c>
      <c r="B206" s="98" t="s">
        <v>985</v>
      </c>
      <c r="C206" s="98"/>
      <c r="D206" s="98"/>
      <c r="E206" s="93" t="s">
        <v>1117</v>
      </c>
      <c r="F206" s="97" t="s">
        <v>1248</v>
      </c>
      <c r="G206" s="93"/>
      <c r="H206" s="139" t="s">
        <v>51</v>
      </c>
      <c r="I206" s="64">
        <v>2018</v>
      </c>
      <c r="J206" s="64"/>
      <c r="K206" s="64">
        <v>2020</v>
      </c>
      <c r="L206" s="64"/>
      <c r="M206" s="191" t="s">
        <v>1417</v>
      </c>
      <c r="N206" s="98" t="s">
        <v>1113</v>
      </c>
      <c r="O206" s="83">
        <v>3700</v>
      </c>
      <c r="P206" s="83"/>
      <c r="Q206" s="83">
        <v>3700</v>
      </c>
      <c r="R206" s="83"/>
      <c r="S206" s="83"/>
      <c r="T206" s="83"/>
      <c r="U206" s="83">
        <v>3200</v>
      </c>
      <c r="V206" s="83"/>
      <c r="W206" s="83">
        <f>Q206*0.9</f>
        <v>3330</v>
      </c>
      <c r="X206" s="93"/>
      <c r="Y206" s="93"/>
      <c r="Z206" s="93">
        <v>3330</v>
      </c>
      <c r="AA206" s="93"/>
      <c r="AB206" s="135" t="s">
        <v>986</v>
      </c>
    </row>
    <row r="207" spans="1:249" s="20" customFormat="1" ht="82.5" hidden="1">
      <c r="A207" s="60">
        <v>195</v>
      </c>
      <c r="B207" s="98" t="s">
        <v>987</v>
      </c>
      <c r="C207" s="98"/>
      <c r="D207" s="98"/>
      <c r="E207" s="93" t="s">
        <v>1117</v>
      </c>
      <c r="F207" s="97" t="s">
        <v>1248</v>
      </c>
      <c r="G207" s="181"/>
      <c r="H207" s="178" t="s">
        <v>189</v>
      </c>
      <c r="I207" s="64">
        <v>2018</v>
      </c>
      <c r="J207" s="64"/>
      <c r="K207" s="64">
        <v>2020</v>
      </c>
      <c r="L207" s="64"/>
      <c r="M207" s="191" t="s">
        <v>1418</v>
      </c>
      <c r="N207" s="98" t="s">
        <v>1113</v>
      </c>
      <c r="O207" s="83">
        <v>1200</v>
      </c>
      <c r="P207" s="83"/>
      <c r="Q207" s="83">
        <v>1200</v>
      </c>
      <c r="R207" s="83"/>
      <c r="S207" s="83"/>
      <c r="T207" s="83"/>
      <c r="U207" s="83">
        <v>1200</v>
      </c>
      <c r="V207" s="83"/>
      <c r="W207" s="83">
        <f>Q207*0.9</f>
        <v>1080</v>
      </c>
      <c r="X207" s="185"/>
      <c r="Y207" s="185"/>
      <c r="Z207" s="93">
        <v>1080</v>
      </c>
      <c r="AA207" s="93"/>
      <c r="AB207" s="186"/>
    </row>
    <row r="208" spans="1:249" s="20" customFormat="1" ht="82.5" hidden="1">
      <c r="A208" s="60">
        <v>196</v>
      </c>
      <c r="B208" s="98" t="s">
        <v>988</v>
      </c>
      <c r="C208" s="98"/>
      <c r="D208" s="98"/>
      <c r="E208" s="93" t="s">
        <v>1117</v>
      </c>
      <c r="F208" s="97" t="s">
        <v>1248</v>
      </c>
      <c r="G208" s="181"/>
      <c r="H208" s="178" t="s">
        <v>189</v>
      </c>
      <c r="I208" s="64">
        <v>2018</v>
      </c>
      <c r="J208" s="64"/>
      <c r="K208" s="64">
        <v>2020</v>
      </c>
      <c r="L208" s="64"/>
      <c r="M208" s="191" t="s">
        <v>1419</v>
      </c>
      <c r="N208" s="98" t="s">
        <v>1113</v>
      </c>
      <c r="O208" s="185">
        <v>5700</v>
      </c>
      <c r="P208" s="185"/>
      <c r="Q208" s="185">
        <v>5700</v>
      </c>
      <c r="R208" s="83">
        <f>T208</f>
        <v>50</v>
      </c>
      <c r="S208" s="83"/>
      <c r="T208" s="83">
        <v>50</v>
      </c>
      <c r="U208" s="83">
        <v>4950</v>
      </c>
      <c r="V208" s="83"/>
      <c r="W208" s="83">
        <f>Q208*0.9</f>
        <v>5130</v>
      </c>
      <c r="X208" s="93"/>
      <c r="Y208" s="93"/>
      <c r="Z208" s="93">
        <v>5130</v>
      </c>
      <c r="AA208" s="93"/>
      <c r="AB208" s="119" t="s">
        <v>989</v>
      </c>
    </row>
    <row r="209" spans="1:249" s="20" customFormat="1" ht="82.5" hidden="1">
      <c r="A209" s="60">
        <v>197</v>
      </c>
      <c r="B209" s="98" t="s">
        <v>990</v>
      </c>
      <c r="C209" s="98"/>
      <c r="D209" s="98"/>
      <c r="E209" s="93" t="s">
        <v>1117</v>
      </c>
      <c r="F209" s="97" t="s">
        <v>1248</v>
      </c>
      <c r="G209" s="181"/>
      <c r="H209" s="63" t="s">
        <v>132</v>
      </c>
      <c r="I209" s="64">
        <v>2018</v>
      </c>
      <c r="J209" s="64"/>
      <c r="K209" s="64">
        <v>2020</v>
      </c>
      <c r="L209" s="64"/>
      <c r="M209" s="64"/>
      <c r="N209" s="98" t="s">
        <v>1113</v>
      </c>
      <c r="O209" s="65">
        <v>3000</v>
      </c>
      <c r="P209" s="65"/>
      <c r="Q209" s="65">
        <v>3000</v>
      </c>
      <c r="R209" s="83"/>
      <c r="S209" s="83"/>
      <c r="T209" s="83"/>
      <c r="U209" s="65">
        <v>3000</v>
      </c>
      <c r="V209" s="65"/>
      <c r="W209" s="83"/>
      <c r="X209" s="185"/>
      <c r="Y209" s="185"/>
      <c r="Z209" s="93">
        <v>0</v>
      </c>
      <c r="AA209" s="93"/>
      <c r="AB209" s="119" t="s">
        <v>991</v>
      </c>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row>
    <row r="210" spans="1:249" s="20" customFormat="1" ht="82.5" hidden="1">
      <c r="A210" s="60">
        <v>198</v>
      </c>
      <c r="B210" s="77" t="s">
        <v>992</v>
      </c>
      <c r="C210" s="77"/>
      <c r="D210" s="77"/>
      <c r="E210" s="93" t="s">
        <v>1117</v>
      </c>
      <c r="F210" s="97" t="s">
        <v>1248</v>
      </c>
      <c r="G210" s="181"/>
      <c r="H210" s="138" t="s">
        <v>237</v>
      </c>
      <c r="I210" s="64">
        <v>2018</v>
      </c>
      <c r="J210" s="64"/>
      <c r="K210" s="64">
        <v>2020</v>
      </c>
      <c r="L210" s="64"/>
      <c r="M210" s="191" t="s">
        <v>1420</v>
      </c>
      <c r="N210" s="98" t="s">
        <v>1113</v>
      </c>
      <c r="O210" s="65">
        <v>3000</v>
      </c>
      <c r="P210" s="65"/>
      <c r="Q210" s="65">
        <v>3000</v>
      </c>
      <c r="R210" s="83"/>
      <c r="S210" s="83"/>
      <c r="T210" s="83"/>
      <c r="U210" s="65">
        <v>3000</v>
      </c>
      <c r="V210" s="65"/>
      <c r="W210" s="83"/>
      <c r="X210" s="58"/>
      <c r="Y210" s="185"/>
      <c r="Z210" s="93">
        <v>0</v>
      </c>
      <c r="AA210" s="93"/>
      <c r="AB210" s="119" t="s">
        <v>993</v>
      </c>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row>
    <row r="211" spans="1:249" s="20" customFormat="1" ht="82.5" hidden="1">
      <c r="A211" s="60">
        <v>199</v>
      </c>
      <c r="B211" s="98" t="s">
        <v>994</v>
      </c>
      <c r="C211" s="98"/>
      <c r="D211" s="98"/>
      <c r="E211" s="93" t="s">
        <v>1117</v>
      </c>
      <c r="F211" s="97" t="s">
        <v>1248</v>
      </c>
      <c r="G211" s="181"/>
      <c r="H211" s="139" t="s">
        <v>51</v>
      </c>
      <c r="I211" s="64">
        <v>2018</v>
      </c>
      <c r="J211" s="64"/>
      <c r="K211" s="64">
        <v>2020</v>
      </c>
      <c r="L211" s="64"/>
      <c r="M211" s="191" t="s">
        <v>1421</v>
      </c>
      <c r="N211" s="98" t="s">
        <v>1113</v>
      </c>
      <c r="O211" s="83">
        <v>5000</v>
      </c>
      <c r="P211" s="83"/>
      <c r="Q211" s="83">
        <v>5000</v>
      </c>
      <c r="R211" s="83"/>
      <c r="S211" s="83"/>
      <c r="T211" s="83"/>
      <c r="U211" s="83">
        <v>5000</v>
      </c>
      <c r="V211" s="83"/>
      <c r="W211" s="83">
        <f>Q211*0.9</f>
        <v>4500</v>
      </c>
      <c r="X211" s="93"/>
      <c r="Y211" s="93"/>
      <c r="Z211" s="93">
        <v>4500</v>
      </c>
      <c r="AA211" s="93"/>
      <c r="AB211" s="186"/>
    </row>
    <row r="212" spans="1:249" s="4" customFormat="1" ht="82.5" hidden="1">
      <c r="A212" s="60">
        <v>200</v>
      </c>
      <c r="B212" s="98" t="s">
        <v>995</v>
      </c>
      <c r="C212" s="98"/>
      <c r="D212" s="98"/>
      <c r="E212" s="93" t="s">
        <v>1117</v>
      </c>
      <c r="F212" s="97" t="s">
        <v>1248</v>
      </c>
      <c r="G212" s="93"/>
      <c r="H212" s="105" t="s">
        <v>26</v>
      </c>
      <c r="I212" s="64">
        <v>2018</v>
      </c>
      <c r="J212" s="64"/>
      <c r="K212" s="64">
        <v>2020</v>
      </c>
      <c r="L212" s="64"/>
      <c r="M212" s="191" t="s">
        <v>1421</v>
      </c>
      <c r="N212" s="98" t="s">
        <v>1113</v>
      </c>
      <c r="O212" s="65">
        <v>6400</v>
      </c>
      <c r="P212" s="65"/>
      <c r="Q212" s="65">
        <v>6400</v>
      </c>
      <c r="R212" s="65"/>
      <c r="S212" s="65"/>
      <c r="T212" s="65"/>
      <c r="U212" s="65">
        <v>6400</v>
      </c>
      <c r="V212" s="65"/>
      <c r="W212" s="83">
        <f>Q212*0.9</f>
        <v>5760</v>
      </c>
      <c r="X212" s="93"/>
      <c r="Y212" s="185"/>
      <c r="Z212" s="93">
        <v>5760</v>
      </c>
      <c r="AA212" s="93"/>
      <c r="AB212" s="135" t="s">
        <v>996</v>
      </c>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c r="DZ212" s="20"/>
      <c r="EA212" s="20"/>
      <c r="EB212" s="20"/>
      <c r="EC212" s="20"/>
      <c r="ED212" s="20"/>
      <c r="EE212" s="20"/>
      <c r="EF212" s="20"/>
      <c r="EG212" s="20"/>
      <c r="EH212" s="20"/>
      <c r="EI212" s="20"/>
      <c r="EJ212" s="20"/>
      <c r="EK212" s="20"/>
      <c r="EL212" s="20"/>
      <c r="EM212" s="20"/>
      <c r="EN212" s="20"/>
      <c r="EO212" s="20"/>
      <c r="EP212" s="20"/>
      <c r="EQ212" s="20"/>
      <c r="ER212" s="20"/>
      <c r="ES212" s="20"/>
      <c r="ET212" s="20"/>
      <c r="EU212" s="20"/>
      <c r="EV212" s="20"/>
      <c r="EW212" s="20"/>
      <c r="EX212" s="20"/>
      <c r="EY212" s="20"/>
      <c r="EZ212" s="20"/>
      <c r="FA212" s="20"/>
      <c r="FB212" s="20"/>
      <c r="FC212" s="20"/>
      <c r="FD212" s="20"/>
      <c r="FE212" s="20"/>
      <c r="FF212" s="20"/>
      <c r="FG212" s="20"/>
      <c r="FH212" s="20"/>
      <c r="FI212" s="20"/>
      <c r="FJ212" s="20"/>
      <c r="FK212" s="20"/>
      <c r="FL212" s="20"/>
      <c r="FM212" s="20"/>
      <c r="FN212" s="20"/>
      <c r="FO212" s="20"/>
      <c r="FP212" s="20"/>
      <c r="FQ212" s="20"/>
      <c r="FR212" s="20"/>
      <c r="FS212" s="20"/>
      <c r="FT212" s="20"/>
      <c r="FU212" s="20"/>
      <c r="FV212" s="20"/>
      <c r="FW212" s="20"/>
      <c r="FX212" s="20"/>
      <c r="FY212" s="20"/>
      <c r="FZ212" s="20"/>
      <c r="GA212" s="20"/>
      <c r="GB212" s="20"/>
      <c r="GC212" s="20"/>
      <c r="GD212" s="20"/>
      <c r="GE212" s="20"/>
      <c r="GF212" s="20"/>
      <c r="GG212" s="20"/>
      <c r="GH212" s="20"/>
      <c r="GI212" s="20"/>
      <c r="GJ212" s="20"/>
      <c r="GK212" s="20"/>
      <c r="GL212" s="20"/>
      <c r="GM212" s="20"/>
      <c r="GN212" s="20"/>
      <c r="GO212" s="20"/>
      <c r="GP212" s="20"/>
      <c r="GQ212" s="20"/>
      <c r="GR212" s="20"/>
      <c r="GS212" s="20"/>
      <c r="GT212" s="20"/>
      <c r="GU212" s="20"/>
      <c r="GV212" s="20"/>
      <c r="GW212" s="20"/>
      <c r="GX212" s="20"/>
      <c r="GY212" s="20"/>
      <c r="GZ212" s="20"/>
      <c r="HA212" s="20"/>
      <c r="HB212" s="20"/>
      <c r="HC212" s="20"/>
      <c r="HD212" s="20"/>
      <c r="HE212" s="20"/>
      <c r="HF212" s="20"/>
      <c r="HG212" s="20"/>
      <c r="HH212" s="20"/>
      <c r="HI212" s="20"/>
      <c r="HJ212" s="20"/>
      <c r="HK212" s="20"/>
      <c r="HL212" s="20"/>
      <c r="HM212" s="20"/>
      <c r="HN212" s="20"/>
      <c r="HO212" s="20"/>
      <c r="HP212" s="20"/>
      <c r="HQ212" s="20"/>
      <c r="HR212" s="20"/>
      <c r="HS212" s="20"/>
      <c r="HT212" s="20"/>
      <c r="HU212" s="20"/>
      <c r="HV212" s="20"/>
      <c r="HW212" s="20"/>
      <c r="HX212" s="20"/>
      <c r="HY212" s="20"/>
      <c r="HZ212" s="20"/>
      <c r="IA212" s="20"/>
      <c r="IB212" s="20"/>
      <c r="IC212" s="20"/>
      <c r="ID212" s="20"/>
      <c r="IE212" s="20"/>
      <c r="IF212" s="20"/>
      <c r="IG212" s="20"/>
      <c r="IH212" s="20"/>
      <c r="II212" s="20"/>
      <c r="IJ212" s="20"/>
      <c r="IK212" s="20"/>
      <c r="IL212" s="20"/>
      <c r="IM212" s="20"/>
      <c r="IN212" s="20"/>
      <c r="IO212" s="20"/>
    </row>
    <row r="213" spans="1:249" s="20" customFormat="1" ht="99" hidden="1">
      <c r="A213" s="60">
        <v>201</v>
      </c>
      <c r="B213" s="98" t="s">
        <v>997</v>
      </c>
      <c r="C213" s="98"/>
      <c r="D213" s="98"/>
      <c r="E213" s="93" t="s">
        <v>1117</v>
      </c>
      <c r="F213" s="97" t="s">
        <v>1248</v>
      </c>
      <c r="G213" s="93"/>
      <c r="H213" s="138" t="s">
        <v>211</v>
      </c>
      <c r="I213" s="64">
        <v>2018</v>
      </c>
      <c r="J213" s="64"/>
      <c r="K213" s="64">
        <v>2020</v>
      </c>
      <c r="L213" s="64"/>
      <c r="M213" s="64"/>
      <c r="N213" s="98" t="s">
        <v>1113</v>
      </c>
      <c r="O213" s="65">
        <v>4000</v>
      </c>
      <c r="P213" s="65"/>
      <c r="Q213" s="65">
        <v>4000</v>
      </c>
      <c r="R213" s="65"/>
      <c r="S213" s="65"/>
      <c r="T213" s="65"/>
      <c r="U213" s="65">
        <v>4000</v>
      </c>
      <c r="V213" s="65"/>
      <c r="W213" s="83"/>
      <c r="X213" s="93"/>
      <c r="Y213" s="93"/>
      <c r="Z213" s="93">
        <v>0</v>
      </c>
      <c r="AA213" s="93"/>
      <c r="AB213" s="135" t="s">
        <v>998</v>
      </c>
    </row>
    <row r="214" spans="1:249" s="4" customFormat="1" ht="99" hidden="1">
      <c r="A214" s="60">
        <v>202</v>
      </c>
      <c r="B214" s="98" t="s">
        <v>999</v>
      </c>
      <c r="C214" s="98"/>
      <c r="D214" s="98"/>
      <c r="E214" s="93" t="s">
        <v>1117</v>
      </c>
      <c r="F214" s="97" t="s">
        <v>1248</v>
      </c>
      <c r="G214" s="93"/>
      <c r="H214" s="138" t="s">
        <v>211</v>
      </c>
      <c r="I214" s="64">
        <v>2018</v>
      </c>
      <c r="J214" s="64"/>
      <c r="K214" s="64">
        <v>2020</v>
      </c>
      <c r="L214" s="64"/>
      <c r="M214" s="64"/>
      <c r="N214" s="98" t="s">
        <v>1113</v>
      </c>
      <c r="O214" s="65">
        <v>4000</v>
      </c>
      <c r="P214" s="65"/>
      <c r="Q214" s="65">
        <v>4000</v>
      </c>
      <c r="R214" s="65"/>
      <c r="S214" s="65"/>
      <c r="T214" s="65"/>
      <c r="U214" s="65">
        <v>4000</v>
      </c>
      <c r="V214" s="65"/>
      <c r="W214" s="83">
        <v>3600</v>
      </c>
      <c r="X214" s="93"/>
      <c r="Y214" s="93"/>
      <c r="Z214" s="93">
        <v>3600</v>
      </c>
      <c r="AA214" s="93"/>
      <c r="AB214" s="135" t="s">
        <v>1000</v>
      </c>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0"/>
      <c r="FH214" s="20"/>
      <c r="FI214" s="20"/>
      <c r="FJ214" s="20"/>
      <c r="FK214" s="20"/>
      <c r="FL214" s="20"/>
      <c r="FM214" s="20"/>
      <c r="FN214" s="20"/>
      <c r="FO214" s="20"/>
      <c r="FP214" s="20"/>
      <c r="FQ214" s="20"/>
      <c r="FR214" s="20"/>
      <c r="FS214" s="20"/>
      <c r="FT214" s="20"/>
      <c r="FU214" s="20"/>
      <c r="FV214" s="20"/>
      <c r="FW214" s="20"/>
      <c r="FX214" s="20"/>
      <c r="FY214" s="20"/>
      <c r="FZ214" s="20"/>
      <c r="GA214" s="20"/>
      <c r="GB214" s="20"/>
      <c r="GC214" s="20"/>
      <c r="GD214" s="20"/>
      <c r="GE214" s="20"/>
      <c r="GF214" s="20"/>
      <c r="GG214" s="20"/>
      <c r="GH214" s="20"/>
      <c r="GI214" s="20"/>
      <c r="GJ214" s="20"/>
      <c r="GK214" s="20"/>
      <c r="GL214" s="20"/>
      <c r="GM214" s="20"/>
      <c r="GN214" s="20"/>
      <c r="GO214" s="20"/>
      <c r="GP214" s="20"/>
      <c r="GQ214" s="20"/>
      <c r="GR214" s="20"/>
      <c r="GS214" s="20"/>
      <c r="GT214" s="20"/>
      <c r="GU214" s="20"/>
      <c r="GV214" s="20"/>
      <c r="GW214" s="20"/>
      <c r="GX214" s="20"/>
      <c r="GY214" s="20"/>
      <c r="GZ214" s="20"/>
      <c r="HA214" s="20"/>
      <c r="HB214" s="20"/>
      <c r="HC214" s="20"/>
      <c r="HD214" s="20"/>
      <c r="HE214" s="20"/>
      <c r="HF214" s="20"/>
      <c r="HG214" s="20"/>
      <c r="HH214" s="20"/>
      <c r="HI214" s="20"/>
      <c r="HJ214" s="20"/>
      <c r="HK214" s="20"/>
      <c r="HL214" s="20"/>
      <c r="HM214" s="20"/>
      <c r="HN214" s="20"/>
      <c r="HO214" s="20"/>
      <c r="HP214" s="20"/>
      <c r="HQ214" s="20"/>
      <c r="HR214" s="20"/>
      <c r="HS214" s="20"/>
      <c r="HT214" s="20"/>
      <c r="HU214" s="20"/>
      <c r="HV214" s="20"/>
      <c r="HW214" s="20"/>
      <c r="HX214" s="20"/>
      <c r="HY214" s="20"/>
      <c r="HZ214" s="20"/>
      <c r="IA214" s="20"/>
      <c r="IB214" s="20"/>
      <c r="IC214" s="20"/>
      <c r="ID214" s="20"/>
      <c r="IE214" s="20"/>
      <c r="IF214" s="20"/>
      <c r="IG214" s="20"/>
      <c r="IH214" s="20"/>
      <c r="II214" s="20"/>
      <c r="IJ214" s="20"/>
      <c r="IK214" s="20"/>
      <c r="IL214" s="20"/>
      <c r="IM214" s="20"/>
      <c r="IN214" s="20"/>
      <c r="IO214" s="20"/>
    </row>
    <row r="215" spans="1:249" s="4" customFormat="1" ht="33" hidden="1">
      <c r="A215" s="60">
        <v>203</v>
      </c>
      <c r="B215" s="98" t="s">
        <v>1001</v>
      </c>
      <c r="C215" s="98"/>
      <c r="D215" s="98"/>
      <c r="E215" s="93" t="s">
        <v>1117</v>
      </c>
      <c r="F215" s="97" t="s">
        <v>1248</v>
      </c>
      <c r="G215" s="193"/>
      <c r="H215" s="138" t="s">
        <v>211</v>
      </c>
      <c r="I215" s="64">
        <v>2018</v>
      </c>
      <c r="J215" s="64"/>
      <c r="K215" s="64">
        <v>2020</v>
      </c>
      <c r="L215" s="64"/>
      <c r="M215" s="64"/>
      <c r="N215" s="98" t="s">
        <v>1113</v>
      </c>
      <c r="O215" s="65">
        <v>3000</v>
      </c>
      <c r="P215" s="65"/>
      <c r="Q215" s="65">
        <v>3000</v>
      </c>
      <c r="R215" s="65"/>
      <c r="S215" s="65"/>
      <c r="T215" s="65"/>
      <c r="U215" s="65">
        <v>3000</v>
      </c>
      <c r="V215" s="65"/>
      <c r="W215" s="83">
        <f t="shared" ref="W215:W222" si="16">Q215*0.9</f>
        <v>2700</v>
      </c>
      <c r="X215" s="93"/>
      <c r="Y215" s="185"/>
      <c r="Z215" s="93">
        <v>2700</v>
      </c>
      <c r="AA215" s="93"/>
      <c r="AB215" s="186"/>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c r="DR215" s="20"/>
      <c r="DS215" s="20"/>
      <c r="DT215" s="20"/>
      <c r="DU215" s="20"/>
      <c r="DV215" s="20"/>
      <c r="DW215" s="20"/>
      <c r="DX215" s="20"/>
      <c r="DY215" s="20"/>
      <c r="DZ215" s="20"/>
      <c r="EA215" s="20"/>
      <c r="EB215" s="20"/>
      <c r="EC215" s="20"/>
      <c r="ED215" s="20"/>
      <c r="EE215" s="20"/>
      <c r="EF215" s="20"/>
      <c r="EG215" s="20"/>
      <c r="EH215" s="20"/>
      <c r="EI215" s="20"/>
      <c r="EJ215" s="20"/>
      <c r="EK215" s="20"/>
      <c r="EL215" s="20"/>
      <c r="EM215" s="20"/>
      <c r="EN215" s="20"/>
      <c r="EO215" s="20"/>
      <c r="EP215" s="20"/>
      <c r="EQ215" s="20"/>
      <c r="ER215" s="20"/>
      <c r="ES215" s="20"/>
      <c r="ET215" s="20"/>
      <c r="EU215" s="20"/>
      <c r="EV215" s="20"/>
      <c r="EW215" s="20"/>
      <c r="EX215" s="20"/>
      <c r="EY215" s="20"/>
      <c r="EZ215" s="20"/>
      <c r="FA215" s="20"/>
      <c r="FB215" s="20"/>
      <c r="FC215" s="20"/>
      <c r="FD215" s="20"/>
      <c r="FE215" s="20"/>
      <c r="FF215" s="20"/>
      <c r="FG215" s="20"/>
      <c r="FH215" s="20"/>
      <c r="FI215" s="20"/>
      <c r="FJ215" s="20"/>
      <c r="FK215" s="20"/>
      <c r="FL215" s="20"/>
      <c r="FM215" s="20"/>
      <c r="FN215" s="20"/>
      <c r="FO215" s="20"/>
      <c r="FP215" s="20"/>
      <c r="FQ215" s="20"/>
      <c r="FR215" s="20"/>
      <c r="FS215" s="20"/>
      <c r="FT215" s="20"/>
      <c r="FU215" s="20"/>
      <c r="FV215" s="20"/>
      <c r="FW215" s="20"/>
      <c r="FX215" s="20"/>
      <c r="FY215" s="20"/>
      <c r="FZ215" s="20"/>
      <c r="GA215" s="20"/>
      <c r="GB215" s="20"/>
      <c r="GC215" s="20"/>
      <c r="GD215" s="20"/>
      <c r="GE215" s="20"/>
      <c r="GF215" s="20"/>
      <c r="GG215" s="20"/>
      <c r="GH215" s="20"/>
      <c r="GI215" s="20"/>
      <c r="GJ215" s="20"/>
      <c r="GK215" s="20"/>
      <c r="GL215" s="20"/>
      <c r="GM215" s="20"/>
      <c r="GN215" s="20"/>
      <c r="GO215" s="20"/>
      <c r="GP215" s="20"/>
      <c r="GQ215" s="20"/>
      <c r="GR215" s="20"/>
      <c r="GS215" s="20"/>
      <c r="GT215" s="20"/>
      <c r="GU215" s="20"/>
      <c r="GV215" s="20"/>
      <c r="GW215" s="20"/>
      <c r="GX215" s="20"/>
      <c r="GY215" s="20"/>
      <c r="GZ215" s="20"/>
      <c r="HA215" s="20"/>
      <c r="HB215" s="20"/>
      <c r="HC215" s="20"/>
      <c r="HD215" s="20"/>
      <c r="HE215" s="20"/>
      <c r="HF215" s="20"/>
      <c r="HG215" s="20"/>
      <c r="HH215" s="20"/>
      <c r="HI215" s="20"/>
      <c r="HJ215" s="20"/>
      <c r="HK215" s="20"/>
      <c r="HL215" s="20"/>
      <c r="HM215" s="20"/>
      <c r="HN215" s="20"/>
      <c r="HO215" s="20"/>
      <c r="HP215" s="20"/>
      <c r="HQ215" s="20"/>
      <c r="HR215" s="20"/>
      <c r="HS215" s="20"/>
      <c r="HT215" s="20"/>
      <c r="HU215" s="20"/>
      <c r="HV215" s="20"/>
      <c r="HW215" s="20"/>
      <c r="HX215" s="20"/>
      <c r="HY215" s="20"/>
      <c r="HZ215" s="20"/>
      <c r="IA215" s="20"/>
      <c r="IB215" s="20"/>
      <c r="IC215" s="20"/>
      <c r="ID215" s="20"/>
      <c r="IE215" s="20"/>
      <c r="IF215" s="20"/>
      <c r="IG215" s="20"/>
      <c r="IH215" s="20"/>
      <c r="II215" s="20"/>
      <c r="IJ215" s="20"/>
      <c r="IK215" s="20"/>
      <c r="IL215" s="20"/>
      <c r="IM215" s="20"/>
      <c r="IN215" s="20"/>
      <c r="IO215" s="20"/>
    </row>
    <row r="216" spans="1:249" s="4" customFormat="1" ht="82.5" hidden="1">
      <c r="A216" s="60">
        <v>204</v>
      </c>
      <c r="B216" s="98" t="s">
        <v>1002</v>
      </c>
      <c r="C216" s="98"/>
      <c r="D216" s="98"/>
      <c r="E216" s="93" t="s">
        <v>1117</v>
      </c>
      <c r="F216" s="97" t="s">
        <v>1248</v>
      </c>
      <c r="G216" s="93"/>
      <c r="H216" s="105" t="s">
        <v>189</v>
      </c>
      <c r="I216" s="64">
        <v>2018</v>
      </c>
      <c r="J216" s="64"/>
      <c r="K216" s="64">
        <v>2020</v>
      </c>
      <c r="L216" s="64"/>
      <c r="M216" s="191" t="s">
        <v>1422</v>
      </c>
      <c r="N216" s="98" t="s">
        <v>1113</v>
      </c>
      <c r="O216" s="65">
        <v>3000</v>
      </c>
      <c r="P216" s="65"/>
      <c r="Q216" s="65">
        <v>3000</v>
      </c>
      <c r="R216" s="83"/>
      <c r="S216" s="83"/>
      <c r="T216" s="83"/>
      <c r="U216" s="65">
        <v>3000</v>
      </c>
      <c r="V216" s="65"/>
      <c r="W216" s="83">
        <f t="shared" si="16"/>
        <v>2700</v>
      </c>
      <c r="X216" s="93"/>
      <c r="Y216" s="194"/>
      <c r="Z216" s="93">
        <v>2700</v>
      </c>
      <c r="AA216" s="93"/>
      <c r="AB216" s="135" t="s">
        <v>880</v>
      </c>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20"/>
      <c r="DY216" s="20"/>
      <c r="DZ216" s="20"/>
      <c r="EA216" s="20"/>
      <c r="EB216" s="20"/>
      <c r="EC216" s="20"/>
      <c r="ED216" s="20"/>
      <c r="EE216" s="20"/>
      <c r="EF216" s="20"/>
      <c r="EG216" s="20"/>
      <c r="EH216" s="20"/>
      <c r="EI216" s="20"/>
      <c r="EJ216" s="20"/>
      <c r="EK216" s="20"/>
      <c r="EL216" s="20"/>
      <c r="EM216" s="20"/>
      <c r="EN216" s="20"/>
      <c r="EO216" s="20"/>
      <c r="EP216" s="20"/>
      <c r="EQ216" s="20"/>
      <c r="ER216" s="20"/>
      <c r="ES216" s="20"/>
      <c r="ET216" s="20"/>
      <c r="EU216" s="20"/>
      <c r="EV216" s="20"/>
      <c r="EW216" s="20"/>
      <c r="EX216" s="20"/>
      <c r="EY216" s="20"/>
      <c r="EZ216" s="20"/>
      <c r="FA216" s="20"/>
      <c r="FB216" s="20"/>
      <c r="FC216" s="20"/>
      <c r="FD216" s="20"/>
      <c r="FE216" s="20"/>
      <c r="FF216" s="20"/>
      <c r="FG216" s="20"/>
      <c r="FH216" s="20"/>
      <c r="FI216" s="20"/>
      <c r="FJ216" s="20"/>
      <c r="FK216" s="20"/>
      <c r="FL216" s="20"/>
      <c r="FM216" s="20"/>
      <c r="FN216" s="20"/>
      <c r="FO216" s="20"/>
      <c r="FP216" s="20"/>
      <c r="FQ216" s="20"/>
      <c r="FR216" s="20"/>
      <c r="FS216" s="20"/>
      <c r="FT216" s="20"/>
      <c r="FU216" s="20"/>
      <c r="FV216" s="20"/>
      <c r="FW216" s="20"/>
      <c r="FX216" s="20"/>
      <c r="FY216" s="20"/>
      <c r="FZ216" s="20"/>
      <c r="GA216" s="20"/>
      <c r="GB216" s="20"/>
      <c r="GC216" s="20"/>
      <c r="GD216" s="20"/>
      <c r="GE216" s="20"/>
      <c r="GF216" s="20"/>
      <c r="GG216" s="20"/>
      <c r="GH216" s="20"/>
      <c r="GI216" s="20"/>
      <c r="GJ216" s="20"/>
      <c r="GK216" s="20"/>
      <c r="GL216" s="20"/>
      <c r="GM216" s="20"/>
      <c r="GN216" s="20"/>
      <c r="GO216" s="20"/>
      <c r="GP216" s="20"/>
      <c r="GQ216" s="20"/>
      <c r="GR216" s="20"/>
      <c r="GS216" s="20"/>
      <c r="GT216" s="20"/>
      <c r="GU216" s="20"/>
      <c r="GV216" s="20"/>
      <c r="GW216" s="20"/>
      <c r="GX216" s="20"/>
      <c r="GY216" s="20"/>
      <c r="GZ216" s="20"/>
      <c r="HA216" s="20"/>
      <c r="HB216" s="20"/>
      <c r="HC216" s="20"/>
      <c r="HD216" s="20"/>
      <c r="HE216" s="20"/>
      <c r="HF216" s="20"/>
      <c r="HG216" s="20"/>
      <c r="HH216" s="20"/>
      <c r="HI216" s="20"/>
      <c r="HJ216" s="20"/>
      <c r="HK216" s="20"/>
      <c r="HL216" s="20"/>
      <c r="HM216" s="20"/>
      <c r="HN216" s="20"/>
      <c r="HO216" s="20"/>
      <c r="HP216" s="20"/>
      <c r="HQ216" s="20"/>
      <c r="HR216" s="20"/>
      <c r="HS216" s="20"/>
      <c r="HT216" s="20"/>
      <c r="HU216" s="20"/>
      <c r="HV216" s="20"/>
      <c r="HW216" s="20"/>
      <c r="HX216" s="20"/>
      <c r="HY216" s="20"/>
      <c r="HZ216" s="20"/>
      <c r="IA216" s="20"/>
      <c r="IB216" s="20"/>
      <c r="IC216" s="20"/>
      <c r="ID216" s="20"/>
      <c r="IE216" s="20"/>
      <c r="IF216" s="20"/>
      <c r="IG216" s="20"/>
      <c r="IH216" s="20"/>
      <c r="II216" s="20"/>
      <c r="IJ216" s="20"/>
      <c r="IK216" s="20"/>
      <c r="IL216" s="20"/>
      <c r="IM216" s="20"/>
      <c r="IN216" s="20"/>
      <c r="IO216" s="20"/>
    </row>
    <row r="217" spans="1:249" s="20" customFormat="1" ht="49.5" hidden="1">
      <c r="A217" s="60">
        <v>205</v>
      </c>
      <c r="B217" s="98" t="s">
        <v>1003</v>
      </c>
      <c r="C217" s="98"/>
      <c r="D217" s="98"/>
      <c r="E217" s="93" t="s">
        <v>1117</v>
      </c>
      <c r="F217" s="97" t="s">
        <v>1248</v>
      </c>
      <c r="G217" s="93"/>
      <c r="H217" s="63" t="s">
        <v>132</v>
      </c>
      <c r="I217" s="64">
        <v>2018</v>
      </c>
      <c r="J217" s="64"/>
      <c r="K217" s="64">
        <v>2020</v>
      </c>
      <c r="L217" s="64"/>
      <c r="M217" s="191"/>
      <c r="N217" s="98" t="s">
        <v>1113</v>
      </c>
      <c r="O217" s="65">
        <v>3000</v>
      </c>
      <c r="P217" s="65"/>
      <c r="Q217" s="65">
        <v>3000</v>
      </c>
      <c r="R217" s="83"/>
      <c r="S217" s="83"/>
      <c r="T217" s="83"/>
      <c r="U217" s="65">
        <v>3000</v>
      </c>
      <c r="V217" s="65"/>
      <c r="W217" s="83">
        <f t="shared" si="16"/>
        <v>2700</v>
      </c>
      <c r="X217" s="185"/>
      <c r="Y217" s="185"/>
      <c r="Z217" s="93">
        <v>2700</v>
      </c>
      <c r="AA217" s="93"/>
      <c r="AB217" s="135" t="s">
        <v>880</v>
      </c>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row>
    <row r="218" spans="1:249" s="11" customFormat="1" ht="82.5" hidden="1">
      <c r="A218" s="60">
        <v>206</v>
      </c>
      <c r="B218" s="98" t="s">
        <v>1004</v>
      </c>
      <c r="C218" s="98"/>
      <c r="D218" s="98"/>
      <c r="E218" s="93" t="s">
        <v>1117</v>
      </c>
      <c r="F218" s="97" t="s">
        <v>1248</v>
      </c>
      <c r="G218" s="93"/>
      <c r="H218" s="139" t="s">
        <v>51</v>
      </c>
      <c r="I218" s="64">
        <v>2018</v>
      </c>
      <c r="J218" s="64"/>
      <c r="K218" s="64">
        <v>2020</v>
      </c>
      <c r="L218" s="64"/>
      <c r="M218" s="191" t="s">
        <v>1423</v>
      </c>
      <c r="N218" s="98" t="s">
        <v>1113</v>
      </c>
      <c r="O218" s="83">
        <v>4800</v>
      </c>
      <c r="P218" s="83"/>
      <c r="Q218" s="83">
        <v>4800</v>
      </c>
      <c r="R218" s="83"/>
      <c r="S218" s="83"/>
      <c r="T218" s="83"/>
      <c r="U218" s="83">
        <v>4800</v>
      </c>
      <c r="V218" s="83"/>
      <c r="W218" s="83">
        <f t="shared" si="16"/>
        <v>4320</v>
      </c>
      <c r="X218" s="185"/>
      <c r="Y218" s="185"/>
      <c r="Z218" s="93">
        <v>4320</v>
      </c>
      <c r="AA218" s="93"/>
      <c r="AB218" s="135" t="s">
        <v>880</v>
      </c>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c r="DR218" s="20"/>
      <c r="DS218" s="20"/>
      <c r="DT218" s="20"/>
      <c r="DU218" s="20"/>
      <c r="DV218" s="20"/>
      <c r="DW218" s="20"/>
      <c r="DX218" s="20"/>
      <c r="DY218" s="20"/>
      <c r="DZ218" s="20"/>
      <c r="EA218" s="20"/>
      <c r="EB218" s="20"/>
      <c r="EC218" s="20"/>
      <c r="ED218" s="20"/>
      <c r="EE218" s="20"/>
      <c r="EF218" s="20"/>
      <c r="EG218" s="20"/>
      <c r="EH218" s="20"/>
      <c r="EI218" s="20"/>
      <c r="EJ218" s="20"/>
      <c r="EK218" s="20"/>
      <c r="EL218" s="20"/>
      <c r="EM218" s="20"/>
      <c r="EN218" s="20"/>
      <c r="EO218" s="20"/>
      <c r="EP218" s="20"/>
      <c r="EQ218" s="20"/>
      <c r="ER218" s="20"/>
      <c r="ES218" s="20"/>
      <c r="ET218" s="20"/>
      <c r="EU218" s="20"/>
      <c r="EV218" s="20"/>
      <c r="EW218" s="20"/>
      <c r="EX218" s="20"/>
      <c r="EY218" s="20"/>
      <c r="EZ218" s="20"/>
      <c r="FA218" s="20"/>
      <c r="FB218" s="20"/>
      <c r="FC218" s="20"/>
      <c r="FD218" s="20"/>
      <c r="FE218" s="20"/>
      <c r="FF218" s="20"/>
      <c r="FG218" s="20"/>
      <c r="FH218" s="20"/>
      <c r="FI218" s="20"/>
      <c r="FJ218" s="20"/>
      <c r="FK218" s="20"/>
      <c r="FL218" s="20"/>
      <c r="FM218" s="20"/>
      <c r="FN218" s="20"/>
      <c r="FO218" s="20"/>
      <c r="FP218" s="20"/>
      <c r="FQ218" s="20"/>
      <c r="FR218" s="20"/>
      <c r="FS218" s="20"/>
      <c r="FT218" s="20"/>
      <c r="FU218" s="20"/>
      <c r="FV218" s="20"/>
      <c r="FW218" s="20"/>
      <c r="FX218" s="20"/>
      <c r="FY218" s="20"/>
      <c r="FZ218" s="20"/>
      <c r="GA218" s="20"/>
      <c r="GB218" s="20"/>
      <c r="GC218" s="20"/>
      <c r="GD218" s="20"/>
      <c r="GE218" s="20"/>
      <c r="GF218" s="20"/>
      <c r="GG218" s="20"/>
      <c r="GH218" s="20"/>
      <c r="GI218" s="20"/>
      <c r="GJ218" s="20"/>
      <c r="GK218" s="20"/>
      <c r="GL218" s="20"/>
      <c r="GM218" s="20"/>
      <c r="GN218" s="20"/>
      <c r="GO218" s="20"/>
      <c r="GP218" s="20"/>
      <c r="GQ218" s="20"/>
      <c r="GR218" s="20"/>
      <c r="GS218" s="20"/>
      <c r="GT218" s="20"/>
      <c r="GU218" s="20"/>
      <c r="GV218" s="20"/>
      <c r="GW218" s="20"/>
      <c r="GX218" s="20"/>
      <c r="GY218" s="20"/>
      <c r="GZ218" s="20"/>
      <c r="HA218" s="20"/>
      <c r="HB218" s="20"/>
      <c r="HC218" s="20"/>
      <c r="HD218" s="20"/>
      <c r="HE218" s="20"/>
      <c r="HF218" s="20"/>
      <c r="HG218" s="20"/>
      <c r="HH218" s="20"/>
      <c r="HI218" s="20"/>
      <c r="HJ218" s="20"/>
      <c r="HK218" s="20"/>
      <c r="HL218" s="20"/>
      <c r="HM218" s="20"/>
      <c r="HN218" s="20"/>
      <c r="HO218" s="20"/>
      <c r="HP218" s="20"/>
      <c r="HQ218" s="20"/>
      <c r="HR218" s="20"/>
      <c r="HS218" s="20"/>
      <c r="HT218" s="20"/>
      <c r="HU218" s="20"/>
      <c r="HV218" s="20"/>
      <c r="HW218" s="20"/>
      <c r="HX218" s="20"/>
      <c r="HY218" s="20"/>
      <c r="HZ218" s="20"/>
      <c r="IA218" s="20"/>
      <c r="IB218" s="20"/>
      <c r="IC218" s="20"/>
      <c r="ID218" s="20"/>
      <c r="IE218" s="20"/>
      <c r="IF218" s="20"/>
      <c r="IG218" s="20"/>
      <c r="IH218" s="20"/>
      <c r="II218" s="20"/>
      <c r="IJ218" s="20"/>
      <c r="IK218" s="20"/>
      <c r="IL218" s="20"/>
      <c r="IM218" s="20"/>
      <c r="IN218" s="20"/>
      <c r="IO218" s="20"/>
    </row>
    <row r="219" spans="1:249" s="20" customFormat="1" ht="82.5" hidden="1">
      <c r="A219" s="60">
        <v>207</v>
      </c>
      <c r="B219" s="77" t="s">
        <v>1005</v>
      </c>
      <c r="C219" s="77"/>
      <c r="D219" s="77"/>
      <c r="E219" s="93" t="s">
        <v>1117</v>
      </c>
      <c r="F219" s="97" t="s">
        <v>1248</v>
      </c>
      <c r="G219" s="93"/>
      <c r="H219" s="139" t="s">
        <v>51</v>
      </c>
      <c r="I219" s="64">
        <v>2018</v>
      </c>
      <c r="J219" s="64"/>
      <c r="K219" s="64">
        <v>2020</v>
      </c>
      <c r="L219" s="64"/>
      <c r="M219" s="191" t="s">
        <v>1424</v>
      </c>
      <c r="N219" s="98" t="s">
        <v>1113</v>
      </c>
      <c r="O219" s="65">
        <v>4800</v>
      </c>
      <c r="P219" s="65"/>
      <c r="Q219" s="65">
        <v>4800</v>
      </c>
      <c r="R219" s="83"/>
      <c r="S219" s="83"/>
      <c r="T219" s="83"/>
      <c r="U219" s="65">
        <v>4800</v>
      </c>
      <c r="V219" s="65"/>
      <c r="W219" s="83">
        <f t="shared" si="16"/>
        <v>4320</v>
      </c>
      <c r="X219" s="58"/>
      <c r="Y219" s="185"/>
      <c r="Z219" s="93">
        <v>4320</v>
      </c>
      <c r="AA219" s="93"/>
      <c r="AB219" s="135" t="s">
        <v>880</v>
      </c>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row>
    <row r="220" spans="1:249" s="20" customFormat="1" ht="49.5" hidden="1">
      <c r="A220" s="60">
        <v>208</v>
      </c>
      <c r="B220" s="77" t="s">
        <v>1006</v>
      </c>
      <c r="C220" s="77"/>
      <c r="D220" s="77"/>
      <c r="E220" s="93" t="s">
        <v>1117</v>
      </c>
      <c r="F220" s="97" t="s">
        <v>1248</v>
      </c>
      <c r="G220" s="93"/>
      <c r="H220" s="63" t="s">
        <v>132</v>
      </c>
      <c r="I220" s="64">
        <v>2018</v>
      </c>
      <c r="J220" s="64"/>
      <c r="K220" s="64">
        <v>2020</v>
      </c>
      <c r="L220" s="64"/>
      <c r="M220" s="64"/>
      <c r="N220" s="98" t="s">
        <v>1113</v>
      </c>
      <c r="O220" s="65">
        <v>4000</v>
      </c>
      <c r="P220" s="65"/>
      <c r="Q220" s="65">
        <v>4000</v>
      </c>
      <c r="R220" s="65"/>
      <c r="S220" s="65"/>
      <c r="T220" s="65"/>
      <c r="U220" s="65">
        <v>4000</v>
      </c>
      <c r="V220" s="65"/>
      <c r="W220" s="83">
        <f t="shared" si="16"/>
        <v>3600</v>
      </c>
      <c r="X220" s="93"/>
      <c r="Y220" s="185"/>
      <c r="Z220" s="93">
        <v>3600</v>
      </c>
      <c r="AA220" s="93"/>
      <c r="AB220" s="135" t="s">
        <v>880</v>
      </c>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row>
    <row r="221" spans="1:249" s="4" customFormat="1" ht="49.5" hidden="1">
      <c r="A221" s="60">
        <v>209</v>
      </c>
      <c r="B221" s="98" t="s">
        <v>1007</v>
      </c>
      <c r="C221" s="98"/>
      <c r="D221" s="98"/>
      <c r="E221" s="93" t="s">
        <v>1117</v>
      </c>
      <c r="F221" s="97" t="s">
        <v>1248</v>
      </c>
      <c r="G221" s="93"/>
      <c r="H221" s="105" t="s">
        <v>26</v>
      </c>
      <c r="I221" s="64">
        <v>2018</v>
      </c>
      <c r="J221" s="64"/>
      <c r="K221" s="64">
        <v>2020</v>
      </c>
      <c r="L221" s="64"/>
      <c r="M221" s="64"/>
      <c r="N221" s="98" t="s">
        <v>1113</v>
      </c>
      <c r="O221" s="65">
        <v>3000</v>
      </c>
      <c r="P221" s="65"/>
      <c r="Q221" s="65">
        <v>3000</v>
      </c>
      <c r="R221" s="83"/>
      <c r="S221" s="83"/>
      <c r="T221" s="83"/>
      <c r="U221" s="65">
        <v>3000</v>
      </c>
      <c r="V221" s="65"/>
      <c r="W221" s="83">
        <f t="shared" si="16"/>
        <v>2700</v>
      </c>
      <c r="X221" s="93"/>
      <c r="Y221" s="93"/>
      <c r="Z221" s="93">
        <v>2700</v>
      </c>
      <c r="AA221" s="93"/>
      <c r="AB221" s="135" t="s">
        <v>880</v>
      </c>
    </row>
    <row r="222" spans="1:249" s="4" customFormat="1" ht="82.5" hidden="1">
      <c r="A222" s="60">
        <v>210</v>
      </c>
      <c r="B222" s="98" t="s">
        <v>1008</v>
      </c>
      <c r="C222" s="98"/>
      <c r="D222" s="98"/>
      <c r="E222" s="93" t="s">
        <v>1117</v>
      </c>
      <c r="F222" s="97" t="s">
        <v>1248</v>
      </c>
      <c r="G222" s="93"/>
      <c r="H222" s="105" t="s">
        <v>237</v>
      </c>
      <c r="I222" s="64">
        <v>2018</v>
      </c>
      <c r="J222" s="64"/>
      <c r="K222" s="64">
        <v>2020</v>
      </c>
      <c r="L222" s="64"/>
      <c r="M222" s="191" t="s">
        <v>1425</v>
      </c>
      <c r="N222" s="98" t="s">
        <v>1113</v>
      </c>
      <c r="O222" s="65">
        <v>4000</v>
      </c>
      <c r="P222" s="65"/>
      <c r="Q222" s="65">
        <v>4000</v>
      </c>
      <c r="R222" s="83"/>
      <c r="S222" s="83"/>
      <c r="T222" s="83"/>
      <c r="U222" s="65">
        <v>4000</v>
      </c>
      <c r="V222" s="65"/>
      <c r="W222" s="83">
        <f t="shared" si="16"/>
        <v>3600</v>
      </c>
      <c r="X222" s="185"/>
      <c r="Y222" s="185"/>
      <c r="Z222" s="93">
        <v>3600</v>
      </c>
      <c r="AA222" s="93"/>
      <c r="AB222" s="135" t="s">
        <v>880</v>
      </c>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c r="EG222" s="20"/>
      <c r="EH222" s="20"/>
      <c r="EI222" s="20"/>
      <c r="EJ222" s="20"/>
      <c r="EK222" s="20"/>
      <c r="EL222" s="20"/>
      <c r="EM222" s="20"/>
      <c r="EN222" s="20"/>
      <c r="EO222" s="20"/>
      <c r="EP222" s="20"/>
      <c r="EQ222" s="20"/>
      <c r="ER222" s="20"/>
      <c r="ES222" s="20"/>
      <c r="ET222" s="20"/>
      <c r="EU222" s="20"/>
      <c r="EV222" s="20"/>
      <c r="EW222" s="20"/>
      <c r="EX222" s="20"/>
      <c r="EY222" s="20"/>
      <c r="EZ222" s="20"/>
      <c r="FA222" s="20"/>
      <c r="FB222" s="20"/>
      <c r="FC222" s="20"/>
      <c r="FD222" s="20"/>
      <c r="FE222" s="20"/>
      <c r="FF222" s="20"/>
      <c r="FG222" s="20"/>
      <c r="FH222" s="20"/>
      <c r="FI222" s="20"/>
      <c r="FJ222" s="20"/>
      <c r="FK222" s="20"/>
      <c r="FL222" s="20"/>
      <c r="FM222" s="20"/>
      <c r="FN222" s="20"/>
      <c r="FO222" s="20"/>
      <c r="FP222" s="20"/>
      <c r="FQ222" s="20"/>
      <c r="FR222" s="20"/>
      <c r="FS222" s="20"/>
      <c r="FT222" s="20"/>
      <c r="FU222" s="20"/>
      <c r="FV222" s="20"/>
      <c r="FW222" s="20"/>
      <c r="FX222" s="20"/>
      <c r="FY222" s="20"/>
      <c r="FZ222" s="20"/>
      <c r="GA222" s="20"/>
      <c r="GB222" s="20"/>
      <c r="GC222" s="20"/>
      <c r="GD222" s="20"/>
      <c r="GE222" s="20"/>
      <c r="GF222" s="20"/>
      <c r="GG222" s="20"/>
      <c r="GH222" s="20"/>
      <c r="GI222" s="20"/>
      <c r="GJ222" s="20"/>
      <c r="GK222" s="20"/>
      <c r="GL222" s="20"/>
      <c r="GM222" s="20"/>
      <c r="GN222" s="20"/>
      <c r="GO222" s="20"/>
      <c r="GP222" s="20"/>
      <c r="GQ222" s="20"/>
      <c r="GR222" s="20"/>
      <c r="GS222" s="20"/>
      <c r="GT222" s="20"/>
      <c r="GU222" s="20"/>
      <c r="GV222" s="20"/>
      <c r="GW222" s="20"/>
      <c r="GX222" s="20"/>
      <c r="GY222" s="20"/>
      <c r="GZ222" s="20"/>
      <c r="HA222" s="20"/>
      <c r="HB222" s="20"/>
      <c r="HC222" s="20"/>
      <c r="HD222" s="20"/>
      <c r="HE222" s="20"/>
      <c r="HF222" s="20"/>
      <c r="HG222" s="20"/>
      <c r="HH222" s="20"/>
      <c r="HI222" s="20"/>
      <c r="HJ222" s="20"/>
      <c r="HK222" s="20"/>
      <c r="HL222" s="20"/>
      <c r="HM222" s="20"/>
      <c r="HN222" s="20"/>
      <c r="HO222" s="20"/>
      <c r="HP222" s="20"/>
      <c r="HQ222" s="20"/>
      <c r="HR222" s="20"/>
      <c r="HS222" s="20"/>
      <c r="HT222" s="20"/>
      <c r="HU222" s="20"/>
      <c r="HV222" s="20"/>
      <c r="HW222" s="20"/>
      <c r="HX222" s="20"/>
      <c r="HY222" s="20"/>
      <c r="HZ222" s="20"/>
      <c r="IA222" s="20"/>
      <c r="IB222" s="20"/>
      <c r="IC222" s="20"/>
      <c r="ID222" s="20"/>
      <c r="IE222" s="20"/>
      <c r="IF222" s="20"/>
      <c r="IG222" s="20"/>
      <c r="IH222" s="20"/>
      <c r="II222" s="20"/>
      <c r="IJ222" s="20"/>
      <c r="IK222" s="20"/>
      <c r="IL222" s="20"/>
      <c r="IM222" s="20"/>
      <c r="IN222" s="20"/>
      <c r="IO222" s="20"/>
    </row>
    <row r="223" spans="1:249" s="4" customFormat="1" ht="99" hidden="1">
      <c r="A223" s="60">
        <v>211</v>
      </c>
      <c r="B223" s="98" t="s">
        <v>1009</v>
      </c>
      <c r="C223" s="98"/>
      <c r="D223" s="98"/>
      <c r="E223" s="93" t="s">
        <v>1117</v>
      </c>
      <c r="F223" s="97" t="s">
        <v>1248</v>
      </c>
      <c r="G223" s="93"/>
      <c r="H223" s="105" t="s">
        <v>26</v>
      </c>
      <c r="I223" s="64">
        <v>2018</v>
      </c>
      <c r="J223" s="64"/>
      <c r="K223" s="64">
        <v>2020</v>
      </c>
      <c r="L223" s="64"/>
      <c r="M223" s="64"/>
      <c r="N223" s="98" t="s">
        <v>1113</v>
      </c>
      <c r="O223" s="65">
        <v>4000</v>
      </c>
      <c r="P223" s="65"/>
      <c r="Q223" s="65">
        <v>4000</v>
      </c>
      <c r="R223" s="65"/>
      <c r="S223" s="65"/>
      <c r="T223" s="65"/>
      <c r="U223" s="65">
        <v>4000</v>
      </c>
      <c r="V223" s="65"/>
      <c r="W223" s="83"/>
      <c r="X223" s="93"/>
      <c r="Y223" s="185"/>
      <c r="Z223" s="93"/>
      <c r="AA223" s="93"/>
      <c r="AB223" s="135" t="s">
        <v>1010</v>
      </c>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row>
    <row r="224" spans="1:249" s="4" customFormat="1" ht="33" hidden="1">
      <c r="A224" s="60">
        <v>212</v>
      </c>
      <c r="B224" s="98" t="s">
        <v>1011</v>
      </c>
      <c r="C224" s="98"/>
      <c r="D224" s="98"/>
      <c r="E224" s="93" t="s">
        <v>1117</v>
      </c>
      <c r="F224" s="97" t="s">
        <v>1248</v>
      </c>
      <c r="G224" s="193"/>
      <c r="H224" s="105" t="s">
        <v>26</v>
      </c>
      <c r="I224" s="64">
        <v>2018</v>
      </c>
      <c r="J224" s="64"/>
      <c r="K224" s="64">
        <v>2020</v>
      </c>
      <c r="L224" s="64"/>
      <c r="M224" s="64"/>
      <c r="N224" s="98" t="s">
        <v>1113</v>
      </c>
      <c r="O224" s="65">
        <v>3000</v>
      </c>
      <c r="P224" s="65"/>
      <c r="Q224" s="65">
        <v>3000</v>
      </c>
      <c r="R224" s="65"/>
      <c r="S224" s="65"/>
      <c r="T224" s="65"/>
      <c r="U224" s="65">
        <v>3000</v>
      </c>
      <c r="V224" s="65"/>
      <c r="W224" s="83">
        <f t="shared" ref="W224:W231" si="17">Q224*0.9</f>
        <v>2700</v>
      </c>
      <c r="X224" s="93"/>
      <c r="Y224" s="93"/>
      <c r="Z224" s="93">
        <v>2700</v>
      </c>
      <c r="AA224" s="93"/>
      <c r="AB224" s="186"/>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20"/>
      <c r="DY224" s="20"/>
      <c r="DZ224" s="20"/>
      <c r="EA224" s="20"/>
      <c r="EB224" s="20"/>
      <c r="EC224" s="20"/>
      <c r="ED224" s="20"/>
      <c r="EE224" s="20"/>
      <c r="EF224" s="20"/>
      <c r="EG224" s="20"/>
      <c r="EH224" s="20"/>
      <c r="EI224" s="20"/>
      <c r="EJ224" s="20"/>
      <c r="EK224" s="20"/>
      <c r="EL224" s="20"/>
      <c r="EM224" s="20"/>
      <c r="EN224" s="20"/>
      <c r="EO224" s="20"/>
      <c r="EP224" s="20"/>
      <c r="EQ224" s="20"/>
      <c r="ER224" s="20"/>
      <c r="ES224" s="20"/>
      <c r="ET224" s="20"/>
      <c r="EU224" s="20"/>
      <c r="EV224" s="20"/>
      <c r="EW224" s="20"/>
      <c r="EX224" s="20"/>
      <c r="EY224" s="20"/>
      <c r="EZ224" s="20"/>
      <c r="FA224" s="20"/>
      <c r="FB224" s="20"/>
      <c r="FC224" s="20"/>
      <c r="FD224" s="20"/>
      <c r="FE224" s="20"/>
      <c r="FF224" s="20"/>
      <c r="FG224" s="20"/>
      <c r="FH224" s="20"/>
      <c r="FI224" s="20"/>
      <c r="FJ224" s="20"/>
      <c r="FK224" s="20"/>
      <c r="FL224" s="20"/>
      <c r="FM224" s="20"/>
      <c r="FN224" s="20"/>
      <c r="FO224" s="20"/>
      <c r="FP224" s="20"/>
      <c r="FQ224" s="20"/>
      <c r="FR224" s="20"/>
      <c r="FS224" s="20"/>
      <c r="FT224" s="20"/>
      <c r="FU224" s="20"/>
      <c r="FV224" s="20"/>
      <c r="FW224" s="20"/>
      <c r="FX224" s="20"/>
      <c r="FY224" s="20"/>
      <c r="FZ224" s="20"/>
      <c r="GA224" s="20"/>
      <c r="GB224" s="20"/>
      <c r="GC224" s="20"/>
      <c r="GD224" s="20"/>
      <c r="GE224" s="20"/>
      <c r="GF224" s="20"/>
      <c r="GG224" s="20"/>
      <c r="GH224" s="20"/>
      <c r="GI224" s="20"/>
      <c r="GJ224" s="20"/>
      <c r="GK224" s="20"/>
      <c r="GL224" s="20"/>
      <c r="GM224" s="20"/>
      <c r="GN224" s="20"/>
      <c r="GO224" s="20"/>
      <c r="GP224" s="20"/>
      <c r="GQ224" s="20"/>
      <c r="GR224" s="20"/>
      <c r="GS224" s="20"/>
      <c r="GT224" s="20"/>
      <c r="GU224" s="20"/>
      <c r="GV224" s="20"/>
      <c r="GW224" s="20"/>
      <c r="GX224" s="20"/>
      <c r="GY224" s="20"/>
      <c r="GZ224" s="20"/>
      <c r="HA224" s="20"/>
      <c r="HB224" s="20"/>
      <c r="HC224" s="20"/>
      <c r="HD224" s="20"/>
      <c r="HE224" s="20"/>
      <c r="HF224" s="20"/>
      <c r="HG224" s="20"/>
      <c r="HH224" s="20"/>
      <c r="HI224" s="20"/>
      <c r="HJ224" s="20"/>
      <c r="HK224" s="20"/>
      <c r="HL224" s="20"/>
      <c r="HM224" s="20"/>
      <c r="HN224" s="20"/>
      <c r="HO224" s="20"/>
      <c r="HP224" s="20"/>
      <c r="HQ224" s="20"/>
      <c r="HR224" s="20"/>
      <c r="HS224" s="20"/>
      <c r="HT224" s="20"/>
      <c r="HU224" s="20"/>
      <c r="HV224" s="20"/>
      <c r="HW224" s="20"/>
      <c r="HX224" s="20"/>
      <c r="HY224" s="20"/>
      <c r="HZ224" s="20"/>
      <c r="IA224" s="20"/>
      <c r="IB224" s="20"/>
      <c r="IC224" s="20"/>
      <c r="ID224" s="20"/>
      <c r="IE224" s="20"/>
      <c r="IF224" s="20"/>
      <c r="IG224" s="20"/>
      <c r="IH224" s="20"/>
      <c r="II224" s="20"/>
      <c r="IJ224" s="20"/>
      <c r="IK224" s="20"/>
      <c r="IL224" s="20"/>
      <c r="IM224" s="20"/>
      <c r="IN224" s="20"/>
      <c r="IO224" s="20"/>
    </row>
    <row r="225" spans="1:249" s="4" customFormat="1" ht="82.5" hidden="1">
      <c r="A225" s="60">
        <v>213</v>
      </c>
      <c r="B225" s="77" t="s">
        <v>1015</v>
      </c>
      <c r="C225" s="77"/>
      <c r="D225" s="77"/>
      <c r="E225" s="93" t="s">
        <v>1117</v>
      </c>
      <c r="F225" s="97" t="s">
        <v>1248</v>
      </c>
      <c r="G225" s="181"/>
      <c r="H225" s="105" t="s">
        <v>237</v>
      </c>
      <c r="I225" s="64">
        <v>2018</v>
      </c>
      <c r="J225" s="64"/>
      <c r="K225" s="64">
        <v>2020</v>
      </c>
      <c r="L225" s="64"/>
      <c r="M225" s="191" t="s">
        <v>1426</v>
      </c>
      <c r="N225" s="98" t="s">
        <v>1113</v>
      </c>
      <c r="O225" s="65">
        <v>4200</v>
      </c>
      <c r="P225" s="65"/>
      <c r="Q225" s="65">
        <v>4200</v>
      </c>
      <c r="R225" s="65"/>
      <c r="S225" s="65"/>
      <c r="T225" s="65"/>
      <c r="U225" s="65"/>
      <c r="V225" s="65"/>
      <c r="W225" s="83">
        <f t="shared" si="17"/>
        <v>3780</v>
      </c>
      <c r="X225" s="93"/>
      <c r="Y225" s="185"/>
      <c r="Z225" s="93">
        <v>3780</v>
      </c>
      <c r="AA225" s="93"/>
      <c r="AB225" s="119"/>
    </row>
    <row r="226" spans="1:249" s="4" customFormat="1" ht="82.5" hidden="1">
      <c r="A226" s="60">
        <v>214</v>
      </c>
      <c r="B226" s="77" t="s">
        <v>1016</v>
      </c>
      <c r="C226" s="77"/>
      <c r="D226" s="77"/>
      <c r="E226" s="93" t="s">
        <v>1117</v>
      </c>
      <c r="F226" s="97" t="s">
        <v>1248</v>
      </c>
      <c r="G226" s="193"/>
      <c r="H226" s="139" t="s">
        <v>51</v>
      </c>
      <c r="I226" s="64">
        <v>2018</v>
      </c>
      <c r="J226" s="64"/>
      <c r="K226" s="64">
        <v>2020</v>
      </c>
      <c r="L226" s="64"/>
      <c r="M226" s="191" t="s">
        <v>1427</v>
      </c>
      <c r="N226" s="98" t="s">
        <v>1113</v>
      </c>
      <c r="O226" s="65">
        <v>4500</v>
      </c>
      <c r="P226" s="65"/>
      <c r="Q226" s="65">
        <v>4500</v>
      </c>
      <c r="R226" s="65"/>
      <c r="S226" s="65"/>
      <c r="T226" s="65"/>
      <c r="U226" s="65"/>
      <c r="V226" s="65"/>
      <c r="W226" s="83">
        <f t="shared" si="17"/>
        <v>4050</v>
      </c>
      <c r="X226" s="93"/>
      <c r="Y226" s="185"/>
      <c r="Z226" s="93">
        <v>4050</v>
      </c>
      <c r="AA226" s="93"/>
      <c r="AB226" s="186"/>
    </row>
    <row r="227" spans="1:249" s="4" customFormat="1" ht="82.5" hidden="1">
      <c r="A227" s="60">
        <v>215</v>
      </c>
      <c r="B227" s="77" t="s">
        <v>1017</v>
      </c>
      <c r="C227" s="77"/>
      <c r="D227" s="77"/>
      <c r="E227" s="93" t="s">
        <v>1117</v>
      </c>
      <c r="F227" s="97" t="s">
        <v>1248</v>
      </c>
      <c r="G227" s="193"/>
      <c r="H227" s="63" t="s">
        <v>132</v>
      </c>
      <c r="I227" s="64">
        <v>2018</v>
      </c>
      <c r="J227" s="64"/>
      <c r="K227" s="64">
        <v>2020</v>
      </c>
      <c r="L227" s="64"/>
      <c r="M227" s="191" t="s">
        <v>1428</v>
      </c>
      <c r="N227" s="98" t="s">
        <v>1113</v>
      </c>
      <c r="O227" s="65">
        <v>3200</v>
      </c>
      <c r="P227" s="65"/>
      <c r="Q227" s="65">
        <v>3200</v>
      </c>
      <c r="R227" s="65"/>
      <c r="S227" s="65"/>
      <c r="T227" s="65"/>
      <c r="U227" s="65"/>
      <c r="V227" s="65"/>
      <c r="W227" s="83">
        <f t="shared" si="17"/>
        <v>2880</v>
      </c>
      <c r="X227" s="93"/>
      <c r="Y227" s="185"/>
      <c r="Z227" s="93">
        <v>2880</v>
      </c>
      <c r="AA227" s="93"/>
      <c r="AB227" s="186"/>
    </row>
    <row r="228" spans="1:249" s="11" customFormat="1" ht="33" hidden="1">
      <c r="A228" s="60">
        <v>216</v>
      </c>
      <c r="B228" s="77" t="s">
        <v>1018</v>
      </c>
      <c r="C228" s="77"/>
      <c r="D228" s="77"/>
      <c r="E228" s="93" t="s">
        <v>1117</v>
      </c>
      <c r="F228" s="97" t="s">
        <v>1248</v>
      </c>
      <c r="G228" s="193"/>
      <c r="H228" s="138" t="s">
        <v>211</v>
      </c>
      <c r="I228" s="64">
        <v>2018</v>
      </c>
      <c r="J228" s="64"/>
      <c r="K228" s="64">
        <v>2020</v>
      </c>
      <c r="L228" s="64"/>
      <c r="M228" s="64"/>
      <c r="N228" s="98" t="s">
        <v>1113</v>
      </c>
      <c r="O228" s="65">
        <v>4800</v>
      </c>
      <c r="P228" s="65"/>
      <c r="Q228" s="65">
        <v>4800</v>
      </c>
      <c r="R228" s="65"/>
      <c r="S228" s="65"/>
      <c r="T228" s="65"/>
      <c r="U228" s="65"/>
      <c r="V228" s="65"/>
      <c r="W228" s="83">
        <f t="shared" si="17"/>
        <v>4320</v>
      </c>
      <c r="X228" s="93"/>
      <c r="Y228" s="185"/>
      <c r="Z228" s="93">
        <v>4320</v>
      </c>
      <c r="AA228" s="93"/>
      <c r="AB228" s="186"/>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row>
    <row r="229" spans="1:249" s="20" customFormat="1" ht="82.5" hidden="1">
      <c r="A229" s="60">
        <v>217</v>
      </c>
      <c r="B229" s="77" t="s">
        <v>1019</v>
      </c>
      <c r="C229" s="77"/>
      <c r="D229" s="77"/>
      <c r="E229" s="93" t="s">
        <v>1117</v>
      </c>
      <c r="F229" s="97" t="s">
        <v>1248</v>
      </c>
      <c r="G229" s="193"/>
      <c r="H229" s="139" t="s">
        <v>51</v>
      </c>
      <c r="I229" s="64">
        <v>2018</v>
      </c>
      <c r="J229" s="64"/>
      <c r="K229" s="64">
        <v>2020</v>
      </c>
      <c r="L229" s="64"/>
      <c r="M229" s="191" t="s">
        <v>1429</v>
      </c>
      <c r="N229" s="98" t="s">
        <v>1113</v>
      </c>
      <c r="O229" s="65">
        <v>3000</v>
      </c>
      <c r="P229" s="65"/>
      <c r="Q229" s="65">
        <v>3000</v>
      </c>
      <c r="R229" s="65"/>
      <c r="S229" s="65"/>
      <c r="T229" s="65"/>
      <c r="U229" s="65"/>
      <c r="V229" s="65"/>
      <c r="W229" s="83">
        <f t="shared" si="17"/>
        <v>2700</v>
      </c>
      <c r="X229" s="93"/>
      <c r="Y229" s="185"/>
      <c r="Z229" s="93">
        <v>2700</v>
      </c>
      <c r="AA229" s="93"/>
      <c r="AB229" s="186"/>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row>
    <row r="230" spans="1:249" s="20" customFormat="1" ht="82.5" hidden="1">
      <c r="A230" s="60">
        <v>218</v>
      </c>
      <c r="B230" s="77" t="s">
        <v>1020</v>
      </c>
      <c r="C230" s="77"/>
      <c r="D230" s="77"/>
      <c r="E230" s="93" t="s">
        <v>1117</v>
      </c>
      <c r="F230" s="97" t="s">
        <v>1248</v>
      </c>
      <c r="G230" s="193"/>
      <c r="H230" s="139" t="s">
        <v>51</v>
      </c>
      <c r="I230" s="64">
        <v>2018</v>
      </c>
      <c r="J230" s="64"/>
      <c r="K230" s="64">
        <v>2020</v>
      </c>
      <c r="L230" s="64"/>
      <c r="M230" s="191" t="s">
        <v>1430</v>
      </c>
      <c r="N230" s="98" t="s">
        <v>1113</v>
      </c>
      <c r="O230" s="65">
        <v>3000</v>
      </c>
      <c r="P230" s="65"/>
      <c r="Q230" s="65">
        <v>3000</v>
      </c>
      <c r="R230" s="65"/>
      <c r="S230" s="65"/>
      <c r="T230" s="65"/>
      <c r="U230" s="65"/>
      <c r="V230" s="65"/>
      <c r="W230" s="83">
        <f t="shared" si="17"/>
        <v>2700</v>
      </c>
      <c r="X230" s="93"/>
      <c r="Y230" s="185"/>
      <c r="Z230" s="93">
        <v>2700</v>
      </c>
      <c r="AA230" s="93"/>
      <c r="AB230" s="186"/>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row>
    <row r="231" spans="1:249" s="11" customFormat="1" ht="82.5" hidden="1">
      <c r="A231" s="60">
        <v>219</v>
      </c>
      <c r="B231" s="77" t="s">
        <v>1021</v>
      </c>
      <c r="C231" s="77"/>
      <c r="D231" s="77"/>
      <c r="E231" s="93" t="s">
        <v>1117</v>
      </c>
      <c r="F231" s="97" t="s">
        <v>1248</v>
      </c>
      <c r="G231" s="193"/>
      <c r="H231" s="138" t="s">
        <v>211</v>
      </c>
      <c r="I231" s="64">
        <v>2018</v>
      </c>
      <c r="J231" s="64"/>
      <c r="K231" s="64">
        <v>2020</v>
      </c>
      <c r="L231" s="64"/>
      <c r="M231" s="191" t="s">
        <v>1431</v>
      </c>
      <c r="N231" s="98" t="s">
        <v>1113</v>
      </c>
      <c r="O231" s="65">
        <v>3200</v>
      </c>
      <c r="P231" s="65"/>
      <c r="Q231" s="65">
        <v>3200</v>
      </c>
      <c r="R231" s="65"/>
      <c r="S231" s="65"/>
      <c r="T231" s="65"/>
      <c r="U231" s="65"/>
      <c r="V231" s="65"/>
      <c r="W231" s="83">
        <f t="shared" si="17"/>
        <v>2880</v>
      </c>
      <c r="X231" s="93"/>
      <c r="Y231" s="185"/>
      <c r="Z231" s="93">
        <v>2880</v>
      </c>
      <c r="AA231" s="93"/>
      <c r="AB231" s="186"/>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row>
    <row r="232" spans="1:249" s="20" customFormat="1" ht="82.5" hidden="1">
      <c r="A232" s="60">
        <v>220</v>
      </c>
      <c r="B232" s="98" t="s">
        <v>1022</v>
      </c>
      <c r="C232" s="98"/>
      <c r="D232" s="98"/>
      <c r="E232" s="93" t="s">
        <v>1117</v>
      </c>
      <c r="F232" s="97" t="s">
        <v>1248</v>
      </c>
      <c r="G232" s="193"/>
      <c r="H232" s="105" t="s">
        <v>237</v>
      </c>
      <c r="I232" s="64">
        <v>2018</v>
      </c>
      <c r="J232" s="64"/>
      <c r="K232" s="64">
        <v>2020</v>
      </c>
      <c r="L232" s="64"/>
      <c r="M232" s="191" t="s">
        <v>1432</v>
      </c>
      <c r="N232" s="98" t="s">
        <v>1113</v>
      </c>
      <c r="O232" s="65">
        <v>5000</v>
      </c>
      <c r="P232" s="65"/>
      <c r="Q232" s="65">
        <v>5000</v>
      </c>
      <c r="R232" s="83"/>
      <c r="S232" s="83"/>
      <c r="T232" s="83"/>
      <c r="U232" s="65">
        <v>5000</v>
      </c>
      <c r="V232" s="65"/>
      <c r="W232" s="83">
        <v>4558</v>
      </c>
      <c r="X232" s="185"/>
      <c r="Y232" s="185"/>
      <c r="Z232" s="93">
        <v>4558</v>
      </c>
      <c r="AA232" s="93"/>
      <c r="AB232" s="186"/>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row>
    <row r="233" spans="1:249" s="4" customFormat="1" ht="82.5" hidden="1">
      <c r="A233" s="60">
        <v>221</v>
      </c>
      <c r="B233" s="77" t="s">
        <v>1082</v>
      </c>
      <c r="C233" s="77"/>
      <c r="D233" s="77"/>
      <c r="E233" s="93" t="s">
        <v>1117</v>
      </c>
      <c r="F233" s="97" t="s">
        <v>1248</v>
      </c>
      <c r="G233" s="193"/>
      <c r="H233" s="105" t="s">
        <v>237</v>
      </c>
      <c r="I233" s="64">
        <v>2018</v>
      </c>
      <c r="J233" s="64"/>
      <c r="K233" s="64">
        <v>2020</v>
      </c>
      <c r="L233" s="64"/>
      <c r="M233" s="191" t="s">
        <v>1447</v>
      </c>
      <c r="N233" s="98" t="s">
        <v>1113</v>
      </c>
      <c r="O233" s="65">
        <v>3000</v>
      </c>
      <c r="P233" s="65"/>
      <c r="Q233" s="65">
        <v>3000</v>
      </c>
      <c r="R233" s="65"/>
      <c r="S233" s="65"/>
      <c r="T233" s="65"/>
      <c r="U233" s="65"/>
      <c r="V233" s="65"/>
      <c r="W233" s="65">
        <v>2642</v>
      </c>
      <c r="X233" s="93"/>
      <c r="Y233" s="93"/>
      <c r="Z233" s="93">
        <v>2642</v>
      </c>
      <c r="AA233" s="93"/>
      <c r="AB233" s="186"/>
    </row>
    <row r="234" spans="1:249" s="4" customFormat="1" ht="33" hidden="1">
      <c r="A234" s="60">
        <v>222</v>
      </c>
      <c r="B234" s="98" t="s">
        <v>1023</v>
      </c>
      <c r="C234" s="98"/>
      <c r="D234" s="98"/>
      <c r="E234" s="93" t="s">
        <v>1117</v>
      </c>
      <c r="F234" s="97" t="s">
        <v>1248</v>
      </c>
      <c r="G234" s="193"/>
      <c r="H234" s="63" t="s">
        <v>132</v>
      </c>
      <c r="I234" s="64">
        <v>2019</v>
      </c>
      <c r="J234" s="64"/>
      <c r="K234" s="64">
        <v>2021</v>
      </c>
      <c r="L234" s="64"/>
      <c r="M234" s="64"/>
      <c r="N234" s="98" t="s">
        <v>1113</v>
      </c>
      <c r="O234" s="93">
        <v>5000</v>
      </c>
      <c r="P234" s="93"/>
      <c r="Q234" s="93">
        <v>5000</v>
      </c>
      <c r="R234" s="93"/>
      <c r="S234" s="93"/>
      <c r="T234" s="93"/>
      <c r="U234" s="93">
        <v>3500</v>
      </c>
      <c r="V234" s="93"/>
      <c r="W234" s="83">
        <v>4500</v>
      </c>
      <c r="X234" s="93"/>
      <c r="Y234" s="93"/>
      <c r="Z234" s="93">
        <v>4500</v>
      </c>
      <c r="AA234" s="93"/>
      <c r="AB234" s="186"/>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c r="EU234" s="20"/>
      <c r="EV234" s="20"/>
      <c r="EW234" s="20"/>
      <c r="EX234" s="20"/>
      <c r="EY234" s="20"/>
      <c r="EZ234" s="20"/>
      <c r="FA234" s="20"/>
      <c r="FB234" s="20"/>
      <c r="FC234" s="20"/>
      <c r="FD234" s="20"/>
      <c r="FE234" s="20"/>
      <c r="FF234" s="20"/>
      <c r="FG234" s="20"/>
      <c r="FH234" s="20"/>
      <c r="FI234" s="20"/>
      <c r="FJ234" s="20"/>
      <c r="FK234" s="20"/>
      <c r="FL234" s="20"/>
      <c r="FM234" s="20"/>
      <c r="FN234" s="20"/>
      <c r="FO234" s="20"/>
      <c r="FP234" s="20"/>
      <c r="FQ234" s="20"/>
      <c r="FR234" s="20"/>
      <c r="FS234" s="20"/>
      <c r="FT234" s="20"/>
      <c r="FU234" s="20"/>
      <c r="FV234" s="20"/>
      <c r="FW234" s="20"/>
      <c r="FX234" s="20"/>
      <c r="FY234" s="20"/>
      <c r="FZ234" s="20"/>
      <c r="GA234" s="20"/>
      <c r="GB234" s="20"/>
      <c r="GC234" s="20"/>
      <c r="GD234" s="20"/>
      <c r="GE234" s="20"/>
      <c r="GF234" s="20"/>
      <c r="GG234" s="20"/>
      <c r="GH234" s="20"/>
      <c r="GI234" s="20"/>
      <c r="GJ234" s="20"/>
      <c r="GK234" s="20"/>
      <c r="GL234" s="20"/>
      <c r="GM234" s="20"/>
      <c r="GN234" s="20"/>
      <c r="GO234" s="20"/>
      <c r="GP234" s="20"/>
      <c r="GQ234" s="20"/>
      <c r="GR234" s="20"/>
      <c r="GS234" s="20"/>
      <c r="GT234" s="20"/>
      <c r="GU234" s="20"/>
      <c r="GV234" s="20"/>
      <c r="GW234" s="20"/>
      <c r="GX234" s="20"/>
      <c r="GY234" s="20"/>
      <c r="GZ234" s="20"/>
      <c r="HA234" s="20"/>
      <c r="HB234" s="20"/>
      <c r="HC234" s="20"/>
      <c r="HD234" s="20"/>
      <c r="HE234" s="20"/>
      <c r="HF234" s="20"/>
      <c r="HG234" s="20"/>
      <c r="HH234" s="20"/>
      <c r="HI234" s="20"/>
      <c r="HJ234" s="20"/>
      <c r="HK234" s="20"/>
      <c r="HL234" s="20"/>
      <c r="HM234" s="20"/>
      <c r="HN234" s="20"/>
      <c r="HO234" s="20"/>
      <c r="HP234" s="20"/>
      <c r="HQ234" s="20"/>
      <c r="HR234" s="20"/>
      <c r="HS234" s="20"/>
      <c r="HT234" s="20"/>
      <c r="HU234" s="20"/>
      <c r="HV234" s="20"/>
      <c r="HW234" s="20"/>
      <c r="HX234" s="20"/>
      <c r="HY234" s="20"/>
      <c r="HZ234" s="20"/>
      <c r="IA234" s="20"/>
      <c r="IB234" s="20"/>
      <c r="IC234" s="20"/>
      <c r="ID234" s="20"/>
      <c r="IE234" s="20"/>
      <c r="IF234" s="20"/>
      <c r="IG234" s="20"/>
      <c r="IH234" s="20"/>
      <c r="II234" s="20"/>
      <c r="IJ234" s="20"/>
      <c r="IK234" s="20"/>
      <c r="IL234" s="20"/>
      <c r="IM234" s="20"/>
      <c r="IN234" s="20"/>
      <c r="IO234" s="20"/>
    </row>
    <row r="235" spans="1:249" s="20" customFormat="1" ht="33" hidden="1">
      <c r="A235" s="60">
        <v>223</v>
      </c>
      <c r="B235" s="98" t="s">
        <v>1024</v>
      </c>
      <c r="C235" s="98"/>
      <c r="D235" s="98"/>
      <c r="E235" s="93" t="s">
        <v>1117</v>
      </c>
      <c r="F235" s="97" t="s">
        <v>1248</v>
      </c>
      <c r="G235" s="193"/>
      <c r="H235" s="63" t="s">
        <v>19</v>
      </c>
      <c r="I235" s="64">
        <v>2019</v>
      </c>
      <c r="J235" s="64"/>
      <c r="K235" s="64">
        <v>2021</v>
      </c>
      <c r="L235" s="64"/>
      <c r="M235" s="64"/>
      <c r="N235" s="98" t="s">
        <v>1113</v>
      </c>
      <c r="O235" s="83">
        <v>3000</v>
      </c>
      <c r="P235" s="83"/>
      <c r="Q235" s="83">
        <v>3000</v>
      </c>
      <c r="R235" s="83"/>
      <c r="S235" s="83"/>
      <c r="T235" s="83"/>
      <c r="U235" s="83">
        <v>2100</v>
      </c>
      <c r="V235" s="83"/>
      <c r="W235" s="83">
        <v>2700</v>
      </c>
      <c r="X235" s="93"/>
      <c r="Y235" s="93"/>
      <c r="Z235" s="93">
        <v>2700</v>
      </c>
      <c r="AA235" s="93"/>
      <c r="AB235" s="186"/>
    </row>
    <row r="236" spans="1:249" s="20" customFormat="1" ht="33" hidden="1">
      <c r="A236" s="60">
        <v>224</v>
      </c>
      <c r="B236" s="98" t="s">
        <v>1025</v>
      </c>
      <c r="C236" s="98"/>
      <c r="D236" s="98"/>
      <c r="E236" s="93" t="s">
        <v>1117</v>
      </c>
      <c r="F236" s="97" t="s">
        <v>1248</v>
      </c>
      <c r="G236" s="193"/>
      <c r="H236" s="63" t="s">
        <v>132</v>
      </c>
      <c r="I236" s="64">
        <v>2019</v>
      </c>
      <c r="J236" s="64"/>
      <c r="K236" s="64">
        <v>2021</v>
      </c>
      <c r="L236" s="64"/>
      <c r="M236" s="64"/>
      <c r="N236" s="98" t="s">
        <v>1113</v>
      </c>
      <c r="O236" s="65">
        <v>3000</v>
      </c>
      <c r="P236" s="65"/>
      <c r="Q236" s="65">
        <v>3000</v>
      </c>
      <c r="R236" s="93"/>
      <c r="S236" s="93"/>
      <c r="T236" s="93"/>
      <c r="U236" s="65">
        <v>2100</v>
      </c>
      <c r="V236" s="65"/>
      <c r="W236" s="83">
        <v>2700</v>
      </c>
      <c r="X236" s="185"/>
      <c r="Y236" s="185"/>
      <c r="Z236" s="93">
        <v>2700</v>
      </c>
      <c r="AA236" s="93"/>
      <c r="AB236" s="186"/>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row>
    <row r="237" spans="1:249" s="20" customFormat="1" ht="33" hidden="1">
      <c r="A237" s="60">
        <v>225</v>
      </c>
      <c r="B237" s="98" t="s">
        <v>1026</v>
      </c>
      <c r="C237" s="98"/>
      <c r="D237" s="98"/>
      <c r="E237" s="93" t="s">
        <v>1117</v>
      </c>
      <c r="F237" s="97" t="s">
        <v>1248</v>
      </c>
      <c r="G237" s="193"/>
      <c r="H237" s="138" t="s">
        <v>211</v>
      </c>
      <c r="I237" s="64">
        <v>2019</v>
      </c>
      <c r="J237" s="64"/>
      <c r="K237" s="64">
        <v>2021</v>
      </c>
      <c r="L237" s="64"/>
      <c r="M237" s="64"/>
      <c r="N237" s="98" t="s">
        <v>1113</v>
      </c>
      <c r="O237" s="83">
        <v>25000</v>
      </c>
      <c r="P237" s="83"/>
      <c r="Q237" s="65">
        <v>10000</v>
      </c>
      <c r="R237" s="93"/>
      <c r="S237" s="93"/>
      <c r="T237" s="93"/>
      <c r="U237" s="65">
        <v>7000</v>
      </c>
      <c r="V237" s="65"/>
      <c r="W237" s="83">
        <v>10000</v>
      </c>
      <c r="X237" s="93"/>
      <c r="Y237" s="93"/>
      <c r="Z237" s="93">
        <v>10000</v>
      </c>
      <c r="AA237" s="93"/>
      <c r="AB237" s="186"/>
    </row>
    <row r="238" spans="1:249" s="11" customFormat="1" ht="33" hidden="1">
      <c r="A238" s="60">
        <v>226</v>
      </c>
      <c r="B238" s="98" t="s">
        <v>1027</v>
      </c>
      <c r="C238" s="98"/>
      <c r="D238" s="98"/>
      <c r="E238" s="93" t="s">
        <v>1117</v>
      </c>
      <c r="F238" s="97" t="s">
        <v>1248</v>
      </c>
      <c r="G238" s="193"/>
      <c r="H238" s="138" t="s">
        <v>211</v>
      </c>
      <c r="I238" s="64">
        <v>2019</v>
      </c>
      <c r="J238" s="64"/>
      <c r="K238" s="64">
        <v>2021</v>
      </c>
      <c r="L238" s="64"/>
      <c r="M238" s="64"/>
      <c r="N238" s="98" t="s">
        <v>1113</v>
      </c>
      <c r="O238" s="65">
        <v>5500</v>
      </c>
      <c r="P238" s="65"/>
      <c r="Q238" s="65">
        <v>5500</v>
      </c>
      <c r="R238" s="93"/>
      <c r="S238" s="93"/>
      <c r="T238" s="93"/>
      <c r="U238" s="83">
        <v>3850</v>
      </c>
      <c r="V238" s="83"/>
      <c r="W238" s="83">
        <v>4950</v>
      </c>
      <c r="X238" s="58"/>
      <c r="Y238" s="58"/>
      <c r="Z238" s="93">
        <v>4950</v>
      </c>
      <c r="AA238" s="93"/>
      <c r="AB238" s="186"/>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row>
    <row r="239" spans="1:249" s="4" customFormat="1" ht="82.5" hidden="1">
      <c r="A239" s="60">
        <v>227</v>
      </c>
      <c r="B239" s="98" t="s">
        <v>1028</v>
      </c>
      <c r="C239" s="98"/>
      <c r="D239" s="98"/>
      <c r="E239" s="93" t="s">
        <v>1117</v>
      </c>
      <c r="F239" s="97" t="s">
        <v>1248</v>
      </c>
      <c r="G239" s="193"/>
      <c r="H239" s="139" t="s">
        <v>51</v>
      </c>
      <c r="I239" s="64">
        <v>2019</v>
      </c>
      <c r="J239" s="64"/>
      <c r="K239" s="64">
        <v>2021</v>
      </c>
      <c r="L239" s="64"/>
      <c r="M239" s="191" t="s">
        <v>1433</v>
      </c>
      <c r="N239" s="98" t="s">
        <v>1113</v>
      </c>
      <c r="O239" s="65">
        <v>5500</v>
      </c>
      <c r="P239" s="65"/>
      <c r="Q239" s="65">
        <v>5500</v>
      </c>
      <c r="R239" s="93"/>
      <c r="S239" s="93"/>
      <c r="T239" s="93"/>
      <c r="U239" s="83">
        <v>3850</v>
      </c>
      <c r="V239" s="83"/>
      <c r="W239" s="83">
        <v>4950</v>
      </c>
      <c r="X239" s="58"/>
      <c r="Y239" s="58"/>
      <c r="Z239" s="93">
        <v>4950</v>
      </c>
      <c r="AA239" s="93"/>
      <c r="AB239" s="186"/>
    </row>
    <row r="240" spans="1:249" s="4" customFormat="1" ht="33" hidden="1">
      <c r="A240" s="60">
        <v>228</v>
      </c>
      <c r="B240" s="98" t="s">
        <v>1029</v>
      </c>
      <c r="C240" s="98"/>
      <c r="D240" s="98"/>
      <c r="E240" s="93" t="s">
        <v>1117</v>
      </c>
      <c r="F240" s="97" t="s">
        <v>1248</v>
      </c>
      <c r="G240" s="193"/>
      <c r="H240" s="63" t="s">
        <v>19</v>
      </c>
      <c r="I240" s="64">
        <v>2019</v>
      </c>
      <c r="J240" s="64"/>
      <c r="K240" s="64">
        <v>2021</v>
      </c>
      <c r="L240" s="64"/>
      <c r="M240" s="191"/>
      <c r="N240" s="98" t="s">
        <v>1113</v>
      </c>
      <c r="O240" s="65">
        <v>4000</v>
      </c>
      <c r="P240" s="65"/>
      <c r="Q240" s="65">
        <v>4000</v>
      </c>
      <c r="R240" s="93"/>
      <c r="S240" s="93"/>
      <c r="T240" s="93"/>
      <c r="U240" s="83">
        <v>2800</v>
      </c>
      <c r="V240" s="83"/>
      <c r="W240" s="83">
        <v>3600</v>
      </c>
      <c r="X240" s="93"/>
      <c r="Y240" s="93"/>
      <c r="Z240" s="93">
        <v>3600</v>
      </c>
      <c r="AA240" s="93"/>
      <c r="AB240" s="186"/>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c r="DR240" s="20"/>
      <c r="DS240" s="20"/>
      <c r="DT240" s="20"/>
      <c r="DU240" s="20"/>
      <c r="DV240" s="20"/>
      <c r="DW240" s="20"/>
      <c r="DX240" s="20"/>
      <c r="DY240" s="20"/>
      <c r="DZ240" s="20"/>
      <c r="EA240" s="20"/>
      <c r="EB240" s="20"/>
      <c r="EC240" s="20"/>
      <c r="ED240" s="20"/>
      <c r="EE240" s="20"/>
      <c r="EF240" s="20"/>
      <c r="EG240" s="20"/>
      <c r="EH240" s="20"/>
      <c r="EI240" s="20"/>
      <c r="EJ240" s="20"/>
      <c r="EK240" s="20"/>
      <c r="EL240" s="20"/>
      <c r="EM240" s="20"/>
      <c r="EN240" s="20"/>
      <c r="EO240" s="20"/>
      <c r="EP240" s="20"/>
      <c r="EQ240" s="20"/>
      <c r="ER240" s="20"/>
      <c r="ES240" s="20"/>
      <c r="ET240" s="20"/>
      <c r="EU240" s="20"/>
      <c r="EV240" s="20"/>
      <c r="EW240" s="20"/>
      <c r="EX240" s="20"/>
      <c r="EY240" s="20"/>
      <c r="EZ240" s="20"/>
      <c r="FA240" s="20"/>
      <c r="FB240" s="20"/>
      <c r="FC240" s="20"/>
      <c r="FD240" s="20"/>
      <c r="FE240" s="20"/>
      <c r="FF240" s="20"/>
      <c r="FG240" s="20"/>
      <c r="FH240" s="20"/>
      <c r="FI240" s="20"/>
      <c r="FJ240" s="20"/>
      <c r="FK240" s="20"/>
      <c r="FL240" s="20"/>
      <c r="FM240" s="20"/>
      <c r="FN240" s="20"/>
      <c r="FO240" s="20"/>
      <c r="FP240" s="20"/>
      <c r="FQ240" s="20"/>
      <c r="FR240" s="20"/>
      <c r="FS240" s="20"/>
      <c r="FT240" s="20"/>
      <c r="FU240" s="20"/>
      <c r="FV240" s="20"/>
      <c r="FW240" s="20"/>
      <c r="FX240" s="20"/>
      <c r="FY240" s="20"/>
      <c r="FZ240" s="20"/>
      <c r="GA240" s="20"/>
      <c r="GB240" s="20"/>
      <c r="GC240" s="20"/>
      <c r="GD240" s="20"/>
      <c r="GE240" s="20"/>
      <c r="GF240" s="20"/>
      <c r="GG240" s="20"/>
      <c r="GH240" s="20"/>
      <c r="GI240" s="20"/>
      <c r="GJ240" s="20"/>
      <c r="GK240" s="20"/>
      <c r="GL240" s="20"/>
      <c r="GM240" s="20"/>
      <c r="GN240" s="20"/>
      <c r="GO240" s="20"/>
      <c r="GP240" s="20"/>
      <c r="GQ240" s="20"/>
      <c r="GR240" s="20"/>
      <c r="GS240" s="20"/>
      <c r="GT240" s="20"/>
      <c r="GU240" s="20"/>
      <c r="GV240" s="20"/>
      <c r="GW240" s="20"/>
      <c r="GX240" s="20"/>
      <c r="GY240" s="20"/>
      <c r="GZ240" s="20"/>
      <c r="HA240" s="20"/>
      <c r="HB240" s="20"/>
      <c r="HC240" s="20"/>
      <c r="HD240" s="20"/>
      <c r="HE240" s="20"/>
      <c r="HF240" s="20"/>
      <c r="HG240" s="20"/>
      <c r="HH240" s="20"/>
      <c r="HI240" s="20"/>
      <c r="HJ240" s="20"/>
      <c r="HK240" s="20"/>
      <c r="HL240" s="20"/>
      <c r="HM240" s="20"/>
      <c r="HN240" s="20"/>
      <c r="HO240" s="20"/>
      <c r="HP240" s="20"/>
      <c r="HQ240" s="20"/>
      <c r="HR240" s="20"/>
      <c r="HS240" s="20"/>
      <c r="HT240" s="20"/>
      <c r="HU240" s="20"/>
      <c r="HV240" s="20"/>
      <c r="HW240" s="20"/>
      <c r="HX240" s="20"/>
      <c r="HY240" s="20"/>
      <c r="HZ240" s="20"/>
      <c r="IA240" s="20"/>
      <c r="IB240" s="20"/>
      <c r="IC240" s="20"/>
      <c r="ID240" s="20"/>
      <c r="IE240" s="20"/>
      <c r="IF240" s="20"/>
      <c r="IG240" s="20"/>
      <c r="IH240" s="20"/>
      <c r="II240" s="20"/>
      <c r="IJ240" s="20"/>
      <c r="IK240" s="20"/>
      <c r="IL240" s="20"/>
      <c r="IM240" s="20"/>
      <c r="IN240" s="20"/>
      <c r="IO240" s="20"/>
    </row>
    <row r="241" spans="1:249" s="20" customFormat="1" ht="82.5" hidden="1">
      <c r="A241" s="60">
        <v>229</v>
      </c>
      <c r="B241" s="98" t="s">
        <v>1030</v>
      </c>
      <c r="C241" s="98"/>
      <c r="D241" s="98"/>
      <c r="E241" s="93" t="s">
        <v>1117</v>
      </c>
      <c r="F241" s="97" t="s">
        <v>1248</v>
      </c>
      <c r="G241" s="181"/>
      <c r="H241" s="105" t="s">
        <v>189</v>
      </c>
      <c r="I241" s="64">
        <v>2019</v>
      </c>
      <c r="J241" s="64"/>
      <c r="K241" s="64">
        <v>2021</v>
      </c>
      <c r="L241" s="64"/>
      <c r="M241" s="191" t="s">
        <v>1434</v>
      </c>
      <c r="N241" s="98" t="s">
        <v>1113</v>
      </c>
      <c r="O241" s="65">
        <v>4800</v>
      </c>
      <c r="P241" s="65"/>
      <c r="Q241" s="65">
        <v>4800</v>
      </c>
      <c r="R241" s="93"/>
      <c r="S241" s="93"/>
      <c r="T241" s="93"/>
      <c r="U241" s="83">
        <v>3360</v>
      </c>
      <c r="V241" s="83"/>
      <c r="W241" s="83">
        <v>0</v>
      </c>
      <c r="X241" s="93"/>
      <c r="Y241" s="93"/>
      <c r="Z241" s="93">
        <v>0</v>
      </c>
      <c r="AA241" s="93"/>
      <c r="AB241" s="119" t="s">
        <v>1031</v>
      </c>
    </row>
    <row r="242" spans="1:249" s="20" customFormat="1" ht="33" hidden="1">
      <c r="A242" s="60">
        <v>230</v>
      </c>
      <c r="B242" s="98" t="s">
        <v>1032</v>
      </c>
      <c r="C242" s="98"/>
      <c r="D242" s="98"/>
      <c r="E242" s="93" t="s">
        <v>1117</v>
      </c>
      <c r="F242" s="97" t="s">
        <v>1248</v>
      </c>
      <c r="G242" s="193"/>
      <c r="H242" s="63" t="s">
        <v>19</v>
      </c>
      <c r="I242" s="64">
        <v>2019</v>
      </c>
      <c r="J242" s="64"/>
      <c r="K242" s="64">
        <v>2021</v>
      </c>
      <c r="L242" s="64"/>
      <c r="M242" s="64"/>
      <c r="N242" s="98" t="s">
        <v>1113</v>
      </c>
      <c r="O242" s="65">
        <v>3000</v>
      </c>
      <c r="P242" s="65"/>
      <c r="Q242" s="65">
        <v>3000</v>
      </c>
      <c r="R242" s="93"/>
      <c r="S242" s="93"/>
      <c r="T242" s="93"/>
      <c r="U242" s="83">
        <v>2100</v>
      </c>
      <c r="V242" s="83"/>
      <c r="W242" s="83">
        <v>2700</v>
      </c>
      <c r="X242" s="93"/>
      <c r="Y242" s="93"/>
      <c r="Z242" s="93">
        <v>2700</v>
      </c>
      <c r="AA242" s="93"/>
      <c r="AB242" s="186"/>
    </row>
    <row r="243" spans="1:249" s="20" customFormat="1" ht="33" hidden="1">
      <c r="A243" s="60">
        <v>231</v>
      </c>
      <c r="B243" s="98" t="s">
        <v>1033</v>
      </c>
      <c r="C243" s="98"/>
      <c r="D243" s="98"/>
      <c r="E243" s="93" t="s">
        <v>1117</v>
      </c>
      <c r="F243" s="97" t="s">
        <v>1248</v>
      </c>
      <c r="G243" s="181"/>
      <c r="H243" s="63" t="s">
        <v>19</v>
      </c>
      <c r="I243" s="64">
        <v>2019</v>
      </c>
      <c r="J243" s="64"/>
      <c r="K243" s="64">
        <v>2021</v>
      </c>
      <c r="L243" s="64"/>
      <c r="M243" s="64"/>
      <c r="N243" s="98" t="s">
        <v>1113</v>
      </c>
      <c r="O243" s="65">
        <v>4000</v>
      </c>
      <c r="P243" s="65"/>
      <c r="Q243" s="65">
        <v>4000</v>
      </c>
      <c r="R243" s="65"/>
      <c r="S243" s="65"/>
      <c r="T243" s="65"/>
      <c r="U243" s="65">
        <v>2800</v>
      </c>
      <c r="V243" s="65"/>
      <c r="W243" s="83">
        <v>3600</v>
      </c>
      <c r="X243" s="185"/>
      <c r="Y243" s="185"/>
      <c r="Z243" s="93">
        <v>3600</v>
      </c>
      <c r="AA243" s="93"/>
      <c r="AB243" s="119" t="s">
        <v>996</v>
      </c>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row>
    <row r="244" spans="1:249" s="11" customFormat="1" ht="33" hidden="1">
      <c r="A244" s="60">
        <v>232</v>
      </c>
      <c r="B244" s="98" t="s">
        <v>1034</v>
      </c>
      <c r="C244" s="98"/>
      <c r="D244" s="98"/>
      <c r="E244" s="93" t="s">
        <v>1117</v>
      </c>
      <c r="F244" s="97" t="s">
        <v>1248</v>
      </c>
      <c r="G244" s="181"/>
      <c r="H244" s="138" t="s">
        <v>211</v>
      </c>
      <c r="I244" s="64">
        <v>2019</v>
      </c>
      <c r="J244" s="64"/>
      <c r="K244" s="64">
        <v>2021</v>
      </c>
      <c r="L244" s="64"/>
      <c r="M244" s="64"/>
      <c r="N244" s="98" t="s">
        <v>1113</v>
      </c>
      <c r="O244" s="65">
        <v>4500</v>
      </c>
      <c r="P244" s="65"/>
      <c r="Q244" s="65">
        <v>4500</v>
      </c>
      <c r="R244" s="65"/>
      <c r="S244" s="65"/>
      <c r="T244" s="65"/>
      <c r="U244" s="65">
        <v>3150</v>
      </c>
      <c r="V244" s="65"/>
      <c r="W244" s="83">
        <v>4050</v>
      </c>
      <c r="X244" s="93"/>
      <c r="Y244" s="93"/>
      <c r="Z244" s="93">
        <v>4050</v>
      </c>
      <c r="AA244" s="93"/>
      <c r="AB244" s="119" t="s">
        <v>996</v>
      </c>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row>
    <row r="245" spans="1:249" s="20" customFormat="1" ht="49.5" hidden="1">
      <c r="A245" s="60">
        <v>233</v>
      </c>
      <c r="B245" s="98" t="s">
        <v>1035</v>
      </c>
      <c r="C245" s="98"/>
      <c r="D245" s="98"/>
      <c r="E245" s="93" t="s">
        <v>1117</v>
      </c>
      <c r="F245" s="97" t="s">
        <v>1248</v>
      </c>
      <c r="G245" s="181"/>
      <c r="H245" s="63" t="s">
        <v>19</v>
      </c>
      <c r="I245" s="64">
        <v>2019</v>
      </c>
      <c r="J245" s="64"/>
      <c r="K245" s="64">
        <v>2021</v>
      </c>
      <c r="L245" s="64"/>
      <c r="M245" s="64"/>
      <c r="N245" s="98" t="s">
        <v>1113</v>
      </c>
      <c r="O245" s="65">
        <v>3000</v>
      </c>
      <c r="P245" s="65"/>
      <c r="Q245" s="65">
        <v>3000</v>
      </c>
      <c r="R245" s="65"/>
      <c r="S245" s="65"/>
      <c r="T245" s="65"/>
      <c r="U245" s="65">
        <v>1400</v>
      </c>
      <c r="V245" s="65"/>
      <c r="W245" s="83"/>
      <c r="X245" s="93"/>
      <c r="Y245" s="93"/>
      <c r="Z245" s="93">
        <v>0</v>
      </c>
      <c r="AA245" s="93"/>
      <c r="AB245" s="119" t="s">
        <v>1036</v>
      </c>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row>
    <row r="246" spans="1:249" s="4" customFormat="1" ht="82.5" hidden="1">
      <c r="A246" s="60">
        <v>234</v>
      </c>
      <c r="B246" s="98" t="s">
        <v>1037</v>
      </c>
      <c r="C246" s="98"/>
      <c r="D246" s="98"/>
      <c r="E246" s="93" t="s">
        <v>1117</v>
      </c>
      <c r="F246" s="97" t="s">
        <v>1248</v>
      </c>
      <c r="G246" s="181"/>
      <c r="H246" s="178" t="s">
        <v>189</v>
      </c>
      <c r="I246" s="64">
        <v>2019</v>
      </c>
      <c r="J246" s="64"/>
      <c r="K246" s="64">
        <v>2021</v>
      </c>
      <c r="L246" s="64"/>
      <c r="M246" s="191" t="s">
        <v>1435</v>
      </c>
      <c r="N246" s="98" t="s">
        <v>1113</v>
      </c>
      <c r="O246" s="83">
        <v>3000</v>
      </c>
      <c r="P246" s="83"/>
      <c r="Q246" s="83">
        <v>3000</v>
      </c>
      <c r="R246" s="83"/>
      <c r="S246" s="83"/>
      <c r="T246" s="83"/>
      <c r="U246" s="83">
        <v>2100</v>
      </c>
      <c r="V246" s="83"/>
      <c r="W246" s="83">
        <v>2700</v>
      </c>
      <c r="X246" s="185"/>
      <c r="Y246" s="185"/>
      <c r="Z246" s="93">
        <v>2700</v>
      </c>
      <c r="AA246" s="93"/>
      <c r="AB246" s="119" t="s">
        <v>996</v>
      </c>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P246" s="20"/>
      <c r="EQ246" s="20"/>
      <c r="ER246" s="20"/>
      <c r="ES246" s="20"/>
      <c r="ET246" s="20"/>
      <c r="EU246" s="20"/>
      <c r="EV246" s="20"/>
      <c r="EW246" s="20"/>
      <c r="EX246" s="20"/>
      <c r="EY246" s="20"/>
      <c r="EZ246" s="20"/>
      <c r="FA246" s="20"/>
      <c r="FB246" s="20"/>
      <c r="FC246" s="20"/>
      <c r="FD246" s="20"/>
      <c r="FE246" s="20"/>
      <c r="FF246" s="20"/>
      <c r="FG246" s="20"/>
      <c r="FH246" s="20"/>
      <c r="FI246" s="20"/>
      <c r="FJ246" s="20"/>
      <c r="FK246" s="20"/>
      <c r="FL246" s="20"/>
      <c r="FM246" s="20"/>
      <c r="FN246" s="20"/>
      <c r="FO246" s="20"/>
      <c r="FP246" s="20"/>
      <c r="FQ246" s="20"/>
      <c r="FR246" s="20"/>
      <c r="FS246" s="20"/>
      <c r="FT246" s="20"/>
      <c r="FU246" s="20"/>
      <c r="FV246" s="20"/>
      <c r="FW246" s="20"/>
      <c r="FX246" s="20"/>
      <c r="FY246" s="20"/>
      <c r="FZ246" s="20"/>
      <c r="GA246" s="20"/>
      <c r="GB246" s="20"/>
      <c r="GC246" s="20"/>
      <c r="GD246" s="20"/>
      <c r="GE246" s="20"/>
      <c r="GF246" s="20"/>
      <c r="GG246" s="20"/>
      <c r="GH246" s="20"/>
      <c r="GI246" s="20"/>
      <c r="GJ246" s="20"/>
      <c r="GK246" s="20"/>
      <c r="GL246" s="20"/>
      <c r="GM246" s="20"/>
      <c r="GN246" s="20"/>
      <c r="GO246" s="20"/>
      <c r="GP246" s="20"/>
      <c r="GQ246" s="20"/>
      <c r="GR246" s="20"/>
      <c r="GS246" s="20"/>
      <c r="GT246" s="20"/>
      <c r="GU246" s="20"/>
      <c r="GV246" s="20"/>
      <c r="GW246" s="20"/>
      <c r="GX246" s="20"/>
      <c r="GY246" s="20"/>
      <c r="GZ246" s="20"/>
      <c r="HA246" s="20"/>
      <c r="HB246" s="20"/>
      <c r="HC246" s="20"/>
      <c r="HD246" s="20"/>
      <c r="HE246" s="20"/>
      <c r="HF246" s="20"/>
      <c r="HG246" s="20"/>
      <c r="HH246" s="20"/>
      <c r="HI246" s="20"/>
      <c r="HJ246" s="20"/>
      <c r="HK246" s="20"/>
      <c r="HL246" s="20"/>
      <c r="HM246" s="20"/>
      <c r="HN246" s="20"/>
      <c r="HO246" s="20"/>
      <c r="HP246" s="20"/>
      <c r="HQ246" s="20"/>
      <c r="HR246" s="20"/>
      <c r="HS246" s="20"/>
      <c r="HT246" s="20"/>
      <c r="HU246" s="20"/>
      <c r="HV246" s="20"/>
      <c r="HW246" s="20"/>
      <c r="HX246" s="20"/>
      <c r="HY246" s="20"/>
      <c r="HZ246" s="20"/>
      <c r="IA246" s="20"/>
      <c r="IB246" s="20"/>
      <c r="IC246" s="20"/>
      <c r="ID246" s="20"/>
      <c r="IE246" s="20"/>
      <c r="IF246" s="20"/>
      <c r="IG246" s="20"/>
      <c r="IH246" s="20"/>
      <c r="II246" s="20"/>
      <c r="IJ246" s="20"/>
      <c r="IK246" s="20"/>
      <c r="IL246" s="20"/>
      <c r="IM246" s="20"/>
      <c r="IN246" s="20"/>
      <c r="IO246" s="20"/>
    </row>
    <row r="247" spans="1:249" s="20" customFormat="1" ht="82.5" hidden="1">
      <c r="A247" s="60">
        <v>235</v>
      </c>
      <c r="B247" s="98" t="s">
        <v>1038</v>
      </c>
      <c r="C247" s="98"/>
      <c r="D247" s="98"/>
      <c r="E247" s="93" t="s">
        <v>1117</v>
      </c>
      <c r="F247" s="97" t="s">
        <v>1248</v>
      </c>
      <c r="G247" s="181"/>
      <c r="H247" s="138" t="s">
        <v>106</v>
      </c>
      <c r="I247" s="64">
        <v>2019</v>
      </c>
      <c r="J247" s="64"/>
      <c r="K247" s="64">
        <v>2021</v>
      </c>
      <c r="L247" s="64"/>
      <c r="M247" s="191" t="s">
        <v>1436</v>
      </c>
      <c r="N247" s="98" t="s">
        <v>1113</v>
      </c>
      <c r="O247" s="83">
        <v>5000</v>
      </c>
      <c r="P247" s="83"/>
      <c r="Q247" s="83">
        <v>5000</v>
      </c>
      <c r="R247" s="83"/>
      <c r="S247" s="83"/>
      <c r="T247" s="83"/>
      <c r="U247" s="83">
        <v>3500</v>
      </c>
      <c r="V247" s="83"/>
      <c r="W247" s="83">
        <v>4500</v>
      </c>
      <c r="X247" s="93"/>
      <c r="Y247" s="93"/>
      <c r="Z247" s="93">
        <v>4500</v>
      </c>
      <c r="AA247" s="93"/>
      <c r="AB247" s="119" t="s">
        <v>996</v>
      </c>
    </row>
    <row r="248" spans="1:249" s="20" customFormat="1" ht="33" hidden="1">
      <c r="A248" s="60">
        <v>236</v>
      </c>
      <c r="B248" s="98" t="s">
        <v>1039</v>
      </c>
      <c r="C248" s="98"/>
      <c r="D248" s="98"/>
      <c r="E248" s="93" t="s">
        <v>1117</v>
      </c>
      <c r="F248" s="97" t="s">
        <v>1248</v>
      </c>
      <c r="G248" s="193"/>
      <c r="H248" s="138" t="s">
        <v>211</v>
      </c>
      <c r="I248" s="64">
        <v>2019</v>
      </c>
      <c r="J248" s="64"/>
      <c r="K248" s="64">
        <v>2021</v>
      </c>
      <c r="L248" s="64"/>
      <c r="M248" s="64"/>
      <c r="N248" s="98" t="s">
        <v>1113</v>
      </c>
      <c r="O248" s="83">
        <v>4000</v>
      </c>
      <c r="P248" s="83"/>
      <c r="Q248" s="83">
        <v>4000</v>
      </c>
      <c r="R248" s="83"/>
      <c r="S248" s="83"/>
      <c r="T248" s="83"/>
      <c r="U248" s="83">
        <v>2800</v>
      </c>
      <c r="V248" s="83"/>
      <c r="W248" s="83">
        <v>3600</v>
      </c>
      <c r="X248" s="185"/>
      <c r="Y248" s="185"/>
      <c r="Z248" s="93">
        <v>3600</v>
      </c>
      <c r="AA248" s="93"/>
      <c r="AB248" s="186"/>
    </row>
    <row r="249" spans="1:249" s="20" customFormat="1" ht="33" hidden="1">
      <c r="A249" s="60">
        <v>237</v>
      </c>
      <c r="B249" s="98" t="s">
        <v>1040</v>
      </c>
      <c r="C249" s="98"/>
      <c r="D249" s="98"/>
      <c r="E249" s="93" t="s">
        <v>1117</v>
      </c>
      <c r="F249" s="97" t="s">
        <v>1248</v>
      </c>
      <c r="G249" s="193"/>
      <c r="H249" s="139" t="s">
        <v>51</v>
      </c>
      <c r="I249" s="64">
        <v>2019</v>
      </c>
      <c r="J249" s="64"/>
      <c r="K249" s="64">
        <v>2021</v>
      </c>
      <c r="L249" s="64"/>
      <c r="M249" s="64"/>
      <c r="N249" s="98" t="s">
        <v>1113</v>
      </c>
      <c r="O249" s="65">
        <v>3000</v>
      </c>
      <c r="P249" s="65"/>
      <c r="Q249" s="65">
        <v>3000</v>
      </c>
      <c r="R249" s="83"/>
      <c r="S249" s="83"/>
      <c r="T249" s="83"/>
      <c r="U249" s="65">
        <v>2100</v>
      </c>
      <c r="V249" s="65"/>
      <c r="W249" s="83">
        <v>2700</v>
      </c>
      <c r="X249" s="185"/>
      <c r="Y249" s="185"/>
      <c r="Z249" s="93">
        <v>2700</v>
      </c>
      <c r="AA249" s="93"/>
      <c r="AB249" s="186"/>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row>
    <row r="250" spans="1:249" s="20" customFormat="1" ht="82.5" hidden="1">
      <c r="A250" s="60">
        <v>238</v>
      </c>
      <c r="B250" s="98" t="s">
        <v>707</v>
      </c>
      <c r="C250" s="98"/>
      <c r="D250" s="98"/>
      <c r="E250" s="93" t="s">
        <v>1117</v>
      </c>
      <c r="F250" s="97" t="s">
        <v>1248</v>
      </c>
      <c r="G250" s="193"/>
      <c r="H250" s="139" t="s">
        <v>51</v>
      </c>
      <c r="I250" s="64">
        <v>2019</v>
      </c>
      <c r="J250" s="64"/>
      <c r="K250" s="64">
        <v>2021</v>
      </c>
      <c r="L250" s="64"/>
      <c r="M250" s="191" t="s">
        <v>1437</v>
      </c>
      <c r="N250" s="98" t="s">
        <v>1113</v>
      </c>
      <c r="O250" s="65">
        <v>3000</v>
      </c>
      <c r="P250" s="65"/>
      <c r="Q250" s="65">
        <v>3000</v>
      </c>
      <c r="R250" s="65"/>
      <c r="S250" s="65"/>
      <c r="T250" s="65"/>
      <c r="U250" s="65">
        <v>2100</v>
      </c>
      <c r="V250" s="65"/>
      <c r="W250" s="83">
        <v>2700</v>
      </c>
      <c r="X250" s="185"/>
      <c r="Y250" s="185"/>
      <c r="Z250" s="93">
        <v>2700</v>
      </c>
      <c r="AA250" s="93"/>
      <c r="AB250" s="186"/>
    </row>
    <row r="251" spans="1:249" s="11" customFormat="1" ht="49.5" hidden="1">
      <c r="A251" s="60">
        <v>239</v>
      </c>
      <c r="B251" s="77" t="s">
        <v>1041</v>
      </c>
      <c r="C251" s="77"/>
      <c r="D251" s="77"/>
      <c r="E251" s="93" t="s">
        <v>1117</v>
      </c>
      <c r="F251" s="97" t="s">
        <v>1248</v>
      </c>
      <c r="G251" s="93"/>
      <c r="H251" s="63" t="s">
        <v>132</v>
      </c>
      <c r="I251" s="64">
        <v>2019</v>
      </c>
      <c r="J251" s="64"/>
      <c r="K251" s="64">
        <v>2021</v>
      </c>
      <c r="L251" s="64"/>
      <c r="M251" s="64"/>
      <c r="N251" s="98" t="s">
        <v>1113</v>
      </c>
      <c r="O251" s="65">
        <v>3000</v>
      </c>
      <c r="P251" s="65"/>
      <c r="Q251" s="65">
        <v>3000</v>
      </c>
      <c r="R251" s="65"/>
      <c r="S251" s="65"/>
      <c r="T251" s="65"/>
      <c r="U251" s="65">
        <v>2100</v>
      </c>
      <c r="V251" s="65"/>
      <c r="W251" s="83">
        <v>0</v>
      </c>
      <c r="X251" s="58"/>
      <c r="Y251" s="58"/>
      <c r="Z251" s="93">
        <v>0</v>
      </c>
      <c r="AA251" s="93"/>
      <c r="AB251" s="135" t="s">
        <v>1042</v>
      </c>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row>
    <row r="252" spans="1:249" s="4" customFormat="1" ht="33" hidden="1">
      <c r="A252" s="60">
        <v>240</v>
      </c>
      <c r="B252" s="98" t="s">
        <v>1043</v>
      </c>
      <c r="C252" s="98"/>
      <c r="D252" s="98"/>
      <c r="E252" s="93" t="s">
        <v>1117</v>
      </c>
      <c r="F252" s="97" t="s">
        <v>1248</v>
      </c>
      <c r="G252" s="193"/>
      <c r="H252" s="63" t="s">
        <v>132</v>
      </c>
      <c r="I252" s="64">
        <v>2019</v>
      </c>
      <c r="J252" s="64"/>
      <c r="K252" s="64">
        <v>2021</v>
      </c>
      <c r="L252" s="64"/>
      <c r="M252" s="64"/>
      <c r="N252" s="98" t="s">
        <v>1115</v>
      </c>
      <c r="O252" s="83">
        <v>5500</v>
      </c>
      <c r="P252" s="83"/>
      <c r="Q252" s="83">
        <v>5500</v>
      </c>
      <c r="R252" s="83"/>
      <c r="S252" s="83"/>
      <c r="T252" s="83"/>
      <c r="U252" s="83">
        <v>3849.9999999999995</v>
      </c>
      <c r="V252" s="83"/>
      <c r="W252" s="83">
        <v>4950</v>
      </c>
      <c r="X252" s="93"/>
      <c r="Y252" s="93"/>
      <c r="Z252" s="93">
        <v>4950</v>
      </c>
      <c r="AA252" s="93"/>
      <c r="AB252" s="186"/>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20"/>
      <c r="DI252" s="20"/>
      <c r="DJ252" s="20"/>
      <c r="DK252" s="20"/>
      <c r="DL252" s="20"/>
      <c r="DM252" s="20"/>
      <c r="DN252" s="20"/>
      <c r="DO252" s="20"/>
      <c r="DP252" s="20"/>
      <c r="DQ252" s="20"/>
      <c r="DR252" s="20"/>
      <c r="DS252" s="20"/>
      <c r="DT252" s="20"/>
      <c r="DU252" s="20"/>
      <c r="DV252" s="20"/>
      <c r="DW252" s="20"/>
      <c r="DX252" s="20"/>
      <c r="DY252" s="20"/>
      <c r="DZ252" s="20"/>
      <c r="EA252" s="20"/>
      <c r="EB252" s="20"/>
      <c r="EC252" s="20"/>
      <c r="ED252" s="20"/>
      <c r="EE252" s="20"/>
      <c r="EF252" s="20"/>
      <c r="EG252" s="20"/>
      <c r="EH252" s="20"/>
      <c r="EI252" s="20"/>
      <c r="EJ252" s="20"/>
      <c r="EK252" s="20"/>
      <c r="EL252" s="20"/>
      <c r="EM252" s="20"/>
      <c r="EN252" s="20"/>
      <c r="EO252" s="20"/>
      <c r="EP252" s="20"/>
      <c r="EQ252" s="20"/>
      <c r="ER252" s="20"/>
      <c r="ES252" s="20"/>
      <c r="ET252" s="20"/>
      <c r="EU252" s="20"/>
      <c r="EV252" s="20"/>
      <c r="EW252" s="20"/>
      <c r="EX252" s="20"/>
      <c r="EY252" s="20"/>
      <c r="EZ252" s="20"/>
      <c r="FA252" s="20"/>
      <c r="FB252" s="20"/>
      <c r="FC252" s="20"/>
      <c r="FD252" s="20"/>
      <c r="FE252" s="20"/>
      <c r="FF252" s="20"/>
      <c r="FG252" s="20"/>
      <c r="FH252" s="20"/>
      <c r="FI252" s="20"/>
      <c r="FJ252" s="20"/>
      <c r="FK252" s="20"/>
      <c r="FL252" s="20"/>
      <c r="FM252" s="20"/>
      <c r="FN252" s="20"/>
      <c r="FO252" s="20"/>
      <c r="FP252" s="20"/>
      <c r="FQ252" s="20"/>
      <c r="FR252" s="20"/>
      <c r="FS252" s="20"/>
      <c r="FT252" s="20"/>
      <c r="FU252" s="20"/>
      <c r="FV252" s="20"/>
      <c r="FW252" s="20"/>
      <c r="FX252" s="20"/>
      <c r="FY252" s="20"/>
      <c r="FZ252" s="20"/>
      <c r="GA252" s="20"/>
      <c r="GB252" s="20"/>
      <c r="GC252" s="20"/>
      <c r="GD252" s="20"/>
      <c r="GE252" s="20"/>
      <c r="GF252" s="20"/>
      <c r="GG252" s="20"/>
      <c r="GH252" s="20"/>
      <c r="GI252" s="20"/>
      <c r="GJ252" s="20"/>
      <c r="GK252" s="20"/>
      <c r="GL252" s="20"/>
      <c r="GM252" s="20"/>
      <c r="GN252" s="20"/>
      <c r="GO252" s="20"/>
      <c r="GP252" s="20"/>
      <c r="GQ252" s="20"/>
      <c r="GR252" s="20"/>
      <c r="GS252" s="20"/>
      <c r="GT252" s="20"/>
      <c r="GU252" s="20"/>
      <c r="GV252" s="20"/>
      <c r="GW252" s="20"/>
      <c r="GX252" s="20"/>
      <c r="GY252" s="20"/>
      <c r="GZ252" s="20"/>
      <c r="HA252" s="20"/>
      <c r="HB252" s="20"/>
      <c r="HC252" s="20"/>
      <c r="HD252" s="20"/>
      <c r="HE252" s="20"/>
      <c r="HF252" s="20"/>
      <c r="HG252" s="20"/>
      <c r="HH252" s="20"/>
      <c r="HI252" s="20"/>
      <c r="HJ252" s="20"/>
      <c r="HK252" s="20"/>
      <c r="HL252" s="20"/>
      <c r="HM252" s="20"/>
      <c r="HN252" s="20"/>
      <c r="HO252" s="20"/>
      <c r="HP252" s="20"/>
      <c r="HQ252" s="20"/>
      <c r="HR252" s="20"/>
      <c r="HS252" s="20"/>
      <c r="HT252" s="20"/>
      <c r="HU252" s="20"/>
      <c r="HV252" s="20"/>
      <c r="HW252" s="20"/>
      <c r="HX252" s="20"/>
      <c r="HY252" s="20"/>
      <c r="HZ252" s="20"/>
      <c r="IA252" s="20"/>
      <c r="IB252" s="20"/>
      <c r="IC252" s="20"/>
      <c r="ID252" s="20"/>
      <c r="IE252" s="20"/>
      <c r="IF252" s="20"/>
      <c r="IG252" s="20"/>
      <c r="IH252" s="20"/>
      <c r="II252" s="20"/>
      <c r="IJ252" s="20"/>
      <c r="IK252" s="20"/>
      <c r="IL252" s="20"/>
      <c r="IM252" s="20"/>
      <c r="IN252" s="20"/>
      <c r="IO252" s="20"/>
    </row>
    <row r="253" spans="1:249" s="20" customFormat="1" ht="82.5" hidden="1">
      <c r="A253" s="60">
        <v>241</v>
      </c>
      <c r="B253" s="98" t="s">
        <v>1044</v>
      </c>
      <c r="C253" s="98"/>
      <c r="D253" s="98"/>
      <c r="E253" s="93" t="s">
        <v>1117</v>
      </c>
      <c r="F253" s="97" t="s">
        <v>1248</v>
      </c>
      <c r="G253" s="193"/>
      <c r="H253" s="105" t="s">
        <v>189</v>
      </c>
      <c r="I253" s="64">
        <v>2019</v>
      </c>
      <c r="J253" s="64"/>
      <c r="K253" s="64">
        <v>2021</v>
      </c>
      <c r="L253" s="64"/>
      <c r="M253" s="191" t="s">
        <v>1438</v>
      </c>
      <c r="N253" s="98" t="s">
        <v>1113</v>
      </c>
      <c r="O253" s="65">
        <v>3000</v>
      </c>
      <c r="P253" s="65"/>
      <c r="Q253" s="65">
        <v>3000</v>
      </c>
      <c r="R253" s="65"/>
      <c r="S253" s="65"/>
      <c r="T253" s="65"/>
      <c r="U253" s="65">
        <v>2100</v>
      </c>
      <c r="V253" s="65"/>
      <c r="W253" s="83">
        <v>2700</v>
      </c>
      <c r="X253" s="185"/>
      <c r="Y253" s="185"/>
      <c r="Z253" s="93">
        <v>2700</v>
      </c>
      <c r="AA253" s="93"/>
      <c r="AB253" s="186"/>
    </row>
    <row r="254" spans="1:249" s="20" customFormat="1" ht="33" hidden="1">
      <c r="A254" s="60">
        <v>242</v>
      </c>
      <c r="B254" s="98" t="s">
        <v>1045</v>
      </c>
      <c r="C254" s="98"/>
      <c r="D254" s="98"/>
      <c r="E254" s="93" t="s">
        <v>1117</v>
      </c>
      <c r="F254" s="97" t="s">
        <v>1248</v>
      </c>
      <c r="G254" s="181"/>
      <c r="H254" s="63" t="s">
        <v>19</v>
      </c>
      <c r="I254" s="64">
        <v>2019</v>
      </c>
      <c r="J254" s="64"/>
      <c r="K254" s="64">
        <v>2021</v>
      </c>
      <c r="L254" s="64"/>
      <c r="M254" s="191"/>
      <c r="N254" s="98" t="s">
        <v>1113</v>
      </c>
      <c r="O254" s="83">
        <v>5000</v>
      </c>
      <c r="P254" s="83"/>
      <c r="Q254" s="83">
        <v>5000</v>
      </c>
      <c r="R254" s="83"/>
      <c r="S254" s="83"/>
      <c r="T254" s="83"/>
      <c r="U254" s="83">
        <v>3500</v>
      </c>
      <c r="V254" s="83"/>
      <c r="W254" s="83"/>
      <c r="X254" s="185"/>
      <c r="Y254" s="185"/>
      <c r="Z254" s="93">
        <v>0</v>
      </c>
      <c r="AA254" s="93"/>
      <c r="AB254" s="119" t="s">
        <v>1046</v>
      </c>
    </row>
    <row r="255" spans="1:249" s="20" customFormat="1" ht="82.5" hidden="1">
      <c r="A255" s="60">
        <v>243</v>
      </c>
      <c r="B255" s="98" t="s">
        <v>1047</v>
      </c>
      <c r="C255" s="98"/>
      <c r="D255" s="98"/>
      <c r="E255" s="93" t="s">
        <v>1117</v>
      </c>
      <c r="F255" s="97" t="s">
        <v>1248</v>
      </c>
      <c r="G255" s="193"/>
      <c r="H255" s="139" t="s">
        <v>51</v>
      </c>
      <c r="I255" s="64">
        <v>2019</v>
      </c>
      <c r="J255" s="64"/>
      <c r="K255" s="64">
        <v>2021</v>
      </c>
      <c r="L255" s="64"/>
      <c r="M255" s="191" t="s">
        <v>1439</v>
      </c>
      <c r="N255" s="98" t="s">
        <v>1113</v>
      </c>
      <c r="O255" s="65">
        <v>3000</v>
      </c>
      <c r="P255" s="65"/>
      <c r="Q255" s="65">
        <v>3000</v>
      </c>
      <c r="R255" s="65"/>
      <c r="S255" s="65"/>
      <c r="T255" s="65"/>
      <c r="U255" s="65">
        <v>2100</v>
      </c>
      <c r="V255" s="65"/>
      <c r="W255" s="83">
        <v>2700</v>
      </c>
      <c r="X255" s="93"/>
      <c r="Y255" s="93"/>
      <c r="Z255" s="93">
        <v>2700</v>
      </c>
      <c r="AA255" s="93"/>
      <c r="AB255" s="186"/>
    </row>
    <row r="256" spans="1:249" s="20" customFormat="1" ht="66" hidden="1">
      <c r="A256" s="60">
        <v>244</v>
      </c>
      <c r="B256" s="98" t="s">
        <v>1048</v>
      </c>
      <c r="C256" s="98"/>
      <c r="D256" s="98"/>
      <c r="E256" s="93" t="s">
        <v>1117</v>
      </c>
      <c r="F256" s="97" t="s">
        <v>1248</v>
      </c>
      <c r="G256" s="181"/>
      <c r="H256" s="105" t="s">
        <v>26</v>
      </c>
      <c r="I256" s="64">
        <v>2019</v>
      </c>
      <c r="J256" s="64"/>
      <c r="K256" s="64">
        <v>2021</v>
      </c>
      <c r="L256" s="64"/>
      <c r="M256" s="64"/>
      <c r="N256" s="98" t="s">
        <v>1113</v>
      </c>
      <c r="O256" s="65">
        <v>4800</v>
      </c>
      <c r="P256" s="65"/>
      <c r="Q256" s="65">
        <v>4800</v>
      </c>
      <c r="R256" s="65"/>
      <c r="S256" s="65"/>
      <c r="T256" s="65"/>
      <c r="U256" s="65">
        <v>3360</v>
      </c>
      <c r="V256" s="65"/>
      <c r="W256" s="83">
        <v>0</v>
      </c>
      <c r="X256" s="93"/>
      <c r="Y256" s="93"/>
      <c r="Z256" s="93">
        <v>0</v>
      </c>
      <c r="AA256" s="93"/>
      <c r="AB256" s="119" t="s">
        <v>1049</v>
      </c>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row>
    <row r="257" spans="1:249" s="11" customFormat="1" ht="82.5" hidden="1">
      <c r="A257" s="60">
        <v>245</v>
      </c>
      <c r="B257" s="98" t="s">
        <v>1050</v>
      </c>
      <c r="C257" s="98"/>
      <c r="D257" s="98"/>
      <c r="E257" s="93" t="s">
        <v>1117</v>
      </c>
      <c r="F257" s="97" t="s">
        <v>1248</v>
      </c>
      <c r="G257" s="181"/>
      <c r="H257" s="105" t="s">
        <v>189</v>
      </c>
      <c r="I257" s="64">
        <v>2019</v>
      </c>
      <c r="J257" s="64"/>
      <c r="K257" s="64">
        <v>2021</v>
      </c>
      <c r="L257" s="64"/>
      <c r="M257" s="191" t="s">
        <v>1440</v>
      </c>
      <c r="N257" s="98" t="s">
        <v>1113</v>
      </c>
      <c r="O257" s="65">
        <v>3000</v>
      </c>
      <c r="P257" s="65"/>
      <c r="Q257" s="65">
        <v>3000</v>
      </c>
      <c r="R257" s="65"/>
      <c r="S257" s="65"/>
      <c r="T257" s="65"/>
      <c r="U257" s="83">
        <v>2100</v>
      </c>
      <c r="V257" s="83"/>
      <c r="W257" s="83">
        <v>2700</v>
      </c>
      <c r="X257" s="93"/>
      <c r="Y257" s="93"/>
      <c r="Z257" s="93">
        <v>2700</v>
      </c>
      <c r="AA257" s="93"/>
      <c r="AB257" s="119"/>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row>
    <row r="258" spans="1:249" s="11" customFormat="1" ht="82.5" hidden="1">
      <c r="A258" s="60">
        <v>246</v>
      </c>
      <c r="B258" s="98" t="s">
        <v>1051</v>
      </c>
      <c r="C258" s="98"/>
      <c r="D258" s="98"/>
      <c r="E258" s="93" t="s">
        <v>1117</v>
      </c>
      <c r="F258" s="97" t="s">
        <v>1248</v>
      </c>
      <c r="G258" s="193"/>
      <c r="H258" s="63" t="s">
        <v>132</v>
      </c>
      <c r="I258" s="64">
        <v>2019</v>
      </c>
      <c r="J258" s="64"/>
      <c r="K258" s="64">
        <v>2021</v>
      </c>
      <c r="L258" s="64"/>
      <c r="M258" s="191" t="s">
        <v>1441</v>
      </c>
      <c r="N258" s="98" t="s">
        <v>1113</v>
      </c>
      <c r="O258" s="65">
        <v>3000</v>
      </c>
      <c r="P258" s="65"/>
      <c r="Q258" s="65">
        <v>3000</v>
      </c>
      <c r="R258" s="65"/>
      <c r="S258" s="65"/>
      <c r="T258" s="65"/>
      <c r="U258" s="65">
        <v>2100</v>
      </c>
      <c r="V258" s="65"/>
      <c r="W258" s="83">
        <v>2700</v>
      </c>
      <c r="X258" s="93"/>
      <c r="Y258" s="93"/>
      <c r="Z258" s="93">
        <v>2700</v>
      </c>
      <c r="AA258" s="93"/>
      <c r="AB258" s="186"/>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20"/>
      <c r="DI258" s="20"/>
      <c r="DJ258" s="20"/>
      <c r="DK258" s="20"/>
      <c r="DL258" s="20"/>
      <c r="DM258" s="20"/>
      <c r="DN258" s="20"/>
      <c r="DO258" s="20"/>
      <c r="DP258" s="20"/>
      <c r="DQ258" s="20"/>
      <c r="DR258" s="20"/>
      <c r="DS258" s="20"/>
      <c r="DT258" s="20"/>
      <c r="DU258" s="20"/>
      <c r="DV258" s="20"/>
      <c r="DW258" s="20"/>
      <c r="DX258" s="20"/>
      <c r="DY258" s="20"/>
      <c r="DZ258" s="20"/>
      <c r="EA258" s="20"/>
      <c r="EB258" s="20"/>
      <c r="EC258" s="20"/>
      <c r="ED258" s="20"/>
      <c r="EE258" s="20"/>
      <c r="EF258" s="20"/>
      <c r="EG258" s="20"/>
      <c r="EH258" s="20"/>
      <c r="EI258" s="20"/>
      <c r="EJ258" s="20"/>
      <c r="EK258" s="20"/>
      <c r="EL258" s="20"/>
      <c r="EM258" s="20"/>
      <c r="EN258" s="20"/>
      <c r="EO258" s="20"/>
      <c r="EP258" s="20"/>
      <c r="EQ258" s="20"/>
      <c r="ER258" s="20"/>
      <c r="ES258" s="20"/>
      <c r="ET258" s="20"/>
      <c r="EU258" s="20"/>
      <c r="EV258" s="20"/>
      <c r="EW258" s="20"/>
      <c r="EX258" s="20"/>
      <c r="EY258" s="20"/>
      <c r="EZ258" s="20"/>
      <c r="FA258" s="20"/>
      <c r="FB258" s="20"/>
      <c r="FC258" s="20"/>
      <c r="FD258" s="20"/>
      <c r="FE258" s="20"/>
      <c r="FF258" s="20"/>
      <c r="FG258" s="20"/>
      <c r="FH258" s="20"/>
      <c r="FI258" s="20"/>
      <c r="FJ258" s="20"/>
      <c r="FK258" s="20"/>
      <c r="FL258" s="20"/>
      <c r="FM258" s="20"/>
      <c r="FN258" s="20"/>
      <c r="FO258" s="20"/>
      <c r="FP258" s="20"/>
      <c r="FQ258" s="20"/>
      <c r="FR258" s="20"/>
      <c r="FS258" s="20"/>
      <c r="FT258" s="20"/>
      <c r="FU258" s="20"/>
      <c r="FV258" s="20"/>
      <c r="FW258" s="20"/>
      <c r="FX258" s="20"/>
      <c r="FY258" s="20"/>
      <c r="FZ258" s="20"/>
      <c r="GA258" s="20"/>
      <c r="GB258" s="20"/>
      <c r="GC258" s="20"/>
      <c r="GD258" s="20"/>
      <c r="GE258" s="20"/>
      <c r="GF258" s="20"/>
      <c r="GG258" s="20"/>
      <c r="GH258" s="20"/>
      <c r="GI258" s="20"/>
      <c r="GJ258" s="20"/>
      <c r="GK258" s="20"/>
      <c r="GL258" s="20"/>
      <c r="GM258" s="20"/>
      <c r="GN258" s="20"/>
      <c r="GO258" s="20"/>
      <c r="GP258" s="20"/>
      <c r="GQ258" s="20"/>
      <c r="GR258" s="20"/>
      <c r="GS258" s="20"/>
      <c r="GT258" s="20"/>
      <c r="GU258" s="20"/>
      <c r="GV258" s="20"/>
      <c r="GW258" s="20"/>
      <c r="GX258" s="20"/>
      <c r="GY258" s="20"/>
      <c r="GZ258" s="20"/>
      <c r="HA258" s="20"/>
      <c r="HB258" s="20"/>
      <c r="HC258" s="20"/>
      <c r="HD258" s="20"/>
      <c r="HE258" s="20"/>
      <c r="HF258" s="20"/>
      <c r="HG258" s="20"/>
      <c r="HH258" s="20"/>
      <c r="HI258" s="20"/>
      <c r="HJ258" s="20"/>
      <c r="HK258" s="20"/>
      <c r="HL258" s="20"/>
      <c r="HM258" s="20"/>
      <c r="HN258" s="20"/>
      <c r="HO258" s="20"/>
      <c r="HP258" s="20"/>
      <c r="HQ258" s="20"/>
      <c r="HR258" s="20"/>
      <c r="HS258" s="20"/>
      <c r="HT258" s="20"/>
      <c r="HU258" s="20"/>
      <c r="HV258" s="20"/>
      <c r="HW258" s="20"/>
      <c r="HX258" s="20"/>
      <c r="HY258" s="20"/>
      <c r="HZ258" s="20"/>
      <c r="IA258" s="20"/>
      <c r="IB258" s="20"/>
      <c r="IC258" s="20"/>
      <c r="ID258" s="20"/>
      <c r="IE258" s="20"/>
      <c r="IF258" s="20"/>
      <c r="IG258" s="20"/>
      <c r="IH258" s="20"/>
      <c r="II258" s="20"/>
      <c r="IJ258" s="20"/>
      <c r="IK258" s="20"/>
      <c r="IL258" s="20"/>
      <c r="IM258" s="20"/>
      <c r="IN258" s="20"/>
      <c r="IO258" s="20"/>
    </row>
    <row r="259" spans="1:249" s="4" customFormat="1" ht="82.5" hidden="1">
      <c r="A259" s="60">
        <v>247</v>
      </c>
      <c r="B259" s="98" t="s">
        <v>1052</v>
      </c>
      <c r="C259" s="98"/>
      <c r="D259" s="98"/>
      <c r="E259" s="93" t="s">
        <v>1117</v>
      </c>
      <c r="F259" s="97" t="s">
        <v>1248</v>
      </c>
      <c r="G259" s="193"/>
      <c r="H259" s="105" t="s">
        <v>189</v>
      </c>
      <c r="I259" s="64">
        <v>2019</v>
      </c>
      <c r="J259" s="64"/>
      <c r="K259" s="64">
        <v>2021</v>
      </c>
      <c r="L259" s="64"/>
      <c r="M259" s="191" t="s">
        <v>1442</v>
      </c>
      <c r="N259" s="98" t="s">
        <v>1113</v>
      </c>
      <c r="O259" s="65">
        <v>4000</v>
      </c>
      <c r="P259" s="65"/>
      <c r="Q259" s="65">
        <v>4000</v>
      </c>
      <c r="R259" s="65"/>
      <c r="S259" s="65"/>
      <c r="T259" s="65"/>
      <c r="U259" s="65">
        <v>2800</v>
      </c>
      <c r="V259" s="65"/>
      <c r="W259" s="83">
        <v>3600</v>
      </c>
      <c r="X259" s="93"/>
      <c r="Y259" s="93"/>
      <c r="Z259" s="93">
        <v>3600</v>
      </c>
      <c r="AA259" s="93"/>
      <c r="AB259" s="186"/>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20"/>
      <c r="DI259" s="20"/>
      <c r="DJ259" s="20"/>
      <c r="DK259" s="20"/>
      <c r="DL259" s="20"/>
      <c r="DM259" s="20"/>
      <c r="DN259" s="20"/>
      <c r="DO259" s="20"/>
      <c r="DP259" s="20"/>
      <c r="DQ259" s="20"/>
      <c r="DR259" s="20"/>
      <c r="DS259" s="20"/>
      <c r="DT259" s="20"/>
      <c r="DU259" s="20"/>
      <c r="DV259" s="20"/>
      <c r="DW259" s="20"/>
      <c r="DX259" s="20"/>
      <c r="DY259" s="20"/>
      <c r="DZ259" s="20"/>
      <c r="EA259" s="20"/>
      <c r="EB259" s="20"/>
      <c r="EC259" s="20"/>
      <c r="ED259" s="20"/>
      <c r="EE259" s="20"/>
      <c r="EF259" s="20"/>
      <c r="EG259" s="20"/>
      <c r="EH259" s="20"/>
      <c r="EI259" s="20"/>
      <c r="EJ259" s="20"/>
      <c r="EK259" s="20"/>
      <c r="EL259" s="20"/>
      <c r="EM259" s="20"/>
      <c r="EN259" s="20"/>
      <c r="EO259" s="20"/>
      <c r="EP259" s="20"/>
      <c r="EQ259" s="20"/>
      <c r="ER259" s="20"/>
      <c r="ES259" s="20"/>
      <c r="ET259" s="20"/>
      <c r="EU259" s="20"/>
      <c r="EV259" s="20"/>
      <c r="EW259" s="20"/>
      <c r="EX259" s="20"/>
      <c r="EY259" s="20"/>
      <c r="EZ259" s="20"/>
      <c r="FA259" s="20"/>
      <c r="FB259" s="20"/>
      <c r="FC259" s="20"/>
      <c r="FD259" s="20"/>
      <c r="FE259" s="20"/>
      <c r="FF259" s="20"/>
      <c r="FG259" s="20"/>
      <c r="FH259" s="20"/>
      <c r="FI259" s="20"/>
      <c r="FJ259" s="20"/>
      <c r="FK259" s="20"/>
      <c r="FL259" s="20"/>
      <c r="FM259" s="20"/>
      <c r="FN259" s="20"/>
      <c r="FO259" s="20"/>
      <c r="FP259" s="20"/>
      <c r="FQ259" s="20"/>
      <c r="FR259" s="20"/>
      <c r="FS259" s="20"/>
      <c r="FT259" s="20"/>
      <c r="FU259" s="20"/>
      <c r="FV259" s="20"/>
      <c r="FW259" s="20"/>
      <c r="FX259" s="20"/>
      <c r="FY259" s="20"/>
      <c r="FZ259" s="20"/>
      <c r="GA259" s="20"/>
      <c r="GB259" s="20"/>
      <c r="GC259" s="20"/>
      <c r="GD259" s="20"/>
      <c r="GE259" s="20"/>
      <c r="GF259" s="20"/>
      <c r="GG259" s="20"/>
      <c r="GH259" s="20"/>
      <c r="GI259" s="20"/>
      <c r="GJ259" s="20"/>
      <c r="GK259" s="20"/>
      <c r="GL259" s="20"/>
      <c r="GM259" s="20"/>
      <c r="GN259" s="20"/>
      <c r="GO259" s="20"/>
      <c r="GP259" s="20"/>
      <c r="GQ259" s="20"/>
      <c r="GR259" s="20"/>
      <c r="GS259" s="20"/>
      <c r="GT259" s="20"/>
      <c r="GU259" s="20"/>
      <c r="GV259" s="20"/>
      <c r="GW259" s="20"/>
      <c r="GX259" s="20"/>
      <c r="GY259" s="20"/>
      <c r="GZ259" s="20"/>
      <c r="HA259" s="20"/>
      <c r="HB259" s="20"/>
      <c r="HC259" s="20"/>
      <c r="HD259" s="20"/>
      <c r="HE259" s="20"/>
      <c r="HF259" s="20"/>
      <c r="HG259" s="20"/>
      <c r="HH259" s="20"/>
      <c r="HI259" s="20"/>
      <c r="HJ259" s="20"/>
      <c r="HK259" s="20"/>
      <c r="HL259" s="20"/>
      <c r="HM259" s="20"/>
      <c r="HN259" s="20"/>
      <c r="HO259" s="20"/>
      <c r="HP259" s="20"/>
      <c r="HQ259" s="20"/>
      <c r="HR259" s="20"/>
      <c r="HS259" s="20"/>
      <c r="HT259" s="20"/>
      <c r="HU259" s="20"/>
      <c r="HV259" s="20"/>
      <c r="HW259" s="20"/>
      <c r="HX259" s="20"/>
      <c r="HY259" s="20"/>
      <c r="HZ259" s="20"/>
      <c r="IA259" s="20"/>
      <c r="IB259" s="20"/>
      <c r="IC259" s="20"/>
      <c r="ID259" s="20"/>
      <c r="IE259" s="20"/>
      <c r="IF259" s="20"/>
      <c r="IG259" s="20"/>
      <c r="IH259" s="20"/>
      <c r="II259" s="20"/>
      <c r="IJ259" s="20"/>
      <c r="IK259" s="20"/>
      <c r="IL259" s="20"/>
      <c r="IM259" s="20"/>
      <c r="IN259" s="20"/>
      <c r="IO259" s="20"/>
    </row>
    <row r="260" spans="1:249" s="20" customFormat="1" ht="33" hidden="1">
      <c r="A260" s="60">
        <v>248</v>
      </c>
      <c r="B260" s="98" t="s">
        <v>1053</v>
      </c>
      <c r="C260" s="98"/>
      <c r="D260" s="98"/>
      <c r="E260" s="93" t="s">
        <v>1117</v>
      </c>
      <c r="F260" s="97" t="s">
        <v>1248</v>
      </c>
      <c r="G260" s="193"/>
      <c r="H260" s="63" t="s">
        <v>19</v>
      </c>
      <c r="I260" s="64">
        <v>2019</v>
      </c>
      <c r="J260" s="64"/>
      <c r="K260" s="64">
        <v>2021</v>
      </c>
      <c r="L260" s="64"/>
      <c r="M260" s="191"/>
      <c r="N260" s="98" t="s">
        <v>1113</v>
      </c>
      <c r="O260" s="65">
        <v>4000</v>
      </c>
      <c r="P260" s="65"/>
      <c r="Q260" s="65">
        <v>4000</v>
      </c>
      <c r="R260" s="65"/>
      <c r="S260" s="65"/>
      <c r="T260" s="65"/>
      <c r="U260" s="65">
        <v>2800</v>
      </c>
      <c r="V260" s="65"/>
      <c r="W260" s="83">
        <v>3600</v>
      </c>
      <c r="X260" s="93"/>
      <c r="Y260" s="93"/>
      <c r="Z260" s="93">
        <v>3600</v>
      </c>
      <c r="AA260" s="93"/>
      <c r="AB260" s="186"/>
    </row>
    <row r="261" spans="1:249" s="20" customFormat="1" ht="82.5" hidden="1">
      <c r="A261" s="60">
        <v>249</v>
      </c>
      <c r="B261" s="98" t="s">
        <v>1054</v>
      </c>
      <c r="C261" s="98"/>
      <c r="D261" s="98"/>
      <c r="E261" s="93" t="s">
        <v>1117</v>
      </c>
      <c r="F261" s="97" t="s">
        <v>1248</v>
      </c>
      <c r="G261" s="193"/>
      <c r="H261" s="139" t="s">
        <v>51</v>
      </c>
      <c r="I261" s="64">
        <v>2019</v>
      </c>
      <c r="J261" s="64"/>
      <c r="K261" s="64">
        <v>2021</v>
      </c>
      <c r="L261" s="64"/>
      <c r="M261" s="191" t="s">
        <v>1443</v>
      </c>
      <c r="N261" s="98" t="s">
        <v>1113</v>
      </c>
      <c r="O261" s="65">
        <v>3000</v>
      </c>
      <c r="P261" s="65"/>
      <c r="Q261" s="65">
        <v>3000</v>
      </c>
      <c r="R261" s="65"/>
      <c r="S261" s="65"/>
      <c r="T261" s="65"/>
      <c r="U261" s="65">
        <v>2100</v>
      </c>
      <c r="V261" s="65"/>
      <c r="W261" s="83">
        <v>2718</v>
      </c>
      <c r="X261" s="93"/>
      <c r="Y261" s="93"/>
      <c r="Z261" s="93">
        <v>2718</v>
      </c>
      <c r="AA261" s="93"/>
      <c r="AB261" s="186"/>
    </row>
    <row r="262" spans="1:249" s="20" customFormat="1" ht="82.5" hidden="1">
      <c r="A262" s="60">
        <v>250</v>
      </c>
      <c r="B262" s="98" t="s">
        <v>1081</v>
      </c>
      <c r="C262" s="98"/>
      <c r="D262" s="98"/>
      <c r="E262" s="93" t="s">
        <v>1117</v>
      </c>
      <c r="F262" s="97" t="s">
        <v>1248</v>
      </c>
      <c r="G262" s="193"/>
      <c r="H262" s="138" t="s">
        <v>211</v>
      </c>
      <c r="I262" s="64">
        <v>2019</v>
      </c>
      <c r="J262" s="64"/>
      <c r="K262" s="64">
        <v>2020</v>
      </c>
      <c r="L262" s="64"/>
      <c r="M262" s="191" t="s">
        <v>1445</v>
      </c>
      <c r="N262" s="98" t="s">
        <v>1113</v>
      </c>
      <c r="O262" s="65">
        <v>3200</v>
      </c>
      <c r="P262" s="65"/>
      <c r="Q262" s="65">
        <v>3200</v>
      </c>
      <c r="R262" s="93"/>
      <c r="S262" s="93"/>
      <c r="T262" s="93"/>
      <c r="U262" s="83"/>
      <c r="V262" s="83"/>
      <c r="W262" s="83">
        <v>2880</v>
      </c>
      <c r="X262" s="93"/>
      <c r="Y262" s="93"/>
      <c r="Z262" s="93">
        <v>2880</v>
      </c>
      <c r="AA262" s="93"/>
      <c r="AB262" s="186"/>
    </row>
    <row r="263" spans="1:249" s="20" customFormat="1" ht="82.5" hidden="1">
      <c r="A263" s="60">
        <v>251</v>
      </c>
      <c r="B263" s="77" t="s">
        <v>1083</v>
      </c>
      <c r="C263" s="77"/>
      <c r="D263" s="77"/>
      <c r="E263" s="93" t="s">
        <v>1117</v>
      </c>
      <c r="F263" s="97" t="s">
        <v>1248</v>
      </c>
      <c r="G263" s="193"/>
      <c r="H263" s="63" t="s">
        <v>132</v>
      </c>
      <c r="I263" s="64">
        <v>2019</v>
      </c>
      <c r="J263" s="64"/>
      <c r="K263" s="64">
        <v>2020</v>
      </c>
      <c r="L263" s="64"/>
      <c r="M263" s="191" t="s">
        <v>1446</v>
      </c>
      <c r="N263" s="98" t="s">
        <v>1113</v>
      </c>
      <c r="O263" s="65">
        <v>4000</v>
      </c>
      <c r="P263" s="65"/>
      <c r="Q263" s="65">
        <v>4000</v>
      </c>
      <c r="R263" s="65"/>
      <c r="S263" s="65"/>
      <c r="T263" s="65"/>
      <c r="U263" s="65"/>
      <c r="V263" s="65"/>
      <c r="W263" s="65"/>
      <c r="X263" s="93"/>
      <c r="Y263" s="93"/>
      <c r="Z263" s="93">
        <v>0</v>
      </c>
      <c r="AA263" s="93"/>
      <c r="AB263" s="186"/>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row>
    <row r="264" spans="1:249" s="11" customFormat="1" ht="33" hidden="1">
      <c r="A264" s="60">
        <v>252</v>
      </c>
      <c r="B264" s="77" t="s">
        <v>1084</v>
      </c>
      <c r="C264" s="77"/>
      <c r="D264" s="77"/>
      <c r="E264" s="93" t="s">
        <v>1117</v>
      </c>
      <c r="F264" s="97" t="s">
        <v>1248</v>
      </c>
      <c r="G264" s="193"/>
      <c r="H264" s="138" t="s">
        <v>211</v>
      </c>
      <c r="I264" s="64">
        <v>2019</v>
      </c>
      <c r="J264" s="64"/>
      <c r="K264" s="64">
        <v>2020</v>
      </c>
      <c r="L264" s="64"/>
      <c r="M264" s="64"/>
      <c r="N264" s="98" t="s">
        <v>1113</v>
      </c>
      <c r="O264" s="65">
        <v>4000</v>
      </c>
      <c r="P264" s="65"/>
      <c r="Q264" s="65">
        <v>4000</v>
      </c>
      <c r="R264" s="65"/>
      <c r="S264" s="65"/>
      <c r="T264" s="65"/>
      <c r="U264" s="65"/>
      <c r="V264" s="65"/>
      <c r="W264" s="65"/>
      <c r="X264" s="93"/>
      <c r="Y264" s="93"/>
      <c r="Z264" s="93">
        <v>0</v>
      </c>
      <c r="AA264" s="93"/>
      <c r="AB264" s="186"/>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row>
    <row r="265" spans="1:249" s="20" customFormat="1" ht="66" hidden="1">
      <c r="A265" s="60">
        <v>253</v>
      </c>
      <c r="B265" s="98" t="s">
        <v>1055</v>
      </c>
      <c r="C265" s="98"/>
      <c r="D265" s="98"/>
      <c r="E265" s="93" t="s">
        <v>1117</v>
      </c>
      <c r="F265" s="97" t="s">
        <v>1248</v>
      </c>
      <c r="G265" s="181"/>
      <c r="H265" s="105" t="s">
        <v>106</v>
      </c>
      <c r="I265" s="64">
        <v>2020</v>
      </c>
      <c r="J265" s="64"/>
      <c r="K265" s="64">
        <v>2022</v>
      </c>
      <c r="L265" s="64"/>
      <c r="M265" s="64"/>
      <c r="N265" s="98" t="s">
        <v>1113</v>
      </c>
      <c r="O265" s="65">
        <v>5000</v>
      </c>
      <c r="P265" s="65"/>
      <c r="Q265" s="65">
        <v>5000</v>
      </c>
      <c r="R265" s="65"/>
      <c r="S265" s="65"/>
      <c r="T265" s="65"/>
      <c r="U265" s="65">
        <v>1750</v>
      </c>
      <c r="V265" s="65"/>
      <c r="W265" s="83"/>
      <c r="X265" s="185"/>
      <c r="Y265" s="185"/>
      <c r="Z265" s="93">
        <v>0</v>
      </c>
      <c r="AA265" s="93"/>
      <c r="AB265" s="119" t="s">
        <v>1056</v>
      </c>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row>
    <row r="266" spans="1:249" s="20" customFormat="1" ht="66" hidden="1">
      <c r="A266" s="60">
        <v>254</v>
      </c>
      <c r="B266" s="98" t="s">
        <v>1057</v>
      </c>
      <c r="C266" s="98"/>
      <c r="D266" s="98"/>
      <c r="E266" s="93" t="s">
        <v>1117</v>
      </c>
      <c r="F266" s="97" t="s">
        <v>1248</v>
      </c>
      <c r="G266" s="181"/>
      <c r="H266" s="138" t="s">
        <v>106</v>
      </c>
      <c r="I266" s="64">
        <v>2020</v>
      </c>
      <c r="J266" s="64"/>
      <c r="K266" s="64">
        <v>2022</v>
      </c>
      <c r="L266" s="64"/>
      <c r="M266" s="64"/>
      <c r="N266" s="98" t="s">
        <v>1113</v>
      </c>
      <c r="O266" s="65">
        <v>5000</v>
      </c>
      <c r="P266" s="65"/>
      <c r="Q266" s="65">
        <v>5000</v>
      </c>
      <c r="R266" s="65"/>
      <c r="S266" s="65"/>
      <c r="T266" s="65"/>
      <c r="U266" s="65">
        <v>1750</v>
      </c>
      <c r="V266" s="65"/>
      <c r="W266" s="83"/>
      <c r="X266" s="58"/>
      <c r="Y266" s="58"/>
      <c r="Z266" s="93">
        <v>0</v>
      </c>
      <c r="AA266" s="93"/>
      <c r="AB266" s="119" t="s">
        <v>1056</v>
      </c>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row>
    <row r="267" spans="1:249" s="20" customFormat="1" ht="33" hidden="1">
      <c r="A267" s="60">
        <v>255</v>
      </c>
      <c r="B267" s="77" t="s">
        <v>1058</v>
      </c>
      <c r="C267" s="77"/>
      <c r="D267" s="77"/>
      <c r="E267" s="93" t="s">
        <v>1117</v>
      </c>
      <c r="F267" s="97" t="s">
        <v>1248</v>
      </c>
      <c r="G267" s="193"/>
      <c r="H267" s="138" t="s">
        <v>211</v>
      </c>
      <c r="I267" s="64">
        <v>2020</v>
      </c>
      <c r="J267" s="64"/>
      <c r="K267" s="64">
        <v>2022</v>
      </c>
      <c r="L267" s="64"/>
      <c r="M267" s="64"/>
      <c r="N267" s="98" t="s">
        <v>1113</v>
      </c>
      <c r="O267" s="65">
        <v>4000</v>
      </c>
      <c r="P267" s="65"/>
      <c r="Q267" s="65">
        <v>4000</v>
      </c>
      <c r="R267" s="93"/>
      <c r="S267" s="93"/>
      <c r="T267" s="93"/>
      <c r="U267" s="65">
        <v>1400</v>
      </c>
      <c r="V267" s="65"/>
      <c r="W267" s="83">
        <v>2059</v>
      </c>
      <c r="X267" s="58"/>
      <c r="Y267" s="58"/>
      <c r="Z267" s="93">
        <v>2059</v>
      </c>
      <c r="AA267" s="93"/>
      <c r="AB267" s="186"/>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row>
    <row r="268" spans="1:249" s="4" customFormat="1" ht="33" hidden="1">
      <c r="A268" s="60">
        <v>256</v>
      </c>
      <c r="B268" s="98" t="s">
        <v>1059</v>
      </c>
      <c r="C268" s="98"/>
      <c r="D268" s="98"/>
      <c r="E268" s="93" t="s">
        <v>1117</v>
      </c>
      <c r="F268" s="97" t="s">
        <v>1248</v>
      </c>
      <c r="G268" s="181"/>
      <c r="H268" s="63" t="s">
        <v>132</v>
      </c>
      <c r="I268" s="64">
        <v>2020</v>
      </c>
      <c r="J268" s="64"/>
      <c r="K268" s="64">
        <v>2022</v>
      </c>
      <c r="L268" s="64"/>
      <c r="M268" s="64"/>
      <c r="N268" s="98" t="s">
        <v>1113</v>
      </c>
      <c r="O268" s="65">
        <v>4000</v>
      </c>
      <c r="P268" s="65"/>
      <c r="Q268" s="65">
        <v>4000</v>
      </c>
      <c r="R268" s="93"/>
      <c r="S268" s="93"/>
      <c r="T268" s="93"/>
      <c r="U268" s="65">
        <v>1400</v>
      </c>
      <c r="V268" s="65"/>
      <c r="W268" s="83"/>
      <c r="X268" s="93"/>
      <c r="Y268" s="93"/>
      <c r="Z268" s="93">
        <v>0</v>
      </c>
      <c r="AA268" s="93"/>
      <c r="AB268" s="119" t="s">
        <v>1060</v>
      </c>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20"/>
      <c r="DY268" s="20"/>
      <c r="DZ268" s="20"/>
      <c r="EA268" s="20"/>
      <c r="EB268" s="20"/>
      <c r="EC268" s="20"/>
      <c r="ED268" s="20"/>
      <c r="EE268" s="20"/>
      <c r="EF268" s="20"/>
      <c r="EG268" s="20"/>
      <c r="EH268" s="20"/>
      <c r="EI268" s="20"/>
      <c r="EJ268" s="20"/>
      <c r="EK268" s="20"/>
      <c r="EL268" s="20"/>
      <c r="EM268" s="20"/>
      <c r="EN268" s="20"/>
      <c r="EO268" s="20"/>
      <c r="EP268" s="20"/>
      <c r="EQ268" s="20"/>
      <c r="ER268" s="20"/>
      <c r="ES268" s="20"/>
      <c r="ET268" s="20"/>
      <c r="EU268" s="20"/>
      <c r="EV268" s="20"/>
      <c r="EW268" s="20"/>
      <c r="EX268" s="20"/>
      <c r="EY268" s="20"/>
      <c r="EZ268" s="20"/>
      <c r="FA268" s="20"/>
      <c r="FB268" s="20"/>
      <c r="FC268" s="20"/>
      <c r="FD268" s="20"/>
      <c r="FE268" s="20"/>
      <c r="FF268" s="20"/>
      <c r="FG268" s="20"/>
      <c r="FH268" s="20"/>
      <c r="FI268" s="20"/>
      <c r="FJ268" s="20"/>
      <c r="FK268" s="20"/>
      <c r="FL268" s="20"/>
      <c r="FM268" s="20"/>
      <c r="FN268" s="20"/>
      <c r="FO268" s="20"/>
      <c r="FP268" s="20"/>
      <c r="FQ268" s="20"/>
      <c r="FR268" s="20"/>
      <c r="FS268" s="20"/>
      <c r="FT268" s="20"/>
      <c r="FU268" s="20"/>
      <c r="FV268" s="20"/>
      <c r="FW268" s="20"/>
      <c r="FX268" s="20"/>
      <c r="FY268" s="20"/>
      <c r="FZ268" s="20"/>
      <c r="GA268" s="20"/>
      <c r="GB268" s="20"/>
      <c r="GC268" s="20"/>
      <c r="GD268" s="20"/>
      <c r="GE268" s="20"/>
      <c r="GF268" s="20"/>
      <c r="GG268" s="20"/>
      <c r="GH268" s="20"/>
      <c r="GI268" s="20"/>
      <c r="GJ268" s="20"/>
      <c r="GK268" s="20"/>
      <c r="GL268" s="20"/>
      <c r="GM268" s="20"/>
      <c r="GN268" s="20"/>
      <c r="GO268" s="20"/>
      <c r="GP268" s="20"/>
      <c r="GQ268" s="20"/>
      <c r="GR268" s="20"/>
      <c r="GS268" s="20"/>
      <c r="GT268" s="20"/>
      <c r="GU268" s="20"/>
      <c r="GV268" s="20"/>
      <c r="GW268" s="20"/>
      <c r="GX268" s="20"/>
      <c r="GY268" s="20"/>
      <c r="GZ268" s="20"/>
      <c r="HA268" s="20"/>
      <c r="HB268" s="20"/>
      <c r="HC268" s="20"/>
      <c r="HD268" s="20"/>
      <c r="HE268" s="20"/>
      <c r="HF268" s="20"/>
      <c r="HG268" s="20"/>
      <c r="HH268" s="20"/>
      <c r="HI268" s="20"/>
      <c r="HJ268" s="20"/>
      <c r="HK268" s="20"/>
      <c r="HL268" s="20"/>
      <c r="HM268" s="20"/>
      <c r="HN268" s="20"/>
      <c r="HO268" s="20"/>
      <c r="HP268" s="20"/>
      <c r="HQ268" s="20"/>
      <c r="HR268" s="20"/>
      <c r="HS268" s="20"/>
      <c r="HT268" s="20"/>
      <c r="HU268" s="20"/>
      <c r="HV268" s="20"/>
      <c r="HW268" s="20"/>
      <c r="HX268" s="20"/>
      <c r="HY268" s="20"/>
      <c r="HZ268" s="20"/>
      <c r="IA268" s="20"/>
      <c r="IB268" s="20"/>
      <c r="IC268" s="20"/>
      <c r="ID268" s="20"/>
      <c r="IE268" s="20"/>
      <c r="IF268" s="20"/>
      <c r="IG268" s="20"/>
      <c r="IH268" s="20"/>
      <c r="II268" s="20"/>
      <c r="IJ268" s="20"/>
      <c r="IK268" s="20"/>
      <c r="IL268" s="20"/>
      <c r="IM268" s="20"/>
      <c r="IN268" s="20"/>
      <c r="IO268" s="20"/>
    </row>
    <row r="269" spans="1:249" s="11" customFormat="1" ht="33" hidden="1">
      <c r="A269" s="60">
        <v>257</v>
      </c>
      <c r="B269" s="98" t="s">
        <v>1061</v>
      </c>
      <c r="C269" s="98"/>
      <c r="D269" s="98"/>
      <c r="E269" s="93" t="s">
        <v>1117</v>
      </c>
      <c r="F269" s="97" t="s">
        <v>1248</v>
      </c>
      <c r="G269" s="181"/>
      <c r="H269" s="138" t="s">
        <v>211</v>
      </c>
      <c r="I269" s="64">
        <v>2020</v>
      </c>
      <c r="J269" s="64"/>
      <c r="K269" s="64">
        <v>2022</v>
      </c>
      <c r="L269" s="64"/>
      <c r="M269" s="64"/>
      <c r="N269" s="98" t="s">
        <v>1113</v>
      </c>
      <c r="O269" s="93">
        <v>3000</v>
      </c>
      <c r="P269" s="93"/>
      <c r="Q269" s="93">
        <v>3000</v>
      </c>
      <c r="R269" s="93"/>
      <c r="S269" s="93"/>
      <c r="T269" s="93"/>
      <c r="U269" s="93">
        <v>1050</v>
      </c>
      <c r="V269" s="93"/>
      <c r="W269" s="83"/>
      <c r="X269" s="93"/>
      <c r="Y269" s="93"/>
      <c r="Z269" s="93">
        <v>0</v>
      </c>
      <c r="AA269" s="93"/>
      <c r="AB269" s="119" t="s">
        <v>1060</v>
      </c>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20"/>
      <c r="DI269" s="20"/>
      <c r="DJ269" s="20"/>
      <c r="DK269" s="20"/>
      <c r="DL269" s="20"/>
      <c r="DM269" s="20"/>
      <c r="DN269" s="20"/>
      <c r="DO269" s="20"/>
      <c r="DP269" s="20"/>
      <c r="DQ269" s="20"/>
      <c r="DR269" s="20"/>
      <c r="DS269" s="20"/>
      <c r="DT269" s="20"/>
      <c r="DU269" s="20"/>
      <c r="DV269" s="20"/>
      <c r="DW269" s="20"/>
      <c r="DX269" s="20"/>
      <c r="DY269" s="20"/>
      <c r="DZ269" s="20"/>
      <c r="EA269" s="20"/>
      <c r="EB269" s="20"/>
      <c r="EC269" s="20"/>
      <c r="ED269" s="20"/>
      <c r="EE269" s="20"/>
      <c r="EF269" s="20"/>
      <c r="EG269" s="20"/>
      <c r="EH269" s="20"/>
      <c r="EI269" s="20"/>
      <c r="EJ269" s="20"/>
      <c r="EK269" s="20"/>
      <c r="EL269" s="20"/>
      <c r="EM269" s="20"/>
      <c r="EN269" s="20"/>
      <c r="EO269" s="20"/>
      <c r="EP269" s="20"/>
      <c r="EQ269" s="20"/>
      <c r="ER269" s="20"/>
      <c r="ES269" s="20"/>
      <c r="ET269" s="20"/>
      <c r="EU269" s="20"/>
      <c r="EV269" s="20"/>
      <c r="EW269" s="20"/>
      <c r="EX269" s="20"/>
      <c r="EY269" s="20"/>
      <c r="EZ269" s="20"/>
      <c r="FA269" s="20"/>
      <c r="FB269" s="20"/>
      <c r="FC269" s="20"/>
      <c r="FD269" s="20"/>
      <c r="FE269" s="20"/>
      <c r="FF269" s="20"/>
      <c r="FG269" s="20"/>
      <c r="FH269" s="20"/>
      <c r="FI269" s="20"/>
      <c r="FJ269" s="20"/>
      <c r="FK269" s="20"/>
      <c r="FL269" s="20"/>
      <c r="FM269" s="20"/>
      <c r="FN269" s="20"/>
      <c r="FO269" s="20"/>
      <c r="FP269" s="20"/>
      <c r="FQ269" s="20"/>
      <c r="FR269" s="20"/>
      <c r="FS269" s="20"/>
      <c r="FT269" s="20"/>
      <c r="FU269" s="20"/>
      <c r="FV269" s="20"/>
      <c r="FW269" s="20"/>
      <c r="FX269" s="20"/>
      <c r="FY269" s="20"/>
      <c r="FZ269" s="20"/>
      <c r="GA269" s="20"/>
      <c r="GB269" s="20"/>
      <c r="GC269" s="20"/>
      <c r="GD269" s="20"/>
      <c r="GE269" s="20"/>
      <c r="GF269" s="20"/>
      <c r="GG269" s="20"/>
      <c r="GH269" s="20"/>
      <c r="GI269" s="20"/>
      <c r="GJ269" s="20"/>
      <c r="GK269" s="20"/>
      <c r="GL269" s="20"/>
      <c r="GM269" s="20"/>
      <c r="GN269" s="20"/>
      <c r="GO269" s="20"/>
      <c r="GP269" s="20"/>
      <c r="GQ269" s="20"/>
      <c r="GR269" s="20"/>
      <c r="GS269" s="20"/>
      <c r="GT269" s="20"/>
      <c r="GU269" s="20"/>
      <c r="GV269" s="20"/>
      <c r="GW269" s="20"/>
      <c r="GX269" s="20"/>
      <c r="GY269" s="20"/>
      <c r="GZ269" s="20"/>
      <c r="HA269" s="20"/>
      <c r="HB269" s="20"/>
      <c r="HC269" s="20"/>
      <c r="HD269" s="20"/>
      <c r="HE269" s="20"/>
      <c r="HF269" s="20"/>
      <c r="HG269" s="20"/>
      <c r="HH269" s="20"/>
      <c r="HI269" s="20"/>
      <c r="HJ269" s="20"/>
      <c r="HK269" s="20"/>
      <c r="HL269" s="20"/>
      <c r="HM269" s="20"/>
      <c r="HN269" s="20"/>
      <c r="HO269" s="20"/>
      <c r="HP269" s="20"/>
      <c r="HQ269" s="20"/>
      <c r="HR269" s="20"/>
      <c r="HS269" s="20"/>
      <c r="HT269" s="20"/>
      <c r="HU269" s="20"/>
      <c r="HV269" s="20"/>
      <c r="HW269" s="20"/>
      <c r="HX269" s="20"/>
      <c r="HY269" s="20"/>
      <c r="HZ269" s="20"/>
      <c r="IA269" s="20"/>
      <c r="IB269" s="20"/>
      <c r="IC269" s="20"/>
      <c r="ID269" s="20"/>
      <c r="IE269" s="20"/>
      <c r="IF269" s="20"/>
      <c r="IG269" s="20"/>
      <c r="IH269" s="20"/>
      <c r="II269" s="20"/>
      <c r="IJ269" s="20"/>
      <c r="IK269" s="20"/>
      <c r="IL269" s="20"/>
      <c r="IM269" s="20"/>
      <c r="IN269" s="20"/>
      <c r="IO269" s="20"/>
    </row>
    <row r="270" spans="1:249" s="4" customFormat="1" ht="33" hidden="1">
      <c r="A270" s="60">
        <v>258</v>
      </c>
      <c r="B270" s="98" t="s">
        <v>1062</v>
      </c>
      <c r="C270" s="98"/>
      <c r="D270" s="98"/>
      <c r="E270" s="93" t="s">
        <v>1117</v>
      </c>
      <c r="F270" s="97" t="s">
        <v>1248</v>
      </c>
      <c r="G270" s="181"/>
      <c r="H270" s="138" t="s">
        <v>211</v>
      </c>
      <c r="I270" s="64">
        <v>2020</v>
      </c>
      <c r="J270" s="64"/>
      <c r="K270" s="64">
        <v>2022</v>
      </c>
      <c r="L270" s="64"/>
      <c r="M270" s="64"/>
      <c r="N270" s="98" t="s">
        <v>1113</v>
      </c>
      <c r="O270" s="83">
        <v>5500</v>
      </c>
      <c r="P270" s="83"/>
      <c r="Q270" s="83">
        <v>5500</v>
      </c>
      <c r="R270" s="83"/>
      <c r="S270" s="83"/>
      <c r="T270" s="83"/>
      <c r="U270" s="83">
        <v>1925</v>
      </c>
      <c r="V270" s="83"/>
      <c r="W270" s="83"/>
      <c r="X270" s="93"/>
      <c r="Y270" s="93"/>
      <c r="Z270" s="93">
        <v>0</v>
      </c>
      <c r="AA270" s="93"/>
      <c r="AB270" s="119" t="s">
        <v>1046</v>
      </c>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c r="DZ270" s="20"/>
      <c r="EA270" s="20"/>
      <c r="EB270" s="20"/>
      <c r="EC270" s="20"/>
      <c r="ED270" s="20"/>
      <c r="EE270" s="20"/>
      <c r="EF270" s="20"/>
      <c r="EG270" s="20"/>
      <c r="EH270" s="20"/>
      <c r="EI270" s="20"/>
      <c r="EJ270" s="20"/>
      <c r="EK270" s="20"/>
      <c r="EL270" s="20"/>
      <c r="EM270" s="20"/>
      <c r="EN270" s="20"/>
      <c r="EO270" s="20"/>
      <c r="EP270" s="20"/>
      <c r="EQ270" s="20"/>
      <c r="ER270" s="20"/>
      <c r="ES270" s="20"/>
      <c r="ET270" s="20"/>
      <c r="EU270" s="20"/>
      <c r="EV270" s="20"/>
      <c r="EW270" s="20"/>
      <c r="EX270" s="20"/>
      <c r="EY270" s="20"/>
      <c r="EZ270" s="20"/>
      <c r="FA270" s="20"/>
      <c r="FB270" s="20"/>
      <c r="FC270" s="20"/>
      <c r="FD270" s="20"/>
      <c r="FE270" s="20"/>
      <c r="FF270" s="20"/>
      <c r="FG270" s="20"/>
      <c r="FH270" s="20"/>
      <c r="FI270" s="20"/>
      <c r="FJ270" s="20"/>
      <c r="FK270" s="20"/>
      <c r="FL270" s="20"/>
      <c r="FM270" s="20"/>
      <c r="FN270" s="20"/>
      <c r="FO270" s="20"/>
      <c r="FP270" s="20"/>
      <c r="FQ270" s="20"/>
      <c r="FR270" s="20"/>
      <c r="FS270" s="20"/>
      <c r="FT270" s="20"/>
      <c r="FU270" s="20"/>
      <c r="FV270" s="20"/>
      <c r="FW270" s="20"/>
      <c r="FX270" s="20"/>
      <c r="FY270" s="20"/>
      <c r="FZ270" s="20"/>
      <c r="GA270" s="20"/>
      <c r="GB270" s="20"/>
      <c r="GC270" s="20"/>
      <c r="GD270" s="20"/>
      <c r="GE270" s="20"/>
      <c r="GF270" s="20"/>
      <c r="GG270" s="20"/>
      <c r="GH270" s="20"/>
      <c r="GI270" s="20"/>
      <c r="GJ270" s="20"/>
      <c r="GK270" s="20"/>
      <c r="GL270" s="20"/>
      <c r="GM270" s="20"/>
      <c r="GN270" s="20"/>
      <c r="GO270" s="20"/>
      <c r="GP270" s="20"/>
      <c r="GQ270" s="20"/>
      <c r="GR270" s="20"/>
      <c r="GS270" s="20"/>
      <c r="GT270" s="20"/>
      <c r="GU270" s="20"/>
      <c r="GV270" s="20"/>
      <c r="GW270" s="20"/>
      <c r="GX270" s="20"/>
      <c r="GY270" s="20"/>
      <c r="GZ270" s="20"/>
      <c r="HA270" s="20"/>
      <c r="HB270" s="20"/>
      <c r="HC270" s="20"/>
      <c r="HD270" s="20"/>
      <c r="HE270" s="20"/>
      <c r="HF270" s="20"/>
      <c r="HG270" s="20"/>
      <c r="HH270" s="20"/>
      <c r="HI270" s="20"/>
      <c r="HJ270" s="20"/>
      <c r="HK270" s="20"/>
      <c r="HL270" s="20"/>
      <c r="HM270" s="20"/>
      <c r="HN270" s="20"/>
      <c r="HO270" s="20"/>
      <c r="HP270" s="20"/>
      <c r="HQ270" s="20"/>
      <c r="HR270" s="20"/>
      <c r="HS270" s="20"/>
      <c r="HT270" s="20"/>
      <c r="HU270" s="20"/>
      <c r="HV270" s="20"/>
      <c r="HW270" s="20"/>
      <c r="HX270" s="20"/>
      <c r="HY270" s="20"/>
      <c r="HZ270" s="20"/>
      <c r="IA270" s="20"/>
      <c r="IB270" s="20"/>
      <c r="IC270" s="20"/>
      <c r="ID270" s="20"/>
      <c r="IE270" s="20"/>
      <c r="IF270" s="20"/>
      <c r="IG270" s="20"/>
      <c r="IH270" s="20"/>
      <c r="II270" s="20"/>
      <c r="IJ270" s="20"/>
      <c r="IK270" s="20"/>
      <c r="IL270" s="20"/>
      <c r="IM270" s="20"/>
      <c r="IN270" s="20"/>
      <c r="IO270" s="20"/>
    </row>
    <row r="271" spans="1:249" s="20" customFormat="1" ht="33" hidden="1">
      <c r="A271" s="60">
        <v>259</v>
      </c>
      <c r="B271" s="98" t="s">
        <v>1063</v>
      </c>
      <c r="C271" s="98"/>
      <c r="D271" s="98"/>
      <c r="E271" s="93" t="s">
        <v>1117</v>
      </c>
      <c r="F271" s="97" t="s">
        <v>1248</v>
      </c>
      <c r="G271" s="181"/>
      <c r="H271" s="63" t="s">
        <v>19</v>
      </c>
      <c r="I271" s="64">
        <v>2020</v>
      </c>
      <c r="J271" s="64"/>
      <c r="K271" s="64">
        <v>2022</v>
      </c>
      <c r="L271" s="64"/>
      <c r="M271" s="64"/>
      <c r="N271" s="98" t="s">
        <v>1113</v>
      </c>
      <c r="O271" s="65">
        <v>3000</v>
      </c>
      <c r="P271" s="65"/>
      <c r="Q271" s="65">
        <v>3000</v>
      </c>
      <c r="R271" s="93"/>
      <c r="S271" s="93"/>
      <c r="T271" s="93"/>
      <c r="U271" s="65">
        <v>1050</v>
      </c>
      <c r="V271" s="65"/>
      <c r="W271" s="83"/>
      <c r="X271" s="93"/>
      <c r="Y271" s="93"/>
      <c r="Z271" s="93">
        <v>0</v>
      </c>
      <c r="AA271" s="93"/>
      <c r="AB271" s="119" t="s">
        <v>1046</v>
      </c>
    </row>
    <row r="272" spans="1:249" s="20" customFormat="1" ht="33" hidden="1">
      <c r="A272" s="60">
        <v>260</v>
      </c>
      <c r="B272" s="98" t="s">
        <v>1064</v>
      </c>
      <c r="C272" s="98"/>
      <c r="D272" s="98"/>
      <c r="E272" s="93" t="s">
        <v>1117</v>
      </c>
      <c r="F272" s="97" t="s">
        <v>1248</v>
      </c>
      <c r="G272" s="181"/>
      <c r="H272" s="63" t="s">
        <v>19</v>
      </c>
      <c r="I272" s="64">
        <v>2020</v>
      </c>
      <c r="J272" s="64"/>
      <c r="K272" s="64">
        <v>2022</v>
      </c>
      <c r="L272" s="64"/>
      <c r="M272" s="64"/>
      <c r="N272" s="98" t="s">
        <v>1113</v>
      </c>
      <c r="O272" s="65">
        <v>5100</v>
      </c>
      <c r="P272" s="65"/>
      <c r="Q272" s="65">
        <v>5100</v>
      </c>
      <c r="R272" s="93"/>
      <c r="S272" s="93"/>
      <c r="T272" s="93"/>
      <c r="U272" s="65">
        <v>1785</v>
      </c>
      <c r="V272" s="65"/>
      <c r="W272" s="83"/>
      <c r="X272" s="185"/>
      <c r="Y272" s="185"/>
      <c r="Z272" s="93">
        <v>0</v>
      </c>
      <c r="AA272" s="93"/>
      <c r="AB272" s="119" t="s">
        <v>1046</v>
      </c>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row>
    <row r="273" spans="1:249" s="20" customFormat="1" ht="33" hidden="1">
      <c r="A273" s="60">
        <v>261</v>
      </c>
      <c r="B273" s="98" t="s">
        <v>1065</v>
      </c>
      <c r="C273" s="98"/>
      <c r="D273" s="98"/>
      <c r="E273" s="93" t="s">
        <v>1117</v>
      </c>
      <c r="F273" s="97" t="s">
        <v>1248</v>
      </c>
      <c r="G273" s="181"/>
      <c r="H273" s="105" t="s">
        <v>26</v>
      </c>
      <c r="I273" s="64">
        <v>2020</v>
      </c>
      <c r="J273" s="64"/>
      <c r="K273" s="64">
        <v>2022</v>
      </c>
      <c r="L273" s="64"/>
      <c r="M273" s="64"/>
      <c r="N273" s="98" t="s">
        <v>1113</v>
      </c>
      <c r="O273" s="65">
        <v>3000</v>
      </c>
      <c r="P273" s="65"/>
      <c r="Q273" s="65">
        <v>3000</v>
      </c>
      <c r="R273" s="93"/>
      <c r="S273" s="93"/>
      <c r="T273" s="93"/>
      <c r="U273" s="65">
        <v>1050</v>
      </c>
      <c r="V273" s="65"/>
      <c r="W273" s="83"/>
      <c r="X273" s="93"/>
      <c r="Y273" s="93"/>
      <c r="Z273" s="93">
        <v>0</v>
      </c>
      <c r="AA273" s="93"/>
      <c r="AB273" s="119" t="s">
        <v>1046</v>
      </c>
    </row>
    <row r="274" spans="1:249" s="20" customFormat="1" ht="33" hidden="1">
      <c r="A274" s="60">
        <v>262</v>
      </c>
      <c r="B274" s="98" t="s">
        <v>1066</v>
      </c>
      <c r="C274" s="98"/>
      <c r="D274" s="98"/>
      <c r="E274" s="93" t="s">
        <v>1117</v>
      </c>
      <c r="F274" s="97" t="s">
        <v>1248</v>
      </c>
      <c r="G274" s="181"/>
      <c r="H274" s="138" t="s">
        <v>237</v>
      </c>
      <c r="I274" s="64">
        <v>2020</v>
      </c>
      <c r="J274" s="64"/>
      <c r="K274" s="64">
        <v>2022</v>
      </c>
      <c r="L274" s="64"/>
      <c r="M274" s="64"/>
      <c r="N274" s="98" t="s">
        <v>1113</v>
      </c>
      <c r="O274" s="65">
        <v>3000</v>
      </c>
      <c r="P274" s="65"/>
      <c r="Q274" s="65">
        <v>3000</v>
      </c>
      <c r="R274" s="93"/>
      <c r="S274" s="93"/>
      <c r="T274" s="93"/>
      <c r="U274" s="65">
        <v>1050</v>
      </c>
      <c r="V274" s="65"/>
      <c r="W274" s="83"/>
      <c r="X274" s="185"/>
      <c r="Y274" s="185"/>
      <c r="Z274" s="93">
        <v>0</v>
      </c>
      <c r="AA274" s="93"/>
      <c r="AB274" s="119" t="s">
        <v>1046</v>
      </c>
    </row>
    <row r="275" spans="1:249" s="20" customFormat="1" ht="49.5" hidden="1">
      <c r="A275" s="60">
        <v>263</v>
      </c>
      <c r="B275" s="98" t="s">
        <v>1067</v>
      </c>
      <c r="C275" s="98"/>
      <c r="D275" s="98"/>
      <c r="E275" s="93" t="s">
        <v>1117</v>
      </c>
      <c r="F275" s="97" t="s">
        <v>1248</v>
      </c>
      <c r="G275" s="181"/>
      <c r="H275" s="105" t="s">
        <v>26</v>
      </c>
      <c r="I275" s="64">
        <v>2020</v>
      </c>
      <c r="J275" s="64"/>
      <c r="K275" s="64">
        <v>2022</v>
      </c>
      <c r="L275" s="64"/>
      <c r="M275" s="64"/>
      <c r="N275" s="98" t="s">
        <v>1113</v>
      </c>
      <c r="O275" s="65">
        <v>4800</v>
      </c>
      <c r="P275" s="65"/>
      <c r="Q275" s="65">
        <v>4800</v>
      </c>
      <c r="R275" s="93"/>
      <c r="S275" s="93"/>
      <c r="T275" s="93"/>
      <c r="U275" s="65">
        <v>1680</v>
      </c>
      <c r="V275" s="65"/>
      <c r="W275" s="83"/>
      <c r="X275" s="93"/>
      <c r="Y275" s="93"/>
      <c r="Z275" s="93">
        <v>0</v>
      </c>
      <c r="AA275" s="93"/>
      <c r="AB275" s="119" t="s">
        <v>1068</v>
      </c>
    </row>
    <row r="276" spans="1:249" s="20" customFormat="1" ht="115.5" hidden="1">
      <c r="A276" s="60">
        <v>264</v>
      </c>
      <c r="B276" s="77" t="s">
        <v>1069</v>
      </c>
      <c r="C276" s="77"/>
      <c r="D276" s="77"/>
      <c r="E276" s="93" t="s">
        <v>1117</v>
      </c>
      <c r="F276" s="97" t="s">
        <v>1248</v>
      </c>
      <c r="G276" s="93"/>
      <c r="H276" s="138" t="s">
        <v>211</v>
      </c>
      <c r="I276" s="64">
        <v>2020</v>
      </c>
      <c r="J276" s="64"/>
      <c r="K276" s="64">
        <v>2022</v>
      </c>
      <c r="L276" s="64"/>
      <c r="M276" s="64"/>
      <c r="N276" s="98" t="s">
        <v>1113</v>
      </c>
      <c r="O276" s="65">
        <v>4800</v>
      </c>
      <c r="P276" s="65"/>
      <c r="Q276" s="65">
        <v>4800</v>
      </c>
      <c r="R276" s="93"/>
      <c r="S276" s="93"/>
      <c r="T276" s="93"/>
      <c r="U276" s="65">
        <v>1680</v>
      </c>
      <c r="V276" s="65"/>
      <c r="W276" s="83">
        <v>0</v>
      </c>
      <c r="X276" s="58"/>
      <c r="Y276" s="58"/>
      <c r="Z276" s="93">
        <v>0</v>
      </c>
      <c r="AA276" s="93"/>
      <c r="AB276" s="135" t="s">
        <v>1070</v>
      </c>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row>
    <row r="277" spans="1:249" s="20" customFormat="1" ht="33" hidden="1">
      <c r="A277" s="60">
        <v>265</v>
      </c>
      <c r="B277" s="98" t="s">
        <v>1071</v>
      </c>
      <c r="C277" s="98"/>
      <c r="D277" s="98"/>
      <c r="E277" s="93" t="s">
        <v>1117</v>
      </c>
      <c r="F277" s="97" t="s">
        <v>1248</v>
      </c>
      <c r="G277" s="93"/>
      <c r="H277" s="63" t="s">
        <v>132</v>
      </c>
      <c r="I277" s="64">
        <v>2020</v>
      </c>
      <c r="J277" s="64"/>
      <c r="K277" s="64">
        <v>2022</v>
      </c>
      <c r="L277" s="64"/>
      <c r="M277" s="64"/>
      <c r="N277" s="98" t="s">
        <v>1113</v>
      </c>
      <c r="O277" s="65">
        <v>5000</v>
      </c>
      <c r="P277" s="65"/>
      <c r="Q277" s="65">
        <v>5000</v>
      </c>
      <c r="R277" s="83"/>
      <c r="S277" s="83"/>
      <c r="T277" s="83"/>
      <c r="U277" s="83">
        <v>1750</v>
      </c>
      <c r="V277" s="83"/>
      <c r="W277" s="83"/>
      <c r="X277" s="185"/>
      <c r="Y277" s="185"/>
      <c r="Z277" s="93">
        <v>0</v>
      </c>
      <c r="AA277" s="93"/>
      <c r="AB277" s="135" t="s">
        <v>1060</v>
      </c>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row>
    <row r="278" spans="1:249" s="20" customFormat="1" ht="49.5" hidden="1">
      <c r="A278" s="60">
        <v>266</v>
      </c>
      <c r="B278" s="98" t="s">
        <v>1072</v>
      </c>
      <c r="C278" s="98"/>
      <c r="D278" s="98"/>
      <c r="E278" s="93" t="s">
        <v>1117</v>
      </c>
      <c r="F278" s="97" t="s">
        <v>1248</v>
      </c>
      <c r="G278" s="181"/>
      <c r="H278" s="178" t="s">
        <v>189</v>
      </c>
      <c r="I278" s="64">
        <v>2020</v>
      </c>
      <c r="J278" s="64"/>
      <c r="K278" s="64">
        <v>2022</v>
      </c>
      <c r="L278" s="64"/>
      <c r="M278" s="64"/>
      <c r="N278" s="98" t="s">
        <v>1113</v>
      </c>
      <c r="O278" s="65">
        <v>2500</v>
      </c>
      <c r="P278" s="65"/>
      <c r="Q278" s="65">
        <v>2500</v>
      </c>
      <c r="R278" s="93"/>
      <c r="S278" s="93"/>
      <c r="T278" s="93"/>
      <c r="U278" s="65">
        <v>875</v>
      </c>
      <c r="V278" s="65"/>
      <c r="W278" s="83"/>
      <c r="X278" s="58"/>
      <c r="Y278" s="58"/>
      <c r="Z278" s="93">
        <v>0</v>
      </c>
      <c r="AA278" s="93"/>
      <c r="AB278" s="119" t="s">
        <v>1068</v>
      </c>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row>
    <row r="279" spans="1:249" s="20" customFormat="1" ht="49.5" hidden="1">
      <c r="A279" s="60">
        <v>267</v>
      </c>
      <c r="B279" s="98" t="s">
        <v>1073</v>
      </c>
      <c r="C279" s="98"/>
      <c r="D279" s="98"/>
      <c r="E279" s="93" t="s">
        <v>1117</v>
      </c>
      <c r="F279" s="97" t="s">
        <v>1248</v>
      </c>
      <c r="G279" s="181"/>
      <c r="H279" s="139" t="s">
        <v>51</v>
      </c>
      <c r="I279" s="64">
        <v>2020</v>
      </c>
      <c r="J279" s="64"/>
      <c r="K279" s="64">
        <v>2022</v>
      </c>
      <c r="L279" s="64"/>
      <c r="M279" s="64"/>
      <c r="N279" s="98" t="s">
        <v>1113</v>
      </c>
      <c r="O279" s="65">
        <v>3000</v>
      </c>
      <c r="P279" s="65"/>
      <c r="Q279" s="65">
        <v>3000</v>
      </c>
      <c r="R279" s="93"/>
      <c r="S279" s="93"/>
      <c r="T279" s="93"/>
      <c r="U279" s="65">
        <v>1050</v>
      </c>
      <c r="V279" s="65"/>
      <c r="W279" s="83"/>
      <c r="X279" s="93"/>
      <c r="Y279" s="93"/>
      <c r="Z279" s="93">
        <v>0</v>
      </c>
      <c r="AA279" s="93"/>
      <c r="AB279" s="119" t="s">
        <v>1068</v>
      </c>
    </row>
    <row r="280" spans="1:249" s="4" customFormat="1" ht="33" hidden="1">
      <c r="A280" s="60">
        <v>268</v>
      </c>
      <c r="B280" s="98" t="s">
        <v>1074</v>
      </c>
      <c r="C280" s="98"/>
      <c r="D280" s="98"/>
      <c r="E280" s="93" t="s">
        <v>1117</v>
      </c>
      <c r="F280" s="97" t="s">
        <v>1248</v>
      </c>
      <c r="G280" s="185"/>
      <c r="H280" s="105" t="s">
        <v>106</v>
      </c>
      <c r="I280" s="64">
        <v>2020</v>
      </c>
      <c r="J280" s="64"/>
      <c r="K280" s="64">
        <v>2022</v>
      </c>
      <c r="L280" s="64"/>
      <c r="M280" s="64"/>
      <c r="N280" s="98" t="s">
        <v>1113</v>
      </c>
      <c r="O280" s="65">
        <v>3000</v>
      </c>
      <c r="P280" s="65"/>
      <c r="Q280" s="65">
        <v>3000</v>
      </c>
      <c r="R280" s="93"/>
      <c r="S280" s="93"/>
      <c r="T280" s="93"/>
      <c r="U280" s="65">
        <v>1050</v>
      </c>
      <c r="V280" s="65"/>
      <c r="W280" s="83">
        <v>1851</v>
      </c>
      <c r="X280" s="93"/>
      <c r="Y280" s="93"/>
      <c r="Z280" s="93">
        <v>1851</v>
      </c>
      <c r="AA280" s="93"/>
      <c r="AB280" s="195"/>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20"/>
      <c r="DI280" s="20"/>
      <c r="DJ280" s="20"/>
      <c r="DK280" s="20"/>
      <c r="DL280" s="20"/>
      <c r="DM280" s="20"/>
      <c r="DN280" s="20"/>
      <c r="DO280" s="20"/>
      <c r="DP280" s="20"/>
      <c r="DQ280" s="20"/>
      <c r="DR280" s="20"/>
      <c r="DS280" s="20"/>
      <c r="DT280" s="20"/>
      <c r="DU280" s="20"/>
      <c r="DV280" s="20"/>
      <c r="DW280" s="20"/>
      <c r="DX280" s="20"/>
      <c r="DY280" s="20"/>
      <c r="DZ280" s="20"/>
      <c r="EA280" s="20"/>
      <c r="EB280" s="20"/>
      <c r="EC280" s="20"/>
      <c r="ED280" s="20"/>
      <c r="EE280" s="20"/>
      <c r="EF280" s="20"/>
      <c r="EG280" s="20"/>
      <c r="EH280" s="20"/>
      <c r="EI280" s="20"/>
      <c r="EJ280" s="20"/>
      <c r="EK280" s="20"/>
      <c r="EL280" s="20"/>
      <c r="EM280" s="20"/>
      <c r="EN280" s="20"/>
      <c r="EO280" s="20"/>
      <c r="EP280" s="20"/>
      <c r="EQ280" s="20"/>
      <c r="ER280" s="20"/>
      <c r="ES280" s="20"/>
      <c r="ET280" s="20"/>
      <c r="EU280" s="20"/>
      <c r="EV280" s="20"/>
      <c r="EW280" s="20"/>
      <c r="EX280" s="20"/>
      <c r="EY280" s="20"/>
      <c r="EZ280" s="20"/>
      <c r="FA280" s="20"/>
      <c r="FB280" s="20"/>
      <c r="FC280" s="20"/>
      <c r="FD280" s="20"/>
      <c r="FE280" s="20"/>
      <c r="FF280" s="20"/>
      <c r="FG280" s="20"/>
      <c r="FH280" s="20"/>
      <c r="FI280" s="20"/>
      <c r="FJ280" s="20"/>
      <c r="FK280" s="20"/>
      <c r="FL280" s="20"/>
      <c r="FM280" s="20"/>
      <c r="FN280" s="20"/>
      <c r="FO280" s="20"/>
      <c r="FP280" s="20"/>
      <c r="FQ280" s="20"/>
      <c r="FR280" s="20"/>
      <c r="FS280" s="20"/>
      <c r="FT280" s="20"/>
      <c r="FU280" s="20"/>
      <c r="FV280" s="20"/>
      <c r="FW280" s="20"/>
      <c r="FX280" s="20"/>
      <c r="FY280" s="20"/>
      <c r="FZ280" s="20"/>
      <c r="GA280" s="20"/>
      <c r="GB280" s="20"/>
      <c r="GC280" s="20"/>
      <c r="GD280" s="20"/>
      <c r="GE280" s="20"/>
      <c r="GF280" s="20"/>
      <c r="GG280" s="20"/>
      <c r="GH280" s="20"/>
      <c r="GI280" s="20"/>
      <c r="GJ280" s="20"/>
      <c r="GK280" s="20"/>
      <c r="GL280" s="20"/>
      <c r="GM280" s="20"/>
      <c r="GN280" s="20"/>
      <c r="GO280" s="20"/>
      <c r="GP280" s="20"/>
      <c r="GQ280" s="20"/>
      <c r="GR280" s="20"/>
      <c r="GS280" s="20"/>
      <c r="GT280" s="20"/>
      <c r="GU280" s="20"/>
      <c r="GV280" s="20"/>
      <c r="GW280" s="20"/>
      <c r="GX280" s="20"/>
      <c r="GY280" s="20"/>
      <c r="GZ280" s="20"/>
      <c r="HA280" s="20"/>
      <c r="HB280" s="20"/>
      <c r="HC280" s="20"/>
      <c r="HD280" s="20"/>
      <c r="HE280" s="20"/>
      <c r="HF280" s="20"/>
      <c r="HG280" s="20"/>
      <c r="HH280" s="20"/>
      <c r="HI280" s="20"/>
      <c r="HJ280" s="20"/>
      <c r="HK280" s="20"/>
      <c r="HL280" s="20"/>
      <c r="HM280" s="20"/>
      <c r="HN280" s="20"/>
      <c r="HO280" s="20"/>
      <c r="HP280" s="20"/>
      <c r="HQ280" s="20"/>
      <c r="HR280" s="20"/>
      <c r="HS280" s="20"/>
      <c r="HT280" s="20"/>
      <c r="HU280" s="20"/>
      <c r="HV280" s="20"/>
      <c r="HW280" s="20"/>
      <c r="HX280" s="20"/>
      <c r="HY280" s="20"/>
      <c r="HZ280" s="20"/>
      <c r="IA280" s="20"/>
      <c r="IB280" s="20"/>
      <c r="IC280" s="20"/>
      <c r="ID280" s="20"/>
      <c r="IE280" s="20"/>
      <c r="IF280" s="20"/>
      <c r="IG280" s="20"/>
      <c r="IH280" s="20"/>
      <c r="II280" s="20"/>
      <c r="IJ280" s="20"/>
      <c r="IK280" s="20"/>
      <c r="IL280" s="20"/>
      <c r="IM280" s="20"/>
      <c r="IN280" s="20"/>
      <c r="IO280" s="20"/>
    </row>
    <row r="281" spans="1:249" s="4" customFormat="1" ht="49.5" hidden="1">
      <c r="A281" s="60">
        <v>269</v>
      </c>
      <c r="B281" s="98" t="s">
        <v>1075</v>
      </c>
      <c r="C281" s="98"/>
      <c r="D281" s="98"/>
      <c r="E281" s="93" t="s">
        <v>1117</v>
      </c>
      <c r="F281" s="97" t="s">
        <v>1248</v>
      </c>
      <c r="G281" s="181"/>
      <c r="H281" s="63" t="s">
        <v>132</v>
      </c>
      <c r="I281" s="64">
        <v>2020</v>
      </c>
      <c r="J281" s="64"/>
      <c r="K281" s="64">
        <v>2022</v>
      </c>
      <c r="L281" s="64"/>
      <c r="M281" s="64"/>
      <c r="N281" s="98" t="s">
        <v>1113</v>
      </c>
      <c r="O281" s="154">
        <v>3200</v>
      </c>
      <c r="P281" s="154"/>
      <c r="Q281" s="154">
        <v>3200</v>
      </c>
      <c r="R281" s="154"/>
      <c r="S281" s="154"/>
      <c r="T281" s="154"/>
      <c r="U281" s="95">
        <v>1120</v>
      </c>
      <c r="V281" s="95"/>
      <c r="W281" s="83">
        <f>Z281</f>
        <v>0</v>
      </c>
      <c r="X281" s="196"/>
      <c r="Y281" s="196"/>
      <c r="Z281" s="93">
        <v>0</v>
      </c>
      <c r="AA281" s="93"/>
      <c r="AB281" s="119" t="s">
        <v>1068</v>
      </c>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20"/>
      <c r="CC281" s="20"/>
      <c r="CD281" s="20"/>
      <c r="CE281" s="20"/>
      <c r="CF281" s="20"/>
      <c r="CG281" s="20"/>
      <c r="CH281" s="20"/>
      <c r="CI281" s="20"/>
      <c r="CJ281" s="20"/>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20"/>
      <c r="DI281" s="20"/>
      <c r="DJ281" s="20"/>
      <c r="DK281" s="20"/>
      <c r="DL281" s="20"/>
      <c r="DM281" s="20"/>
      <c r="DN281" s="20"/>
      <c r="DO281" s="20"/>
      <c r="DP281" s="20"/>
      <c r="DQ281" s="20"/>
      <c r="DR281" s="20"/>
      <c r="DS281" s="20"/>
      <c r="DT281" s="20"/>
      <c r="DU281" s="20"/>
      <c r="DV281" s="20"/>
      <c r="DW281" s="20"/>
      <c r="DX281" s="20"/>
      <c r="DY281" s="20"/>
      <c r="DZ281" s="20"/>
      <c r="EA281" s="20"/>
      <c r="EB281" s="20"/>
      <c r="EC281" s="20"/>
      <c r="ED281" s="20"/>
      <c r="EE281" s="20"/>
      <c r="EF281" s="20"/>
      <c r="EG281" s="20"/>
      <c r="EH281" s="20"/>
      <c r="EI281" s="20"/>
      <c r="EJ281" s="20"/>
      <c r="EK281" s="20"/>
      <c r="EL281" s="20"/>
      <c r="EM281" s="20"/>
      <c r="EN281" s="20"/>
      <c r="EO281" s="20"/>
      <c r="EP281" s="20"/>
      <c r="EQ281" s="20"/>
      <c r="ER281" s="20"/>
      <c r="ES281" s="20"/>
      <c r="ET281" s="20"/>
      <c r="EU281" s="20"/>
      <c r="EV281" s="20"/>
      <c r="EW281" s="20"/>
      <c r="EX281" s="20"/>
      <c r="EY281" s="20"/>
      <c r="EZ281" s="20"/>
      <c r="FA281" s="20"/>
      <c r="FB281" s="20"/>
      <c r="FC281" s="20"/>
      <c r="FD281" s="20"/>
      <c r="FE281" s="20"/>
      <c r="FF281" s="20"/>
      <c r="FG281" s="20"/>
      <c r="FH281" s="20"/>
      <c r="FI281" s="20"/>
      <c r="FJ281" s="20"/>
      <c r="FK281" s="20"/>
      <c r="FL281" s="20"/>
      <c r="FM281" s="20"/>
      <c r="FN281" s="20"/>
      <c r="FO281" s="20"/>
      <c r="FP281" s="20"/>
      <c r="FQ281" s="20"/>
      <c r="FR281" s="20"/>
      <c r="FS281" s="20"/>
      <c r="FT281" s="20"/>
      <c r="FU281" s="20"/>
      <c r="FV281" s="20"/>
      <c r="FW281" s="20"/>
      <c r="FX281" s="20"/>
      <c r="FY281" s="20"/>
      <c r="FZ281" s="20"/>
      <c r="GA281" s="20"/>
      <c r="GB281" s="20"/>
      <c r="GC281" s="20"/>
      <c r="GD281" s="20"/>
      <c r="GE281" s="20"/>
      <c r="GF281" s="20"/>
      <c r="GG281" s="20"/>
      <c r="GH281" s="20"/>
      <c r="GI281" s="20"/>
      <c r="GJ281" s="20"/>
      <c r="GK281" s="20"/>
      <c r="GL281" s="20"/>
      <c r="GM281" s="20"/>
      <c r="GN281" s="20"/>
      <c r="GO281" s="20"/>
      <c r="GP281" s="20"/>
      <c r="GQ281" s="20"/>
      <c r="GR281" s="20"/>
      <c r="GS281" s="20"/>
      <c r="GT281" s="20"/>
      <c r="GU281" s="20"/>
      <c r="GV281" s="20"/>
      <c r="GW281" s="20"/>
      <c r="GX281" s="20"/>
      <c r="GY281" s="20"/>
      <c r="GZ281" s="20"/>
      <c r="HA281" s="20"/>
      <c r="HB281" s="20"/>
      <c r="HC281" s="20"/>
      <c r="HD281" s="20"/>
      <c r="HE281" s="20"/>
      <c r="HF281" s="20"/>
      <c r="HG281" s="20"/>
      <c r="HH281" s="20"/>
      <c r="HI281" s="20"/>
      <c r="HJ281" s="20"/>
      <c r="HK281" s="20"/>
      <c r="HL281" s="20"/>
      <c r="HM281" s="20"/>
      <c r="HN281" s="20"/>
      <c r="HO281" s="20"/>
      <c r="HP281" s="20"/>
      <c r="HQ281" s="20"/>
      <c r="HR281" s="20"/>
      <c r="HS281" s="20"/>
      <c r="HT281" s="20"/>
      <c r="HU281" s="20"/>
      <c r="HV281" s="20"/>
      <c r="HW281" s="20"/>
      <c r="HX281" s="20"/>
      <c r="HY281" s="20"/>
      <c r="HZ281" s="20"/>
      <c r="IA281" s="20"/>
      <c r="IB281" s="20"/>
      <c r="IC281" s="20"/>
      <c r="ID281" s="20"/>
      <c r="IE281" s="20"/>
      <c r="IF281" s="20"/>
      <c r="IG281" s="20"/>
      <c r="IH281" s="20"/>
      <c r="II281" s="20"/>
      <c r="IJ281" s="20"/>
      <c r="IK281" s="20"/>
      <c r="IL281" s="20"/>
      <c r="IM281" s="20"/>
      <c r="IN281" s="20"/>
      <c r="IO281" s="20"/>
    </row>
    <row r="282" spans="1:249" s="4" customFormat="1" ht="82.5" hidden="1">
      <c r="A282" s="60">
        <v>270</v>
      </c>
      <c r="B282" s="98" t="s">
        <v>920</v>
      </c>
      <c r="C282" s="98"/>
      <c r="D282" s="98"/>
      <c r="E282" s="93" t="s">
        <v>1117</v>
      </c>
      <c r="F282" s="97" t="s">
        <v>1248</v>
      </c>
      <c r="G282" s="181"/>
      <c r="H282" s="105" t="s">
        <v>106</v>
      </c>
      <c r="I282" s="64">
        <v>2020</v>
      </c>
      <c r="J282" s="64"/>
      <c r="K282" s="64">
        <v>2022</v>
      </c>
      <c r="L282" s="64"/>
      <c r="M282" s="191" t="s">
        <v>1444</v>
      </c>
      <c r="N282" s="98" t="s">
        <v>1113</v>
      </c>
      <c r="O282" s="65">
        <v>4000</v>
      </c>
      <c r="P282" s="65"/>
      <c r="Q282" s="65">
        <v>4000</v>
      </c>
      <c r="R282" s="93"/>
      <c r="S282" s="93"/>
      <c r="T282" s="93"/>
      <c r="U282" s="65">
        <v>1400</v>
      </c>
      <c r="V282" s="65"/>
      <c r="W282" s="83">
        <v>0</v>
      </c>
      <c r="X282" s="93"/>
      <c r="Y282" s="93"/>
      <c r="Z282" s="93">
        <v>0</v>
      </c>
      <c r="AA282" s="93"/>
      <c r="AB282" s="119" t="s">
        <v>1076</v>
      </c>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c r="CB282" s="20"/>
      <c r="CC282" s="20"/>
      <c r="CD282" s="20"/>
      <c r="CE282" s="20"/>
      <c r="CF282" s="20"/>
      <c r="CG282" s="20"/>
      <c r="CH282" s="20"/>
      <c r="CI282" s="20"/>
      <c r="CJ282" s="20"/>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20"/>
      <c r="DI282" s="20"/>
      <c r="DJ282" s="20"/>
      <c r="DK282" s="20"/>
      <c r="DL282" s="20"/>
      <c r="DM282" s="20"/>
      <c r="DN282" s="20"/>
      <c r="DO282" s="20"/>
      <c r="DP282" s="20"/>
      <c r="DQ282" s="20"/>
      <c r="DR282" s="20"/>
      <c r="DS282" s="20"/>
      <c r="DT282" s="20"/>
      <c r="DU282" s="20"/>
      <c r="DV282" s="20"/>
      <c r="DW282" s="20"/>
      <c r="DX282" s="20"/>
      <c r="DY282" s="20"/>
      <c r="DZ282" s="20"/>
      <c r="EA282" s="20"/>
      <c r="EB282" s="20"/>
      <c r="EC282" s="20"/>
      <c r="ED282" s="20"/>
      <c r="EE282" s="20"/>
      <c r="EF282" s="20"/>
      <c r="EG282" s="20"/>
      <c r="EH282" s="20"/>
      <c r="EI282" s="20"/>
      <c r="EJ282" s="20"/>
      <c r="EK282" s="20"/>
      <c r="EL282" s="20"/>
      <c r="EM282" s="20"/>
      <c r="EN282" s="20"/>
      <c r="EO282" s="20"/>
      <c r="EP282" s="20"/>
      <c r="EQ282" s="20"/>
      <c r="ER282" s="20"/>
      <c r="ES282" s="20"/>
      <c r="ET282" s="20"/>
      <c r="EU282" s="20"/>
      <c r="EV282" s="20"/>
      <c r="EW282" s="20"/>
      <c r="EX282" s="20"/>
      <c r="EY282" s="20"/>
      <c r="EZ282" s="20"/>
      <c r="FA282" s="20"/>
      <c r="FB282" s="20"/>
      <c r="FC282" s="20"/>
      <c r="FD282" s="20"/>
      <c r="FE282" s="20"/>
      <c r="FF282" s="20"/>
      <c r="FG282" s="20"/>
      <c r="FH282" s="20"/>
      <c r="FI282" s="20"/>
      <c r="FJ282" s="20"/>
      <c r="FK282" s="20"/>
      <c r="FL282" s="20"/>
      <c r="FM282" s="20"/>
      <c r="FN282" s="20"/>
      <c r="FO282" s="20"/>
      <c r="FP282" s="20"/>
      <c r="FQ282" s="20"/>
      <c r="FR282" s="20"/>
      <c r="FS282" s="20"/>
      <c r="FT282" s="20"/>
      <c r="FU282" s="20"/>
      <c r="FV282" s="20"/>
      <c r="FW282" s="20"/>
      <c r="FX282" s="20"/>
      <c r="FY282" s="20"/>
      <c r="FZ282" s="20"/>
      <c r="GA282" s="20"/>
      <c r="GB282" s="20"/>
      <c r="GC282" s="20"/>
      <c r="GD282" s="20"/>
      <c r="GE282" s="20"/>
      <c r="GF282" s="20"/>
      <c r="GG282" s="20"/>
      <c r="GH282" s="20"/>
      <c r="GI282" s="20"/>
      <c r="GJ282" s="20"/>
      <c r="GK282" s="20"/>
      <c r="GL282" s="20"/>
      <c r="GM282" s="20"/>
      <c r="GN282" s="20"/>
      <c r="GO282" s="20"/>
      <c r="GP282" s="20"/>
      <c r="GQ282" s="20"/>
      <c r="GR282" s="20"/>
      <c r="GS282" s="20"/>
      <c r="GT282" s="20"/>
      <c r="GU282" s="20"/>
      <c r="GV282" s="20"/>
      <c r="GW282" s="20"/>
      <c r="GX282" s="20"/>
      <c r="GY282" s="20"/>
      <c r="GZ282" s="20"/>
      <c r="HA282" s="20"/>
      <c r="HB282" s="20"/>
      <c r="HC282" s="20"/>
      <c r="HD282" s="20"/>
      <c r="HE282" s="20"/>
      <c r="HF282" s="20"/>
      <c r="HG282" s="20"/>
      <c r="HH282" s="20"/>
      <c r="HI282" s="20"/>
      <c r="HJ282" s="20"/>
      <c r="HK282" s="20"/>
      <c r="HL282" s="20"/>
      <c r="HM282" s="20"/>
      <c r="HN282" s="20"/>
      <c r="HO282" s="20"/>
      <c r="HP282" s="20"/>
      <c r="HQ282" s="20"/>
      <c r="HR282" s="20"/>
      <c r="HS282" s="20"/>
      <c r="HT282" s="20"/>
      <c r="HU282" s="20"/>
      <c r="HV282" s="20"/>
      <c r="HW282" s="20"/>
      <c r="HX282" s="20"/>
      <c r="HY282" s="20"/>
      <c r="HZ282" s="20"/>
      <c r="IA282" s="20"/>
      <c r="IB282" s="20"/>
      <c r="IC282" s="20"/>
      <c r="ID282" s="20"/>
      <c r="IE282" s="20"/>
      <c r="IF282" s="20"/>
      <c r="IG282" s="20"/>
      <c r="IH282" s="20"/>
      <c r="II282" s="20"/>
      <c r="IJ282" s="20"/>
      <c r="IK282" s="20"/>
      <c r="IL282" s="20"/>
      <c r="IM282" s="20"/>
      <c r="IN282" s="20"/>
      <c r="IO282" s="20"/>
    </row>
    <row r="283" spans="1:249" s="4" customFormat="1" ht="33" hidden="1">
      <c r="A283" s="60">
        <v>271</v>
      </c>
      <c r="B283" s="98" t="s">
        <v>1077</v>
      </c>
      <c r="C283" s="98"/>
      <c r="D283" s="98"/>
      <c r="E283" s="93" t="s">
        <v>1117</v>
      </c>
      <c r="F283" s="97" t="s">
        <v>1248</v>
      </c>
      <c r="G283" s="181"/>
      <c r="H283" s="105" t="s">
        <v>26</v>
      </c>
      <c r="I283" s="64">
        <v>2020</v>
      </c>
      <c r="J283" s="64"/>
      <c r="K283" s="64">
        <v>2022</v>
      </c>
      <c r="L283" s="64"/>
      <c r="M283" s="64"/>
      <c r="N283" s="98" t="s">
        <v>1113</v>
      </c>
      <c r="O283" s="65">
        <v>4000</v>
      </c>
      <c r="P283" s="65"/>
      <c r="Q283" s="65">
        <v>4000</v>
      </c>
      <c r="R283" s="65"/>
      <c r="S283" s="65"/>
      <c r="T283" s="65"/>
      <c r="U283" s="65">
        <v>1400</v>
      </c>
      <c r="V283" s="65"/>
      <c r="W283" s="83"/>
      <c r="X283" s="93"/>
      <c r="Y283" s="93"/>
      <c r="Z283" s="93">
        <v>0</v>
      </c>
      <c r="AA283" s="93"/>
      <c r="AB283" s="119" t="s">
        <v>1046</v>
      </c>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c r="CC283" s="20"/>
      <c r="CD283" s="20"/>
      <c r="CE283" s="20"/>
      <c r="CF283" s="20"/>
      <c r="CG283" s="20"/>
      <c r="CH283" s="20"/>
      <c r="CI283" s="20"/>
      <c r="CJ283" s="2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20"/>
      <c r="DI283" s="20"/>
      <c r="DJ283" s="20"/>
      <c r="DK283" s="20"/>
      <c r="DL283" s="20"/>
      <c r="DM283" s="20"/>
      <c r="DN283" s="20"/>
      <c r="DO283" s="20"/>
      <c r="DP283" s="20"/>
      <c r="DQ283" s="20"/>
      <c r="DR283" s="20"/>
      <c r="DS283" s="20"/>
      <c r="DT283" s="20"/>
      <c r="DU283" s="20"/>
      <c r="DV283" s="20"/>
      <c r="DW283" s="20"/>
      <c r="DX283" s="20"/>
      <c r="DY283" s="20"/>
      <c r="DZ283" s="20"/>
      <c r="EA283" s="20"/>
      <c r="EB283" s="20"/>
      <c r="EC283" s="20"/>
      <c r="ED283" s="20"/>
      <c r="EE283" s="20"/>
      <c r="EF283" s="20"/>
      <c r="EG283" s="20"/>
      <c r="EH283" s="20"/>
      <c r="EI283" s="20"/>
      <c r="EJ283" s="20"/>
      <c r="EK283" s="20"/>
      <c r="EL283" s="20"/>
      <c r="EM283" s="20"/>
      <c r="EN283" s="20"/>
      <c r="EO283" s="20"/>
      <c r="EP283" s="20"/>
      <c r="EQ283" s="20"/>
      <c r="ER283" s="20"/>
      <c r="ES283" s="20"/>
      <c r="ET283" s="20"/>
      <c r="EU283" s="20"/>
      <c r="EV283" s="20"/>
      <c r="EW283" s="20"/>
      <c r="EX283" s="20"/>
      <c r="EY283" s="20"/>
      <c r="EZ283" s="20"/>
      <c r="FA283" s="20"/>
      <c r="FB283" s="20"/>
      <c r="FC283" s="20"/>
      <c r="FD283" s="20"/>
      <c r="FE283" s="20"/>
      <c r="FF283" s="20"/>
      <c r="FG283" s="20"/>
      <c r="FH283" s="20"/>
      <c r="FI283" s="20"/>
      <c r="FJ283" s="20"/>
      <c r="FK283" s="20"/>
      <c r="FL283" s="20"/>
      <c r="FM283" s="20"/>
      <c r="FN283" s="20"/>
      <c r="FO283" s="20"/>
      <c r="FP283" s="20"/>
      <c r="FQ283" s="20"/>
      <c r="FR283" s="20"/>
      <c r="FS283" s="20"/>
      <c r="FT283" s="20"/>
      <c r="FU283" s="20"/>
      <c r="FV283" s="20"/>
      <c r="FW283" s="20"/>
      <c r="FX283" s="20"/>
      <c r="FY283" s="20"/>
      <c r="FZ283" s="20"/>
      <c r="GA283" s="20"/>
      <c r="GB283" s="20"/>
      <c r="GC283" s="20"/>
      <c r="GD283" s="20"/>
      <c r="GE283" s="20"/>
      <c r="GF283" s="20"/>
      <c r="GG283" s="20"/>
      <c r="GH283" s="20"/>
      <c r="GI283" s="20"/>
      <c r="GJ283" s="20"/>
      <c r="GK283" s="20"/>
      <c r="GL283" s="20"/>
      <c r="GM283" s="20"/>
      <c r="GN283" s="20"/>
      <c r="GO283" s="20"/>
      <c r="GP283" s="20"/>
      <c r="GQ283" s="20"/>
      <c r="GR283" s="20"/>
      <c r="GS283" s="20"/>
      <c r="GT283" s="20"/>
      <c r="GU283" s="20"/>
      <c r="GV283" s="20"/>
      <c r="GW283" s="20"/>
      <c r="GX283" s="20"/>
      <c r="GY283" s="20"/>
      <c r="GZ283" s="20"/>
      <c r="HA283" s="20"/>
      <c r="HB283" s="20"/>
      <c r="HC283" s="20"/>
      <c r="HD283" s="20"/>
      <c r="HE283" s="20"/>
      <c r="HF283" s="20"/>
      <c r="HG283" s="20"/>
      <c r="HH283" s="20"/>
      <c r="HI283" s="20"/>
      <c r="HJ283" s="20"/>
      <c r="HK283" s="20"/>
      <c r="HL283" s="20"/>
      <c r="HM283" s="20"/>
      <c r="HN283" s="20"/>
      <c r="HO283" s="20"/>
      <c r="HP283" s="20"/>
      <c r="HQ283" s="20"/>
      <c r="HR283" s="20"/>
      <c r="HS283" s="20"/>
      <c r="HT283" s="20"/>
      <c r="HU283" s="20"/>
      <c r="HV283" s="20"/>
      <c r="HW283" s="20"/>
      <c r="HX283" s="20"/>
      <c r="HY283" s="20"/>
      <c r="HZ283" s="20"/>
      <c r="IA283" s="20"/>
      <c r="IB283" s="20"/>
      <c r="IC283" s="20"/>
      <c r="ID283" s="20"/>
      <c r="IE283" s="20"/>
      <c r="IF283" s="20"/>
      <c r="IG283" s="20"/>
      <c r="IH283" s="20"/>
      <c r="II283" s="20"/>
      <c r="IJ283" s="20"/>
      <c r="IK283" s="20"/>
      <c r="IL283" s="20"/>
      <c r="IM283" s="20"/>
      <c r="IN283" s="20"/>
      <c r="IO283" s="20"/>
    </row>
    <row r="284" spans="1:249" s="4" customFormat="1" ht="33" hidden="1">
      <c r="A284" s="60">
        <v>272</v>
      </c>
      <c r="B284" s="98" t="s">
        <v>1078</v>
      </c>
      <c r="C284" s="98"/>
      <c r="D284" s="98"/>
      <c r="E284" s="93" t="s">
        <v>1117</v>
      </c>
      <c r="F284" s="97" t="s">
        <v>1248</v>
      </c>
      <c r="G284" s="185"/>
      <c r="H284" s="105" t="s">
        <v>237</v>
      </c>
      <c r="I284" s="64">
        <v>2020</v>
      </c>
      <c r="J284" s="64"/>
      <c r="K284" s="64">
        <v>2022</v>
      </c>
      <c r="L284" s="64"/>
      <c r="M284" s="64"/>
      <c r="N284" s="98" t="s">
        <v>1113</v>
      </c>
      <c r="O284" s="65">
        <v>3200</v>
      </c>
      <c r="P284" s="65"/>
      <c r="Q284" s="65">
        <v>3200</v>
      </c>
      <c r="R284" s="65"/>
      <c r="S284" s="65"/>
      <c r="T284" s="65"/>
      <c r="U284" s="65">
        <v>1120</v>
      </c>
      <c r="V284" s="65"/>
      <c r="W284" s="83">
        <v>1280</v>
      </c>
      <c r="X284" s="93"/>
      <c r="Y284" s="93"/>
      <c r="Z284" s="93">
        <v>1280</v>
      </c>
      <c r="AA284" s="93"/>
      <c r="AB284" s="195"/>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c r="CB284" s="20"/>
      <c r="CC284" s="20"/>
      <c r="CD284" s="20"/>
      <c r="CE284" s="20"/>
      <c r="CF284" s="20"/>
      <c r="CG284" s="20"/>
      <c r="CH284" s="20"/>
      <c r="CI284" s="20"/>
      <c r="CJ284" s="20"/>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20"/>
      <c r="DI284" s="20"/>
      <c r="DJ284" s="20"/>
      <c r="DK284" s="20"/>
      <c r="DL284" s="20"/>
      <c r="DM284" s="20"/>
      <c r="DN284" s="20"/>
      <c r="DO284" s="20"/>
      <c r="DP284" s="20"/>
      <c r="DQ284" s="20"/>
      <c r="DR284" s="20"/>
      <c r="DS284" s="20"/>
      <c r="DT284" s="20"/>
      <c r="DU284" s="20"/>
      <c r="DV284" s="20"/>
      <c r="DW284" s="20"/>
      <c r="DX284" s="20"/>
      <c r="DY284" s="20"/>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row>
    <row r="285" spans="1:249" s="4" customFormat="1" ht="33" hidden="1">
      <c r="A285" s="60">
        <v>273</v>
      </c>
      <c r="B285" s="98" t="s">
        <v>1079</v>
      </c>
      <c r="C285" s="98"/>
      <c r="D285" s="98"/>
      <c r="E285" s="93" t="s">
        <v>1117</v>
      </c>
      <c r="F285" s="97" t="s">
        <v>1248</v>
      </c>
      <c r="G285" s="181"/>
      <c r="H285" s="105" t="s">
        <v>237</v>
      </c>
      <c r="I285" s="64">
        <v>2020</v>
      </c>
      <c r="J285" s="64"/>
      <c r="K285" s="64">
        <v>2022</v>
      </c>
      <c r="L285" s="64"/>
      <c r="M285" s="64"/>
      <c r="N285" s="98" t="s">
        <v>1113</v>
      </c>
      <c r="O285" s="65">
        <v>3000</v>
      </c>
      <c r="P285" s="65"/>
      <c r="Q285" s="65">
        <v>3000</v>
      </c>
      <c r="R285" s="65"/>
      <c r="S285" s="65"/>
      <c r="T285" s="65"/>
      <c r="U285" s="65">
        <v>1050</v>
      </c>
      <c r="V285" s="65"/>
      <c r="W285" s="83"/>
      <c r="X285" s="93"/>
      <c r="Y285" s="93"/>
      <c r="Z285" s="93">
        <v>0</v>
      </c>
      <c r="AA285" s="93"/>
      <c r="AB285" s="119" t="s">
        <v>1046</v>
      </c>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c r="CC285" s="20"/>
      <c r="CD285" s="20"/>
      <c r="CE285" s="20"/>
      <c r="CF285" s="20"/>
      <c r="CG285" s="20"/>
      <c r="CH285" s="20"/>
      <c r="CI285" s="20"/>
      <c r="CJ285" s="2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20"/>
      <c r="DI285" s="20"/>
      <c r="DJ285" s="20"/>
      <c r="DK285" s="20"/>
      <c r="DL285" s="20"/>
      <c r="DM285" s="20"/>
      <c r="DN285" s="20"/>
      <c r="DO285" s="20"/>
      <c r="DP285" s="20"/>
      <c r="DQ285" s="20"/>
      <c r="DR285" s="20"/>
      <c r="DS285" s="20"/>
      <c r="DT285" s="20"/>
      <c r="DU285" s="20"/>
      <c r="DV285" s="20"/>
      <c r="DW285" s="20"/>
      <c r="DX285" s="20"/>
      <c r="DY285" s="20"/>
      <c r="DZ285" s="20"/>
      <c r="EA285" s="20"/>
      <c r="EB285" s="20"/>
      <c r="EC285" s="20"/>
      <c r="ED285" s="20"/>
      <c r="EE285" s="20"/>
      <c r="EF285" s="20"/>
      <c r="EG285" s="20"/>
      <c r="EH285" s="20"/>
      <c r="EI285" s="20"/>
      <c r="EJ285" s="20"/>
      <c r="EK285" s="20"/>
      <c r="EL285" s="20"/>
      <c r="EM285" s="20"/>
      <c r="EN285" s="20"/>
      <c r="EO285" s="20"/>
      <c r="EP285" s="20"/>
      <c r="EQ285" s="20"/>
      <c r="ER285" s="20"/>
      <c r="ES285" s="20"/>
      <c r="ET285" s="20"/>
      <c r="EU285" s="20"/>
      <c r="EV285" s="20"/>
      <c r="EW285" s="20"/>
      <c r="EX285" s="20"/>
      <c r="EY285" s="20"/>
      <c r="EZ285" s="20"/>
      <c r="FA285" s="20"/>
      <c r="FB285" s="20"/>
      <c r="FC285" s="20"/>
      <c r="FD285" s="20"/>
      <c r="FE285" s="20"/>
      <c r="FF285" s="20"/>
      <c r="FG285" s="20"/>
      <c r="FH285" s="20"/>
      <c r="FI285" s="20"/>
      <c r="FJ285" s="20"/>
      <c r="FK285" s="20"/>
      <c r="FL285" s="20"/>
      <c r="FM285" s="20"/>
      <c r="FN285" s="20"/>
      <c r="FO285" s="20"/>
      <c r="FP285" s="20"/>
      <c r="FQ285" s="20"/>
      <c r="FR285" s="20"/>
      <c r="FS285" s="20"/>
      <c r="FT285" s="20"/>
      <c r="FU285" s="20"/>
      <c r="FV285" s="20"/>
      <c r="FW285" s="20"/>
      <c r="FX285" s="20"/>
      <c r="FY285" s="20"/>
      <c r="FZ285" s="20"/>
      <c r="GA285" s="20"/>
      <c r="GB285" s="20"/>
      <c r="GC285" s="20"/>
      <c r="GD285" s="20"/>
      <c r="GE285" s="20"/>
      <c r="GF285" s="20"/>
      <c r="GG285" s="20"/>
      <c r="GH285" s="20"/>
      <c r="GI285" s="20"/>
      <c r="GJ285" s="20"/>
      <c r="GK285" s="20"/>
      <c r="GL285" s="20"/>
      <c r="GM285" s="20"/>
      <c r="GN285" s="20"/>
      <c r="GO285" s="20"/>
      <c r="GP285" s="20"/>
      <c r="GQ285" s="20"/>
      <c r="GR285" s="20"/>
      <c r="GS285" s="20"/>
      <c r="GT285" s="20"/>
      <c r="GU285" s="20"/>
      <c r="GV285" s="20"/>
      <c r="GW285" s="20"/>
      <c r="GX285" s="20"/>
      <c r="GY285" s="20"/>
      <c r="GZ285" s="20"/>
      <c r="HA285" s="20"/>
      <c r="HB285" s="20"/>
      <c r="HC285" s="20"/>
      <c r="HD285" s="20"/>
      <c r="HE285" s="20"/>
      <c r="HF285" s="20"/>
      <c r="HG285" s="20"/>
      <c r="HH285" s="20"/>
      <c r="HI285" s="20"/>
      <c r="HJ285" s="20"/>
      <c r="HK285" s="20"/>
      <c r="HL285" s="20"/>
      <c r="HM285" s="20"/>
      <c r="HN285" s="20"/>
      <c r="HO285" s="20"/>
      <c r="HP285" s="20"/>
      <c r="HQ285" s="20"/>
      <c r="HR285" s="20"/>
      <c r="HS285" s="20"/>
      <c r="HT285" s="20"/>
      <c r="HU285" s="20"/>
      <c r="HV285" s="20"/>
      <c r="HW285" s="20"/>
      <c r="HX285" s="20"/>
      <c r="HY285" s="20"/>
      <c r="HZ285" s="20"/>
      <c r="IA285" s="20"/>
      <c r="IB285" s="20"/>
      <c r="IC285" s="20"/>
      <c r="ID285" s="20"/>
      <c r="IE285" s="20"/>
      <c r="IF285" s="20"/>
      <c r="IG285" s="20"/>
      <c r="IH285" s="20"/>
      <c r="II285" s="20"/>
      <c r="IJ285" s="20"/>
      <c r="IK285" s="20"/>
      <c r="IL285" s="20"/>
      <c r="IM285" s="20"/>
      <c r="IN285" s="20"/>
      <c r="IO285" s="20"/>
    </row>
    <row r="286" spans="1:249" s="13" customFormat="1" ht="33" hidden="1">
      <c r="A286" s="60">
        <v>274</v>
      </c>
      <c r="B286" s="98" t="s">
        <v>1080</v>
      </c>
      <c r="C286" s="98"/>
      <c r="D286" s="98"/>
      <c r="E286" s="93" t="s">
        <v>1117</v>
      </c>
      <c r="F286" s="97" t="s">
        <v>1248</v>
      </c>
      <c r="G286" s="193"/>
      <c r="H286" s="105" t="s">
        <v>189</v>
      </c>
      <c r="I286" s="64">
        <v>2020</v>
      </c>
      <c r="J286" s="64"/>
      <c r="K286" s="64">
        <v>2022</v>
      </c>
      <c r="L286" s="64"/>
      <c r="M286" s="64"/>
      <c r="N286" s="98" t="s">
        <v>1113</v>
      </c>
      <c r="O286" s="65">
        <v>3200</v>
      </c>
      <c r="P286" s="65"/>
      <c r="Q286" s="65">
        <v>3200</v>
      </c>
      <c r="R286" s="65"/>
      <c r="S286" s="65"/>
      <c r="T286" s="65"/>
      <c r="U286" s="65">
        <v>1120</v>
      </c>
      <c r="V286" s="65"/>
      <c r="W286" s="83">
        <v>1280</v>
      </c>
      <c r="X286" s="93"/>
      <c r="Y286" s="93"/>
      <c r="Z286" s="93">
        <v>1280</v>
      </c>
      <c r="AA286" s="93"/>
      <c r="AB286" s="186"/>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ET286" s="20"/>
      <c r="EU286" s="20"/>
      <c r="EV286" s="20"/>
      <c r="EW286" s="20"/>
      <c r="EX286" s="20"/>
      <c r="EY286" s="20"/>
      <c r="EZ286" s="20"/>
      <c r="FA286" s="20"/>
      <c r="FB286" s="20"/>
      <c r="FC286" s="20"/>
      <c r="FD286" s="20"/>
      <c r="FE286" s="20"/>
      <c r="FF286" s="20"/>
      <c r="FG286" s="20"/>
      <c r="FH286" s="20"/>
      <c r="FI286" s="20"/>
      <c r="FJ286" s="20"/>
      <c r="FK286" s="20"/>
      <c r="FL286" s="20"/>
      <c r="FM286" s="20"/>
      <c r="FN286" s="20"/>
      <c r="FO286" s="20"/>
      <c r="FP286" s="20"/>
      <c r="FQ286" s="20"/>
      <c r="FR286" s="20"/>
      <c r="FS286" s="20"/>
      <c r="FT286" s="20"/>
      <c r="FU286" s="20"/>
      <c r="FV286" s="20"/>
      <c r="FW286" s="20"/>
      <c r="FX286" s="20"/>
      <c r="FY286" s="20"/>
      <c r="FZ286" s="20"/>
      <c r="GA286" s="20"/>
      <c r="GB286" s="20"/>
      <c r="GC286" s="20"/>
      <c r="GD286" s="20"/>
      <c r="GE286" s="20"/>
      <c r="GF286" s="20"/>
      <c r="GG286" s="20"/>
      <c r="GH286" s="20"/>
      <c r="GI286" s="20"/>
      <c r="GJ286" s="20"/>
      <c r="GK286" s="20"/>
      <c r="GL286" s="20"/>
      <c r="GM286" s="20"/>
      <c r="GN286" s="20"/>
      <c r="GO286" s="20"/>
      <c r="GP286" s="20"/>
      <c r="GQ286" s="20"/>
      <c r="GR286" s="20"/>
      <c r="GS286" s="20"/>
      <c r="GT286" s="20"/>
      <c r="GU286" s="20"/>
      <c r="GV286" s="20"/>
      <c r="GW286" s="20"/>
      <c r="GX286" s="20"/>
      <c r="GY286" s="20"/>
      <c r="GZ286" s="20"/>
      <c r="HA286" s="20"/>
      <c r="HB286" s="20"/>
      <c r="HC286" s="20"/>
      <c r="HD286" s="20"/>
      <c r="HE286" s="20"/>
      <c r="HF286" s="20"/>
      <c r="HG286" s="20"/>
      <c r="HH286" s="20"/>
      <c r="HI286" s="20"/>
      <c r="HJ286" s="20"/>
      <c r="HK286" s="20"/>
      <c r="HL286" s="20"/>
      <c r="HM286" s="20"/>
      <c r="HN286" s="20"/>
      <c r="HO286" s="20"/>
      <c r="HP286" s="20"/>
      <c r="HQ286" s="20"/>
      <c r="HR286" s="20"/>
      <c r="HS286" s="20"/>
      <c r="HT286" s="20"/>
      <c r="HU286" s="20"/>
      <c r="HV286" s="20"/>
      <c r="HW286" s="20"/>
      <c r="HX286" s="20"/>
      <c r="HY286" s="20"/>
      <c r="HZ286" s="20"/>
      <c r="IA286" s="20"/>
      <c r="IB286" s="20"/>
      <c r="IC286" s="20"/>
      <c r="ID286" s="20"/>
      <c r="IE286" s="20"/>
      <c r="IF286" s="20"/>
      <c r="IG286" s="20"/>
      <c r="IH286" s="20"/>
      <c r="II286" s="20"/>
      <c r="IJ286" s="20"/>
      <c r="IK286" s="20"/>
      <c r="IL286" s="20"/>
      <c r="IM286" s="20"/>
      <c r="IN286" s="20"/>
      <c r="IO286" s="20"/>
    </row>
    <row r="287" spans="1:249" s="3" customFormat="1" ht="33" hidden="1">
      <c r="A287" s="60">
        <v>275</v>
      </c>
      <c r="B287" s="77" t="s">
        <v>1085</v>
      </c>
      <c r="C287" s="77"/>
      <c r="D287" s="77"/>
      <c r="E287" s="93" t="s">
        <v>1117</v>
      </c>
      <c r="F287" s="97" t="s">
        <v>1248</v>
      </c>
      <c r="G287" s="193"/>
      <c r="H287" s="139" t="s">
        <v>51</v>
      </c>
      <c r="I287" s="64">
        <v>2020</v>
      </c>
      <c r="J287" s="64"/>
      <c r="K287" s="64">
        <v>2022</v>
      </c>
      <c r="L287" s="64"/>
      <c r="M287" s="64"/>
      <c r="N287" s="98" t="s">
        <v>1113</v>
      </c>
      <c r="O287" s="65">
        <v>4000</v>
      </c>
      <c r="P287" s="65"/>
      <c r="Q287" s="65">
        <v>4000</v>
      </c>
      <c r="R287" s="65"/>
      <c r="S287" s="65"/>
      <c r="T287" s="65"/>
      <c r="U287" s="65"/>
      <c r="V287" s="65"/>
      <c r="W287" s="65"/>
      <c r="X287" s="93"/>
      <c r="Y287" s="93"/>
      <c r="Z287" s="93">
        <v>0</v>
      </c>
      <c r="AA287" s="93"/>
      <c r="AB287" s="186"/>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row>
    <row r="288" spans="1:249" s="3" customFormat="1" ht="82.5" hidden="1">
      <c r="A288" s="60">
        <v>276</v>
      </c>
      <c r="B288" s="77" t="s">
        <v>1086</v>
      </c>
      <c r="C288" s="77"/>
      <c r="D288" s="77"/>
      <c r="E288" s="93" t="s">
        <v>1117</v>
      </c>
      <c r="F288" s="97" t="s">
        <v>1248</v>
      </c>
      <c r="G288" s="193"/>
      <c r="H288" s="105" t="s">
        <v>237</v>
      </c>
      <c r="I288" s="64">
        <v>2020</v>
      </c>
      <c r="J288" s="64"/>
      <c r="K288" s="64">
        <v>2022</v>
      </c>
      <c r="L288" s="64"/>
      <c r="M288" s="191" t="s">
        <v>1448</v>
      </c>
      <c r="N288" s="98" t="s">
        <v>1113</v>
      </c>
      <c r="O288" s="65">
        <v>4000</v>
      </c>
      <c r="P288" s="65"/>
      <c r="Q288" s="65">
        <v>4000</v>
      </c>
      <c r="R288" s="65"/>
      <c r="S288" s="65"/>
      <c r="T288" s="65"/>
      <c r="U288" s="65"/>
      <c r="V288" s="65"/>
      <c r="W288" s="65"/>
      <c r="X288" s="93"/>
      <c r="Y288" s="93"/>
      <c r="Z288" s="93">
        <v>0</v>
      </c>
      <c r="AA288" s="93"/>
      <c r="AB288" s="186"/>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row>
    <row r="289" spans="1:249" s="3" customFormat="1" ht="82.5" hidden="1">
      <c r="A289" s="60">
        <v>277</v>
      </c>
      <c r="B289" s="77" t="s">
        <v>1087</v>
      </c>
      <c r="C289" s="77"/>
      <c r="D289" s="77"/>
      <c r="E289" s="93" t="s">
        <v>1117</v>
      </c>
      <c r="F289" s="97" t="s">
        <v>1248</v>
      </c>
      <c r="G289" s="193"/>
      <c r="H289" s="139" t="s">
        <v>51</v>
      </c>
      <c r="I289" s="64">
        <v>2020</v>
      </c>
      <c r="J289" s="64"/>
      <c r="K289" s="64">
        <v>2022</v>
      </c>
      <c r="L289" s="64"/>
      <c r="M289" s="191" t="s">
        <v>1449</v>
      </c>
      <c r="N289" s="98" t="s">
        <v>1113</v>
      </c>
      <c r="O289" s="65">
        <v>4500</v>
      </c>
      <c r="P289" s="65"/>
      <c r="Q289" s="65">
        <v>4500</v>
      </c>
      <c r="R289" s="65"/>
      <c r="S289" s="65"/>
      <c r="T289" s="65"/>
      <c r="U289" s="65"/>
      <c r="V289" s="65"/>
      <c r="W289" s="65"/>
      <c r="X289" s="93"/>
      <c r="Y289" s="93"/>
      <c r="Z289" s="93">
        <v>0</v>
      </c>
      <c r="AA289" s="93"/>
      <c r="AB289" s="186"/>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row>
    <row r="290" spans="1:249" s="3" customFormat="1" ht="49.5" hidden="1">
      <c r="A290" s="60">
        <v>278</v>
      </c>
      <c r="B290" s="197" t="s">
        <v>54</v>
      </c>
      <c r="C290" s="197"/>
      <c r="D290" s="197"/>
      <c r="E290" s="198" t="s">
        <v>1141</v>
      </c>
      <c r="F290" s="62" t="s">
        <v>1140</v>
      </c>
      <c r="G290" s="199"/>
      <c r="H290" s="200" t="s">
        <v>189</v>
      </c>
      <c r="I290" s="201">
        <v>2009</v>
      </c>
      <c r="J290" s="201"/>
      <c r="K290" s="201" t="s">
        <v>1096</v>
      </c>
      <c r="L290" s="201"/>
      <c r="M290" s="201"/>
      <c r="N290" s="202" t="s">
        <v>1097</v>
      </c>
      <c r="O290" s="95">
        <v>970</v>
      </c>
      <c r="P290" s="95"/>
      <c r="Q290" s="203">
        <f>O290</f>
        <v>970</v>
      </c>
      <c r="R290" s="203">
        <v>500</v>
      </c>
      <c r="S290" s="203"/>
      <c r="T290" s="203">
        <f>R290</f>
        <v>500</v>
      </c>
      <c r="U290" s="203">
        <v>470</v>
      </c>
      <c r="V290" s="203"/>
      <c r="W290" s="203">
        <v>470</v>
      </c>
      <c r="X290" s="203">
        <v>470</v>
      </c>
      <c r="Y290" s="203"/>
      <c r="Z290" s="203"/>
      <c r="AA290" s="203"/>
      <c r="AB290" s="204"/>
    </row>
    <row r="291" spans="1:249" s="3" customFormat="1" ht="99" hidden="1">
      <c r="A291" s="60">
        <v>279</v>
      </c>
      <c r="B291" s="99" t="s">
        <v>45</v>
      </c>
      <c r="C291" s="99" t="s">
        <v>1281</v>
      </c>
      <c r="D291" s="78">
        <v>2211.9079999999999</v>
      </c>
      <c r="E291" s="198" t="s">
        <v>1141</v>
      </c>
      <c r="F291" s="62" t="s">
        <v>1140</v>
      </c>
      <c r="G291" s="205" t="s">
        <v>9</v>
      </c>
      <c r="H291" s="200" t="s">
        <v>189</v>
      </c>
      <c r="I291" s="64">
        <v>2010</v>
      </c>
      <c r="J291" s="80" t="s">
        <v>1236</v>
      </c>
      <c r="K291" s="64">
        <v>2012</v>
      </c>
      <c r="L291" s="80" t="s">
        <v>1214</v>
      </c>
      <c r="M291" s="64"/>
      <c r="N291" s="206" t="s">
        <v>46</v>
      </c>
      <c r="O291" s="83">
        <v>2247</v>
      </c>
      <c r="P291" s="83"/>
      <c r="Q291" s="83">
        <v>2247</v>
      </c>
      <c r="R291" s="83">
        <v>1957</v>
      </c>
      <c r="S291" s="83"/>
      <c r="T291" s="83">
        <v>1957</v>
      </c>
      <c r="U291" s="83" t="s">
        <v>47</v>
      </c>
      <c r="V291" s="83"/>
      <c r="W291" s="83">
        <f>2212-R291</f>
        <v>255</v>
      </c>
      <c r="X291" s="83" t="s">
        <v>47</v>
      </c>
      <c r="Y291" s="83">
        <v>255</v>
      </c>
      <c r="Z291" s="175"/>
      <c r="AA291" s="175"/>
      <c r="AB291" s="99" t="s">
        <v>1282</v>
      </c>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c r="FC291" s="13"/>
      <c r="FD291" s="13"/>
      <c r="FE291" s="13"/>
      <c r="FF291" s="13"/>
      <c r="FG291" s="13"/>
      <c r="FH291" s="13"/>
      <c r="FI291" s="13"/>
      <c r="FJ291" s="13"/>
      <c r="FK291" s="13"/>
      <c r="FL291" s="13"/>
      <c r="FM291" s="13"/>
      <c r="FN291" s="13"/>
      <c r="FO291" s="13"/>
      <c r="FP291" s="13"/>
      <c r="FQ291" s="13"/>
      <c r="FR291" s="13"/>
      <c r="FS291" s="13"/>
      <c r="FT291" s="13"/>
      <c r="FU291" s="13"/>
      <c r="FV291" s="13"/>
      <c r="FW291" s="13"/>
      <c r="FX291" s="13"/>
      <c r="FY291" s="13"/>
      <c r="FZ291" s="13"/>
      <c r="GA291" s="13"/>
      <c r="GB291" s="13"/>
      <c r="GC291" s="13"/>
      <c r="GD291" s="13"/>
      <c r="GE291" s="13"/>
      <c r="GF291" s="13"/>
      <c r="GG291" s="13"/>
      <c r="GH291" s="13"/>
      <c r="GI291" s="13"/>
      <c r="GJ291" s="13"/>
      <c r="GK291" s="13"/>
      <c r="GL291" s="13"/>
      <c r="GM291" s="13"/>
      <c r="GN291" s="13"/>
      <c r="GO291" s="13"/>
      <c r="GP291" s="13"/>
      <c r="GQ291" s="13"/>
      <c r="GR291" s="13"/>
      <c r="GS291" s="13"/>
      <c r="GT291" s="13"/>
      <c r="GU291" s="13"/>
      <c r="GV291" s="13"/>
      <c r="GW291" s="13"/>
      <c r="GX291" s="13"/>
      <c r="GY291" s="13"/>
      <c r="GZ291" s="13"/>
      <c r="HA291" s="13"/>
      <c r="HB291" s="13"/>
      <c r="HC291" s="13"/>
      <c r="HD291" s="13"/>
      <c r="HE291" s="13"/>
      <c r="HF291" s="13"/>
      <c r="HG291" s="13"/>
      <c r="HH291" s="13"/>
      <c r="HI291" s="13"/>
      <c r="HJ291" s="13"/>
      <c r="HK291" s="13"/>
      <c r="HL291" s="13"/>
      <c r="HM291" s="13"/>
      <c r="HN291" s="13"/>
      <c r="HO291" s="13"/>
      <c r="HP291" s="13"/>
      <c r="HQ291" s="13"/>
      <c r="HR291" s="13"/>
      <c r="HS291" s="13"/>
      <c r="HT291" s="13"/>
      <c r="HU291" s="13"/>
      <c r="HV291" s="13"/>
      <c r="HW291" s="13"/>
      <c r="HX291" s="13"/>
      <c r="HY291" s="13"/>
      <c r="HZ291" s="13"/>
      <c r="IA291" s="13"/>
      <c r="IB291" s="13"/>
      <c r="IC291" s="13"/>
      <c r="ID291" s="13"/>
      <c r="IE291" s="13"/>
      <c r="IF291" s="13"/>
      <c r="IG291" s="13"/>
      <c r="IH291" s="13"/>
      <c r="II291" s="13"/>
      <c r="IJ291" s="13"/>
      <c r="IK291" s="13"/>
      <c r="IL291" s="13"/>
      <c r="IM291" s="13"/>
      <c r="IN291" s="13"/>
      <c r="IO291" s="13"/>
    </row>
    <row r="292" spans="1:249" s="46" customFormat="1" ht="49.5" hidden="1">
      <c r="A292" s="68">
        <v>280</v>
      </c>
      <c r="B292" s="207" t="s">
        <v>53</v>
      </c>
      <c r="C292" s="207"/>
      <c r="D292" s="207"/>
      <c r="E292" s="208" t="s">
        <v>1141</v>
      </c>
      <c r="F292" s="70" t="s">
        <v>1140</v>
      </c>
      <c r="G292" s="209"/>
      <c r="H292" s="210" t="s">
        <v>189</v>
      </c>
      <c r="I292" s="211">
        <v>2010</v>
      </c>
      <c r="J292" s="211"/>
      <c r="K292" s="211">
        <v>2010</v>
      </c>
      <c r="L292" s="211"/>
      <c r="M292" s="211"/>
      <c r="N292" s="212" t="s">
        <v>1095</v>
      </c>
      <c r="O292" s="213">
        <v>3774</v>
      </c>
      <c r="P292" s="213"/>
      <c r="Q292" s="214">
        <f>O292</f>
        <v>3774</v>
      </c>
      <c r="R292" s="214">
        <v>3350</v>
      </c>
      <c r="S292" s="214"/>
      <c r="T292" s="214">
        <f>R292</f>
        <v>3350</v>
      </c>
      <c r="U292" s="214">
        <v>424</v>
      </c>
      <c r="V292" s="214"/>
      <c r="W292" s="214">
        <f>SUM(X292:Z292)</f>
        <v>282</v>
      </c>
      <c r="X292" s="214">
        <v>282</v>
      </c>
      <c r="Y292" s="214"/>
      <c r="Z292" s="214"/>
      <c r="AA292" s="214"/>
      <c r="AB292" s="215"/>
    </row>
    <row r="293" spans="1:249" s="46" customFormat="1" ht="49.5" hidden="1">
      <c r="A293" s="68">
        <v>281</v>
      </c>
      <c r="B293" s="207" t="s">
        <v>59</v>
      </c>
      <c r="C293" s="216"/>
      <c r="D293" s="91"/>
      <c r="E293" s="208" t="s">
        <v>1141</v>
      </c>
      <c r="F293" s="70" t="s">
        <v>1140</v>
      </c>
      <c r="G293" s="209"/>
      <c r="H293" s="210" t="s">
        <v>132</v>
      </c>
      <c r="I293" s="211">
        <v>2010</v>
      </c>
      <c r="J293" s="217" t="s">
        <v>1283</v>
      </c>
      <c r="K293" s="211">
        <v>2010</v>
      </c>
      <c r="L293" s="217" t="s">
        <v>1178</v>
      </c>
      <c r="M293" s="211"/>
      <c r="N293" s="212" t="s">
        <v>1104</v>
      </c>
      <c r="O293" s="213">
        <v>3950</v>
      </c>
      <c r="P293" s="213"/>
      <c r="Q293" s="214">
        <v>3950</v>
      </c>
      <c r="R293" s="214">
        <v>3270</v>
      </c>
      <c r="S293" s="214"/>
      <c r="T293" s="214">
        <f>R293</f>
        <v>3270</v>
      </c>
      <c r="U293" s="214">
        <v>680</v>
      </c>
      <c r="V293" s="214"/>
      <c r="W293" s="214">
        <f>Q293-T293</f>
        <v>680</v>
      </c>
      <c r="X293" s="214">
        <v>680</v>
      </c>
      <c r="Y293" s="214"/>
      <c r="Z293" s="214"/>
      <c r="AA293" s="214"/>
      <c r="AB293" s="216"/>
    </row>
    <row r="294" spans="1:249" s="46" customFormat="1" ht="49.5" hidden="1">
      <c r="A294" s="68">
        <v>282</v>
      </c>
      <c r="B294" s="207" t="s">
        <v>50</v>
      </c>
      <c r="C294" s="207"/>
      <c r="D294" s="207"/>
      <c r="E294" s="208" t="s">
        <v>1141</v>
      </c>
      <c r="F294" s="70" t="s">
        <v>1140</v>
      </c>
      <c r="G294" s="209"/>
      <c r="H294" s="210" t="s">
        <v>51</v>
      </c>
      <c r="I294" s="73">
        <v>2011</v>
      </c>
      <c r="J294" s="73"/>
      <c r="K294" s="73">
        <v>2013</v>
      </c>
      <c r="L294" s="73"/>
      <c r="M294" s="73"/>
      <c r="N294" s="218" t="s">
        <v>52</v>
      </c>
      <c r="O294" s="213">
        <v>3265</v>
      </c>
      <c r="P294" s="213"/>
      <c r="Q294" s="214">
        <f>O294</f>
        <v>3265</v>
      </c>
      <c r="R294" s="214">
        <v>3192</v>
      </c>
      <c r="S294" s="214"/>
      <c r="T294" s="214">
        <f>R294</f>
        <v>3192</v>
      </c>
      <c r="U294" s="214">
        <v>73</v>
      </c>
      <c r="V294" s="214"/>
      <c r="W294" s="214">
        <f>SUM(X294:Z294)</f>
        <v>73</v>
      </c>
      <c r="X294" s="214">
        <v>73</v>
      </c>
      <c r="Y294" s="214"/>
      <c r="Z294" s="214"/>
      <c r="AA294" s="214"/>
      <c r="AB294" s="215"/>
    </row>
    <row r="295" spans="1:249" s="46" customFormat="1" ht="49.5" hidden="1">
      <c r="A295" s="68">
        <v>283</v>
      </c>
      <c r="B295" s="219" t="s">
        <v>48</v>
      </c>
      <c r="C295" s="219"/>
      <c r="D295" s="219"/>
      <c r="E295" s="208" t="s">
        <v>1141</v>
      </c>
      <c r="F295" s="70" t="s">
        <v>1140</v>
      </c>
      <c r="G295" s="220" t="s">
        <v>9</v>
      </c>
      <c r="H295" s="210" t="s">
        <v>189</v>
      </c>
      <c r="I295" s="73">
        <v>2012</v>
      </c>
      <c r="J295" s="73"/>
      <c r="K295" s="73">
        <v>2013</v>
      </c>
      <c r="L295" s="73"/>
      <c r="M295" s="73"/>
      <c r="N295" s="221" t="s">
        <v>49</v>
      </c>
      <c r="O295" s="214">
        <v>3369</v>
      </c>
      <c r="P295" s="214"/>
      <c r="Q295" s="214">
        <f>O295</f>
        <v>3369</v>
      </c>
      <c r="R295" s="214">
        <v>2500</v>
      </c>
      <c r="S295" s="214"/>
      <c r="T295" s="214">
        <f>R295</f>
        <v>2500</v>
      </c>
      <c r="U295" s="214">
        <v>869</v>
      </c>
      <c r="V295" s="214"/>
      <c r="W295" s="214">
        <f>X295+Y295+Z295</f>
        <v>869</v>
      </c>
      <c r="X295" s="214">
        <v>300</v>
      </c>
      <c r="Y295" s="214">
        <v>569</v>
      </c>
      <c r="Z295" s="214"/>
      <c r="AA295" s="214"/>
      <c r="AB295" s="215"/>
    </row>
    <row r="296" spans="1:249" s="46" customFormat="1" ht="49.5" hidden="1">
      <c r="A296" s="68">
        <v>284</v>
      </c>
      <c r="B296" s="222" t="s">
        <v>65</v>
      </c>
      <c r="C296" s="222"/>
      <c r="D296" s="222"/>
      <c r="E296" s="208" t="s">
        <v>1141</v>
      </c>
      <c r="F296" s="70" t="s">
        <v>1140</v>
      </c>
      <c r="G296" s="220" t="s">
        <v>9</v>
      </c>
      <c r="H296" s="210" t="s">
        <v>26</v>
      </c>
      <c r="I296" s="73">
        <v>2014</v>
      </c>
      <c r="J296" s="73"/>
      <c r="K296" s="73">
        <v>2015</v>
      </c>
      <c r="L296" s="73"/>
      <c r="M296" s="73"/>
      <c r="N296" s="223" t="s">
        <v>66</v>
      </c>
      <c r="O296" s="224">
        <v>2973</v>
      </c>
      <c r="P296" s="224"/>
      <c r="Q296" s="224">
        <v>2278</v>
      </c>
      <c r="R296" s="224">
        <v>1500</v>
      </c>
      <c r="S296" s="224"/>
      <c r="T296" s="224">
        <v>1500</v>
      </c>
      <c r="U296" s="224"/>
      <c r="V296" s="224"/>
      <c r="W296" s="224">
        <v>578</v>
      </c>
      <c r="X296" s="224">
        <v>578</v>
      </c>
      <c r="Y296" s="225"/>
      <c r="Z296" s="225"/>
      <c r="AA296" s="225"/>
      <c r="AB296" s="222"/>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7"/>
      <c r="BY296" s="47"/>
      <c r="BZ296" s="47"/>
      <c r="CA296" s="47"/>
      <c r="CB296" s="47"/>
      <c r="CC296" s="47"/>
      <c r="CD296" s="47"/>
      <c r="CE296" s="47"/>
      <c r="CF296" s="47"/>
      <c r="CG296" s="47"/>
      <c r="CH296" s="47"/>
      <c r="CI296" s="47"/>
      <c r="CJ296" s="47"/>
      <c r="CK296" s="47"/>
      <c r="CL296" s="47"/>
      <c r="CM296" s="47"/>
      <c r="CN296" s="47"/>
      <c r="CO296" s="47"/>
      <c r="CP296" s="47"/>
      <c r="CQ296" s="47"/>
      <c r="CR296" s="47"/>
      <c r="CS296" s="47"/>
      <c r="CT296" s="47"/>
      <c r="CU296" s="47"/>
      <c r="CV296" s="47"/>
      <c r="CW296" s="47"/>
      <c r="CX296" s="47"/>
      <c r="CY296" s="47"/>
      <c r="CZ296" s="47"/>
      <c r="DA296" s="47"/>
      <c r="DB296" s="47"/>
      <c r="DC296" s="47"/>
      <c r="DD296" s="47"/>
      <c r="DE296" s="47"/>
      <c r="DF296" s="47"/>
      <c r="DG296" s="47"/>
      <c r="DH296" s="47"/>
      <c r="DI296" s="47"/>
      <c r="DJ296" s="47"/>
      <c r="DK296" s="47"/>
      <c r="DL296" s="47"/>
      <c r="DM296" s="47"/>
      <c r="DN296" s="47"/>
      <c r="DO296" s="47"/>
      <c r="DP296" s="47"/>
      <c r="DQ296" s="47"/>
      <c r="DR296" s="47"/>
      <c r="DS296" s="47"/>
      <c r="DT296" s="47"/>
      <c r="DU296" s="47"/>
      <c r="DV296" s="47"/>
      <c r="DW296" s="47"/>
      <c r="DX296" s="47"/>
      <c r="DY296" s="47"/>
      <c r="DZ296" s="47"/>
      <c r="EA296" s="47"/>
      <c r="EB296" s="47"/>
      <c r="EC296" s="47"/>
      <c r="ED296" s="47"/>
      <c r="EE296" s="47"/>
      <c r="EF296" s="47"/>
      <c r="EG296" s="47"/>
      <c r="EH296" s="47"/>
      <c r="EI296" s="47"/>
      <c r="EJ296" s="47"/>
      <c r="EK296" s="47"/>
      <c r="EL296" s="47"/>
      <c r="EM296" s="47"/>
      <c r="EN296" s="47"/>
      <c r="EO296" s="47"/>
      <c r="EP296" s="47"/>
      <c r="EQ296" s="47"/>
      <c r="ER296" s="47"/>
      <c r="ES296" s="47"/>
      <c r="ET296" s="47"/>
      <c r="EU296" s="47"/>
      <c r="EV296" s="47"/>
      <c r="EW296" s="47"/>
      <c r="EX296" s="47"/>
      <c r="EY296" s="47"/>
      <c r="EZ296" s="47"/>
      <c r="FA296" s="47"/>
      <c r="FB296" s="47"/>
      <c r="FC296" s="47"/>
      <c r="FD296" s="47"/>
      <c r="FE296" s="47"/>
      <c r="FF296" s="47"/>
      <c r="FG296" s="47"/>
      <c r="FH296" s="47"/>
      <c r="FI296" s="47"/>
      <c r="FJ296" s="47"/>
      <c r="FK296" s="47"/>
      <c r="FL296" s="47"/>
      <c r="FM296" s="47"/>
      <c r="FN296" s="47"/>
      <c r="FO296" s="47"/>
      <c r="FP296" s="47"/>
      <c r="FQ296" s="47"/>
      <c r="FR296" s="47"/>
      <c r="FS296" s="47"/>
      <c r="FT296" s="47"/>
      <c r="FU296" s="47"/>
      <c r="FV296" s="47"/>
      <c r="FW296" s="47"/>
      <c r="FX296" s="47"/>
      <c r="FY296" s="47"/>
      <c r="FZ296" s="47"/>
      <c r="GA296" s="47"/>
      <c r="GB296" s="47"/>
      <c r="GC296" s="47"/>
      <c r="GD296" s="47"/>
      <c r="GE296" s="47"/>
      <c r="GF296" s="47"/>
      <c r="GG296" s="47"/>
      <c r="GH296" s="47"/>
      <c r="GI296" s="47"/>
      <c r="GJ296" s="47"/>
      <c r="GK296" s="47"/>
      <c r="GL296" s="47"/>
      <c r="GM296" s="47"/>
      <c r="GN296" s="47"/>
      <c r="GO296" s="47"/>
      <c r="GP296" s="47"/>
      <c r="GQ296" s="47"/>
      <c r="GR296" s="47"/>
      <c r="GS296" s="47"/>
      <c r="GT296" s="47"/>
      <c r="GU296" s="47"/>
      <c r="GV296" s="47"/>
      <c r="GW296" s="47"/>
      <c r="GX296" s="47"/>
      <c r="GY296" s="47"/>
      <c r="GZ296" s="47"/>
      <c r="HA296" s="47"/>
      <c r="HB296" s="47"/>
      <c r="HC296" s="47"/>
      <c r="HD296" s="47"/>
      <c r="HE296" s="47"/>
      <c r="HF296" s="47"/>
      <c r="HG296" s="47"/>
      <c r="HH296" s="47"/>
      <c r="HI296" s="47"/>
      <c r="HJ296" s="47"/>
      <c r="HK296" s="47"/>
      <c r="HL296" s="47"/>
      <c r="HM296" s="47"/>
      <c r="HN296" s="47"/>
      <c r="HO296" s="47"/>
      <c r="HP296" s="47"/>
      <c r="HQ296" s="47"/>
      <c r="HR296" s="47"/>
      <c r="HS296" s="47"/>
      <c r="HT296" s="47"/>
      <c r="HU296" s="47"/>
      <c r="HV296" s="47"/>
      <c r="HW296" s="47"/>
      <c r="HX296" s="47"/>
      <c r="HY296" s="47"/>
      <c r="HZ296" s="47"/>
      <c r="IA296" s="47"/>
      <c r="IB296" s="47"/>
      <c r="IC296" s="47"/>
      <c r="ID296" s="47"/>
      <c r="IE296" s="47"/>
      <c r="IF296" s="47"/>
      <c r="IG296" s="47"/>
      <c r="IH296" s="47"/>
      <c r="II296" s="47"/>
      <c r="IJ296" s="47"/>
      <c r="IK296" s="47"/>
      <c r="IL296" s="47"/>
      <c r="IM296" s="47"/>
      <c r="IN296" s="47"/>
      <c r="IO296" s="47"/>
    </row>
    <row r="297" spans="1:249" s="46" customFormat="1" ht="49.5" hidden="1">
      <c r="A297" s="68">
        <v>285</v>
      </c>
      <c r="B297" s="207" t="s">
        <v>64</v>
      </c>
      <c r="C297" s="207"/>
      <c r="D297" s="207"/>
      <c r="E297" s="208" t="s">
        <v>1141</v>
      </c>
      <c r="F297" s="70" t="s">
        <v>1247</v>
      </c>
      <c r="G297" s="209"/>
      <c r="H297" s="210" t="s">
        <v>106</v>
      </c>
      <c r="I297" s="73">
        <v>2015</v>
      </c>
      <c r="J297" s="73">
        <v>2015</v>
      </c>
      <c r="K297" s="73">
        <v>2017</v>
      </c>
      <c r="L297" s="73">
        <v>2016</v>
      </c>
      <c r="M297" s="73"/>
      <c r="N297" s="212" t="s">
        <v>1114</v>
      </c>
      <c r="O297" s="226">
        <v>14602</v>
      </c>
      <c r="P297" s="226">
        <v>7265</v>
      </c>
      <c r="Q297" s="227">
        <v>7337</v>
      </c>
      <c r="R297" s="214">
        <v>5000</v>
      </c>
      <c r="S297" s="214"/>
      <c r="T297" s="214">
        <f t="shared" ref="T297:T305" si="18">R297</f>
        <v>5000</v>
      </c>
      <c r="U297" s="214">
        <v>2000</v>
      </c>
      <c r="V297" s="214"/>
      <c r="W297" s="214">
        <v>1400</v>
      </c>
      <c r="X297" s="214">
        <v>1400</v>
      </c>
      <c r="Y297" s="214"/>
      <c r="Z297" s="214">
        <f>W297-X297</f>
        <v>0</v>
      </c>
      <c r="AA297" s="214"/>
      <c r="AB297" s="215" t="s">
        <v>134</v>
      </c>
    </row>
    <row r="298" spans="1:249" s="3" customFormat="1" ht="82.5" hidden="1">
      <c r="A298" s="60">
        <v>286</v>
      </c>
      <c r="B298" s="197" t="s">
        <v>60</v>
      </c>
      <c r="C298" s="99" t="s">
        <v>1284</v>
      </c>
      <c r="D298" s="228">
        <f>1776+381</f>
        <v>2157</v>
      </c>
      <c r="E298" s="198" t="s">
        <v>1141</v>
      </c>
      <c r="F298" s="62" t="s">
        <v>1140</v>
      </c>
      <c r="G298" s="199"/>
      <c r="H298" s="200" t="s">
        <v>51</v>
      </c>
      <c r="I298" s="201" t="s">
        <v>1108</v>
      </c>
      <c r="J298" s="201"/>
      <c r="K298" s="201" t="s">
        <v>1108</v>
      </c>
      <c r="L298" s="201"/>
      <c r="M298" s="201"/>
      <c r="N298" s="202" t="s">
        <v>1107</v>
      </c>
      <c r="O298" s="95">
        <v>2157</v>
      </c>
      <c r="P298" s="95"/>
      <c r="Q298" s="203">
        <f t="shared" ref="Q298:Q305" si="19">O298</f>
        <v>2157</v>
      </c>
      <c r="R298" s="203">
        <v>1776</v>
      </c>
      <c r="S298" s="203"/>
      <c r="T298" s="203">
        <f t="shared" si="18"/>
        <v>1776</v>
      </c>
      <c r="U298" s="203">
        <v>381</v>
      </c>
      <c r="V298" s="203"/>
      <c r="W298" s="203">
        <v>381</v>
      </c>
      <c r="X298" s="203">
        <v>381</v>
      </c>
      <c r="Y298" s="203"/>
      <c r="Z298" s="203">
        <f>W298-X298</f>
        <v>0</v>
      </c>
      <c r="AA298" s="203"/>
      <c r="AB298" s="99" t="s">
        <v>1285</v>
      </c>
    </row>
    <row r="299" spans="1:249" s="46" customFormat="1" ht="49.5" hidden="1">
      <c r="A299" s="68">
        <v>287</v>
      </c>
      <c r="B299" s="207" t="s">
        <v>57</v>
      </c>
      <c r="C299" s="207"/>
      <c r="D299" s="207"/>
      <c r="E299" s="208" t="s">
        <v>1141</v>
      </c>
      <c r="F299" s="70" t="s">
        <v>1140</v>
      </c>
      <c r="G299" s="220" t="s">
        <v>9</v>
      </c>
      <c r="H299" s="210" t="s">
        <v>189</v>
      </c>
      <c r="I299" s="211" t="s">
        <v>1103</v>
      </c>
      <c r="J299" s="211"/>
      <c r="K299" s="211" t="s">
        <v>1099</v>
      </c>
      <c r="L299" s="211"/>
      <c r="M299" s="211"/>
      <c r="N299" s="212" t="s">
        <v>1101</v>
      </c>
      <c r="O299" s="213">
        <v>1091</v>
      </c>
      <c r="P299" s="213"/>
      <c r="Q299" s="214">
        <f t="shared" si="19"/>
        <v>1091</v>
      </c>
      <c r="R299" s="214">
        <v>500</v>
      </c>
      <c r="S299" s="214"/>
      <c r="T299" s="214">
        <f t="shared" si="18"/>
        <v>500</v>
      </c>
      <c r="U299" s="214">
        <v>591</v>
      </c>
      <c r="V299" s="214"/>
      <c r="W299" s="214">
        <v>300</v>
      </c>
      <c r="X299" s="214">
        <v>300</v>
      </c>
      <c r="Y299" s="214"/>
      <c r="Z299" s="214"/>
      <c r="AA299" s="214"/>
      <c r="AB299" s="215" t="s">
        <v>134</v>
      </c>
    </row>
    <row r="300" spans="1:249" s="46" customFormat="1" ht="49.5" hidden="1">
      <c r="A300" s="68">
        <v>288</v>
      </c>
      <c r="B300" s="207" t="s">
        <v>58</v>
      </c>
      <c r="C300" s="207"/>
      <c r="D300" s="207"/>
      <c r="E300" s="208" t="s">
        <v>1141</v>
      </c>
      <c r="F300" s="70" t="s">
        <v>1140</v>
      </c>
      <c r="G300" s="220" t="s">
        <v>9</v>
      </c>
      <c r="H300" s="210" t="s">
        <v>189</v>
      </c>
      <c r="I300" s="211" t="s">
        <v>1103</v>
      </c>
      <c r="J300" s="211"/>
      <c r="K300" s="211" t="s">
        <v>1099</v>
      </c>
      <c r="L300" s="211"/>
      <c r="M300" s="211"/>
      <c r="N300" s="212" t="s">
        <v>1102</v>
      </c>
      <c r="O300" s="213">
        <v>518</v>
      </c>
      <c r="P300" s="213"/>
      <c r="Q300" s="214">
        <f t="shared" si="19"/>
        <v>518</v>
      </c>
      <c r="R300" s="214">
        <v>300</v>
      </c>
      <c r="S300" s="214"/>
      <c r="T300" s="214">
        <f t="shared" si="18"/>
        <v>300</v>
      </c>
      <c r="U300" s="214">
        <v>218</v>
      </c>
      <c r="V300" s="214"/>
      <c r="W300" s="214">
        <v>218</v>
      </c>
      <c r="X300" s="214">
        <v>218</v>
      </c>
      <c r="Y300" s="214"/>
      <c r="Z300" s="214">
        <f>W300-X300</f>
        <v>0</v>
      </c>
      <c r="AA300" s="214"/>
      <c r="AB300" s="215"/>
    </row>
    <row r="301" spans="1:249" s="47" customFormat="1" ht="49.5" hidden="1">
      <c r="A301" s="68">
        <v>289</v>
      </c>
      <c r="B301" s="207" t="s">
        <v>61</v>
      </c>
      <c r="C301" s="207"/>
      <c r="D301" s="207"/>
      <c r="E301" s="208" t="s">
        <v>1141</v>
      </c>
      <c r="F301" s="70" t="s">
        <v>1140</v>
      </c>
      <c r="G301" s="220" t="s">
        <v>9</v>
      </c>
      <c r="H301" s="210" t="s">
        <v>26</v>
      </c>
      <c r="I301" s="211" t="s">
        <v>1103</v>
      </c>
      <c r="J301" s="211"/>
      <c r="K301" s="211" t="s">
        <v>1099</v>
      </c>
      <c r="L301" s="211"/>
      <c r="M301" s="211"/>
      <c r="N301" s="212" t="s">
        <v>1109</v>
      </c>
      <c r="O301" s="213">
        <v>667</v>
      </c>
      <c r="P301" s="213"/>
      <c r="Q301" s="214">
        <f t="shared" si="19"/>
        <v>667</v>
      </c>
      <c r="R301" s="214">
        <v>500</v>
      </c>
      <c r="S301" s="214"/>
      <c r="T301" s="214">
        <f t="shared" si="18"/>
        <v>500</v>
      </c>
      <c r="U301" s="214">
        <v>167</v>
      </c>
      <c r="V301" s="214"/>
      <c r="W301" s="214">
        <v>167</v>
      </c>
      <c r="X301" s="214">
        <v>167</v>
      </c>
      <c r="Y301" s="214"/>
      <c r="Z301" s="214">
        <f>W301-X301</f>
        <v>0</v>
      </c>
      <c r="AA301" s="214"/>
      <c r="AB301" s="215"/>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s="46"/>
      <c r="DR301" s="46"/>
      <c r="DS301" s="46"/>
      <c r="DT301" s="46"/>
      <c r="DU301" s="46"/>
      <c r="DV301" s="46"/>
      <c r="DW301" s="46"/>
      <c r="DX301" s="46"/>
      <c r="DY301" s="46"/>
      <c r="DZ301" s="46"/>
      <c r="EA301" s="46"/>
      <c r="EB301" s="46"/>
      <c r="EC301" s="46"/>
      <c r="ED301" s="46"/>
      <c r="EE301" s="46"/>
      <c r="EF301" s="46"/>
      <c r="EG301" s="46"/>
      <c r="EH301" s="46"/>
      <c r="EI301" s="46"/>
      <c r="EJ301" s="46"/>
      <c r="EK301" s="46"/>
      <c r="EL301" s="46"/>
      <c r="EM301" s="46"/>
      <c r="EN301" s="46"/>
      <c r="EO301" s="46"/>
      <c r="EP301" s="46"/>
      <c r="EQ301" s="46"/>
      <c r="ER301" s="46"/>
      <c r="ES301" s="46"/>
      <c r="ET301" s="46"/>
      <c r="EU301" s="46"/>
      <c r="EV301" s="46"/>
      <c r="EW301" s="46"/>
      <c r="EX301" s="46"/>
      <c r="EY301" s="46"/>
      <c r="EZ301" s="46"/>
      <c r="FA301" s="46"/>
      <c r="FB301" s="46"/>
      <c r="FC301" s="46"/>
      <c r="FD301" s="46"/>
      <c r="FE301" s="46"/>
      <c r="FF301" s="46"/>
      <c r="FG301" s="46"/>
      <c r="FH301" s="46"/>
      <c r="FI301" s="46"/>
      <c r="FJ301" s="46"/>
      <c r="FK301" s="46"/>
      <c r="FL301" s="46"/>
      <c r="FM301" s="46"/>
      <c r="FN301" s="46"/>
      <c r="FO301" s="46"/>
      <c r="FP301" s="46"/>
      <c r="FQ301" s="46"/>
      <c r="FR301" s="46"/>
      <c r="FS301" s="46"/>
      <c r="FT301" s="46"/>
      <c r="FU301" s="46"/>
      <c r="FV301" s="46"/>
      <c r="FW301" s="46"/>
      <c r="FX301" s="46"/>
      <c r="FY301" s="46"/>
      <c r="FZ301" s="46"/>
      <c r="GA301" s="46"/>
      <c r="GB301" s="46"/>
      <c r="GC301" s="46"/>
      <c r="GD301" s="46"/>
      <c r="GE301" s="46"/>
      <c r="GF301" s="46"/>
      <c r="GG301" s="46"/>
      <c r="GH301" s="46"/>
      <c r="GI301" s="46"/>
      <c r="GJ301" s="46"/>
      <c r="GK301" s="46"/>
      <c r="GL301" s="46"/>
      <c r="GM301" s="46"/>
      <c r="GN301" s="46"/>
      <c r="GO301" s="46"/>
      <c r="GP301" s="46"/>
      <c r="GQ301" s="46"/>
      <c r="GR301" s="46"/>
      <c r="GS301" s="46"/>
      <c r="GT301" s="46"/>
      <c r="GU301" s="46"/>
      <c r="GV301" s="46"/>
      <c r="GW301" s="46"/>
      <c r="GX301" s="46"/>
      <c r="GY301" s="46"/>
      <c r="GZ301" s="46"/>
      <c r="HA301" s="46"/>
      <c r="HB301" s="46"/>
      <c r="HC301" s="46"/>
      <c r="HD301" s="46"/>
      <c r="HE301" s="46"/>
      <c r="HF301" s="46"/>
      <c r="HG301" s="46"/>
      <c r="HH301" s="46"/>
      <c r="HI301" s="46"/>
      <c r="HJ301" s="46"/>
      <c r="HK301" s="46"/>
      <c r="HL301" s="46"/>
      <c r="HM301" s="46"/>
      <c r="HN301" s="46"/>
      <c r="HO301" s="46"/>
      <c r="HP301" s="46"/>
      <c r="HQ301" s="46"/>
      <c r="HR301" s="46"/>
      <c r="HS301" s="46"/>
      <c r="HT301" s="46"/>
      <c r="HU301" s="46"/>
      <c r="HV301" s="46"/>
      <c r="HW301" s="46"/>
      <c r="HX301" s="46"/>
      <c r="HY301" s="46"/>
      <c r="HZ301" s="46"/>
      <c r="IA301" s="46"/>
      <c r="IB301" s="46"/>
      <c r="IC301" s="46"/>
      <c r="ID301" s="46"/>
      <c r="IE301" s="46"/>
      <c r="IF301" s="46"/>
      <c r="IG301" s="46"/>
      <c r="IH301" s="46"/>
      <c r="II301" s="46"/>
      <c r="IJ301" s="46"/>
      <c r="IK301" s="46"/>
      <c r="IL301" s="46"/>
      <c r="IM301" s="46"/>
      <c r="IN301" s="46"/>
      <c r="IO301" s="46"/>
    </row>
    <row r="302" spans="1:249" s="46" customFormat="1" ht="49.5" hidden="1">
      <c r="A302" s="68">
        <v>290</v>
      </c>
      <c r="B302" s="207" t="s">
        <v>62</v>
      </c>
      <c r="C302" s="207"/>
      <c r="D302" s="207"/>
      <c r="E302" s="208" t="s">
        <v>1141</v>
      </c>
      <c r="F302" s="70" t="s">
        <v>1140</v>
      </c>
      <c r="G302" s="220" t="s">
        <v>9</v>
      </c>
      <c r="H302" s="210" t="s">
        <v>189</v>
      </c>
      <c r="I302" s="211" t="s">
        <v>1103</v>
      </c>
      <c r="J302" s="211"/>
      <c r="K302" s="211" t="s">
        <v>1099</v>
      </c>
      <c r="L302" s="211"/>
      <c r="M302" s="211"/>
      <c r="N302" s="212" t="s">
        <v>1110</v>
      </c>
      <c r="O302" s="213">
        <v>1061</v>
      </c>
      <c r="P302" s="213"/>
      <c r="Q302" s="214">
        <f t="shared" si="19"/>
        <v>1061</v>
      </c>
      <c r="R302" s="214">
        <v>500</v>
      </c>
      <c r="S302" s="214"/>
      <c r="T302" s="214">
        <f t="shared" si="18"/>
        <v>500</v>
      </c>
      <c r="U302" s="214">
        <v>561</v>
      </c>
      <c r="V302" s="214"/>
      <c r="W302" s="214">
        <v>533</v>
      </c>
      <c r="X302" s="214">
        <v>533</v>
      </c>
      <c r="Y302" s="214"/>
      <c r="Z302" s="214"/>
      <c r="AA302" s="214"/>
      <c r="AB302" s="215" t="s">
        <v>134</v>
      </c>
    </row>
    <row r="303" spans="1:249" s="46" customFormat="1" ht="49.5" hidden="1">
      <c r="A303" s="68">
        <v>291</v>
      </c>
      <c r="B303" s="207" t="s">
        <v>55</v>
      </c>
      <c r="C303" s="207"/>
      <c r="D303" s="207"/>
      <c r="E303" s="208" t="s">
        <v>1141</v>
      </c>
      <c r="F303" s="70" t="s">
        <v>1140</v>
      </c>
      <c r="G303" s="209"/>
      <c r="H303" s="210" t="s">
        <v>26</v>
      </c>
      <c r="I303" s="211" t="s">
        <v>1099</v>
      </c>
      <c r="J303" s="211"/>
      <c r="K303" s="211" t="s">
        <v>1092</v>
      </c>
      <c r="L303" s="211"/>
      <c r="M303" s="211"/>
      <c r="N303" s="212" t="s">
        <v>1098</v>
      </c>
      <c r="O303" s="213">
        <v>2340</v>
      </c>
      <c r="P303" s="213"/>
      <c r="Q303" s="214">
        <f t="shared" si="19"/>
        <v>2340</v>
      </c>
      <c r="R303" s="214">
        <v>2100</v>
      </c>
      <c r="S303" s="214"/>
      <c r="T303" s="214">
        <f t="shared" si="18"/>
        <v>2100</v>
      </c>
      <c r="U303" s="214">
        <v>240</v>
      </c>
      <c r="V303" s="214"/>
      <c r="W303" s="214">
        <v>240</v>
      </c>
      <c r="X303" s="214">
        <v>240</v>
      </c>
      <c r="Y303" s="214"/>
      <c r="Z303" s="214"/>
      <c r="AA303" s="214"/>
      <c r="AB303" s="215"/>
    </row>
    <row r="304" spans="1:249" s="46" customFormat="1" ht="49.5" hidden="1">
      <c r="A304" s="68">
        <v>292</v>
      </c>
      <c r="B304" s="207" t="s">
        <v>56</v>
      </c>
      <c r="C304" s="207"/>
      <c r="D304" s="229"/>
      <c r="E304" s="208" t="s">
        <v>1141</v>
      </c>
      <c r="F304" s="70" t="s">
        <v>1140</v>
      </c>
      <c r="G304" s="209"/>
      <c r="H304" s="210" t="s">
        <v>189</v>
      </c>
      <c r="I304" s="211" t="s">
        <v>1099</v>
      </c>
      <c r="J304" s="217"/>
      <c r="K304" s="211" t="s">
        <v>1092</v>
      </c>
      <c r="L304" s="217"/>
      <c r="M304" s="211"/>
      <c r="N304" s="212" t="s">
        <v>1100</v>
      </c>
      <c r="O304" s="213">
        <v>3687</v>
      </c>
      <c r="P304" s="213"/>
      <c r="Q304" s="214">
        <f t="shared" si="19"/>
        <v>3687</v>
      </c>
      <c r="R304" s="214">
        <v>2353</v>
      </c>
      <c r="S304" s="214"/>
      <c r="T304" s="214">
        <f t="shared" si="18"/>
        <v>2353</v>
      </c>
      <c r="U304" s="214">
        <v>1300</v>
      </c>
      <c r="V304" s="214"/>
      <c r="W304" s="214">
        <v>1300</v>
      </c>
      <c r="X304" s="214">
        <v>1300</v>
      </c>
      <c r="Y304" s="214"/>
      <c r="Z304" s="214"/>
      <c r="AA304" s="214"/>
      <c r="AB304" s="207"/>
    </row>
    <row r="305" spans="1:249" s="46" customFormat="1" ht="49.5" hidden="1">
      <c r="A305" s="68">
        <v>293</v>
      </c>
      <c r="B305" s="207" t="s">
        <v>63</v>
      </c>
      <c r="C305" s="207"/>
      <c r="D305" s="207"/>
      <c r="E305" s="208" t="s">
        <v>1141</v>
      </c>
      <c r="F305" s="70" t="s">
        <v>1140</v>
      </c>
      <c r="G305" s="220"/>
      <c r="H305" s="210" t="s">
        <v>19</v>
      </c>
      <c r="I305" s="211" t="s">
        <v>1093</v>
      </c>
      <c r="J305" s="211"/>
      <c r="K305" s="211" t="s">
        <v>1106</v>
      </c>
      <c r="L305" s="211"/>
      <c r="M305" s="211"/>
      <c r="N305" s="212" t="s">
        <v>1105</v>
      </c>
      <c r="O305" s="213">
        <v>2151</v>
      </c>
      <c r="P305" s="213"/>
      <c r="Q305" s="214">
        <f t="shared" si="19"/>
        <v>2151</v>
      </c>
      <c r="R305" s="214">
        <v>1100</v>
      </c>
      <c r="S305" s="214"/>
      <c r="T305" s="214">
        <f t="shared" si="18"/>
        <v>1100</v>
      </c>
      <c r="U305" s="214">
        <v>1051</v>
      </c>
      <c r="V305" s="214"/>
      <c r="W305" s="214"/>
      <c r="X305" s="214"/>
      <c r="Y305" s="214"/>
      <c r="Z305" s="214"/>
      <c r="AA305" s="214"/>
      <c r="AB305" s="215"/>
    </row>
    <row r="306" spans="1:249" s="3" customFormat="1" ht="173.25">
      <c r="A306" s="1296">
        <v>1</v>
      </c>
      <c r="B306" s="1301" t="s">
        <v>400</v>
      </c>
      <c r="C306" s="183"/>
      <c r="D306" s="183"/>
      <c r="E306" s="198" t="s">
        <v>1141</v>
      </c>
      <c r="F306" s="79" t="s">
        <v>1247</v>
      </c>
      <c r="G306" s="101" t="s">
        <v>1088</v>
      </c>
      <c r="H306" s="1290" t="s">
        <v>1146</v>
      </c>
      <c r="I306" s="1298">
        <v>2013</v>
      </c>
      <c r="J306" s="64"/>
      <c r="K306" s="1298">
        <v>2017</v>
      </c>
      <c r="L306" s="64"/>
      <c r="M306" s="64"/>
      <c r="N306" s="1937" t="s">
        <v>430</v>
      </c>
      <c r="O306" s="1302">
        <v>4545</v>
      </c>
      <c r="P306" s="1302">
        <v>1000</v>
      </c>
      <c r="Q306" s="1303">
        <v>3545</v>
      </c>
      <c r="R306" s="1302">
        <v>1300</v>
      </c>
      <c r="S306" s="1302"/>
      <c r="T306" s="1303">
        <v>300</v>
      </c>
      <c r="U306" s="1304">
        <v>3245</v>
      </c>
      <c r="V306" s="1304">
        <v>3245</v>
      </c>
      <c r="W306" s="1304">
        <v>3245</v>
      </c>
      <c r="X306" s="1307">
        <v>2000</v>
      </c>
      <c r="Y306" s="1304">
        <v>1245</v>
      </c>
      <c r="Z306" s="1304">
        <f>W306-X306-Y306</f>
        <v>0</v>
      </c>
      <c r="AA306" s="1835"/>
      <c r="AB306" s="1306"/>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row>
    <row r="307" spans="1:249" s="3" customFormat="1" ht="49.5" hidden="1">
      <c r="A307" s="60">
        <v>295</v>
      </c>
      <c r="B307" s="231" t="s">
        <v>67</v>
      </c>
      <c r="C307" s="231"/>
      <c r="D307" s="231"/>
      <c r="E307" s="198" t="s">
        <v>1141</v>
      </c>
      <c r="F307" s="79" t="s">
        <v>1247</v>
      </c>
      <c r="G307" s="205"/>
      <c r="H307" s="200" t="s">
        <v>189</v>
      </c>
      <c r="I307" s="64">
        <v>2014</v>
      </c>
      <c r="J307" s="64">
        <v>2014</v>
      </c>
      <c r="K307" s="64">
        <v>2015</v>
      </c>
      <c r="L307" s="64">
        <v>2016</v>
      </c>
      <c r="M307" s="64"/>
      <c r="N307" s="232" t="s">
        <v>68</v>
      </c>
      <c r="O307" s="233">
        <v>2890</v>
      </c>
      <c r="P307" s="233"/>
      <c r="Q307" s="203">
        <f>O307</f>
        <v>2890</v>
      </c>
      <c r="R307" s="203">
        <v>1390</v>
      </c>
      <c r="S307" s="203"/>
      <c r="T307" s="203">
        <f>R307</f>
        <v>1390</v>
      </c>
      <c r="U307" s="203">
        <v>1500</v>
      </c>
      <c r="V307" s="203"/>
      <c r="W307" s="203">
        <f>X307+Y307+Z307</f>
        <v>1450</v>
      </c>
      <c r="X307" s="203">
        <v>1000</v>
      </c>
      <c r="Y307" s="203">
        <f>(Q307-T307-X307)*0.9</f>
        <v>450</v>
      </c>
      <c r="Z307" s="203"/>
      <c r="AA307" s="203"/>
      <c r="AB307" s="204"/>
    </row>
    <row r="308" spans="1:249" s="3" customFormat="1" ht="49.5" hidden="1">
      <c r="A308" s="60">
        <v>296</v>
      </c>
      <c r="B308" s="231" t="s">
        <v>69</v>
      </c>
      <c r="C308" s="231"/>
      <c r="D308" s="231"/>
      <c r="E308" s="198" t="s">
        <v>1141</v>
      </c>
      <c r="F308" s="79" t="s">
        <v>1247</v>
      </c>
      <c r="G308" s="205" t="s">
        <v>9</v>
      </c>
      <c r="H308" s="234" t="s">
        <v>51</v>
      </c>
      <c r="I308" s="64">
        <v>2014</v>
      </c>
      <c r="J308" s="64">
        <v>2014</v>
      </c>
      <c r="K308" s="64">
        <v>2015</v>
      </c>
      <c r="L308" s="64">
        <v>2016</v>
      </c>
      <c r="M308" s="64"/>
      <c r="N308" s="232" t="s">
        <v>70</v>
      </c>
      <c r="O308" s="233">
        <v>3934</v>
      </c>
      <c r="P308" s="233"/>
      <c r="Q308" s="203">
        <f>O308</f>
        <v>3934</v>
      </c>
      <c r="R308" s="203">
        <v>1500</v>
      </c>
      <c r="S308" s="203"/>
      <c r="T308" s="203">
        <f>R308</f>
        <v>1500</v>
      </c>
      <c r="U308" s="203">
        <f>1784+150</f>
        <v>1934</v>
      </c>
      <c r="V308" s="203"/>
      <c r="W308" s="203">
        <f>X308+Y308+Z308</f>
        <v>2069</v>
      </c>
      <c r="X308" s="203">
        <v>1769</v>
      </c>
      <c r="Y308" s="203">
        <v>300</v>
      </c>
      <c r="Z308" s="203"/>
      <c r="AA308" s="203"/>
      <c r="AB308" s="204"/>
    </row>
    <row r="309" spans="1:249" s="3" customFormat="1" ht="49.5" hidden="1">
      <c r="A309" s="60">
        <v>297</v>
      </c>
      <c r="B309" s="235" t="s">
        <v>71</v>
      </c>
      <c r="C309" s="236" t="s">
        <v>1175</v>
      </c>
      <c r="D309" s="237">
        <v>3767</v>
      </c>
      <c r="E309" s="198" t="s">
        <v>1141</v>
      </c>
      <c r="F309" s="79" t="s">
        <v>1247</v>
      </c>
      <c r="G309" s="205" t="s">
        <v>9</v>
      </c>
      <c r="H309" s="234" t="s">
        <v>26</v>
      </c>
      <c r="I309" s="64">
        <v>2014</v>
      </c>
      <c r="J309" s="64">
        <v>2014</v>
      </c>
      <c r="K309" s="64">
        <v>2015</v>
      </c>
      <c r="L309" s="64">
        <v>2015</v>
      </c>
      <c r="M309" s="64"/>
      <c r="N309" s="206" t="s">
        <v>72</v>
      </c>
      <c r="O309" s="238">
        <v>3979</v>
      </c>
      <c r="P309" s="238"/>
      <c r="Q309" s="203">
        <f>O309</f>
        <v>3979</v>
      </c>
      <c r="R309" s="203">
        <v>2406</v>
      </c>
      <c r="S309" s="203"/>
      <c r="T309" s="203">
        <f>R309</f>
        <v>2406</v>
      </c>
      <c r="U309" s="203">
        <v>1325</v>
      </c>
      <c r="V309" s="203"/>
      <c r="W309" s="203">
        <f>3767-R309</f>
        <v>1361</v>
      </c>
      <c r="X309" s="203">
        <v>1100</v>
      </c>
      <c r="Y309" s="203">
        <f>W309-X309</f>
        <v>261</v>
      </c>
      <c r="Z309" s="203"/>
      <c r="AA309" s="203"/>
      <c r="AB309" s="204" t="s">
        <v>1308</v>
      </c>
    </row>
    <row r="310" spans="1:249" s="3" customFormat="1" ht="49.5" hidden="1">
      <c r="A310" s="60">
        <v>298</v>
      </c>
      <c r="B310" s="235" t="s">
        <v>73</v>
      </c>
      <c r="C310" s="235"/>
      <c r="D310" s="235"/>
      <c r="E310" s="198" t="s">
        <v>1141</v>
      </c>
      <c r="F310" s="79" t="s">
        <v>1247</v>
      </c>
      <c r="G310" s="205"/>
      <c r="H310" s="239" t="s">
        <v>237</v>
      </c>
      <c r="I310" s="64">
        <v>2014</v>
      </c>
      <c r="J310" s="64">
        <v>2014</v>
      </c>
      <c r="K310" s="64">
        <v>2015</v>
      </c>
      <c r="L310" s="64">
        <v>2016</v>
      </c>
      <c r="M310" s="64"/>
      <c r="N310" s="206" t="s">
        <v>74</v>
      </c>
      <c r="O310" s="238">
        <v>4060</v>
      </c>
      <c r="P310" s="238"/>
      <c r="Q310" s="203">
        <f>O310</f>
        <v>4060</v>
      </c>
      <c r="R310" s="203">
        <v>1700</v>
      </c>
      <c r="S310" s="203"/>
      <c r="T310" s="203">
        <f>R310</f>
        <v>1700</v>
      </c>
      <c r="U310" s="203">
        <v>2560</v>
      </c>
      <c r="V310" s="203"/>
      <c r="W310" s="203">
        <f>X310+Y310</f>
        <v>1882</v>
      </c>
      <c r="X310" s="203">
        <v>1382</v>
      </c>
      <c r="Y310" s="203">
        <v>500</v>
      </c>
      <c r="Z310" s="203"/>
      <c r="AA310" s="203"/>
      <c r="AB310" s="204"/>
    </row>
    <row r="311" spans="1:249" s="46" customFormat="1" ht="82.5" hidden="1">
      <c r="A311" s="68">
        <v>299</v>
      </c>
      <c r="B311" s="219" t="s">
        <v>75</v>
      </c>
      <c r="C311" s="219" t="s">
        <v>1279</v>
      </c>
      <c r="D311" s="240">
        <v>3162.3969999999999</v>
      </c>
      <c r="E311" s="208" t="s">
        <v>1141</v>
      </c>
      <c r="F311" s="71" t="s">
        <v>1246</v>
      </c>
      <c r="G311" s="209"/>
      <c r="H311" s="241" t="s">
        <v>106</v>
      </c>
      <c r="I311" s="73">
        <v>2013</v>
      </c>
      <c r="J311" s="167" t="s">
        <v>1244</v>
      </c>
      <c r="K311" s="73">
        <v>2015</v>
      </c>
      <c r="L311" s="167" t="s">
        <v>1221</v>
      </c>
      <c r="M311" s="73"/>
      <c r="N311" s="221" t="s">
        <v>76</v>
      </c>
      <c r="O311" s="242">
        <v>3330</v>
      </c>
      <c r="P311" s="242"/>
      <c r="Q311" s="214">
        <f>O311</f>
        <v>3330</v>
      </c>
      <c r="R311" s="214">
        <v>2000</v>
      </c>
      <c r="S311" s="214"/>
      <c r="T311" s="214">
        <f>R311</f>
        <v>2000</v>
      </c>
      <c r="U311" s="214">
        <v>1330</v>
      </c>
      <c r="V311" s="214"/>
      <c r="W311" s="214">
        <f>3163-R311</f>
        <v>1163</v>
      </c>
      <c r="X311" s="214">
        <v>1100</v>
      </c>
      <c r="Y311" s="214">
        <f>W311-X311</f>
        <v>63</v>
      </c>
      <c r="Z311" s="214"/>
      <c r="AA311" s="214"/>
      <c r="AB311" s="215" t="s">
        <v>1280</v>
      </c>
    </row>
    <row r="312" spans="1:249" s="3" customFormat="1" ht="49.5" hidden="1">
      <c r="A312" s="60">
        <v>300</v>
      </c>
      <c r="B312" s="235" t="s">
        <v>79</v>
      </c>
      <c r="C312" s="235"/>
      <c r="D312" s="235"/>
      <c r="E312" s="198" t="s">
        <v>1141</v>
      </c>
      <c r="F312" s="79" t="s">
        <v>1247</v>
      </c>
      <c r="G312" s="199"/>
      <c r="H312" s="63" t="s">
        <v>1146</v>
      </c>
      <c r="I312" s="64">
        <v>2014</v>
      </c>
      <c r="J312" s="64">
        <v>2014</v>
      </c>
      <c r="K312" s="64">
        <v>2016</v>
      </c>
      <c r="L312" s="64">
        <v>2016</v>
      </c>
      <c r="M312" s="64"/>
      <c r="N312" s="206" t="s">
        <v>80</v>
      </c>
      <c r="O312" s="238">
        <v>23195</v>
      </c>
      <c r="P312" s="238"/>
      <c r="Q312" s="203">
        <f>O312-15534</f>
        <v>7661</v>
      </c>
      <c r="R312" s="203">
        <v>9200</v>
      </c>
      <c r="S312" s="203"/>
      <c r="T312" s="203">
        <v>200</v>
      </c>
      <c r="U312" s="203">
        <v>1500</v>
      </c>
      <c r="V312" s="203"/>
      <c r="W312" s="203">
        <f>X312+Y312</f>
        <v>1192</v>
      </c>
      <c r="X312" s="203">
        <v>1086</v>
      </c>
      <c r="Y312" s="203">
        <v>106</v>
      </c>
      <c r="Z312" s="203"/>
      <c r="AA312" s="203"/>
      <c r="AB312" s="204"/>
    </row>
    <row r="313" spans="1:249" s="3" customFormat="1" ht="49.5" hidden="1">
      <c r="A313" s="60">
        <v>301</v>
      </c>
      <c r="B313" s="235" t="s">
        <v>77</v>
      </c>
      <c r="C313" s="235"/>
      <c r="D313" s="235"/>
      <c r="E313" s="198" t="s">
        <v>1141</v>
      </c>
      <c r="F313" s="79" t="s">
        <v>1247</v>
      </c>
      <c r="G313" s="199"/>
      <c r="H313" s="239" t="s">
        <v>19</v>
      </c>
      <c r="I313" s="64">
        <v>2015</v>
      </c>
      <c r="J313" s="64">
        <v>2015</v>
      </c>
      <c r="K313" s="64">
        <v>2017</v>
      </c>
      <c r="L313" s="64" t="s">
        <v>1320</v>
      </c>
      <c r="M313" s="64"/>
      <c r="N313" s="243" t="s">
        <v>78</v>
      </c>
      <c r="O313" s="203">
        <v>5671</v>
      </c>
      <c r="P313" s="203"/>
      <c r="Q313" s="203">
        <f>O313</f>
        <v>5671</v>
      </c>
      <c r="R313" s="203">
        <v>1990</v>
      </c>
      <c r="S313" s="203"/>
      <c r="T313" s="203">
        <f>R313</f>
        <v>1990</v>
      </c>
      <c r="U313" s="203">
        <v>3114</v>
      </c>
      <c r="V313" s="203"/>
      <c r="W313" s="203">
        <f>X313+Y313</f>
        <v>1888</v>
      </c>
      <c r="X313" s="203">
        <v>0</v>
      </c>
      <c r="Y313" s="203">
        <v>1888</v>
      </c>
      <c r="Z313" s="203"/>
      <c r="AA313" s="203"/>
      <c r="AB313" s="204"/>
    </row>
    <row r="314" spans="1:249" s="3" customFormat="1" ht="49.5" hidden="1">
      <c r="A314" s="60">
        <v>302</v>
      </c>
      <c r="B314" s="235" t="s">
        <v>83</v>
      </c>
      <c r="C314" s="235"/>
      <c r="D314" s="235"/>
      <c r="E314" s="198" t="s">
        <v>1141</v>
      </c>
      <c r="F314" s="97" t="s">
        <v>1248</v>
      </c>
      <c r="G314" s="199"/>
      <c r="H314" s="200" t="s">
        <v>19</v>
      </c>
      <c r="I314" s="64">
        <v>2011</v>
      </c>
      <c r="J314" s="64">
        <v>2014</v>
      </c>
      <c r="K314" s="64">
        <v>2015</v>
      </c>
      <c r="L314" s="64" t="s">
        <v>1320</v>
      </c>
      <c r="M314" s="64"/>
      <c r="N314" s="206" t="s">
        <v>84</v>
      </c>
      <c r="O314" s="238">
        <v>21724</v>
      </c>
      <c r="P314" s="238"/>
      <c r="Q314" s="203">
        <f>O314</f>
        <v>21724</v>
      </c>
      <c r="R314" s="203">
        <v>12503</v>
      </c>
      <c r="S314" s="203"/>
      <c r="T314" s="203">
        <f>R314</f>
        <v>12503</v>
      </c>
      <c r="U314" s="203">
        <v>7000</v>
      </c>
      <c r="V314" s="203"/>
      <c r="W314" s="203">
        <v>7049</v>
      </c>
      <c r="X314" s="203"/>
      <c r="Y314" s="203">
        <v>4000</v>
      </c>
      <c r="Z314" s="203">
        <v>3049</v>
      </c>
      <c r="AA314" s="203"/>
      <c r="AB314" s="204"/>
    </row>
    <row r="315" spans="1:249" s="3" customFormat="1" ht="49.5" hidden="1">
      <c r="A315" s="60">
        <v>303</v>
      </c>
      <c r="B315" s="235" t="s">
        <v>81</v>
      </c>
      <c r="C315" s="235"/>
      <c r="D315" s="235"/>
      <c r="E315" s="198" t="s">
        <v>1141</v>
      </c>
      <c r="F315" s="97" t="s">
        <v>1248</v>
      </c>
      <c r="G315" s="199"/>
      <c r="H315" s="178" t="s">
        <v>132</v>
      </c>
      <c r="I315" s="64">
        <v>2015</v>
      </c>
      <c r="J315" s="64">
        <v>2015</v>
      </c>
      <c r="K315" s="64">
        <v>2018</v>
      </c>
      <c r="L315" s="64" t="s">
        <v>1320</v>
      </c>
      <c r="M315" s="64"/>
      <c r="N315" s="206" t="s">
        <v>82</v>
      </c>
      <c r="O315" s="244">
        <v>33248</v>
      </c>
      <c r="P315" s="244"/>
      <c r="Q315" s="245">
        <v>17845</v>
      </c>
      <c r="R315" s="203">
        <v>10900</v>
      </c>
      <c r="S315" s="203"/>
      <c r="T315" s="203">
        <v>900</v>
      </c>
      <c r="U315" s="203">
        <v>5000</v>
      </c>
      <c r="V315" s="203"/>
      <c r="W315" s="203">
        <f>X315+Y315+Z315</f>
        <v>5000</v>
      </c>
      <c r="X315" s="203">
        <v>1775</v>
      </c>
      <c r="Y315" s="203">
        <v>1871</v>
      </c>
      <c r="Z315" s="203">
        <v>1354</v>
      </c>
      <c r="AA315" s="203"/>
      <c r="AB315" s="204"/>
    </row>
    <row r="316" spans="1:249" s="3" customFormat="1" ht="66" hidden="1">
      <c r="A316" s="60">
        <v>304</v>
      </c>
      <c r="B316" s="77" t="s">
        <v>99</v>
      </c>
      <c r="C316" s="77"/>
      <c r="D316" s="77"/>
      <c r="E316" s="198" t="s">
        <v>1141</v>
      </c>
      <c r="F316" s="97" t="s">
        <v>1248</v>
      </c>
      <c r="G316" s="205"/>
      <c r="H316" s="200" t="s">
        <v>19</v>
      </c>
      <c r="I316" s="64">
        <v>2015</v>
      </c>
      <c r="J316" s="64">
        <v>2015</v>
      </c>
      <c r="K316" s="64">
        <v>2017</v>
      </c>
      <c r="L316" s="64" t="s">
        <v>1320</v>
      </c>
      <c r="M316" s="64"/>
      <c r="N316" s="246" t="s">
        <v>100</v>
      </c>
      <c r="O316" s="247">
        <v>8000</v>
      </c>
      <c r="P316" s="247"/>
      <c r="Q316" s="247">
        <v>8000</v>
      </c>
      <c r="R316" s="247">
        <v>2000</v>
      </c>
      <c r="S316" s="247"/>
      <c r="T316" s="247">
        <v>2000</v>
      </c>
      <c r="U316" s="247"/>
      <c r="V316" s="247"/>
      <c r="W316" s="247">
        <v>1906</v>
      </c>
      <c r="X316" s="247">
        <v>1906</v>
      </c>
      <c r="Y316" s="248"/>
      <c r="Z316" s="248"/>
      <c r="AA316" s="248"/>
      <c r="AB316" s="249"/>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c r="CO316" s="13"/>
      <c r="CP316" s="13"/>
      <c r="CQ316" s="13"/>
      <c r="CR316" s="13"/>
      <c r="CS316" s="13"/>
      <c r="CT316" s="13"/>
      <c r="CU316" s="13"/>
      <c r="CV316" s="13"/>
      <c r="CW316" s="13"/>
      <c r="CX316" s="13"/>
      <c r="CY316" s="13"/>
      <c r="CZ316" s="13"/>
      <c r="DA316" s="13"/>
      <c r="DB316" s="13"/>
      <c r="DC316" s="13"/>
      <c r="DD316" s="13"/>
      <c r="DE316" s="13"/>
      <c r="DF316" s="13"/>
      <c r="DG316" s="13"/>
      <c r="DH316" s="13"/>
      <c r="DI316" s="13"/>
      <c r="DJ316" s="13"/>
      <c r="DK316" s="13"/>
      <c r="DL316" s="13"/>
      <c r="DM316" s="13"/>
      <c r="DN316" s="13"/>
      <c r="DO316" s="13"/>
      <c r="DP316" s="13"/>
      <c r="DQ316" s="13"/>
      <c r="DR316" s="13"/>
      <c r="DS316" s="13"/>
      <c r="DT316" s="13"/>
      <c r="DU316" s="13"/>
      <c r="DV316" s="13"/>
      <c r="DW316" s="13"/>
      <c r="DX316" s="13"/>
      <c r="DY316" s="13"/>
      <c r="DZ316" s="13"/>
      <c r="EA316" s="13"/>
      <c r="EB316" s="13"/>
      <c r="EC316" s="13"/>
      <c r="ED316" s="13"/>
      <c r="EE316" s="13"/>
      <c r="EF316" s="13"/>
      <c r="EG316" s="13"/>
      <c r="EH316" s="13"/>
      <c r="EI316" s="13"/>
      <c r="EJ316" s="13"/>
      <c r="EK316" s="13"/>
      <c r="EL316" s="13"/>
      <c r="EM316" s="13"/>
      <c r="EN316" s="13"/>
      <c r="EO316" s="13"/>
      <c r="EP316" s="13"/>
      <c r="EQ316" s="13"/>
      <c r="ER316" s="13"/>
      <c r="ES316" s="13"/>
      <c r="ET316" s="13"/>
      <c r="EU316" s="13"/>
      <c r="EV316" s="13"/>
      <c r="EW316" s="13"/>
      <c r="EX316" s="13"/>
      <c r="EY316" s="13"/>
      <c r="EZ316" s="13"/>
      <c r="FA316" s="13"/>
      <c r="FB316" s="13"/>
      <c r="FC316" s="13"/>
      <c r="FD316" s="13"/>
      <c r="FE316" s="13"/>
      <c r="FF316" s="13"/>
      <c r="FG316" s="13"/>
      <c r="FH316" s="13"/>
      <c r="FI316" s="13"/>
      <c r="FJ316" s="13"/>
      <c r="FK316" s="13"/>
      <c r="FL316" s="13"/>
      <c r="FM316" s="13"/>
      <c r="FN316" s="13"/>
      <c r="FO316" s="13"/>
      <c r="FP316" s="13"/>
      <c r="FQ316" s="13"/>
      <c r="FR316" s="13"/>
      <c r="FS316" s="13"/>
      <c r="FT316" s="13"/>
      <c r="FU316" s="13"/>
      <c r="FV316" s="13"/>
      <c r="FW316" s="13"/>
      <c r="FX316" s="13"/>
      <c r="FY316" s="13"/>
      <c r="FZ316" s="13"/>
      <c r="GA316" s="13"/>
      <c r="GB316" s="13"/>
      <c r="GC316" s="13"/>
      <c r="GD316" s="13"/>
      <c r="GE316" s="13"/>
      <c r="GF316" s="13"/>
      <c r="GG316" s="13"/>
      <c r="GH316" s="13"/>
      <c r="GI316" s="13"/>
      <c r="GJ316" s="13"/>
      <c r="GK316" s="13"/>
      <c r="GL316" s="13"/>
      <c r="GM316" s="13"/>
      <c r="GN316" s="13"/>
      <c r="GO316" s="13"/>
      <c r="GP316" s="13"/>
      <c r="GQ316" s="13"/>
      <c r="GR316" s="13"/>
      <c r="GS316" s="13"/>
      <c r="GT316" s="13"/>
      <c r="GU316" s="13"/>
      <c r="GV316" s="13"/>
      <c r="GW316" s="13"/>
      <c r="GX316" s="13"/>
      <c r="GY316" s="13"/>
      <c r="GZ316" s="13"/>
      <c r="HA316" s="13"/>
      <c r="HB316" s="13"/>
      <c r="HC316" s="13"/>
      <c r="HD316" s="13"/>
      <c r="HE316" s="13"/>
      <c r="HF316" s="13"/>
      <c r="HG316" s="13"/>
      <c r="HH316" s="13"/>
      <c r="HI316" s="13"/>
      <c r="HJ316" s="13"/>
      <c r="HK316" s="13"/>
      <c r="HL316" s="13"/>
      <c r="HM316" s="13"/>
      <c r="HN316" s="13"/>
      <c r="HO316" s="13"/>
      <c r="HP316" s="13"/>
      <c r="HQ316" s="13"/>
      <c r="HR316" s="13"/>
      <c r="HS316" s="13"/>
      <c r="HT316" s="13"/>
      <c r="HU316" s="13"/>
      <c r="HV316" s="13"/>
      <c r="HW316" s="13"/>
      <c r="HX316" s="13"/>
      <c r="HY316" s="13"/>
      <c r="HZ316" s="13"/>
      <c r="IA316" s="13"/>
      <c r="IB316" s="13"/>
      <c r="IC316" s="13"/>
      <c r="ID316" s="13"/>
      <c r="IE316" s="13"/>
      <c r="IF316" s="13"/>
      <c r="IG316" s="13"/>
      <c r="IH316" s="13"/>
      <c r="II316" s="13"/>
      <c r="IJ316" s="13"/>
      <c r="IK316" s="13"/>
      <c r="IL316" s="13"/>
      <c r="IM316" s="13"/>
      <c r="IN316" s="13"/>
      <c r="IO316" s="13"/>
    </row>
    <row r="317" spans="1:249" s="3" customFormat="1" ht="148.5" hidden="1">
      <c r="A317" s="60">
        <v>305</v>
      </c>
      <c r="B317" s="231" t="s">
        <v>85</v>
      </c>
      <c r="C317" s="231"/>
      <c r="D317" s="231"/>
      <c r="E317" s="198" t="s">
        <v>1141</v>
      </c>
      <c r="F317" s="97" t="s">
        <v>1248</v>
      </c>
      <c r="G317" s="199"/>
      <c r="H317" s="200" t="s">
        <v>26</v>
      </c>
      <c r="I317" s="64">
        <v>2017</v>
      </c>
      <c r="J317" s="64" t="s">
        <v>1286</v>
      </c>
      <c r="K317" s="64">
        <v>2019</v>
      </c>
      <c r="L317" s="64" t="s">
        <v>1320</v>
      </c>
      <c r="M317" s="64" t="s">
        <v>1309</v>
      </c>
      <c r="N317" s="206" t="s">
        <v>86</v>
      </c>
      <c r="O317" s="233">
        <v>6612</v>
      </c>
      <c r="P317" s="233"/>
      <c r="Q317" s="203">
        <f>O317</f>
        <v>6612</v>
      </c>
      <c r="R317" s="203">
        <v>0</v>
      </c>
      <c r="S317" s="203"/>
      <c r="T317" s="203">
        <f>R317</f>
        <v>0</v>
      </c>
      <c r="U317" s="203">
        <v>5000</v>
      </c>
      <c r="V317" s="203"/>
      <c r="W317" s="203">
        <f>O317*0.9</f>
        <v>5950.8</v>
      </c>
      <c r="X317" s="203">
        <v>0</v>
      </c>
      <c r="Y317" s="203">
        <v>1650</v>
      </c>
      <c r="Z317" s="203">
        <f>W317-Y317</f>
        <v>4300.8</v>
      </c>
      <c r="AA317" s="203"/>
      <c r="AB317" s="204"/>
    </row>
    <row r="318" spans="1:249" s="3" customFormat="1" ht="82.5" hidden="1">
      <c r="A318" s="60">
        <v>306</v>
      </c>
      <c r="B318" s="77" t="s">
        <v>101</v>
      </c>
      <c r="C318" s="77"/>
      <c r="D318" s="77"/>
      <c r="E318" s="198" t="s">
        <v>1141</v>
      </c>
      <c r="F318" s="97" t="s">
        <v>1248</v>
      </c>
      <c r="G318" s="199"/>
      <c r="H318" s="200" t="s">
        <v>26</v>
      </c>
      <c r="I318" s="64">
        <v>2017</v>
      </c>
      <c r="J318" s="64" t="s">
        <v>1286</v>
      </c>
      <c r="K318" s="64">
        <v>2019</v>
      </c>
      <c r="L318" s="64" t="s">
        <v>1320</v>
      </c>
      <c r="M318" s="64" t="s">
        <v>1310</v>
      </c>
      <c r="N318" s="250" t="s">
        <v>102</v>
      </c>
      <c r="O318" s="247">
        <v>5063</v>
      </c>
      <c r="P318" s="247"/>
      <c r="Q318" s="247">
        <v>5063</v>
      </c>
      <c r="R318" s="247"/>
      <c r="S318" s="247"/>
      <c r="T318" s="247"/>
      <c r="U318" s="247"/>
      <c r="V318" s="247"/>
      <c r="W318" s="247">
        <v>4600</v>
      </c>
      <c r="X318" s="247" t="s">
        <v>47</v>
      </c>
      <c r="Y318" s="247">
        <v>1350</v>
      </c>
      <c r="Z318" s="247">
        <f>W318-Y318</f>
        <v>3250</v>
      </c>
      <c r="AA318" s="247"/>
      <c r="AB318" s="251"/>
    </row>
    <row r="319" spans="1:249" s="3" customFormat="1" ht="66" hidden="1">
      <c r="A319" s="60">
        <v>307</v>
      </c>
      <c r="B319" s="252" t="s">
        <v>103</v>
      </c>
      <c r="C319" s="252"/>
      <c r="D319" s="252"/>
      <c r="E319" s="198" t="s">
        <v>1141</v>
      </c>
      <c r="F319" s="97" t="s">
        <v>1248</v>
      </c>
      <c r="G319" s="199"/>
      <c r="H319" s="200" t="s">
        <v>19</v>
      </c>
      <c r="I319" s="64">
        <v>2017</v>
      </c>
      <c r="J319" s="64" t="s">
        <v>1286</v>
      </c>
      <c r="K319" s="64">
        <v>2019</v>
      </c>
      <c r="L319" s="64" t="s">
        <v>1320</v>
      </c>
      <c r="M319" s="64"/>
      <c r="N319" s="246" t="s">
        <v>104</v>
      </c>
      <c r="O319" s="247">
        <v>3382</v>
      </c>
      <c r="P319" s="247"/>
      <c r="Q319" s="247">
        <v>2000</v>
      </c>
      <c r="R319" s="247"/>
      <c r="S319" s="247"/>
      <c r="T319" s="247"/>
      <c r="U319" s="247"/>
      <c r="V319" s="247"/>
      <c r="W319" s="247">
        <v>1800</v>
      </c>
      <c r="X319" s="247"/>
      <c r="Y319" s="247">
        <v>900</v>
      </c>
      <c r="Z319" s="247">
        <f>W319-Y319</f>
        <v>900</v>
      </c>
      <c r="AA319" s="247"/>
      <c r="AB319" s="251"/>
    </row>
    <row r="320" spans="1:249" s="3" customFormat="1" ht="82.5" hidden="1">
      <c r="A320" s="60">
        <v>308</v>
      </c>
      <c r="B320" s="197" t="s">
        <v>87</v>
      </c>
      <c r="C320" s="197"/>
      <c r="D320" s="197"/>
      <c r="E320" s="198" t="s">
        <v>1141</v>
      </c>
      <c r="F320" s="97" t="s">
        <v>1248</v>
      </c>
      <c r="G320" s="199"/>
      <c r="H320" s="200" t="s">
        <v>19</v>
      </c>
      <c r="I320" s="64">
        <v>2018</v>
      </c>
      <c r="J320" s="64" t="s">
        <v>1286</v>
      </c>
      <c r="K320" s="64">
        <v>2020</v>
      </c>
      <c r="L320" s="64" t="s">
        <v>1320</v>
      </c>
      <c r="M320" s="64" t="s">
        <v>1311</v>
      </c>
      <c r="N320" s="202" t="s">
        <v>1113</v>
      </c>
      <c r="O320" s="95">
        <v>4200</v>
      </c>
      <c r="P320" s="95"/>
      <c r="Q320" s="203">
        <f t="shared" ref="Q320:Q332" si="20">O320</f>
        <v>4200</v>
      </c>
      <c r="R320" s="203"/>
      <c r="S320" s="203"/>
      <c r="T320" s="203">
        <f t="shared" ref="T320:T332" si="21">R320</f>
        <v>0</v>
      </c>
      <c r="U320" s="203">
        <v>4200</v>
      </c>
      <c r="V320" s="203"/>
      <c r="W320" s="203">
        <f t="shared" ref="W320:W329" si="22">O320*0.9</f>
        <v>3780</v>
      </c>
      <c r="X320" s="203"/>
      <c r="Y320" s="203"/>
      <c r="Z320" s="203">
        <v>3780</v>
      </c>
      <c r="AA320" s="203"/>
      <c r="AB320" s="204"/>
    </row>
    <row r="321" spans="1:249" s="3" customFormat="1" ht="82.5" hidden="1">
      <c r="A321" s="60">
        <v>309</v>
      </c>
      <c r="B321" s="253" t="s">
        <v>88</v>
      </c>
      <c r="C321" s="253"/>
      <c r="D321" s="253"/>
      <c r="E321" s="198" t="s">
        <v>1141</v>
      </c>
      <c r="F321" s="97" t="s">
        <v>1248</v>
      </c>
      <c r="G321" s="199"/>
      <c r="H321" s="200" t="s">
        <v>211</v>
      </c>
      <c r="I321" s="64">
        <v>2018</v>
      </c>
      <c r="J321" s="64" t="s">
        <v>1286</v>
      </c>
      <c r="K321" s="64">
        <v>2020</v>
      </c>
      <c r="L321" s="64" t="s">
        <v>1320</v>
      </c>
      <c r="M321" s="64" t="s">
        <v>1312</v>
      </c>
      <c r="N321" s="202" t="s">
        <v>1113</v>
      </c>
      <c r="O321" s="254">
        <v>5000</v>
      </c>
      <c r="P321" s="254"/>
      <c r="Q321" s="203">
        <f t="shared" si="20"/>
        <v>5000</v>
      </c>
      <c r="R321" s="203">
        <v>0</v>
      </c>
      <c r="S321" s="203"/>
      <c r="T321" s="203">
        <f t="shared" si="21"/>
        <v>0</v>
      </c>
      <c r="U321" s="203">
        <v>5000</v>
      </c>
      <c r="V321" s="203"/>
      <c r="W321" s="203">
        <f t="shared" si="22"/>
        <v>4500</v>
      </c>
      <c r="X321" s="203">
        <v>0</v>
      </c>
      <c r="Y321" s="203"/>
      <c r="Z321" s="203">
        <v>4500</v>
      </c>
      <c r="AA321" s="203"/>
      <c r="AB321" s="204"/>
    </row>
    <row r="322" spans="1:249" s="3" customFormat="1" ht="66" hidden="1">
      <c r="A322" s="60">
        <v>310</v>
      </c>
      <c r="B322" s="253" t="s">
        <v>89</v>
      </c>
      <c r="C322" s="253"/>
      <c r="D322" s="253"/>
      <c r="E322" s="198" t="s">
        <v>1141</v>
      </c>
      <c r="F322" s="97" t="s">
        <v>1248</v>
      </c>
      <c r="G322" s="205" t="s">
        <v>9</v>
      </c>
      <c r="H322" s="200" t="s">
        <v>51</v>
      </c>
      <c r="I322" s="64">
        <v>2018</v>
      </c>
      <c r="J322" s="64" t="s">
        <v>1286</v>
      </c>
      <c r="K322" s="64">
        <v>2020</v>
      </c>
      <c r="L322" s="64" t="s">
        <v>1320</v>
      </c>
      <c r="M322" s="255" t="s">
        <v>97</v>
      </c>
      <c r="N322" s="202"/>
      <c r="O322" s="254">
        <v>3000</v>
      </c>
      <c r="P322" s="254"/>
      <c r="Q322" s="203">
        <f t="shared" si="20"/>
        <v>3000</v>
      </c>
      <c r="R322" s="203">
        <v>0</v>
      </c>
      <c r="S322" s="203"/>
      <c r="T322" s="203">
        <f t="shared" si="21"/>
        <v>0</v>
      </c>
      <c r="U322" s="203">
        <v>3000</v>
      </c>
      <c r="V322" s="203"/>
      <c r="W322" s="203">
        <f t="shared" si="22"/>
        <v>2700</v>
      </c>
      <c r="X322" s="203">
        <v>0</v>
      </c>
      <c r="Y322" s="203"/>
      <c r="Z322" s="203">
        <v>2700</v>
      </c>
      <c r="AA322" s="203"/>
      <c r="AB322" s="204"/>
    </row>
    <row r="323" spans="1:249" s="3" customFormat="1" ht="82.5" hidden="1">
      <c r="A323" s="60">
        <v>311</v>
      </c>
      <c r="B323" s="256" t="s">
        <v>90</v>
      </c>
      <c r="C323" s="256"/>
      <c r="D323" s="256"/>
      <c r="E323" s="198" t="s">
        <v>1141</v>
      </c>
      <c r="F323" s="97" t="s">
        <v>1248</v>
      </c>
      <c r="G323" s="199"/>
      <c r="H323" s="200" t="s">
        <v>132</v>
      </c>
      <c r="I323" s="64">
        <v>2018</v>
      </c>
      <c r="J323" s="64" t="s">
        <v>1286</v>
      </c>
      <c r="K323" s="64">
        <v>2020</v>
      </c>
      <c r="L323" s="64" t="s">
        <v>1320</v>
      </c>
      <c r="M323" s="64" t="s">
        <v>1313</v>
      </c>
      <c r="N323" s="202" t="s">
        <v>1113</v>
      </c>
      <c r="O323" s="254">
        <v>5500</v>
      </c>
      <c r="P323" s="254"/>
      <c r="Q323" s="203">
        <f t="shared" si="20"/>
        <v>5500</v>
      </c>
      <c r="R323" s="203">
        <v>0</v>
      </c>
      <c r="S323" s="203"/>
      <c r="T323" s="203">
        <f t="shared" si="21"/>
        <v>0</v>
      </c>
      <c r="U323" s="203">
        <v>6500</v>
      </c>
      <c r="V323" s="203"/>
      <c r="W323" s="203">
        <f t="shared" si="22"/>
        <v>4950</v>
      </c>
      <c r="X323" s="203">
        <v>0</v>
      </c>
      <c r="Y323" s="203"/>
      <c r="Z323" s="203">
        <f>W323</f>
        <v>4950</v>
      </c>
      <c r="AA323" s="203"/>
      <c r="AB323" s="204"/>
    </row>
    <row r="324" spans="1:249" s="13" customFormat="1" ht="82.5" hidden="1">
      <c r="A324" s="60">
        <v>312</v>
      </c>
      <c r="B324" s="253" t="s">
        <v>91</v>
      </c>
      <c r="C324" s="253"/>
      <c r="D324" s="253"/>
      <c r="E324" s="198" t="s">
        <v>1141</v>
      </c>
      <c r="F324" s="97" t="s">
        <v>1248</v>
      </c>
      <c r="G324" s="205"/>
      <c r="H324" s="200" t="s">
        <v>237</v>
      </c>
      <c r="I324" s="64">
        <v>2019</v>
      </c>
      <c r="J324" s="64" t="s">
        <v>1286</v>
      </c>
      <c r="K324" s="64">
        <v>2021</v>
      </c>
      <c r="L324" s="64" t="s">
        <v>1320</v>
      </c>
      <c r="M324" s="64" t="s">
        <v>1314</v>
      </c>
      <c r="N324" s="202" t="s">
        <v>1113</v>
      </c>
      <c r="O324" s="254">
        <v>3000</v>
      </c>
      <c r="P324" s="254"/>
      <c r="Q324" s="203">
        <f t="shared" si="20"/>
        <v>3000</v>
      </c>
      <c r="R324" s="203">
        <v>0</v>
      </c>
      <c r="S324" s="203"/>
      <c r="T324" s="203">
        <f t="shared" si="21"/>
        <v>0</v>
      </c>
      <c r="U324" s="203">
        <v>1250</v>
      </c>
      <c r="V324" s="203"/>
      <c r="W324" s="203">
        <f t="shared" si="22"/>
        <v>2700</v>
      </c>
      <c r="X324" s="203">
        <v>0</v>
      </c>
      <c r="Y324" s="203"/>
      <c r="Z324" s="203">
        <v>2700</v>
      </c>
      <c r="AA324" s="203"/>
      <c r="AB324" s="204"/>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row>
    <row r="325" spans="1:249" s="13" customFormat="1" ht="82.5" hidden="1">
      <c r="A325" s="60">
        <v>312</v>
      </c>
      <c r="B325" s="253" t="s">
        <v>91</v>
      </c>
      <c r="C325" s="253"/>
      <c r="D325" s="253"/>
      <c r="E325" s="198" t="s">
        <v>1141</v>
      </c>
      <c r="F325" s="97" t="s">
        <v>1248</v>
      </c>
      <c r="G325" s="205"/>
      <c r="H325" s="200" t="s">
        <v>237</v>
      </c>
      <c r="I325" s="64">
        <v>2019</v>
      </c>
      <c r="J325" s="64" t="s">
        <v>1286</v>
      </c>
      <c r="K325" s="64">
        <v>2021</v>
      </c>
      <c r="L325" s="64" t="s">
        <v>1320</v>
      </c>
      <c r="M325" s="64" t="s">
        <v>1314</v>
      </c>
      <c r="N325" s="202" t="s">
        <v>1113</v>
      </c>
      <c r="O325" s="254">
        <v>3000</v>
      </c>
      <c r="P325" s="254"/>
      <c r="Q325" s="203">
        <f t="shared" si="20"/>
        <v>3000</v>
      </c>
      <c r="R325" s="203">
        <v>0</v>
      </c>
      <c r="S325" s="203"/>
      <c r="T325" s="203">
        <f t="shared" si="21"/>
        <v>0</v>
      </c>
      <c r="U325" s="203">
        <v>850</v>
      </c>
      <c r="V325" s="203"/>
      <c r="W325" s="203"/>
      <c r="X325" s="203">
        <v>0</v>
      </c>
      <c r="Y325" s="203"/>
      <c r="Z325" s="203"/>
      <c r="AA325" s="203"/>
      <c r="AB325" s="204" t="s">
        <v>1452</v>
      </c>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row>
    <row r="326" spans="1:249" s="3" customFormat="1" ht="82.5" hidden="1">
      <c r="A326" s="60">
        <v>313</v>
      </c>
      <c r="B326" s="253" t="s">
        <v>92</v>
      </c>
      <c r="C326" s="253"/>
      <c r="D326" s="253"/>
      <c r="E326" s="198" t="s">
        <v>1141</v>
      </c>
      <c r="F326" s="97" t="s">
        <v>1248</v>
      </c>
      <c r="G326" s="205"/>
      <c r="H326" s="200" t="s">
        <v>237</v>
      </c>
      <c r="I326" s="64">
        <v>2019</v>
      </c>
      <c r="J326" s="64" t="s">
        <v>1286</v>
      </c>
      <c r="K326" s="64">
        <v>2021</v>
      </c>
      <c r="L326" s="64" t="s">
        <v>1320</v>
      </c>
      <c r="M326" s="64" t="s">
        <v>1315</v>
      </c>
      <c r="N326" s="202" t="s">
        <v>1113</v>
      </c>
      <c r="O326" s="254">
        <v>3000</v>
      </c>
      <c r="P326" s="254"/>
      <c r="Q326" s="203">
        <f t="shared" si="20"/>
        <v>3000</v>
      </c>
      <c r="R326" s="203">
        <v>0</v>
      </c>
      <c r="S326" s="203"/>
      <c r="T326" s="203">
        <f t="shared" si="21"/>
        <v>0</v>
      </c>
      <c r="U326" s="203">
        <v>2100</v>
      </c>
      <c r="V326" s="203"/>
      <c r="W326" s="203">
        <f t="shared" si="22"/>
        <v>2700</v>
      </c>
      <c r="X326" s="203">
        <v>0</v>
      </c>
      <c r="Y326" s="203"/>
      <c r="Z326" s="203">
        <v>2700</v>
      </c>
      <c r="AA326" s="203"/>
      <c r="AB326" s="204"/>
    </row>
    <row r="327" spans="1:249" s="3" customFormat="1" ht="82.5" hidden="1">
      <c r="A327" s="60">
        <v>314</v>
      </c>
      <c r="B327" s="253" t="s">
        <v>93</v>
      </c>
      <c r="C327" s="253"/>
      <c r="D327" s="253"/>
      <c r="E327" s="198" t="s">
        <v>1141</v>
      </c>
      <c r="F327" s="97" t="s">
        <v>1248</v>
      </c>
      <c r="G327" s="205"/>
      <c r="H327" s="200" t="s">
        <v>106</v>
      </c>
      <c r="I327" s="64">
        <v>2019</v>
      </c>
      <c r="J327" s="64" t="s">
        <v>1286</v>
      </c>
      <c r="K327" s="64">
        <v>2021</v>
      </c>
      <c r="L327" s="64" t="s">
        <v>1320</v>
      </c>
      <c r="M327" s="64" t="s">
        <v>1316</v>
      </c>
      <c r="N327" s="202" t="s">
        <v>1113</v>
      </c>
      <c r="O327" s="254">
        <v>5500</v>
      </c>
      <c r="P327" s="254"/>
      <c r="Q327" s="203">
        <f t="shared" si="20"/>
        <v>5500</v>
      </c>
      <c r="R327" s="203">
        <v>0</v>
      </c>
      <c r="S327" s="203"/>
      <c r="T327" s="203">
        <f t="shared" si="21"/>
        <v>0</v>
      </c>
      <c r="U327" s="203">
        <v>3850</v>
      </c>
      <c r="V327" s="203"/>
      <c r="W327" s="203">
        <f t="shared" si="22"/>
        <v>4950</v>
      </c>
      <c r="X327" s="203">
        <v>0</v>
      </c>
      <c r="Y327" s="203"/>
      <c r="Z327" s="203">
        <v>4950</v>
      </c>
      <c r="AA327" s="203"/>
      <c r="AB327" s="204"/>
    </row>
    <row r="328" spans="1:249" s="4" customFormat="1" ht="82.5" hidden="1">
      <c r="A328" s="60">
        <v>315</v>
      </c>
      <c r="B328" s="253" t="s">
        <v>94</v>
      </c>
      <c r="C328" s="253"/>
      <c r="D328" s="253"/>
      <c r="E328" s="198" t="s">
        <v>1141</v>
      </c>
      <c r="F328" s="97" t="s">
        <v>1248</v>
      </c>
      <c r="G328" s="199"/>
      <c r="H328" s="200" t="s">
        <v>19</v>
      </c>
      <c r="I328" s="64">
        <v>2019</v>
      </c>
      <c r="J328" s="64" t="s">
        <v>1286</v>
      </c>
      <c r="K328" s="64">
        <v>2021</v>
      </c>
      <c r="L328" s="64" t="s">
        <v>1320</v>
      </c>
      <c r="M328" s="64" t="s">
        <v>1317</v>
      </c>
      <c r="N328" s="202" t="s">
        <v>1113</v>
      </c>
      <c r="O328" s="254">
        <v>5500</v>
      </c>
      <c r="P328" s="254"/>
      <c r="Q328" s="203">
        <f t="shared" si="20"/>
        <v>5500</v>
      </c>
      <c r="R328" s="203">
        <v>0</v>
      </c>
      <c r="S328" s="203"/>
      <c r="T328" s="203">
        <f t="shared" si="21"/>
        <v>0</v>
      </c>
      <c r="U328" s="203">
        <v>3850</v>
      </c>
      <c r="V328" s="203"/>
      <c r="W328" s="203">
        <f t="shared" si="22"/>
        <v>4950</v>
      </c>
      <c r="X328" s="203">
        <v>0</v>
      </c>
      <c r="Y328" s="203"/>
      <c r="Z328" s="203">
        <v>4950</v>
      </c>
      <c r="AA328" s="203"/>
      <c r="AB328" s="204"/>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row>
    <row r="329" spans="1:249" s="4" customFormat="1" ht="82.5" hidden="1">
      <c r="A329" s="60">
        <v>316</v>
      </c>
      <c r="B329" s="257" t="s">
        <v>95</v>
      </c>
      <c r="C329" s="257"/>
      <c r="D329" s="257"/>
      <c r="E329" s="198" t="s">
        <v>1141</v>
      </c>
      <c r="F329" s="97" t="s">
        <v>1248</v>
      </c>
      <c r="G329" s="199"/>
      <c r="H329" s="200" t="s">
        <v>189</v>
      </c>
      <c r="I329" s="64">
        <v>2019</v>
      </c>
      <c r="J329" s="64" t="s">
        <v>1286</v>
      </c>
      <c r="K329" s="64">
        <v>2021</v>
      </c>
      <c r="L329" s="64" t="s">
        <v>1320</v>
      </c>
      <c r="M329" s="64" t="s">
        <v>1318</v>
      </c>
      <c r="N329" s="202" t="s">
        <v>1113</v>
      </c>
      <c r="O329" s="160">
        <v>5000</v>
      </c>
      <c r="P329" s="160"/>
      <c r="Q329" s="203">
        <f t="shared" si="20"/>
        <v>5000</v>
      </c>
      <c r="R329" s="203"/>
      <c r="S329" s="203"/>
      <c r="T329" s="203">
        <f t="shared" si="21"/>
        <v>0</v>
      </c>
      <c r="U329" s="203">
        <v>3500</v>
      </c>
      <c r="V329" s="203"/>
      <c r="W329" s="203">
        <f t="shared" si="22"/>
        <v>4500</v>
      </c>
      <c r="X329" s="203"/>
      <c r="Y329" s="203"/>
      <c r="Z329" s="203">
        <v>4500</v>
      </c>
      <c r="AA329" s="203"/>
      <c r="AB329" s="204"/>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row>
    <row r="330" spans="1:249" s="4" customFormat="1" ht="22.5" hidden="1" customHeight="1">
      <c r="A330" s="60">
        <v>317</v>
      </c>
      <c r="B330" s="257" t="s">
        <v>1450</v>
      </c>
      <c r="C330" s="257"/>
      <c r="D330" s="257"/>
      <c r="E330" s="198" t="s">
        <v>1141</v>
      </c>
      <c r="F330" s="97" t="s">
        <v>1248</v>
      </c>
      <c r="G330" s="199"/>
      <c r="H330" s="200" t="s">
        <v>51</v>
      </c>
      <c r="I330" s="64">
        <v>2019</v>
      </c>
      <c r="J330" s="64" t="s">
        <v>1286</v>
      </c>
      <c r="K330" s="64">
        <v>2021</v>
      </c>
      <c r="L330" s="64" t="s">
        <v>1320</v>
      </c>
      <c r="M330" s="64"/>
      <c r="N330" s="202"/>
      <c r="O330" s="160">
        <v>3000</v>
      </c>
      <c r="P330" s="160"/>
      <c r="Q330" s="203">
        <f t="shared" si="20"/>
        <v>3000</v>
      </c>
      <c r="R330" s="203"/>
      <c r="S330" s="203"/>
      <c r="T330" s="203"/>
      <c r="U330" s="203">
        <v>1637</v>
      </c>
      <c r="V330" s="203"/>
      <c r="W330" s="203"/>
      <c r="X330" s="203"/>
      <c r="Y330" s="203"/>
      <c r="Z330" s="203"/>
      <c r="AA330" s="203"/>
      <c r="AB330" s="204" t="s">
        <v>1451</v>
      </c>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row>
    <row r="331" spans="1:249" s="4" customFormat="1" ht="66" hidden="1">
      <c r="A331" s="60">
        <v>318</v>
      </c>
      <c r="B331" s="253" t="s">
        <v>96</v>
      </c>
      <c r="C331" s="253"/>
      <c r="D331" s="253"/>
      <c r="E331" s="198" t="s">
        <v>1141</v>
      </c>
      <c r="F331" s="97" t="s">
        <v>1248</v>
      </c>
      <c r="G331" s="199"/>
      <c r="H331" s="200" t="s">
        <v>26</v>
      </c>
      <c r="I331" s="64">
        <v>2020</v>
      </c>
      <c r="J331" s="64" t="s">
        <v>1286</v>
      </c>
      <c r="K331" s="64">
        <v>2022</v>
      </c>
      <c r="L331" s="64" t="s">
        <v>1320</v>
      </c>
      <c r="M331" s="255" t="s">
        <v>97</v>
      </c>
      <c r="N331" s="255"/>
      <c r="O331" s="254">
        <v>5500</v>
      </c>
      <c r="P331" s="254"/>
      <c r="Q331" s="203">
        <f t="shared" si="20"/>
        <v>5500</v>
      </c>
      <c r="R331" s="203">
        <v>0</v>
      </c>
      <c r="S331" s="203"/>
      <c r="T331" s="203">
        <f t="shared" si="21"/>
        <v>0</v>
      </c>
      <c r="U331" s="203">
        <v>1925</v>
      </c>
      <c r="V331" s="203"/>
      <c r="W331" s="203"/>
      <c r="X331" s="203">
        <v>0</v>
      </c>
      <c r="Y331" s="203"/>
      <c r="Z331" s="203"/>
      <c r="AA331" s="203"/>
      <c r="AB331" s="204"/>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row>
    <row r="332" spans="1:249" s="4" customFormat="1" ht="66" hidden="1">
      <c r="A332" s="60">
        <v>319</v>
      </c>
      <c r="B332" s="257" t="s">
        <v>98</v>
      </c>
      <c r="C332" s="257"/>
      <c r="D332" s="257"/>
      <c r="E332" s="198" t="s">
        <v>1141</v>
      </c>
      <c r="F332" s="97" t="s">
        <v>1248</v>
      </c>
      <c r="G332" s="205" t="s">
        <v>9</v>
      </c>
      <c r="H332" s="200" t="s">
        <v>51</v>
      </c>
      <c r="I332" s="64">
        <v>2020</v>
      </c>
      <c r="J332" s="64" t="s">
        <v>1286</v>
      </c>
      <c r="K332" s="64">
        <v>2022</v>
      </c>
      <c r="L332" s="64" t="s">
        <v>1320</v>
      </c>
      <c r="M332" s="255" t="s">
        <v>97</v>
      </c>
      <c r="N332" s="202" t="s">
        <v>1113</v>
      </c>
      <c r="O332" s="160">
        <v>3000</v>
      </c>
      <c r="P332" s="160"/>
      <c r="Q332" s="203">
        <f t="shared" si="20"/>
        <v>3000</v>
      </c>
      <c r="R332" s="203"/>
      <c r="S332" s="203"/>
      <c r="T332" s="203">
        <f t="shared" si="21"/>
        <v>0</v>
      </c>
      <c r="U332" s="203">
        <v>1050</v>
      </c>
      <c r="V332" s="203"/>
      <c r="W332" s="203"/>
      <c r="X332" s="203"/>
      <c r="Y332" s="203"/>
      <c r="Z332" s="203"/>
      <c r="AA332" s="203"/>
      <c r="AB332" s="204"/>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row>
    <row r="333" spans="1:249" s="4" customFormat="1" ht="49.5" hidden="1">
      <c r="A333" s="60">
        <v>321</v>
      </c>
      <c r="B333" s="258" t="s">
        <v>283</v>
      </c>
      <c r="C333" s="258"/>
      <c r="D333" s="258"/>
      <c r="E333" s="63" t="s">
        <v>285</v>
      </c>
      <c r="F333" s="62" t="s">
        <v>1140</v>
      </c>
      <c r="G333" s="62"/>
      <c r="H333" s="63" t="s">
        <v>19</v>
      </c>
      <c r="I333" s="64">
        <v>2011</v>
      </c>
      <c r="J333" s="64" t="s">
        <v>1286</v>
      </c>
      <c r="K333" s="64">
        <v>2011</v>
      </c>
      <c r="L333" s="64" t="s">
        <v>1287</v>
      </c>
      <c r="M333" s="64"/>
      <c r="N333" s="259" t="s">
        <v>284</v>
      </c>
      <c r="O333" s="260">
        <v>4980</v>
      </c>
      <c r="P333" s="260"/>
      <c r="Q333" s="261">
        <v>4980</v>
      </c>
      <c r="R333" s="261">
        <v>4980</v>
      </c>
      <c r="S333" s="261"/>
      <c r="T333" s="262">
        <v>120</v>
      </c>
      <c r="U333" s="262">
        <v>195</v>
      </c>
      <c r="V333" s="262"/>
      <c r="W333" s="262">
        <v>106</v>
      </c>
      <c r="X333" s="93">
        <v>106</v>
      </c>
      <c r="Y333" s="263">
        <f>MIN(IF((W333-X333)&gt;1000,MAX((W333-X333)*25%,1000),(W333-X333)),5000)</f>
        <v>0</v>
      </c>
      <c r="Z333" s="83">
        <f>W333-X333-Y333</f>
        <v>0</v>
      </c>
      <c r="AA333" s="83"/>
      <c r="AB333" s="180" t="s">
        <v>1230</v>
      </c>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row>
    <row r="334" spans="1:249" s="4" customFormat="1" ht="49.5" hidden="1">
      <c r="A334" s="60">
        <v>322</v>
      </c>
      <c r="B334" s="258" t="s">
        <v>495</v>
      </c>
      <c r="C334" s="258"/>
      <c r="D334" s="258"/>
      <c r="E334" s="63" t="s">
        <v>285</v>
      </c>
      <c r="F334" s="79" t="s">
        <v>1247</v>
      </c>
      <c r="G334" s="79"/>
      <c r="H334" s="63" t="s">
        <v>132</v>
      </c>
      <c r="I334" s="80">
        <v>2014</v>
      </c>
      <c r="J334" s="80">
        <v>2014</v>
      </c>
      <c r="K334" s="64">
        <v>2019</v>
      </c>
      <c r="L334" s="64" t="s">
        <v>1319</v>
      </c>
      <c r="M334" s="64"/>
      <c r="N334" s="264" t="s">
        <v>496</v>
      </c>
      <c r="O334" s="65">
        <v>85119</v>
      </c>
      <c r="P334" s="65"/>
      <c r="Q334" s="65">
        <f>U334</f>
        <v>11400</v>
      </c>
      <c r="R334" s="65">
        <v>39000</v>
      </c>
      <c r="S334" s="65"/>
      <c r="T334" s="65">
        <v>39000</v>
      </c>
      <c r="U334" s="65">
        <v>11400</v>
      </c>
      <c r="V334" s="65"/>
      <c r="W334" s="65">
        <v>11400</v>
      </c>
      <c r="X334" s="65">
        <v>3500</v>
      </c>
      <c r="Y334" s="65">
        <f>IF((W334-X334)&gt;2000,2000,(W334-X334))</f>
        <v>2000</v>
      </c>
      <c r="Z334" s="65">
        <f>W334-X334-Y334</f>
        <v>5900</v>
      </c>
      <c r="AA334" s="65"/>
      <c r="AB334" s="85" t="s">
        <v>487</v>
      </c>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row>
    <row r="335" spans="1:249" s="4" customFormat="1" ht="82.5" hidden="1">
      <c r="A335" s="60">
        <v>323</v>
      </c>
      <c r="B335" s="258" t="s">
        <v>542</v>
      </c>
      <c r="C335" s="258" t="s">
        <v>1273</v>
      </c>
      <c r="D335" s="258">
        <v>10647.723</v>
      </c>
      <c r="E335" s="63" t="s">
        <v>285</v>
      </c>
      <c r="F335" s="79" t="s">
        <v>1246</v>
      </c>
      <c r="G335" s="79"/>
      <c r="H335" s="139" t="s">
        <v>51</v>
      </c>
      <c r="I335" s="64">
        <v>2014</v>
      </c>
      <c r="J335" s="80" t="s">
        <v>1168</v>
      </c>
      <c r="K335" s="64">
        <v>2016</v>
      </c>
      <c r="L335" s="80" t="s">
        <v>1221</v>
      </c>
      <c r="M335" s="64"/>
      <c r="N335" s="264" t="s">
        <v>543</v>
      </c>
      <c r="O335" s="65">
        <v>10819</v>
      </c>
      <c r="P335" s="65"/>
      <c r="Q335" s="65">
        <f>T335+X335</f>
        <v>5666</v>
      </c>
      <c r="R335" s="65">
        <v>8720</v>
      </c>
      <c r="S335" s="65"/>
      <c r="T335" s="65">
        <v>4720</v>
      </c>
      <c r="U335" s="65">
        <v>1900</v>
      </c>
      <c r="V335" s="65"/>
      <c r="W335" s="65">
        <v>946</v>
      </c>
      <c r="X335" s="65">
        <v>946</v>
      </c>
      <c r="Y335" s="65">
        <f>W335-X335</f>
        <v>0</v>
      </c>
      <c r="Z335" s="65">
        <f>W335-X335-Y335</f>
        <v>0</v>
      </c>
      <c r="AA335" s="65"/>
      <c r="AB335" s="258" t="s">
        <v>1274</v>
      </c>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row>
    <row r="336" spans="1:249" s="4" customFormat="1" ht="49.5" hidden="1">
      <c r="A336" s="60">
        <v>324</v>
      </c>
      <c r="B336" s="258" t="s">
        <v>516</v>
      </c>
      <c r="C336" s="258"/>
      <c r="D336" s="258"/>
      <c r="E336" s="63" t="s">
        <v>285</v>
      </c>
      <c r="F336" s="79" t="s">
        <v>1247</v>
      </c>
      <c r="G336" s="79"/>
      <c r="H336" s="63" t="s">
        <v>19</v>
      </c>
      <c r="I336" s="64">
        <v>2015</v>
      </c>
      <c r="J336" s="64">
        <v>2015</v>
      </c>
      <c r="K336" s="64">
        <v>2017</v>
      </c>
      <c r="L336" s="64" t="s">
        <v>1319</v>
      </c>
      <c r="M336" s="64"/>
      <c r="N336" s="264" t="s">
        <v>517</v>
      </c>
      <c r="O336" s="65">
        <v>6214</v>
      </c>
      <c r="P336" s="65"/>
      <c r="Q336" s="65">
        <v>6214</v>
      </c>
      <c r="R336" s="65">
        <v>1950</v>
      </c>
      <c r="S336" s="65"/>
      <c r="T336" s="65">
        <v>1950</v>
      </c>
      <c r="U336" s="65">
        <v>4000</v>
      </c>
      <c r="V336" s="65"/>
      <c r="W336" s="65">
        <v>4000</v>
      </c>
      <c r="X336" s="65">
        <v>4000</v>
      </c>
      <c r="Y336" s="65">
        <f>IF((W336-X336)&lt;1000,(W336-X336),MIN((W336-X336)*50%,2000))</f>
        <v>0</v>
      </c>
      <c r="Z336" s="65">
        <f>W336-X336-Y336</f>
        <v>0</v>
      </c>
      <c r="AA336" s="65"/>
      <c r="AB336" s="85" t="s">
        <v>1272</v>
      </c>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row>
    <row r="337" spans="1:249" s="4" customFormat="1" ht="49.5" hidden="1">
      <c r="A337" s="60">
        <v>325</v>
      </c>
      <c r="B337" s="258" t="s">
        <v>534</v>
      </c>
      <c r="C337" s="258"/>
      <c r="D337" s="258"/>
      <c r="E337" s="63" t="s">
        <v>285</v>
      </c>
      <c r="F337" s="79" t="s">
        <v>1247</v>
      </c>
      <c r="G337" s="79"/>
      <c r="H337" s="63" t="s">
        <v>132</v>
      </c>
      <c r="I337" s="64">
        <v>2015</v>
      </c>
      <c r="J337" s="64">
        <v>2015</v>
      </c>
      <c r="K337" s="64">
        <v>2017</v>
      </c>
      <c r="L337" s="64" t="s">
        <v>1319</v>
      </c>
      <c r="M337" s="64"/>
      <c r="N337" s="265" t="s">
        <v>535</v>
      </c>
      <c r="O337" s="65">
        <v>3669.5680000000002</v>
      </c>
      <c r="P337" s="65"/>
      <c r="Q337" s="65">
        <v>3669.5680000000002</v>
      </c>
      <c r="R337" s="65">
        <v>1340</v>
      </c>
      <c r="S337" s="65"/>
      <c r="T337" s="65">
        <v>1340</v>
      </c>
      <c r="U337" s="65">
        <v>2200</v>
      </c>
      <c r="V337" s="65"/>
      <c r="W337" s="65">
        <v>2200</v>
      </c>
      <c r="X337" s="65">
        <v>2200</v>
      </c>
      <c r="Y337" s="65">
        <f>IF((W337-X337)&lt;1000,(W337-X337),MIN((W337-X337)*50%,2000))</f>
        <v>0</v>
      </c>
      <c r="Z337" s="65">
        <f>W337-X337-Y337</f>
        <v>0</v>
      </c>
      <c r="AA337" s="65"/>
      <c r="AB337" s="85" t="s">
        <v>1272</v>
      </c>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row>
    <row r="338" spans="1:249" s="4" customFormat="1" ht="33" hidden="1">
      <c r="A338" s="60">
        <v>327</v>
      </c>
      <c r="B338" s="98" t="s">
        <v>618</v>
      </c>
      <c r="C338" s="98"/>
      <c r="D338" s="98"/>
      <c r="E338" s="266" t="s">
        <v>285</v>
      </c>
      <c r="F338" s="97" t="s">
        <v>1248</v>
      </c>
      <c r="G338" s="97"/>
      <c r="H338" s="63" t="s">
        <v>19</v>
      </c>
      <c r="I338" s="64">
        <v>2016</v>
      </c>
      <c r="J338" s="64">
        <v>2016</v>
      </c>
      <c r="K338" s="64">
        <v>2020</v>
      </c>
      <c r="L338" s="64" t="s">
        <v>1319</v>
      </c>
      <c r="M338" s="64"/>
      <c r="N338" s="267"/>
      <c r="O338" s="268">
        <v>5305</v>
      </c>
      <c r="P338" s="268"/>
      <c r="Q338" s="268">
        <v>5305</v>
      </c>
      <c r="R338" s="268"/>
      <c r="S338" s="268"/>
      <c r="T338" s="268"/>
      <c r="U338" s="268">
        <v>5305</v>
      </c>
      <c r="V338" s="268"/>
      <c r="W338" s="65">
        <f>Q338*0.9</f>
        <v>4774.5</v>
      </c>
      <c r="X338" s="65">
        <v>1500</v>
      </c>
      <c r="Y338" s="268"/>
      <c r="Z338" s="65">
        <f>W338-X338</f>
        <v>3274.5</v>
      </c>
      <c r="AA338" s="65"/>
      <c r="AB338" s="269" t="s">
        <v>1276</v>
      </c>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c r="GS338" s="18"/>
      <c r="GT338" s="18"/>
      <c r="GU338" s="18"/>
      <c r="GV338" s="18"/>
      <c r="GW338" s="18"/>
      <c r="GX338" s="18"/>
      <c r="GY338" s="18"/>
      <c r="GZ338" s="18"/>
      <c r="HA338" s="18"/>
      <c r="HB338" s="18"/>
      <c r="HC338" s="18"/>
      <c r="HD338" s="18"/>
      <c r="HE338" s="18"/>
      <c r="HF338" s="18"/>
      <c r="HG338" s="18"/>
      <c r="HH338" s="18"/>
      <c r="HI338" s="18"/>
      <c r="HJ338" s="18"/>
      <c r="HK338" s="18"/>
      <c r="HL338" s="18"/>
      <c r="HM338" s="18"/>
      <c r="HN338" s="18"/>
      <c r="HO338" s="18"/>
      <c r="HP338" s="18"/>
      <c r="HQ338" s="18"/>
      <c r="HR338" s="18"/>
      <c r="HS338" s="18"/>
      <c r="HT338" s="18"/>
      <c r="HU338" s="18"/>
      <c r="HV338" s="18"/>
      <c r="HW338" s="18"/>
      <c r="HX338" s="18"/>
      <c r="HY338" s="18"/>
      <c r="HZ338" s="18"/>
      <c r="IA338" s="18"/>
      <c r="IB338" s="18"/>
      <c r="IC338" s="18"/>
      <c r="ID338" s="18"/>
      <c r="IE338" s="18"/>
      <c r="IF338" s="18"/>
      <c r="IG338" s="18"/>
      <c r="IH338" s="18"/>
      <c r="II338" s="18"/>
      <c r="IJ338" s="18"/>
      <c r="IK338" s="18"/>
      <c r="IL338" s="18"/>
      <c r="IM338" s="18"/>
      <c r="IN338" s="18"/>
      <c r="IO338" s="18"/>
    </row>
    <row r="339" spans="1:249" s="4" customFormat="1" ht="49.5" hidden="1">
      <c r="A339" s="60">
        <v>328</v>
      </c>
      <c r="B339" s="98" t="s">
        <v>620</v>
      </c>
      <c r="C339" s="98"/>
      <c r="D339" s="98"/>
      <c r="E339" s="266" t="s">
        <v>285</v>
      </c>
      <c r="F339" s="97" t="s">
        <v>1248</v>
      </c>
      <c r="G339" s="97"/>
      <c r="H339" s="63" t="s">
        <v>19</v>
      </c>
      <c r="I339" s="64">
        <v>2016</v>
      </c>
      <c r="J339" s="64">
        <v>2016</v>
      </c>
      <c r="K339" s="64">
        <v>2018</v>
      </c>
      <c r="L339" s="64" t="s">
        <v>1319</v>
      </c>
      <c r="M339" s="64"/>
      <c r="N339" s="270" t="s">
        <v>621</v>
      </c>
      <c r="O339" s="268">
        <f>Q339</f>
        <v>14900</v>
      </c>
      <c r="P339" s="268"/>
      <c r="Q339" s="268">
        <v>14900</v>
      </c>
      <c r="R339" s="268"/>
      <c r="S339" s="268"/>
      <c r="T339" s="268"/>
      <c r="U339" s="268">
        <v>12000</v>
      </c>
      <c r="V339" s="268"/>
      <c r="W339" s="65">
        <f>Q339*0.9</f>
        <v>13410</v>
      </c>
      <c r="X339" s="65">
        <v>5809</v>
      </c>
      <c r="Y339" s="268"/>
      <c r="Z339" s="65">
        <f>W339-X339</f>
        <v>7601</v>
      </c>
      <c r="AA339" s="65"/>
      <c r="AB339" s="269" t="s">
        <v>1276</v>
      </c>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c r="GU339" s="18"/>
      <c r="GV339" s="18"/>
      <c r="GW339" s="18"/>
      <c r="GX339" s="18"/>
      <c r="GY339" s="18"/>
      <c r="GZ339" s="18"/>
      <c r="HA339" s="18"/>
      <c r="HB339" s="18"/>
      <c r="HC339" s="18"/>
      <c r="HD339" s="18"/>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row>
    <row r="340" spans="1:249" s="4" customFormat="1" ht="49.5" hidden="1">
      <c r="A340" s="60">
        <v>329</v>
      </c>
      <c r="B340" s="98" t="s">
        <v>242</v>
      </c>
      <c r="C340" s="98"/>
      <c r="D340" s="271"/>
      <c r="E340" s="63" t="s">
        <v>229</v>
      </c>
      <c r="F340" s="62" t="s">
        <v>1140</v>
      </c>
      <c r="G340" s="62"/>
      <c r="H340" s="139" t="s">
        <v>51</v>
      </c>
      <c r="I340" s="64">
        <v>2010</v>
      </c>
      <c r="J340" s="64">
        <v>2010</v>
      </c>
      <c r="K340" s="64">
        <v>2013</v>
      </c>
      <c r="L340" s="64">
        <v>2012</v>
      </c>
      <c r="M340" s="64"/>
      <c r="N340" s="272" t="s">
        <v>243</v>
      </c>
      <c r="O340" s="273">
        <v>1349</v>
      </c>
      <c r="P340" s="273"/>
      <c r="Q340" s="273">
        <v>1349</v>
      </c>
      <c r="R340" s="273">
        <v>700</v>
      </c>
      <c r="S340" s="273"/>
      <c r="T340" s="273">
        <v>700</v>
      </c>
      <c r="U340" s="273">
        <v>500</v>
      </c>
      <c r="V340" s="273"/>
      <c r="W340" s="65">
        <v>500</v>
      </c>
      <c r="X340" s="65">
        <v>500</v>
      </c>
      <c r="Y340" s="263">
        <f>MIN(IF((W340-X340)&gt;1000,MAX((W340-X340)*25%,1000),(W340-X340)),5000)</f>
        <v>0</v>
      </c>
      <c r="Z340" s="83">
        <f t="shared" ref="Z340:Z357" si="23">W340-X340-Y340</f>
        <v>0</v>
      </c>
      <c r="AA340" s="83"/>
      <c r="AB340" s="85" t="s">
        <v>232</v>
      </c>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row>
    <row r="341" spans="1:249" s="4" customFormat="1" ht="99" hidden="1">
      <c r="A341" s="60">
        <v>330</v>
      </c>
      <c r="B341" s="98" t="s">
        <v>226</v>
      </c>
      <c r="C341" s="98" t="s">
        <v>1164</v>
      </c>
      <c r="D341" s="274">
        <v>6292</v>
      </c>
      <c r="E341" s="63" t="s">
        <v>229</v>
      </c>
      <c r="F341" s="62" t="s">
        <v>1140</v>
      </c>
      <c r="G341" s="62"/>
      <c r="H341" s="63" t="s">
        <v>19</v>
      </c>
      <c r="I341" s="64">
        <v>2011</v>
      </c>
      <c r="J341" s="64">
        <v>2011</v>
      </c>
      <c r="K341" s="64">
        <v>2013</v>
      </c>
      <c r="L341" s="64">
        <v>2012</v>
      </c>
      <c r="M341" s="64"/>
      <c r="N341" s="275" t="s">
        <v>227</v>
      </c>
      <c r="O341" s="273">
        <v>6993</v>
      </c>
      <c r="P341" s="273"/>
      <c r="Q341" s="273">
        <v>2509</v>
      </c>
      <c r="R341" s="273">
        <v>5134</v>
      </c>
      <c r="S341" s="273"/>
      <c r="T341" s="273">
        <v>650</v>
      </c>
      <c r="U341" s="273">
        <v>1159</v>
      </c>
      <c r="V341" s="273"/>
      <c r="W341" s="65">
        <v>1159</v>
      </c>
      <c r="X341" s="65">
        <v>800</v>
      </c>
      <c r="Y341" s="263">
        <f>MIN(IF((W341-X341)&gt;1000,MAX((W341-X341)*25%,1000),(W341-X341)),5000)</f>
        <v>359</v>
      </c>
      <c r="Z341" s="83">
        <f t="shared" si="23"/>
        <v>0</v>
      </c>
      <c r="AA341" s="83"/>
      <c r="AB341" s="85" t="s">
        <v>228</v>
      </c>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row>
    <row r="342" spans="1:249" s="4" customFormat="1" ht="115.5" hidden="1">
      <c r="A342" s="60">
        <v>331</v>
      </c>
      <c r="B342" s="98" t="s">
        <v>230</v>
      </c>
      <c r="C342" s="98" t="s">
        <v>1271</v>
      </c>
      <c r="D342" s="276">
        <v>14506</v>
      </c>
      <c r="E342" s="63" t="s">
        <v>229</v>
      </c>
      <c r="F342" s="62" t="s">
        <v>1140</v>
      </c>
      <c r="G342" s="62"/>
      <c r="H342" s="139" t="s">
        <v>51</v>
      </c>
      <c r="I342" s="64">
        <v>2011</v>
      </c>
      <c r="J342" s="277" t="s">
        <v>1167</v>
      </c>
      <c r="K342" s="64">
        <v>2013</v>
      </c>
      <c r="L342" s="277" t="s">
        <v>1168</v>
      </c>
      <c r="M342" s="64"/>
      <c r="N342" s="275" t="s">
        <v>231</v>
      </c>
      <c r="O342" s="273">
        <v>15123</v>
      </c>
      <c r="P342" s="273"/>
      <c r="Q342" s="273">
        <v>4023</v>
      </c>
      <c r="R342" s="273">
        <f>13500-1007</f>
        <v>12493</v>
      </c>
      <c r="S342" s="273"/>
      <c r="T342" s="273">
        <v>3100</v>
      </c>
      <c r="U342" s="273">
        <v>1007</v>
      </c>
      <c r="V342" s="273"/>
      <c r="W342" s="65">
        <v>1007</v>
      </c>
      <c r="X342" s="65">
        <v>1007</v>
      </c>
      <c r="Y342" s="263">
        <f>MIN(IF((W342-X342)&gt;1000,MAX((W342-X342)*25%,1000),(W342-X342)),5000)</f>
        <v>0</v>
      </c>
      <c r="Z342" s="83">
        <f t="shared" si="23"/>
        <v>0</v>
      </c>
      <c r="AA342" s="83"/>
      <c r="AB342" s="85" t="s">
        <v>1270</v>
      </c>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row>
    <row r="343" spans="1:249" s="4" customFormat="1" ht="115.5" hidden="1">
      <c r="A343" s="60">
        <v>332</v>
      </c>
      <c r="B343" s="98" t="s">
        <v>240</v>
      </c>
      <c r="C343" s="98" t="s">
        <v>1268</v>
      </c>
      <c r="D343" s="274">
        <v>7310</v>
      </c>
      <c r="E343" s="63" t="s">
        <v>229</v>
      </c>
      <c r="F343" s="62" t="s">
        <v>1140</v>
      </c>
      <c r="G343" s="62"/>
      <c r="H343" s="139" t="s">
        <v>51</v>
      </c>
      <c r="I343" s="64">
        <v>2011</v>
      </c>
      <c r="J343" s="80" t="s">
        <v>1169</v>
      </c>
      <c r="K343" s="64">
        <v>2014</v>
      </c>
      <c r="L343" s="80" t="s">
        <v>1174</v>
      </c>
      <c r="M343" s="64"/>
      <c r="N343" s="275" t="s">
        <v>241</v>
      </c>
      <c r="O343" s="273">
        <v>7831</v>
      </c>
      <c r="P343" s="273"/>
      <c r="Q343" s="273">
        <v>1231</v>
      </c>
      <c r="R343" s="273">
        <v>6800</v>
      </c>
      <c r="S343" s="273"/>
      <c r="T343" s="273">
        <v>200</v>
      </c>
      <c r="U343" s="273">
        <v>510</v>
      </c>
      <c r="V343" s="273"/>
      <c r="W343" s="65">
        <v>510</v>
      </c>
      <c r="X343" s="65">
        <v>510</v>
      </c>
      <c r="Y343" s="263">
        <f>MIN(IF((W343-X343)&gt;1000,MAX((W343-X343)*25%,1000),(W343-X343)),5000)</f>
        <v>0</v>
      </c>
      <c r="Z343" s="83">
        <f t="shared" si="23"/>
        <v>0</v>
      </c>
      <c r="AA343" s="83"/>
      <c r="AB343" s="85" t="s">
        <v>1267</v>
      </c>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row>
    <row r="344" spans="1:249" s="4" customFormat="1" ht="115.5" hidden="1">
      <c r="A344" s="60">
        <v>333</v>
      </c>
      <c r="B344" s="98" t="s">
        <v>298</v>
      </c>
      <c r="C344" s="98" t="s">
        <v>1266</v>
      </c>
      <c r="D344" s="274">
        <v>18656</v>
      </c>
      <c r="E344" s="63" t="s">
        <v>229</v>
      </c>
      <c r="F344" s="62" t="s">
        <v>1140</v>
      </c>
      <c r="G344" s="62"/>
      <c r="H344" s="63" t="s">
        <v>19</v>
      </c>
      <c r="I344" s="64">
        <v>2012</v>
      </c>
      <c r="J344" s="64">
        <v>2012</v>
      </c>
      <c r="K344" s="64">
        <v>2014</v>
      </c>
      <c r="L344" s="64">
        <v>2012</v>
      </c>
      <c r="M344" s="64"/>
      <c r="N344" s="275" t="s">
        <v>299</v>
      </c>
      <c r="O344" s="273">
        <v>30194</v>
      </c>
      <c r="P344" s="273"/>
      <c r="Q344" s="273">
        <v>11848</v>
      </c>
      <c r="R344" s="273">
        <v>18546</v>
      </c>
      <c r="S344" s="273"/>
      <c r="T344" s="273">
        <v>200</v>
      </c>
      <c r="U344" s="273">
        <v>110</v>
      </c>
      <c r="V344" s="273"/>
      <c r="W344" s="65">
        <v>110</v>
      </c>
      <c r="X344" s="65">
        <v>110</v>
      </c>
      <c r="Y344" s="263">
        <f>MIN(IF((W344-X344)&gt;1000,MAX((W344-X344)*25%,1000),(W344-X344)),5000)</f>
        <v>0</v>
      </c>
      <c r="Z344" s="83">
        <f t="shared" si="23"/>
        <v>0</v>
      </c>
      <c r="AA344" s="83"/>
      <c r="AB344" s="98" t="s">
        <v>1269</v>
      </c>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row>
    <row r="345" spans="1:249" s="4" customFormat="1" ht="47.25">
      <c r="A345" s="1296">
        <v>2</v>
      </c>
      <c r="B345" s="1301" t="s">
        <v>401</v>
      </c>
      <c r="C345" s="183"/>
      <c r="D345" s="230"/>
      <c r="E345" s="63" t="s">
        <v>229</v>
      </c>
      <c r="F345" s="79" t="s">
        <v>1247</v>
      </c>
      <c r="G345" s="278" t="s">
        <v>1088</v>
      </c>
      <c r="H345" s="1290" t="s">
        <v>1146</v>
      </c>
      <c r="I345" s="1298">
        <v>2012</v>
      </c>
      <c r="J345" s="64">
        <v>2012</v>
      </c>
      <c r="K345" s="1298">
        <v>2017</v>
      </c>
      <c r="L345" s="64" t="s">
        <v>1319</v>
      </c>
      <c r="M345" s="64"/>
      <c r="N345" s="1938" t="s">
        <v>431</v>
      </c>
      <c r="O345" s="1305">
        <v>37443</v>
      </c>
      <c r="P345" s="1305">
        <v>26210</v>
      </c>
      <c r="Q345" s="1303">
        <v>11233</v>
      </c>
      <c r="R345" s="1308">
        <v>14640</v>
      </c>
      <c r="S345" s="1308"/>
      <c r="T345" s="1303">
        <v>7640</v>
      </c>
      <c r="U345" s="1303">
        <v>3593</v>
      </c>
      <c r="V345" s="1303">
        <v>3593</v>
      </c>
      <c r="W345" s="1289">
        <v>3593</v>
      </c>
      <c r="X345" s="1289">
        <v>2000</v>
      </c>
      <c r="Y345" s="1304">
        <v>1593</v>
      </c>
      <c r="Z345" s="1304">
        <f t="shared" si="23"/>
        <v>0</v>
      </c>
      <c r="AA345" s="1835"/>
      <c r="AB345" s="1306"/>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row>
    <row r="346" spans="1:249" s="5" customFormat="1" ht="99" hidden="1">
      <c r="A346" s="60">
        <v>335</v>
      </c>
      <c r="B346" s="98" t="s">
        <v>503</v>
      </c>
      <c r="C346" s="98"/>
      <c r="D346" s="271"/>
      <c r="E346" s="63" t="s">
        <v>229</v>
      </c>
      <c r="F346" s="79" t="s">
        <v>1247</v>
      </c>
      <c r="G346" s="79"/>
      <c r="H346" s="63" t="s">
        <v>1146</v>
      </c>
      <c r="I346" s="64">
        <v>2015</v>
      </c>
      <c r="J346" s="64">
        <v>2015</v>
      </c>
      <c r="K346" s="64">
        <v>2020</v>
      </c>
      <c r="L346" s="64" t="s">
        <v>1319</v>
      </c>
      <c r="M346" s="64"/>
      <c r="N346" s="275" t="s">
        <v>504</v>
      </c>
      <c r="O346" s="65">
        <v>139630</v>
      </c>
      <c r="P346" s="65"/>
      <c r="Q346" s="65">
        <v>17000</v>
      </c>
      <c r="R346" s="65">
        <v>27781</v>
      </c>
      <c r="S346" s="65"/>
      <c r="T346" s="65">
        <v>7781</v>
      </c>
      <c r="U346" s="65">
        <v>6714</v>
      </c>
      <c r="V346" s="65"/>
      <c r="W346" s="65">
        <f>Q346*0.9-T346</f>
        <v>7519</v>
      </c>
      <c r="X346" s="65">
        <v>2673</v>
      </c>
      <c r="Y346" s="65">
        <f>IF((W346-X346)&gt;2000,2000,(W346-X346))</f>
        <v>2000</v>
      </c>
      <c r="Z346" s="65">
        <f t="shared" si="23"/>
        <v>2846</v>
      </c>
      <c r="AA346" s="65"/>
      <c r="AB346" s="259" t="s">
        <v>1337</v>
      </c>
    </row>
    <row r="347" spans="1:249" s="5" customFormat="1" ht="132" hidden="1">
      <c r="A347" s="60">
        <v>336</v>
      </c>
      <c r="B347" s="279" t="s">
        <v>195</v>
      </c>
      <c r="C347" s="279" t="s">
        <v>1151</v>
      </c>
      <c r="D347" s="274">
        <v>85170</v>
      </c>
      <c r="E347" s="63" t="s">
        <v>170</v>
      </c>
      <c r="F347" s="62" t="s">
        <v>1140</v>
      </c>
      <c r="G347" s="62"/>
      <c r="H347" s="280" t="s">
        <v>189</v>
      </c>
      <c r="I347" s="64">
        <v>2008</v>
      </c>
      <c r="J347" s="64">
        <v>2008</v>
      </c>
      <c r="K347" s="64">
        <v>2013</v>
      </c>
      <c r="L347" s="64">
        <v>2013</v>
      </c>
      <c r="M347" s="64"/>
      <c r="N347" s="279" t="s">
        <v>196</v>
      </c>
      <c r="O347" s="281">
        <v>107610</v>
      </c>
      <c r="P347" s="281"/>
      <c r="Q347" s="281">
        <v>107610</v>
      </c>
      <c r="R347" s="282">
        <v>82000</v>
      </c>
      <c r="S347" s="282"/>
      <c r="T347" s="263">
        <v>82000</v>
      </c>
      <c r="U347" s="263">
        <v>2371</v>
      </c>
      <c r="V347" s="263"/>
      <c r="W347" s="65">
        <v>2371</v>
      </c>
      <c r="X347" s="65">
        <v>2371</v>
      </c>
      <c r="Y347" s="263">
        <f t="shared" ref="Y347:Y357" si="24">MIN(IF((W347-X347)&gt;1000,MAX((W347-X347)*25%,1000),(W347-X347)),5000)</f>
        <v>0</v>
      </c>
      <c r="Z347" s="83">
        <f t="shared" si="23"/>
        <v>0</v>
      </c>
      <c r="AA347" s="83"/>
      <c r="AB347" s="85" t="s">
        <v>197</v>
      </c>
    </row>
    <row r="348" spans="1:249" s="6" customFormat="1" ht="132" hidden="1">
      <c r="A348" s="60">
        <v>337</v>
      </c>
      <c r="B348" s="283" t="s">
        <v>167</v>
      </c>
      <c r="C348" s="283" t="s">
        <v>1152</v>
      </c>
      <c r="D348" s="274">
        <v>50388</v>
      </c>
      <c r="E348" s="63" t="s">
        <v>170</v>
      </c>
      <c r="F348" s="62" t="s">
        <v>1140</v>
      </c>
      <c r="G348" s="62"/>
      <c r="H348" s="63" t="s">
        <v>19</v>
      </c>
      <c r="I348" s="64">
        <v>2010</v>
      </c>
      <c r="J348" s="80" t="s">
        <v>1235</v>
      </c>
      <c r="K348" s="64">
        <v>2016</v>
      </c>
      <c r="L348" s="80" t="s">
        <v>1193</v>
      </c>
      <c r="M348" s="64"/>
      <c r="N348" s="284" t="s">
        <v>168</v>
      </c>
      <c r="O348" s="282">
        <v>52941</v>
      </c>
      <c r="P348" s="282"/>
      <c r="Q348" s="282">
        <v>52941</v>
      </c>
      <c r="R348" s="282">
        <v>37540</v>
      </c>
      <c r="S348" s="282"/>
      <c r="T348" s="263">
        <v>37540</v>
      </c>
      <c r="U348" s="263">
        <v>9344</v>
      </c>
      <c r="V348" s="263"/>
      <c r="W348" s="65">
        <v>9348</v>
      </c>
      <c r="X348" s="65">
        <v>2318</v>
      </c>
      <c r="Y348" s="263">
        <f t="shared" si="24"/>
        <v>1757.5</v>
      </c>
      <c r="Z348" s="83">
        <f t="shared" si="23"/>
        <v>5272.5</v>
      </c>
      <c r="AA348" s="83"/>
      <c r="AB348" s="85" t="s">
        <v>169</v>
      </c>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row>
    <row r="349" spans="1:249" s="5" customFormat="1" ht="115.5" hidden="1">
      <c r="A349" s="60">
        <v>339</v>
      </c>
      <c r="B349" s="285" t="s">
        <v>250</v>
      </c>
      <c r="C349" s="285" t="s">
        <v>1153</v>
      </c>
      <c r="D349" s="274">
        <v>4019</v>
      </c>
      <c r="E349" s="63" t="s">
        <v>170</v>
      </c>
      <c r="F349" s="62" t="s">
        <v>1140</v>
      </c>
      <c r="G349" s="62"/>
      <c r="H349" s="139" t="s">
        <v>51</v>
      </c>
      <c r="I349" s="64">
        <v>2011</v>
      </c>
      <c r="J349" s="80" t="s">
        <v>1238</v>
      </c>
      <c r="K349" s="64">
        <v>2013</v>
      </c>
      <c r="L349" s="80" t="s">
        <v>1239</v>
      </c>
      <c r="M349" s="64"/>
      <c r="N349" s="286" t="s">
        <v>251</v>
      </c>
      <c r="O349" s="282">
        <v>4048</v>
      </c>
      <c r="P349" s="282"/>
      <c r="Q349" s="282">
        <v>4048</v>
      </c>
      <c r="R349" s="282">
        <v>3640</v>
      </c>
      <c r="S349" s="282"/>
      <c r="T349" s="282">
        <v>3640</v>
      </c>
      <c r="U349" s="282">
        <v>378</v>
      </c>
      <c r="V349" s="282"/>
      <c r="W349" s="65">
        <v>378</v>
      </c>
      <c r="X349" s="65">
        <v>378</v>
      </c>
      <c r="Y349" s="263">
        <f t="shared" si="24"/>
        <v>0</v>
      </c>
      <c r="Z349" s="83">
        <f t="shared" si="23"/>
        <v>0</v>
      </c>
      <c r="AA349" s="83"/>
      <c r="AB349" s="85" t="s">
        <v>252</v>
      </c>
    </row>
    <row r="350" spans="1:249" s="5" customFormat="1" ht="148.5" hidden="1">
      <c r="A350" s="60">
        <v>340</v>
      </c>
      <c r="B350" s="283" t="s">
        <v>260</v>
      </c>
      <c r="C350" s="283" t="s">
        <v>1154</v>
      </c>
      <c r="D350" s="274">
        <v>5429</v>
      </c>
      <c r="E350" s="63" t="s">
        <v>170</v>
      </c>
      <c r="F350" s="62" t="s">
        <v>1140</v>
      </c>
      <c r="G350" s="62"/>
      <c r="H350" s="138" t="s">
        <v>211</v>
      </c>
      <c r="I350" s="64">
        <v>2011</v>
      </c>
      <c r="J350" s="80" t="s">
        <v>1226</v>
      </c>
      <c r="K350" s="64">
        <v>2014</v>
      </c>
      <c r="L350" s="80" t="s">
        <v>1173</v>
      </c>
      <c r="M350" s="64"/>
      <c r="N350" s="284" t="s">
        <v>261</v>
      </c>
      <c r="O350" s="282">
        <v>5577</v>
      </c>
      <c r="P350" s="282"/>
      <c r="Q350" s="282">
        <v>5577</v>
      </c>
      <c r="R350" s="282">
        <v>5234</v>
      </c>
      <c r="S350" s="282"/>
      <c r="T350" s="282">
        <v>5234</v>
      </c>
      <c r="U350" s="282">
        <v>246</v>
      </c>
      <c r="V350" s="282"/>
      <c r="W350" s="65">
        <v>195</v>
      </c>
      <c r="X350" s="65">
        <v>195</v>
      </c>
      <c r="Y350" s="263">
        <f t="shared" si="24"/>
        <v>0</v>
      </c>
      <c r="Z350" s="83">
        <f t="shared" si="23"/>
        <v>0</v>
      </c>
      <c r="AA350" s="83"/>
      <c r="AB350" s="85" t="s">
        <v>262</v>
      </c>
    </row>
    <row r="351" spans="1:249" s="5" customFormat="1" ht="115.5" hidden="1">
      <c r="A351" s="60">
        <v>349</v>
      </c>
      <c r="B351" s="287" t="s">
        <v>198</v>
      </c>
      <c r="C351" s="287" t="s">
        <v>1155</v>
      </c>
      <c r="D351" s="288">
        <v>6253</v>
      </c>
      <c r="E351" s="63" t="s">
        <v>170</v>
      </c>
      <c r="F351" s="62" t="s">
        <v>1140</v>
      </c>
      <c r="G351" s="62"/>
      <c r="H351" s="289" t="s">
        <v>189</v>
      </c>
      <c r="I351" s="64">
        <v>2012</v>
      </c>
      <c r="J351" s="64">
        <v>2014</v>
      </c>
      <c r="K351" s="64">
        <v>2015</v>
      </c>
      <c r="L351" s="64">
        <v>2014</v>
      </c>
      <c r="M351" s="64"/>
      <c r="N351" s="290" t="s">
        <v>199</v>
      </c>
      <c r="O351" s="281">
        <v>6390</v>
      </c>
      <c r="P351" s="281"/>
      <c r="Q351" s="281">
        <v>6390</v>
      </c>
      <c r="R351" s="282">
        <v>4200</v>
      </c>
      <c r="S351" s="282"/>
      <c r="T351" s="263">
        <v>4200</v>
      </c>
      <c r="U351" s="263">
        <v>2190</v>
      </c>
      <c r="V351" s="263"/>
      <c r="W351" s="65">
        <v>2190</v>
      </c>
      <c r="X351" s="65">
        <v>2190</v>
      </c>
      <c r="Y351" s="263">
        <f t="shared" si="24"/>
        <v>0</v>
      </c>
      <c r="Z351" s="83">
        <f t="shared" si="23"/>
        <v>0</v>
      </c>
      <c r="AA351" s="83"/>
      <c r="AB351" s="85" t="s">
        <v>200</v>
      </c>
    </row>
    <row r="352" spans="1:249" s="5" customFormat="1" ht="82.5" hidden="1">
      <c r="A352" s="60">
        <v>350</v>
      </c>
      <c r="B352" s="283" t="s">
        <v>215</v>
      </c>
      <c r="C352" s="287" t="s">
        <v>1325</v>
      </c>
      <c r="D352" s="288">
        <v>6691.7619999999997</v>
      </c>
      <c r="E352" s="63" t="s">
        <v>170</v>
      </c>
      <c r="F352" s="62" t="s">
        <v>1140</v>
      </c>
      <c r="G352" s="62"/>
      <c r="H352" s="139" t="s">
        <v>51</v>
      </c>
      <c r="I352" s="64">
        <v>2012</v>
      </c>
      <c r="J352" s="64">
        <v>2012</v>
      </c>
      <c r="K352" s="64">
        <v>2013</v>
      </c>
      <c r="L352" s="64">
        <v>2013</v>
      </c>
      <c r="M352" s="64"/>
      <c r="N352" s="290" t="s">
        <v>216</v>
      </c>
      <c r="O352" s="282">
        <v>6739</v>
      </c>
      <c r="P352" s="282"/>
      <c r="Q352" s="282">
        <v>6739</v>
      </c>
      <c r="R352" s="282">
        <v>5150</v>
      </c>
      <c r="S352" s="282"/>
      <c r="T352" s="282">
        <v>5150</v>
      </c>
      <c r="U352" s="282">
        <v>1589</v>
      </c>
      <c r="V352" s="282"/>
      <c r="W352" s="65">
        <v>1589</v>
      </c>
      <c r="X352" s="65">
        <v>1589</v>
      </c>
      <c r="Y352" s="263">
        <f t="shared" si="24"/>
        <v>0</v>
      </c>
      <c r="Z352" s="83">
        <f t="shared" si="23"/>
        <v>0</v>
      </c>
      <c r="AA352" s="83"/>
      <c r="AB352" s="287" t="s">
        <v>1325</v>
      </c>
    </row>
    <row r="353" spans="1:249" s="5" customFormat="1" ht="115.5" hidden="1">
      <c r="A353" s="60">
        <v>354</v>
      </c>
      <c r="B353" s="283" t="s">
        <v>192</v>
      </c>
      <c r="C353" s="283" t="s">
        <v>1157</v>
      </c>
      <c r="D353" s="288">
        <v>5592</v>
      </c>
      <c r="E353" s="63" t="s">
        <v>170</v>
      </c>
      <c r="F353" s="62" t="s">
        <v>1140</v>
      </c>
      <c r="G353" s="62"/>
      <c r="H353" s="105" t="s">
        <v>26</v>
      </c>
      <c r="I353" s="64">
        <v>2014</v>
      </c>
      <c r="J353" s="64">
        <v>2014</v>
      </c>
      <c r="K353" s="64">
        <v>2016</v>
      </c>
      <c r="L353" s="64">
        <v>2014</v>
      </c>
      <c r="M353" s="64"/>
      <c r="N353" s="284" t="s">
        <v>193</v>
      </c>
      <c r="O353" s="282">
        <v>5711</v>
      </c>
      <c r="P353" s="282"/>
      <c r="Q353" s="282">
        <v>5711</v>
      </c>
      <c r="R353" s="282">
        <v>2983</v>
      </c>
      <c r="S353" s="282"/>
      <c r="T353" s="282">
        <v>2983</v>
      </c>
      <c r="U353" s="282">
        <v>2528</v>
      </c>
      <c r="V353" s="282"/>
      <c r="W353" s="65">
        <v>2609</v>
      </c>
      <c r="X353" s="65">
        <v>2528</v>
      </c>
      <c r="Y353" s="263">
        <f t="shared" si="24"/>
        <v>81</v>
      </c>
      <c r="Z353" s="83">
        <f t="shared" si="23"/>
        <v>0</v>
      </c>
      <c r="AA353" s="83"/>
      <c r="AB353" s="85" t="s">
        <v>194</v>
      </c>
    </row>
    <row r="354" spans="1:249" s="5" customFormat="1" ht="66" hidden="1">
      <c r="A354" s="60">
        <v>356</v>
      </c>
      <c r="B354" s="283" t="s">
        <v>217</v>
      </c>
      <c r="C354" s="283"/>
      <c r="D354" s="291"/>
      <c r="E354" s="63" t="s">
        <v>170</v>
      </c>
      <c r="F354" s="62" t="s">
        <v>1140</v>
      </c>
      <c r="G354" s="62"/>
      <c r="H354" s="139" t="s">
        <v>51</v>
      </c>
      <c r="I354" s="64">
        <v>2014</v>
      </c>
      <c r="J354" s="64" t="s">
        <v>1286</v>
      </c>
      <c r="K354" s="64">
        <v>2014</v>
      </c>
      <c r="L354" s="64" t="s">
        <v>1320</v>
      </c>
      <c r="M354" s="64"/>
      <c r="N354" s="284" t="s">
        <v>218</v>
      </c>
      <c r="O354" s="282">
        <v>173400</v>
      </c>
      <c r="P354" s="282"/>
      <c r="Q354" s="282">
        <v>173400</v>
      </c>
      <c r="R354" s="282">
        <v>50</v>
      </c>
      <c r="S354" s="282"/>
      <c r="T354" s="263">
        <v>50</v>
      </c>
      <c r="U354" s="263">
        <v>1478</v>
      </c>
      <c r="V354" s="263"/>
      <c r="W354" s="65">
        <v>1478</v>
      </c>
      <c r="X354" s="65">
        <v>1478</v>
      </c>
      <c r="Y354" s="263">
        <f t="shared" si="24"/>
        <v>0</v>
      </c>
      <c r="Z354" s="83">
        <f t="shared" si="23"/>
        <v>0</v>
      </c>
      <c r="AA354" s="83"/>
      <c r="AB354" s="85" t="s">
        <v>219</v>
      </c>
    </row>
    <row r="355" spans="1:249" s="5" customFormat="1" ht="115.5" hidden="1">
      <c r="A355" s="60">
        <v>357</v>
      </c>
      <c r="B355" s="292" t="s">
        <v>220</v>
      </c>
      <c r="C355" s="292" t="s">
        <v>1158</v>
      </c>
      <c r="D355" s="293">
        <v>5878</v>
      </c>
      <c r="E355" s="63" t="s">
        <v>170</v>
      </c>
      <c r="F355" s="62" t="s">
        <v>1140</v>
      </c>
      <c r="G355" s="62"/>
      <c r="H355" s="105" t="s">
        <v>26</v>
      </c>
      <c r="I355" s="64">
        <v>2014</v>
      </c>
      <c r="J355" s="64">
        <v>2012</v>
      </c>
      <c r="K355" s="64">
        <v>2016</v>
      </c>
      <c r="L355" s="64">
        <v>2013</v>
      </c>
      <c r="M355" s="64"/>
      <c r="N355" s="294" t="s">
        <v>221</v>
      </c>
      <c r="O355" s="263">
        <v>5924</v>
      </c>
      <c r="P355" s="263"/>
      <c r="Q355" s="263">
        <v>5924</v>
      </c>
      <c r="R355" s="282">
        <v>4600</v>
      </c>
      <c r="S355" s="282"/>
      <c r="T355" s="282">
        <v>4600</v>
      </c>
      <c r="U355" s="282">
        <v>1324</v>
      </c>
      <c r="V355" s="282"/>
      <c r="W355" s="65">
        <v>1324</v>
      </c>
      <c r="X355" s="65">
        <v>1324</v>
      </c>
      <c r="Y355" s="263">
        <f t="shared" si="24"/>
        <v>0</v>
      </c>
      <c r="Z355" s="83">
        <f t="shared" si="23"/>
        <v>0</v>
      </c>
      <c r="AA355" s="83"/>
      <c r="AB355" s="85" t="s">
        <v>222</v>
      </c>
    </row>
    <row r="356" spans="1:249" s="5" customFormat="1" ht="99" hidden="1">
      <c r="A356" s="60">
        <v>358</v>
      </c>
      <c r="B356" s="283" t="s">
        <v>245</v>
      </c>
      <c r="C356" s="283" t="s">
        <v>1175</v>
      </c>
      <c r="D356" s="291">
        <v>405</v>
      </c>
      <c r="E356" s="63" t="s">
        <v>170</v>
      </c>
      <c r="F356" s="62" t="s">
        <v>1140</v>
      </c>
      <c r="G356" s="62"/>
      <c r="H356" s="63" t="s">
        <v>19</v>
      </c>
      <c r="I356" s="64">
        <v>2014</v>
      </c>
      <c r="J356" s="64">
        <v>2014</v>
      </c>
      <c r="K356" s="64">
        <v>2014</v>
      </c>
      <c r="L356" s="64">
        <v>2014</v>
      </c>
      <c r="M356" s="64"/>
      <c r="N356" s="290" t="s">
        <v>246</v>
      </c>
      <c r="O356" s="282">
        <v>616</v>
      </c>
      <c r="P356" s="282"/>
      <c r="Q356" s="282">
        <v>616</v>
      </c>
      <c r="R356" s="282">
        <v>200</v>
      </c>
      <c r="S356" s="282"/>
      <c r="T356" s="263">
        <v>200</v>
      </c>
      <c r="U356" s="263">
        <v>416</v>
      </c>
      <c r="V356" s="263"/>
      <c r="W356" s="65">
        <v>405</v>
      </c>
      <c r="X356" s="65">
        <v>405</v>
      </c>
      <c r="Y356" s="263">
        <f t="shared" si="24"/>
        <v>0</v>
      </c>
      <c r="Z356" s="83">
        <f t="shared" si="23"/>
        <v>0</v>
      </c>
      <c r="AA356" s="83"/>
      <c r="AB356" s="85" t="s">
        <v>1159</v>
      </c>
    </row>
    <row r="357" spans="1:249" s="5" customFormat="1" ht="115.5" hidden="1">
      <c r="A357" s="60">
        <v>359</v>
      </c>
      <c r="B357" s="283" t="s">
        <v>247</v>
      </c>
      <c r="C357" s="283" t="s">
        <v>1456</v>
      </c>
      <c r="D357" s="291">
        <v>367</v>
      </c>
      <c r="E357" s="63" t="s">
        <v>170</v>
      </c>
      <c r="F357" s="62" t="s">
        <v>1140</v>
      </c>
      <c r="G357" s="62"/>
      <c r="H357" s="63" t="s">
        <v>19</v>
      </c>
      <c r="I357" s="64">
        <v>2014</v>
      </c>
      <c r="J357" s="64">
        <v>2014</v>
      </c>
      <c r="K357" s="64">
        <v>2014</v>
      </c>
      <c r="L357" s="64">
        <v>2014</v>
      </c>
      <c r="M357" s="64"/>
      <c r="N357" s="284" t="s">
        <v>248</v>
      </c>
      <c r="O357" s="282">
        <v>391</v>
      </c>
      <c r="P357" s="282"/>
      <c r="Q357" s="282">
        <v>391</v>
      </c>
      <c r="R357" s="282">
        <v>250</v>
      </c>
      <c r="S357" s="282"/>
      <c r="T357" s="263">
        <v>250</v>
      </c>
      <c r="U357" s="263">
        <v>391</v>
      </c>
      <c r="V357" s="263"/>
      <c r="W357" s="65">
        <v>367</v>
      </c>
      <c r="X357" s="65">
        <v>367</v>
      </c>
      <c r="Y357" s="263">
        <f t="shared" si="24"/>
        <v>0</v>
      </c>
      <c r="Z357" s="83">
        <f t="shared" si="23"/>
        <v>0</v>
      </c>
      <c r="AA357" s="83"/>
      <c r="AB357" s="85" t="s">
        <v>249</v>
      </c>
    </row>
    <row r="358" spans="1:249" s="6" customFormat="1" ht="49.5" hidden="1">
      <c r="A358" s="60">
        <v>367</v>
      </c>
      <c r="B358" s="295" t="s">
        <v>450</v>
      </c>
      <c r="C358" s="295"/>
      <c r="D358" s="296"/>
      <c r="E358" s="63" t="s">
        <v>170</v>
      </c>
      <c r="F358" s="79" t="s">
        <v>1247</v>
      </c>
      <c r="G358" s="79" t="s">
        <v>460</v>
      </c>
      <c r="H358" s="63" t="s">
        <v>19</v>
      </c>
      <c r="I358" s="64">
        <v>2013</v>
      </c>
      <c r="J358" s="64">
        <v>2013</v>
      </c>
      <c r="K358" s="64">
        <v>2018</v>
      </c>
      <c r="L358" s="64">
        <v>2018</v>
      </c>
      <c r="M358" s="64"/>
      <c r="N358" s="295" t="s">
        <v>451</v>
      </c>
      <c r="O358" s="155">
        <v>936586</v>
      </c>
      <c r="P358" s="155"/>
      <c r="Q358" s="154">
        <v>451758</v>
      </c>
      <c r="R358" s="297">
        <v>313524</v>
      </c>
      <c r="S358" s="297"/>
      <c r="T358" s="297">
        <f>R358-80000</f>
        <v>233524</v>
      </c>
      <c r="U358" s="298">
        <v>153500</v>
      </c>
      <c r="V358" s="298"/>
      <c r="W358" s="154">
        <v>52500</v>
      </c>
      <c r="X358" s="154">
        <v>52500</v>
      </c>
      <c r="Y358" s="154"/>
      <c r="Z358" s="154"/>
      <c r="AA358" s="154"/>
      <c r="AB358" s="295"/>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3"/>
      <c r="FH358" s="13"/>
      <c r="FI358" s="13"/>
      <c r="FJ358" s="13"/>
      <c r="FK358" s="13"/>
      <c r="FL358" s="13"/>
      <c r="FM358" s="13"/>
      <c r="FN358" s="13"/>
      <c r="FO358" s="13"/>
      <c r="FP358" s="13"/>
      <c r="FQ358" s="13"/>
      <c r="FR358" s="13"/>
      <c r="FS358" s="13"/>
      <c r="FT358" s="13"/>
      <c r="FU358" s="13"/>
      <c r="FV358" s="13"/>
      <c r="FW358" s="13"/>
      <c r="FX358" s="13"/>
      <c r="FY358" s="13"/>
      <c r="FZ358" s="13"/>
      <c r="GA358" s="13"/>
      <c r="GB358" s="13"/>
      <c r="GC358" s="13"/>
      <c r="GD358" s="13"/>
      <c r="GE358" s="13"/>
      <c r="GF358" s="13"/>
      <c r="GG358" s="13"/>
      <c r="GH358" s="13"/>
      <c r="GI358" s="13"/>
      <c r="GJ358" s="13"/>
      <c r="GK358" s="13"/>
      <c r="GL358" s="13"/>
      <c r="GM358" s="13"/>
      <c r="GN358" s="13"/>
      <c r="GO358" s="13"/>
      <c r="GP358" s="13"/>
      <c r="GQ358" s="13"/>
      <c r="GR358" s="13"/>
      <c r="GS358" s="13"/>
      <c r="GT358" s="13"/>
      <c r="GU358" s="13"/>
      <c r="GV358" s="13"/>
      <c r="GW358" s="13"/>
      <c r="GX358" s="13"/>
      <c r="GY358" s="13"/>
      <c r="GZ358" s="13"/>
      <c r="HA358" s="13"/>
      <c r="HB358" s="13"/>
      <c r="HC358" s="13"/>
      <c r="HD358" s="13"/>
      <c r="HE358" s="13"/>
      <c r="HF358" s="13"/>
      <c r="HG358" s="13"/>
      <c r="HH358" s="13"/>
      <c r="HI358" s="13"/>
      <c r="HJ358" s="13"/>
      <c r="HK358" s="13"/>
      <c r="HL358" s="13"/>
      <c r="HM358" s="13"/>
      <c r="HN358" s="13"/>
      <c r="HO358" s="13"/>
      <c r="HP358" s="13"/>
      <c r="HQ358" s="13"/>
      <c r="HR358" s="13"/>
      <c r="HS358" s="13"/>
      <c r="HT358" s="13"/>
      <c r="HU358" s="13"/>
      <c r="HV358" s="13"/>
      <c r="HW358" s="13"/>
      <c r="HX358" s="13"/>
      <c r="HY358" s="13"/>
      <c r="HZ358" s="13"/>
      <c r="IA358" s="13"/>
      <c r="IB358" s="13"/>
      <c r="IC358" s="13"/>
      <c r="ID358" s="13"/>
      <c r="IE358" s="13"/>
      <c r="IF358" s="13"/>
      <c r="IG358" s="13"/>
      <c r="IH358" s="13"/>
      <c r="II358" s="13"/>
      <c r="IJ358" s="13"/>
      <c r="IK358" s="13"/>
      <c r="IL358" s="13"/>
      <c r="IM358" s="13"/>
      <c r="IN358" s="13"/>
      <c r="IO358" s="13"/>
    </row>
    <row r="359" spans="1:249" s="39" customFormat="1" ht="82.5" hidden="1">
      <c r="A359" s="68">
        <v>368</v>
      </c>
      <c r="B359" s="299" t="s">
        <v>511</v>
      </c>
      <c r="C359" s="299" t="s">
        <v>1243</v>
      </c>
      <c r="D359" s="300">
        <v>8310</v>
      </c>
      <c r="E359" s="72" t="s">
        <v>170</v>
      </c>
      <c r="F359" s="71" t="s">
        <v>1246</v>
      </c>
      <c r="G359" s="71"/>
      <c r="H359" s="87" t="s">
        <v>26</v>
      </c>
      <c r="I359" s="73">
        <v>2013</v>
      </c>
      <c r="J359" s="167" t="s">
        <v>1244</v>
      </c>
      <c r="K359" s="73">
        <v>2015</v>
      </c>
      <c r="L359" s="167" t="s">
        <v>1245</v>
      </c>
      <c r="M359" s="73"/>
      <c r="N359" s="301" t="s">
        <v>512</v>
      </c>
      <c r="O359" s="74">
        <v>14270</v>
      </c>
      <c r="P359" s="74"/>
      <c r="Q359" s="74">
        <f>O359</f>
        <v>14270</v>
      </c>
      <c r="R359" s="74">
        <v>7637</v>
      </c>
      <c r="S359" s="74"/>
      <c r="T359" s="74">
        <v>7637</v>
      </c>
      <c r="U359" s="74">
        <v>5657</v>
      </c>
      <c r="V359" s="74"/>
      <c r="W359" s="74">
        <v>673</v>
      </c>
      <c r="X359" s="74"/>
      <c r="Y359" s="74">
        <f>W359-X359</f>
        <v>673</v>
      </c>
      <c r="Z359" s="74">
        <f t="shared" ref="Z359:Z365" si="25">W359-X359-Y359</f>
        <v>0</v>
      </c>
      <c r="AA359" s="74"/>
      <c r="AB359" s="302" t="s">
        <v>513</v>
      </c>
    </row>
    <row r="360" spans="1:249" s="5" customFormat="1" ht="99" hidden="1">
      <c r="A360" s="60">
        <v>369</v>
      </c>
      <c r="B360" s="258" t="s">
        <v>558</v>
      </c>
      <c r="C360" s="258" t="s">
        <v>1251</v>
      </c>
      <c r="D360" s="303">
        <v>5978.5159999999996</v>
      </c>
      <c r="E360" s="63" t="s">
        <v>170</v>
      </c>
      <c r="F360" s="62" t="s">
        <v>1140</v>
      </c>
      <c r="G360" s="79"/>
      <c r="H360" s="139" t="s">
        <v>51</v>
      </c>
      <c r="I360" s="64">
        <v>2013</v>
      </c>
      <c r="J360" s="80" t="s">
        <v>1173</v>
      </c>
      <c r="K360" s="64">
        <v>2014</v>
      </c>
      <c r="L360" s="80" t="s">
        <v>1174</v>
      </c>
      <c r="M360" s="64"/>
      <c r="N360" s="304" t="s">
        <v>559</v>
      </c>
      <c r="O360" s="65">
        <v>6043</v>
      </c>
      <c r="P360" s="65"/>
      <c r="Q360" s="65">
        <v>6043</v>
      </c>
      <c r="R360" s="65">
        <v>6000</v>
      </c>
      <c r="S360" s="65"/>
      <c r="T360" s="65">
        <v>6000</v>
      </c>
      <c r="U360" s="65">
        <v>578</v>
      </c>
      <c r="V360" s="65"/>
      <c r="W360" s="65"/>
      <c r="X360" s="65"/>
      <c r="Y360" s="65">
        <f t="shared" ref="Y360:Y365" si="26">IF((W360-X360)&lt;1000,(W360-X360),MIN((W360-X360)*50%,2000))</f>
        <v>0</v>
      </c>
      <c r="Z360" s="65">
        <f t="shared" si="25"/>
        <v>0</v>
      </c>
      <c r="AA360" s="65"/>
      <c r="AB360" s="85" t="s">
        <v>560</v>
      </c>
    </row>
    <row r="361" spans="1:249" s="6" customFormat="1" ht="99" hidden="1">
      <c r="A361" s="60">
        <v>370</v>
      </c>
      <c r="B361" s="85" t="s">
        <v>561</v>
      </c>
      <c r="C361" s="85" t="s">
        <v>1252</v>
      </c>
      <c r="D361" s="303">
        <v>5816</v>
      </c>
      <c r="E361" s="63" t="s">
        <v>170</v>
      </c>
      <c r="F361" s="62" t="s">
        <v>1140</v>
      </c>
      <c r="G361" s="79"/>
      <c r="H361" s="139" t="s">
        <v>51</v>
      </c>
      <c r="I361" s="64">
        <v>2013</v>
      </c>
      <c r="J361" s="80" t="s">
        <v>1216</v>
      </c>
      <c r="K361" s="64">
        <v>2014</v>
      </c>
      <c r="L361" s="80" t="s">
        <v>1184</v>
      </c>
      <c r="M361" s="64"/>
      <c r="N361" s="180" t="s">
        <v>562</v>
      </c>
      <c r="O361" s="65">
        <v>5900</v>
      </c>
      <c r="P361" s="65"/>
      <c r="Q361" s="65">
        <v>5900</v>
      </c>
      <c r="R361" s="65">
        <v>5470</v>
      </c>
      <c r="S361" s="65"/>
      <c r="T361" s="65">
        <v>5470</v>
      </c>
      <c r="U361" s="65">
        <v>566</v>
      </c>
      <c r="V361" s="65"/>
      <c r="W361" s="65">
        <v>346</v>
      </c>
      <c r="X361" s="65"/>
      <c r="Y361" s="65">
        <f t="shared" si="26"/>
        <v>346</v>
      </c>
      <c r="Z361" s="65">
        <f t="shared" si="25"/>
        <v>0</v>
      </c>
      <c r="AA361" s="65"/>
      <c r="AB361" s="85" t="s">
        <v>563</v>
      </c>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row>
    <row r="362" spans="1:249" s="5" customFormat="1" ht="99" hidden="1">
      <c r="A362" s="60">
        <v>371</v>
      </c>
      <c r="B362" s="85" t="s">
        <v>568</v>
      </c>
      <c r="C362" s="85" t="s">
        <v>1253</v>
      </c>
      <c r="D362" s="303">
        <v>5858</v>
      </c>
      <c r="E362" s="63" t="s">
        <v>170</v>
      </c>
      <c r="F362" s="62" t="s">
        <v>1140</v>
      </c>
      <c r="G362" s="79"/>
      <c r="H362" s="139" t="s">
        <v>51</v>
      </c>
      <c r="I362" s="64">
        <v>2013</v>
      </c>
      <c r="J362" s="80" t="s">
        <v>1254</v>
      </c>
      <c r="K362" s="64">
        <v>2014</v>
      </c>
      <c r="L362" s="80" t="s">
        <v>1255</v>
      </c>
      <c r="M362" s="64"/>
      <c r="N362" s="180" t="s">
        <v>569</v>
      </c>
      <c r="O362" s="65">
        <v>6100</v>
      </c>
      <c r="P362" s="65"/>
      <c r="Q362" s="65">
        <v>6100</v>
      </c>
      <c r="R362" s="65">
        <v>5650</v>
      </c>
      <c r="S362" s="65"/>
      <c r="T362" s="65">
        <v>5650</v>
      </c>
      <c r="U362" s="65">
        <v>409</v>
      </c>
      <c r="V362" s="65"/>
      <c r="W362" s="65">
        <v>208</v>
      </c>
      <c r="X362" s="65"/>
      <c r="Y362" s="65">
        <f t="shared" si="26"/>
        <v>208</v>
      </c>
      <c r="Z362" s="65">
        <f t="shared" si="25"/>
        <v>0</v>
      </c>
      <c r="AA362" s="65"/>
      <c r="AB362" s="85" t="s">
        <v>570</v>
      </c>
    </row>
    <row r="363" spans="1:249" s="5" customFormat="1" ht="99" hidden="1">
      <c r="A363" s="60">
        <v>372</v>
      </c>
      <c r="B363" s="285" t="s">
        <v>576</v>
      </c>
      <c r="C363" s="85" t="s">
        <v>1327</v>
      </c>
      <c r="D363" s="303">
        <v>5257.2579999999998</v>
      </c>
      <c r="E363" s="63" t="s">
        <v>170</v>
      </c>
      <c r="F363" s="79" t="s">
        <v>1247</v>
      </c>
      <c r="G363" s="79"/>
      <c r="H363" s="305" t="s">
        <v>237</v>
      </c>
      <c r="I363" s="64">
        <v>2013</v>
      </c>
      <c r="J363" s="64">
        <v>2012</v>
      </c>
      <c r="K363" s="64">
        <v>2017</v>
      </c>
      <c r="L363" s="64">
        <v>2012</v>
      </c>
      <c r="M363" s="64"/>
      <c r="N363" s="306" t="s">
        <v>577</v>
      </c>
      <c r="O363" s="65">
        <v>5302</v>
      </c>
      <c r="P363" s="65"/>
      <c r="Q363" s="65">
        <f>O363</f>
        <v>5302</v>
      </c>
      <c r="R363" s="65">
        <v>4879</v>
      </c>
      <c r="S363" s="65"/>
      <c r="T363" s="65">
        <v>4879</v>
      </c>
      <c r="U363" s="65">
        <v>272</v>
      </c>
      <c r="V363" s="65"/>
      <c r="W363" s="65">
        <v>72</v>
      </c>
      <c r="X363" s="65">
        <v>72</v>
      </c>
      <c r="Y363" s="65">
        <f t="shared" si="26"/>
        <v>0</v>
      </c>
      <c r="Z363" s="65">
        <f t="shared" si="25"/>
        <v>0</v>
      </c>
      <c r="AA363" s="65"/>
      <c r="AB363" s="85" t="s">
        <v>1224</v>
      </c>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row>
    <row r="364" spans="1:249" s="5" customFormat="1" ht="49.5" hidden="1">
      <c r="A364" s="60">
        <v>373</v>
      </c>
      <c r="B364" s="258" t="s">
        <v>582</v>
      </c>
      <c r="C364" s="258"/>
      <c r="D364" s="303"/>
      <c r="E364" s="63" t="s">
        <v>170</v>
      </c>
      <c r="F364" s="79" t="s">
        <v>1247</v>
      </c>
      <c r="G364" s="79"/>
      <c r="H364" s="307" t="s">
        <v>189</v>
      </c>
      <c r="I364" s="64">
        <v>2013</v>
      </c>
      <c r="J364" s="64">
        <v>2013</v>
      </c>
      <c r="K364" s="64">
        <v>2017</v>
      </c>
      <c r="L364" s="64">
        <v>2015</v>
      </c>
      <c r="M364" s="64"/>
      <c r="N364" s="258" t="s">
        <v>583</v>
      </c>
      <c r="O364" s="65">
        <v>5783</v>
      </c>
      <c r="P364" s="65"/>
      <c r="Q364" s="65">
        <f>O364</f>
        <v>5783</v>
      </c>
      <c r="R364" s="65">
        <v>5050</v>
      </c>
      <c r="S364" s="65"/>
      <c r="T364" s="65">
        <v>5050</v>
      </c>
      <c r="U364" s="65">
        <v>163</v>
      </c>
      <c r="V364" s="65"/>
      <c r="W364" s="65">
        <f>Q364*0.9-T364</f>
        <v>154.69999999999982</v>
      </c>
      <c r="X364" s="65"/>
      <c r="Y364" s="65">
        <f t="shared" si="26"/>
        <v>154.69999999999982</v>
      </c>
      <c r="Z364" s="65">
        <f t="shared" si="25"/>
        <v>0</v>
      </c>
      <c r="AA364" s="65"/>
      <c r="AB364" s="85" t="s">
        <v>1224</v>
      </c>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row>
    <row r="365" spans="1:249" s="5" customFormat="1" ht="99" hidden="1">
      <c r="A365" s="60">
        <v>374</v>
      </c>
      <c r="B365" s="308" t="s">
        <v>586</v>
      </c>
      <c r="C365" s="308" t="s">
        <v>1256</v>
      </c>
      <c r="D365" s="309"/>
      <c r="E365" s="63" t="s">
        <v>170</v>
      </c>
      <c r="F365" s="62" t="s">
        <v>1140</v>
      </c>
      <c r="G365" s="79"/>
      <c r="H365" s="139" t="s">
        <v>51</v>
      </c>
      <c r="I365" s="64">
        <v>2011</v>
      </c>
      <c r="J365" s="80" t="s">
        <v>1167</v>
      </c>
      <c r="K365" s="64">
        <v>2014</v>
      </c>
      <c r="L365" s="80" t="s">
        <v>1257</v>
      </c>
      <c r="M365" s="64"/>
      <c r="N365" s="308" t="s">
        <v>587</v>
      </c>
      <c r="O365" s="65">
        <v>7680</v>
      </c>
      <c r="P365" s="65"/>
      <c r="Q365" s="65">
        <f>O365</f>
        <v>7680</v>
      </c>
      <c r="R365" s="65">
        <v>6900</v>
      </c>
      <c r="S365" s="65"/>
      <c r="T365" s="65">
        <v>6900</v>
      </c>
      <c r="U365" s="65">
        <v>20</v>
      </c>
      <c r="V365" s="65"/>
      <c r="W365" s="65">
        <v>20</v>
      </c>
      <c r="X365" s="65">
        <v>20</v>
      </c>
      <c r="Y365" s="65">
        <f t="shared" si="26"/>
        <v>0</v>
      </c>
      <c r="Z365" s="65">
        <f t="shared" si="25"/>
        <v>0</v>
      </c>
      <c r="AA365" s="65"/>
      <c r="AB365" s="85" t="s">
        <v>588</v>
      </c>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row>
    <row r="366" spans="1:249" s="5" customFormat="1" ht="49.5" hidden="1">
      <c r="A366" s="60">
        <v>376</v>
      </c>
      <c r="B366" s="77" t="s">
        <v>464</v>
      </c>
      <c r="C366" s="77"/>
      <c r="D366" s="310"/>
      <c r="E366" s="62" t="s">
        <v>170</v>
      </c>
      <c r="F366" s="79" t="s">
        <v>1247</v>
      </c>
      <c r="G366" s="153" t="s">
        <v>484</v>
      </c>
      <c r="H366" s="105" t="s">
        <v>106</v>
      </c>
      <c r="I366" s="64">
        <v>2014</v>
      </c>
      <c r="J366" s="64"/>
      <c r="K366" s="64">
        <v>2016</v>
      </c>
      <c r="L366" s="64"/>
      <c r="M366" s="64"/>
      <c r="N366" s="77" t="s">
        <v>465</v>
      </c>
      <c r="O366" s="154">
        <v>4967</v>
      </c>
      <c r="P366" s="154"/>
      <c r="Q366" s="154">
        <v>500</v>
      </c>
      <c r="R366" s="100">
        <f>1985+1192+500</f>
        <v>3677</v>
      </c>
      <c r="S366" s="100"/>
      <c r="T366" s="157"/>
      <c r="U366" s="157"/>
      <c r="V366" s="157"/>
      <c r="W366" s="158">
        <f>X366</f>
        <v>500</v>
      </c>
      <c r="X366" s="155">
        <v>500</v>
      </c>
      <c r="Y366" s="159"/>
      <c r="Z366" s="163"/>
      <c r="AA366" s="163"/>
      <c r="AB366" s="161"/>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c r="FF366" s="15"/>
      <c r="FG366" s="15"/>
      <c r="FH366" s="15"/>
      <c r="FI366" s="15"/>
      <c r="FJ366" s="15"/>
      <c r="FK366" s="15"/>
      <c r="FL366" s="15"/>
      <c r="FM366" s="15"/>
      <c r="FN366" s="15"/>
      <c r="FO366" s="15"/>
      <c r="FP366" s="15"/>
      <c r="FQ366" s="15"/>
      <c r="FR366" s="15"/>
      <c r="FS366" s="15"/>
      <c r="FT366" s="15"/>
      <c r="FU366" s="15"/>
      <c r="FV366" s="15"/>
      <c r="FW366" s="15"/>
      <c r="FX366" s="15"/>
      <c r="FY366" s="15"/>
      <c r="FZ366" s="15"/>
      <c r="GA366" s="15"/>
      <c r="GB366" s="15"/>
      <c r="GC366" s="15"/>
      <c r="GD366" s="15"/>
      <c r="GE366" s="15"/>
      <c r="GF366" s="15"/>
      <c r="GG366" s="15"/>
      <c r="GH366" s="15"/>
      <c r="GI366" s="15"/>
      <c r="GJ366" s="15"/>
      <c r="GK366" s="15"/>
      <c r="GL366" s="15"/>
      <c r="GM366" s="15"/>
      <c r="GN366" s="15"/>
      <c r="GO366" s="15"/>
      <c r="GP366" s="15"/>
      <c r="GQ366" s="15"/>
      <c r="GR366" s="15"/>
      <c r="GS366" s="15"/>
      <c r="GT366" s="15"/>
      <c r="GU366" s="15"/>
      <c r="GV366" s="15"/>
      <c r="GW366" s="15"/>
      <c r="GX366" s="15"/>
      <c r="GY366" s="15"/>
      <c r="GZ366" s="15"/>
      <c r="HA366" s="15"/>
      <c r="HB366" s="15"/>
      <c r="HC366" s="15"/>
      <c r="HD366" s="15"/>
      <c r="HE366" s="15"/>
      <c r="HF366" s="15"/>
      <c r="HG366" s="15"/>
      <c r="HH366" s="15"/>
      <c r="HI366" s="15"/>
      <c r="HJ366" s="15"/>
      <c r="HK366" s="15"/>
      <c r="HL366" s="15"/>
      <c r="HM366" s="15"/>
      <c r="HN366" s="15"/>
      <c r="HO366" s="15"/>
      <c r="HP366" s="15"/>
      <c r="HQ366" s="15"/>
      <c r="HR366" s="15"/>
      <c r="HS366" s="15"/>
      <c r="HT366" s="15"/>
      <c r="HU366" s="15"/>
      <c r="HV366" s="15"/>
      <c r="HW366" s="15"/>
      <c r="HX366" s="15"/>
      <c r="HY366" s="15"/>
      <c r="HZ366" s="15"/>
      <c r="IA366" s="15"/>
      <c r="IB366" s="15"/>
      <c r="IC366" s="15"/>
      <c r="ID366" s="14"/>
      <c r="IE366" s="14"/>
      <c r="IF366" s="14"/>
      <c r="IG366" s="14"/>
      <c r="IH366" s="14"/>
      <c r="II366" s="14"/>
      <c r="IJ366" s="14"/>
      <c r="IK366" s="14"/>
      <c r="IL366" s="14"/>
      <c r="IM366" s="14"/>
      <c r="IN366" s="14"/>
      <c r="IO366" s="14"/>
    </row>
    <row r="367" spans="1:249" s="5" customFormat="1" ht="49.5" hidden="1">
      <c r="A367" s="60">
        <v>378</v>
      </c>
      <c r="B367" s="311" t="s">
        <v>493</v>
      </c>
      <c r="C367" s="311"/>
      <c r="D367" s="312"/>
      <c r="E367" s="63" t="s">
        <v>170</v>
      </c>
      <c r="F367" s="79" t="s">
        <v>1247</v>
      </c>
      <c r="G367" s="79"/>
      <c r="H367" s="63" t="s">
        <v>132</v>
      </c>
      <c r="I367" s="64">
        <v>2014</v>
      </c>
      <c r="J367" s="64">
        <v>2013</v>
      </c>
      <c r="K367" s="64">
        <v>2017</v>
      </c>
      <c r="L367" s="64">
        <v>2016</v>
      </c>
      <c r="M367" s="64"/>
      <c r="N367" s="311" t="s">
        <v>494</v>
      </c>
      <c r="O367" s="65">
        <v>29392</v>
      </c>
      <c r="P367" s="65"/>
      <c r="Q367" s="65">
        <v>29392</v>
      </c>
      <c r="R367" s="65">
        <v>15464</v>
      </c>
      <c r="S367" s="65"/>
      <c r="T367" s="65">
        <v>15464</v>
      </c>
      <c r="U367" s="65">
        <v>13628</v>
      </c>
      <c r="V367" s="65"/>
      <c r="W367" s="65">
        <f>O367*90%-R367</f>
        <v>10988.8</v>
      </c>
      <c r="X367" s="65">
        <v>3872</v>
      </c>
      <c r="Y367" s="65">
        <f>IF((W367-X367)&lt;1000,(W367-X367),MIN((W367-X367)*50%,2000))</f>
        <v>2000</v>
      </c>
      <c r="Z367" s="65">
        <f>W367-X367-Y367</f>
        <v>5116.7999999999993</v>
      </c>
      <c r="AA367" s="65"/>
      <c r="AB367" s="85" t="s">
        <v>490</v>
      </c>
    </row>
    <row r="368" spans="1:249" s="5" customFormat="1" ht="115.5" hidden="1">
      <c r="A368" s="60">
        <v>379</v>
      </c>
      <c r="B368" s="258" t="s">
        <v>523</v>
      </c>
      <c r="C368" s="258" t="s">
        <v>1258</v>
      </c>
      <c r="D368" s="303">
        <v>7987</v>
      </c>
      <c r="E368" s="63" t="s">
        <v>170</v>
      </c>
      <c r="F368" s="79" t="s">
        <v>1246</v>
      </c>
      <c r="G368" s="79"/>
      <c r="H368" s="307" t="s">
        <v>189</v>
      </c>
      <c r="I368" s="64">
        <v>2014</v>
      </c>
      <c r="J368" s="277" t="s">
        <v>1242</v>
      </c>
      <c r="K368" s="64">
        <v>2016</v>
      </c>
      <c r="L368" s="80" t="s">
        <v>1249</v>
      </c>
      <c r="M368" s="64"/>
      <c r="N368" s="258" t="s">
        <v>524</v>
      </c>
      <c r="O368" s="65">
        <v>7933</v>
      </c>
      <c r="P368" s="65"/>
      <c r="Q368" s="65">
        <v>7933</v>
      </c>
      <c r="R368" s="65">
        <v>3400</v>
      </c>
      <c r="S368" s="65"/>
      <c r="T368" s="65">
        <v>3400</v>
      </c>
      <c r="U368" s="65">
        <v>3912</v>
      </c>
      <c r="V368" s="65"/>
      <c r="W368" s="65">
        <f>7897-R368-1400</f>
        <v>3097</v>
      </c>
      <c r="X368" s="65">
        <v>0</v>
      </c>
      <c r="Y368" s="65">
        <f>IF((W368-X368)&lt;1000,(W368-X368),MIN((W368-X368)*50%,2000))</f>
        <v>1548.5</v>
      </c>
      <c r="Z368" s="65">
        <v>1548</v>
      </c>
      <c r="AA368" s="65"/>
      <c r="AB368" s="85" t="s">
        <v>1464</v>
      </c>
    </row>
    <row r="369" spans="1:249" s="5" customFormat="1" ht="132" hidden="1">
      <c r="A369" s="60">
        <v>380</v>
      </c>
      <c r="B369" s="292" t="s">
        <v>528</v>
      </c>
      <c r="C369" s="292" t="s">
        <v>1259</v>
      </c>
      <c r="D369" s="293">
        <v>5926</v>
      </c>
      <c r="E369" s="63" t="s">
        <v>170</v>
      </c>
      <c r="F369" s="62" t="s">
        <v>1140</v>
      </c>
      <c r="G369" s="79"/>
      <c r="H369" s="313" t="s">
        <v>237</v>
      </c>
      <c r="I369" s="64">
        <v>2014</v>
      </c>
      <c r="J369" s="80" t="s">
        <v>1183</v>
      </c>
      <c r="K369" s="64">
        <v>2016</v>
      </c>
      <c r="L369" s="80" t="s">
        <v>1202</v>
      </c>
      <c r="M369" s="64"/>
      <c r="N369" s="314" t="s">
        <v>529</v>
      </c>
      <c r="O369" s="65">
        <v>6471</v>
      </c>
      <c r="P369" s="65"/>
      <c r="Q369" s="65">
        <v>6471</v>
      </c>
      <c r="R369" s="65">
        <v>4900</v>
      </c>
      <c r="S369" s="65"/>
      <c r="T369" s="65">
        <v>4900</v>
      </c>
      <c r="U369" s="65">
        <v>3026</v>
      </c>
      <c r="V369" s="65"/>
      <c r="W369" s="65"/>
      <c r="X369" s="65"/>
      <c r="Y369" s="65">
        <f>W369-X369</f>
        <v>0</v>
      </c>
      <c r="Z369" s="65">
        <f t="shared" ref="Z369:Z398" si="27">W369-X369-Y369</f>
        <v>0</v>
      </c>
      <c r="AA369" s="65"/>
      <c r="AB369" s="85" t="s">
        <v>1461</v>
      </c>
    </row>
    <row r="370" spans="1:249" s="5" customFormat="1" ht="115.5" hidden="1">
      <c r="A370" s="60">
        <v>381</v>
      </c>
      <c r="B370" s="315" t="s">
        <v>550</v>
      </c>
      <c r="C370" s="315" t="s">
        <v>1260</v>
      </c>
      <c r="D370" s="316">
        <v>5364</v>
      </c>
      <c r="E370" s="63" t="s">
        <v>170</v>
      </c>
      <c r="F370" s="79" t="s">
        <v>1246</v>
      </c>
      <c r="G370" s="79"/>
      <c r="H370" s="313" t="s">
        <v>237</v>
      </c>
      <c r="I370" s="64">
        <v>2014</v>
      </c>
      <c r="J370" s="80" t="s">
        <v>1257</v>
      </c>
      <c r="K370" s="64">
        <v>2016</v>
      </c>
      <c r="L370" s="80" t="s">
        <v>1261</v>
      </c>
      <c r="M370" s="64"/>
      <c r="N370" s="180" t="s">
        <v>551</v>
      </c>
      <c r="O370" s="65">
        <v>5996</v>
      </c>
      <c r="P370" s="65"/>
      <c r="Q370" s="65">
        <f>O370</f>
        <v>5996</v>
      </c>
      <c r="R370" s="65">
        <v>5347</v>
      </c>
      <c r="S370" s="65"/>
      <c r="T370" s="65">
        <v>5347</v>
      </c>
      <c r="U370" s="65">
        <v>1345</v>
      </c>
      <c r="V370" s="65"/>
      <c r="W370" s="65"/>
      <c r="X370" s="65"/>
      <c r="Y370" s="65"/>
      <c r="Z370" s="65">
        <f t="shared" si="27"/>
        <v>0</v>
      </c>
      <c r="AA370" s="65"/>
      <c r="AB370" s="85" t="s">
        <v>1462</v>
      </c>
    </row>
    <row r="371" spans="1:249" s="5" customFormat="1" ht="49.5" hidden="1">
      <c r="A371" s="60">
        <v>382</v>
      </c>
      <c r="B371" s="292" t="s">
        <v>564</v>
      </c>
      <c r="C371" s="292"/>
      <c r="D371" s="293"/>
      <c r="E371" s="63" t="s">
        <v>170</v>
      </c>
      <c r="F371" s="79" t="s">
        <v>1247</v>
      </c>
      <c r="G371" s="79"/>
      <c r="H371" s="105" t="s">
        <v>26</v>
      </c>
      <c r="I371" s="64">
        <v>2014</v>
      </c>
      <c r="J371" s="64">
        <v>2014</v>
      </c>
      <c r="K371" s="64">
        <v>2016</v>
      </c>
      <c r="L371" s="64">
        <v>2016</v>
      </c>
      <c r="M371" s="64"/>
      <c r="N371" s="317" t="s">
        <v>565</v>
      </c>
      <c r="O371" s="65">
        <v>2462</v>
      </c>
      <c r="P371" s="65"/>
      <c r="Q371" s="65">
        <v>2462</v>
      </c>
      <c r="R371" s="65">
        <v>1680</v>
      </c>
      <c r="S371" s="65"/>
      <c r="T371" s="65">
        <v>1680</v>
      </c>
      <c r="U371" s="65">
        <v>542</v>
      </c>
      <c r="V371" s="65"/>
      <c r="W371" s="65">
        <v>542</v>
      </c>
      <c r="X371" s="65">
        <v>542</v>
      </c>
      <c r="Y371" s="65">
        <f>W371-X371</f>
        <v>0</v>
      </c>
      <c r="Z371" s="65">
        <f t="shared" si="27"/>
        <v>0</v>
      </c>
      <c r="AA371" s="65"/>
      <c r="AB371" s="85" t="s">
        <v>1224</v>
      </c>
    </row>
    <row r="372" spans="1:249" s="5" customFormat="1" ht="148.5" hidden="1">
      <c r="A372" s="60">
        <v>364</v>
      </c>
      <c r="B372" s="292" t="s">
        <v>555</v>
      </c>
      <c r="C372" s="292" t="s">
        <v>1241</v>
      </c>
      <c r="D372" s="293">
        <v>6449</v>
      </c>
      <c r="E372" s="63" t="s">
        <v>170</v>
      </c>
      <c r="F372" s="62" t="s">
        <v>1140</v>
      </c>
      <c r="G372" s="79"/>
      <c r="H372" s="313" t="s">
        <v>189</v>
      </c>
      <c r="I372" s="64">
        <v>2011</v>
      </c>
      <c r="J372" s="64">
        <v>2011</v>
      </c>
      <c r="K372" s="64">
        <v>2014</v>
      </c>
      <c r="L372" s="80" t="s">
        <v>1242</v>
      </c>
      <c r="M372" s="64"/>
      <c r="N372" s="294" t="s">
        <v>556</v>
      </c>
      <c r="O372" s="65">
        <v>6573</v>
      </c>
      <c r="P372" s="65"/>
      <c r="Q372" s="65">
        <f>O372</f>
        <v>6573</v>
      </c>
      <c r="R372" s="65">
        <v>5810</v>
      </c>
      <c r="S372" s="65"/>
      <c r="T372" s="65">
        <v>5810</v>
      </c>
      <c r="U372" s="65">
        <v>619</v>
      </c>
      <c r="V372" s="65"/>
      <c r="W372" s="65">
        <f>6449-R372</f>
        <v>639</v>
      </c>
      <c r="X372" s="65">
        <f>527+11+24</f>
        <v>562</v>
      </c>
      <c r="Y372" s="263">
        <f t="shared" ref="Y372:Y398" si="28">MIN(IF((W372-X372)&gt;1000,MAX((W372-X372)*25%,1000),(W372-X372)),5000)</f>
        <v>77</v>
      </c>
      <c r="Z372" s="65">
        <f t="shared" si="27"/>
        <v>0</v>
      </c>
      <c r="AA372" s="65"/>
      <c r="AB372" s="85" t="s">
        <v>557</v>
      </c>
    </row>
    <row r="373" spans="1:249" s="40" customFormat="1" ht="82.5" hidden="1">
      <c r="A373" s="68">
        <v>432</v>
      </c>
      <c r="B373" s="318" t="s">
        <v>203</v>
      </c>
      <c r="C373" s="318" t="s">
        <v>1264</v>
      </c>
      <c r="D373" s="319">
        <v>6168</v>
      </c>
      <c r="E373" s="72" t="s">
        <v>184</v>
      </c>
      <c r="F373" s="70" t="s">
        <v>1246</v>
      </c>
      <c r="G373" s="70"/>
      <c r="H373" s="87" t="s">
        <v>26</v>
      </c>
      <c r="I373" s="73">
        <v>2011</v>
      </c>
      <c r="J373" s="73">
        <v>2013</v>
      </c>
      <c r="K373" s="73">
        <v>2013</v>
      </c>
      <c r="L373" s="73">
        <v>2015</v>
      </c>
      <c r="M373" s="73"/>
      <c r="N373" s="320" t="s">
        <v>204</v>
      </c>
      <c r="O373" s="321">
        <v>6208</v>
      </c>
      <c r="P373" s="321"/>
      <c r="Q373" s="321">
        <f>O373</f>
        <v>6208</v>
      </c>
      <c r="R373" s="321">
        <v>4300</v>
      </c>
      <c r="S373" s="321"/>
      <c r="T373" s="322">
        <v>4300</v>
      </c>
      <c r="U373" s="323">
        <v>1908</v>
      </c>
      <c r="V373" s="323"/>
      <c r="W373" s="322">
        <v>1408</v>
      </c>
      <c r="X373" s="74">
        <v>1408</v>
      </c>
      <c r="Y373" s="322">
        <f t="shared" si="28"/>
        <v>0</v>
      </c>
      <c r="Z373" s="168">
        <f t="shared" si="27"/>
        <v>0</v>
      </c>
      <c r="AA373" s="168"/>
      <c r="AB373" s="302" t="s">
        <v>1234</v>
      </c>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c r="EA373" s="39"/>
      <c r="EB373" s="39"/>
      <c r="EC373" s="39"/>
      <c r="ED373" s="39"/>
      <c r="EE373" s="39"/>
      <c r="EF373" s="39"/>
      <c r="EG373" s="39"/>
      <c r="EH373" s="39"/>
      <c r="EI373" s="39"/>
      <c r="EJ373" s="39"/>
      <c r="EK373" s="39"/>
      <c r="EL373" s="39"/>
      <c r="EM373" s="39"/>
      <c r="EN373" s="39"/>
      <c r="EO373" s="39"/>
      <c r="EP373" s="39"/>
      <c r="EQ373" s="39"/>
      <c r="ER373" s="39"/>
      <c r="ES373" s="39"/>
      <c r="ET373" s="39"/>
      <c r="EU373" s="39"/>
      <c r="EV373" s="39"/>
      <c r="EW373" s="39"/>
      <c r="EX373" s="39"/>
      <c r="EY373" s="39"/>
      <c r="EZ373" s="39"/>
      <c r="FA373" s="39"/>
      <c r="FB373" s="39"/>
      <c r="FC373" s="39"/>
      <c r="FD373" s="39"/>
      <c r="FE373" s="39"/>
      <c r="FF373" s="39"/>
      <c r="FG373" s="39"/>
      <c r="FH373" s="39"/>
      <c r="FI373" s="39"/>
      <c r="FJ373" s="39"/>
      <c r="FK373" s="39"/>
      <c r="FL373" s="39"/>
      <c r="FM373" s="39"/>
      <c r="FN373" s="39"/>
      <c r="FO373" s="39"/>
      <c r="FP373" s="39"/>
      <c r="FQ373" s="39"/>
      <c r="FR373" s="39"/>
      <c r="FS373" s="39"/>
      <c r="FT373" s="39"/>
      <c r="FU373" s="39"/>
      <c r="FV373" s="39"/>
      <c r="FW373" s="39"/>
      <c r="FX373" s="39"/>
      <c r="FY373" s="39"/>
      <c r="FZ373" s="39"/>
      <c r="GA373" s="39"/>
      <c r="GB373" s="39"/>
      <c r="GC373" s="39"/>
      <c r="GD373" s="39"/>
      <c r="GE373" s="39"/>
      <c r="GF373" s="39"/>
      <c r="GG373" s="39"/>
      <c r="GH373" s="39"/>
      <c r="GI373" s="39"/>
      <c r="GJ373" s="39"/>
      <c r="GK373" s="39"/>
      <c r="GL373" s="39"/>
      <c r="GM373" s="39"/>
      <c r="GN373" s="39"/>
      <c r="GO373" s="39"/>
      <c r="GP373" s="39"/>
      <c r="GQ373" s="39"/>
      <c r="GR373" s="39"/>
      <c r="GS373" s="39"/>
      <c r="GT373" s="39"/>
      <c r="GU373" s="39"/>
      <c r="GV373" s="39"/>
      <c r="GW373" s="39"/>
      <c r="GX373" s="39"/>
      <c r="GY373" s="39"/>
      <c r="GZ373" s="39"/>
      <c r="HA373" s="39"/>
      <c r="HB373" s="39"/>
      <c r="HC373" s="39"/>
      <c r="HD373" s="39"/>
      <c r="HE373" s="39"/>
      <c r="HF373" s="39"/>
      <c r="HG373" s="39"/>
      <c r="HH373" s="39"/>
      <c r="HI373" s="39"/>
      <c r="HJ373" s="39"/>
      <c r="HK373" s="39"/>
      <c r="HL373" s="39"/>
      <c r="HM373" s="39"/>
      <c r="HN373" s="39"/>
      <c r="HO373" s="39"/>
      <c r="HP373" s="39"/>
      <c r="HQ373" s="39"/>
      <c r="HR373" s="39"/>
      <c r="HS373" s="39"/>
      <c r="HT373" s="39"/>
      <c r="HU373" s="39"/>
      <c r="HV373" s="39"/>
      <c r="HW373" s="39"/>
      <c r="HX373" s="39"/>
      <c r="HY373" s="39"/>
      <c r="HZ373" s="39"/>
      <c r="IA373" s="39"/>
      <c r="IB373" s="39"/>
      <c r="IC373" s="39"/>
      <c r="ID373" s="39"/>
      <c r="IE373" s="39"/>
      <c r="IF373" s="39"/>
      <c r="IG373" s="39"/>
      <c r="IH373" s="39"/>
      <c r="II373" s="39"/>
      <c r="IJ373" s="39"/>
      <c r="IK373" s="39"/>
      <c r="IL373" s="39"/>
      <c r="IM373" s="39"/>
      <c r="IN373" s="39"/>
      <c r="IO373" s="39"/>
    </row>
    <row r="374" spans="1:249" s="8" customFormat="1" ht="99" hidden="1">
      <c r="A374" s="60">
        <v>433</v>
      </c>
      <c r="B374" s="197" t="s">
        <v>233</v>
      </c>
      <c r="C374" s="197" t="s">
        <v>1162</v>
      </c>
      <c r="D374" s="324">
        <v>18210.179</v>
      </c>
      <c r="E374" s="63" t="s">
        <v>184</v>
      </c>
      <c r="F374" s="62" t="s">
        <v>1140</v>
      </c>
      <c r="G374" s="62"/>
      <c r="H374" s="63" t="s">
        <v>132</v>
      </c>
      <c r="I374" s="64">
        <v>2011</v>
      </c>
      <c r="J374" s="80" t="s">
        <v>1169</v>
      </c>
      <c r="K374" s="64">
        <v>2013</v>
      </c>
      <c r="L374" s="80" t="s">
        <v>1170</v>
      </c>
      <c r="M374" s="64"/>
      <c r="N374" s="197" t="s">
        <v>234</v>
      </c>
      <c r="O374" s="263">
        <v>18939</v>
      </c>
      <c r="P374" s="263"/>
      <c r="Q374" s="282">
        <f>O374</f>
        <v>18939</v>
      </c>
      <c r="R374" s="325">
        <v>17335</v>
      </c>
      <c r="S374" s="325"/>
      <c r="T374" s="263">
        <f>R374</f>
        <v>17335</v>
      </c>
      <c r="U374" s="262">
        <v>875</v>
      </c>
      <c r="V374" s="262"/>
      <c r="W374" s="263">
        <v>875</v>
      </c>
      <c r="X374" s="83">
        <v>875</v>
      </c>
      <c r="Y374" s="263">
        <f t="shared" si="28"/>
        <v>0</v>
      </c>
      <c r="Z374" s="83">
        <f t="shared" si="27"/>
        <v>0</v>
      </c>
      <c r="AA374" s="83"/>
      <c r="AB374" s="286" t="s">
        <v>235</v>
      </c>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row>
    <row r="375" spans="1:249" s="9" customFormat="1" ht="99" hidden="1">
      <c r="A375" s="60">
        <v>434</v>
      </c>
      <c r="B375" s="197" t="s">
        <v>253</v>
      </c>
      <c r="C375" s="85" t="s">
        <v>1189</v>
      </c>
      <c r="D375" s="326">
        <v>6642</v>
      </c>
      <c r="E375" s="63" t="s">
        <v>184</v>
      </c>
      <c r="F375" s="62" t="s">
        <v>1140</v>
      </c>
      <c r="G375" s="62"/>
      <c r="H375" s="139" t="s">
        <v>51</v>
      </c>
      <c r="I375" s="64">
        <v>2011</v>
      </c>
      <c r="J375" s="64">
        <v>2011</v>
      </c>
      <c r="K375" s="64">
        <v>2013</v>
      </c>
      <c r="L375" s="64">
        <v>2012</v>
      </c>
      <c r="M375" s="64"/>
      <c r="N375" s="327" t="s">
        <v>254</v>
      </c>
      <c r="O375" s="263">
        <v>6657</v>
      </c>
      <c r="P375" s="263"/>
      <c r="Q375" s="263">
        <v>6657</v>
      </c>
      <c r="R375" s="328">
        <v>6308</v>
      </c>
      <c r="S375" s="328"/>
      <c r="T375" s="263">
        <f>R375</f>
        <v>6308</v>
      </c>
      <c r="U375" s="262">
        <v>334</v>
      </c>
      <c r="V375" s="262"/>
      <c r="W375" s="263">
        <v>334</v>
      </c>
      <c r="X375" s="83">
        <v>334</v>
      </c>
      <c r="Y375" s="263">
        <f t="shared" si="28"/>
        <v>0</v>
      </c>
      <c r="Z375" s="83">
        <f t="shared" si="27"/>
        <v>0</v>
      </c>
      <c r="AA375" s="83"/>
      <c r="AB375" s="85" t="s">
        <v>1190</v>
      </c>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row>
    <row r="376" spans="1:249" s="8" customFormat="1" ht="82.5" hidden="1">
      <c r="A376" s="60">
        <v>435</v>
      </c>
      <c r="B376" s="329" t="s">
        <v>257</v>
      </c>
      <c r="C376" s="329" t="s">
        <v>1163</v>
      </c>
      <c r="D376" s="324">
        <v>4757.8969999999999</v>
      </c>
      <c r="E376" s="63" t="s">
        <v>184</v>
      </c>
      <c r="F376" s="62" t="s">
        <v>1140</v>
      </c>
      <c r="G376" s="62"/>
      <c r="H376" s="138" t="s">
        <v>211</v>
      </c>
      <c r="I376" s="64">
        <v>2011</v>
      </c>
      <c r="J376" s="64">
        <v>2011</v>
      </c>
      <c r="K376" s="64">
        <v>2013</v>
      </c>
      <c r="L376" s="64">
        <v>2012</v>
      </c>
      <c r="M376" s="64"/>
      <c r="N376" s="329" t="s">
        <v>258</v>
      </c>
      <c r="O376" s="330">
        <v>4825</v>
      </c>
      <c r="P376" s="330"/>
      <c r="Q376" s="282">
        <f>O376</f>
        <v>4825</v>
      </c>
      <c r="R376" s="330">
        <v>4300</v>
      </c>
      <c r="S376" s="330"/>
      <c r="T376" s="263">
        <v>200</v>
      </c>
      <c r="U376" s="262">
        <v>307</v>
      </c>
      <c r="V376" s="262"/>
      <c r="W376" s="263">
        <v>307</v>
      </c>
      <c r="X376" s="65">
        <v>307</v>
      </c>
      <c r="Y376" s="263">
        <f t="shared" si="28"/>
        <v>0</v>
      </c>
      <c r="Z376" s="83">
        <f t="shared" si="27"/>
        <v>0</v>
      </c>
      <c r="AA376" s="83"/>
      <c r="AB376" s="85" t="s">
        <v>259</v>
      </c>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row>
    <row r="377" spans="1:249" s="8" customFormat="1" ht="99" hidden="1">
      <c r="A377" s="60">
        <v>436</v>
      </c>
      <c r="B377" s="331" t="s">
        <v>265</v>
      </c>
      <c r="C377" s="331" t="s">
        <v>1187</v>
      </c>
      <c r="D377" s="324">
        <v>1737.2929999999999</v>
      </c>
      <c r="E377" s="63" t="s">
        <v>184</v>
      </c>
      <c r="F377" s="62" t="s">
        <v>1140</v>
      </c>
      <c r="G377" s="62"/>
      <c r="H377" s="105" t="s">
        <v>26</v>
      </c>
      <c r="I377" s="64">
        <v>2011</v>
      </c>
      <c r="J377" s="64">
        <v>2011</v>
      </c>
      <c r="K377" s="64">
        <v>2012</v>
      </c>
      <c r="L377" s="64">
        <v>2012</v>
      </c>
      <c r="M377" s="64"/>
      <c r="N377" s="285" t="s">
        <v>266</v>
      </c>
      <c r="O377" s="282">
        <v>1813</v>
      </c>
      <c r="P377" s="282"/>
      <c r="Q377" s="282">
        <v>337</v>
      </c>
      <c r="R377" s="332">
        <v>1500</v>
      </c>
      <c r="S377" s="332"/>
      <c r="T377" s="263">
        <v>100</v>
      </c>
      <c r="U377" s="262">
        <v>237</v>
      </c>
      <c r="V377" s="262"/>
      <c r="W377" s="263">
        <v>237</v>
      </c>
      <c r="X377" s="65">
        <v>237</v>
      </c>
      <c r="Y377" s="263">
        <f t="shared" si="28"/>
        <v>0</v>
      </c>
      <c r="Z377" s="83">
        <f t="shared" si="27"/>
        <v>0</v>
      </c>
      <c r="AA377" s="83"/>
      <c r="AB377" s="286" t="s">
        <v>267</v>
      </c>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row>
    <row r="378" spans="1:249" s="8" customFormat="1" ht="61.5" hidden="1" customHeight="1">
      <c r="A378" s="60">
        <v>437</v>
      </c>
      <c r="B378" s="197" t="s">
        <v>271</v>
      </c>
      <c r="C378" s="197" t="s">
        <v>1186</v>
      </c>
      <c r="D378" s="324">
        <v>5231</v>
      </c>
      <c r="E378" s="63" t="s">
        <v>184</v>
      </c>
      <c r="F378" s="62" t="s">
        <v>1140</v>
      </c>
      <c r="G378" s="62"/>
      <c r="H378" s="63" t="s">
        <v>132</v>
      </c>
      <c r="I378" s="64">
        <v>2011</v>
      </c>
      <c r="J378" s="80" t="s">
        <v>1188</v>
      </c>
      <c r="K378" s="64">
        <v>2013</v>
      </c>
      <c r="L378" s="80" t="s">
        <v>1178</v>
      </c>
      <c r="M378" s="64"/>
      <c r="N378" s="333" t="s">
        <v>272</v>
      </c>
      <c r="O378" s="263">
        <v>5370</v>
      </c>
      <c r="P378" s="263"/>
      <c r="Q378" s="263">
        <v>5370</v>
      </c>
      <c r="R378" s="328">
        <v>5000</v>
      </c>
      <c r="S378" s="328"/>
      <c r="T378" s="263">
        <f>R378</f>
        <v>5000</v>
      </c>
      <c r="U378" s="262">
        <v>231</v>
      </c>
      <c r="V378" s="262"/>
      <c r="W378" s="263">
        <v>231</v>
      </c>
      <c r="X378" s="83">
        <v>231</v>
      </c>
      <c r="Y378" s="263">
        <f t="shared" si="28"/>
        <v>0</v>
      </c>
      <c r="Z378" s="83">
        <f t="shared" si="27"/>
        <v>0</v>
      </c>
      <c r="AA378" s="83"/>
      <c r="AB378" s="286" t="s">
        <v>1185</v>
      </c>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row>
    <row r="379" spans="1:249" s="40" customFormat="1" ht="55.5" hidden="1" customHeight="1">
      <c r="A379" s="68">
        <v>438</v>
      </c>
      <c r="B379" s="318" t="s">
        <v>273</v>
      </c>
      <c r="C379" s="318"/>
      <c r="D379" s="334"/>
      <c r="E379" s="72" t="s">
        <v>184</v>
      </c>
      <c r="F379" s="70" t="s">
        <v>1140</v>
      </c>
      <c r="G379" s="70"/>
      <c r="H379" s="335" t="s">
        <v>51</v>
      </c>
      <c r="I379" s="73">
        <v>2011</v>
      </c>
      <c r="J379" s="73">
        <v>2011</v>
      </c>
      <c r="K379" s="73">
        <v>2013</v>
      </c>
      <c r="L379" s="73">
        <v>2012</v>
      </c>
      <c r="M379" s="73"/>
      <c r="N379" s="336" t="s">
        <v>274</v>
      </c>
      <c r="O379" s="321">
        <v>5834</v>
      </c>
      <c r="P379" s="321"/>
      <c r="Q379" s="321">
        <f>O379</f>
        <v>5834</v>
      </c>
      <c r="R379" s="337">
        <v>5607</v>
      </c>
      <c r="S379" s="337"/>
      <c r="T379" s="322">
        <v>699</v>
      </c>
      <c r="U379" s="323">
        <v>227</v>
      </c>
      <c r="V379" s="323"/>
      <c r="W379" s="322">
        <v>227</v>
      </c>
      <c r="X379" s="74">
        <v>227</v>
      </c>
      <c r="Y379" s="322">
        <f t="shared" si="28"/>
        <v>0</v>
      </c>
      <c r="Z379" s="168">
        <f t="shared" si="27"/>
        <v>0</v>
      </c>
      <c r="AA379" s="168"/>
      <c r="AB379" s="302" t="s">
        <v>191</v>
      </c>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9"/>
      <c r="GO379" s="39"/>
      <c r="GP379" s="39"/>
      <c r="GQ379" s="39"/>
      <c r="GR379" s="39"/>
      <c r="GS379" s="39"/>
      <c r="GT379" s="39"/>
      <c r="GU379" s="39"/>
      <c r="GV379" s="39"/>
      <c r="GW379" s="39"/>
      <c r="GX379" s="39"/>
      <c r="GY379" s="39"/>
      <c r="GZ379" s="39"/>
      <c r="HA379" s="39"/>
      <c r="HB379" s="39"/>
      <c r="HC379" s="39"/>
      <c r="HD379" s="39"/>
      <c r="HE379" s="39"/>
      <c r="HF379" s="39"/>
      <c r="HG379" s="39"/>
      <c r="HH379" s="39"/>
      <c r="HI379" s="39"/>
      <c r="HJ379" s="39"/>
      <c r="HK379" s="39"/>
      <c r="HL379" s="39"/>
      <c r="HM379" s="39"/>
      <c r="HN379" s="39"/>
      <c r="HO379" s="39"/>
      <c r="HP379" s="39"/>
      <c r="HQ379" s="39"/>
      <c r="HR379" s="39"/>
      <c r="HS379" s="39"/>
      <c r="HT379" s="39"/>
      <c r="HU379" s="39"/>
      <c r="HV379" s="39"/>
      <c r="HW379" s="39"/>
      <c r="HX379" s="39"/>
      <c r="HY379" s="39"/>
      <c r="HZ379" s="39"/>
      <c r="IA379" s="39"/>
      <c r="IB379" s="39"/>
      <c r="IC379" s="39"/>
      <c r="ID379" s="39"/>
      <c r="IE379" s="39"/>
      <c r="IF379" s="39"/>
      <c r="IG379" s="39"/>
      <c r="IH379" s="39"/>
      <c r="II379" s="39"/>
      <c r="IJ379" s="39"/>
      <c r="IK379" s="39"/>
      <c r="IL379" s="39"/>
      <c r="IM379" s="39"/>
      <c r="IN379" s="39"/>
      <c r="IO379" s="39"/>
    </row>
    <row r="380" spans="1:249" s="8" customFormat="1" ht="99" hidden="1">
      <c r="A380" s="60">
        <v>439</v>
      </c>
      <c r="B380" s="338" t="s">
        <v>300</v>
      </c>
      <c r="C380" s="338" t="s">
        <v>1197</v>
      </c>
      <c r="D380" s="339">
        <v>2405.1170000000002</v>
      </c>
      <c r="E380" s="63" t="s">
        <v>184</v>
      </c>
      <c r="F380" s="62" t="s">
        <v>1140</v>
      </c>
      <c r="G380" s="62"/>
      <c r="H380" s="63" t="s">
        <v>19</v>
      </c>
      <c r="I380" s="64">
        <v>2013</v>
      </c>
      <c r="J380" s="80" t="s">
        <v>1198</v>
      </c>
      <c r="K380" s="64">
        <v>2015</v>
      </c>
      <c r="L380" s="80" t="s">
        <v>1199</v>
      </c>
      <c r="M380" s="64"/>
      <c r="N380" s="340" t="s">
        <v>301</v>
      </c>
      <c r="O380" s="281">
        <v>2452</v>
      </c>
      <c r="P380" s="281"/>
      <c r="Q380" s="282">
        <f>O380</f>
        <v>2452</v>
      </c>
      <c r="R380" s="341">
        <v>2300</v>
      </c>
      <c r="S380" s="341"/>
      <c r="T380" s="263">
        <v>2300</v>
      </c>
      <c r="U380" s="262">
        <v>105</v>
      </c>
      <c r="V380" s="262"/>
      <c r="W380" s="263">
        <v>105</v>
      </c>
      <c r="X380" s="83">
        <v>105</v>
      </c>
      <c r="Y380" s="263">
        <f t="shared" si="28"/>
        <v>0</v>
      </c>
      <c r="Z380" s="83">
        <f t="shared" si="27"/>
        <v>0</v>
      </c>
      <c r="AA380" s="83"/>
      <c r="AB380" s="85" t="s">
        <v>302</v>
      </c>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row>
    <row r="381" spans="1:249" s="8" customFormat="1" ht="99" hidden="1">
      <c r="A381" s="60">
        <v>440</v>
      </c>
      <c r="B381" s="197" t="s">
        <v>305</v>
      </c>
      <c r="C381" s="85" t="s">
        <v>1229</v>
      </c>
      <c r="D381" s="276">
        <v>6560</v>
      </c>
      <c r="E381" s="63" t="s">
        <v>184</v>
      </c>
      <c r="F381" s="62" t="s">
        <v>1140</v>
      </c>
      <c r="G381" s="62"/>
      <c r="H381" s="63" t="s">
        <v>132</v>
      </c>
      <c r="I381" s="64">
        <v>2011</v>
      </c>
      <c r="J381" s="64">
        <v>2011</v>
      </c>
      <c r="K381" s="64">
        <v>2013</v>
      </c>
      <c r="L381" s="64">
        <v>2013</v>
      </c>
      <c r="M381" s="64"/>
      <c r="N381" s="333" t="s">
        <v>306</v>
      </c>
      <c r="O381" s="263">
        <v>7042</v>
      </c>
      <c r="P381" s="263"/>
      <c r="Q381" s="282">
        <v>1382</v>
      </c>
      <c r="R381" s="263">
        <v>6463</v>
      </c>
      <c r="S381" s="263"/>
      <c r="T381" s="263">
        <v>802</v>
      </c>
      <c r="U381" s="262">
        <v>97</v>
      </c>
      <c r="V381" s="262"/>
      <c r="W381" s="263">
        <v>97</v>
      </c>
      <c r="X381" s="83">
        <v>97</v>
      </c>
      <c r="Y381" s="263">
        <f t="shared" si="28"/>
        <v>0</v>
      </c>
      <c r="Z381" s="83">
        <f t="shared" si="27"/>
        <v>0</v>
      </c>
      <c r="AA381" s="83"/>
      <c r="AB381" s="85" t="s">
        <v>1228</v>
      </c>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row>
    <row r="382" spans="1:249" s="40" customFormat="1" ht="99" hidden="1">
      <c r="A382" s="68">
        <v>430</v>
      </c>
      <c r="B382" s="207" t="s">
        <v>181</v>
      </c>
      <c r="C382" s="207" t="s">
        <v>1161</v>
      </c>
      <c r="D382" s="319">
        <v>15789.357</v>
      </c>
      <c r="E382" s="72" t="s">
        <v>184</v>
      </c>
      <c r="F382" s="70" t="s">
        <v>1140</v>
      </c>
      <c r="G382" s="70"/>
      <c r="H382" s="72" t="s">
        <v>19</v>
      </c>
      <c r="I382" s="73">
        <v>2010</v>
      </c>
      <c r="J382" s="73">
        <v>2010</v>
      </c>
      <c r="K382" s="73">
        <v>2012</v>
      </c>
      <c r="L382" s="73">
        <v>2012</v>
      </c>
      <c r="M382" s="73"/>
      <c r="N382" s="342" t="s">
        <v>182</v>
      </c>
      <c r="O382" s="322">
        <v>15990</v>
      </c>
      <c r="P382" s="322"/>
      <c r="Q382" s="321">
        <f>O382</f>
        <v>15990</v>
      </c>
      <c r="R382" s="322">
        <v>12899</v>
      </c>
      <c r="S382" s="322"/>
      <c r="T382" s="322">
        <f>R382</f>
        <v>12899</v>
      </c>
      <c r="U382" s="323">
        <v>2890</v>
      </c>
      <c r="V382" s="323"/>
      <c r="W382" s="322">
        <v>2890</v>
      </c>
      <c r="X382" s="168">
        <v>1700</v>
      </c>
      <c r="Y382" s="322">
        <f t="shared" si="28"/>
        <v>1000</v>
      </c>
      <c r="Z382" s="168">
        <f t="shared" si="27"/>
        <v>190</v>
      </c>
      <c r="AA382" s="168"/>
      <c r="AB382" s="343" t="s">
        <v>183</v>
      </c>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9"/>
      <c r="GO382" s="39"/>
      <c r="GP382" s="39"/>
      <c r="GQ382" s="39"/>
      <c r="GR382" s="39"/>
      <c r="GS382" s="39"/>
      <c r="GT382" s="39"/>
      <c r="GU382" s="39"/>
      <c r="GV382" s="39"/>
      <c r="GW382" s="39"/>
      <c r="GX382" s="39"/>
      <c r="GY382" s="39"/>
      <c r="GZ382" s="39"/>
      <c r="HA382" s="39"/>
      <c r="HB382" s="39"/>
      <c r="HC382" s="39"/>
      <c r="HD382" s="39"/>
      <c r="HE382" s="39"/>
      <c r="HF382" s="39"/>
      <c r="HG382" s="39"/>
      <c r="HH382" s="39"/>
      <c r="HI382" s="39"/>
      <c r="HJ382" s="39"/>
      <c r="HK382" s="39"/>
      <c r="HL382" s="39"/>
      <c r="HM382" s="39"/>
      <c r="HN382" s="39"/>
      <c r="HO382" s="39"/>
      <c r="HP382" s="39"/>
      <c r="HQ382" s="39"/>
      <c r="HR382" s="39"/>
      <c r="HS382" s="39"/>
      <c r="HT382" s="39"/>
      <c r="HU382" s="39"/>
      <c r="HV382" s="39"/>
      <c r="HW382" s="39"/>
      <c r="HX382" s="39"/>
      <c r="HY382" s="39"/>
      <c r="HZ382" s="39"/>
      <c r="IA382" s="39"/>
      <c r="IB382" s="39"/>
      <c r="IC382" s="39"/>
      <c r="ID382" s="39"/>
      <c r="IE382" s="39"/>
      <c r="IF382" s="39"/>
      <c r="IG382" s="39"/>
      <c r="IH382" s="39"/>
      <c r="II382" s="39"/>
      <c r="IJ382" s="39"/>
      <c r="IK382" s="39"/>
      <c r="IL382" s="39"/>
      <c r="IM382" s="39"/>
      <c r="IN382" s="39"/>
      <c r="IO382" s="39"/>
    </row>
    <row r="383" spans="1:249" s="40" customFormat="1" ht="99" hidden="1">
      <c r="A383" s="68">
        <v>431</v>
      </c>
      <c r="B383" s="318" t="s">
        <v>188</v>
      </c>
      <c r="C383" s="318" t="s">
        <v>1324</v>
      </c>
      <c r="D383" s="334"/>
      <c r="E383" s="72" t="s">
        <v>184</v>
      </c>
      <c r="F383" s="70" t="s">
        <v>1140</v>
      </c>
      <c r="G383" s="70"/>
      <c r="H383" s="344" t="s">
        <v>189</v>
      </c>
      <c r="I383" s="73">
        <v>2010</v>
      </c>
      <c r="J383" s="73">
        <v>2011</v>
      </c>
      <c r="K383" s="73">
        <v>2013</v>
      </c>
      <c r="L383" s="73">
        <v>2014</v>
      </c>
      <c r="M383" s="73"/>
      <c r="N383" s="345" t="s">
        <v>190</v>
      </c>
      <c r="O383" s="321">
        <v>8753</v>
      </c>
      <c r="P383" s="321"/>
      <c r="Q383" s="321">
        <f>O383</f>
        <v>8753</v>
      </c>
      <c r="R383" s="337">
        <v>3570</v>
      </c>
      <c r="S383" s="337"/>
      <c r="T383" s="322">
        <f>R383</f>
        <v>3570</v>
      </c>
      <c r="U383" s="323">
        <v>2770</v>
      </c>
      <c r="V383" s="323"/>
      <c r="W383" s="322">
        <v>2770</v>
      </c>
      <c r="X383" s="74">
        <v>1270</v>
      </c>
      <c r="Y383" s="322">
        <f t="shared" si="28"/>
        <v>1000</v>
      </c>
      <c r="Z383" s="168">
        <f t="shared" si="27"/>
        <v>500</v>
      </c>
      <c r="AA383" s="168"/>
      <c r="AB383" s="302" t="s">
        <v>191</v>
      </c>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9"/>
      <c r="GO383" s="39"/>
      <c r="GP383" s="39"/>
      <c r="GQ383" s="39"/>
      <c r="GR383" s="39"/>
      <c r="GS383" s="39"/>
      <c r="GT383" s="39"/>
      <c r="GU383" s="39"/>
      <c r="GV383" s="39"/>
      <c r="GW383" s="39"/>
      <c r="GX383" s="39"/>
      <c r="GY383" s="39"/>
      <c r="GZ383" s="39"/>
      <c r="HA383" s="39"/>
      <c r="HB383" s="39"/>
      <c r="HC383" s="39"/>
      <c r="HD383" s="39"/>
      <c r="HE383" s="39"/>
      <c r="HF383" s="39"/>
      <c r="HG383" s="39"/>
      <c r="HH383" s="39"/>
      <c r="HI383" s="39"/>
      <c r="HJ383" s="39"/>
      <c r="HK383" s="39"/>
      <c r="HL383" s="39"/>
      <c r="HM383" s="39"/>
      <c r="HN383" s="39"/>
      <c r="HO383" s="39"/>
      <c r="HP383" s="39"/>
      <c r="HQ383" s="39"/>
      <c r="HR383" s="39"/>
      <c r="HS383" s="39"/>
      <c r="HT383" s="39"/>
      <c r="HU383" s="39"/>
      <c r="HV383" s="39"/>
      <c r="HW383" s="39"/>
      <c r="HX383" s="39"/>
      <c r="HY383" s="39"/>
      <c r="HZ383" s="39"/>
      <c r="IA383" s="39"/>
      <c r="IB383" s="39"/>
      <c r="IC383" s="39"/>
      <c r="ID383" s="39"/>
      <c r="IE383" s="39"/>
      <c r="IF383" s="39"/>
      <c r="IG383" s="39"/>
      <c r="IH383" s="39"/>
      <c r="II383" s="39"/>
      <c r="IJ383" s="39"/>
      <c r="IK383" s="39"/>
      <c r="IL383" s="39"/>
      <c r="IM383" s="39"/>
      <c r="IN383" s="39"/>
      <c r="IO383" s="39"/>
    </row>
    <row r="384" spans="1:249" s="8" customFormat="1" ht="82.5" hidden="1">
      <c r="A384" s="60">
        <v>441</v>
      </c>
      <c r="B384" s="329" t="s">
        <v>312</v>
      </c>
      <c r="C384" s="197" t="s">
        <v>1195</v>
      </c>
      <c r="D384" s="346">
        <v>2484</v>
      </c>
      <c r="E384" s="63" t="s">
        <v>184</v>
      </c>
      <c r="F384" s="62" t="s">
        <v>1140</v>
      </c>
      <c r="G384" s="62"/>
      <c r="H384" s="139" t="s">
        <v>51</v>
      </c>
      <c r="I384" s="64">
        <v>2011</v>
      </c>
      <c r="J384" s="64">
        <v>2011</v>
      </c>
      <c r="K384" s="64">
        <v>2013</v>
      </c>
      <c r="L384" s="64">
        <v>2011</v>
      </c>
      <c r="M384" s="64"/>
      <c r="N384" s="347" t="s">
        <v>313</v>
      </c>
      <c r="O384" s="330">
        <v>2484</v>
      </c>
      <c r="P384" s="330"/>
      <c r="Q384" s="282">
        <f>O384</f>
        <v>2484</v>
      </c>
      <c r="R384" s="330">
        <v>2430</v>
      </c>
      <c r="S384" s="330"/>
      <c r="T384" s="263"/>
      <c r="U384" s="262">
        <v>54</v>
      </c>
      <c r="V384" s="262"/>
      <c r="W384" s="263">
        <v>54</v>
      </c>
      <c r="X384" s="65">
        <v>54</v>
      </c>
      <c r="Y384" s="263">
        <f t="shared" si="28"/>
        <v>0</v>
      </c>
      <c r="Z384" s="83">
        <f t="shared" si="27"/>
        <v>0</v>
      </c>
      <c r="AA384" s="83"/>
      <c r="AB384" s="85" t="s">
        <v>314</v>
      </c>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row>
    <row r="385" spans="1:249" s="8" customFormat="1" ht="66" hidden="1">
      <c r="A385" s="60">
        <v>449</v>
      </c>
      <c r="B385" s="197" t="s">
        <v>268</v>
      </c>
      <c r="C385" s="197" t="s">
        <v>1230</v>
      </c>
      <c r="D385" s="348"/>
      <c r="E385" s="172" t="s">
        <v>184</v>
      </c>
      <c r="F385" s="62" t="s">
        <v>1140</v>
      </c>
      <c r="G385" s="62"/>
      <c r="H385" s="105" t="s">
        <v>26</v>
      </c>
      <c r="I385" s="64">
        <v>2012</v>
      </c>
      <c r="J385" s="64" t="s">
        <v>1286</v>
      </c>
      <c r="K385" s="64">
        <v>2012</v>
      </c>
      <c r="L385" s="64" t="s">
        <v>1339</v>
      </c>
      <c r="M385" s="64"/>
      <c r="N385" s="197" t="s">
        <v>269</v>
      </c>
      <c r="O385" s="349">
        <v>5941</v>
      </c>
      <c r="P385" s="349"/>
      <c r="Q385" s="282">
        <v>3561</v>
      </c>
      <c r="R385" s="262">
        <v>350</v>
      </c>
      <c r="S385" s="262"/>
      <c r="T385" s="262">
        <v>50</v>
      </c>
      <c r="U385" s="350">
        <v>232</v>
      </c>
      <c r="V385" s="350"/>
      <c r="W385" s="262">
        <v>52</v>
      </c>
      <c r="X385" s="93">
        <v>52</v>
      </c>
      <c r="Y385" s="263">
        <f t="shared" si="28"/>
        <v>0</v>
      </c>
      <c r="Z385" s="83">
        <f t="shared" si="27"/>
        <v>0</v>
      </c>
      <c r="AA385" s="83"/>
      <c r="AB385" s="85" t="s">
        <v>270</v>
      </c>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row>
    <row r="386" spans="1:249" s="8" customFormat="1" ht="82.5" hidden="1">
      <c r="A386" s="60">
        <v>450</v>
      </c>
      <c r="B386" s="197" t="s">
        <v>275</v>
      </c>
      <c r="C386" s="197" t="s">
        <v>1230</v>
      </c>
      <c r="D386" s="348"/>
      <c r="E386" s="63" t="s">
        <v>184</v>
      </c>
      <c r="F386" s="62" t="s">
        <v>1140</v>
      </c>
      <c r="G386" s="62"/>
      <c r="H386" s="351" t="s">
        <v>189</v>
      </c>
      <c r="I386" s="64">
        <v>2012</v>
      </c>
      <c r="J386" s="64" t="s">
        <v>1286</v>
      </c>
      <c r="K386" s="64">
        <v>2012</v>
      </c>
      <c r="L386" s="64" t="s">
        <v>1339</v>
      </c>
      <c r="M386" s="64"/>
      <c r="N386" s="352" t="s">
        <v>276</v>
      </c>
      <c r="O386" s="263">
        <v>6697</v>
      </c>
      <c r="P386" s="263"/>
      <c r="Q386" s="282">
        <v>5041</v>
      </c>
      <c r="R386" s="325">
        <v>250</v>
      </c>
      <c r="S386" s="325"/>
      <c r="T386" s="263">
        <v>50</v>
      </c>
      <c r="U386" s="353">
        <v>210</v>
      </c>
      <c r="V386" s="353"/>
      <c r="W386" s="263">
        <v>210</v>
      </c>
      <c r="X386" s="83">
        <v>110</v>
      </c>
      <c r="Y386" s="263">
        <f t="shared" si="28"/>
        <v>100</v>
      </c>
      <c r="Z386" s="83">
        <f t="shared" si="27"/>
        <v>0</v>
      </c>
      <c r="AA386" s="83"/>
      <c r="AB386" s="286" t="s">
        <v>277</v>
      </c>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row>
    <row r="387" spans="1:249" s="8" customFormat="1" ht="66" hidden="1">
      <c r="A387" s="60">
        <v>451</v>
      </c>
      <c r="B387" s="197" t="s">
        <v>278</v>
      </c>
      <c r="C387" s="197" t="s">
        <v>1230</v>
      </c>
      <c r="D387" s="348"/>
      <c r="E387" s="172" t="s">
        <v>184</v>
      </c>
      <c r="F387" s="62" t="s">
        <v>1140</v>
      </c>
      <c r="G387" s="62"/>
      <c r="H387" s="138" t="s">
        <v>211</v>
      </c>
      <c r="I387" s="64">
        <v>2012</v>
      </c>
      <c r="J387" s="64" t="s">
        <v>1286</v>
      </c>
      <c r="K387" s="64">
        <v>2012</v>
      </c>
      <c r="L387" s="64" t="s">
        <v>1339</v>
      </c>
      <c r="M387" s="64"/>
      <c r="N387" s="352" t="s">
        <v>279</v>
      </c>
      <c r="O387" s="349">
        <v>9728</v>
      </c>
      <c r="P387" s="349"/>
      <c r="Q387" s="282">
        <v>5822</v>
      </c>
      <c r="R387" s="262">
        <v>350</v>
      </c>
      <c r="S387" s="262"/>
      <c r="T387" s="262">
        <v>50</v>
      </c>
      <c r="U387" s="350">
        <v>208</v>
      </c>
      <c r="V387" s="350"/>
      <c r="W387" s="262">
        <v>108</v>
      </c>
      <c r="X387" s="93">
        <v>108</v>
      </c>
      <c r="Y387" s="263">
        <f t="shared" si="28"/>
        <v>0</v>
      </c>
      <c r="Z387" s="83">
        <f t="shared" si="27"/>
        <v>0</v>
      </c>
      <c r="AA387" s="83"/>
      <c r="AB387" s="85" t="s">
        <v>270</v>
      </c>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row>
    <row r="388" spans="1:249" s="11" customFormat="1" ht="82.5" hidden="1">
      <c r="A388" s="60">
        <v>452</v>
      </c>
      <c r="B388" s="197" t="s">
        <v>280</v>
      </c>
      <c r="C388" s="197" t="s">
        <v>1230</v>
      </c>
      <c r="D388" s="348"/>
      <c r="E388" s="63" t="s">
        <v>184</v>
      </c>
      <c r="F388" s="62" t="s">
        <v>1140</v>
      </c>
      <c r="G388" s="62"/>
      <c r="H388" s="63" t="s">
        <v>132</v>
      </c>
      <c r="I388" s="64">
        <v>2012</v>
      </c>
      <c r="J388" s="64" t="s">
        <v>1286</v>
      </c>
      <c r="K388" s="64">
        <v>2012</v>
      </c>
      <c r="L388" s="64" t="s">
        <v>1339</v>
      </c>
      <c r="M388" s="64"/>
      <c r="N388" s="352" t="s">
        <v>281</v>
      </c>
      <c r="O388" s="263">
        <v>6986</v>
      </c>
      <c r="P388" s="263"/>
      <c r="Q388" s="282">
        <v>5256</v>
      </c>
      <c r="R388" s="325">
        <v>350</v>
      </c>
      <c r="S388" s="325"/>
      <c r="T388" s="263">
        <v>50</v>
      </c>
      <c r="U388" s="353">
        <v>203</v>
      </c>
      <c r="V388" s="353"/>
      <c r="W388" s="263">
        <v>193</v>
      </c>
      <c r="X388" s="83">
        <v>193</v>
      </c>
      <c r="Y388" s="263">
        <f t="shared" si="28"/>
        <v>0</v>
      </c>
      <c r="Z388" s="83">
        <f t="shared" si="27"/>
        <v>0</v>
      </c>
      <c r="AA388" s="83"/>
      <c r="AB388" s="286" t="s">
        <v>282</v>
      </c>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row>
    <row r="389" spans="1:249" s="11" customFormat="1" ht="66" hidden="1">
      <c r="A389" s="60">
        <v>453</v>
      </c>
      <c r="B389" s="197" t="s">
        <v>286</v>
      </c>
      <c r="C389" s="197" t="s">
        <v>1230</v>
      </c>
      <c r="D389" s="348"/>
      <c r="E389" s="172" t="s">
        <v>184</v>
      </c>
      <c r="F389" s="62" t="s">
        <v>1140</v>
      </c>
      <c r="G389" s="62"/>
      <c r="H389" s="105" t="s">
        <v>26</v>
      </c>
      <c r="I389" s="64">
        <v>2012</v>
      </c>
      <c r="J389" s="64" t="s">
        <v>1286</v>
      </c>
      <c r="K389" s="64">
        <v>2012</v>
      </c>
      <c r="L389" s="64" t="s">
        <v>1339</v>
      </c>
      <c r="M389" s="64"/>
      <c r="N389" s="352" t="s">
        <v>287</v>
      </c>
      <c r="O389" s="349">
        <v>8623</v>
      </c>
      <c r="P389" s="349"/>
      <c r="Q389" s="282">
        <v>5174</v>
      </c>
      <c r="R389" s="262">
        <v>250</v>
      </c>
      <c r="S389" s="262"/>
      <c r="T389" s="262">
        <v>50</v>
      </c>
      <c r="U389" s="350">
        <v>184</v>
      </c>
      <c r="V389" s="350"/>
      <c r="W389" s="262">
        <v>184</v>
      </c>
      <c r="X389" s="93">
        <v>184</v>
      </c>
      <c r="Y389" s="263">
        <f t="shared" si="28"/>
        <v>0</v>
      </c>
      <c r="Z389" s="83">
        <f t="shared" si="27"/>
        <v>0</v>
      </c>
      <c r="AA389" s="83"/>
      <c r="AB389" s="85" t="s">
        <v>288</v>
      </c>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row>
    <row r="390" spans="1:249" s="12" customFormat="1" ht="82.5" hidden="1">
      <c r="A390" s="60">
        <v>454</v>
      </c>
      <c r="B390" s="197" t="s">
        <v>289</v>
      </c>
      <c r="C390" s="197" t="s">
        <v>1230</v>
      </c>
      <c r="D390" s="348"/>
      <c r="E390" s="63" t="s">
        <v>184</v>
      </c>
      <c r="F390" s="62" t="s">
        <v>1140</v>
      </c>
      <c r="G390" s="62"/>
      <c r="H390" s="138" t="s">
        <v>211</v>
      </c>
      <c r="I390" s="64">
        <v>2012</v>
      </c>
      <c r="J390" s="64" t="s">
        <v>1286</v>
      </c>
      <c r="K390" s="64">
        <v>2012</v>
      </c>
      <c r="L390" s="64" t="s">
        <v>1339</v>
      </c>
      <c r="M390" s="64"/>
      <c r="N390" s="352" t="s">
        <v>290</v>
      </c>
      <c r="O390" s="263">
        <v>6405</v>
      </c>
      <c r="P390" s="263"/>
      <c r="Q390" s="282">
        <v>3560</v>
      </c>
      <c r="R390" s="325">
        <v>250</v>
      </c>
      <c r="S390" s="325"/>
      <c r="T390" s="263">
        <v>50</v>
      </c>
      <c r="U390" s="353">
        <v>133</v>
      </c>
      <c r="V390" s="353"/>
      <c r="W390" s="263">
        <v>133</v>
      </c>
      <c r="X390" s="83">
        <v>133</v>
      </c>
      <c r="Y390" s="263">
        <f t="shared" si="28"/>
        <v>0</v>
      </c>
      <c r="Z390" s="83">
        <f t="shared" si="27"/>
        <v>0</v>
      </c>
      <c r="AA390" s="83"/>
      <c r="AB390" s="286" t="s">
        <v>282</v>
      </c>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row>
    <row r="391" spans="1:249" s="13" customFormat="1" ht="82.5" hidden="1">
      <c r="A391" s="60">
        <v>455</v>
      </c>
      <c r="B391" s="197" t="s">
        <v>291</v>
      </c>
      <c r="C391" s="197" t="s">
        <v>1230</v>
      </c>
      <c r="D391" s="348"/>
      <c r="E391" s="63" t="s">
        <v>184</v>
      </c>
      <c r="F391" s="62" t="s">
        <v>1140</v>
      </c>
      <c r="G391" s="62"/>
      <c r="H391" s="63" t="s">
        <v>132</v>
      </c>
      <c r="I391" s="64">
        <v>2012</v>
      </c>
      <c r="J391" s="64" t="s">
        <v>1286</v>
      </c>
      <c r="K391" s="64">
        <v>2012</v>
      </c>
      <c r="L391" s="64" t="s">
        <v>1339</v>
      </c>
      <c r="M391" s="64"/>
      <c r="N391" s="333" t="s">
        <v>292</v>
      </c>
      <c r="O391" s="263">
        <v>7316</v>
      </c>
      <c r="P391" s="263"/>
      <c r="Q391" s="282">
        <v>5635</v>
      </c>
      <c r="R391" s="325">
        <v>400</v>
      </c>
      <c r="S391" s="325"/>
      <c r="T391" s="263">
        <v>50</v>
      </c>
      <c r="U391" s="262">
        <v>131</v>
      </c>
      <c r="V391" s="262"/>
      <c r="W391" s="263">
        <v>89</v>
      </c>
      <c r="X391" s="83">
        <v>89</v>
      </c>
      <c r="Y391" s="263">
        <f t="shared" si="28"/>
        <v>0</v>
      </c>
      <c r="Z391" s="83">
        <f t="shared" si="27"/>
        <v>0</v>
      </c>
      <c r="AA391" s="83"/>
      <c r="AB391" s="286" t="s">
        <v>282</v>
      </c>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row>
    <row r="392" spans="1:249" s="12" customFormat="1" ht="82.5" hidden="1">
      <c r="A392" s="60">
        <v>456</v>
      </c>
      <c r="B392" s="197" t="s">
        <v>293</v>
      </c>
      <c r="C392" s="197" t="s">
        <v>1230</v>
      </c>
      <c r="D392" s="348"/>
      <c r="E392" s="63" t="s">
        <v>184</v>
      </c>
      <c r="F392" s="62" t="s">
        <v>1140</v>
      </c>
      <c r="G392" s="62"/>
      <c r="H392" s="351" t="s">
        <v>189</v>
      </c>
      <c r="I392" s="64">
        <v>2012</v>
      </c>
      <c r="J392" s="64" t="s">
        <v>1286</v>
      </c>
      <c r="K392" s="64">
        <v>2012</v>
      </c>
      <c r="L392" s="64" t="s">
        <v>1339</v>
      </c>
      <c r="M392" s="64"/>
      <c r="N392" s="333" t="s">
        <v>294</v>
      </c>
      <c r="O392" s="263">
        <v>7212</v>
      </c>
      <c r="P392" s="263"/>
      <c r="Q392" s="282">
        <v>5031</v>
      </c>
      <c r="R392" s="325">
        <v>350</v>
      </c>
      <c r="S392" s="325"/>
      <c r="T392" s="263">
        <v>50</v>
      </c>
      <c r="U392" s="262">
        <v>124</v>
      </c>
      <c r="V392" s="262"/>
      <c r="W392" s="263">
        <v>186</v>
      </c>
      <c r="X392" s="83">
        <v>124</v>
      </c>
      <c r="Y392" s="263">
        <f t="shared" si="28"/>
        <v>62</v>
      </c>
      <c r="Z392" s="83">
        <f t="shared" si="27"/>
        <v>0</v>
      </c>
      <c r="AA392" s="83"/>
      <c r="AB392" s="286" t="s">
        <v>277</v>
      </c>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row>
    <row r="393" spans="1:249" s="12" customFormat="1" ht="66" hidden="1">
      <c r="A393" s="60">
        <v>457</v>
      </c>
      <c r="B393" s="197" t="s">
        <v>295</v>
      </c>
      <c r="C393" s="197" t="s">
        <v>1230</v>
      </c>
      <c r="D393" s="348"/>
      <c r="E393" s="172" t="s">
        <v>184</v>
      </c>
      <c r="F393" s="62" t="s">
        <v>1140</v>
      </c>
      <c r="G393" s="62"/>
      <c r="H393" s="351" t="s">
        <v>106</v>
      </c>
      <c r="I393" s="64">
        <v>2012</v>
      </c>
      <c r="J393" s="64" t="s">
        <v>1286</v>
      </c>
      <c r="K393" s="64">
        <v>2012</v>
      </c>
      <c r="L393" s="64" t="s">
        <v>1339</v>
      </c>
      <c r="M393" s="64"/>
      <c r="N393" s="352" t="s">
        <v>296</v>
      </c>
      <c r="O393" s="349">
        <v>3838</v>
      </c>
      <c r="P393" s="349"/>
      <c r="Q393" s="282">
        <v>3128</v>
      </c>
      <c r="R393" s="262">
        <v>270</v>
      </c>
      <c r="S393" s="262"/>
      <c r="T393" s="262">
        <v>50</v>
      </c>
      <c r="U393" s="350">
        <v>112</v>
      </c>
      <c r="V393" s="350"/>
      <c r="W393" s="262">
        <v>112</v>
      </c>
      <c r="X393" s="93">
        <v>112</v>
      </c>
      <c r="Y393" s="263">
        <f t="shared" si="28"/>
        <v>0</v>
      </c>
      <c r="Z393" s="83">
        <f t="shared" si="27"/>
        <v>0</v>
      </c>
      <c r="AA393" s="83"/>
      <c r="AB393" s="85" t="s">
        <v>297</v>
      </c>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row>
    <row r="394" spans="1:249" s="10" customFormat="1" ht="66" hidden="1">
      <c r="A394" s="60">
        <v>458</v>
      </c>
      <c r="B394" s="197" t="s">
        <v>309</v>
      </c>
      <c r="C394" s="197" t="s">
        <v>1230</v>
      </c>
      <c r="D394" s="348"/>
      <c r="E394" s="172" t="s">
        <v>184</v>
      </c>
      <c r="F394" s="62" t="s">
        <v>1140</v>
      </c>
      <c r="G394" s="62"/>
      <c r="H394" s="351" t="s">
        <v>189</v>
      </c>
      <c r="I394" s="64">
        <v>2012</v>
      </c>
      <c r="J394" s="64" t="s">
        <v>1286</v>
      </c>
      <c r="K394" s="64">
        <v>2012</v>
      </c>
      <c r="L394" s="64" t="s">
        <v>1339</v>
      </c>
      <c r="M394" s="64"/>
      <c r="N394" s="333" t="s">
        <v>310</v>
      </c>
      <c r="O394" s="349">
        <v>4563</v>
      </c>
      <c r="P394" s="349"/>
      <c r="Q394" s="282">
        <v>3986</v>
      </c>
      <c r="R394" s="354">
        <v>180</v>
      </c>
      <c r="S394" s="354"/>
      <c r="T394" s="354">
        <v>50</v>
      </c>
      <c r="U394" s="354">
        <v>80</v>
      </c>
      <c r="V394" s="354"/>
      <c r="W394" s="353">
        <v>80</v>
      </c>
      <c r="X394" s="93">
        <v>80</v>
      </c>
      <c r="Y394" s="263">
        <f t="shared" si="28"/>
        <v>0</v>
      </c>
      <c r="Z394" s="83">
        <f t="shared" si="27"/>
        <v>0</v>
      </c>
      <c r="AA394" s="83"/>
      <c r="AB394" s="85" t="s">
        <v>311</v>
      </c>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row>
    <row r="395" spans="1:249" s="8" customFormat="1" ht="82.5" hidden="1">
      <c r="A395" s="60">
        <v>446</v>
      </c>
      <c r="B395" s="197" t="s">
        <v>185</v>
      </c>
      <c r="C395" s="197" t="s">
        <v>1215</v>
      </c>
      <c r="D395" s="276">
        <v>32737.117999999999</v>
      </c>
      <c r="E395" s="63" t="s">
        <v>184</v>
      </c>
      <c r="F395" s="62" t="s">
        <v>1140</v>
      </c>
      <c r="G395" s="62"/>
      <c r="H395" s="63" t="s">
        <v>132</v>
      </c>
      <c r="I395" s="64">
        <v>2012</v>
      </c>
      <c r="J395" s="80" t="s">
        <v>1216</v>
      </c>
      <c r="K395" s="64">
        <v>2013</v>
      </c>
      <c r="L395" s="80" t="s">
        <v>1173</v>
      </c>
      <c r="M395" s="64"/>
      <c r="N395" s="327" t="s">
        <v>186</v>
      </c>
      <c r="O395" s="263">
        <v>38908</v>
      </c>
      <c r="P395" s="263"/>
      <c r="Q395" s="282">
        <v>3280</v>
      </c>
      <c r="R395" s="263">
        <v>29880</v>
      </c>
      <c r="S395" s="263"/>
      <c r="T395" s="263">
        <v>480</v>
      </c>
      <c r="U395" s="262">
        <v>2800</v>
      </c>
      <c r="V395" s="262"/>
      <c r="W395" s="263">
        <v>2995</v>
      </c>
      <c r="X395" s="83">
        <v>1458</v>
      </c>
      <c r="Y395" s="263">
        <f t="shared" si="28"/>
        <v>1000</v>
      </c>
      <c r="Z395" s="83">
        <f t="shared" si="27"/>
        <v>537</v>
      </c>
      <c r="AA395" s="83"/>
      <c r="AB395" s="286" t="s">
        <v>187</v>
      </c>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row>
    <row r="396" spans="1:249" s="8" customFormat="1" ht="115.5" hidden="1">
      <c r="A396" s="60">
        <v>447</v>
      </c>
      <c r="B396" s="355" t="s">
        <v>210</v>
      </c>
      <c r="C396" s="355" t="s">
        <v>1171</v>
      </c>
      <c r="D396" s="356">
        <v>11352.523999999999</v>
      </c>
      <c r="E396" s="63" t="s">
        <v>184</v>
      </c>
      <c r="F396" s="62" t="s">
        <v>1140</v>
      </c>
      <c r="G396" s="62"/>
      <c r="H396" s="138" t="s">
        <v>211</v>
      </c>
      <c r="I396" s="64">
        <v>2012</v>
      </c>
      <c r="J396" s="80" t="s">
        <v>1172</v>
      </c>
      <c r="K396" s="64">
        <v>2013</v>
      </c>
      <c r="L396" s="80" t="s">
        <v>1173</v>
      </c>
      <c r="M396" s="64"/>
      <c r="N396" s="355" t="s">
        <v>196</v>
      </c>
      <c r="O396" s="281">
        <v>16030</v>
      </c>
      <c r="P396" s="281"/>
      <c r="Q396" s="282">
        <v>12824</v>
      </c>
      <c r="R396" s="341">
        <v>9739</v>
      </c>
      <c r="S396" s="341"/>
      <c r="T396" s="263">
        <v>0</v>
      </c>
      <c r="U396" s="262">
        <v>1613</v>
      </c>
      <c r="V396" s="262"/>
      <c r="W396" s="263">
        <v>1613</v>
      </c>
      <c r="X396" s="83">
        <v>1013</v>
      </c>
      <c r="Y396" s="263">
        <f t="shared" si="28"/>
        <v>600</v>
      </c>
      <c r="Z396" s="83">
        <f t="shared" si="27"/>
        <v>0</v>
      </c>
      <c r="AA396" s="83"/>
      <c r="AB396" s="286" t="s">
        <v>212</v>
      </c>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row>
    <row r="397" spans="1:249" s="8" customFormat="1" ht="132" hidden="1">
      <c r="A397" s="60">
        <v>448</v>
      </c>
      <c r="B397" s="331" t="s">
        <v>236</v>
      </c>
      <c r="C397" s="331" t="s">
        <v>1196</v>
      </c>
      <c r="D397" s="357"/>
      <c r="E397" s="63" t="s">
        <v>184</v>
      </c>
      <c r="F397" s="62" t="s">
        <v>1140</v>
      </c>
      <c r="G397" s="62"/>
      <c r="H397" s="358" t="s">
        <v>237</v>
      </c>
      <c r="I397" s="64">
        <v>2012</v>
      </c>
      <c r="J397" s="64">
        <v>2012</v>
      </c>
      <c r="K397" s="64">
        <v>2014</v>
      </c>
      <c r="L397" s="64">
        <v>2013</v>
      </c>
      <c r="M397" s="64"/>
      <c r="N397" s="284" t="s">
        <v>238</v>
      </c>
      <c r="O397" s="282">
        <v>7215</v>
      </c>
      <c r="P397" s="282"/>
      <c r="Q397" s="282">
        <v>830</v>
      </c>
      <c r="R397" s="332">
        <v>6300</v>
      </c>
      <c r="S397" s="332"/>
      <c r="T397" s="263"/>
      <c r="U397" s="262">
        <v>830</v>
      </c>
      <c r="V397" s="262"/>
      <c r="W397" s="263">
        <v>741</v>
      </c>
      <c r="X397" s="65">
        <v>630</v>
      </c>
      <c r="Y397" s="263">
        <f t="shared" si="28"/>
        <v>111</v>
      </c>
      <c r="Z397" s="83">
        <f t="shared" si="27"/>
        <v>0</v>
      </c>
      <c r="AA397" s="83"/>
      <c r="AB397" s="286" t="s">
        <v>239</v>
      </c>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row>
    <row r="398" spans="1:249" s="41" customFormat="1" ht="99" hidden="1">
      <c r="A398" s="68">
        <v>462</v>
      </c>
      <c r="B398" s="318" t="s">
        <v>205</v>
      </c>
      <c r="C398" s="318" t="s">
        <v>1176</v>
      </c>
      <c r="D398" s="334">
        <v>7055.7349999999997</v>
      </c>
      <c r="E398" s="72" t="s">
        <v>184</v>
      </c>
      <c r="F398" s="70" t="s">
        <v>1140</v>
      </c>
      <c r="G398" s="70"/>
      <c r="H398" s="335" t="s">
        <v>51</v>
      </c>
      <c r="I398" s="73">
        <v>2013</v>
      </c>
      <c r="J398" s="167" t="s">
        <v>1177</v>
      </c>
      <c r="K398" s="73">
        <v>2015</v>
      </c>
      <c r="L398" s="359" t="s">
        <v>1178</v>
      </c>
      <c r="M398" s="73"/>
      <c r="N398" s="320" t="s">
        <v>206</v>
      </c>
      <c r="O398" s="321">
        <v>7230</v>
      </c>
      <c r="P398" s="321"/>
      <c r="Q398" s="321">
        <v>2230</v>
      </c>
      <c r="R398" s="337">
        <v>4450</v>
      </c>
      <c r="S398" s="337"/>
      <c r="T398" s="322">
        <v>200</v>
      </c>
      <c r="U398" s="323">
        <v>1856</v>
      </c>
      <c r="V398" s="323"/>
      <c r="W398" s="322">
        <v>1856</v>
      </c>
      <c r="X398" s="74">
        <v>1250</v>
      </c>
      <c r="Y398" s="322">
        <f t="shared" si="28"/>
        <v>606</v>
      </c>
      <c r="Z398" s="168">
        <f t="shared" si="27"/>
        <v>0</v>
      </c>
      <c r="AA398" s="168"/>
      <c r="AB398" s="343" t="s">
        <v>207</v>
      </c>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39"/>
      <c r="FL398" s="39"/>
      <c r="FM398" s="39"/>
      <c r="FN398" s="39"/>
      <c r="FO398" s="39"/>
      <c r="FP398" s="39"/>
      <c r="FQ398" s="39"/>
      <c r="FR398" s="39"/>
      <c r="FS398" s="39"/>
      <c r="FT398" s="39"/>
      <c r="FU398" s="39"/>
      <c r="FV398" s="39"/>
      <c r="FW398" s="39"/>
      <c r="FX398" s="39"/>
      <c r="FY398" s="39"/>
      <c r="FZ398" s="39"/>
      <c r="GA398" s="39"/>
      <c r="GB398" s="39"/>
      <c r="GC398" s="39"/>
      <c r="GD398" s="39"/>
      <c r="GE398" s="39"/>
      <c r="GF398" s="39"/>
      <c r="GG398" s="39"/>
      <c r="GH398" s="39"/>
      <c r="GI398" s="39"/>
      <c r="GJ398" s="39"/>
      <c r="GK398" s="39"/>
      <c r="GL398" s="39"/>
      <c r="GM398" s="39"/>
      <c r="GN398" s="39"/>
      <c r="GO398" s="39"/>
      <c r="GP398" s="39"/>
      <c r="GQ398" s="39"/>
      <c r="GR398" s="39"/>
      <c r="GS398" s="39"/>
      <c r="GT398" s="39"/>
      <c r="GU398" s="39"/>
      <c r="GV398" s="39"/>
      <c r="GW398" s="39"/>
      <c r="GX398" s="39"/>
      <c r="GY398" s="39"/>
      <c r="GZ398" s="39"/>
      <c r="HA398" s="39"/>
      <c r="HB398" s="39"/>
      <c r="HC398" s="39"/>
      <c r="HD398" s="39"/>
      <c r="HE398" s="39"/>
      <c r="HF398" s="39"/>
      <c r="HG398" s="39"/>
      <c r="HH398" s="39"/>
      <c r="HI398" s="39"/>
      <c r="HJ398" s="39"/>
      <c r="HK398" s="39"/>
      <c r="HL398" s="39"/>
      <c r="HM398" s="39"/>
      <c r="HN398" s="39"/>
      <c r="HO398" s="39"/>
      <c r="HP398" s="39"/>
      <c r="HQ398" s="39"/>
      <c r="HR398" s="39"/>
      <c r="HS398" s="39"/>
      <c r="HT398" s="39"/>
      <c r="HU398" s="39"/>
      <c r="HV398" s="39"/>
      <c r="HW398" s="39"/>
      <c r="HX398" s="39"/>
      <c r="HY398" s="39"/>
      <c r="HZ398" s="39"/>
      <c r="IA398" s="39"/>
      <c r="IB398" s="39"/>
      <c r="IC398" s="39"/>
      <c r="ID398" s="39"/>
      <c r="IE398" s="39"/>
      <c r="IF398" s="39"/>
      <c r="IG398" s="39"/>
      <c r="IH398" s="39"/>
      <c r="II398" s="39"/>
      <c r="IJ398" s="39"/>
      <c r="IK398" s="39"/>
      <c r="IL398" s="39"/>
      <c r="IM398" s="39"/>
      <c r="IN398" s="39"/>
      <c r="IO398" s="39"/>
    </row>
    <row r="399" spans="1:249" s="14" customFormat="1" ht="115.5" hidden="1">
      <c r="A399" s="60">
        <v>468</v>
      </c>
      <c r="B399" s="197" t="s">
        <v>208</v>
      </c>
      <c r="C399" s="197" t="s">
        <v>1182</v>
      </c>
      <c r="D399" s="326">
        <v>2683</v>
      </c>
      <c r="E399" s="63" t="s">
        <v>184</v>
      </c>
      <c r="F399" s="62" t="s">
        <v>1140</v>
      </c>
      <c r="G399" s="62"/>
      <c r="H399" s="63" t="s">
        <v>132</v>
      </c>
      <c r="I399" s="64">
        <v>2014</v>
      </c>
      <c r="J399" s="80" t="s">
        <v>1183</v>
      </c>
      <c r="K399" s="64">
        <v>2015</v>
      </c>
      <c r="L399" s="277" t="s">
        <v>1184</v>
      </c>
      <c r="M399" s="64"/>
      <c r="N399" s="360" t="s">
        <v>209</v>
      </c>
      <c r="O399" s="263">
        <v>2733</v>
      </c>
      <c r="P399" s="263"/>
      <c r="Q399" s="282">
        <f>O399</f>
        <v>2733</v>
      </c>
      <c r="R399" s="263">
        <v>1000</v>
      </c>
      <c r="S399" s="263"/>
      <c r="T399" s="263">
        <v>1000</v>
      </c>
      <c r="U399" s="262">
        <v>1683</v>
      </c>
      <c r="V399" s="262"/>
      <c r="W399" s="263">
        <v>1383</v>
      </c>
      <c r="X399" s="83">
        <v>1383</v>
      </c>
      <c r="Y399" s="263"/>
      <c r="Z399" s="83"/>
      <c r="AA399" s="83"/>
      <c r="AB399" s="286" t="s">
        <v>1463</v>
      </c>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row>
    <row r="400" spans="1:249" s="14" customFormat="1" ht="99" hidden="1">
      <c r="A400" s="60">
        <v>469</v>
      </c>
      <c r="B400" s="197" t="s">
        <v>213</v>
      </c>
      <c r="C400" s="361" t="s">
        <v>1201</v>
      </c>
      <c r="D400" s="326">
        <v>3520</v>
      </c>
      <c r="E400" s="63" t="s">
        <v>184</v>
      </c>
      <c r="F400" s="62" t="s">
        <v>1140</v>
      </c>
      <c r="G400" s="62"/>
      <c r="H400" s="63" t="s">
        <v>132</v>
      </c>
      <c r="I400" s="64">
        <v>2014</v>
      </c>
      <c r="J400" s="80" t="s">
        <v>1199</v>
      </c>
      <c r="K400" s="64">
        <v>2016</v>
      </c>
      <c r="L400" s="80" t="s">
        <v>1202</v>
      </c>
      <c r="M400" s="64"/>
      <c r="N400" s="327" t="s">
        <v>214</v>
      </c>
      <c r="O400" s="263">
        <v>3554</v>
      </c>
      <c r="P400" s="263"/>
      <c r="Q400" s="282">
        <f>O400</f>
        <v>3554</v>
      </c>
      <c r="R400" s="263">
        <v>1910</v>
      </c>
      <c r="S400" s="263"/>
      <c r="T400" s="263">
        <f>R400</f>
        <v>1910</v>
      </c>
      <c r="U400" s="262">
        <v>1610</v>
      </c>
      <c r="V400" s="262"/>
      <c r="W400" s="263">
        <v>1610</v>
      </c>
      <c r="X400" s="83">
        <v>1610</v>
      </c>
      <c r="Y400" s="263">
        <f t="shared" ref="Y400:Y411" si="29">MIN(IF((W400-X400)&gt;1000,MAX((W400-X400)*25%,1000),(W400-X400)),5000)</f>
        <v>0</v>
      </c>
      <c r="Z400" s="83">
        <f t="shared" ref="Z400:Z411" si="30">W400-X400-Y400</f>
        <v>0</v>
      </c>
      <c r="AA400" s="83"/>
      <c r="AB400" s="361" t="s">
        <v>1200</v>
      </c>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row>
    <row r="401" spans="1:249" s="5" customFormat="1" ht="53.25" hidden="1" customHeight="1">
      <c r="A401" s="60">
        <v>497</v>
      </c>
      <c r="B401" s="98" t="s">
        <v>175</v>
      </c>
      <c r="C401" s="98" t="s">
        <v>1345</v>
      </c>
      <c r="D401" s="78">
        <v>90929.941999999995</v>
      </c>
      <c r="E401" s="63" t="s">
        <v>178</v>
      </c>
      <c r="F401" s="62" t="s">
        <v>1140</v>
      </c>
      <c r="G401" s="62"/>
      <c r="H401" s="63" t="s">
        <v>19</v>
      </c>
      <c r="I401" s="64">
        <v>2011</v>
      </c>
      <c r="J401" s="64">
        <v>2013</v>
      </c>
      <c r="K401" s="64">
        <v>2014</v>
      </c>
      <c r="L401" s="80" t="s">
        <v>1237</v>
      </c>
      <c r="M401" s="64"/>
      <c r="N401" s="362" t="s">
        <v>176</v>
      </c>
      <c r="O401" s="354">
        <v>93772</v>
      </c>
      <c r="P401" s="354"/>
      <c r="Q401" s="354">
        <v>15672</v>
      </c>
      <c r="R401" s="354">
        <f>69437+18000</f>
        <v>87437</v>
      </c>
      <c r="S401" s="354"/>
      <c r="T401" s="354">
        <v>9337</v>
      </c>
      <c r="U401" s="354">
        <v>4237</v>
      </c>
      <c r="V401" s="354"/>
      <c r="W401" s="354">
        <v>2556</v>
      </c>
      <c r="X401" s="65">
        <v>2000</v>
      </c>
      <c r="Y401" s="263">
        <f t="shared" si="29"/>
        <v>556</v>
      </c>
      <c r="Z401" s="83">
        <f t="shared" si="30"/>
        <v>0</v>
      </c>
      <c r="AA401" s="83"/>
      <c r="AB401" s="98" t="s">
        <v>177</v>
      </c>
    </row>
    <row r="402" spans="1:249" s="39" customFormat="1" ht="49.5" hidden="1">
      <c r="A402" s="68">
        <v>498</v>
      </c>
      <c r="B402" s="302" t="s">
        <v>303</v>
      </c>
      <c r="C402" s="302"/>
      <c r="D402" s="302"/>
      <c r="E402" s="72" t="s">
        <v>178</v>
      </c>
      <c r="F402" s="70" t="s">
        <v>1140</v>
      </c>
      <c r="G402" s="70"/>
      <c r="H402" s="72" t="s">
        <v>19</v>
      </c>
      <c r="I402" s="73">
        <v>2011</v>
      </c>
      <c r="J402" s="73"/>
      <c r="K402" s="73">
        <v>2014</v>
      </c>
      <c r="L402" s="73"/>
      <c r="M402" s="73"/>
      <c r="N402" s="363" t="s">
        <v>304</v>
      </c>
      <c r="O402" s="364">
        <v>10729</v>
      </c>
      <c r="P402" s="364"/>
      <c r="Q402" s="364">
        <v>10729</v>
      </c>
      <c r="R402" s="364">
        <v>10628</v>
      </c>
      <c r="S402" s="364"/>
      <c r="T402" s="364">
        <v>10628</v>
      </c>
      <c r="U402" s="364">
        <v>101</v>
      </c>
      <c r="V402" s="364"/>
      <c r="W402" s="365">
        <v>101</v>
      </c>
      <c r="X402" s="74">
        <v>101</v>
      </c>
      <c r="Y402" s="322">
        <f t="shared" si="29"/>
        <v>0</v>
      </c>
      <c r="Z402" s="168">
        <f t="shared" si="30"/>
        <v>0</v>
      </c>
      <c r="AA402" s="168"/>
      <c r="AB402" s="302" t="s">
        <v>173</v>
      </c>
    </row>
    <row r="403" spans="1:249" s="39" customFormat="1" ht="49.5" hidden="1">
      <c r="A403" s="68">
        <v>520</v>
      </c>
      <c r="B403" s="366" t="s">
        <v>223</v>
      </c>
      <c r="C403" s="366"/>
      <c r="D403" s="367"/>
      <c r="E403" s="72" t="s">
        <v>225</v>
      </c>
      <c r="F403" s="70" t="s">
        <v>1140</v>
      </c>
      <c r="G403" s="70"/>
      <c r="H403" s="87" t="s">
        <v>26</v>
      </c>
      <c r="I403" s="73">
        <v>2011</v>
      </c>
      <c r="J403" s="73"/>
      <c r="K403" s="73">
        <v>2013</v>
      </c>
      <c r="L403" s="73"/>
      <c r="M403" s="73"/>
      <c r="N403" s="212" t="s">
        <v>224</v>
      </c>
      <c r="O403" s="365">
        <v>6455</v>
      </c>
      <c r="P403" s="365"/>
      <c r="Q403" s="368">
        <v>2242</v>
      </c>
      <c r="R403" s="368">
        <v>5274</v>
      </c>
      <c r="S403" s="368"/>
      <c r="T403" s="368">
        <v>1057</v>
      </c>
      <c r="U403" s="368">
        <v>1181</v>
      </c>
      <c r="V403" s="368"/>
      <c r="W403" s="368">
        <v>1181</v>
      </c>
      <c r="X403" s="168">
        <v>1181</v>
      </c>
      <c r="Y403" s="322">
        <f t="shared" si="29"/>
        <v>0</v>
      </c>
      <c r="Z403" s="168">
        <f t="shared" si="30"/>
        <v>0</v>
      </c>
      <c r="AA403" s="168"/>
      <c r="AB403" s="302" t="s">
        <v>1469</v>
      </c>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row>
    <row r="404" spans="1:249" s="18" customFormat="1" ht="49.5" hidden="1">
      <c r="A404" s="60">
        <v>534</v>
      </c>
      <c r="B404" s="98" t="s">
        <v>171</v>
      </c>
      <c r="C404" s="98"/>
      <c r="D404" s="98"/>
      <c r="E404" s="63" t="s">
        <v>174</v>
      </c>
      <c r="F404" s="62" t="s">
        <v>1140</v>
      </c>
      <c r="G404" s="62"/>
      <c r="H404" s="63" t="s">
        <v>19</v>
      </c>
      <c r="I404" s="64">
        <v>2009</v>
      </c>
      <c r="J404" s="64"/>
      <c r="K404" s="64">
        <v>2014</v>
      </c>
      <c r="L404" s="64"/>
      <c r="M404" s="64"/>
      <c r="N404" s="369" t="s">
        <v>172</v>
      </c>
      <c r="O404" s="353">
        <v>31465</v>
      </c>
      <c r="P404" s="353"/>
      <c r="Q404" s="353">
        <v>9432</v>
      </c>
      <c r="R404" s="353">
        <v>25583</v>
      </c>
      <c r="S404" s="353"/>
      <c r="T404" s="353">
        <v>3550</v>
      </c>
      <c r="U404" s="353">
        <v>5882</v>
      </c>
      <c r="V404" s="353"/>
      <c r="W404" s="353">
        <v>5882</v>
      </c>
      <c r="X404" s="83">
        <v>5882</v>
      </c>
      <c r="Y404" s="263">
        <f t="shared" si="29"/>
        <v>0</v>
      </c>
      <c r="Z404" s="83">
        <f t="shared" si="30"/>
        <v>0</v>
      </c>
      <c r="AA404" s="83"/>
      <c r="AB404" s="85" t="s">
        <v>173</v>
      </c>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row>
    <row r="405" spans="1:249" s="18" customFormat="1" ht="33" hidden="1">
      <c r="A405" s="60">
        <v>535</v>
      </c>
      <c r="B405" s="370" t="s">
        <v>244</v>
      </c>
      <c r="C405" s="370"/>
      <c r="D405" s="370"/>
      <c r="E405" s="63" t="s">
        <v>174</v>
      </c>
      <c r="F405" s="62" t="s">
        <v>1140</v>
      </c>
      <c r="G405" s="62"/>
      <c r="H405" s="63" t="s">
        <v>19</v>
      </c>
      <c r="I405" s="64">
        <v>2010</v>
      </c>
      <c r="J405" s="64"/>
      <c r="K405" s="64">
        <v>2010</v>
      </c>
      <c r="L405" s="64"/>
      <c r="M405" s="64"/>
      <c r="N405" s="202" t="s">
        <v>1113</v>
      </c>
      <c r="O405" s="353">
        <v>1077</v>
      </c>
      <c r="P405" s="353"/>
      <c r="Q405" s="353">
        <v>1077</v>
      </c>
      <c r="R405" s="353">
        <v>577</v>
      </c>
      <c r="S405" s="353"/>
      <c r="T405" s="353">
        <v>577</v>
      </c>
      <c r="U405" s="353">
        <v>500</v>
      </c>
      <c r="V405" s="353"/>
      <c r="W405" s="353">
        <v>500</v>
      </c>
      <c r="X405" s="83">
        <v>500</v>
      </c>
      <c r="Y405" s="263">
        <f t="shared" si="29"/>
        <v>0</v>
      </c>
      <c r="Z405" s="83">
        <f t="shared" si="30"/>
        <v>0</v>
      </c>
      <c r="AA405" s="83"/>
      <c r="AB405" s="85" t="s">
        <v>173</v>
      </c>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row>
    <row r="406" spans="1:249" s="18" customFormat="1" ht="49.5" hidden="1">
      <c r="A406" s="60">
        <v>536</v>
      </c>
      <c r="B406" s="98" t="s">
        <v>307</v>
      </c>
      <c r="C406" s="98"/>
      <c r="D406" s="98"/>
      <c r="E406" s="63" t="s">
        <v>174</v>
      </c>
      <c r="F406" s="62" t="s">
        <v>1140</v>
      </c>
      <c r="G406" s="62"/>
      <c r="H406" s="63" t="s">
        <v>19</v>
      </c>
      <c r="I406" s="64">
        <v>2011</v>
      </c>
      <c r="J406" s="64"/>
      <c r="K406" s="64">
        <v>2014</v>
      </c>
      <c r="L406" s="64"/>
      <c r="M406" s="64"/>
      <c r="N406" s="371" t="s">
        <v>308</v>
      </c>
      <c r="O406" s="353">
        <v>1678</v>
      </c>
      <c r="P406" s="353"/>
      <c r="Q406" s="353">
        <v>1678</v>
      </c>
      <c r="R406" s="353">
        <v>1500</v>
      </c>
      <c r="S406" s="353"/>
      <c r="T406" s="353">
        <v>1500</v>
      </c>
      <c r="U406" s="353">
        <v>82</v>
      </c>
      <c r="V406" s="353"/>
      <c r="W406" s="353">
        <v>82</v>
      </c>
      <c r="X406" s="83">
        <v>82</v>
      </c>
      <c r="Y406" s="263">
        <f t="shared" si="29"/>
        <v>0</v>
      </c>
      <c r="Z406" s="83">
        <f t="shared" si="30"/>
        <v>0</v>
      </c>
      <c r="AA406" s="83"/>
      <c r="AB406" s="85" t="s">
        <v>173</v>
      </c>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row>
    <row r="407" spans="1:249" s="18" customFormat="1" ht="49.5" hidden="1">
      <c r="A407" s="60">
        <v>537</v>
      </c>
      <c r="B407" s="98" t="s">
        <v>255</v>
      </c>
      <c r="C407" s="98"/>
      <c r="D407" s="98"/>
      <c r="E407" s="63" t="s">
        <v>174</v>
      </c>
      <c r="F407" s="62" t="s">
        <v>1140</v>
      </c>
      <c r="G407" s="62"/>
      <c r="H407" s="63" t="s">
        <v>19</v>
      </c>
      <c r="I407" s="64">
        <v>2013</v>
      </c>
      <c r="J407" s="64"/>
      <c r="K407" s="64">
        <v>2014</v>
      </c>
      <c r="L407" s="64"/>
      <c r="M407" s="64"/>
      <c r="N407" s="371" t="s">
        <v>256</v>
      </c>
      <c r="O407" s="353">
        <v>1601.8</v>
      </c>
      <c r="P407" s="353"/>
      <c r="Q407" s="353">
        <v>1601.8</v>
      </c>
      <c r="R407" s="353">
        <v>1263</v>
      </c>
      <c r="S407" s="353"/>
      <c r="T407" s="353">
        <v>1263</v>
      </c>
      <c r="U407" s="353">
        <v>323</v>
      </c>
      <c r="V407" s="353"/>
      <c r="W407" s="353">
        <v>323</v>
      </c>
      <c r="X407" s="83">
        <v>323</v>
      </c>
      <c r="Y407" s="263">
        <f t="shared" si="29"/>
        <v>0</v>
      </c>
      <c r="Z407" s="83">
        <f t="shared" si="30"/>
        <v>0</v>
      </c>
      <c r="AA407" s="83"/>
      <c r="AB407" s="85" t="s">
        <v>173</v>
      </c>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row>
    <row r="408" spans="1:249" s="19" customFormat="1" ht="49.5" hidden="1">
      <c r="A408" s="60">
        <v>538</v>
      </c>
      <c r="B408" s="98" t="s">
        <v>263</v>
      </c>
      <c r="C408" s="98"/>
      <c r="D408" s="98"/>
      <c r="E408" s="63" t="s">
        <v>174</v>
      </c>
      <c r="F408" s="62" t="s">
        <v>1140</v>
      </c>
      <c r="G408" s="62"/>
      <c r="H408" s="63" t="s">
        <v>19</v>
      </c>
      <c r="I408" s="64">
        <v>2013</v>
      </c>
      <c r="J408" s="64"/>
      <c r="K408" s="64">
        <v>2014</v>
      </c>
      <c r="L408" s="64"/>
      <c r="M408" s="64"/>
      <c r="N408" s="371" t="s">
        <v>264</v>
      </c>
      <c r="O408" s="353">
        <v>747.7</v>
      </c>
      <c r="P408" s="353"/>
      <c r="Q408" s="353">
        <v>747.7</v>
      </c>
      <c r="R408" s="353">
        <v>500</v>
      </c>
      <c r="S408" s="353"/>
      <c r="T408" s="353">
        <v>500</v>
      </c>
      <c r="U408" s="353">
        <v>242</v>
      </c>
      <c r="V408" s="353"/>
      <c r="W408" s="353">
        <v>242</v>
      </c>
      <c r="X408" s="83">
        <v>242</v>
      </c>
      <c r="Y408" s="263">
        <f t="shared" si="29"/>
        <v>0</v>
      </c>
      <c r="Z408" s="83">
        <f t="shared" si="30"/>
        <v>0</v>
      </c>
      <c r="AA408" s="83"/>
      <c r="AB408" s="85" t="s">
        <v>173</v>
      </c>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row>
    <row r="409" spans="1:249" s="10" customFormat="1" ht="49.5" hidden="1">
      <c r="A409" s="60">
        <v>459</v>
      </c>
      <c r="B409" s="372" t="s">
        <v>335</v>
      </c>
      <c r="C409" s="372" t="s">
        <v>1175</v>
      </c>
      <c r="D409" s="373"/>
      <c r="E409" s="63" t="s">
        <v>184</v>
      </c>
      <c r="F409" s="62" t="s">
        <v>1140</v>
      </c>
      <c r="G409" s="62"/>
      <c r="H409" s="139" t="s">
        <v>51</v>
      </c>
      <c r="I409" s="201">
        <v>2012</v>
      </c>
      <c r="J409" s="201"/>
      <c r="K409" s="201" t="s">
        <v>1093</v>
      </c>
      <c r="L409" s="201"/>
      <c r="M409" s="201"/>
      <c r="N409" s="202" t="s">
        <v>1111</v>
      </c>
      <c r="O409" s="349">
        <v>51192</v>
      </c>
      <c r="P409" s="349"/>
      <c r="Q409" s="83">
        <f>W409</f>
        <v>1900</v>
      </c>
      <c r="R409" s="263">
        <v>29000</v>
      </c>
      <c r="S409" s="263"/>
      <c r="T409" s="263"/>
      <c r="U409" s="57"/>
      <c r="V409" s="57"/>
      <c r="W409" s="263">
        <v>1900</v>
      </c>
      <c r="X409" s="83"/>
      <c r="Y409" s="263">
        <f t="shared" si="29"/>
        <v>1000</v>
      </c>
      <c r="Z409" s="83">
        <f t="shared" si="30"/>
        <v>900</v>
      </c>
      <c r="AA409" s="83"/>
      <c r="AB409" s="361"/>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row>
    <row r="410" spans="1:249" s="30" customFormat="1" ht="99" hidden="1">
      <c r="A410" s="60">
        <v>460</v>
      </c>
      <c r="B410" s="372" t="s">
        <v>376</v>
      </c>
      <c r="C410" s="98" t="s">
        <v>1227</v>
      </c>
      <c r="D410" s="324">
        <v>5317</v>
      </c>
      <c r="E410" s="63" t="s">
        <v>184</v>
      </c>
      <c r="F410" s="62" t="s">
        <v>1140</v>
      </c>
      <c r="G410" s="62"/>
      <c r="H410" s="139" t="s">
        <v>51</v>
      </c>
      <c r="I410" s="64">
        <v>2012</v>
      </c>
      <c r="J410" s="64">
        <v>2012</v>
      </c>
      <c r="K410" s="64">
        <v>2014</v>
      </c>
      <c r="L410" s="64">
        <v>2014</v>
      </c>
      <c r="M410" s="64"/>
      <c r="N410" s="374" t="s">
        <v>377</v>
      </c>
      <c r="O410" s="349">
        <v>5364</v>
      </c>
      <c r="P410" s="349"/>
      <c r="Q410" s="282">
        <f>O410</f>
        <v>5364</v>
      </c>
      <c r="R410" s="263">
        <v>5165</v>
      </c>
      <c r="S410" s="263"/>
      <c r="T410" s="263">
        <v>5165</v>
      </c>
      <c r="U410" s="57"/>
      <c r="V410" s="57"/>
      <c r="W410" s="263">
        <v>152</v>
      </c>
      <c r="X410" s="83"/>
      <c r="Y410" s="263">
        <f t="shared" si="29"/>
        <v>152</v>
      </c>
      <c r="Z410" s="83">
        <f t="shared" si="30"/>
        <v>0</v>
      </c>
      <c r="AA410" s="83"/>
      <c r="AB410" s="361" t="s">
        <v>378</v>
      </c>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row>
    <row r="411" spans="1:249" s="14" customFormat="1" ht="99" hidden="1">
      <c r="A411" s="60">
        <v>461</v>
      </c>
      <c r="B411" s="98" t="s">
        <v>382</v>
      </c>
      <c r="C411" s="98" t="s">
        <v>1225</v>
      </c>
      <c r="D411" s="324">
        <v>20125.014999999999</v>
      </c>
      <c r="E411" s="63" t="s">
        <v>184</v>
      </c>
      <c r="F411" s="62" t="s">
        <v>1140</v>
      </c>
      <c r="G411" s="62"/>
      <c r="H411" s="105" t="s">
        <v>106</v>
      </c>
      <c r="I411" s="64">
        <v>2012</v>
      </c>
      <c r="J411" s="80" t="s">
        <v>1226</v>
      </c>
      <c r="K411" s="64">
        <v>2014</v>
      </c>
      <c r="L411" s="80" t="s">
        <v>1174</v>
      </c>
      <c r="M411" s="64"/>
      <c r="N411" s="375" t="s">
        <v>383</v>
      </c>
      <c r="O411" s="376">
        <v>28166</v>
      </c>
      <c r="P411" s="376"/>
      <c r="Q411" s="83">
        <f>W411</f>
        <v>125</v>
      </c>
      <c r="R411" s="377">
        <v>20000</v>
      </c>
      <c r="S411" s="377"/>
      <c r="T411" s="263"/>
      <c r="U411" s="57"/>
      <c r="V411" s="57"/>
      <c r="W411" s="263">
        <v>125</v>
      </c>
      <c r="X411" s="65"/>
      <c r="Y411" s="263">
        <f t="shared" si="29"/>
        <v>125</v>
      </c>
      <c r="Z411" s="83">
        <f t="shared" si="30"/>
        <v>0</v>
      </c>
      <c r="AA411" s="83"/>
      <c r="AB411" s="286" t="s">
        <v>384</v>
      </c>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row>
    <row r="412" spans="1:249" s="5" customFormat="1" ht="115.5" hidden="1">
      <c r="A412" s="60">
        <v>346</v>
      </c>
      <c r="B412" s="98" t="s">
        <v>356</v>
      </c>
      <c r="C412" s="366" t="s">
        <v>1175</v>
      </c>
      <c r="D412" s="274">
        <v>11574</v>
      </c>
      <c r="E412" s="63" t="s">
        <v>170</v>
      </c>
      <c r="F412" s="62" t="s">
        <v>1140</v>
      </c>
      <c r="G412" s="62"/>
      <c r="H412" s="63" t="s">
        <v>132</v>
      </c>
      <c r="I412" s="64">
        <v>2011</v>
      </c>
      <c r="J412" s="64">
        <v>2011</v>
      </c>
      <c r="K412" s="64">
        <v>2015</v>
      </c>
      <c r="L412" s="64" t="s">
        <v>1319</v>
      </c>
      <c r="M412" s="64"/>
      <c r="N412" s="378" t="s">
        <v>357</v>
      </c>
      <c r="O412" s="261">
        <v>78000</v>
      </c>
      <c r="P412" s="261"/>
      <c r="Q412" s="83">
        <f>W412</f>
        <v>474</v>
      </c>
      <c r="R412" s="261">
        <v>11100</v>
      </c>
      <c r="S412" s="261"/>
      <c r="T412" s="349"/>
      <c r="U412" s="349"/>
      <c r="V412" s="349"/>
      <c r="W412" s="65">
        <v>474</v>
      </c>
      <c r="X412" s="65"/>
      <c r="Y412" s="263">
        <f>MIN(IF((W412-X412)&gt;1000,MAX((W412-X412)*25%,1000),(W412-X412)),5000)</f>
        <v>474</v>
      </c>
      <c r="Z412" s="83">
        <f>W412-X412-Y412</f>
        <v>0</v>
      </c>
      <c r="AA412" s="83"/>
      <c r="AB412" s="378" t="s">
        <v>358</v>
      </c>
    </row>
    <row r="413" spans="1:249" s="5" customFormat="1" ht="99" hidden="1">
      <c r="A413" s="60">
        <v>347</v>
      </c>
      <c r="B413" s="258" t="s">
        <v>359</v>
      </c>
      <c r="C413" s="98" t="s">
        <v>1165</v>
      </c>
      <c r="D413" s="303">
        <v>2583</v>
      </c>
      <c r="E413" s="63" t="s">
        <v>170</v>
      </c>
      <c r="F413" s="62" t="s">
        <v>1140</v>
      </c>
      <c r="G413" s="62"/>
      <c r="H413" s="138" t="s">
        <v>211</v>
      </c>
      <c r="I413" s="64">
        <v>2011</v>
      </c>
      <c r="J413" s="64">
        <v>2011</v>
      </c>
      <c r="K413" s="64">
        <v>2013</v>
      </c>
      <c r="L413" s="64">
        <v>2012</v>
      </c>
      <c r="M413" s="64"/>
      <c r="N413" s="264" t="s">
        <v>360</v>
      </c>
      <c r="O413" s="261">
        <v>2583</v>
      </c>
      <c r="P413" s="261"/>
      <c r="Q413" s="261">
        <v>2583</v>
      </c>
      <c r="R413" s="261">
        <v>2147</v>
      </c>
      <c r="S413" s="261"/>
      <c r="T413" s="262">
        <v>2147</v>
      </c>
      <c r="U413" s="57"/>
      <c r="V413" s="57"/>
      <c r="W413" s="65">
        <v>436</v>
      </c>
      <c r="X413" s="65">
        <v>436</v>
      </c>
      <c r="Y413" s="263"/>
      <c r="Z413" s="83"/>
      <c r="AA413" s="83"/>
      <c r="AB413" s="180" t="s">
        <v>1338</v>
      </c>
    </row>
    <row r="414" spans="1:249" s="5" customFormat="1" ht="99" hidden="1">
      <c r="A414" s="60">
        <v>348</v>
      </c>
      <c r="B414" s="180" t="s">
        <v>361</v>
      </c>
      <c r="C414" s="98" t="s">
        <v>1453</v>
      </c>
      <c r="D414" s="274">
        <v>15605</v>
      </c>
      <c r="E414" s="63" t="s">
        <v>170</v>
      </c>
      <c r="F414" s="62" t="s">
        <v>1140</v>
      </c>
      <c r="G414" s="62"/>
      <c r="H414" s="138" t="s">
        <v>211</v>
      </c>
      <c r="I414" s="64">
        <v>2011</v>
      </c>
      <c r="J414" s="277" t="s">
        <v>1238</v>
      </c>
      <c r="K414" s="64">
        <v>2012</v>
      </c>
      <c r="L414" s="80" t="s">
        <v>1226</v>
      </c>
      <c r="M414" s="64"/>
      <c r="N414" s="378" t="s">
        <v>362</v>
      </c>
      <c r="O414" s="273">
        <v>16623</v>
      </c>
      <c r="P414" s="273"/>
      <c r="Q414" s="83">
        <f>W414</f>
        <v>405</v>
      </c>
      <c r="R414" s="261">
        <v>15200</v>
      </c>
      <c r="S414" s="261"/>
      <c r="T414" s="349"/>
      <c r="U414" s="349"/>
      <c r="V414" s="349"/>
      <c r="W414" s="65">
        <v>405</v>
      </c>
      <c r="X414" s="65"/>
      <c r="Y414" s="263">
        <f t="shared" ref="Y414:Y425" si="31">MIN(IF((W414-X414)&gt;1000,MAX((W414-X414)*25%,1000),(W414-X414)),5000)</f>
        <v>405</v>
      </c>
      <c r="Z414" s="83">
        <f t="shared" ref="Z414:Z425" si="32">W414-X414-Y414</f>
        <v>0</v>
      </c>
      <c r="AA414" s="83"/>
      <c r="AB414" s="378" t="s">
        <v>363</v>
      </c>
    </row>
    <row r="415" spans="1:249" s="4" customFormat="1" ht="132" hidden="1">
      <c r="A415" s="60">
        <v>320</v>
      </c>
      <c r="B415" s="258" t="s">
        <v>315</v>
      </c>
      <c r="C415" s="258" t="s">
        <v>1288</v>
      </c>
      <c r="D415" s="258">
        <v>153137</v>
      </c>
      <c r="E415" s="63" t="s">
        <v>285</v>
      </c>
      <c r="F415" s="62" t="s">
        <v>1140</v>
      </c>
      <c r="G415" s="62"/>
      <c r="H415" s="63" t="s">
        <v>1146</v>
      </c>
      <c r="I415" s="64">
        <v>2010</v>
      </c>
      <c r="J415" s="64">
        <v>2010</v>
      </c>
      <c r="K415" s="64">
        <v>2016</v>
      </c>
      <c r="L415" s="64">
        <v>2014</v>
      </c>
      <c r="M415" s="64"/>
      <c r="N415" s="264" t="s">
        <v>316</v>
      </c>
      <c r="O415" s="261">
        <v>257147</v>
      </c>
      <c r="P415" s="261"/>
      <c r="Q415" s="261">
        <v>50000</v>
      </c>
      <c r="R415" s="261">
        <v>50000</v>
      </c>
      <c r="S415" s="261"/>
      <c r="T415" s="57"/>
      <c r="U415" s="57">
        <v>0</v>
      </c>
      <c r="V415" s="57"/>
      <c r="W415" s="262">
        <v>20000</v>
      </c>
      <c r="X415" s="58"/>
      <c r="Y415" s="263">
        <f>MIN(IF((W415-X415)&gt;1000,MAX((W415-X415)*25%,1000),(W415-X415)),5000)</f>
        <v>5000</v>
      </c>
      <c r="Z415" s="83">
        <f>W415-X415-Y415</f>
        <v>15000</v>
      </c>
      <c r="AA415" s="83"/>
      <c r="AB415" s="180" t="s">
        <v>1336</v>
      </c>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row>
    <row r="416" spans="1:249" s="39" customFormat="1" ht="57.75" hidden="1" customHeight="1">
      <c r="A416" s="68">
        <v>351</v>
      </c>
      <c r="B416" s="379" t="s">
        <v>179</v>
      </c>
      <c r="C416" s="379"/>
      <c r="D416" s="380"/>
      <c r="E416" s="72" t="s">
        <v>170</v>
      </c>
      <c r="F416" s="70" t="s">
        <v>1246</v>
      </c>
      <c r="G416" s="70"/>
      <c r="H416" s="87" t="s">
        <v>26</v>
      </c>
      <c r="I416" s="73">
        <v>2013</v>
      </c>
      <c r="J416" s="73">
        <v>2013</v>
      </c>
      <c r="K416" s="73">
        <v>2015</v>
      </c>
      <c r="L416" s="73">
        <v>2016</v>
      </c>
      <c r="M416" s="73"/>
      <c r="N416" s="320" t="s">
        <v>180</v>
      </c>
      <c r="O416" s="321">
        <v>5267</v>
      </c>
      <c r="P416" s="321"/>
      <c r="Q416" s="321">
        <v>5267</v>
      </c>
      <c r="R416" s="321">
        <v>1980</v>
      </c>
      <c r="S416" s="321"/>
      <c r="T416" s="322">
        <v>1980</v>
      </c>
      <c r="U416" s="322">
        <v>3347</v>
      </c>
      <c r="V416" s="322"/>
      <c r="W416" s="65">
        <v>3347</v>
      </c>
      <c r="X416" s="65">
        <v>3347</v>
      </c>
      <c r="Y416" s="322">
        <f t="shared" si="31"/>
        <v>0</v>
      </c>
      <c r="Z416" s="168">
        <f t="shared" si="32"/>
        <v>0</v>
      </c>
      <c r="AA416" s="168"/>
      <c r="AB416" s="302"/>
    </row>
    <row r="417" spans="1:249" s="5" customFormat="1" ht="56.25" hidden="1" customHeight="1">
      <c r="A417" s="60">
        <v>352</v>
      </c>
      <c r="B417" s="98" t="s">
        <v>329</v>
      </c>
      <c r="C417" s="98" t="s">
        <v>1175</v>
      </c>
      <c r="D417" s="288">
        <v>21720</v>
      </c>
      <c r="E417" s="63" t="s">
        <v>170</v>
      </c>
      <c r="F417" s="62" t="s">
        <v>1140</v>
      </c>
      <c r="G417" s="62"/>
      <c r="H417" s="63" t="s">
        <v>19</v>
      </c>
      <c r="I417" s="64">
        <v>2013</v>
      </c>
      <c r="J417" s="64">
        <v>2013</v>
      </c>
      <c r="K417" s="64">
        <v>2014</v>
      </c>
      <c r="L417" s="64">
        <v>2014</v>
      </c>
      <c r="M417" s="64"/>
      <c r="N417" s="98" t="s">
        <v>330</v>
      </c>
      <c r="O417" s="154">
        <v>35209</v>
      </c>
      <c r="P417" s="154"/>
      <c r="Q417" s="83">
        <f>W417+T417</f>
        <v>21720</v>
      </c>
      <c r="R417" s="154">
        <v>19150</v>
      </c>
      <c r="S417" s="154"/>
      <c r="T417" s="154">
        <v>19150</v>
      </c>
      <c r="U417" s="154"/>
      <c r="V417" s="154"/>
      <c r="W417" s="65">
        <v>2570</v>
      </c>
      <c r="X417" s="65"/>
      <c r="Y417" s="263">
        <f t="shared" si="31"/>
        <v>1000</v>
      </c>
      <c r="Z417" s="83">
        <f t="shared" si="32"/>
        <v>1570</v>
      </c>
      <c r="AA417" s="83"/>
      <c r="AB417" s="85" t="s">
        <v>331</v>
      </c>
    </row>
    <row r="418" spans="1:249" s="5" customFormat="1" ht="148.5" hidden="1">
      <c r="A418" s="60">
        <v>353</v>
      </c>
      <c r="B418" s="98" t="s">
        <v>371</v>
      </c>
      <c r="C418" s="98" t="s">
        <v>1156</v>
      </c>
      <c r="D418" s="288">
        <v>6954</v>
      </c>
      <c r="E418" s="63" t="s">
        <v>170</v>
      </c>
      <c r="F418" s="62" t="s">
        <v>1140</v>
      </c>
      <c r="G418" s="62"/>
      <c r="H418" s="63" t="s">
        <v>19</v>
      </c>
      <c r="I418" s="64">
        <v>2013</v>
      </c>
      <c r="J418" s="64">
        <v>2013</v>
      </c>
      <c r="K418" s="64">
        <v>2014</v>
      </c>
      <c r="L418" s="64">
        <v>2015</v>
      </c>
      <c r="M418" s="64"/>
      <c r="N418" s="98" t="s">
        <v>372</v>
      </c>
      <c r="O418" s="154">
        <v>34480</v>
      </c>
      <c r="P418" s="154"/>
      <c r="Q418" s="83">
        <f>W418+T418</f>
        <v>6954</v>
      </c>
      <c r="R418" s="154">
        <v>6745</v>
      </c>
      <c r="S418" s="154"/>
      <c r="T418" s="154">
        <v>6745</v>
      </c>
      <c r="U418" s="154"/>
      <c r="V418" s="154"/>
      <c r="W418" s="65">
        <v>209</v>
      </c>
      <c r="X418" s="65"/>
      <c r="Y418" s="263">
        <f t="shared" si="31"/>
        <v>209</v>
      </c>
      <c r="Z418" s="83">
        <f t="shared" si="32"/>
        <v>0</v>
      </c>
      <c r="AA418" s="83"/>
      <c r="AB418" s="85" t="s">
        <v>373</v>
      </c>
    </row>
    <row r="419" spans="1:249" s="7" customFormat="1" ht="132" hidden="1">
      <c r="A419" s="60">
        <v>355</v>
      </c>
      <c r="B419" s="283" t="s">
        <v>201</v>
      </c>
      <c r="C419" s="283"/>
      <c r="D419" s="291"/>
      <c r="E419" s="63" t="s">
        <v>170</v>
      </c>
      <c r="F419" s="62" t="s">
        <v>1247</v>
      </c>
      <c r="G419" s="62" t="s">
        <v>484</v>
      </c>
      <c r="H419" s="381" t="s">
        <v>189</v>
      </c>
      <c r="I419" s="64">
        <v>2014</v>
      </c>
      <c r="J419" s="64">
        <v>2014</v>
      </c>
      <c r="K419" s="64">
        <v>2015</v>
      </c>
      <c r="L419" s="64" t="s">
        <v>1320</v>
      </c>
      <c r="M419" s="64"/>
      <c r="N419" s="290" t="s">
        <v>202</v>
      </c>
      <c r="O419" s="382">
        <v>5112</v>
      </c>
      <c r="P419" s="382"/>
      <c r="Q419" s="382">
        <v>2026</v>
      </c>
      <c r="R419" s="282">
        <v>3163</v>
      </c>
      <c r="S419" s="282"/>
      <c r="T419" s="263">
        <v>3163</v>
      </c>
      <c r="U419" s="263"/>
      <c r="V419" s="263"/>
      <c r="W419" s="65">
        <v>749</v>
      </c>
      <c r="X419" s="65">
        <v>749</v>
      </c>
      <c r="Y419" s="263">
        <f t="shared" si="31"/>
        <v>0</v>
      </c>
      <c r="Z419" s="83">
        <f t="shared" si="32"/>
        <v>0</v>
      </c>
      <c r="AA419" s="83"/>
      <c r="AB419" s="85" t="s">
        <v>1454</v>
      </c>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row>
    <row r="420" spans="1:249" s="7" customFormat="1" ht="132" hidden="1">
      <c r="A420" s="60">
        <v>355</v>
      </c>
      <c r="B420" s="283" t="s">
        <v>201</v>
      </c>
      <c r="C420" s="283"/>
      <c r="D420" s="291"/>
      <c r="E420" s="63" t="s">
        <v>170</v>
      </c>
      <c r="F420" s="62" t="s">
        <v>1247</v>
      </c>
      <c r="G420" s="62"/>
      <c r="H420" s="381" t="s">
        <v>189</v>
      </c>
      <c r="I420" s="64">
        <v>2014</v>
      </c>
      <c r="J420" s="64">
        <v>2014</v>
      </c>
      <c r="K420" s="64">
        <v>2015</v>
      </c>
      <c r="L420" s="64" t="s">
        <v>1320</v>
      </c>
      <c r="M420" s="64"/>
      <c r="N420" s="290" t="s">
        <v>202</v>
      </c>
      <c r="O420" s="382">
        <v>5112</v>
      </c>
      <c r="P420" s="382"/>
      <c r="Q420" s="382">
        <v>2026</v>
      </c>
      <c r="R420" s="282">
        <v>3163</v>
      </c>
      <c r="S420" s="282"/>
      <c r="T420" s="263">
        <v>3163</v>
      </c>
      <c r="U420" s="263">
        <v>1949</v>
      </c>
      <c r="V420" s="263"/>
      <c r="W420" s="65">
        <v>699</v>
      </c>
      <c r="X420" s="65">
        <v>699</v>
      </c>
      <c r="Y420" s="263">
        <f t="shared" si="31"/>
        <v>0</v>
      </c>
      <c r="Z420" s="83">
        <f t="shared" si="32"/>
        <v>0</v>
      </c>
      <c r="AA420" s="83"/>
      <c r="AB420" s="85" t="s">
        <v>1454</v>
      </c>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row>
    <row r="421" spans="1:249" s="5" customFormat="1" ht="49.5" hidden="1">
      <c r="A421" s="60">
        <v>360</v>
      </c>
      <c r="B421" s="98" t="s">
        <v>342</v>
      </c>
      <c r="C421" s="98"/>
      <c r="D421" s="271"/>
      <c r="E421" s="63" t="s">
        <v>170</v>
      </c>
      <c r="F421" s="62" t="s">
        <v>1140</v>
      </c>
      <c r="G421" s="62"/>
      <c r="H421" s="105" t="s">
        <v>189</v>
      </c>
      <c r="I421" s="64">
        <v>2014</v>
      </c>
      <c r="J421" s="64">
        <v>2015</v>
      </c>
      <c r="K421" s="64">
        <v>2016</v>
      </c>
      <c r="L421" s="64" t="s">
        <v>1319</v>
      </c>
      <c r="M421" s="64"/>
      <c r="N421" s="98" t="s">
        <v>343</v>
      </c>
      <c r="O421" s="154">
        <v>3735</v>
      </c>
      <c r="P421" s="154"/>
      <c r="Q421" s="83">
        <f>W421+T421</f>
        <v>3361.5</v>
      </c>
      <c r="R421" s="154">
        <v>2300</v>
      </c>
      <c r="S421" s="154"/>
      <c r="T421" s="154">
        <f>R421</f>
        <v>2300</v>
      </c>
      <c r="U421" s="154"/>
      <c r="V421" s="154"/>
      <c r="W421" s="65">
        <f>O421*0.9-R421</f>
        <v>1061.5</v>
      </c>
      <c r="X421" s="65"/>
      <c r="Y421" s="263">
        <f t="shared" si="31"/>
        <v>1000</v>
      </c>
      <c r="Z421" s="83">
        <f t="shared" si="32"/>
        <v>61.5</v>
      </c>
      <c r="AA421" s="83"/>
      <c r="AB421" s="85" t="s">
        <v>1457</v>
      </c>
    </row>
    <row r="422" spans="1:249" s="6" customFormat="1" ht="82.5" hidden="1">
      <c r="A422" s="60">
        <v>388</v>
      </c>
      <c r="B422" s="258" t="s">
        <v>525</v>
      </c>
      <c r="C422" s="258" t="s">
        <v>1262</v>
      </c>
      <c r="D422" s="303">
        <v>6447</v>
      </c>
      <c r="E422" s="63" t="s">
        <v>170</v>
      </c>
      <c r="F422" s="79" t="s">
        <v>1246</v>
      </c>
      <c r="G422" s="79"/>
      <c r="H422" s="139" t="s">
        <v>51</v>
      </c>
      <c r="I422" s="64">
        <v>2015</v>
      </c>
      <c r="J422" s="80" t="s">
        <v>1261</v>
      </c>
      <c r="K422" s="64">
        <v>2017</v>
      </c>
      <c r="L422" s="80" t="s">
        <v>1245</v>
      </c>
      <c r="M422" s="64"/>
      <c r="N422" s="258" t="s">
        <v>526</v>
      </c>
      <c r="O422" s="65">
        <v>6507</v>
      </c>
      <c r="P422" s="65"/>
      <c r="Q422" s="65">
        <v>6507</v>
      </c>
      <c r="R422" s="65">
        <v>2500</v>
      </c>
      <c r="S422" s="65"/>
      <c r="T422" s="65">
        <v>2500</v>
      </c>
      <c r="U422" s="74">
        <v>3357</v>
      </c>
      <c r="V422" s="74"/>
      <c r="W422" s="74">
        <v>3947</v>
      </c>
      <c r="X422" s="65"/>
      <c r="Y422" s="65">
        <f>IF((W422-X422)&lt;1000,(W422-X422),MIN((W422-X422)*50%,2000))</f>
        <v>1973.5</v>
      </c>
      <c r="Z422" s="65">
        <v>1973</v>
      </c>
      <c r="AA422" s="65"/>
      <c r="AB422" s="85" t="s">
        <v>527</v>
      </c>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row>
    <row r="423" spans="1:249" s="54" customFormat="1" ht="99" hidden="1">
      <c r="A423" s="107">
        <v>48</v>
      </c>
      <c r="B423" s="115" t="s">
        <v>700</v>
      </c>
      <c r="C423" s="115" t="s">
        <v>1329</v>
      </c>
      <c r="D423" s="114">
        <v>5267</v>
      </c>
      <c r="E423" s="109" t="s">
        <v>1117</v>
      </c>
      <c r="F423" s="109" t="s">
        <v>1246</v>
      </c>
      <c r="G423" s="110"/>
      <c r="H423" s="383" t="s">
        <v>189</v>
      </c>
      <c r="I423" s="112">
        <v>2013</v>
      </c>
      <c r="J423" s="384" t="s">
        <v>1244</v>
      </c>
      <c r="K423" s="112">
        <v>2015</v>
      </c>
      <c r="L423" s="384" t="s">
        <v>1250</v>
      </c>
      <c r="M423" s="112"/>
      <c r="N423" s="385" t="s">
        <v>701</v>
      </c>
      <c r="O423" s="117">
        <v>5267</v>
      </c>
      <c r="P423" s="117"/>
      <c r="Q423" s="117">
        <f>W423</f>
        <v>828</v>
      </c>
      <c r="R423" s="117">
        <v>4440</v>
      </c>
      <c r="S423" s="117"/>
      <c r="T423" s="109"/>
      <c r="U423" s="117"/>
      <c r="V423" s="117"/>
      <c r="W423" s="109">
        <f>X423+Y423+Z423</f>
        <v>828</v>
      </c>
      <c r="X423" s="109">
        <v>700</v>
      </c>
      <c r="Y423" s="109">
        <v>128</v>
      </c>
      <c r="Z423" s="109">
        <v>0</v>
      </c>
      <c r="AA423" s="109"/>
      <c r="AB423" s="118" t="s">
        <v>1330</v>
      </c>
    </row>
    <row r="424" spans="1:249" s="5" customFormat="1" ht="148.5" hidden="1">
      <c r="A424" s="60">
        <v>361</v>
      </c>
      <c r="B424" s="180" t="s">
        <v>339</v>
      </c>
      <c r="C424" s="180" t="s">
        <v>1240</v>
      </c>
      <c r="D424" s="293">
        <v>5876</v>
      </c>
      <c r="E424" s="63" t="s">
        <v>285</v>
      </c>
      <c r="F424" s="62" t="s">
        <v>1246</v>
      </c>
      <c r="G424" s="62"/>
      <c r="H424" s="139" t="s">
        <v>51</v>
      </c>
      <c r="I424" s="64">
        <v>2015</v>
      </c>
      <c r="J424" s="80" t="s">
        <v>1249</v>
      </c>
      <c r="K424" s="64">
        <v>2017</v>
      </c>
      <c r="L424" s="80" t="s">
        <v>1250</v>
      </c>
      <c r="M424" s="64"/>
      <c r="N424" s="386" t="s">
        <v>340</v>
      </c>
      <c r="O424" s="349">
        <v>5928</v>
      </c>
      <c r="P424" s="349"/>
      <c r="Q424" s="83">
        <v>5928</v>
      </c>
      <c r="R424" s="349">
        <f>2150</f>
        <v>2150</v>
      </c>
      <c r="S424" s="349"/>
      <c r="T424" s="349">
        <v>2150</v>
      </c>
      <c r="U424" s="349"/>
      <c r="V424" s="349"/>
      <c r="W424" s="65">
        <f>5876-R424</f>
        <v>3726</v>
      </c>
      <c r="X424" s="65">
        <v>2420</v>
      </c>
      <c r="Y424" s="65">
        <f>W424-X424</f>
        <v>1306</v>
      </c>
      <c r="Z424" s="83">
        <f t="shared" si="32"/>
        <v>0</v>
      </c>
      <c r="AA424" s="83"/>
      <c r="AB424" s="85" t="s">
        <v>341</v>
      </c>
    </row>
    <row r="425" spans="1:249" s="6" customFormat="1" ht="51.75" hidden="1" customHeight="1">
      <c r="A425" s="60">
        <v>362</v>
      </c>
      <c r="B425" s="98" t="s">
        <v>374</v>
      </c>
      <c r="C425" s="98" t="s">
        <v>1458</v>
      </c>
      <c r="D425" s="293">
        <v>6115.8639999999996</v>
      </c>
      <c r="E425" s="63" t="s">
        <v>170</v>
      </c>
      <c r="F425" s="62" t="s">
        <v>1246</v>
      </c>
      <c r="G425" s="62"/>
      <c r="H425" s="105" t="s">
        <v>26</v>
      </c>
      <c r="I425" s="201" t="s">
        <v>1093</v>
      </c>
      <c r="J425" s="387" t="s">
        <v>1202</v>
      </c>
      <c r="K425" s="201" t="s">
        <v>1092</v>
      </c>
      <c r="L425" s="387" t="s">
        <v>1245</v>
      </c>
      <c r="M425" s="201"/>
      <c r="N425" s="105" t="s">
        <v>1094</v>
      </c>
      <c r="O425" s="154">
        <v>6889</v>
      </c>
      <c r="P425" s="154"/>
      <c r="Q425" s="154">
        <f>O425-2320+196</f>
        <v>4765</v>
      </c>
      <c r="R425" s="154">
        <v>5920</v>
      </c>
      <c r="S425" s="154"/>
      <c r="T425" s="154">
        <f>4765-196</f>
        <v>4569</v>
      </c>
      <c r="U425" s="154"/>
      <c r="V425" s="154"/>
      <c r="W425" s="154">
        <v>196</v>
      </c>
      <c r="X425" s="83"/>
      <c r="Y425" s="263">
        <f t="shared" si="31"/>
        <v>196</v>
      </c>
      <c r="Z425" s="83">
        <f t="shared" si="32"/>
        <v>0</v>
      </c>
      <c r="AA425" s="83"/>
      <c r="AB425" s="85" t="s">
        <v>375</v>
      </c>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row>
    <row r="426" spans="1:249" s="5" customFormat="1" ht="99" hidden="1">
      <c r="A426" s="60">
        <v>363</v>
      </c>
      <c r="B426" s="98" t="s">
        <v>462</v>
      </c>
      <c r="C426" s="98"/>
      <c r="D426" s="271"/>
      <c r="E426" s="62" t="s">
        <v>170</v>
      </c>
      <c r="F426" s="79" t="s">
        <v>1247</v>
      </c>
      <c r="G426" s="153" t="s">
        <v>484</v>
      </c>
      <c r="H426" s="105" t="s">
        <v>106</v>
      </c>
      <c r="I426" s="64">
        <v>2011</v>
      </c>
      <c r="J426" s="64"/>
      <c r="K426" s="64">
        <v>2013</v>
      </c>
      <c r="L426" s="64"/>
      <c r="M426" s="64"/>
      <c r="N426" s="162" t="s">
        <v>463</v>
      </c>
      <c r="O426" s="154">
        <v>5477</v>
      </c>
      <c r="P426" s="154"/>
      <c r="Q426" s="154">
        <v>500</v>
      </c>
      <c r="R426" s="154">
        <f>2000+1071+500</f>
        <v>3571</v>
      </c>
      <c r="S426" s="154"/>
      <c r="T426" s="157"/>
      <c r="U426" s="157"/>
      <c r="V426" s="157"/>
      <c r="W426" s="158">
        <f>X426</f>
        <v>500</v>
      </c>
      <c r="X426" s="155">
        <v>500</v>
      </c>
      <c r="Y426" s="263"/>
      <c r="Z426" s="163"/>
      <c r="AA426" s="163"/>
      <c r="AB426" s="295" t="s">
        <v>1459</v>
      </c>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15"/>
      <c r="EG426" s="15"/>
      <c r="EH426" s="15"/>
      <c r="EI426" s="15"/>
      <c r="EJ426" s="15"/>
      <c r="EK426" s="15"/>
      <c r="EL426" s="15"/>
      <c r="EM426" s="15"/>
      <c r="EN426" s="15"/>
      <c r="EO426" s="15"/>
      <c r="EP426" s="15"/>
      <c r="EQ426" s="15"/>
      <c r="ER426" s="15"/>
      <c r="ES426" s="15"/>
      <c r="ET426" s="15"/>
      <c r="EU426" s="15"/>
      <c r="EV426" s="15"/>
      <c r="EW426" s="15"/>
      <c r="EX426" s="15"/>
      <c r="EY426" s="15"/>
      <c r="EZ426" s="15"/>
      <c r="FA426" s="15"/>
      <c r="FB426" s="15"/>
      <c r="FC426" s="15"/>
      <c r="FD426" s="15"/>
      <c r="FE426" s="15"/>
      <c r="FF426" s="15"/>
      <c r="FG426" s="15"/>
      <c r="FH426" s="15"/>
      <c r="FI426" s="15"/>
      <c r="FJ426" s="15"/>
      <c r="FK426" s="15"/>
      <c r="FL426" s="15"/>
      <c r="FM426" s="15"/>
      <c r="FN426" s="15"/>
      <c r="FO426" s="15"/>
      <c r="FP426" s="15"/>
      <c r="FQ426" s="15"/>
      <c r="FR426" s="15"/>
      <c r="FS426" s="15"/>
      <c r="FT426" s="15"/>
      <c r="FU426" s="15"/>
      <c r="FV426" s="15"/>
      <c r="FW426" s="15"/>
      <c r="FX426" s="15"/>
      <c r="FY426" s="15"/>
      <c r="FZ426" s="15"/>
      <c r="GA426" s="15"/>
      <c r="GB426" s="15"/>
      <c r="GC426" s="15"/>
      <c r="GD426" s="15"/>
      <c r="GE426" s="15"/>
      <c r="GF426" s="15"/>
      <c r="GG426" s="15"/>
      <c r="GH426" s="15"/>
      <c r="GI426" s="15"/>
      <c r="GJ426" s="15"/>
      <c r="GK426" s="15"/>
      <c r="GL426" s="15"/>
      <c r="GM426" s="15"/>
      <c r="GN426" s="15"/>
      <c r="GO426" s="15"/>
      <c r="GP426" s="15"/>
      <c r="GQ426" s="15"/>
      <c r="GR426" s="15"/>
      <c r="GS426" s="15"/>
      <c r="GT426" s="15"/>
      <c r="GU426" s="15"/>
      <c r="GV426" s="15"/>
      <c r="GW426" s="15"/>
      <c r="GX426" s="15"/>
      <c r="GY426" s="15"/>
      <c r="GZ426" s="15"/>
      <c r="HA426" s="15"/>
      <c r="HB426" s="15"/>
      <c r="HC426" s="15"/>
      <c r="HD426" s="15"/>
      <c r="HE426" s="15"/>
      <c r="HF426" s="15"/>
      <c r="HG426" s="15"/>
      <c r="HH426" s="15"/>
      <c r="HI426" s="15"/>
      <c r="HJ426" s="15"/>
      <c r="HK426" s="15"/>
      <c r="HL426" s="15"/>
      <c r="HM426" s="15"/>
      <c r="HN426" s="15"/>
      <c r="HO426" s="15"/>
      <c r="HP426" s="15"/>
      <c r="HQ426" s="15"/>
      <c r="HR426" s="15"/>
      <c r="HS426" s="15"/>
      <c r="HT426" s="15"/>
      <c r="HU426" s="15"/>
      <c r="HV426" s="15"/>
      <c r="HW426" s="15"/>
      <c r="HX426" s="15"/>
      <c r="HY426" s="15"/>
      <c r="HZ426" s="15"/>
      <c r="IA426" s="15"/>
      <c r="IB426" s="15"/>
      <c r="IC426" s="15"/>
      <c r="ID426" s="14"/>
      <c r="IE426" s="14"/>
      <c r="IF426" s="14"/>
      <c r="IG426" s="14"/>
      <c r="IH426" s="14"/>
      <c r="II426" s="14"/>
      <c r="IJ426" s="14"/>
      <c r="IK426" s="14"/>
      <c r="IL426" s="14"/>
      <c r="IM426" s="14"/>
      <c r="IN426" s="14"/>
      <c r="IO426" s="14"/>
    </row>
    <row r="427" spans="1:249" s="5" customFormat="1" ht="165" hidden="1">
      <c r="A427" s="60">
        <v>365</v>
      </c>
      <c r="B427" s="308" t="s">
        <v>584</v>
      </c>
      <c r="C427" s="308" t="s">
        <v>1326</v>
      </c>
      <c r="D427" s="293">
        <v>6105.58</v>
      </c>
      <c r="E427" s="63" t="s">
        <v>170</v>
      </c>
      <c r="F427" s="79" t="s">
        <v>1247</v>
      </c>
      <c r="G427" s="79"/>
      <c r="H427" s="139" t="s">
        <v>51</v>
      </c>
      <c r="I427" s="64">
        <v>2012</v>
      </c>
      <c r="J427" s="64">
        <v>2014</v>
      </c>
      <c r="K427" s="64">
        <v>2017</v>
      </c>
      <c r="L427" s="64">
        <v>2016</v>
      </c>
      <c r="M427" s="64"/>
      <c r="N427" s="308" t="s">
        <v>585</v>
      </c>
      <c r="O427" s="65">
        <v>6128</v>
      </c>
      <c r="P427" s="65"/>
      <c r="Q427" s="65">
        <f>O427</f>
        <v>6128</v>
      </c>
      <c r="R427" s="65">
        <v>5376</v>
      </c>
      <c r="S427" s="65"/>
      <c r="T427" s="65">
        <v>5376</v>
      </c>
      <c r="U427" s="65">
        <v>70</v>
      </c>
      <c r="V427" s="65"/>
      <c r="W427" s="65">
        <f>O427*0.9-R427</f>
        <v>139.19999999999982</v>
      </c>
      <c r="X427" s="65">
        <v>70</v>
      </c>
      <c r="Y427" s="65">
        <f>IF((W427-X427)&lt;1000,(W427-X427),MIN((W427-X427)*50%,2000))</f>
        <v>69.199999999999818</v>
      </c>
      <c r="Z427" s="65">
        <f>W427-X427-Y427</f>
        <v>0</v>
      </c>
      <c r="AA427" s="65"/>
      <c r="AB427" s="85" t="s">
        <v>1224</v>
      </c>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row>
    <row r="428" spans="1:249" s="5" customFormat="1" ht="47.25">
      <c r="A428" s="1296">
        <v>3</v>
      </c>
      <c r="B428" s="1301" t="s">
        <v>403</v>
      </c>
      <c r="C428" s="183"/>
      <c r="D428" s="230"/>
      <c r="E428" s="63" t="s">
        <v>170</v>
      </c>
      <c r="F428" s="79" t="s">
        <v>1247</v>
      </c>
      <c r="G428" s="278" t="s">
        <v>1088</v>
      </c>
      <c r="H428" s="1290" t="s">
        <v>132</v>
      </c>
      <c r="I428" s="1298">
        <v>2013</v>
      </c>
      <c r="J428" s="64"/>
      <c r="K428" s="1298">
        <v>2016</v>
      </c>
      <c r="L428" s="64"/>
      <c r="M428" s="64"/>
      <c r="N428" s="1938" t="s">
        <v>433</v>
      </c>
      <c r="O428" s="1308">
        <v>8055</v>
      </c>
      <c r="P428" s="1308">
        <v>5640</v>
      </c>
      <c r="Q428" s="1303">
        <v>2415</v>
      </c>
      <c r="R428" s="1308">
        <v>3400</v>
      </c>
      <c r="S428" s="1308"/>
      <c r="T428" s="1303">
        <v>300</v>
      </c>
      <c r="U428" s="1304">
        <v>1000</v>
      </c>
      <c r="V428" s="1304">
        <v>1000</v>
      </c>
      <c r="W428" s="1304">
        <v>1000</v>
      </c>
      <c r="X428" s="1305">
        <v>1000</v>
      </c>
      <c r="Y428" s="1304"/>
      <c r="Z428" s="1304"/>
      <c r="AA428" s="1835"/>
      <c r="AB428" s="1306"/>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row>
    <row r="429" spans="1:249" s="5" customFormat="1" ht="49.5" hidden="1">
      <c r="A429" s="60">
        <v>385</v>
      </c>
      <c r="B429" s="77" t="s">
        <v>466</v>
      </c>
      <c r="C429" s="77"/>
      <c r="D429" s="310"/>
      <c r="E429" s="62" t="s">
        <v>170</v>
      </c>
      <c r="F429" s="79" t="s">
        <v>1247</v>
      </c>
      <c r="G429" s="153" t="s">
        <v>484</v>
      </c>
      <c r="H429" s="105" t="s">
        <v>106</v>
      </c>
      <c r="I429" s="64">
        <v>2015</v>
      </c>
      <c r="J429" s="64"/>
      <c r="K429" s="64">
        <v>2017</v>
      </c>
      <c r="L429" s="64"/>
      <c r="M429" s="64"/>
      <c r="N429" s="162" t="s">
        <v>467</v>
      </c>
      <c r="O429" s="154">
        <v>1996</v>
      </c>
      <c r="P429" s="154"/>
      <c r="Q429" s="154">
        <v>500</v>
      </c>
      <c r="R429" s="388">
        <v>670</v>
      </c>
      <c r="S429" s="388"/>
      <c r="T429" s="157"/>
      <c r="U429" s="157"/>
      <c r="V429" s="157"/>
      <c r="W429" s="158">
        <f>X429</f>
        <v>500</v>
      </c>
      <c r="X429" s="155">
        <v>500</v>
      </c>
      <c r="Y429" s="159"/>
      <c r="Z429" s="163"/>
      <c r="AA429" s="163"/>
      <c r="AB429" s="295" t="s">
        <v>1459</v>
      </c>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c r="CJ429" s="15"/>
      <c r="CK429" s="15"/>
      <c r="CL429" s="15"/>
      <c r="CM429" s="15"/>
      <c r="CN429" s="15"/>
      <c r="CO429" s="15"/>
      <c r="CP429" s="15"/>
      <c r="CQ429" s="15"/>
      <c r="CR429" s="15"/>
      <c r="CS429" s="15"/>
      <c r="CT429" s="15"/>
      <c r="CU429" s="15"/>
      <c r="CV429" s="15"/>
      <c r="CW429" s="15"/>
      <c r="CX429" s="15"/>
      <c r="CY429" s="15"/>
      <c r="CZ429" s="15"/>
      <c r="DA429" s="15"/>
      <c r="DB429" s="15"/>
      <c r="DC429" s="15"/>
      <c r="DD429" s="15"/>
      <c r="DE429" s="15"/>
      <c r="DF429" s="15"/>
      <c r="DG429" s="15"/>
      <c r="DH429" s="15"/>
      <c r="DI429" s="15"/>
      <c r="DJ429" s="15"/>
      <c r="DK429" s="15"/>
      <c r="DL429" s="15"/>
      <c r="DM429" s="15"/>
      <c r="DN429" s="15"/>
      <c r="DO429" s="15"/>
      <c r="DP429" s="15"/>
      <c r="DQ429" s="15"/>
      <c r="DR429" s="15"/>
      <c r="DS429" s="15"/>
      <c r="DT429" s="15"/>
      <c r="DU429" s="15"/>
      <c r="DV429" s="15"/>
      <c r="DW429" s="15"/>
      <c r="DX429" s="15"/>
      <c r="DY429" s="15"/>
      <c r="DZ429" s="15"/>
      <c r="EA429" s="15"/>
      <c r="EB429" s="15"/>
      <c r="EC429" s="15"/>
      <c r="ED429" s="15"/>
      <c r="EE429" s="15"/>
      <c r="EF429" s="15"/>
      <c r="EG429" s="15"/>
      <c r="EH429" s="15"/>
      <c r="EI429" s="15"/>
      <c r="EJ429" s="15"/>
      <c r="EK429" s="15"/>
      <c r="EL429" s="15"/>
      <c r="EM429" s="15"/>
      <c r="EN429" s="15"/>
      <c r="EO429" s="15"/>
      <c r="EP429" s="15"/>
      <c r="EQ429" s="15"/>
      <c r="ER429" s="15"/>
      <c r="ES429" s="15"/>
      <c r="ET429" s="15"/>
      <c r="EU429" s="15"/>
      <c r="EV429" s="15"/>
      <c r="EW429" s="15"/>
      <c r="EX429" s="15"/>
      <c r="EY429" s="15"/>
      <c r="EZ429" s="15"/>
      <c r="FA429" s="15"/>
      <c r="FB429" s="15"/>
      <c r="FC429" s="15"/>
      <c r="FD429" s="15"/>
      <c r="FE429" s="15"/>
      <c r="FF429" s="15"/>
      <c r="FG429" s="15"/>
      <c r="FH429" s="15"/>
      <c r="FI429" s="15"/>
      <c r="FJ429" s="15"/>
      <c r="FK429" s="15"/>
      <c r="FL429" s="15"/>
      <c r="FM429" s="15"/>
      <c r="FN429" s="15"/>
      <c r="FO429" s="15"/>
      <c r="FP429" s="15"/>
      <c r="FQ429" s="15"/>
      <c r="FR429" s="15"/>
      <c r="FS429" s="15"/>
      <c r="FT429" s="15"/>
      <c r="FU429" s="15"/>
      <c r="FV429" s="15"/>
      <c r="FW429" s="15"/>
      <c r="FX429" s="15"/>
      <c r="FY429" s="15"/>
      <c r="FZ429" s="15"/>
      <c r="GA429" s="15"/>
      <c r="GB429" s="15"/>
      <c r="GC429" s="15"/>
      <c r="GD429" s="15"/>
      <c r="GE429" s="15"/>
      <c r="GF429" s="15"/>
      <c r="GG429" s="15"/>
      <c r="GH429" s="15"/>
      <c r="GI429" s="15"/>
      <c r="GJ429" s="15"/>
      <c r="GK429" s="15"/>
      <c r="GL429" s="15"/>
      <c r="GM429" s="15"/>
      <c r="GN429" s="15"/>
      <c r="GO429" s="15"/>
      <c r="GP429" s="15"/>
      <c r="GQ429" s="15"/>
      <c r="GR429" s="15"/>
      <c r="GS429" s="15"/>
      <c r="GT429" s="15"/>
      <c r="GU429" s="15"/>
      <c r="GV429" s="15"/>
      <c r="GW429" s="15"/>
      <c r="GX429" s="15"/>
      <c r="GY429" s="15"/>
      <c r="GZ429" s="15"/>
      <c r="HA429" s="15"/>
      <c r="HB429" s="15"/>
      <c r="HC429" s="15"/>
      <c r="HD429" s="15"/>
      <c r="HE429" s="15"/>
      <c r="HF429" s="15"/>
      <c r="HG429" s="15"/>
      <c r="HH429" s="15"/>
      <c r="HI429" s="15"/>
      <c r="HJ429" s="15"/>
      <c r="HK429" s="15"/>
      <c r="HL429" s="15"/>
      <c r="HM429" s="15"/>
      <c r="HN429" s="15"/>
      <c r="HO429" s="15"/>
      <c r="HP429" s="15"/>
      <c r="HQ429" s="15"/>
      <c r="HR429" s="15"/>
      <c r="HS429" s="15"/>
      <c r="HT429" s="15"/>
      <c r="HU429" s="15"/>
      <c r="HV429" s="15"/>
      <c r="HW429" s="15"/>
      <c r="HX429" s="15"/>
      <c r="HY429" s="15"/>
      <c r="HZ429" s="15"/>
      <c r="IA429" s="15"/>
      <c r="IB429" s="15"/>
      <c r="IC429" s="15"/>
      <c r="ID429" s="14"/>
      <c r="IE429" s="14"/>
      <c r="IF429" s="14"/>
      <c r="IG429" s="14"/>
      <c r="IH429" s="14"/>
      <c r="II429" s="14"/>
      <c r="IJ429" s="14"/>
      <c r="IK429" s="14"/>
      <c r="IL429" s="14"/>
      <c r="IM429" s="14"/>
      <c r="IN429" s="14"/>
      <c r="IO429" s="14"/>
    </row>
    <row r="430" spans="1:249" s="5" customFormat="1" ht="49.5" hidden="1">
      <c r="A430" s="60">
        <v>386</v>
      </c>
      <c r="B430" s="98" t="s">
        <v>470</v>
      </c>
      <c r="C430" s="98"/>
      <c r="D430" s="271"/>
      <c r="E430" s="62" t="s">
        <v>170</v>
      </c>
      <c r="F430" s="79" t="s">
        <v>1247</v>
      </c>
      <c r="G430" s="153" t="s">
        <v>484</v>
      </c>
      <c r="H430" s="105" t="s">
        <v>189</v>
      </c>
      <c r="I430" s="64">
        <v>2015</v>
      </c>
      <c r="J430" s="64">
        <v>2015</v>
      </c>
      <c r="K430" s="64">
        <v>2017</v>
      </c>
      <c r="L430" s="64" t="s">
        <v>1319</v>
      </c>
      <c r="M430" s="64"/>
      <c r="N430" s="187" t="s">
        <v>471</v>
      </c>
      <c r="O430" s="154">
        <v>2684</v>
      </c>
      <c r="P430" s="154"/>
      <c r="Q430" s="155">
        <v>500</v>
      </c>
      <c r="R430" s="100">
        <v>868</v>
      </c>
      <c r="S430" s="100"/>
      <c r="T430" s="157"/>
      <c r="U430" s="157"/>
      <c r="V430" s="157"/>
      <c r="W430" s="158">
        <f>X430</f>
        <v>500</v>
      </c>
      <c r="X430" s="155">
        <v>500</v>
      </c>
      <c r="Y430" s="159"/>
      <c r="Z430" s="163"/>
      <c r="AA430" s="163"/>
      <c r="AB430" s="295" t="s">
        <v>1459</v>
      </c>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5"/>
      <c r="FH430" s="15"/>
      <c r="FI430" s="15"/>
      <c r="FJ430" s="15"/>
      <c r="FK430" s="15"/>
      <c r="FL430" s="15"/>
      <c r="FM430" s="15"/>
      <c r="FN430" s="15"/>
      <c r="FO430" s="15"/>
      <c r="FP430" s="15"/>
      <c r="FQ430" s="15"/>
      <c r="FR430" s="15"/>
      <c r="FS430" s="15"/>
      <c r="FT430" s="15"/>
      <c r="FU430" s="15"/>
      <c r="FV430" s="15"/>
      <c r="FW430" s="15"/>
      <c r="FX430" s="15"/>
      <c r="FY430" s="15"/>
      <c r="FZ430" s="15"/>
      <c r="GA430" s="15"/>
      <c r="GB430" s="15"/>
      <c r="GC430" s="15"/>
      <c r="GD430" s="15"/>
      <c r="GE430" s="15"/>
      <c r="GF430" s="15"/>
      <c r="GG430" s="15"/>
      <c r="GH430" s="15"/>
      <c r="GI430" s="15"/>
      <c r="GJ430" s="15"/>
      <c r="GK430" s="15"/>
      <c r="GL430" s="15"/>
      <c r="GM430" s="15"/>
      <c r="GN430" s="15"/>
      <c r="GO430" s="15"/>
      <c r="GP430" s="15"/>
      <c r="GQ430" s="15"/>
      <c r="GR430" s="15"/>
      <c r="GS430" s="15"/>
      <c r="GT430" s="15"/>
      <c r="GU430" s="15"/>
      <c r="GV430" s="15"/>
      <c r="GW430" s="15"/>
      <c r="GX430" s="15"/>
      <c r="GY430" s="15"/>
      <c r="GZ430" s="15"/>
      <c r="HA430" s="15"/>
      <c r="HB430" s="15"/>
      <c r="HC430" s="15"/>
      <c r="HD430" s="15"/>
      <c r="HE430" s="15"/>
      <c r="HF430" s="15"/>
      <c r="HG430" s="15"/>
      <c r="HH430" s="15"/>
      <c r="HI430" s="15"/>
      <c r="HJ430" s="15"/>
      <c r="HK430" s="15"/>
      <c r="HL430" s="15"/>
      <c r="HM430" s="15"/>
      <c r="HN430" s="15"/>
      <c r="HO430" s="15"/>
      <c r="HP430" s="15"/>
      <c r="HQ430" s="15"/>
      <c r="HR430" s="15"/>
      <c r="HS430" s="15"/>
      <c r="HT430" s="15"/>
      <c r="HU430" s="15"/>
      <c r="HV430" s="15"/>
      <c r="HW430" s="15"/>
      <c r="HX430" s="15"/>
      <c r="HY430" s="15"/>
      <c r="HZ430" s="15"/>
      <c r="IA430" s="15"/>
      <c r="IB430" s="15"/>
      <c r="IC430" s="15"/>
      <c r="ID430" s="14"/>
      <c r="IE430" s="14"/>
      <c r="IF430" s="14"/>
      <c r="IG430" s="14"/>
      <c r="IH430" s="14"/>
      <c r="II430" s="14"/>
      <c r="IJ430" s="14"/>
      <c r="IK430" s="14"/>
      <c r="IL430" s="14"/>
      <c r="IM430" s="14"/>
      <c r="IN430" s="14"/>
      <c r="IO430" s="14"/>
    </row>
    <row r="431" spans="1:249" s="5" customFormat="1" ht="49.5" hidden="1">
      <c r="A431" s="60">
        <v>387</v>
      </c>
      <c r="B431" s="258" t="s">
        <v>488</v>
      </c>
      <c r="C431" s="258"/>
      <c r="D431" s="303"/>
      <c r="E431" s="63" t="s">
        <v>170</v>
      </c>
      <c r="F431" s="79" t="s">
        <v>1247</v>
      </c>
      <c r="G431" s="79"/>
      <c r="H431" s="307" t="s">
        <v>237</v>
      </c>
      <c r="I431" s="64">
        <v>2015</v>
      </c>
      <c r="J431" s="64">
        <v>2015</v>
      </c>
      <c r="K431" s="64">
        <v>2017</v>
      </c>
      <c r="L431" s="64" t="s">
        <v>1319</v>
      </c>
      <c r="M431" s="64"/>
      <c r="N431" s="258" t="s">
        <v>489</v>
      </c>
      <c r="O431" s="65">
        <v>23156</v>
      </c>
      <c r="P431" s="65"/>
      <c r="Q431" s="65">
        <f>O431</f>
        <v>23156</v>
      </c>
      <c r="R431" s="65">
        <v>7000</v>
      </c>
      <c r="S431" s="65"/>
      <c r="T431" s="65">
        <v>7000</v>
      </c>
      <c r="U431" s="65">
        <v>15315</v>
      </c>
      <c r="V431" s="65"/>
      <c r="W431" s="65">
        <f>O431*90%-R431</f>
        <v>13840.400000000001</v>
      </c>
      <c r="X431" s="65">
        <v>4756</v>
      </c>
      <c r="Y431" s="65">
        <f>IF((W431-X431)&lt;1000,(W431-X431),MIN((W431-X431)*50%,2000))</f>
        <v>2000</v>
      </c>
      <c r="Z431" s="65">
        <f t="shared" ref="Z431:Z440" si="33">W431-X431-Y431</f>
        <v>7084.4000000000015</v>
      </c>
      <c r="AA431" s="65"/>
      <c r="AB431" s="85" t="s">
        <v>1224</v>
      </c>
    </row>
    <row r="432" spans="1:249" s="5" customFormat="1" ht="49.5" hidden="1">
      <c r="A432" s="60">
        <v>389</v>
      </c>
      <c r="B432" s="308" t="s">
        <v>530</v>
      </c>
      <c r="C432" s="308"/>
      <c r="D432" s="309"/>
      <c r="E432" s="63" t="s">
        <v>170</v>
      </c>
      <c r="F432" s="79" t="s">
        <v>1247</v>
      </c>
      <c r="G432" s="79"/>
      <c r="H432" s="389" t="s">
        <v>237</v>
      </c>
      <c r="I432" s="64">
        <v>2015</v>
      </c>
      <c r="J432" s="64">
        <v>2015</v>
      </c>
      <c r="K432" s="64">
        <v>2017</v>
      </c>
      <c r="L432" s="64" t="s">
        <v>1319</v>
      </c>
      <c r="M432" s="64"/>
      <c r="N432" s="290" t="s">
        <v>531</v>
      </c>
      <c r="O432" s="65">
        <v>4957</v>
      </c>
      <c r="P432" s="65"/>
      <c r="Q432" s="65">
        <f>O432</f>
        <v>4957</v>
      </c>
      <c r="R432" s="65">
        <v>1750</v>
      </c>
      <c r="S432" s="65"/>
      <c r="T432" s="65">
        <v>1750</v>
      </c>
      <c r="U432" s="65">
        <v>2710</v>
      </c>
      <c r="V432" s="65"/>
      <c r="W432" s="65">
        <f t="shared" ref="W432:W439" si="34">Q432*0.9-T432</f>
        <v>2711.3</v>
      </c>
      <c r="X432" s="65">
        <v>1500</v>
      </c>
      <c r="Y432" s="65">
        <f>IF((W432-X432)&lt;1000,(W432-X432),MIN((W432-X432)*50%,2000))</f>
        <v>605.65000000000009</v>
      </c>
      <c r="Z432" s="65">
        <v>605</v>
      </c>
      <c r="AA432" s="65"/>
      <c r="AB432" s="85" t="s">
        <v>1224</v>
      </c>
    </row>
    <row r="433" spans="1:249" s="5" customFormat="1" ht="49.5" hidden="1">
      <c r="A433" s="60">
        <v>390</v>
      </c>
      <c r="B433" s="258" t="s">
        <v>532</v>
      </c>
      <c r="C433" s="258"/>
      <c r="D433" s="303"/>
      <c r="E433" s="63" t="s">
        <v>170</v>
      </c>
      <c r="F433" s="79" t="s">
        <v>1247</v>
      </c>
      <c r="G433" s="79"/>
      <c r="H433" s="307" t="s">
        <v>189</v>
      </c>
      <c r="I433" s="64">
        <v>2015</v>
      </c>
      <c r="J433" s="64">
        <v>2015</v>
      </c>
      <c r="K433" s="64">
        <v>2017</v>
      </c>
      <c r="L433" s="64" t="s">
        <v>1319</v>
      </c>
      <c r="M433" s="64"/>
      <c r="N433" s="258" t="s">
        <v>533</v>
      </c>
      <c r="O433" s="65">
        <v>4632</v>
      </c>
      <c r="P433" s="65"/>
      <c r="Q433" s="65">
        <v>4632</v>
      </c>
      <c r="R433" s="65">
        <v>1700</v>
      </c>
      <c r="S433" s="65"/>
      <c r="T433" s="65">
        <v>1700</v>
      </c>
      <c r="U433" s="65">
        <v>2672</v>
      </c>
      <c r="V433" s="65"/>
      <c r="W433" s="65">
        <f t="shared" si="34"/>
        <v>2468.8000000000002</v>
      </c>
      <c r="X433" s="65"/>
      <c r="Y433" s="65">
        <f>IF((W433-X433)&lt;1000,(W433-X433),MIN((W433-X433)*50%,2000))</f>
        <v>1234.4000000000001</v>
      </c>
      <c r="Z433" s="65">
        <f t="shared" si="33"/>
        <v>1234.4000000000001</v>
      </c>
      <c r="AA433" s="65"/>
      <c r="AB433" s="85" t="s">
        <v>1224</v>
      </c>
    </row>
    <row r="434" spans="1:249" s="5" customFormat="1" ht="99" hidden="1">
      <c r="A434" s="60">
        <v>391</v>
      </c>
      <c r="B434" s="292" t="s">
        <v>544</v>
      </c>
      <c r="C434" s="292"/>
      <c r="D434" s="293"/>
      <c r="E434" s="63" t="s">
        <v>170</v>
      </c>
      <c r="F434" s="79" t="s">
        <v>1247</v>
      </c>
      <c r="G434" s="79"/>
      <c r="H434" s="105" t="s">
        <v>26</v>
      </c>
      <c r="I434" s="64">
        <v>2015</v>
      </c>
      <c r="J434" s="64">
        <v>2015</v>
      </c>
      <c r="K434" s="64">
        <v>2017</v>
      </c>
      <c r="L434" s="64" t="s">
        <v>1319</v>
      </c>
      <c r="M434" s="64"/>
      <c r="N434" s="390" t="s">
        <v>545</v>
      </c>
      <c r="O434" s="65">
        <v>4636</v>
      </c>
      <c r="P434" s="65"/>
      <c r="Q434" s="65">
        <f t="shared" ref="Q434:Q439" si="35">O434</f>
        <v>4636</v>
      </c>
      <c r="R434" s="65">
        <v>1100</v>
      </c>
      <c r="S434" s="65"/>
      <c r="T434" s="65">
        <v>1100</v>
      </c>
      <c r="U434" s="65">
        <v>1713</v>
      </c>
      <c r="V434" s="65"/>
      <c r="W434" s="65">
        <f t="shared" si="34"/>
        <v>3072.4000000000005</v>
      </c>
      <c r="X434" s="65"/>
      <c r="Y434" s="65">
        <f>IF((W434-X434)&lt;1000,(W434-X434),MIN((W434-X434)*50%,2000))</f>
        <v>1536.2000000000003</v>
      </c>
      <c r="Z434" s="65">
        <f t="shared" si="33"/>
        <v>1536.2000000000003</v>
      </c>
      <c r="AA434" s="65"/>
      <c r="AB434" s="85" t="s">
        <v>1224</v>
      </c>
    </row>
    <row r="435" spans="1:249" s="5" customFormat="1" ht="99" hidden="1">
      <c r="A435" s="60">
        <v>392</v>
      </c>
      <c r="B435" s="391" t="s">
        <v>546</v>
      </c>
      <c r="C435" s="391"/>
      <c r="D435" s="392"/>
      <c r="E435" s="63" t="s">
        <v>170</v>
      </c>
      <c r="F435" s="79" t="s">
        <v>1247</v>
      </c>
      <c r="G435" s="79"/>
      <c r="H435" s="393" t="s">
        <v>237</v>
      </c>
      <c r="I435" s="64">
        <v>2015</v>
      </c>
      <c r="J435" s="64">
        <v>2015</v>
      </c>
      <c r="K435" s="64">
        <v>2017</v>
      </c>
      <c r="L435" s="64" t="s">
        <v>1319</v>
      </c>
      <c r="M435" s="64"/>
      <c r="N435" s="394" t="s">
        <v>547</v>
      </c>
      <c r="O435" s="65">
        <v>6410</v>
      </c>
      <c r="P435" s="65"/>
      <c r="Q435" s="65">
        <f t="shared" si="35"/>
        <v>6410</v>
      </c>
      <c r="R435" s="65">
        <v>2066</v>
      </c>
      <c r="S435" s="65"/>
      <c r="T435" s="65">
        <v>2066</v>
      </c>
      <c r="U435" s="65">
        <v>1573</v>
      </c>
      <c r="V435" s="65"/>
      <c r="W435" s="65">
        <f t="shared" si="34"/>
        <v>3703</v>
      </c>
      <c r="X435" s="65"/>
      <c r="Y435" s="65">
        <f>IF((W435-X435)&lt;1000,(W435-X435),MIN((W435-X435)*50%,2000))</f>
        <v>1851.5</v>
      </c>
      <c r="Z435" s="65">
        <f t="shared" si="33"/>
        <v>1851.5</v>
      </c>
      <c r="AA435" s="65"/>
      <c r="AB435" s="85" t="s">
        <v>1224</v>
      </c>
    </row>
    <row r="436" spans="1:249" s="5" customFormat="1" ht="49.5" hidden="1">
      <c r="A436" s="60">
        <v>395</v>
      </c>
      <c r="B436" s="283" t="s">
        <v>571</v>
      </c>
      <c r="C436" s="283"/>
      <c r="D436" s="291"/>
      <c r="E436" s="63" t="s">
        <v>170</v>
      </c>
      <c r="F436" s="79" t="s">
        <v>1247</v>
      </c>
      <c r="G436" s="79"/>
      <c r="H436" s="139" t="s">
        <v>51</v>
      </c>
      <c r="I436" s="64">
        <v>2016</v>
      </c>
      <c r="J436" s="64">
        <v>2016</v>
      </c>
      <c r="K436" s="64">
        <v>2018</v>
      </c>
      <c r="L436" s="64" t="s">
        <v>1319</v>
      </c>
      <c r="M436" s="64"/>
      <c r="N436" s="290" t="s">
        <v>572</v>
      </c>
      <c r="O436" s="65">
        <v>4800</v>
      </c>
      <c r="P436" s="65"/>
      <c r="Q436" s="65">
        <f t="shared" si="35"/>
        <v>4800</v>
      </c>
      <c r="R436" s="65">
        <v>50</v>
      </c>
      <c r="S436" s="65"/>
      <c r="T436" s="65">
        <v>50</v>
      </c>
      <c r="U436" s="65">
        <v>345</v>
      </c>
      <c r="V436" s="65"/>
      <c r="W436" s="65">
        <f t="shared" si="34"/>
        <v>4270</v>
      </c>
      <c r="X436" s="65">
        <v>345</v>
      </c>
      <c r="Y436" s="65">
        <v>1000</v>
      </c>
      <c r="Z436" s="65">
        <f t="shared" si="33"/>
        <v>2925</v>
      </c>
      <c r="AA436" s="65"/>
      <c r="AB436" s="259" t="s">
        <v>505</v>
      </c>
    </row>
    <row r="437" spans="1:249" s="5" customFormat="1" ht="49.5" hidden="1">
      <c r="A437" s="60">
        <v>399</v>
      </c>
      <c r="B437" s="283" t="s">
        <v>566</v>
      </c>
      <c r="C437" s="283"/>
      <c r="D437" s="291"/>
      <c r="E437" s="63" t="s">
        <v>170</v>
      </c>
      <c r="F437" s="79" t="s">
        <v>1247</v>
      </c>
      <c r="G437" s="79"/>
      <c r="H437" s="389" t="s">
        <v>237</v>
      </c>
      <c r="I437" s="64">
        <v>2017</v>
      </c>
      <c r="J437" s="64">
        <v>2017</v>
      </c>
      <c r="K437" s="64">
        <v>2019</v>
      </c>
      <c r="L437" s="64" t="s">
        <v>1319</v>
      </c>
      <c r="M437" s="64"/>
      <c r="N437" s="284" t="s">
        <v>567</v>
      </c>
      <c r="O437" s="65">
        <v>8675</v>
      </c>
      <c r="P437" s="65"/>
      <c r="Q437" s="65">
        <f t="shared" si="35"/>
        <v>8675</v>
      </c>
      <c r="R437" s="65"/>
      <c r="S437" s="65"/>
      <c r="T437" s="65"/>
      <c r="U437" s="65">
        <v>437</v>
      </c>
      <c r="V437" s="65"/>
      <c r="W437" s="65">
        <f t="shared" si="34"/>
        <v>7807.5</v>
      </c>
      <c r="X437" s="65">
        <v>437</v>
      </c>
      <c r="Y437" s="65"/>
      <c r="Z437" s="65">
        <f t="shared" si="33"/>
        <v>7370.5</v>
      </c>
      <c r="AA437" s="65"/>
      <c r="AB437" s="259" t="s">
        <v>505</v>
      </c>
    </row>
    <row r="438" spans="1:249" s="5" customFormat="1" ht="49.5" hidden="1">
      <c r="A438" s="60">
        <v>400</v>
      </c>
      <c r="B438" s="283" t="s">
        <v>573</v>
      </c>
      <c r="C438" s="283"/>
      <c r="D438" s="291"/>
      <c r="E438" s="63" t="s">
        <v>170</v>
      </c>
      <c r="F438" s="79" t="s">
        <v>1247</v>
      </c>
      <c r="G438" s="79"/>
      <c r="H438" s="139" t="s">
        <v>51</v>
      </c>
      <c r="I438" s="64">
        <v>2017</v>
      </c>
      <c r="J438" s="64">
        <v>2017</v>
      </c>
      <c r="K438" s="64">
        <v>2019</v>
      </c>
      <c r="L438" s="64" t="s">
        <v>1319</v>
      </c>
      <c r="M438" s="64"/>
      <c r="N438" s="290" t="s">
        <v>574</v>
      </c>
      <c r="O438" s="65">
        <v>6190</v>
      </c>
      <c r="P438" s="65"/>
      <c r="Q438" s="65">
        <f t="shared" si="35"/>
        <v>6190</v>
      </c>
      <c r="R438" s="65">
        <v>50</v>
      </c>
      <c r="S438" s="65"/>
      <c r="T438" s="65">
        <v>50</v>
      </c>
      <c r="U438" s="65">
        <v>315</v>
      </c>
      <c r="V438" s="65"/>
      <c r="W438" s="65">
        <f t="shared" si="34"/>
        <v>5521</v>
      </c>
      <c r="X438" s="65">
        <v>315</v>
      </c>
      <c r="Y438" s="65"/>
      <c r="Z438" s="65">
        <f t="shared" si="33"/>
        <v>5206</v>
      </c>
      <c r="AA438" s="65"/>
      <c r="AB438" s="259" t="s">
        <v>505</v>
      </c>
    </row>
    <row r="439" spans="1:249" s="5" customFormat="1" ht="49.5" hidden="1">
      <c r="A439" s="60">
        <v>401</v>
      </c>
      <c r="B439" s="283" t="s">
        <v>580</v>
      </c>
      <c r="C439" s="283"/>
      <c r="D439" s="291"/>
      <c r="E439" s="63" t="s">
        <v>170</v>
      </c>
      <c r="F439" s="79" t="s">
        <v>1247</v>
      </c>
      <c r="G439" s="79"/>
      <c r="H439" s="139" t="s">
        <v>51</v>
      </c>
      <c r="I439" s="64">
        <v>2017</v>
      </c>
      <c r="J439" s="64">
        <v>2017</v>
      </c>
      <c r="K439" s="64">
        <v>2019</v>
      </c>
      <c r="L439" s="64" t="s">
        <v>1319</v>
      </c>
      <c r="M439" s="64"/>
      <c r="N439" s="290" t="s">
        <v>581</v>
      </c>
      <c r="O439" s="65">
        <v>5795</v>
      </c>
      <c r="P439" s="65"/>
      <c r="Q439" s="65">
        <f t="shared" si="35"/>
        <v>5795</v>
      </c>
      <c r="R439" s="65">
        <v>100</v>
      </c>
      <c r="S439" s="65"/>
      <c r="T439" s="65">
        <v>100</v>
      </c>
      <c r="U439" s="65">
        <v>205</v>
      </c>
      <c r="V439" s="65"/>
      <c r="W439" s="65">
        <f t="shared" si="34"/>
        <v>5115.5</v>
      </c>
      <c r="X439" s="65">
        <v>205</v>
      </c>
      <c r="Y439" s="65"/>
      <c r="Z439" s="65">
        <f t="shared" si="33"/>
        <v>4910.5</v>
      </c>
      <c r="AA439" s="65"/>
      <c r="AB439" s="259" t="s">
        <v>505</v>
      </c>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row>
    <row r="440" spans="1:249" s="5" customFormat="1" ht="47.25">
      <c r="A440" s="1296">
        <v>4</v>
      </c>
      <c r="B440" s="1309" t="s">
        <v>418</v>
      </c>
      <c r="C440" s="395"/>
      <c r="D440" s="396"/>
      <c r="E440" s="63" t="s">
        <v>170</v>
      </c>
      <c r="F440" s="97" t="s">
        <v>1248</v>
      </c>
      <c r="G440" s="278" t="s">
        <v>1088</v>
      </c>
      <c r="H440" s="1290" t="s">
        <v>1146</v>
      </c>
      <c r="I440" s="1298">
        <v>2016</v>
      </c>
      <c r="J440" s="64"/>
      <c r="K440" s="1298">
        <v>2021</v>
      </c>
      <c r="L440" s="64" t="s">
        <v>1319</v>
      </c>
      <c r="M440" s="64"/>
      <c r="N440" s="1939" t="s">
        <v>442</v>
      </c>
      <c r="O440" s="1303">
        <v>146500</v>
      </c>
      <c r="P440" s="1303"/>
      <c r="Q440" s="1303">
        <v>10500</v>
      </c>
      <c r="R440" s="1303"/>
      <c r="S440" s="1303"/>
      <c r="T440" s="1311"/>
      <c r="U440" s="1304">
        <v>7350</v>
      </c>
      <c r="V440" s="1304">
        <v>7350</v>
      </c>
      <c r="W440" s="1304">
        <v>7350</v>
      </c>
      <c r="X440" s="1312"/>
      <c r="Y440" s="1304">
        <v>2500</v>
      </c>
      <c r="Z440" s="1304">
        <f t="shared" si="33"/>
        <v>4850</v>
      </c>
      <c r="AA440" s="1835"/>
      <c r="AB440" s="1306"/>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row>
    <row r="441" spans="1:249" s="5" customFormat="1" ht="82.5" hidden="1">
      <c r="A441" s="60">
        <v>403</v>
      </c>
      <c r="B441" s="398" t="s">
        <v>637</v>
      </c>
      <c r="C441" s="398"/>
      <c r="D441" s="399"/>
      <c r="E441" s="266" t="s">
        <v>170</v>
      </c>
      <c r="F441" s="97" t="s">
        <v>1248</v>
      </c>
      <c r="G441" s="97"/>
      <c r="H441" s="63" t="s">
        <v>19</v>
      </c>
      <c r="I441" s="64">
        <v>2017</v>
      </c>
      <c r="J441" s="64">
        <v>2017</v>
      </c>
      <c r="K441" s="64">
        <v>2018</v>
      </c>
      <c r="L441" s="64" t="s">
        <v>1319</v>
      </c>
      <c r="M441" s="64"/>
      <c r="N441" s="398" t="s">
        <v>638</v>
      </c>
      <c r="O441" s="400">
        <v>12400</v>
      </c>
      <c r="P441" s="400"/>
      <c r="Q441" s="400">
        <f>O441</f>
        <v>12400</v>
      </c>
      <c r="R441" s="401"/>
      <c r="S441" s="401"/>
      <c r="T441" s="401"/>
      <c r="U441" s="401"/>
      <c r="V441" s="401"/>
      <c r="W441" s="268">
        <f>Q441*0.9*0.531</f>
        <v>5925.96</v>
      </c>
      <c r="X441" s="400"/>
      <c r="Y441" s="400"/>
      <c r="Z441" s="268">
        <f>W441</f>
        <v>5925.96</v>
      </c>
      <c r="AA441" s="268"/>
      <c r="AB441" s="402" t="s">
        <v>639</v>
      </c>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c r="DV441" s="19"/>
      <c r="DW441" s="19"/>
      <c r="DX441" s="19"/>
      <c r="DY441" s="19"/>
      <c r="DZ441" s="19"/>
      <c r="EA441" s="19"/>
      <c r="EB441" s="19"/>
      <c r="EC441" s="19"/>
      <c r="ED441" s="19"/>
      <c r="EE441" s="19"/>
      <c r="EF441" s="19"/>
      <c r="EG441" s="19"/>
      <c r="EH441" s="19"/>
      <c r="EI441" s="19"/>
      <c r="EJ441" s="19"/>
      <c r="EK441" s="19"/>
      <c r="EL441" s="19"/>
      <c r="EM441" s="19"/>
      <c r="EN441" s="19"/>
      <c r="EO441" s="19"/>
      <c r="EP441" s="19"/>
      <c r="EQ441" s="19"/>
      <c r="ER441" s="19"/>
      <c r="ES441" s="19"/>
      <c r="ET441" s="19"/>
      <c r="EU441" s="19"/>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9"/>
      <c r="GQ441" s="19"/>
      <c r="GR441" s="19"/>
      <c r="GS441" s="19"/>
      <c r="GT441" s="19"/>
      <c r="GU441" s="19"/>
      <c r="GV441" s="19"/>
      <c r="GW441" s="19"/>
      <c r="GX441" s="19"/>
      <c r="GY441" s="19"/>
      <c r="GZ441" s="19"/>
      <c r="HA441" s="19"/>
      <c r="HB441" s="19"/>
      <c r="HC441" s="19"/>
      <c r="HD441" s="19"/>
      <c r="HE441" s="19"/>
      <c r="HF441" s="19"/>
      <c r="HG441" s="19"/>
      <c r="HH441" s="19"/>
      <c r="HI441" s="19"/>
      <c r="HJ441" s="19"/>
      <c r="HK441" s="19"/>
      <c r="HL441" s="19"/>
      <c r="HM441" s="19"/>
      <c r="HN441" s="19"/>
      <c r="HO441" s="19"/>
      <c r="HP441" s="19"/>
      <c r="HQ441" s="19"/>
      <c r="HR441" s="19"/>
      <c r="HS441" s="19"/>
      <c r="HT441" s="19"/>
      <c r="HU441" s="19"/>
      <c r="HV441" s="19"/>
      <c r="HW441" s="19"/>
      <c r="HX441" s="19"/>
      <c r="HY441" s="19"/>
      <c r="HZ441" s="19"/>
      <c r="IA441" s="19"/>
      <c r="IB441" s="19"/>
      <c r="IC441" s="19"/>
      <c r="ID441" s="19"/>
      <c r="IE441" s="19"/>
      <c r="IF441" s="19"/>
      <c r="IG441" s="19"/>
      <c r="IH441" s="19"/>
      <c r="II441" s="19"/>
      <c r="IJ441" s="19"/>
      <c r="IK441" s="19"/>
      <c r="IL441" s="19"/>
      <c r="IM441" s="19"/>
      <c r="IN441" s="19"/>
      <c r="IO441" s="19"/>
    </row>
    <row r="442" spans="1:249" s="5" customFormat="1" ht="49.5" hidden="1">
      <c r="A442" s="60">
        <v>404</v>
      </c>
      <c r="B442" s="398" t="s">
        <v>640</v>
      </c>
      <c r="C442" s="398"/>
      <c r="D442" s="399"/>
      <c r="E442" s="266" t="s">
        <v>170</v>
      </c>
      <c r="F442" s="97" t="s">
        <v>1248</v>
      </c>
      <c r="G442" s="97"/>
      <c r="H442" s="403" t="s">
        <v>237</v>
      </c>
      <c r="I442" s="64">
        <v>2017</v>
      </c>
      <c r="J442" s="64">
        <v>2016</v>
      </c>
      <c r="K442" s="64">
        <v>2018</v>
      </c>
      <c r="L442" s="64" t="s">
        <v>1319</v>
      </c>
      <c r="M442" s="64"/>
      <c r="N442" s="398" t="s">
        <v>641</v>
      </c>
      <c r="O442" s="400">
        <v>12177</v>
      </c>
      <c r="P442" s="400"/>
      <c r="Q442" s="400">
        <f>O442</f>
        <v>12177</v>
      </c>
      <c r="R442" s="401"/>
      <c r="S442" s="401"/>
      <c r="T442" s="401">
        <v>2000</v>
      </c>
      <c r="U442" s="401"/>
      <c r="V442" s="401"/>
      <c r="W442" s="268">
        <f>Q442*0.9*0.531</f>
        <v>5819.3883000000005</v>
      </c>
      <c r="X442" s="400"/>
      <c r="Y442" s="400"/>
      <c r="Z442" s="268">
        <f>W442</f>
        <v>5819.3883000000005</v>
      </c>
      <c r="AA442" s="268"/>
      <c r="AB442" s="402" t="s">
        <v>642</v>
      </c>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row>
    <row r="443" spans="1:249" s="5" customFormat="1" ht="110.25">
      <c r="A443" s="1296">
        <v>5</v>
      </c>
      <c r="B443" s="1301" t="s">
        <v>389</v>
      </c>
      <c r="C443" s="183"/>
      <c r="D443" s="230"/>
      <c r="E443" s="278" t="s">
        <v>388</v>
      </c>
      <c r="F443" s="93" t="s">
        <v>1246</v>
      </c>
      <c r="G443" s="278" t="s">
        <v>1088</v>
      </c>
      <c r="H443" s="1290" t="s">
        <v>19</v>
      </c>
      <c r="I443" s="1298">
        <v>2007</v>
      </c>
      <c r="J443" s="64">
        <v>2007</v>
      </c>
      <c r="K443" s="1298">
        <v>2014</v>
      </c>
      <c r="L443" s="64">
        <v>2014</v>
      </c>
      <c r="M443" s="64"/>
      <c r="N443" s="1937" t="s">
        <v>421</v>
      </c>
      <c r="O443" s="1308">
        <v>315934</v>
      </c>
      <c r="P443" s="1308">
        <v>221154</v>
      </c>
      <c r="Q443" s="1303">
        <v>94780.200000000012</v>
      </c>
      <c r="R443" s="1308">
        <v>173400</v>
      </c>
      <c r="S443" s="1308"/>
      <c r="T443" s="1303">
        <v>31700</v>
      </c>
      <c r="U443" s="1304"/>
      <c r="V443" s="1304"/>
      <c r="W443" s="1304">
        <v>0</v>
      </c>
      <c r="X443" s="1305"/>
      <c r="Y443" s="1304"/>
      <c r="Z443" s="1304">
        <f>W443</f>
        <v>0</v>
      </c>
      <c r="AA443" s="1835"/>
      <c r="AB443" s="1301"/>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row>
    <row r="444" spans="1:249" s="39" customFormat="1" ht="49.5" hidden="1">
      <c r="A444" s="68">
        <v>406</v>
      </c>
      <c r="B444" s="304" t="s">
        <v>321</v>
      </c>
      <c r="C444" s="304"/>
      <c r="D444" s="404"/>
      <c r="E444" s="72" t="s">
        <v>388</v>
      </c>
      <c r="F444" s="70" t="s">
        <v>1140</v>
      </c>
      <c r="G444" s="70"/>
      <c r="H444" s="72" t="s">
        <v>132</v>
      </c>
      <c r="I444" s="73">
        <v>2011</v>
      </c>
      <c r="J444" s="73">
        <v>2012</v>
      </c>
      <c r="K444" s="73">
        <v>2014</v>
      </c>
      <c r="L444" s="73">
        <v>2014</v>
      </c>
      <c r="M444" s="73"/>
      <c r="N444" s="405" t="s">
        <v>322</v>
      </c>
      <c r="O444" s="406">
        <v>18899</v>
      </c>
      <c r="P444" s="406"/>
      <c r="Q444" s="406">
        <v>18899</v>
      </c>
      <c r="R444" s="406">
        <v>12300</v>
      </c>
      <c r="S444" s="406"/>
      <c r="T444" s="323">
        <v>12300</v>
      </c>
      <c r="U444" s="407">
        <v>0</v>
      </c>
      <c r="V444" s="1665"/>
      <c r="W444" s="323">
        <v>3000</v>
      </c>
      <c r="X444" s="89">
        <v>3000</v>
      </c>
      <c r="Y444" s="322"/>
      <c r="Z444" s="168"/>
      <c r="AA444" s="168"/>
      <c r="AB444" s="408"/>
    </row>
    <row r="445" spans="1:249" s="5" customFormat="1" ht="165" hidden="1">
      <c r="A445" s="60">
        <v>407</v>
      </c>
      <c r="B445" s="77" t="s">
        <v>109</v>
      </c>
      <c r="C445" s="77" t="s">
        <v>1321</v>
      </c>
      <c r="D445" s="409" t="s">
        <v>1322</v>
      </c>
      <c r="E445" s="101" t="s">
        <v>388</v>
      </c>
      <c r="F445" s="62" t="s">
        <v>1140</v>
      </c>
      <c r="G445" s="102" t="s">
        <v>130</v>
      </c>
      <c r="H445" s="410" t="s">
        <v>106</v>
      </c>
      <c r="I445" s="64">
        <v>2012</v>
      </c>
      <c r="J445" s="64">
        <v>2009</v>
      </c>
      <c r="K445" s="64">
        <v>2012</v>
      </c>
      <c r="L445" s="64">
        <v>2014</v>
      </c>
      <c r="M445" s="64"/>
      <c r="N445" s="98" t="s">
        <v>110</v>
      </c>
      <c r="O445" s="273">
        <v>47404</v>
      </c>
      <c r="P445" s="273"/>
      <c r="Q445" s="273">
        <v>5793</v>
      </c>
      <c r="R445" s="273">
        <v>44049</v>
      </c>
      <c r="S445" s="273"/>
      <c r="T445" s="273">
        <v>2438</v>
      </c>
      <c r="U445" s="273">
        <v>100</v>
      </c>
      <c r="V445" s="273"/>
      <c r="W445" s="411">
        <f>X445+Y445+Z445</f>
        <v>210</v>
      </c>
      <c r="X445" s="411">
        <v>210</v>
      </c>
      <c r="Y445" s="411"/>
      <c r="Z445" s="411">
        <v>0</v>
      </c>
      <c r="AA445" s="411"/>
      <c r="AB445" s="77" t="s">
        <v>111</v>
      </c>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row>
    <row r="446" spans="1:249" s="5" customFormat="1" ht="66" hidden="1" customHeight="1">
      <c r="A446" s="60">
        <v>408</v>
      </c>
      <c r="B446" s="77" t="s">
        <v>112</v>
      </c>
      <c r="C446" s="77" t="s">
        <v>1465</v>
      </c>
      <c r="D446" s="412">
        <v>34086</v>
      </c>
      <c r="E446" s="101" t="s">
        <v>388</v>
      </c>
      <c r="F446" s="62" t="s">
        <v>1140</v>
      </c>
      <c r="G446" s="102" t="s">
        <v>130</v>
      </c>
      <c r="H446" s="410" t="s">
        <v>106</v>
      </c>
      <c r="I446" s="64">
        <v>2013</v>
      </c>
      <c r="J446" s="80" t="s">
        <v>1466</v>
      </c>
      <c r="K446" s="64">
        <v>2015</v>
      </c>
      <c r="L446" s="80" t="s">
        <v>1184</v>
      </c>
      <c r="M446" s="64"/>
      <c r="N446" s="98" t="s">
        <v>113</v>
      </c>
      <c r="O446" s="273">
        <v>72595</v>
      </c>
      <c r="P446" s="273"/>
      <c r="Q446" s="273">
        <v>29038</v>
      </c>
      <c r="R446" s="273">
        <v>33750</v>
      </c>
      <c r="S446" s="273"/>
      <c r="T446" s="273">
        <v>50</v>
      </c>
      <c r="U446" s="273">
        <v>336</v>
      </c>
      <c r="V446" s="273"/>
      <c r="W446" s="411">
        <f>X446+Y446+Z446</f>
        <v>336</v>
      </c>
      <c r="X446" s="411">
        <v>336</v>
      </c>
      <c r="Y446" s="411"/>
      <c r="Z446" s="411">
        <v>0</v>
      </c>
      <c r="AA446" s="411"/>
      <c r="AB446" s="77" t="s">
        <v>114</v>
      </c>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row>
    <row r="447" spans="1:249" s="5" customFormat="1" ht="165" hidden="1">
      <c r="A447" s="60">
        <v>409</v>
      </c>
      <c r="B447" s="77" t="s">
        <v>105</v>
      </c>
      <c r="C447" s="77" t="s">
        <v>1160</v>
      </c>
      <c r="D447" s="412">
        <v>14324</v>
      </c>
      <c r="E447" s="101" t="s">
        <v>388</v>
      </c>
      <c r="F447" s="62" t="s">
        <v>1140</v>
      </c>
      <c r="G447" s="102" t="s">
        <v>130</v>
      </c>
      <c r="H447" s="410" t="s">
        <v>106</v>
      </c>
      <c r="I447" s="64">
        <v>2014</v>
      </c>
      <c r="J447" s="64">
        <v>2014</v>
      </c>
      <c r="K447" s="64">
        <v>2015</v>
      </c>
      <c r="L447" s="64">
        <v>2015</v>
      </c>
      <c r="M447" s="64"/>
      <c r="N447" s="98" t="s">
        <v>107</v>
      </c>
      <c r="O447" s="154">
        <v>14324</v>
      </c>
      <c r="P447" s="154"/>
      <c r="Q447" s="154">
        <v>14324</v>
      </c>
      <c r="R447" s="273">
        <v>14110</v>
      </c>
      <c r="S447" s="273"/>
      <c r="T447" s="273">
        <v>14110</v>
      </c>
      <c r="U447" s="273">
        <v>214</v>
      </c>
      <c r="V447" s="273"/>
      <c r="W447" s="411">
        <f>X447+Y447+Z447</f>
        <v>0</v>
      </c>
      <c r="X447" s="411"/>
      <c r="Y447" s="411"/>
      <c r="Z447" s="411">
        <v>0</v>
      </c>
      <c r="AA447" s="411"/>
      <c r="AB447" s="77" t="s">
        <v>108</v>
      </c>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row>
    <row r="448" spans="1:249" s="5" customFormat="1" ht="47.25">
      <c r="A448" s="1296">
        <v>6</v>
      </c>
      <c r="B448" s="1301" t="s">
        <v>392</v>
      </c>
      <c r="C448" s="183"/>
      <c r="D448" s="230"/>
      <c r="E448" s="278" t="s">
        <v>388</v>
      </c>
      <c r="F448" s="79" t="s">
        <v>1247</v>
      </c>
      <c r="G448" s="278" t="s">
        <v>1088</v>
      </c>
      <c r="H448" s="1313" t="s">
        <v>51</v>
      </c>
      <c r="I448" s="1298">
        <v>2010</v>
      </c>
      <c r="J448" s="64">
        <v>2010</v>
      </c>
      <c r="K448" s="1298">
        <v>2018</v>
      </c>
      <c r="L448" s="64" t="s">
        <v>1319</v>
      </c>
      <c r="M448" s="64"/>
      <c r="N448" s="1938" t="s">
        <v>423</v>
      </c>
      <c r="O448" s="1308">
        <v>122095</v>
      </c>
      <c r="P448" s="1308"/>
      <c r="Q448" s="1303">
        <v>69246</v>
      </c>
      <c r="R448" s="1308">
        <v>48813</v>
      </c>
      <c r="S448" s="1308"/>
      <c r="T448" s="1303">
        <v>8800</v>
      </c>
      <c r="U448" s="1304">
        <v>60446</v>
      </c>
      <c r="V448" s="1304">
        <v>60446</v>
      </c>
      <c r="W448" s="1304">
        <v>60446</v>
      </c>
      <c r="X448" s="1307">
        <v>23800</v>
      </c>
      <c r="Y448" s="1304">
        <v>15000</v>
      </c>
      <c r="Z448" s="1304">
        <f>W448-X448-Y448</f>
        <v>21646</v>
      </c>
      <c r="AA448" s="1835"/>
      <c r="AB448" s="1314"/>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row>
    <row r="449" spans="1:249" s="5" customFormat="1" ht="49.5" hidden="1">
      <c r="A449" s="60">
        <v>411</v>
      </c>
      <c r="B449" s="98" t="s">
        <v>575</v>
      </c>
      <c r="C449" s="98"/>
      <c r="D449" s="271"/>
      <c r="E449" s="63" t="s">
        <v>388</v>
      </c>
      <c r="F449" s="79" t="s">
        <v>1247</v>
      </c>
      <c r="G449" s="79"/>
      <c r="H449" s="63" t="s">
        <v>19</v>
      </c>
      <c r="I449" s="64">
        <v>2013</v>
      </c>
      <c r="J449" s="64">
        <v>2013</v>
      </c>
      <c r="K449" s="64">
        <v>2015</v>
      </c>
      <c r="L449" s="64">
        <v>2015</v>
      </c>
      <c r="M449" s="64"/>
      <c r="N449" s="413" t="s">
        <v>1166</v>
      </c>
      <c r="O449" s="65">
        <v>5202</v>
      </c>
      <c r="P449" s="65"/>
      <c r="Q449" s="65">
        <v>5202</v>
      </c>
      <c r="R449" s="65">
        <v>4900</v>
      </c>
      <c r="S449" s="65"/>
      <c r="T449" s="65">
        <v>4900</v>
      </c>
      <c r="U449" s="65">
        <v>300</v>
      </c>
      <c r="V449" s="65"/>
      <c r="W449" s="65">
        <v>300</v>
      </c>
      <c r="X449" s="65">
        <v>300</v>
      </c>
      <c r="Y449" s="65">
        <f>W449-X449</f>
        <v>0</v>
      </c>
      <c r="Z449" s="65">
        <f>W449-X449-Y449</f>
        <v>0</v>
      </c>
      <c r="AA449" s="65"/>
      <c r="AB449" s="85"/>
    </row>
    <row r="450" spans="1:249" s="5" customFormat="1" ht="49.5" hidden="1">
      <c r="A450" s="60">
        <v>412</v>
      </c>
      <c r="B450" s="77" t="s">
        <v>115</v>
      </c>
      <c r="C450" s="77"/>
      <c r="D450" s="310"/>
      <c r="E450" s="101" t="s">
        <v>388</v>
      </c>
      <c r="F450" s="79" t="s">
        <v>1247</v>
      </c>
      <c r="G450" s="102" t="s">
        <v>130</v>
      </c>
      <c r="H450" s="410" t="s">
        <v>106</v>
      </c>
      <c r="I450" s="64">
        <v>2015</v>
      </c>
      <c r="J450" s="64">
        <v>2014</v>
      </c>
      <c r="K450" s="64">
        <v>2017</v>
      </c>
      <c r="L450" s="64">
        <v>2016</v>
      </c>
      <c r="M450" s="64"/>
      <c r="N450" s="98" t="s">
        <v>116</v>
      </c>
      <c r="O450" s="154">
        <v>26964</v>
      </c>
      <c r="P450" s="154"/>
      <c r="Q450" s="154">
        <v>26964</v>
      </c>
      <c r="R450" s="273">
        <f>11390</f>
        <v>11390</v>
      </c>
      <c r="S450" s="273"/>
      <c r="T450" s="273">
        <f>R450</f>
        <v>11390</v>
      </c>
      <c r="U450" s="273">
        <v>12900</v>
      </c>
      <c r="V450" s="273"/>
      <c r="W450" s="411">
        <f>X450+Y450+Z450</f>
        <v>12900</v>
      </c>
      <c r="X450" s="411">
        <v>12900</v>
      </c>
      <c r="Y450" s="411"/>
      <c r="Z450" s="411">
        <v>0</v>
      </c>
      <c r="AA450" s="411"/>
      <c r="AB450" s="77" t="s">
        <v>117</v>
      </c>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row>
    <row r="451" spans="1:249" s="5" customFormat="1" ht="49.5" hidden="1">
      <c r="A451" s="60">
        <v>413</v>
      </c>
      <c r="B451" s="414" t="s">
        <v>127</v>
      </c>
      <c r="C451" s="414"/>
      <c r="D451" s="415"/>
      <c r="E451" s="101" t="s">
        <v>388</v>
      </c>
      <c r="F451" s="79" t="s">
        <v>1247</v>
      </c>
      <c r="G451" s="102" t="s">
        <v>130</v>
      </c>
      <c r="H451" s="410" t="s">
        <v>106</v>
      </c>
      <c r="I451" s="64">
        <v>2015</v>
      </c>
      <c r="J451" s="64">
        <v>2015</v>
      </c>
      <c r="K451" s="64">
        <v>2020</v>
      </c>
      <c r="L451" s="64" t="s">
        <v>1319</v>
      </c>
      <c r="M451" s="64"/>
      <c r="N451" s="416" t="s">
        <v>128</v>
      </c>
      <c r="O451" s="155">
        <v>391564</v>
      </c>
      <c r="P451" s="155"/>
      <c r="Q451" s="155">
        <v>156626</v>
      </c>
      <c r="R451" s="155">
        <v>20050</v>
      </c>
      <c r="S451" s="155"/>
      <c r="T451" s="155">
        <v>50</v>
      </c>
      <c r="U451" s="155">
        <v>65830</v>
      </c>
      <c r="V451" s="155"/>
      <c r="W451" s="155">
        <f>65784-150</f>
        <v>65634</v>
      </c>
      <c r="X451" s="155">
        <v>0</v>
      </c>
      <c r="Y451" s="155">
        <v>4750</v>
      </c>
      <c r="Z451" s="411">
        <f>W451-Y451</f>
        <v>60884</v>
      </c>
      <c r="AA451" s="411"/>
      <c r="AB451" s="77" t="s">
        <v>129</v>
      </c>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row>
    <row r="452" spans="1:249" s="5" customFormat="1" ht="82.5" hidden="1">
      <c r="A452" s="60">
        <v>414</v>
      </c>
      <c r="B452" s="99" t="s">
        <v>481</v>
      </c>
      <c r="C452" s="99"/>
      <c r="D452" s="100"/>
      <c r="E452" s="417" t="s">
        <v>388</v>
      </c>
      <c r="F452" s="79" t="s">
        <v>1247</v>
      </c>
      <c r="G452" s="153" t="s">
        <v>484</v>
      </c>
      <c r="H452" s="101" t="s">
        <v>106</v>
      </c>
      <c r="I452" s="64">
        <v>2015</v>
      </c>
      <c r="J452" s="64"/>
      <c r="K452" s="64">
        <v>2017</v>
      </c>
      <c r="L452" s="64"/>
      <c r="M452" s="64"/>
      <c r="N452" s="176" t="s">
        <v>482</v>
      </c>
      <c r="O452" s="95">
        <v>23728</v>
      </c>
      <c r="P452" s="95"/>
      <c r="Q452" s="418">
        <f>O452-15000</f>
        <v>8728</v>
      </c>
      <c r="R452" s="82">
        <v>8200</v>
      </c>
      <c r="S452" s="82"/>
      <c r="T452" s="419"/>
      <c r="U452" s="420"/>
      <c r="V452" s="420"/>
      <c r="W452" s="158">
        <f>Q452*0.9-T452</f>
        <v>7855.2</v>
      </c>
      <c r="X452" s="82">
        <f>1623+1200</f>
        <v>2823</v>
      </c>
      <c r="Y452" s="158">
        <v>1314</v>
      </c>
      <c r="Z452" s="160">
        <f>W452-X452-Y452</f>
        <v>3718.2</v>
      </c>
      <c r="AA452" s="160"/>
      <c r="AB452" s="421" t="s">
        <v>1263</v>
      </c>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16"/>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16"/>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16"/>
      <c r="GI452" s="16"/>
      <c r="GJ452" s="16"/>
      <c r="GK452" s="16"/>
      <c r="GL452" s="16"/>
      <c r="GM452" s="16"/>
      <c r="GN452" s="16"/>
      <c r="GO452" s="16"/>
      <c r="GP452" s="16"/>
      <c r="GQ452" s="16"/>
      <c r="GR452" s="16"/>
      <c r="GS452" s="16"/>
      <c r="GT452" s="16"/>
      <c r="GU452" s="16"/>
      <c r="GV452" s="16"/>
      <c r="GW452" s="16"/>
      <c r="GX452" s="16"/>
      <c r="GY452" s="16"/>
      <c r="GZ452" s="16"/>
      <c r="HA452" s="16"/>
      <c r="HB452" s="16"/>
      <c r="HC452" s="16"/>
      <c r="HD452" s="16"/>
      <c r="HE452" s="16"/>
      <c r="HF452" s="16"/>
      <c r="HG452" s="16"/>
      <c r="HH452" s="16"/>
      <c r="HI452" s="16"/>
      <c r="HJ452" s="16"/>
      <c r="HK452" s="16"/>
      <c r="HL452" s="16"/>
      <c r="HM452" s="16"/>
      <c r="HN452" s="16"/>
      <c r="HO452" s="16"/>
      <c r="HP452" s="16"/>
      <c r="HQ452" s="16"/>
      <c r="HR452" s="16"/>
      <c r="HS452" s="16"/>
      <c r="HT452" s="16"/>
      <c r="HU452" s="16"/>
      <c r="HV452" s="16"/>
      <c r="HW452" s="16"/>
      <c r="HX452" s="16"/>
      <c r="HY452" s="16"/>
      <c r="HZ452" s="16"/>
      <c r="IA452" s="16"/>
      <c r="IB452" s="16"/>
      <c r="IC452" s="16"/>
      <c r="ID452" s="16"/>
      <c r="IE452" s="16"/>
      <c r="IF452" s="16"/>
      <c r="IG452" s="16"/>
      <c r="IH452" s="16"/>
      <c r="II452" s="16"/>
      <c r="IJ452" s="16"/>
      <c r="IK452" s="16"/>
      <c r="IL452" s="16"/>
      <c r="IM452" s="16"/>
      <c r="IN452" s="16"/>
      <c r="IO452" s="16"/>
    </row>
    <row r="453" spans="1:249" s="5" customFormat="1" ht="49.5" hidden="1">
      <c r="A453" s="60">
        <v>415</v>
      </c>
      <c r="B453" s="414" t="s">
        <v>118</v>
      </c>
      <c r="C453" s="414"/>
      <c r="D453" s="415"/>
      <c r="E453" s="101" t="s">
        <v>388</v>
      </c>
      <c r="F453" s="79" t="s">
        <v>1247</v>
      </c>
      <c r="G453" s="102" t="s">
        <v>130</v>
      </c>
      <c r="H453" s="410" t="s">
        <v>106</v>
      </c>
      <c r="I453" s="64">
        <v>2016</v>
      </c>
      <c r="J453" s="64">
        <v>2016</v>
      </c>
      <c r="K453" s="64">
        <v>2018</v>
      </c>
      <c r="L453" s="64" t="s">
        <v>1323</v>
      </c>
      <c r="M453" s="64"/>
      <c r="N453" s="416" t="s">
        <v>119</v>
      </c>
      <c r="O453" s="104">
        <v>167137</v>
      </c>
      <c r="P453" s="104"/>
      <c r="Q453" s="104">
        <f>O453-100282</f>
        <v>66855</v>
      </c>
      <c r="R453" s="273">
        <v>0</v>
      </c>
      <c r="S453" s="273"/>
      <c r="T453" s="273">
        <v>0</v>
      </c>
      <c r="U453" s="268">
        <v>25900</v>
      </c>
      <c r="V453" s="268"/>
      <c r="W453" s="411">
        <v>25900</v>
      </c>
      <c r="X453" s="268"/>
      <c r="Y453" s="268">
        <v>10000</v>
      </c>
      <c r="Z453" s="411">
        <f>W453-Y453</f>
        <v>15900</v>
      </c>
      <c r="AA453" s="411"/>
      <c r="AB453" s="77" t="s">
        <v>120</v>
      </c>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row>
    <row r="454" spans="1:249" s="5" customFormat="1" ht="49.5" hidden="1">
      <c r="A454" s="60">
        <v>416</v>
      </c>
      <c r="B454" s="414" t="s">
        <v>121</v>
      </c>
      <c r="C454" s="414"/>
      <c r="D454" s="415"/>
      <c r="E454" s="101" t="s">
        <v>388</v>
      </c>
      <c r="F454" s="79" t="s">
        <v>1247</v>
      </c>
      <c r="G454" s="102" t="s">
        <v>130</v>
      </c>
      <c r="H454" s="410" t="s">
        <v>106</v>
      </c>
      <c r="I454" s="64">
        <v>2016</v>
      </c>
      <c r="J454" s="64">
        <v>2016</v>
      </c>
      <c r="K454" s="64">
        <v>2018</v>
      </c>
      <c r="L454" s="64" t="s">
        <v>1319</v>
      </c>
      <c r="M454" s="64"/>
      <c r="N454" s="416" t="s">
        <v>122</v>
      </c>
      <c r="O454" s="104">
        <v>72595</v>
      </c>
      <c r="P454" s="104"/>
      <c r="Q454" s="104">
        <v>14800</v>
      </c>
      <c r="R454" s="273">
        <v>33700</v>
      </c>
      <c r="S454" s="273"/>
      <c r="T454" s="273">
        <v>0</v>
      </c>
      <c r="U454" s="411">
        <v>13400</v>
      </c>
      <c r="V454" s="411"/>
      <c r="W454" s="411">
        <f>Q454*0.9</f>
        <v>13320</v>
      </c>
      <c r="X454" s="411">
        <v>2304</v>
      </c>
      <c r="Y454" s="411">
        <v>7300</v>
      </c>
      <c r="Z454" s="411">
        <f>W454-X454-Y454</f>
        <v>3716</v>
      </c>
      <c r="AA454" s="411"/>
      <c r="AB454" s="77" t="s">
        <v>123</v>
      </c>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row>
    <row r="455" spans="1:249" s="5" customFormat="1" ht="66.75" customHeight="1">
      <c r="A455" s="1296">
        <v>7</v>
      </c>
      <c r="B455" s="1301" t="s">
        <v>409</v>
      </c>
      <c r="C455" s="183"/>
      <c r="D455" s="230"/>
      <c r="E455" s="422" t="s">
        <v>388</v>
      </c>
      <c r="F455" s="97" t="s">
        <v>1248</v>
      </c>
      <c r="G455" s="278" t="s">
        <v>1088</v>
      </c>
      <c r="H455" s="1290" t="s">
        <v>19</v>
      </c>
      <c r="I455" s="1298">
        <v>2015</v>
      </c>
      <c r="J455" s="64"/>
      <c r="K455" s="1298">
        <v>2016</v>
      </c>
      <c r="L455" s="64"/>
      <c r="M455" s="64"/>
      <c r="N455" s="1937" t="s">
        <v>437</v>
      </c>
      <c r="O455" s="1303">
        <v>2050</v>
      </c>
      <c r="P455" s="1303"/>
      <c r="Q455" s="1303">
        <v>2050</v>
      </c>
      <c r="R455" s="1303">
        <v>200</v>
      </c>
      <c r="S455" s="1303"/>
      <c r="T455" s="1303">
        <v>200</v>
      </c>
      <c r="U455" s="1304">
        <v>200</v>
      </c>
      <c r="V455" s="1304">
        <v>200</v>
      </c>
      <c r="W455" s="1304">
        <v>200</v>
      </c>
      <c r="X455" s="1305">
        <v>200</v>
      </c>
      <c r="Y455" s="1304"/>
      <c r="Z455" s="1304"/>
      <c r="AA455" s="1835"/>
      <c r="AB455" s="1306"/>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row>
    <row r="456" spans="1:249" s="5" customFormat="1" ht="51" customHeight="1">
      <c r="A456" s="1296">
        <v>8</v>
      </c>
      <c r="B456" s="1301" t="s">
        <v>1583</v>
      </c>
      <c r="C456" s="183"/>
      <c r="D456" s="230"/>
      <c r="E456" s="422" t="s">
        <v>388</v>
      </c>
      <c r="F456" s="97" t="s">
        <v>1248</v>
      </c>
      <c r="G456" s="278" t="s">
        <v>1088</v>
      </c>
      <c r="H456" s="1290" t="s">
        <v>19</v>
      </c>
      <c r="I456" s="1298">
        <v>2016</v>
      </c>
      <c r="J456" s="64"/>
      <c r="K456" s="1298">
        <v>2021</v>
      </c>
      <c r="L456" s="64" t="s">
        <v>1319</v>
      </c>
      <c r="M456" s="64"/>
      <c r="N456" s="1938" t="s">
        <v>434</v>
      </c>
      <c r="O456" s="1308">
        <v>165582</v>
      </c>
      <c r="P456" s="1308"/>
      <c r="Q456" s="1303">
        <v>165852</v>
      </c>
      <c r="R456" s="1303">
        <v>6000</v>
      </c>
      <c r="S456" s="1303"/>
      <c r="T456" s="1303">
        <v>6000</v>
      </c>
      <c r="U456" s="1304">
        <v>83000</v>
      </c>
      <c r="V456" s="1304">
        <v>83000</v>
      </c>
      <c r="W456" s="1304">
        <v>83000</v>
      </c>
      <c r="X456" s="1305">
        <v>10000</v>
      </c>
      <c r="Y456" s="1304">
        <v>10000</v>
      </c>
      <c r="Z456" s="1304">
        <f>W456-X456-Y456</f>
        <v>63000</v>
      </c>
      <c r="AA456" s="1835"/>
      <c r="AB456" s="1306"/>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row>
    <row r="457" spans="1:249" s="5" customFormat="1" ht="47.25">
      <c r="A457" s="1296">
        <v>9</v>
      </c>
      <c r="B457" s="1301" t="s">
        <v>408</v>
      </c>
      <c r="C457" s="183"/>
      <c r="D457" s="230"/>
      <c r="E457" s="422" t="s">
        <v>388</v>
      </c>
      <c r="F457" s="97" t="s">
        <v>1248</v>
      </c>
      <c r="G457" s="278" t="s">
        <v>1088</v>
      </c>
      <c r="H457" s="1290" t="s">
        <v>19</v>
      </c>
      <c r="I457" s="1298">
        <v>2016</v>
      </c>
      <c r="J457" s="64"/>
      <c r="K457" s="1298">
        <v>2018</v>
      </c>
      <c r="L457" s="64" t="s">
        <v>1319</v>
      </c>
      <c r="M457" s="64"/>
      <c r="N457" s="1937" t="s">
        <v>436</v>
      </c>
      <c r="O457" s="1303">
        <v>6000</v>
      </c>
      <c r="P457" s="1303"/>
      <c r="Q457" s="1303">
        <v>1800</v>
      </c>
      <c r="R457" s="1303">
        <v>300</v>
      </c>
      <c r="S457" s="1303"/>
      <c r="T457" s="1303">
        <v>300</v>
      </c>
      <c r="U457" s="1303">
        <v>1500</v>
      </c>
      <c r="V457" s="1303">
        <v>1500</v>
      </c>
      <c r="W457" s="1304">
        <v>1500</v>
      </c>
      <c r="X457" s="1305">
        <v>100</v>
      </c>
      <c r="Y457" s="1304"/>
      <c r="Z457" s="1304">
        <f>W457-X457-Y457</f>
        <v>1400</v>
      </c>
      <c r="AA457" s="1835"/>
      <c r="AB457" s="1306"/>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row>
    <row r="458" spans="1:249" s="5" customFormat="1" ht="49.5" hidden="1">
      <c r="A458" s="60">
        <v>420</v>
      </c>
      <c r="B458" s="98" t="s">
        <v>622</v>
      </c>
      <c r="C458" s="98"/>
      <c r="D458" s="271"/>
      <c r="E458" s="266" t="s">
        <v>388</v>
      </c>
      <c r="F458" s="97" t="s">
        <v>1248</v>
      </c>
      <c r="G458" s="97"/>
      <c r="H458" s="138" t="s">
        <v>211</v>
      </c>
      <c r="I458" s="64">
        <v>2016</v>
      </c>
      <c r="J458" s="64">
        <v>2016</v>
      </c>
      <c r="K458" s="64">
        <v>2018</v>
      </c>
      <c r="L458" s="64" t="s">
        <v>1319</v>
      </c>
      <c r="M458" s="64"/>
      <c r="N458" s="423" t="s">
        <v>623</v>
      </c>
      <c r="O458" s="424">
        <v>4358</v>
      </c>
      <c r="P458" s="424"/>
      <c r="Q458" s="424">
        <v>4358</v>
      </c>
      <c r="R458" s="425"/>
      <c r="S458" s="425"/>
      <c r="T458" s="425"/>
      <c r="U458" s="426">
        <v>5000</v>
      </c>
      <c r="V458" s="426"/>
      <c r="W458" s="268">
        <f>Q458*0.9+1</f>
        <v>3923.2000000000003</v>
      </c>
      <c r="X458" s="426">
        <v>1860</v>
      </c>
      <c r="Y458" s="425"/>
      <c r="Z458" s="268">
        <f>W458-X458</f>
        <v>2063.2000000000003</v>
      </c>
      <c r="AA458" s="268"/>
      <c r="AB458" s="269" t="s">
        <v>619</v>
      </c>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row>
    <row r="459" spans="1:249" s="5" customFormat="1" ht="49.5" hidden="1">
      <c r="A459" s="60">
        <v>421</v>
      </c>
      <c r="B459" s="98" t="s">
        <v>624</v>
      </c>
      <c r="C459" s="98"/>
      <c r="D459" s="271"/>
      <c r="E459" s="266" t="s">
        <v>388</v>
      </c>
      <c r="F459" s="97" t="s">
        <v>1248</v>
      </c>
      <c r="G459" s="97"/>
      <c r="H459" s="63" t="s">
        <v>19</v>
      </c>
      <c r="I459" s="64">
        <v>2016</v>
      </c>
      <c r="J459" s="64">
        <v>2016</v>
      </c>
      <c r="K459" s="64">
        <v>2018</v>
      </c>
      <c r="L459" s="64" t="s">
        <v>1319</v>
      </c>
      <c r="M459" s="64"/>
      <c r="N459" s="423" t="s">
        <v>625</v>
      </c>
      <c r="O459" s="424">
        <v>2107</v>
      </c>
      <c r="P459" s="424"/>
      <c r="Q459" s="424">
        <v>2107</v>
      </c>
      <c r="R459" s="425"/>
      <c r="S459" s="425"/>
      <c r="T459" s="425"/>
      <c r="U459" s="426">
        <v>2200</v>
      </c>
      <c r="V459" s="426"/>
      <c r="W459" s="268">
        <f>Q459*0.9</f>
        <v>1896.3</v>
      </c>
      <c r="X459" s="426">
        <v>840</v>
      </c>
      <c r="Y459" s="425"/>
      <c r="Z459" s="268">
        <f>W459-X459</f>
        <v>1056.3</v>
      </c>
      <c r="AA459" s="268"/>
      <c r="AB459" s="269" t="s">
        <v>619</v>
      </c>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row>
    <row r="460" spans="1:249" s="5" customFormat="1" ht="63">
      <c r="A460" s="1296">
        <v>10</v>
      </c>
      <c r="B460" s="1309" t="s">
        <v>1582</v>
      </c>
      <c r="C460" s="395"/>
      <c r="D460" s="396"/>
      <c r="E460" s="422" t="s">
        <v>388</v>
      </c>
      <c r="F460" s="97" t="s">
        <v>1248</v>
      </c>
      <c r="G460" s="278" t="s">
        <v>1088</v>
      </c>
      <c r="H460" s="1290" t="s">
        <v>1146</v>
      </c>
      <c r="I460" s="1298">
        <v>2017</v>
      </c>
      <c r="J460" s="64"/>
      <c r="K460" s="1298">
        <v>2022</v>
      </c>
      <c r="L460" s="64"/>
      <c r="M460" s="64"/>
      <c r="N460" s="1939" t="s">
        <v>438</v>
      </c>
      <c r="O460" s="1303">
        <f>11.35*22500</f>
        <v>255375</v>
      </c>
      <c r="P460" s="1303"/>
      <c r="Q460" s="1303">
        <v>122000</v>
      </c>
      <c r="R460" s="1303"/>
      <c r="S460" s="1303"/>
      <c r="T460" s="1311"/>
      <c r="U460" s="1304">
        <v>61000</v>
      </c>
      <c r="V460" s="1304">
        <v>61000</v>
      </c>
      <c r="W460" s="1304">
        <v>61000</v>
      </c>
      <c r="X460" s="1303"/>
      <c r="Y460" s="1304">
        <v>10000</v>
      </c>
      <c r="Z460" s="1304">
        <f>W460-X460-Y460</f>
        <v>51000</v>
      </c>
      <c r="AA460" s="1835"/>
      <c r="AB460" s="1306"/>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row>
    <row r="461" spans="1:249" s="5" customFormat="1" ht="47.25">
      <c r="A461" s="1296">
        <v>11</v>
      </c>
      <c r="B461" s="1309" t="s">
        <v>412</v>
      </c>
      <c r="C461" s="395"/>
      <c r="D461" s="396"/>
      <c r="E461" s="422" t="s">
        <v>388</v>
      </c>
      <c r="F461" s="97" t="s">
        <v>1248</v>
      </c>
      <c r="G461" s="278" t="s">
        <v>1088</v>
      </c>
      <c r="H461" s="1290" t="s">
        <v>19</v>
      </c>
      <c r="I461" s="1298">
        <v>2017</v>
      </c>
      <c r="J461" s="64" t="s">
        <v>1286</v>
      </c>
      <c r="K461" s="1298">
        <v>2022</v>
      </c>
      <c r="L461" s="64" t="s">
        <v>1319</v>
      </c>
      <c r="M461" s="64"/>
      <c r="N461" s="1939" t="s">
        <v>439</v>
      </c>
      <c r="O461" s="1303">
        <v>176000</v>
      </c>
      <c r="P461" s="1303"/>
      <c r="Q461" s="1289">
        <v>95274</v>
      </c>
      <c r="R461" s="1303"/>
      <c r="S461" s="1303"/>
      <c r="T461" s="1311"/>
      <c r="U461" s="1304">
        <v>48000</v>
      </c>
      <c r="V461" s="1304">
        <v>48000</v>
      </c>
      <c r="W461" s="1304">
        <v>48000</v>
      </c>
      <c r="X461" s="1312"/>
      <c r="Y461" s="1304">
        <v>10000</v>
      </c>
      <c r="Z461" s="1304">
        <f>W461-X461-Y461</f>
        <v>38000</v>
      </c>
      <c r="AA461" s="1835"/>
      <c r="AB461" s="1306"/>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row>
    <row r="462" spans="1:249" s="5" customFormat="1" ht="49.5" hidden="1">
      <c r="A462" s="60">
        <v>424</v>
      </c>
      <c r="B462" s="98" t="s">
        <v>626</v>
      </c>
      <c r="C462" s="98"/>
      <c r="D462" s="271"/>
      <c r="E462" s="266" t="s">
        <v>388</v>
      </c>
      <c r="F462" s="97" t="s">
        <v>1248</v>
      </c>
      <c r="G462" s="97"/>
      <c r="H462" s="63" t="s">
        <v>19</v>
      </c>
      <c r="I462" s="64">
        <v>2017</v>
      </c>
      <c r="J462" s="64" t="s">
        <v>1286</v>
      </c>
      <c r="K462" s="64">
        <v>2019</v>
      </c>
      <c r="L462" s="64" t="s">
        <v>1319</v>
      </c>
      <c r="M462" s="64"/>
      <c r="N462" s="423" t="s">
        <v>627</v>
      </c>
      <c r="O462" s="401">
        <v>3492</v>
      </c>
      <c r="P462" s="401"/>
      <c r="Q462" s="401">
        <v>3492</v>
      </c>
      <c r="R462" s="426"/>
      <c r="S462" s="426"/>
      <c r="T462" s="427"/>
      <c r="U462" s="426">
        <v>3500</v>
      </c>
      <c r="V462" s="426"/>
      <c r="W462" s="268">
        <f>Q462*0.9</f>
        <v>3142.8</v>
      </c>
      <c r="X462" s="426"/>
      <c r="Y462" s="426"/>
      <c r="Z462" s="268">
        <f>W462</f>
        <v>3142.8</v>
      </c>
      <c r="AA462" s="268"/>
      <c r="AB462" s="176" t="s">
        <v>628</v>
      </c>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19"/>
      <c r="FJ462" s="19"/>
      <c r="FK462" s="19"/>
      <c r="FL462" s="19"/>
      <c r="FM462" s="19"/>
      <c r="FN462" s="19"/>
      <c r="FO462" s="19"/>
      <c r="FP462" s="19"/>
      <c r="FQ462" s="19"/>
      <c r="FR462" s="19"/>
      <c r="FS462" s="19"/>
      <c r="FT462" s="19"/>
      <c r="FU462" s="19"/>
      <c r="FV462" s="19"/>
      <c r="FW462" s="19"/>
      <c r="FX462" s="19"/>
      <c r="FY462" s="19"/>
      <c r="FZ462" s="19"/>
      <c r="GA462" s="19"/>
      <c r="GB462" s="19"/>
      <c r="GC462" s="19"/>
      <c r="GD462" s="19"/>
      <c r="GE462" s="19"/>
      <c r="GF462" s="19"/>
      <c r="GG462" s="19"/>
      <c r="GH462" s="19"/>
      <c r="GI462" s="19"/>
      <c r="GJ462" s="19"/>
      <c r="GK462" s="19"/>
      <c r="GL462" s="19"/>
      <c r="GM462" s="19"/>
      <c r="GN462" s="19"/>
      <c r="GO462" s="19"/>
      <c r="GP462" s="19"/>
      <c r="GQ462" s="19"/>
      <c r="GR462" s="19"/>
      <c r="GS462" s="19"/>
      <c r="GT462" s="19"/>
      <c r="GU462" s="19"/>
      <c r="GV462" s="19"/>
      <c r="GW462" s="19"/>
      <c r="GX462" s="19"/>
      <c r="GY462" s="19"/>
      <c r="GZ462" s="19"/>
      <c r="HA462" s="19"/>
      <c r="HB462" s="19"/>
      <c r="HC462" s="19"/>
      <c r="HD462" s="19"/>
      <c r="HE462" s="19"/>
      <c r="HF462" s="19"/>
      <c r="HG462" s="19"/>
      <c r="HH462" s="19"/>
      <c r="HI462" s="19"/>
      <c r="HJ462" s="19"/>
      <c r="HK462" s="19"/>
      <c r="HL462" s="19"/>
      <c r="HM462" s="19"/>
      <c r="HN462" s="19"/>
      <c r="HO462" s="19"/>
      <c r="HP462" s="19"/>
      <c r="HQ462" s="19"/>
      <c r="HR462" s="19"/>
      <c r="HS462" s="19"/>
      <c r="HT462" s="19"/>
      <c r="HU462" s="19"/>
      <c r="HV462" s="19"/>
      <c r="HW462" s="19"/>
      <c r="HX462" s="19"/>
      <c r="HY462" s="19"/>
      <c r="HZ462" s="19"/>
      <c r="IA462" s="19"/>
      <c r="IB462" s="19"/>
      <c r="IC462" s="19"/>
      <c r="ID462" s="19"/>
      <c r="IE462" s="19"/>
      <c r="IF462" s="19"/>
      <c r="IG462" s="19"/>
      <c r="IH462" s="19"/>
      <c r="II462" s="19"/>
      <c r="IJ462" s="19"/>
      <c r="IK462" s="19"/>
      <c r="IL462" s="19"/>
      <c r="IM462" s="19"/>
      <c r="IN462" s="19"/>
      <c r="IO462" s="19"/>
    </row>
    <row r="463" spans="1:249" s="5" customFormat="1" ht="49.5" hidden="1">
      <c r="A463" s="60">
        <v>425</v>
      </c>
      <c r="B463" s="98" t="s">
        <v>629</v>
      </c>
      <c r="C463" s="98"/>
      <c r="D463" s="271"/>
      <c r="E463" s="266" t="s">
        <v>388</v>
      </c>
      <c r="F463" s="97" t="s">
        <v>1248</v>
      </c>
      <c r="G463" s="97"/>
      <c r="H463" s="105" t="s">
        <v>237</v>
      </c>
      <c r="I463" s="64">
        <v>2017</v>
      </c>
      <c r="J463" s="64" t="s">
        <v>1286</v>
      </c>
      <c r="K463" s="64">
        <v>2019</v>
      </c>
      <c r="L463" s="64" t="s">
        <v>1319</v>
      </c>
      <c r="M463" s="64"/>
      <c r="N463" s="275" t="s">
        <v>630</v>
      </c>
      <c r="O463" s="401">
        <v>4178</v>
      </c>
      <c r="P463" s="401"/>
      <c r="Q463" s="401">
        <v>4178</v>
      </c>
      <c r="R463" s="426"/>
      <c r="S463" s="426"/>
      <c r="T463" s="426"/>
      <c r="U463" s="426">
        <v>5000</v>
      </c>
      <c r="V463" s="426"/>
      <c r="W463" s="268">
        <f>Q463*0.9</f>
        <v>3760.2000000000003</v>
      </c>
      <c r="X463" s="426"/>
      <c r="Y463" s="426"/>
      <c r="Z463" s="268">
        <f>W463</f>
        <v>3760.2000000000003</v>
      </c>
      <c r="AA463" s="268"/>
      <c r="AB463" s="176" t="s">
        <v>628</v>
      </c>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c r="DV463" s="19"/>
      <c r="DW463" s="19"/>
      <c r="DX463" s="19"/>
      <c r="DY463" s="19"/>
      <c r="DZ463" s="19"/>
      <c r="EA463" s="19"/>
      <c r="EB463" s="19"/>
      <c r="EC463" s="19"/>
      <c r="ED463" s="19"/>
      <c r="EE463" s="19"/>
      <c r="EF463" s="19"/>
      <c r="EG463" s="19"/>
      <c r="EH463" s="19"/>
      <c r="EI463" s="19"/>
      <c r="EJ463" s="19"/>
      <c r="EK463" s="19"/>
      <c r="EL463" s="19"/>
      <c r="EM463" s="19"/>
      <c r="EN463" s="19"/>
      <c r="EO463" s="19"/>
      <c r="EP463" s="19"/>
      <c r="EQ463" s="19"/>
      <c r="ER463" s="19"/>
      <c r="ES463" s="19"/>
      <c r="ET463" s="19"/>
      <c r="EU463" s="19"/>
      <c r="EV463" s="19"/>
      <c r="EW463" s="19"/>
      <c r="EX463" s="19"/>
      <c r="EY463" s="19"/>
      <c r="EZ463" s="19"/>
      <c r="FA463" s="19"/>
      <c r="FB463" s="19"/>
      <c r="FC463" s="19"/>
      <c r="FD463" s="19"/>
      <c r="FE463" s="19"/>
      <c r="FF463" s="19"/>
      <c r="FG463" s="19"/>
      <c r="FH463" s="19"/>
      <c r="FI463" s="19"/>
      <c r="FJ463" s="19"/>
      <c r="FK463" s="19"/>
      <c r="FL463" s="19"/>
      <c r="FM463" s="19"/>
      <c r="FN463" s="19"/>
      <c r="FO463" s="19"/>
      <c r="FP463" s="19"/>
      <c r="FQ463" s="19"/>
      <c r="FR463" s="19"/>
      <c r="FS463" s="19"/>
      <c r="FT463" s="19"/>
      <c r="FU463" s="19"/>
      <c r="FV463" s="19"/>
      <c r="FW463" s="19"/>
      <c r="FX463" s="19"/>
      <c r="FY463" s="19"/>
      <c r="FZ463" s="19"/>
      <c r="GA463" s="19"/>
      <c r="GB463" s="19"/>
      <c r="GC463" s="19"/>
      <c r="GD463" s="19"/>
      <c r="GE463" s="19"/>
      <c r="GF463" s="19"/>
      <c r="GG463" s="19"/>
      <c r="GH463" s="19"/>
      <c r="GI463" s="19"/>
      <c r="GJ463" s="19"/>
      <c r="GK463" s="19"/>
      <c r="GL463" s="19"/>
      <c r="GM463" s="19"/>
      <c r="GN463" s="19"/>
      <c r="GO463" s="19"/>
      <c r="GP463" s="19"/>
      <c r="GQ463" s="19"/>
      <c r="GR463" s="19"/>
      <c r="GS463" s="19"/>
      <c r="GT463" s="19"/>
      <c r="GU463" s="19"/>
      <c r="GV463" s="19"/>
      <c r="GW463" s="19"/>
      <c r="GX463" s="19"/>
      <c r="GY463" s="19"/>
      <c r="GZ463" s="19"/>
      <c r="HA463" s="19"/>
      <c r="HB463" s="19"/>
      <c r="HC463" s="19"/>
      <c r="HD463" s="19"/>
      <c r="HE463" s="19"/>
      <c r="HF463" s="19"/>
      <c r="HG463" s="19"/>
      <c r="HH463" s="19"/>
      <c r="HI463" s="19"/>
      <c r="HJ463" s="19"/>
      <c r="HK463" s="19"/>
      <c r="HL463" s="19"/>
      <c r="HM463" s="19"/>
      <c r="HN463" s="19"/>
      <c r="HO463" s="19"/>
      <c r="HP463" s="19"/>
      <c r="HQ463" s="19"/>
      <c r="HR463" s="19"/>
      <c r="HS463" s="19"/>
      <c r="HT463" s="19"/>
      <c r="HU463" s="19"/>
      <c r="HV463" s="19"/>
      <c r="HW463" s="19"/>
      <c r="HX463" s="19"/>
      <c r="HY463" s="19"/>
      <c r="HZ463" s="19"/>
      <c r="IA463" s="19"/>
      <c r="IB463" s="19"/>
      <c r="IC463" s="19"/>
      <c r="ID463" s="19"/>
      <c r="IE463" s="19"/>
      <c r="IF463" s="19"/>
      <c r="IG463" s="19"/>
      <c r="IH463" s="19"/>
      <c r="II463" s="19"/>
      <c r="IJ463" s="19"/>
      <c r="IK463" s="19"/>
      <c r="IL463" s="19"/>
      <c r="IM463" s="19"/>
      <c r="IN463" s="19"/>
      <c r="IO463" s="19"/>
    </row>
    <row r="464" spans="1:249" s="5" customFormat="1" ht="33" hidden="1">
      <c r="A464" s="60">
        <v>426</v>
      </c>
      <c r="B464" s="395" t="s">
        <v>166</v>
      </c>
      <c r="C464" s="395"/>
      <c r="D464" s="395"/>
      <c r="E464" s="62" t="s">
        <v>645</v>
      </c>
      <c r="F464" s="62" t="s">
        <v>1140</v>
      </c>
      <c r="G464" s="62"/>
      <c r="H464" s="63" t="s">
        <v>1146</v>
      </c>
      <c r="I464" s="428" t="s">
        <v>1091</v>
      </c>
      <c r="J464" s="428"/>
      <c r="K464" s="201" t="s">
        <v>1091</v>
      </c>
      <c r="L464" s="201"/>
      <c r="M464" s="201"/>
      <c r="N464" s="429"/>
      <c r="O464" s="430"/>
      <c r="P464" s="430"/>
      <c r="Q464" s="430"/>
      <c r="R464" s="430"/>
      <c r="S464" s="430"/>
      <c r="T464" s="430"/>
      <c r="U464" s="430"/>
      <c r="V464" s="430"/>
      <c r="W464" s="298">
        <f>SUM(X464:Z464)</f>
        <v>40000</v>
      </c>
      <c r="X464" s="298"/>
      <c r="Y464" s="298">
        <v>10000</v>
      </c>
      <c r="Z464" s="298">
        <v>30000</v>
      </c>
      <c r="AA464" s="298"/>
      <c r="AB464" s="59"/>
    </row>
    <row r="465" spans="1:249" s="5" customFormat="1" ht="33" hidden="1">
      <c r="A465" s="60">
        <v>427</v>
      </c>
      <c r="B465" s="372" t="s">
        <v>320</v>
      </c>
      <c r="C465" s="372"/>
      <c r="D465" s="372"/>
      <c r="E465" s="63" t="s">
        <v>645</v>
      </c>
      <c r="F465" s="62" t="s">
        <v>1140</v>
      </c>
      <c r="G465" s="62"/>
      <c r="H465" s="63" t="s">
        <v>1146</v>
      </c>
      <c r="I465" s="428" t="s">
        <v>1091</v>
      </c>
      <c r="J465" s="428"/>
      <c r="K465" s="201" t="s">
        <v>1091</v>
      </c>
      <c r="L465" s="201"/>
      <c r="M465" s="201"/>
      <c r="N465" s="431"/>
      <c r="O465" s="349"/>
      <c r="P465" s="349"/>
      <c r="Q465" s="282"/>
      <c r="R465" s="263"/>
      <c r="S465" s="263"/>
      <c r="T465" s="263"/>
      <c r="U465" s="57"/>
      <c r="V465" s="57"/>
      <c r="W465" s="263">
        <v>3300</v>
      </c>
      <c r="X465" s="83"/>
      <c r="Y465" s="263">
        <f>MIN(IF((W465-X465)&gt;1000,MAX((W465-X465)*25%,1000),(W465-X465)),5000)</f>
        <v>1000</v>
      </c>
      <c r="Z465" s="83">
        <f>W465-X465-Y465</f>
        <v>2300</v>
      </c>
      <c r="AA465" s="83"/>
      <c r="AB465" s="361"/>
    </row>
    <row r="466" spans="1:249" s="8" customFormat="1" ht="47.25">
      <c r="A466" s="1296">
        <v>12</v>
      </c>
      <c r="B466" s="1301" t="s">
        <v>391</v>
      </c>
      <c r="C466" s="183"/>
      <c r="D466" s="230"/>
      <c r="E466" s="63" t="s">
        <v>184</v>
      </c>
      <c r="F466" s="62" t="s">
        <v>1140</v>
      </c>
      <c r="G466" s="278" t="s">
        <v>1088</v>
      </c>
      <c r="H466" s="1290" t="s">
        <v>1146</v>
      </c>
      <c r="I466" s="1298">
        <v>2008</v>
      </c>
      <c r="J466" s="64">
        <v>2008</v>
      </c>
      <c r="K466" s="1298">
        <v>2013</v>
      </c>
      <c r="L466" s="64">
        <v>2013</v>
      </c>
      <c r="M466" s="64"/>
      <c r="N466" s="1938" t="s">
        <v>422</v>
      </c>
      <c r="O466" s="1308">
        <v>49035.5</v>
      </c>
      <c r="P466" s="1308"/>
      <c r="Q466" s="1303">
        <v>14710</v>
      </c>
      <c r="R466" s="1308">
        <v>41345</v>
      </c>
      <c r="S466" s="1308"/>
      <c r="T466" s="1303">
        <v>21034</v>
      </c>
      <c r="U466" s="1303">
        <v>1000</v>
      </c>
      <c r="V466" s="1303">
        <v>1000</v>
      </c>
      <c r="W466" s="1304">
        <v>1000</v>
      </c>
      <c r="X466" s="1305">
        <v>1000</v>
      </c>
      <c r="Y466" s="1304"/>
      <c r="Z466" s="1304"/>
      <c r="AA466" s="1835"/>
      <c r="AB466" s="1306"/>
    </row>
    <row r="467" spans="1:249" s="8" customFormat="1" ht="99" hidden="1">
      <c r="A467" s="60">
        <v>429</v>
      </c>
      <c r="B467" s="98" t="s">
        <v>317</v>
      </c>
      <c r="C467" s="432" t="s">
        <v>1194</v>
      </c>
      <c r="D467" s="276">
        <v>14899</v>
      </c>
      <c r="E467" s="63" t="s">
        <v>184</v>
      </c>
      <c r="F467" s="62" t="s">
        <v>1140</v>
      </c>
      <c r="G467" s="62"/>
      <c r="H467" s="138" t="s">
        <v>211</v>
      </c>
      <c r="I467" s="64">
        <v>2009</v>
      </c>
      <c r="J467" s="64">
        <v>2009</v>
      </c>
      <c r="K467" s="64">
        <v>2012</v>
      </c>
      <c r="L467" s="64">
        <v>2012</v>
      </c>
      <c r="M467" s="64"/>
      <c r="N467" s="375" t="s">
        <v>318</v>
      </c>
      <c r="O467" s="376">
        <v>17000</v>
      </c>
      <c r="P467" s="376"/>
      <c r="Q467" s="83">
        <f>W467</f>
        <v>4189</v>
      </c>
      <c r="R467" s="263">
        <v>10710</v>
      </c>
      <c r="S467" s="263"/>
      <c r="T467" s="263"/>
      <c r="U467" s="57"/>
      <c r="V467" s="57"/>
      <c r="W467" s="263">
        <v>4189</v>
      </c>
      <c r="X467" s="65"/>
      <c r="Y467" s="263">
        <f t="shared" ref="Y467:Y479" si="36">MIN(IF((W467-X467)&gt;1000,MAX((W467-X467)*25%,1000),(W467-X467)),5000)</f>
        <v>1047.25</v>
      </c>
      <c r="Z467" s="83">
        <f t="shared" ref="Z467:Z481" si="37">W467-X467-Y467</f>
        <v>3141.75</v>
      </c>
      <c r="AA467" s="83"/>
      <c r="AB467" s="432" t="s">
        <v>319</v>
      </c>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row>
    <row r="468" spans="1:249" s="8" customFormat="1" ht="132" hidden="1">
      <c r="A468" s="60">
        <v>444</v>
      </c>
      <c r="B468" s="98" t="s">
        <v>336</v>
      </c>
      <c r="C468" s="98" t="s">
        <v>1209</v>
      </c>
      <c r="D468" s="276">
        <v>25302.133999999998</v>
      </c>
      <c r="E468" s="63" t="s">
        <v>184</v>
      </c>
      <c r="F468" s="62" t="s">
        <v>1140</v>
      </c>
      <c r="G468" s="62"/>
      <c r="H468" s="63" t="s">
        <v>132</v>
      </c>
      <c r="I468" s="64">
        <v>2011</v>
      </c>
      <c r="J468" s="80" t="s">
        <v>1169</v>
      </c>
      <c r="K468" s="64">
        <v>2012</v>
      </c>
      <c r="L468" s="80" t="s">
        <v>1211</v>
      </c>
      <c r="M468" s="64"/>
      <c r="N468" s="375" t="s">
        <v>337</v>
      </c>
      <c r="O468" s="376">
        <v>27139</v>
      </c>
      <c r="P468" s="376"/>
      <c r="Q468" s="83">
        <f>W468</f>
        <v>1802</v>
      </c>
      <c r="R468" s="263">
        <v>23500</v>
      </c>
      <c r="S468" s="263"/>
      <c r="T468" s="263"/>
      <c r="U468" s="57"/>
      <c r="V468" s="57"/>
      <c r="W468" s="263">
        <v>1802</v>
      </c>
      <c r="X468" s="65"/>
      <c r="Y468" s="263">
        <f t="shared" si="36"/>
        <v>1000</v>
      </c>
      <c r="Z468" s="83">
        <f t="shared" si="37"/>
        <v>802</v>
      </c>
      <c r="AA468" s="83"/>
      <c r="AB468" s="286" t="s">
        <v>338</v>
      </c>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row>
    <row r="469" spans="1:249" s="8" customFormat="1" ht="148.5" hidden="1">
      <c r="A469" s="60">
        <v>445</v>
      </c>
      <c r="B469" s="311" t="s">
        <v>379</v>
      </c>
      <c r="C469" s="311" t="s">
        <v>1213</v>
      </c>
      <c r="D469" s="276" t="s">
        <v>1212</v>
      </c>
      <c r="E469" s="63" t="s">
        <v>184</v>
      </c>
      <c r="F469" s="62" t="s">
        <v>1140</v>
      </c>
      <c r="G469" s="62"/>
      <c r="H469" s="63" t="s">
        <v>132</v>
      </c>
      <c r="I469" s="64">
        <v>2011</v>
      </c>
      <c r="J469" s="80" t="s">
        <v>1210</v>
      </c>
      <c r="K469" s="64">
        <v>2013</v>
      </c>
      <c r="L469" s="80" t="s">
        <v>1214</v>
      </c>
      <c r="M469" s="64"/>
      <c r="N469" s="433" t="s">
        <v>380</v>
      </c>
      <c r="O469" s="349">
        <v>61650</v>
      </c>
      <c r="P469" s="349"/>
      <c r="Q469" s="83">
        <f>W469</f>
        <v>148</v>
      </c>
      <c r="R469" s="263">
        <v>61000</v>
      </c>
      <c r="S469" s="263"/>
      <c r="T469" s="263"/>
      <c r="U469" s="57"/>
      <c r="V469" s="57"/>
      <c r="W469" s="263">
        <v>148</v>
      </c>
      <c r="X469" s="83"/>
      <c r="Y469" s="263">
        <f t="shared" si="36"/>
        <v>148</v>
      </c>
      <c r="Z469" s="83">
        <f t="shared" si="37"/>
        <v>0</v>
      </c>
      <c r="AA469" s="83"/>
      <c r="AB469" s="432" t="s">
        <v>381</v>
      </c>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row>
    <row r="470" spans="1:249" s="14" customFormat="1" ht="51" hidden="1" customHeight="1">
      <c r="A470" s="60">
        <v>463</v>
      </c>
      <c r="B470" s="197" t="s">
        <v>326</v>
      </c>
      <c r="C470" s="197" t="s">
        <v>1179</v>
      </c>
      <c r="D470" s="324">
        <v>22606</v>
      </c>
      <c r="E470" s="63" t="s">
        <v>184</v>
      </c>
      <c r="F470" s="62" t="s">
        <v>1140</v>
      </c>
      <c r="G470" s="62"/>
      <c r="H470" s="105" t="s">
        <v>26</v>
      </c>
      <c r="I470" s="64">
        <v>2013</v>
      </c>
      <c r="J470" s="80" t="s">
        <v>1178</v>
      </c>
      <c r="K470" s="64">
        <v>2015</v>
      </c>
      <c r="L470" s="80" t="s">
        <v>1180</v>
      </c>
      <c r="M470" s="64"/>
      <c r="N470" s="374" t="s">
        <v>327</v>
      </c>
      <c r="O470" s="349">
        <v>22981</v>
      </c>
      <c r="P470" s="349"/>
      <c r="Q470" s="282">
        <v>2981</v>
      </c>
      <c r="R470" s="263">
        <v>20000</v>
      </c>
      <c r="S470" s="263"/>
      <c r="T470" s="263"/>
      <c r="U470" s="57"/>
      <c r="V470" s="57"/>
      <c r="W470" s="263">
        <v>2606</v>
      </c>
      <c r="X470" s="83"/>
      <c r="Y470" s="263">
        <f t="shared" si="36"/>
        <v>1000</v>
      </c>
      <c r="Z470" s="83">
        <f t="shared" si="37"/>
        <v>1606</v>
      </c>
      <c r="AA470" s="83"/>
      <c r="AB470" s="361" t="s">
        <v>328</v>
      </c>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row>
    <row r="471" spans="1:249" s="14" customFormat="1" ht="99" hidden="1">
      <c r="A471" s="60">
        <v>464</v>
      </c>
      <c r="B471" s="197" t="s">
        <v>346</v>
      </c>
      <c r="C471" s="197" t="s">
        <v>1181</v>
      </c>
      <c r="D471" s="434"/>
      <c r="E471" s="63" t="s">
        <v>184</v>
      </c>
      <c r="F471" s="62" t="s">
        <v>1140</v>
      </c>
      <c r="G471" s="62"/>
      <c r="H471" s="139" t="s">
        <v>51</v>
      </c>
      <c r="I471" s="64">
        <v>2013</v>
      </c>
      <c r="J471" s="64"/>
      <c r="K471" s="64">
        <v>2015</v>
      </c>
      <c r="L471" s="64"/>
      <c r="M471" s="64"/>
      <c r="N471" s="333" t="s">
        <v>347</v>
      </c>
      <c r="O471" s="263">
        <v>14715</v>
      </c>
      <c r="P471" s="263"/>
      <c r="Q471" s="83">
        <f>W471</f>
        <v>1200</v>
      </c>
      <c r="R471" s="263">
        <v>13320</v>
      </c>
      <c r="S471" s="263"/>
      <c r="T471" s="263"/>
      <c r="U471" s="57"/>
      <c r="V471" s="57"/>
      <c r="W471" s="263">
        <v>1200</v>
      </c>
      <c r="X471" s="83">
        <v>1200</v>
      </c>
      <c r="Y471" s="263">
        <f t="shared" si="36"/>
        <v>0</v>
      </c>
      <c r="Z471" s="83">
        <f t="shared" si="37"/>
        <v>0</v>
      </c>
      <c r="AA471" s="83"/>
      <c r="AB471" s="286" t="s">
        <v>348</v>
      </c>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row>
    <row r="472" spans="1:249" s="41" customFormat="1" ht="66" hidden="1">
      <c r="A472" s="68">
        <v>465</v>
      </c>
      <c r="B472" s="207" t="s">
        <v>351</v>
      </c>
      <c r="C472" s="207" t="s">
        <v>1231</v>
      </c>
      <c r="D472" s="434"/>
      <c r="E472" s="72" t="s">
        <v>184</v>
      </c>
      <c r="F472" s="70" t="s">
        <v>1140</v>
      </c>
      <c r="G472" s="70"/>
      <c r="H472" s="435" t="s">
        <v>189</v>
      </c>
      <c r="I472" s="73">
        <v>2013</v>
      </c>
      <c r="J472" s="73"/>
      <c r="K472" s="73">
        <v>2015</v>
      </c>
      <c r="L472" s="73"/>
      <c r="M472" s="73"/>
      <c r="N472" s="436" t="s">
        <v>352</v>
      </c>
      <c r="O472" s="437">
        <v>7578</v>
      </c>
      <c r="P472" s="437"/>
      <c r="Q472" s="168">
        <f>W472</f>
        <v>1647.1999999999998</v>
      </c>
      <c r="R472" s="322">
        <v>5173</v>
      </c>
      <c r="S472" s="322"/>
      <c r="T472" s="322"/>
      <c r="U472" s="407"/>
      <c r="V472" s="1665"/>
      <c r="W472" s="322">
        <f>O472*0.9-R472</f>
        <v>1647.1999999999998</v>
      </c>
      <c r="X472" s="168"/>
      <c r="Y472" s="322">
        <f t="shared" si="36"/>
        <v>1000</v>
      </c>
      <c r="Z472" s="168">
        <f t="shared" si="37"/>
        <v>647.19999999999982</v>
      </c>
      <c r="AA472" s="168"/>
      <c r="AB472" s="302" t="s">
        <v>353</v>
      </c>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c r="DJ472" s="39"/>
      <c r="DK472" s="39"/>
      <c r="DL472" s="39"/>
      <c r="DM472" s="39"/>
      <c r="DN472" s="39"/>
      <c r="DO472" s="39"/>
      <c r="DP472" s="39"/>
      <c r="DQ472" s="39"/>
      <c r="DR472" s="39"/>
      <c r="DS472" s="39"/>
      <c r="DT472" s="39"/>
      <c r="DU472" s="39"/>
      <c r="DV472" s="39"/>
      <c r="DW472" s="39"/>
      <c r="DX472" s="39"/>
      <c r="DY472" s="39"/>
      <c r="DZ472" s="39"/>
      <c r="EA472" s="39"/>
      <c r="EB472" s="39"/>
      <c r="EC472" s="39"/>
      <c r="ED472" s="39"/>
      <c r="EE472" s="39"/>
      <c r="EF472" s="39"/>
      <c r="EG472" s="39"/>
      <c r="EH472" s="39"/>
      <c r="EI472" s="39"/>
      <c r="EJ472" s="39"/>
      <c r="EK472" s="39"/>
      <c r="EL472" s="39"/>
      <c r="EM472" s="39"/>
      <c r="EN472" s="39"/>
      <c r="EO472" s="39"/>
      <c r="EP472" s="39"/>
      <c r="EQ472" s="39"/>
      <c r="ER472" s="39"/>
      <c r="ES472" s="39"/>
      <c r="ET472" s="39"/>
      <c r="EU472" s="39"/>
      <c r="EV472" s="39"/>
      <c r="EW472" s="39"/>
      <c r="EX472" s="39"/>
      <c r="EY472" s="39"/>
      <c r="EZ472" s="39"/>
      <c r="FA472" s="39"/>
      <c r="FB472" s="39"/>
      <c r="FC472" s="39"/>
      <c r="FD472" s="39"/>
      <c r="FE472" s="39"/>
      <c r="FF472" s="39"/>
      <c r="FG472" s="39"/>
      <c r="FH472" s="39"/>
      <c r="FI472" s="39"/>
      <c r="FJ472" s="39"/>
      <c r="FK472" s="39"/>
      <c r="FL472" s="39"/>
      <c r="FM472" s="39"/>
      <c r="FN472" s="39"/>
      <c r="FO472" s="39"/>
      <c r="FP472" s="39"/>
      <c r="FQ472" s="39"/>
      <c r="FR472" s="39"/>
      <c r="FS472" s="39"/>
      <c r="FT472" s="39"/>
      <c r="FU472" s="39"/>
      <c r="FV472" s="39"/>
      <c r="FW472" s="39"/>
      <c r="FX472" s="39"/>
      <c r="FY472" s="39"/>
      <c r="FZ472" s="39"/>
      <c r="GA472" s="39"/>
      <c r="GB472" s="39"/>
      <c r="GC472" s="39"/>
      <c r="GD472" s="39"/>
      <c r="GE472" s="39"/>
      <c r="GF472" s="39"/>
      <c r="GG472" s="39"/>
      <c r="GH472" s="39"/>
      <c r="GI472" s="39"/>
      <c r="GJ472" s="39"/>
      <c r="GK472" s="39"/>
      <c r="GL472" s="39"/>
      <c r="GM472" s="39"/>
      <c r="GN472" s="39"/>
      <c r="GO472" s="39"/>
      <c r="GP472" s="39"/>
      <c r="GQ472" s="39"/>
      <c r="GR472" s="39"/>
      <c r="GS472" s="39"/>
      <c r="GT472" s="39"/>
      <c r="GU472" s="39"/>
      <c r="GV472" s="39"/>
      <c r="GW472" s="39"/>
      <c r="GX472" s="39"/>
      <c r="GY472" s="39"/>
      <c r="GZ472" s="39"/>
      <c r="HA472" s="39"/>
      <c r="HB472" s="39"/>
      <c r="HC472" s="39"/>
      <c r="HD472" s="39"/>
      <c r="HE472" s="39"/>
      <c r="HF472" s="39"/>
      <c r="HG472" s="39"/>
      <c r="HH472" s="39"/>
      <c r="HI472" s="39"/>
      <c r="HJ472" s="39"/>
      <c r="HK472" s="39"/>
      <c r="HL472" s="39"/>
      <c r="HM472" s="39"/>
      <c r="HN472" s="39"/>
      <c r="HO472" s="39"/>
      <c r="HP472" s="39"/>
      <c r="HQ472" s="39"/>
      <c r="HR472" s="39"/>
      <c r="HS472" s="39"/>
      <c r="HT472" s="39"/>
      <c r="HU472" s="39"/>
      <c r="HV472" s="39"/>
      <c r="HW472" s="39"/>
      <c r="HX472" s="39"/>
      <c r="HY472" s="39"/>
      <c r="HZ472" s="39"/>
      <c r="IA472" s="39"/>
      <c r="IB472" s="39"/>
      <c r="IC472" s="39"/>
      <c r="ID472" s="39"/>
      <c r="IE472" s="39"/>
      <c r="IF472" s="39"/>
      <c r="IG472" s="39"/>
      <c r="IH472" s="39"/>
      <c r="II472" s="39"/>
      <c r="IJ472" s="39"/>
      <c r="IK472" s="39"/>
      <c r="IL472" s="39"/>
      <c r="IM472" s="39"/>
      <c r="IN472" s="39"/>
      <c r="IO472" s="39"/>
    </row>
    <row r="473" spans="1:249" s="14" customFormat="1" ht="99" hidden="1">
      <c r="A473" s="60">
        <v>466</v>
      </c>
      <c r="B473" s="197" t="s">
        <v>364</v>
      </c>
      <c r="C473" s="197" t="s">
        <v>1219</v>
      </c>
      <c r="D473" s="326">
        <v>5652.7250000000004</v>
      </c>
      <c r="E473" s="63" t="s">
        <v>184</v>
      </c>
      <c r="F473" s="62" t="s">
        <v>1140</v>
      </c>
      <c r="G473" s="62"/>
      <c r="H473" s="351" t="s">
        <v>106</v>
      </c>
      <c r="I473" s="64">
        <v>2013</v>
      </c>
      <c r="J473" s="80" t="s">
        <v>1220</v>
      </c>
      <c r="K473" s="64">
        <v>2015</v>
      </c>
      <c r="L473" s="80" t="s">
        <v>1221</v>
      </c>
      <c r="M473" s="64"/>
      <c r="N473" s="374" t="s">
        <v>365</v>
      </c>
      <c r="O473" s="349">
        <v>6545</v>
      </c>
      <c r="P473" s="349"/>
      <c r="Q473" s="83">
        <f>W473</f>
        <v>346</v>
      </c>
      <c r="R473" s="263">
        <v>5653</v>
      </c>
      <c r="S473" s="263"/>
      <c r="T473" s="263"/>
      <c r="U473" s="57"/>
      <c r="V473" s="57"/>
      <c r="W473" s="263">
        <v>346</v>
      </c>
      <c r="X473" s="83"/>
      <c r="Y473" s="263">
        <f t="shared" si="36"/>
        <v>346</v>
      </c>
      <c r="Z473" s="83">
        <f t="shared" si="37"/>
        <v>0</v>
      </c>
      <c r="AA473" s="83"/>
      <c r="AB473" s="361" t="s">
        <v>366</v>
      </c>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row>
    <row r="474" spans="1:249" s="14" customFormat="1" ht="115.5" hidden="1">
      <c r="A474" s="60">
        <v>467</v>
      </c>
      <c r="B474" s="197" t="s">
        <v>385</v>
      </c>
      <c r="C474" s="197" t="s">
        <v>1217</v>
      </c>
      <c r="D474" s="326">
        <v>3893.7919999999999</v>
      </c>
      <c r="E474" s="63" t="s">
        <v>184</v>
      </c>
      <c r="F474" s="62" t="s">
        <v>1140</v>
      </c>
      <c r="G474" s="62"/>
      <c r="H474" s="105" t="s">
        <v>26</v>
      </c>
      <c r="I474" s="64">
        <v>2013</v>
      </c>
      <c r="J474" s="80" t="s">
        <v>1218</v>
      </c>
      <c r="K474" s="64">
        <v>2015</v>
      </c>
      <c r="L474" s="80" t="s">
        <v>1184</v>
      </c>
      <c r="M474" s="64"/>
      <c r="N474" s="374" t="s">
        <v>386</v>
      </c>
      <c r="O474" s="349">
        <v>6780</v>
      </c>
      <c r="P474" s="349"/>
      <c r="Q474" s="83">
        <f>W474</f>
        <v>10</v>
      </c>
      <c r="R474" s="263">
        <v>3884</v>
      </c>
      <c r="S474" s="263"/>
      <c r="T474" s="263"/>
      <c r="U474" s="57"/>
      <c r="V474" s="57"/>
      <c r="W474" s="263">
        <v>10</v>
      </c>
      <c r="X474" s="83"/>
      <c r="Y474" s="263">
        <f t="shared" si="36"/>
        <v>10</v>
      </c>
      <c r="Z474" s="83">
        <f t="shared" si="37"/>
        <v>0</v>
      </c>
      <c r="AA474" s="83"/>
      <c r="AB474" s="361" t="s">
        <v>387</v>
      </c>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row>
    <row r="475" spans="1:249" s="16" customFormat="1" ht="115.5" hidden="1">
      <c r="A475" s="60">
        <v>470</v>
      </c>
      <c r="B475" s="98" t="s">
        <v>323</v>
      </c>
      <c r="C475" s="98" t="s">
        <v>1204</v>
      </c>
      <c r="D475" s="326">
        <v>14791</v>
      </c>
      <c r="E475" s="63" t="s">
        <v>184</v>
      </c>
      <c r="F475" s="62" t="s">
        <v>1140</v>
      </c>
      <c r="G475" s="62"/>
      <c r="H475" s="63" t="s">
        <v>132</v>
      </c>
      <c r="I475" s="64">
        <v>2014</v>
      </c>
      <c r="J475" s="80" t="s">
        <v>1205</v>
      </c>
      <c r="K475" s="64">
        <v>2015</v>
      </c>
      <c r="L475" s="277" t="s">
        <v>1206</v>
      </c>
      <c r="M475" s="64"/>
      <c r="N475" s="375" t="s">
        <v>324</v>
      </c>
      <c r="O475" s="376">
        <v>15029</v>
      </c>
      <c r="P475" s="376"/>
      <c r="Q475" s="83">
        <f>W475</f>
        <v>2791</v>
      </c>
      <c r="R475" s="377">
        <v>12000</v>
      </c>
      <c r="S475" s="377"/>
      <c r="T475" s="263"/>
      <c r="U475" s="57"/>
      <c r="V475" s="57"/>
      <c r="W475" s="263">
        <v>2791</v>
      </c>
      <c r="X475" s="65"/>
      <c r="Y475" s="263">
        <f t="shared" si="36"/>
        <v>1000</v>
      </c>
      <c r="Z475" s="83">
        <f t="shared" si="37"/>
        <v>1791</v>
      </c>
      <c r="AA475" s="83"/>
      <c r="AB475" s="286" t="s">
        <v>325</v>
      </c>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row>
    <row r="476" spans="1:249" s="16" customFormat="1" ht="82.5" hidden="1">
      <c r="A476" s="60">
        <v>471</v>
      </c>
      <c r="B476" s="98" t="s">
        <v>349</v>
      </c>
      <c r="C476" s="98" t="s">
        <v>1203</v>
      </c>
      <c r="D476" s="326">
        <v>13157.465</v>
      </c>
      <c r="E476" s="63" t="s">
        <v>184</v>
      </c>
      <c r="F476" s="62" t="s">
        <v>1140</v>
      </c>
      <c r="G476" s="62"/>
      <c r="H476" s="105" t="s">
        <v>26</v>
      </c>
      <c r="I476" s="201">
        <v>2014</v>
      </c>
      <c r="J476" s="387" t="s">
        <v>1174</v>
      </c>
      <c r="K476" s="201" t="s">
        <v>1092</v>
      </c>
      <c r="L476" s="387" t="s">
        <v>1192</v>
      </c>
      <c r="M476" s="201"/>
      <c r="N476" s="202" t="s">
        <v>1112</v>
      </c>
      <c r="O476" s="376">
        <v>13414</v>
      </c>
      <c r="P476" s="376"/>
      <c r="Q476" s="282">
        <f>O476</f>
        <v>13414</v>
      </c>
      <c r="R476" s="377">
        <v>11992</v>
      </c>
      <c r="S476" s="377"/>
      <c r="T476" s="263">
        <f>R476</f>
        <v>11992</v>
      </c>
      <c r="U476" s="57"/>
      <c r="V476" s="57"/>
      <c r="W476" s="263">
        <v>1166</v>
      </c>
      <c r="X476" s="65"/>
      <c r="Y476" s="263">
        <f t="shared" si="36"/>
        <v>1000</v>
      </c>
      <c r="Z476" s="83">
        <f t="shared" si="37"/>
        <v>166</v>
      </c>
      <c r="AA476" s="83"/>
      <c r="AB476" s="286" t="s">
        <v>350</v>
      </c>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row>
    <row r="477" spans="1:249" s="42" customFormat="1" ht="66" hidden="1">
      <c r="A477" s="68">
        <v>472</v>
      </c>
      <c r="B477" s="207" t="s">
        <v>354</v>
      </c>
      <c r="C477" s="207" t="s">
        <v>1232</v>
      </c>
      <c r="D477" s="434"/>
      <c r="E477" s="72" t="s">
        <v>184</v>
      </c>
      <c r="F477" s="70" t="s">
        <v>1140</v>
      </c>
      <c r="G477" s="70"/>
      <c r="H477" s="72" t="s">
        <v>132</v>
      </c>
      <c r="I477" s="73">
        <v>2014</v>
      </c>
      <c r="J477" s="73"/>
      <c r="K477" s="73">
        <v>2016</v>
      </c>
      <c r="L477" s="73"/>
      <c r="M477" s="73"/>
      <c r="N477" s="436" t="s">
        <v>355</v>
      </c>
      <c r="O477" s="437">
        <v>11965</v>
      </c>
      <c r="P477" s="437"/>
      <c r="Q477" s="321">
        <v>1965</v>
      </c>
      <c r="R477" s="322">
        <v>10000</v>
      </c>
      <c r="S477" s="322"/>
      <c r="T477" s="322"/>
      <c r="U477" s="407"/>
      <c r="V477" s="1665"/>
      <c r="W477" s="322">
        <f>O477*0.9-R477</f>
        <v>768.5</v>
      </c>
      <c r="X477" s="168"/>
      <c r="Y477" s="322">
        <f t="shared" si="36"/>
        <v>768.5</v>
      </c>
      <c r="Z477" s="168">
        <f t="shared" si="37"/>
        <v>0</v>
      </c>
      <c r="AA477" s="168"/>
      <c r="AB477" s="302" t="s">
        <v>353</v>
      </c>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c r="DJ477" s="39"/>
      <c r="DK477" s="39"/>
      <c r="DL477" s="39"/>
      <c r="DM477" s="39"/>
      <c r="DN477" s="39"/>
      <c r="DO477" s="39"/>
      <c r="DP477" s="39"/>
      <c r="DQ477" s="39"/>
      <c r="DR477" s="39"/>
      <c r="DS477" s="39"/>
      <c r="DT477" s="39"/>
      <c r="DU477" s="39"/>
      <c r="DV477" s="39"/>
      <c r="DW477" s="39"/>
      <c r="DX477" s="39"/>
      <c r="DY477" s="39"/>
      <c r="DZ477" s="39"/>
      <c r="EA477" s="39"/>
      <c r="EB477" s="39"/>
      <c r="EC477" s="39"/>
      <c r="ED477" s="39"/>
      <c r="EE477" s="39"/>
      <c r="EF477" s="39"/>
      <c r="EG477" s="39"/>
      <c r="EH477" s="39"/>
      <c r="EI477" s="39"/>
      <c r="EJ477" s="39"/>
      <c r="EK477" s="39"/>
      <c r="EL477" s="39"/>
      <c r="EM477" s="39"/>
      <c r="EN477" s="39"/>
      <c r="EO477" s="39"/>
      <c r="EP477" s="39"/>
      <c r="EQ477" s="39"/>
      <c r="ER477" s="39"/>
      <c r="ES477" s="39"/>
      <c r="ET477" s="39"/>
      <c r="EU477" s="39"/>
      <c r="EV477" s="39"/>
      <c r="EW477" s="39"/>
      <c r="EX477" s="39"/>
      <c r="EY477" s="39"/>
      <c r="EZ477" s="39"/>
      <c r="FA477" s="39"/>
      <c r="FB477" s="39"/>
      <c r="FC477" s="39"/>
      <c r="FD477" s="39"/>
      <c r="FE477" s="39"/>
      <c r="FF477" s="39"/>
      <c r="FG477" s="39"/>
      <c r="FH477" s="39"/>
      <c r="FI477" s="39"/>
      <c r="FJ477" s="39"/>
      <c r="FK477" s="39"/>
      <c r="FL477" s="39"/>
      <c r="FM477" s="39"/>
      <c r="FN477" s="39"/>
      <c r="FO477" s="39"/>
      <c r="FP477" s="39"/>
      <c r="FQ477" s="39"/>
      <c r="FR477" s="39"/>
      <c r="FS477" s="39"/>
      <c r="FT477" s="39"/>
      <c r="FU477" s="39"/>
      <c r="FV477" s="39"/>
      <c r="FW477" s="39"/>
      <c r="FX477" s="39"/>
      <c r="FY477" s="39"/>
      <c r="FZ477" s="39"/>
      <c r="GA477" s="39"/>
      <c r="GB477" s="39"/>
      <c r="GC477" s="39"/>
      <c r="GD477" s="39"/>
      <c r="GE477" s="39"/>
      <c r="GF477" s="39"/>
      <c r="GG477" s="39"/>
      <c r="GH477" s="39"/>
      <c r="GI477" s="39"/>
      <c r="GJ477" s="39"/>
      <c r="GK477" s="39"/>
      <c r="GL477" s="39"/>
      <c r="GM477" s="39"/>
      <c r="GN477" s="39"/>
      <c r="GO477" s="39"/>
      <c r="GP477" s="39"/>
      <c r="GQ477" s="39"/>
      <c r="GR477" s="39"/>
      <c r="GS477" s="39"/>
      <c r="GT477" s="39"/>
      <c r="GU477" s="39"/>
      <c r="GV477" s="39"/>
      <c r="GW477" s="39"/>
      <c r="GX477" s="39"/>
      <c r="GY477" s="39"/>
      <c r="GZ477" s="39"/>
      <c r="HA477" s="39"/>
      <c r="HB477" s="39"/>
      <c r="HC477" s="39"/>
      <c r="HD477" s="39"/>
      <c r="HE477" s="39"/>
      <c r="HF477" s="39"/>
      <c r="HG477" s="39"/>
      <c r="HH477" s="39"/>
      <c r="HI477" s="39"/>
      <c r="HJ477" s="39"/>
      <c r="HK477" s="39"/>
      <c r="HL477" s="39"/>
      <c r="HM477" s="39"/>
      <c r="HN477" s="39"/>
      <c r="HO477" s="39"/>
      <c r="HP477" s="39"/>
      <c r="HQ477" s="39"/>
      <c r="HR477" s="39"/>
      <c r="HS477" s="39"/>
      <c r="HT477" s="39"/>
      <c r="HU477" s="39"/>
      <c r="HV477" s="39"/>
      <c r="HW477" s="39"/>
      <c r="HX477" s="39"/>
      <c r="HY477" s="39"/>
      <c r="HZ477" s="39"/>
      <c r="IA477" s="39"/>
      <c r="IB477" s="39"/>
      <c r="IC477" s="39"/>
      <c r="ID477" s="39"/>
      <c r="IE477" s="39"/>
      <c r="IF477" s="39"/>
      <c r="IG477" s="39"/>
      <c r="IH477" s="39"/>
      <c r="II477" s="39"/>
      <c r="IJ477" s="39"/>
      <c r="IK477" s="39"/>
      <c r="IL477" s="39"/>
      <c r="IM477" s="39"/>
      <c r="IN477" s="39"/>
      <c r="IO477" s="39"/>
    </row>
    <row r="478" spans="1:249" s="13" customFormat="1" ht="82.5" hidden="1">
      <c r="A478" s="60">
        <v>473</v>
      </c>
      <c r="B478" s="197" t="s">
        <v>332</v>
      </c>
      <c r="C478" s="361" t="s">
        <v>1208</v>
      </c>
      <c r="D478" s="326">
        <v>10014.373</v>
      </c>
      <c r="E478" s="63" t="s">
        <v>184</v>
      </c>
      <c r="F478" s="62" t="s">
        <v>1140</v>
      </c>
      <c r="G478" s="62"/>
      <c r="H478" s="139" t="s">
        <v>51</v>
      </c>
      <c r="I478" s="64">
        <v>2015</v>
      </c>
      <c r="J478" s="80" t="s">
        <v>1222</v>
      </c>
      <c r="K478" s="64">
        <v>2017</v>
      </c>
      <c r="L478" s="80" t="s">
        <v>1223</v>
      </c>
      <c r="M478" s="64"/>
      <c r="N478" s="374" t="s">
        <v>333</v>
      </c>
      <c r="O478" s="349">
        <v>10124</v>
      </c>
      <c r="P478" s="349"/>
      <c r="Q478" s="282">
        <v>2171</v>
      </c>
      <c r="R478" s="263">
        <v>7843</v>
      </c>
      <c r="S478" s="263"/>
      <c r="T478" s="263"/>
      <c r="U478" s="57"/>
      <c r="V478" s="57"/>
      <c r="W478" s="263">
        <v>2171</v>
      </c>
      <c r="X478" s="83"/>
      <c r="Y478" s="263">
        <f t="shared" si="36"/>
        <v>1000</v>
      </c>
      <c r="Z478" s="83">
        <f t="shared" si="37"/>
        <v>1171</v>
      </c>
      <c r="AA478" s="83"/>
      <c r="AB478" s="361" t="s">
        <v>334</v>
      </c>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row>
    <row r="479" spans="1:249" s="5" customFormat="1" ht="99" hidden="1">
      <c r="A479" s="60">
        <v>474</v>
      </c>
      <c r="B479" s="98" t="s">
        <v>369</v>
      </c>
      <c r="C479" s="98" t="s">
        <v>1207</v>
      </c>
      <c r="D479" s="326">
        <v>32731.620999999999</v>
      </c>
      <c r="E479" s="63" t="s">
        <v>184</v>
      </c>
      <c r="F479" s="62" t="s">
        <v>1140</v>
      </c>
      <c r="G479" s="62"/>
      <c r="H479" s="105" t="s">
        <v>26</v>
      </c>
      <c r="I479" s="201">
        <v>2010</v>
      </c>
      <c r="J479" s="201">
        <v>2010</v>
      </c>
      <c r="K479" s="201" t="s">
        <v>1103</v>
      </c>
      <c r="L479" s="201" t="s">
        <v>1103</v>
      </c>
      <c r="M479" s="201"/>
      <c r="N479" s="375"/>
      <c r="O479" s="376">
        <v>33857</v>
      </c>
      <c r="P479" s="376"/>
      <c r="Q479" s="83">
        <f>W479</f>
        <v>264</v>
      </c>
      <c r="R479" s="377">
        <v>32468</v>
      </c>
      <c r="S479" s="377"/>
      <c r="T479" s="263"/>
      <c r="U479" s="57"/>
      <c r="V479" s="57"/>
      <c r="W479" s="263">
        <v>264</v>
      </c>
      <c r="X479" s="65"/>
      <c r="Y479" s="263">
        <f t="shared" si="36"/>
        <v>264</v>
      </c>
      <c r="Z479" s="83">
        <f t="shared" si="37"/>
        <v>0</v>
      </c>
      <c r="AA479" s="83"/>
      <c r="AB479" s="286" t="s">
        <v>370</v>
      </c>
    </row>
    <row r="480" spans="1:249" s="5" customFormat="1" ht="47.25">
      <c r="A480" s="1296">
        <v>13</v>
      </c>
      <c r="B480" s="1301" t="s">
        <v>402</v>
      </c>
      <c r="C480" s="183"/>
      <c r="D480" s="230"/>
      <c r="E480" s="63" t="s">
        <v>184</v>
      </c>
      <c r="F480" s="79" t="s">
        <v>1247</v>
      </c>
      <c r="G480" s="278" t="s">
        <v>1088</v>
      </c>
      <c r="H480" s="1290" t="s">
        <v>1146</v>
      </c>
      <c r="I480" s="1298">
        <v>2008</v>
      </c>
      <c r="J480" s="64">
        <v>2008</v>
      </c>
      <c r="K480" s="1298">
        <v>2016</v>
      </c>
      <c r="L480" s="64" t="s">
        <v>1319</v>
      </c>
      <c r="M480" s="64"/>
      <c r="N480" s="1937" t="s">
        <v>432</v>
      </c>
      <c r="O480" s="1308">
        <v>78575</v>
      </c>
      <c r="P480" s="1308"/>
      <c r="Q480" s="1303">
        <v>4961.3999999999996</v>
      </c>
      <c r="R480" s="1308">
        <v>53671</v>
      </c>
      <c r="S480" s="1308"/>
      <c r="T480" s="1303">
        <v>2360</v>
      </c>
      <c r="U480" s="1304">
        <v>2000</v>
      </c>
      <c r="V480" s="1304">
        <v>2000</v>
      </c>
      <c r="W480" s="1304">
        <v>2000</v>
      </c>
      <c r="X480" s="1305">
        <v>2000</v>
      </c>
      <c r="Y480" s="1304"/>
      <c r="Z480" s="1304">
        <f t="shared" si="37"/>
        <v>0</v>
      </c>
      <c r="AA480" s="1835"/>
      <c r="AB480" s="1306"/>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row>
    <row r="481" spans="1:249" s="5" customFormat="1" ht="63" customHeight="1">
      <c r="A481" s="1296">
        <v>14</v>
      </c>
      <c r="B481" s="1301" t="s">
        <v>397</v>
      </c>
      <c r="C481" s="183"/>
      <c r="D481" s="230"/>
      <c r="E481" s="63" t="s">
        <v>184</v>
      </c>
      <c r="F481" s="79" t="s">
        <v>1247</v>
      </c>
      <c r="G481" s="278" t="s">
        <v>1088</v>
      </c>
      <c r="H481" s="1313" t="s">
        <v>51</v>
      </c>
      <c r="I481" s="1298">
        <v>2010</v>
      </c>
      <c r="J481" s="64">
        <v>2010</v>
      </c>
      <c r="K481" s="1298">
        <v>2017</v>
      </c>
      <c r="L481" s="64" t="s">
        <v>1319</v>
      </c>
      <c r="M481" s="64"/>
      <c r="N481" s="1937" t="s">
        <v>427</v>
      </c>
      <c r="O481" s="1307">
        <v>56566</v>
      </c>
      <c r="P481" s="1307"/>
      <c r="Q481" s="1303">
        <v>16970</v>
      </c>
      <c r="R481" s="1308">
        <v>31725</v>
      </c>
      <c r="S481" s="1308"/>
      <c r="T481" s="1303">
        <v>8971</v>
      </c>
      <c r="U481" s="1304">
        <v>5400</v>
      </c>
      <c r="V481" s="1304">
        <v>5400</v>
      </c>
      <c r="W481" s="1304">
        <v>5400</v>
      </c>
      <c r="X481" s="1305">
        <v>3000</v>
      </c>
      <c r="Y481" s="1304">
        <v>2400</v>
      </c>
      <c r="Z481" s="1304">
        <f t="shared" si="37"/>
        <v>0</v>
      </c>
      <c r="AA481" s="1835"/>
      <c r="AB481" s="1306"/>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c r="DU481" s="9"/>
      <c r="DV481" s="9"/>
      <c r="DW481" s="9"/>
      <c r="DX481" s="9"/>
      <c r="DY481" s="9"/>
      <c r="DZ481" s="9"/>
      <c r="EA481" s="9"/>
      <c r="EB481" s="9"/>
      <c r="EC481" s="9"/>
      <c r="ED481" s="9"/>
      <c r="EE481" s="9"/>
      <c r="EF481" s="9"/>
      <c r="EG481" s="9"/>
      <c r="EH481" s="9"/>
      <c r="EI481" s="9"/>
      <c r="EJ481" s="9"/>
      <c r="EK481" s="9"/>
      <c r="EL481" s="9"/>
      <c r="EM481" s="9"/>
      <c r="EN481" s="9"/>
      <c r="EO481" s="9"/>
      <c r="EP481" s="9"/>
      <c r="EQ481" s="9"/>
      <c r="ER481" s="9"/>
      <c r="ES481" s="9"/>
      <c r="ET481" s="9"/>
      <c r="EU481" s="9"/>
      <c r="EV481" s="9"/>
      <c r="EW481" s="9"/>
      <c r="EX481" s="9"/>
      <c r="EY481" s="9"/>
      <c r="EZ481" s="9"/>
      <c r="FA481" s="9"/>
      <c r="FB481" s="9"/>
      <c r="FC481" s="9"/>
      <c r="FD481" s="9"/>
      <c r="FE481" s="9"/>
      <c r="FF481" s="9"/>
      <c r="FG481" s="9"/>
      <c r="FH481" s="9"/>
      <c r="FI481" s="9"/>
      <c r="FJ481" s="9"/>
      <c r="FK481" s="9"/>
      <c r="FL481" s="9"/>
      <c r="FM481" s="9"/>
      <c r="FN481" s="9"/>
      <c r="FO481" s="9"/>
      <c r="FP481" s="9"/>
      <c r="FQ481" s="9"/>
      <c r="FR481" s="9"/>
      <c r="FS481" s="9"/>
      <c r="FT481" s="9"/>
      <c r="FU481" s="9"/>
      <c r="FV481" s="9"/>
      <c r="FW481" s="9"/>
      <c r="FX481" s="9"/>
      <c r="FY481" s="9"/>
      <c r="FZ481" s="9"/>
      <c r="GA481" s="9"/>
      <c r="GB481" s="9"/>
      <c r="GC481" s="9"/>
      <c r="GD481" s="9"/>
      <c r="GE481" s="9"/>
      <c r="GF481" s="9"/>
      <c r="GG481" s="9"/>
      <c r="GH481" s="9"/>
      <c r="GI481" s="9"/>
      <c r="GJ481" s="9"/>
      <c r="GK481" s="9"/>
      <c r="GL481" s="9"/>
      <c r="GM481" s="9"/>
      <c r="GN481" s="9"/>
      <c r="GO481" s="9"/>
      <c r="GP481" s="9"/>
      <c r="GQ481" s="9"/>
      <c r="GR481" s="9"/>
      <c r="GS481" s="9"/>
      <c r="GT481" s="9"/>
      <c r="GU481" s="9"/>
      <c r="GV481" s="9"/>
      <c r="GW481" s="9"/>
      <c r="GX481" s="9"/>
      <c r="GY481" s="9"/>
      <c r="GZ481" s="9"/>
      <c r="HA481" s="9"/>
      <c r="HB481" s="9"/>
      <c r="HC481" s="9"/>
      <c r="HD481" s="9"/>
      <c r="HE481" s="9"/>
      <c r="HF481" s="9"/>
      <c r="HG481" s="9"/>
      <c r="HH481" s="9"/>
      <c r="HI481" s="9"/>
      <c r="HJ481" s="9"/>
      <c r="HK481" s="9"/>
      <c r="HL481" s="9"/>
      <c r="HM481" s="9"/>
      <c r="HN481" s="9"/>
      <c r="HO481" s="9"/>
      <c r="HP481" s="9"/>
      <c r="HQ481" s="9"/>
      <c r="HR481" s="9"/>
      <c r="HS481" s="9"/>
      <c r="HT481" s="9"/>
      <c r="HU481" s="9"/>
      <c r="HV481" s="9"/>
      <c r="HW481" s="9"/>
      <c r="HX481" s="9"/>
      <c r="HY481" s="9"/>
      <c r="HZ481" s="9"/>
      <c r="IA481" s="9"/>
      <c r="IB481" s="9"/>
      <c r="IC481" s="9"/>
      <c r="ID481" s="9"/>
      <c r="IE481" s="9"/>
      <c r="IF481" s="9"/>
      <c r="IG481" s="9"/>
      <c r="IH481" s="9"/>
      <c r="II481" s="9"/>
      <c r="IJ481" s="9"/>
      <c r="IK481" s="9"/>
      <c r="IL481" s="9"/>
      <c r="IM481" s="9"/>
      <c r="IN481" s="9"/>
      <c r="IO481" s="9"/>
    </row>
    <row r="482" spans="1:249" s="5" customFormat="1" ht="141.75">
      <c r="A482" s="1296">
        <v>15</v>
      </c>
      <c r="B482" s="1301" t="s">
        <v>394</v>
      </c>
      <c r="C482" s="183"/>
      <c r="D482" s="230"/>
      <c r="E482" s="63" t="s">
        <v>184</v>
      </c>
      <c r="F482" s="79" t="s">
        <v>1247</v>
      </c>
      <c r="G482" s="278" t="s">
        <v>1088</v>
      </c>
      <c r="H482" s="1290" t="s">
        <v>1146</v>
      </c>
      <c r="I482" s="1298">
        <v>2011</v>
      </c>
      <c r="J482" s="64">
        <v>2011</v>
      </c>
      <c r="K482" s="1298">
        <v>2017</v>
      </c>
      <c r="L482" s="64" t="s">
        <v>1319</v>
      </c>
      <c r="M482" s="64"/>
      <c r="N482" s="1938" t="s">
        <v>425</v>
      </c>
      <c r="O482" s="1302">
        <v>28140.7</v>
      </c>
      <c r="P482" s="1302"/>
      <c r="Q482" s="1303">
        <v>22608</v>
      </c>
      <c r="R482" s="1302">
        <v>10233</v>
      </c>
      <c r="S482" s="1302"/>
      <c r="T482" s="1303">
        <v>1500</v>
      </c>
      <c r="U482" s="1304">
        <v>16000</v>
      </c>
      <c r="V482" s="1304">
        <v>16000</v>
      </c>
      <c r="W482" s="1304">
        <v>16000</v>
      </c>
      <c r="X482" s="1305">
        <v>7000</v>
      </c>
      <c r="Y482" s="1304">
        <v>9000</v>
      </c>
      <c r="Z482" s="1304"/>
      <c r="AA482" s="1835"/>
      <c r="AB482" s="1306"/>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row>
    <row r="483" spans="1:249" s="5" customFormat="1" ht="47.25">
      <c r="A483" s="1296">
        <v>16</v>
      </c>
      <c r="B483" s="1301" t="s">
        <v>395</v>
      </c>
      <c r="C483" s="183"/>
      <c r="D483" s="230"/>
      <c r="E483" s="63" t="s">
        <v>184</v>
      </c>
      <c r="F483" s="79" t="s">
        <v>1247</v>
      </c>
      <c r="G483" s="278" t="s">
        <v>1088</v>
      </c>
      <c r="H483" s="1290" t="s">
        <v>19</v>
      </c>
      <c r="I483" s="1298">
        <v>2012</v>
      </c>
      <c r="J483" s="64"/>
      <c r="K483" s="1298">
        <v>2017</v>
      </c>
      <c r="L483" s="64"/>
      <c r="M483" s="64"/>
      <c r="N483" s="1938" t="s">
        <v>426</v>
      </c>
      <c r="O483" s="1305">
        <v>83944</v>
      </c>
      <c r="P483" s="1305"/>
      <c r="Q483" s="1303">
        <v>55944</v>
      </c>
      <c r="R483" s="1302">
        <v>25492</v>
      </c>
      <c r="S483" s="1302"/>
      <c r="T483" s="1303">
        <v>12100</v>
      </c>
      <c r="U483" s="1304">
        <v>12169</v>
      </c>
      <c r="V483" s="1304">
        <v>12169</v>
      </c>
      <c r="W483" s="1304">
        <v>12169</v>
      </c>
      <c r="X483" s="1305">
        <v>11000</v>
      </c>
      <c r="Y483" s="1304">
        <f>W483-X483</f>
        <v>1169</v>
      </c>
      <c r="Z483" s="1304">
        <f t="shared" ref="Z483:Z488" si="38">W483-X483-Y483</f>
        <v>0</v>
      </c>
      <c r="AA483" s="1835"/>
      <c r="AB483" s="1306"/>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row>
    <row r="484" spans="1:249" s="39" customFormat="1" ht="99" hidden="1">
      <c r="A484" s="68">
        <v>480</v>
      </c>
      <c r="B484" s="207" t="s">
        <v>514</v>
      </c>
      <c r="C484" s="207"/>
      <c r="D484" s="434"/>
      <c r="E484" s="72" t="s">
        <v>184</v>
      </c>
      <c r="F484" s="71" t="s">
        <v>1247</v>
      </c>
      <c r="G484" s="71"/>
      <c r="H484" s="335" t="s">
        <v>51</v>
      </c>
      <c r="I484" s="73">
        <v>2012</v>
      </c>
      <c r="J484" s="73">
        <v>2012</v>
      </c>
      <c r="K484" s="73">
        <v>2016</v>
      </c>
      <c r="L484" s="73" t="s">
        <v>1319</v>
      </c>
      <c r="M484" s="73"/>
      <c r="N484" s="408" t="s">
        <v>515</v>
      </c>
      <c r="O484" s="74">
        <v>91515</v>
      </c>
      <c r="P484" s="74"/>
      <c r="Q484" s="74">
        <v>16483</v>
      </c>
      <c r="R484" s="74">
        <v>71412</v>
      </c>
      <c r="S484" s="74"/>
      <c r="T484" s="74">
        <v>13700</v>
      </c>
      <c r="U484" s="74">
        <v>4200</v>
      </c>
      <c r="V484" s="74"/>
      <c r="W484" s="74">
        <f>Q484*90%-T484</f>
        <v>1134.7000000000007</v>
      </c>
      <c r="X484" s="74"/>
      <c r="Y484" s="74">
        <f>W484-X484</f>
        <v>1134.7000000000007</v>
      </c>
      <c r="Z484" s="74">
        <f t="shared" si="38"/>
        <v>0</v>
      </c>
      <c r="AA484" s="74"/>
      <c r="AB484" s="302" t="s">
        <v>1224</v>
      </c>
    </row>
    <row r="485" spans="1:249" s="5" customFormat="1" ht="53.25" hidden="1" customHeight="1">
      <c r="A485" s="60">
        <v>481</v>
      </c>
      <c r="B485" s="197" t="s">
        <v>538</v>
      </c>
      <c r="C485" s="197"/>
      <c r="D485" s="348"/>
      <c r="E485" s="63" t="s">
        <v>184</v>
      </c>
      <c r="F485" s="79" t="s">
        <v>1247</v>
      </c>
      <c r="G485" s="79"/>
      <c r="H485" s="63" t="s">
        <v>132</v>
      </c>
      <c r="I485" s="64">
        <v>2012</v>
      </c>
      <c r="J485" s="64">
        <v>2011</v>
      </c>
      <c r="K485" s="64">
        <v>2014</v>
      </c>
      <c r="L485" s="64">
        <v>2014</v>
      </c>
      <c r="M485" s="64"/>
      <c r="N485" s="286" t="s">
        <v>539</v>
      </c>
      <c r="O485" s="65">
        <v>7372</v>
      </c>
      <c r="P485" s="65"/>
      <c r="Q485" s="65">
        <v>3700</v>
      </c>
      <c r="R485" s="65">
        <v>4650</v>
      </c>
      <c r="S485" s="65"/>
      <c r="T485" s="65">
        <v>1200</v>
      </c>
      <c r="U485" s="65">
        <v>2000</v>
      </c>
      <c r="V485" s="65"/>
      <c r="W485" s="65">
        <v>2600</v>
      </c>
      <c r="X485" s="65">
        <v>2600</v>
      </c>
      <c r="Y485" s="65">
        <f>W485-X485</f>
        <v>0</v>
      </c>
      <c r="Z485" s="65">
        <f t="shared" si="38"/>
        <v>0</v>
      </c>
      <c r="AA485" s="65"/>
      <c r="AB485" s="85" t="s">
        <v>353</v>
      </c>
    </row>
    <row r="486" spans="1:249" s="5" customFormat="1" ht="47.25">
      <c r="A486" s="1296">
        <v>17</v>
      </c>
      <c r="B486" s="1301" t="s">
        <v>398</v>
      </c>
      <c r="C486" s="183"/>
      <c r="D486" s="230"/>
      <c r="E486" s="63" t="s">
        <v>184</v>
      </c>
      <c r="F486" s="79" t="s">
        <v>1247</v>
      </c>
      <c r="G486" s="278" t="s">
        <v>1088</v>
      </c>
      <c r="H486" s="1290" t="s">
        <v>1146</v>
      </c>
      <c r="I486" s="1298">
        <v>2013</v>
      </c>
      <c r="J486" s="64"/>
      <c r="K486" s="1298">
        <v>2018</v>
      </c>
      <c r="L486" s="64"/>
      <c r="M486" s="64"/>
      <c r="N486" s="1938" t="s">
        <v>428</v>
      </c>
      <c r="O486" s="1308">
        <v>141538</v>
      </c>
      <c r="P486" s="1308"/>
      <c r="Q486" s="1303">
        <v>4627</v>
      </c>
      <c r="R486" s="1308">
        <v>2500</v>
      </c>
      <c r="S486" s="1308"/>
      <c r="T486" s="1303">
        <v>500</v>
      </c>
      <c r="U486" s="1304">
        <v>4127</v>
      </c>
      <c r="V486" s="1304">
        <v>4127</v>
      </c>
      <c r="W486" s="1304">
        <v>4127</v>
      </c>
      <c r="X486" s="1307">
        <v>1000</v>
      </c>
      <c r="Y486" s="1304">
        <v>2000</v>
      </c>
      <c r="Z486" s="1304">
        <f t="shared" si="38"/>
        <v>1127</v>
      </c>
      <c r="AA486" s="1835"/>
      <c r="AB486" s="1517"/>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row>
    <row r="487" spans="1:249" s="5" customFormat="1" ht="31.5">
      <c r="A487" s="1296">
        <v>18</v>
      </c>
      <c r="B487" s="1301" t="s">
        <v>1584</v>
      </c>
      <c r="C487" s="183"/>
      <c r="D487" s="230"/>
      <c r="E487" s="63"/>
      <c r="F487" s="79"/>
      <c r="G487" s="278"/>
      <c r="H487" s="1313" t="s">
        <v>51</v>
      </c>
      <c r="I487" s="1298">
        <v>2017</v>
      </c>
      <c r="J487" s="64"/>
      <c r="K487" s="1298">
        <v>2020</v>
      </c>
      <c r="L487" s="1298">
        <v>2017</v>
      </c>
      <c r="M487" s="64"/>
      <c r="N487" s="1315" t="s">
        <v>1115</v>
      </c>
      <c r="O487" s="1308">
        <v>51152</v>
      </c>
      <c r="P487" s="1308"/>
      <c r="Q487" s="1303">
        <v>29557</v>
      </c>
      <c r="R487" s="1308"/>
      <c r="S487" s="1308"/>
      <c r="T487" s="1303"/>
      <c r="U487" s="1304">
        <v>15000</v>
      </c>
      <c r="V487" s="1304">
        <v>15000</v>
      </c>
      <c r="W487" s="1304"/>
      <c r="X487" s="1307"/>
      <c r="Y487" s="1304"/>
      <c r="Z487" s="1304"/>
      <c r="AA487" s="1835"/>
      <c r="AB487" s="1517"/>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row>
    <row r="488" spans="1:249" s="5" customFormat="1" ht="94.5">
      <c r="A488" s="1296">
        <v>19</v>
      </c>
      <c r="B488" s="1301" t="s">
        <v>399</v>
      </c>
      <c r="C488" s="183"/>
      <c r="D488" s="230"/>
      <c r="E488" s="63" t="s">
        <v>184</v>
      </c>
      <c r="F488" s="79" t="s">
        <v>1247</v>
      </c>
      <c r="G488" s="278" t="s">
        <v>1088</v>
      </c>
      <c r="H488" s="1315" t="s">
        <v>26</v>
      </c>
      <c r="I488" s="1298">
        <v>2013</v>
      </c>
      <c r="J488" s="64"/>
      <c r="K488" s="1298">
        <v>2018</v>
      </c>
      <c r="L488" s="64"/>
      <c r="M488" s="64"/>
      <c r="N488" s="1938" t="s">
        <v>429</v>
      </c>
      <c r="O488" s="1308">
        <v>24536</v>
      </c>
      <c r="P488" s="1308"/>
      <c r="Q488" s="1303">
        <v>4237</v>
      </c>
      <c r="R488" s="1308">
        <v>3100</v>
      </c>
      <c r="S488" s="1308"/>
      <c r="T488" s="1303"/>
      <c r="U488" s="1303">
        <v>4237</v>
      </c>
      <c r="V488" s="1303">
        <v>4237</v>
      </c>
      <c r="W488" s="1304">
        <v>4237</v>
      </c>
      <c r="X488" s="1316">
        <v>2000</v>
      </c>
      <c r="Y488" s="1304">
        <v>2000</v>
      </c>
      <c r="Z488" s="1304">
        <f t="shared" si="38"/>
        <v>237</v>
      </c>
      <c r="AA488" s="1835"/>
      <c r="AB488" s="1517"/>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row>
    <row r="489" spans="1:249" s="5" customFormat="1" ht="66" hidden="1">
      <c r="A489" s="60">
        <v>485</v>
      </c>
      <c r="B489" s="414" t="s">
        <v>124</v>
      </c>
      <c r="C489" s="414"/>
      <c r="D489" s="415"/>
      <c r="E489" s="101" t="s">
        <v>184</v>
      </c>
      <c r="F489" s="79" t="s">
        <v>1247</v>
      </c>
      <c r="G489" s="102" t="s">
        <v>130</v>
      </c>
      <c r="H489" s="410" t="s">
        <v>106</v>
      </c>
      <c r="I489" s="64">
        <v>2014</v>
      </c>
      <c r="J489" s="64"/>
      <c r="K489" s="64">
        <v>2018</v>
      </c>
      <c r="L489" s="64" t="s">
        <v>1328</v>
      </c>
      <c r="M489" s="64"/>
      <c r="N489" s="416" t="s">
        <v>125</v>
      </c>
      <c r="O489" s="155">
        <v>28543</v>
      </c>
      <c r="P489" s="155"/>
      <c r="Q489" s="155">
        <v>4800</v>
      </c>
      <c r="R489" s="438">
        <v>17545</v>
      </c>
      <c r="S489" s="438"/>
      <c r="T489" s="438">
        <v>0</v>
      </c>
      <c r="U489" s="438">
        <v>4320</v>
      </c>
      <c r="V489" s="438"/>
      <c r="W489" s="411">
        <f>X489+Y489+Z489</f>
        <v>0</v>
      </c>
      <c r="X489" s="438"/>
      <c r="Y489" s="438"/>
      <c r="Z489" s="411">
        <v>0</v>
      </c>
      <c r="AA489" s="411"/>
      <c r="AB489" s="77" t="s">
        <v>126</v>
      </c>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row>
    <row r="490" spans="1:249" s="5" customFormat="1" ht="49.5" hidden="1">
      <c r="A490" s="60">
        <v>486</v>
      </c>
      <c r="B490" s="77" t="s">
        <v>478</v>
      </c>
      <c r="C490" s="77"/>
      <c r="D490" s="310"/>
      <c r="E490" s="63" t="s">
        <v>184</v>
      </c>
      <c r="F490" s="79" t="s">
        <v>1247</v>
      </c>
      <c r="G490" s="153" t="s">
        <v>484</v>
      </c>
      <c r="H490" s="138" t="s">
        <v>211</v>
      </c>
      <c r="I490" s="64">
        <v>2014</v>
      </c>
      <c r="J490" s="64"/>
      <c r="K490" s="64">
        <v>2016</v>
      </c>
      <c r="L490" s="64"/>
      <c r="M490" s="64"/>
      <c r="N490" s="99" t="s">
        <v>479</v>
      </c>
      <c r="O490" s="154">
        <v>4550</v>
      </c>
      <c r="P490" s="154"/>
      <c r="Q490" s="155">
        <v>500</v>
      </c>
      <c r="R490" s="100">
        <f>3271+350+400</f>
        <v>4021</v>
      </c>
      <c r="S490" s="100"/>
      <c r="T490" s="157"/>
      <c r="U490" s="157"/>
      <c r="V490" s="157"/>
      <c r="W490" s="158">
        <f>X490</f>
        <v>500</v>
      </c>
      <c r="X490" s="155">
        <v>500</v>
      </c>
      <c r="Y490" s="159"/>
      <c r="Z490" s="163"/>
      <c r="AA490" s="163"/>
      <c r="AB490" s="161"/>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c r="CB490" s="15"/>
      <c r="CC490" s="15"/>
      <c r="CD490" s="15"/>
      <c r="CE490" s="15"/>
      <c r="CF490" s="15"/>
      <c r="CG490" s="15"/>
      <c r="CH490" s="15"/>
      <c r="CI490" s="15"/>
      <c r="CJ490" s="15"/>
      <c r="CK490" s="15"/>
      <c r="CL490" s="15"/>
      <c r="CM490" s="15"/>
      <c r="CN490" s="15"/>
      <c r="CO490" s="15"/>
      <c r="CP490" s="15"/>
      <c r="CQ490" s="15"/>
      <c r="CR490" s="15"/>
      <c r="CS490" s="15"/>
      <c r="CT490" s="15"/>
      <c r="CU490" s="15"/>
      <c r="CV490" s="15"/>
      <c r="CW490" s="15"/>
      <c r="CX490" s="15"/>
      <c r="CY490" s="15"/>
      <c r="CZ490" s="15"/>
      <c r="DA490" s="15"/>
      <c r="DB490" s="15"/>
      <c r="DC490" s="15"/>
      <c r="DD490" s="15"/>
      <c r="DE490" s="15"/>
      <c r="DF490" s="15"/>
      <c r="DG490" s="15"/>
      <c r="DH490" s="15"/>
      <c r="DI490" s="15"/>
      <c r="DJ490" s="15"/>
      <c r="DK490" s="15"/>
      <c r="DL490" s="15"/>
      <c r="DM490" s="15"/>
      <c r="DN490" s="15"/>
      <c r="DO490" s="15"/>
      <c r="DP490" s="15"/>
      <c r="DQ490" s="15"/>
      <c r="DR490" s="15"/>
      <c r="DS490" s="15"/>
      <c r="DT490" s="15"/>
      <c r="DU490" s="15"/>
      <c r="DV490" s="15"/>
      <c r="DW490" s="15"/>
      <c r="DX490" s="15"/>
      <c r="DY490" s="15"/>
      <c r="DZ490" s="15"/>
      <c r="EA490" s="15"/>
      <c r="EB490" s="15"/>
      <c r="EC490" s="15"/>
      <c r="ED490" s="15"/>
      <c r="EE490" s="15"/>
      <c r="EF490" s="15"/>
      <c r="EG490" s="15"/>
      <c r="EH490" s="15"/>
      <c r="EI490" s="15"/>
      <c r="EJ490" s="15"/>
      <c r="EK490" s="15"/>
      <c r="EL490" s="15"/>
      <c r="EM490" s="15"/>
      <c r="EN490" s="15"/>
      <c r="EO490" s="15"/>
      <c r="EP490" s="15"/>
      <c r="EQ490" s="15"/>
      <c r="ER490" s="15"/>
      <c r="ES490" s="15"/>
      <c r="ET490" s="15"/>
      <c r="EU490" s="15"/>
      <c r="EV490" s="15"/>
      <c r="EW490" s="15"/>
      <c r="EX490" s="15"/>
      <c r="EY490" s="15"/>
      <c r="EZ490" s="15"/>
      <c r="FA490" s="15"/>
      <c r="FB490" s="15"/>
      <c r="FC490" s="15"/>
      <c r="FD490" s="15"/>
      <c r="FE490" s="15"/>
      <c r="FF490" s="15"/>
      <c r="FG490" s="15"/>
      <c r="FH490" s="15"/>
      <c r="FI490" s="15"/>
      <c r="FJ490" s="15"/>
      <c r="FK490" s="15"/>
      <c r="FL490" s="15"/>
      <c r="FM490" s="15"/>
      <c r="FN490" s="15"/>
      <c r="FO490" s="15"/>
      <c r="FP490" s="15"/>
      <c r="FQ490" s="15"/>
      <c r="FR490" s="15"/>
      <c r="FS490" s="15"/>
      <c r="FT490" s="15"/>
      <c r="FU490" s="15"/>
      <c r="FV490" s="15"/>
      <c r="FW490" s="15"/>
      <c r="FX490" s="15"/>
      <c r="FY490" s="15"/>
      <c r="FZ490" s="15"/>
      <c r="GA490" s="15"/>
      <c r="GB490" s="15"/>
      <c r="GC490" s="15"/>
      <c r="GD490" s="15"/>
      <c r="GE490" s="15"/>
      <c r="GF490" s="15"/>
      <c r="GG490" s="15"/>
      <c r="GH490" s="15"/>
      <c r="GI490" s="15"/>
      <c r="GJ490" s="15"/>
      <c r="GK490" s="15"/>
      <c r="GL490" s="15"/>
      <c r="GM490" s="15"/>
      <c r="GN490" s="15"/>
      <c r="GO490" s="15"/>
      <c r="GP490" s="15"/>
      <c r="GQ490" s="15"/>
      <c r="GR490" s="15"/>
      <c r="GS490" s="15"/>
      <c r="GT490" s="15"/>
      <c r="GU490" s="15"/>
      <c r="GV490" s="15"/>
      <c r="GW490" s="15"/>
      <c r="GX490" s="15"/>
      <c r="GY490" s="15"/>
      <c r="GZ490" s="15"/>
      <c r="HA490" s="15"/>
      <c r="HB490" s="15"/>
      <c r="HC490" s="15"/>
      <c r="HD490" s="15"/>
      <c r="HE490" s="15"/>
      <c r="HF490" s="15"/>
      <c r="HG490" s="15"/>
      <c r="HH490" s="15"/>
      <c r="HI490" s="15"/>
      <c r="HJ490" s="15"/>
      <c r="HK490" s="15"/>
      <c r="HL490" s="15"/>
      <c r="HM490" s="15"/>
      <c r="HN490" s="15"/>
      <c r="HO490" s="15"/>
      <c r="HP490" s="15"/>
      <c r="HQ490" s="15"/>
      <c r="HR490" s="15"/>
      <c r="HS490" s="15"/>
      <c r="HT490" s="15"/>
      <c r="HU490" s="15"/>
      <c r="HV490" s="15"/>
      <c r="HW490" s="15"/>
      <c r="HX490" s="15"/>
      <c r="HY490" s="15"/>
      <c r="HZ490" s="15"/>
      <c r="IA490" s="15"/>
      <c r="IB490" s="15"/>
      <c r="IC490" s="15"/>
      <c r="ID490" s="14"/>
      <c r="IE490" s="14"/>
      <c r="IF490" s="14"/>
      <c r="IG490" s="14"/>
      <c r="IH490" s="14"/>
      <c r="II490" s="14"/>
      <c r="IJ490" s="14"/>
      <c r="IK490" s="14"/>
      <c r="IL490" s="14"/>
      <c r="IM490" s="14"/>
      <c r="IN490" s="14"/>
      <c r="IO490" s="14"/>
    </row>
    <row r="491" spans="1:249" s="5" customFormat="1" ht="49.5" hidden="1">
      <c r="A491" s="60">
        <v>487</v>
      </c>
      <c r="B491" s="197" t="s">
        <v>485</v>
      </c>
      <c r="C491" s="197"/>
      <c r="D491" s="348"/>
      <c r="E491" s="63" t="s">
        <v>184</v>
      </c>
      <c r="F491" s="79" t="s">
        <v>1247</v>
      </c>
      <c r="G491" s="79"/>
      <c r="H491" s="63" t="s">
        <v>19</v>
      </c>
      <c r="I491" s="64">
        <v>2014</v>
      </c>
      <c r="J491" s="64">
        <v>2014</v>
      </c>
      <c r="K491" s="64">
        <v>2018</v>
      </c>
      <c r="L491" s="64" t="s">
        <v>1319</v>
      </c>
      <c r="M491" s="64"/>
      <c r="N491" s="286" t="s">
        <v>486</v>
      </c>
      <c r="O491" s="65">
        <v>50000</v>
      </c>
      <c r="P491" s="65"/>
      <c r="Q491" s="65">
        <v>46489</v>
      </c>
      <c r="R491" s="65">
        <v>14500</v>
      </c>
      <c r="S491" s="65"/>
      <c r="T491" s="65">
        <v>14500</v>
      </c>
      <c r="U491" s="65">
        <v>15507</v>
      </c>
      <c r="V491" s="65"/>
      <c r="W491" s="65">
        <v>15507</v>
      </c>
      <c r="X491" s="65">
        <v>10687</v>
      </c>
      <c r="Y491" s="65">
        <f>IF((W491-X491)&gt;2000,2000,(W491-X491))</f>
        <v>2000</v>
      </c>
      <c r="Z491" s="65">
        <f>W491-X491-Y491</f>
        <v>2820</v>
      </c>
      <c r="AA491" s="65"/>
      <c r="AB491" s="85" t="s">
        <v>487</v>
      </c>
    </row>
    <row r="492" spans="1:249" s="5" customFormat="1" ht="49.5" hidden="1">
      <c r="A492" s="60">
        <v>488</v>
      </c>
      <c r="B492" s="197" t="s">
        <v>497</v>
      </c>
      <c r="C492" s="197"/>
      <c r="D492" s="348"/>
      <c r="E492" s="63" t="s">
        <v>184</v>
      </c>
      <c r="F492" s="79" t="s">
        <v>1247</v>
      </c>
      <c r="G492" s="79"/>
      <c r="H492" s="351" t="s">
        <v>237</v>
      </c>
      <c r="I492" s="64">
        <v>2014</v>
      </c>
      <c r="J492" s="64">
        <v>2014</v>
      </c>
      <c r="K492" s="64">
        <v>2016</v>
      </c>
      <c r="L492" s="64" t="s">
        <v>1319</v>
      </c>
      <c r="M492" s="64"/>
      <c r="N492" s="286" t="s">
        <v>498</v>
      </c>
      <c r="O492" s="65">
        <v>32732</v>
      </c>
      <c r="P492" s="65"/>
      <c r="Q492" s="65">
        <v>27732</v>
      </c>
      <c r="R492" s="65">
        <v>13550</v>
      </c>
      <c r="S492" s="65"/>
      <c r="T492" s="65">
        <v>7000</v>
      </c>
      <c r="U492" s="65">
        <v>10924</v>
      </c>
      <c r="V492" s="65"/>
      <c r="W492" s="65">
        <v>10924</v>
      </c>
      <c r="X492" s="65">
        <v>3000</v>
      </c>
      <c r="Y492" s="65">
        <v>5000</v>
      </c>
      <c r="Z492" s="65">
        <f>W492-X492-Y492</f>
        <v>2924</v>
      </c>
      <c r="AA492" s="65"/>
      <c r="AB492" s="85" t="s">
        <v>487</v>
      </c>
    </row>
    <row r="493" spans="1:249" s="5" customFormat="1" ht="49.5" hidden="1">
      <c r="A493" s="60">
        <v>489</v>
      </c>
      <c r="B493" s="98" t="s">
        <v>474</v>
      </c>
      <c r="C493" s="98"/>
      <c r="D493" s="271"/>
      <c r="E493" s="63" t="s">
        <v>184</v>
      </c>
      <c r="F493" s="79" t="s">
        <v>1247</v>
      </c>
      <c r="G493" s="153" t="s">
        <v>484</v>
      </c>
      <c r="H493" s="105" t="s">
        <v>26</v>
      </c>
      <c r="I493" s="64">
        <v>2015</v>
      </c>
      <c r="J493" s="64"/>
      <c r="K493" s="64">
        <v>2017</v>
      </c>
      <c r="L493" s="64"/>
      <c r="M493" s="64"/>
      <c r="N493" s="77" t="s">
        <v>475</v>
      </c>
      <c r="O493" s="154">
        <v>3803</v>
      </c>
      <c r="P493" s="154"/>
      <c r="Q493" s="155">
        <v>500</v>
      </c>
      <c r="R493" s="95">
        <f>450+215+1210</f>
        <v>1875</v>
      </c>
      <c r="S493" s="95"/>
      <c r="T493" s="157"/>
      <c r="U493" s="157"/>
      <c r="V493" s="157"/>
      <c r="W493" s="158">
        <f>X493</f>
        <v>500</v>
      </c>
      <c r="X493" s="155">
        <v>500</v>
      </c>
      <c r="Y493" s="159"/>
      <c r="Z493" s="163"/>
      <c r="AA493" s="163"/>
      <c r="AB493" s="161"/>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c r="CE493" s="15"/>
      <c r="CF493" s="15"/>
      <c r="CG493" s="15"/>
      <c r="CH493" s="15"/>
      <c r="CI493" s="15"/>
      <c r="CJ493" s="15"/>
      <c r="CK493" s="15"/>
      <c r="CL493" s="15"/>
      <c r="CM493" s="15"/>
      <c r="CN493" s="15"/>
      <c r="CO493" s="15"/>
      <c r="CP493" s="15"/>
      <c r="CQ493" s="15"/>
      <c r="CR493" s="15"/>
      <c r="CS493" s="15"/>
      <c r="CT493" s="15"/>
      <c r="CU493" s="15"/>
      <c r="CV493" s="15"/>
      <c r="CW493" s="15"/>
      <c r="CX493" s="15"/>
      <c r="CY493" s="15"/>
      <c r="CZ493" s="15"/>
      <c r="DA493" s="15"/>
      <c r="DB493" s="15"/>
      <c r="DC493" s="15"/>
      <c r="DD493" s="15"/>
      <c r="DE493" s="15"/>
      <c r="DF493" s="15"/>
      <c r="DG493" s="15"/>
      <c r="DH493" s="15"/>
      <c r="DI493" s="15"/>
      <c r="DJ493" s="15"/>
      <c r="DK493" s="15"/>
      <c r="DL493" s="15"/>
      <c r="DM493" s="15"/>
      <c r="DN493" s="15"/>
      <c r="DO493" s="15"/>
      <c r="DP493" s="15"/>
      <c r="DQ493" s="15"/>
      <c r="DR493" s="15"/>
      <c r="DS493" s="15"/>
      <c r="DT493" s="15"/>
      <c r="DU493" s="15"/>
      <c r="DV493" s="15"/>
      <c r="DW493" s="15"/>
      <c r="DX493" s="15"/>
      <c r="DY493" s="15"/>
      <c r="DZ493" s="15"/>
      <c r="EA493" s="15"/>
      <c r="EB493" s="15"/>
      <c r="EC493" s="15"/>
      <c r="ED493" s="15"/>
      <c r="EE493" s="15"/>
      <c r="EF493" s="15"/>
      <c r="EG493" s="15"/>
      <c r="EH493" s="15"/>
      <c r="EI493" s="15"/>
      <c r="EJ493" s="15"/>
      <c r="EK493" s="15"/>
      <c r="EL493" s="15"/>
      <c r="EM493" s="15"/>
      <c r="EN493" s="15"/>
      <c r="EO493" s="15"/>
      <c r="EP493" s="15"/>
      <c r="EQ493" s="15"/>
      <c r="ER493" s="15"/>
      <c r="ES493" s="15"/>
      <c r="ET493" s="15"/>
      <c r="EU493" s="15"/>
      <c r="EV493" s="15"/>
      <c r="EW493" s="15"/>
      <c r="EX493" s="15"/>
      <c r="EY493" s="15"/>
      <c r="EZ493" s="15"/>
      <c r="FA493" s="15"/>
      <c r="FB493" s="15"/>
      <c r="FC493" s="15"/>
      <c r="FD493" s="15"/>
      <c r="FE493" s="15"/>
      <c r="FF493" s="15"/>
      <c r="FG493" s="15"/>
      <c r="FH493" s="15"/>
      <c r="FI493" s="15"/>
      <c r="FJ493" s="15"/>
      <c r="FK493" s="15"/>
      <c r="FL493" s="15"/>
      <c r="FM493" s="15"/>
      <c r="FN493" s="15"/>
      <c r="FO493" s="15"/>
      <c r="FP493" s="15"/>
      <c r="FQ493" s="15"/>
      <c r="FR493" s="15"/>
      <c r="FS493" s="15"/>
      <c r="FT493" s="15"/>
      <c r="FU493" s="15"/>
      <c r="FV493" s="15"/>
      <c r="FW493" s="15"/>
      <c r="FX493" s="15"/>
      <c r="FY493" s="15"/>
      <c r="FZ493" s="15"/>
      <c r="GA493" s="15"/>
      <c r="GB493" s="15"/>
      <c r="GC493" s="15"/>
      <c r="GD493" s="15"/>
      <c r="GE493" s="15"/>
      <c r="GF493" s="15"/>
      <c r="GG493" s="15"/>
      <c r="GH493" s="15"/>
      <c r="GI493" s="15"/>
      <c r="GJ493" s="15"/>
      <c r="GK493" s="15"/>
      <c r="GL493" s="15"/>
      <c r="GM493" s="15"/>
      <c r="GN493" s="15"/>
      <c r="GO493" s="15"/>
      <c r="GP493" s="15"/>
      <c r="GQ493" s="15"/>
      <c r="GR493" s="15"/>
      <c r="GS493" s="15"/>
      <c r="GT493" s="15"/>
      <c r="GU493" s="15"/>
      <c r="GV493" s="15"/>
      <c r="GW493" s="15"/>
      <c r="GX493" s="15"/>
      <c r="GY493" s="15"/>
      <c r="GZ493" s="15"/>
      <c r="HA493" s="15"/>
      <c r="HB493" s="15"/>
      <c r="HC493" s="15"/>
      <c r="HD493" s="15"/>
      <c r="HE493" s="15"/>
      <c r="HF493" s="15"/>
      <c r="HG493" s="15"/>
      <c r="HH493" s="15"/>
      <c r="HI493" s="15"/>
      <c r="HJ493" s="15"/>
      <c r="HK493" s="15"/>
      <c r="HL493" s="15"/>
      <c r="HM493" s="15"/>
      <c r="HN493" s="15"/>
      <c r="HO493" s="15"/>
      <c r="HP493" s="15"/>
      <c r="HQ493" s="15"/>
      <c r="HR493" s="15"/>
      <c r="HS493" s="15"/>
      <c r="HT493" s="15"/>
      <c r="HU493" s="15"/>
      <c r="HV493" s="15"/>
      <c r="HW493" s="15"/>
      <c r="HX493" s="15"/>
      <c r="HY493" s="15"/>
      <c r="HZ493" s="15"/>
      <c r="IA493" s="15"/>
      <c r="IB493" s="15"/>
      <c r="IC493" s="15"/>
      <c r="ID493" s="14"/>
      <c r="IE493" s="14"/>
      <c r="IF493" s="14"/>
      <c r="IG493" s="14"/>
      <c r="IH493" s="14"/>
      <c r="II493" s="14"/>
      <c r="IJ493" s="14"/>
      <c r="IK493" s="14"/>
      <c r="IL493" s="14"/>
      <c r="IM493" s="14"/>
      <c r="IN493" s="14"/>
      <c r="IO493" s="14"/>
    </row>
    <row r="494" spans="1:249" s="5" customFormat="1" ht="49.5" hidden="1">
      <c r="A494" s="60">
        <v>490</v>
      </c>
      <c r="B494" s="98" t="s">
        <v>480</v>
      </c>
      <c r="C494" s="98"/>
      <c r="D494" s="271"/>
      <c r="E494" s="63" t="s">
        <v>184</v>
      </c>
      <c r="F494" s="79" t="s">
        <v>1247</v>
      </c>
      <c r="G494" s="153" t="s">
        <v>484</v>
      </c>
      <c r="H494" s="105" t="s">
        <v>26</v>
      </c>
      <c r="I494" s="64">
        <v>2015</v>
      </c>
      <c r="J494" s="64"/>
      <c r="K494" s="64">
        <v>2017</v>
      </c>
      <c r="L494" s="64"/>
      <c r="M494" s="64"/>
      <c r="N494" s="77" t="s">
        <v>475</v>
      </c>
      <c r="O494" s="154">
        <v>3803</v>
      </c>
      <c r="P494" s="154"/>
      <c r="Q494" s="439">
        <v>1428</v>
      </c>
      <c r="R494" s="82">
        <f>450+215+1210</f>
        <v>1875</v>
      </c>
      <c r="S494" s="82"/>
      <c r="T494" s="419"/>
      <c r="U494" s="420"/>
      <c r="V494" s="420"/>
      <c r="W494" s="158">
        <f>X494+Y494+Z494</f>
        <v>1428</v>
      </c>
      <c r="X494" s="439">
        <v>1428</v>
      </c>
      <c r="Y494" s="158"/>
      <c r="Z494" s="160"/>
      <c r="AA494" s="160"/>
      <c r="AB494" s="440"/>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16"/>
      <c r="DV494" s="16"/>
      <c r="DW494" s="16"/>
      <c r="DX494" s="16"/>
      <c r="DY494" s="16"/>
      <c r="DZ494" s="16"/>
      <c r="EA494" s="16"/>
      <c r="EB494" s="16"/>
      <c r="EC494" s="16"/>
      <c r="ED494" s="16"/>
      <c r="EE494" s="16"/>
      <c r="EF494" s="16"/>
      <c r="EG494" s="16"/>
      <c r="EH494" s="16"/>
      <c r="EI494" s="16"/>
      <c r="EJ494" s="16"/>
      <c r="EK494" s="16"/>
      <c r="EL494" s="16"/>
      <c r="EM494" s="16"/>
      <c r="EN494" s="16"/>
      <c r="EO494" s="16"/>
      <c r="EP494" s="16"/>
      <c r="EQ494" s="16"/>
      <c r="ER494" s="16"/>
      <c r="ES494" s="16"/>
      <c r="ET494" s="16"/>
      <c r="EU494" s="16"/>
      <c r="EV494" s="16"/>
      <c r="EW494" s="16"/>
      <c r="EX494" s="16"/>
      <c r="EY494" s="16"/>
      <c r="EZ494" s="16"/>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16"/>
      <c r="GH494" s="16"/>
      <c r="GI494" s="16"/>
      <c r="GJ494" s="16"/>
      <c r="GK494" s="16"/>
      <c r="GL494" s="16"/>
      <c r="GM494" s="16"/>
      <c r="GN494" s="16"/>
      <c r="GO494" s="16"/>
      <c r="GP494" s="16"/>
      <c r="GQ494" s="16"/>
      <c r="GR494" s="16"/>
      <c r="GS494" s="16"/>
      <c r="GT494" s="16"/>
      <c r="GU494" s="16"/>
      <c r="GV494" s="16"/>
      <c r="GW494" s="16"/>
      <c r="GX494" s="16"/>
      <c r="GY494" s="16"/>
      <c r="GZ494" s="16"/>
      <c r="HA494" s="16"/>
      <c r="HB494" s="16"/>
      <c r="HC494" s="16"/>
      <c r="HD494" s="16"/>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row>
    <row r="495" spans="1:249" s="5" customFormat="1" ht="99" hidden="1">
      <c r="A495" s="60">
        <v>491</v>
      </c>
      <c r="B495" s="197" t="s">
        <v>552</v>
      </c>
      <c r="C495" s="197" t="s">
        <v>1191</v>
      </c>
      <c r="D495" s="348">
        <v>1983.519</v>
      </c>
      <c r="E495" s="63" t="s">
        <v>184</v>
      </c>
      <c r="F495" s="79" t="s">
        <v>1247</v>
      </c>
      <c r="G495" s="79"/>
      <c r="H495" s="351" t="s">
        <v>189</v>
      </c>
      <c r="I495" s="64">
        <v>2015</v>
      </c>
      <c r="J495" s="80" t="s">
        <v>1192</v>
      </c>
      <c r="K495" s="64">
        <v>2017</v>
      </c>
      <c r="L495" s="80" t="s">
        <v>1193</v>
      </c>
      <c r="M495" s="64"/>
      <c r="N495" s="327" t="s">
        <v>553</v>
      </c>
      <c r="O495" s="65">
        <v>2473</v>
      </c>
      <c r="P495" s="65"/>
      <c r="Q495" s="65">
        <f>O495</f>
        <v>2473</v>
      </c>
      <c r="R495" s="65">
        <v>900</v>
      </c>
      <c r="S495" s="65"/>
      <c r="T495" s="65">
        <v>900</v>
      </c>
      <c r="U495" s="65">
        <v>1325</v>
      </c>
      <c r="V495" s="65"/>
      <c r="W495" s="65">
        <v>1084</v>
      </c>
      <c r="X495" s="65">
        <v>700</v>
      </c>
      <c r="Y495" s="65">
        <f>IF((W495-X495)&lt;1000,(W495-X495),MIN((W495-X495)*50%,2000))</f>
        <v>384</v>
      </c>
      <c r="Z495" s="65">
        <f>W495-X495-Y495</f>
        <v>0</v>
      </c>
      <c r="AA495" s="65"/>
      <c r="AB495" s="85" t="s">
        <v>554</v>
      </c>
    </row>
    <row r="496" spans="1:249" s="5" customFormat="1" ht="57" customHeight="1">
      <c r="A496" s="1296">
        <v>20</v>
      </c>
      <c r="B496" s="1310" t="s">
        <v>420</v>
      </c>
      <c r="C496" s="397"/>
      <c r="D496" s="441"/>
      <c r="E496" s="63" t="s">
        <v>184</v>
      </c>
      <c r="F496" s="97" t="s">
        <v>1248</v>
      </c>
      <c r="G496" s="278" t="s">
        <v>1088</v>
      </c>
      <c r="H496" s="1290" t="s">
        <v>1146</v>
      </c>
      <c r="I496" s="1298">
        <v>2015</v>
      </c>
      <c r="J496" s="64"/>
      <c r="K496" s="1298">
        <v>2018</v>
      </c>
      <c r="L496" s="64"/>
      <c r="M496" s="64"/>
      <c r="N496" s="1939" t="s">
        <v>443</v>
      </c>
      <c r="O496" s="1303">
        <v>6339</v>
      </c>
      <c r="P496" s="1303"/>
      <c r="Q496" s="1303">
        <v>6339</v>
      </c>
      <c r="R496" s="1303"/>
      <c r="S496" s="1303"/>
      <c r="T496" s="1317"/>
      <c r="U496" s="1304">
        <v>6339</v>
      </c>
      <c r="V496" s="1304">
        <v>6339</v>
      </c>
      <c r="W496" s="1304">
        <v>6339</v>
      </c>
      <c r="X496" s="1304">
        <v>1000</v>
      </c>
      <c r="Y496" s="1304">
        <v>2500</v>
      </c>
      <c r="Z496" s="1304">
        <f>W496-X496-Y496</f>
        <v>2839</v>
      </c>
      <c r="AA496" s="1835"/>
      <c r="AB496" s="131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row>
    <row r="497" spans="1:249" s="5" customFormat="1" ht="57" customHeight="1">
      <c r="A497" s="1954" t="s">
        <v>2130</v>
      </c>
      <c r="B497" s="1955" t="s">
        <v>2123</v>
      </c>
      <c r="C497" s="397"/>
      <c r="D497" s="441"/>
      <c r="E497" s="63"/>
      <c r="F497" s="97"/>
      <c r="G497" s="278"/>
      <c r="H497" s="1880"/>
      <c r="I497" s="1297"/>
      <c r="J497" s="64"/>
      <c r="K497" s="1297"/>
      <c r="L497" s="64"/>
      <c r="M497" s="64"/>
      <c r="N497" s="1940"/>
      <c r="O497" s="1935">
        <f>SUBTOTAL(109,O498:O533)</f>
        <v>63198</v>
      </c>
      <c r="P497" s="1935">
        <f>SUBTOTAL(109,P498:P533)</f>
        <v>0</v>
      </c>
      <c r="Q497" s="1935">
        <f>SUBTOTAL(109,Q498:Q533)</f>
        <v>62198</v>
      </c>
      <c r="R497" s="1303"/>
      <c r="S497" s="1303"/>
      <c r="T497" s="1317"/>
      <c r="U497" s="1935">
        <f>SUBTOTAL(109,U498:U533)</f>
        <v>50040</v>
      </c>
      <c r="V497" s="1935">
        <f>SUBTOTAL(109,V498:V533)</f>
        <v>40602</v>
      </c>
      <c r="W497" s="1304"/>
      <c r="X497" s="1304"/>
      <c r="Y497" s="1304"/>
      <c r="Z497" s="1304"/>
      <c r="AA497" s="1936">
        <f>V497-U497</f>
        <v>-9438</v>
      </c>
      <c r="AB497" s="131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row>
    <row r="498" spans="1:249" s="5" customFormat="1" ht="47.25">
      <c r="A498" s="1296">
        <v>1</v>
      </c>
      <c r="B498" s="1309" t="s">
        <v>416</v>
      </c>
      <c r="C498" s="395"/>
      <c r="D498" s="396"/>
      <c r="E498" s="63" t="s">
        <v>184</v>
      </c>
      <c r="F498" s="97" t="s">
        <v>1248</v>
      </c>
      <c r="G498" s="278" t="s">
        <v>1088</v>
      </c>
      <c r="H498" s="1290" t="s">
        <v>1146</v>
      </c>
      <c r="I498" s="1298">
        <v>2016</v>
      </c>
      <c r="J498" s="64"/>
      <c r="K498" s="1298">
        <v>2020</v>
      </c>
      <c r="L498" s="64"/>
      <c r="M498" s="64"/>
      <c r="N498" s="1939" t="s">
        <v>441</v>
      </c>
      <c r="O498" s="1303">
        <v>14404</v>
      </c>
      <c r="P498" s="1303"/>
      <c r="Q498" s="1303">
        <v>14404</v>
      </c>
      <c r="R498" s="1303">
        <v>2800</v>
      </c>
      <c r="S498" s="1303"/>
      <c r="T498" s="1303">
        <v>2800</v>
      </c>
      <c r="U498" s="1304">
        <v>10100</v>
      </c>
      <c r="V498" s="1304">
        <v>14404</v>
      </c>
      <c r="W498" s="1304">
        <v>10100</v>
      </c>
      <c r="X498" s="1312"/>
      <c r="Y498" s="1304">
        <v>3000</v>
      </c>
      <c r="Z498" s="1304">
        <f>W498-X498-Y498</f>
        <v>7100</v>
      </c>
      <c r="AA498" s="1835">
        <f>V498-U498</f>
        <v>4304</v>
      </c>
      <c r="AB498" s="1306"/>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row>
    <row r="499" spans="1:249" s="5" customFormat="1" ht="66" hidden="1">
      <c r="A499" s="60">
        <v>495</v>
      </c>
      <c r="B499" s="77" t="s">
        <v>634</v>
      </c>
      <c r="C499" s="77"/>
      <c r="D499" s="310"/>
      <c r="E499" s="63" t="s">
        <v>184</v>
      </c>
      <c r="F499" s="97" t="s">
        <v>1248</v>
      </c>
      <c r="G499" s="97"/>
      <c r="H499" s="63" t="s">
        <v>19</v>
      </c>
      <c r="I499" s="64">
        <v>2016</v>
      </c>
      <c r="J499" s="64"/>
      <c r="K499" s="64">
        <v>2017</v>
      </c>
      <c r="L499" s="64"/>
      <c r="M499" s="64"/>
      <c r="N499" s="275" t="s">
        <v>635</v>
      </c>
      <c r="O499" s="426">
        <v>4785</v>
      </c>
      <c r="P499" s="426"/>
      <c r="Q499" s="426">
        <v>4785</v>
      </c>
      <c r="R499" s="442"/>
      <c r="S499" s="442"/>
      <c r="T499" s="442"/>
      <c r="U499" s="442"/>
      <c r="V499" s="442"/>
      <c r="W499" s="268">
        <f>Q499*0.9*0.531</f>
        <v>2286.7515000000003</v>
      </c>
      <c r="X499" s="442"/>
      <c r="Y499" s="442"/>
      <c r="Z499" s="268">
        <f>W499</f>
        <v>2286.7515000000003</v>
      </c>
      <c r="AA499" s="268"/>
      <c r="AB499" s="252" t="s">
        <v>636</v>
      </c>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row>
    <row r="500" spans="1:249" s="5" customFormat="1" ht="94.5">
      <c r="A500" s="1296">
        <v>2</v>
      </c>
      <c r="B500" s="1301" t="s">
        <v>393</v>
      </c>
      <c r="C500" s="183"/>
      <c r="D500" s="230"/>
      <c r="E500" s="63" t="s">
        <v>184</v>
      </c>
      <c r="F500" s="97" t="s">
        <v>1248</v>
      </c>
      <c r="G500" s="278" t="s">
        <v>1088</v>
      </c>
      <c r="H500" s="1290" t="s">
        <v>1146</v>
      </c>
      <c r="I500" s="1298">
        <v>2012</v>
      </c>
      <c r="J500" s="64"/>
      <c r="K500" s="1298">
        <v>2020</v>
      </c>
      <c r="L500" s="64"/>
      <c r="M500" s="64"/>
      <c r="N500" s="1938" t="s">
        <v>424</v>
      </c>
      <c r="O500" s="1305">
        <v>30623</v>
      </c>
      <c r="P500" s="1308"/>
      <c r="Q500" s="1303">
        <v>29623</v>
      </c>
      <c r="R500" s="1303"/>
      <c r="S500" s="1303"/>
      <c r="T500" s="1303"/>
      <c r="U500" s="1303">
        <v>29223</v>
      </c>
      <c r="V500" s="1303">
        <v>19967</v>
      </c>
      <c r="W500" s="1304">
        <v>15000</v>
      </c>
      <c r="X500" s="1305">
        <v>0</v>
      </c>
      <c r="Y500" s="1304"/>
      <c r="Z500" s="1304">
        <f>W500-X500-Y500</f>
        <v>15000</v>
      </c>
      <c r="AA500" s="1835">
        <f>V500-U500</f>
        <v>-9256</v>
      </c>
      <c r="AB500" s="1306"/>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row>
    <row r="501" spans="1:249" s="5" customFormat="1" ht="82.5" hidden="1">
      <c r="A501" s="60">
        <v>499</v>
      </c>
      <c r="B501" s="98" t="s">
        <v>344</v>
      </c>
      <c r="C501" s="98" t="s">
        <v>1340</v>
      </c>
      <c r="D501" s="78">
        <v>23476.768</v>
      </c>
      <c r="E501" s="63" t="s">
        <v>178</v>
      </c>
      <c r="F501" s="62" t="s">
        <v>1140</v>
      </c>
      <c r="G501" s="62"/>
      <c r="H501" s="63" t="s">
        <v>19</v>
      </c>
      <c r="I501" s="64">
        <v>2011</v>
      </c>
      <c r="J501" s="64">
        <v>2011</v>
      </c>
      <c r="K501" s="64">
        <v>2013</v>
      </c>
      <c r="L501" s="64">
        <v>2013</v>
      </c>
      <c r="M501" s="64"/>
      <c r="N501" s="362" t="s">
        <v>345</v>
      </c>
      <c r="O501" s="354">
        <v>23476</v>
      </c>
      <c r="P501" s="354"/>
      <c r="Q501" s="354">
        <v>23476</v>
      </c>
      <c r="R501" s="354">
        <v>21626</v>
      </c>
      <c r="S501" s="354"/>
      <c r="T501" s="354">
        <v>21626</v>
      </c>
      <c r="U501" s="354"/>
      <c r="V501" s="354"/>
      <c r="W501" s="354">
        <v>1237</v>
      </c>
      <c r="X501" s="65">
        <v>1237</v>
      </c>
      <c r="Y501" s="263">
        <f>MIN(IF((W501-X501)&gt;1000,MAX((W501-X501)*25%,1000),(W501-X501)),5000)</f>
        <v>0</v>
      </c>
      <c r="Z501" s="83">
        <f>W501-X501-Y501</f>
        <v>0</v>
      </c>
      <c r="AA501" s="83"/>
      <c r="AB501" s="85" t="s">
        <v>173</v>
      </c>
    </row>
    <row r="502" spans="1:249" s="5" customFormat="1" ht="66" hidden="1">
      <c r="A502" s="60">
        <v>500</v>
      </c>
      <c r="B502" s="98" t="s">
        <v>367</v>
      </c>
      <c r="C502" s="98" t="s">
        <v>1341</v>
      </c>
      <c r="D502" s="78">
        <v>16979.556</v>
      </c>
      <c r="E502" s="63" t="s">
        <v>178</v>
      </c>
      <c r="F502" s="62" t="s">
        <v>1140</v>
      </c>
      <c r="G502" s="62"/>
      <c r="H502" s="63" t="s">
        <v>19</v>
      </c>
      <c r="I502" s="64">
        <v>2012</v>
      </c>
      <c r="J502" s="80" t="s">
        <v>1342</v>
      </c>
      <c r="K502" s="64">
        <v>2014</v>
      </c>
      <c r="L502" s="80" t="s">
        <v>1343</v>
      </c>
      <c r="M502" s="64"/>
      <c r="N502" s="362" t="s">
        <v>368</v>
      </c>
      <c r="O502" s="354">
        <v>17367</v>
      </c>
      <c r="P502" s="354"/>
      <c r="Q502" s="354">
        <v>269</v>
      </c>
      <c r="R502" s="354">
        <v>16713</v>
      </c>
      <c r="S502" s="354"/>
      <c r="T502" s="354"/>
      <c r="U502" s="369"/>
      <c r="V502" s="369"/>
      <c r="W502" s="354">
        <v>269</v>
      </c>
      <c r="X502" s="65">
        <v>269</v>
      </c>
      <c r="Y502" s="263">
        <f>MIN(IF((W502-X502)&gt;1000,MAX((W502-X502)*25%,1000),(W502-X502)),5000)</f>
        <v>0</v>
      </c>
      <c r="Z502" s="83">
        <f>W502-X502-Y502</f>
        <v>0</v>
      </c>
      <c r="AA502" s="83"/>
      <c r="AB502" s="98" t="s">
        <v>1344</v>
      </c>
    </row>
    <row r="503" spans="1:249" s="5" customFormat="1" ht="66" hidden="1">
      <c r="A503" s="60">
        <v>501</v>
      </c>
      <c r="B503" s="77" t="s">
        <v>131</v>
      </c>
      <c r="C503" s="77" t="s">
        <v>1289</v>
      </c>
      <c r="D503" s="78">
        <v>1028</v>
      </c>
      <c r="E503" s="101" t="s">
        <v>178</v>
      </c>
      <c r="F503" s="62" t="s">
        <v>1140</v>
      </c>
      <c r="G503" s="102" t="s">
        <v>165</v>
      </c>
      <c r="H503" s="63" t="s">
        <v>132</v>
      </c>
      <c r="I503" s="64">
        <v>2013</v>
      </c>
      <c r="J503" s="80" t="s">
        <v>1306</v>
      </c>
      <c r="K503" s="64">
        <v>2015</v>
      </c>
      <c r="L503" s="80" t="s">
        <v>1255</v>
      </c>
      <c r="M503" s="64"/>
      <c r="N503" s="202" t="s">
        <v>133</v>
      </c>
      <c r="O503" s="154">
        <v>1060</v>
      </c>
      <c r="P503" s="154"/>
      <c r="Q503" s="154">
        <v>1060</v>
      </c>
      <c r="R503" s="273">
        <v>1028</v>
      </c>
      <c r="S503" s="273"/>
      <c r="T503" s="273">
        <f>R503</f>
        <v>1028</v>
      </c>
      <c r="U503" s="273">
        <v>32</v>
      </c>
      <c r="V503" s="273"/>
      <c r="W503" s="411"/>
      <c r="X503" s="411"/>
      <c r="Y503" s="411"/>
      <c r="Z503" s="411">
        <v>0</v>
      </c>
      <c r="AA503" s="411"/>
      <c r="AB503" s="77" t="s">
        <v>134</v>
      </c>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row>
    <row r="504" spans="1:249" s="5" customFormat="1" ht="148.5" hidden="1">
      <c r="A504" s="60">
        <v>502</v>
      </c>
      <c r="B504" s="98" t="s">
        <v>448</v>
      </c>
      <c r="C504" s="98"/>
      <c r="D504" s="98"/>
      <c r="E504" s="422" t="s">
        <v>178</v>
      </c>
      <c r="F504" s="79" t="s">
        <v>1247</v>
      </c>
      <c r="G504" s="79" t="s">
        <v>460</v>
      </c>
      <c r="H504" s="63" t="s">
        <v>19</v>
      </c>
      <c r="I504" s="64">
        <v>2013</v>
      </c>
      <c r="J504" s="64">
        <v>2013</v>
      </c>
      <c r="K504" s="64">
        <v>2018</v>
      </c>
      <c r="L504" s="64">
        <v>2018</v>
      </c>
      <c r="M504" s="64"/>
      <c r="N504" s="443" t="s">
        <v>449</v>
      </c>
      <c r="O504" s="154">
        <v>391940</v>
      </c>
      <c r="P504" s="154"/>
      <c r="Q504" s="444">
        <f>O504-265000</f>
        <v>126940</v>
      </c>
      <c r="R504" s="297">
        <v>107348</v>
      </c>
      <c r="S504" s="297"/>
      <c r="T504" s="297">
        <f>R504-61348</f>
        <v>46000</v>
      </c>
      <c r="U504" s="298">
        <v>57000</v>
      </c>
      <c r="V504" s="298"/>
      <c r="W504" s="418">
        <v>78336</v>
      </c>
      <c r="X504" s="418">
        <v>25600</v>
      </c>
      <c r="Y504" s="418">
        <v>10000</v>
      </c>
      <c r="Z504" s="418">
        <v>42736</v>
      </c>
      <c r="AA504" s="418"/>
      <c r="AB504" s="96" t="s">
        <v>36</v>
      </c>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row>
    <row r="505" spans="1:249" s="5" customFormat="1" ht="49.5" hidden="1">
      <c r="A505" s="60">
        <v>503</v>
      </c>
      <c r="B505" s="395" t="s">
        <v>446</v>
      </c>
      <c r="C505" s="395"/>
      <c r="D505" s="395"/>
      <c r="E505" s="422" t="s">
        <v>178</v>
      </c>
      <c r="F505" s="79" t="s">
        <v>1247</v>
      </c>
      <c r="G505" s="79" t="s">
        <v>460</v>
      </c>
      <c r="H505" s="63" t="s">
        <v>19</v>
      </c>
      <c r="I505" s="64">
        <v>2014</v>
      </c>
      <c r="J505" s="64">
        <v>2014</v>
      </c>
      <c r="K505" s="64">
        <v>2016</v>
      </c>
      <c r="L505" s="64">
        <v>2015</v>
      </c>
      <c r="M505" s="64"/>
      <c r="N505" s="445" t="s">
        <v>447</v>
      </c>
      <c r="O505" s="244">
        <v>13963</v>
      </c>
      <c r="P505" s="244"/>
      <c r="Q505" s="244">
        <f>O505</f>
        <v>13963</v>
      </c>
      <c r="R505" s="297">
        <v>8295</v>
      </c>
      <c r="S505" s="297"/>
      <c r="T505" s="297">
        <v>8295</v>
      </c>
      <c r="U505" s="298"/>
      <c r="V505" s="298"/>
      <c r="W505" s="158">
        <v>5000</v>
      </c>
      <c r="X505" s="158">
        <v>5000</v>
      </c>
      <c r="Y505" s="154"/>
      <c r="Z505" s="154"/>
      <c r="AA505" s="154"/>
      <c r="AB505" s="295"/>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c r="HU505" s="10"/>
      <c r="HV505" s="10"/>
      <c r="HW505" s="10"/>
      <c r="HX505" s="10"/>
      <c r="HY505" s="10"/>
      <c r="HZ505" s="10"/>
      <c r="IA505" s="10"/>
      <c r="IB505" s="10"/>
      <c r="IC505" s="10"/>
      <c r="ID505" s="11"/>
      <c r="IE505" s="11"/>
      <c r="IF505" s="11"/>
      <c r="IG505" s="11"/>
      <c r="IH505" s="11"/>
      <c r="II505" s="11"/>
      <c r="IJ505" s="11"/>
      <c r="IK505" s="11"/>
      <c r="IL505" s="11"/>
      <c r="IM505" s="11"/>
      <c r="IN505" s="11"/>
      <c r="IO505" s="11"/>
    </row>
    <row r="506" spans="1:249" s="5" customFormat="1" ht="49.5" hidden="1">
      <c r="A506" s="60">
        <v>504</v>
      </c>
      <c r="B506" s="85" t="s">
        <v>491</v>
      </c>
      <c r="C506" s="85"/>
      <c r="D506" s="85"/>
      <c r="E506" s="278" t="s">
        <v>178</v>
      </c>
      <c r="F506" s="79" t="s">
        <v>1247</v>
      </c>
      <c r="G506" s="79"/>
      <c r="H506" s="63" t="s">
        <v>19</v>
      </c>
      <c r="I506" s="64">
        <v>2014</v>
      </c>
      <c r="J506" s="64">
        <v>2014</v>
      </c>
      <c r="K506" s="64">
        <v>2016</v>
      </c>
      <c r="L506" s="64" t="s">
        <v>1319</v>
      </c>
      <c r="M506" s="64"/>
      <c r="N506" s="446" t="s">
        <v>492</v>
      </c>
      <c r="O506" s="65">
        <v>26135</v>
      </c>
      <c r="P506" s="65"/>
      <c r="Q506" s="65">
        <v>16135</v>
      </c>
      <c r="R506" s="65">
        <v>11000</v>
      </c>
      <c r="S506" s="65"/>
      <c r="T506" s="65">
        <v>1000</v>
      </c>
      <c r="U506" s="65">
        <v>14900</v>
      </c>
      <c r="V506" s="65"/>
      <c r="W506" s="65">
        <f>O506*90%-R506</f>
        <v>12521.5</v>
      </c>
      <c r="X506" s="65">
        <v>2000</v>
      </c>
      <c r="Y506" s="65">
        <v>8000</v>
      </c>
      <c r="Z506" s="65">
        <f>W506-X506-Y506</f>
        <v>2521.5</v>
      </c>
      <c r="AA506" s="65"/>
      <c r="AB506" s="85" t="s">
        <v>1224</v>
      </c>
    </row>
    <row r="507" spans="1:249" s="5" customFormat="1" ht="49.5" hidden="1">
      <c r="A507" s="60">
        <v>505</v>
      </c>
      <c r="B507" s="265" t="s">
        <v>518</v>
      </c>
      <c r="C507" s="265"/>
      <c r="D507" s="265"/>
      <c r="E507" s="278" t="s">
        <v>178</v>
      </c>
      <c r="F507" s="79" t="s">
        <v>1247</v>
      </c>
      <c r="G507" s="79"/>
      <c r="H507" s="63" t="s">
        <v>19</v>
      </c>
      <c r="I507" s="64">
        <v>2014</v>
      </c>
      <c r="J507" s="64">
        <v>2014</v>
      </c>
      <c r="K507" s="64">
        <v>2016</v>
      </c>
      <c r="L507" s="64" t="s">
        <v>1319</v>
      </c>
      <c r="M507" s="64"/>
      <c r="N507" s="447" t="s">
        <v>519</v>
      </c>
      <c r="O507" s="65">
        <v>6186</v>
      </c>
      <c r="P507" s="65"/>
      <c r="Q507" s="65">
        <v>6186</v>
      </c>
      <c r="R507" s="65">
        <v>2050</v>
      </c>
      <c r="S507" s="65"/>
      <c r="T507" s="65">
        <v>2050</v>
      </c>
      <c r="U507" s="65">
        <v>4000</v>
      </c>
      <c r="V507" s="65"/>
      <c r="W507" s="65">
        <f>O507*90%-R507</f>
        <v>3517.4000000000005</v>
      </c>
      <c r="X507" s="65">
        <v>2000</v>
      </c>
      <c r="Y507" s="65">
        <f>W507-X507</f>
        <v>1517.4000000000005</v>
      </c>
      <c r="Z507" s="65">
        <f>W507-X507-Y507</f>
        <v>0</v>
      </c>
      <c r="AA507" s="65"/>
      <c r="AB507" s="85" t="s">
        <v>1224</v>
      </c>
    </row>
    <row r="508" spans="1:249" s="5" customFormat="1" ht="49.5" hidden="1">
      <c r="A508" s="60">
        <v>507</v>
      </c>
      <c r="B508" s="98" t="s">
        <v>444</v>
      </c>
      <c r="C508" s="98"/>
      <c r="D508" s="98"/>
      <c r="E508" s="422" t="s">
        <v>178</v>
      </c>
      <c r="F508" s="79" t="s">
        <v>1247</v>
      </c>
      <c r="G508" s="79" t="s">
        <v>460</v>
      </c>
      <c r="H508" s="63" t="s">
        <v>19</v>
      </c>
      <c r="I508" s="64">
        <v>2015</v>
      </c>
      <c r="J508" s="64">
        <v>2015</v>
      </c>
      <c r="K508" s="64">
        <v>2019</v>
      </c>
      <c r="L508" s="64" t="s">
        <v>1319</v>
      </c>
      <c r="M508" s="64"/>
      <c r="N508" s="445" t="s">
        <v>445</v>
      </c>
      <c r="O508" s="244">
        <v>220272</v>
      </c>
      <c r="P508" s="244"/>
      <c r="Q508" s="244">
        <f>O508-120000</f>
        <v>100272</v>
      </c>
      <c r="R508" s="297">
        <v>20000</v>
      </c>
      <c r="S508" s="297"/>
      <c r="T508" s="297"/>
      <c r="U508" s="298">
        <v>80000</v>
      </c>
      <c r="V508" s="298"/>
      <c r="W508" s="158">
        <v>90244.800000000017</v>
      </c>
      <c r="X508" s="158">
        <v>5000</v>
      </c>
      <c r="Y508" s="154">
        <v>10000</v>
      </c>
      <c r="Z508" s="154">
        <v>75244.800000000017</v>
      </c>
      <c r="AA508" s="154"/>
      <c r="AB508" s="96" t="s">
        <v>36</v>
      </c>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c r="HD508" s="10"/>
      <c r="HE508" s="10"/>
      <c r="HF508" s="10"/>
      <c r="HG508" s="10"/>
      <c r="HH508" s="10"/>
      <c r="HI508" s="10"/>
      <c r="HJ508" s="10"/>
      <c r="HK508" s="10"/>
      <c r="HL508" s="10"/>
      <c r="HM508" s="10"/>
      <c r="HN508" s="10"/>
      <c r="HO508" s="10"/>
      <c r="HP508" s="10"/>
      <c r="HQ508" s="10"/>
      <c r="HR508" s="10"/>
      <c r="HS508" s="10"/>
      <c r="HT508" s="10"/>
      <c r="HU508" s="10"/>
      <c r="HV508" s="10"/>
      <c r="HW508" s="10"/>
      <c r="HX508" s="10"/>
      <c r="HY508" s="10"/>
      <c r="HZ508" s="10"/>
      <c r="IA508" s="10"/>
      <c r="IB508" s="10"/>
      <c r="IC508" s="10"/>
      <c r="ID508" s="11"/>
      <c r="IE508" s="11"/>
      <c r="IF508" s="11"/>
      <c r="IG508" s="11"/>
      <c r="IH508" s="11"/>
      <c r="II508" s="11"/>
      <c r="IJ508" s="11"/>
      <c r="IK508" s="11"/>
      <c r="IL508" s="11"/>
      <c r="IM508" s="11"/>
      <c r="IN508" s="11"/>
      <c r="IO508" s="11"/>
    </row>
    <row r="509" spans="1:249" s="5" customFormat="1" ht="115.5" hidden="1">
      <c r="A509" s="60">
        <v>508</v>
      </c>
      <c r="B509" s="421" t="s">
        <v>452</v>
      </c>
      <c r="C509" s="421"/>
      <c r="D509" s="421"/>
      <c r="E509" s="422" t="s">
        <v>178</v>
      </c>
      <c r="F509" s="79" t="s">
        <v>1247</v>
      </c>
      <c r="G509" s="79" t="s">
        <v>460</v>
      </c>
      <c r="H509" s="139" t="s">
        <v>51</v>
      </c>
      <c r="I509" s="64">
        <v>2015</v>
      </c>
      <c r="J509" s="64">
        <v>2015</v>
      </c>
      <c r="K509" s="64">
        <v>2019</v>
      </c>
      <c r="L509" s="64" t="s">
        <v>1319</v>
      </c>
      <c r="M509" s="64"/>
      <c r="N509" s="202" t="s">
        <v>453</v>
      </c>
      <c r="O509" s="448">
        <v>80874</v>
      </c>
      <c r="P509" s="448"/>
      <c r="Q509" s="297">
        <f>O509-50000</f>
        <v>30874</v>
      </c>
      <c r="R509" s="297"/>
      <c r="S509" s="297"/>
      <c r="T509" s="297"/>
      <c r="U509" s="297"/>
      <c r="V509" s="297"/>
      <c r="W509" s="297">
        <v>27786.600000000006</v>
      </c>
      <c r="X509" s="297"/>
      <c r="Y509" s="297"/>
      <c r="Z509" s="297">
        <v>27786.600000000006</v>
      </c>
      <c r="AA509" s="297"/>
      <c r="AB509" s="96" t="s">
        <v>36</v>
      </c>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row>
    <row r="510" spans="1:249" s="5" customFormat="1" ht="115.5" hidden="1">
      <c r="A510" s="60">
        <v>509</v>
      </c>
      <c r="B510" s="421" t="s">
        <v>454</v>
      </c>
      <c r="C510" s="421"/>
      <c r="D510" s="421"/>
      <c r="E510" s="422" t="s">
        <v>178</v>
      </c>
      <c r="F510" s="79" t="s">
        <v>1247</v>
      </c>
      <c r="G510" s="79" t="s">
        <v>460</v>
      </c>
      <c r="H510" s="139" t="s">
        <v>51</v>
      </c>
      <c r="I510" s="64">
        <v>2015</v>
      </c>
      <c r="J510" s="64">
        <v>2015</v>
      </c>
      <c r="K510" s="64">
        <v>2019</v>
      </c>
      <c r="L510" s="64" t="s">
        <v>1319</v>
      </c>
      <c r="M510" s="64"/>
      <c r="N510" s="202" t="s">
        <v>455</v>
      </c>
      <c r="O510" s="448">
        <v>101278</v>
      </c>
      <c r="P510" s="448"/>
      <c r="Q510" s="297">
        <f>O510-60000</f>
        <v>41278</v>
      </c>
      <c r="R510" s="297"/>
      <c r="S510" s="297"/>
      <c r="T510" s="297"/>
      <c r="U510" s="297"/>
      <c r="V510" s="297"/>
      <c r="W510" s="297">
        <v>37150.199999999997</v>
      </c>
      <c r="X510" s="297"/>
      <c r="Y510" s="297"/>
      <c r="Z510" s="297">
        <v>37150.199999999997</v>
      </c>
      <c r="AA510" s="297"/>
      <c r="AB510" s="96" t="s">
        <v>36</v>
      </c>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row>
    <row r="511" spans="1:249" s="5" customFormat="1" ht="49.5" hidden="1">
      <c r="A511" s="60">
        <v>510</v>
      </c>
      <c r="B511" s="98" t="s">
        <v>506</v>
      </c>
      <c r="C511" s="98"/>
      <c r="D511" s="98"/>
      <c r="E511" s="278" t="s">
        <v>178</v>
      </c>
      <c r="F511" s="79" t="s">
        <v>1247</v>
      </c>
      <c r="G511" s="79"/>
      <c r="H511" s="63" t="s">
        <v>19</v>
      </c>
      <c r="I511" s="64">
        <v>2015</v>
      </c>
      <c r="J511" s="64" t="s">
        <v>1346</v>
      </c>
      <c r="K511" s="64">
        <v>2017</v>
      </c>
      <c r="L511" s="64" t="s">
        <v>1319</v>
      </c>
      <c r="M511" s="64"/>
      <c r="N511" s="446" t="s">
        <v>507</v>
      </c>
      <c r="O511" s="65">
        <v>71976</v>
      </c>
      <c r="P511" s="65"/>
      <c r="Q511" s="65">
        <v>30313</v>
      </c>
      <c r="R511" s="65">
        <f>T511</f>
        <v>24050</v>
      </c>
      <c r="S511" s="65"/>
      <c r="T511" s="65">
        <v>24050</v>
      </c>
      <c r="U511" s="65">
        <v>6263</v>
      </c>
      <c r="V511" s="65"/>
      <c r="W511" s="65">
        <v>5000</v>
      </c>
      <c r="X511" s="65">
        <v>5000</v>
      </c>
      <c r="Y511" s="65"/>
      <c r="Z511" s="65"/>
      <c r="AA511" s="65"/>
      <c r="AB511" s="85" t="s">
        <v>1234</v>
      </c>
    </row>
    <row r="512" spans="1:249" s="5" customFormat="1" ht="82.5" hidden="1">
      <c r="A512" s="60">
        <v>511</v>
      </c>
      <c r="B512" s="85" t="s">
        <v>508</v>
      </c>
      <c r="C512" s="85"/>
      <c r="D512" s="85"/>
      <c r="E512" s="278" t="s">
        <v>178</v>
      </c>
      <c r="F512" s="79" t="s">
        <v>1247</v>
      </c>
      <c r="G512" s="79"/>
      <c r="H512" s="139" t="s">
        <v>51</v>
      </c>
      <c r="I512" s="64">
        <v>2015</v>
      </c>
      <c r="J512" s="64">
        <v>2015</v>
      </c>
      <c r="K512" s="64">
        <v>2020</v>
      </c>
      <c r="L512" s="64" t="s">
        <v>1319</v>
      </c>
      <c r="M512" s="64"/>
      <c r="N512" s="449" t="s">
        <v>509</v>
      </c>
      <c r="O512" s="65">
        <v>53939</v>
      </c>
      <c r="P512" s="65"/>
      <c r="Q512" s="65">
        <v>13046</v>
      </c>
      <c r="R512" s="65">
        <v>6000</v>
      </c>
      <c r="S512" s="65"/>
      <c r="T512" s="65"/>
      <c r="U512" s="65">
        <v>6000</v>
      </c>
      <c r="V512" s="65"/>
      <c r="W512" s="65">
        <v>6000</v>
      </c>
      <c r="X512" s="65">
        <v>3500</v>
      </c>
      <c r="Y512" s="65">
        <v>1000</v>
      </c>
      <c r="Z512" s="65">
        <f>W512-X512-Y512</f>
        <v>1500</v>
      </c>
      <c r="AA512" s="65"/>
      <c r="AB512" s="85" t="s">
        <v>510</v>
      </c>
    </row>
    <row r="513" spans="1:249" s="5" customFormat="1" ht="49.5" hidden="1">
      <c r="A513" s="60">
        <v>512</v>
      </c>
      <c r="B513" s="180" t="s">
        <v>548</v>
      </c>
      <c r="C513" s="180"/>
      <c r="D513" s="180"/>
      <c r="E513" s="278" t="s">
        <v>178</v>
      </c>
      <c r="F513" s="79" t="s">
        <v>1247</v>
      </c>
      <c r="G513" s="79"/>
      <c r="H513" s="63" t="s">
        <v>19</v>
      </c>
      <c r="I513" s="64">
        <v>2015</v>
      </c>
      <c r="J513" s="64">
        <v>2015</v>
      </c>
      <c r="K513" s="64">
        <v>2017</v>
      </c>
      <c r="L513" s="64" t="s">
        <v>1319</v>
      </c>
      <c r="M513" s="64"/>
      <c r="N513" s="450" t="s">
        <v>549</v>
      </c>
      <c r="O513" s="65">
        <v>2398</v>
      </c>
      <c r="P513" s="65"/>
      <c r="Q513" s="65">
        <v>2398</v>
      </c>
      <c r="R513" s="65">
        <v>850</v>
      </c>
      <c r="S513" s="65"/>
      <c r="T513" s="65">
        <v>850</v>
      </c>
      <c r="U513" s="65">
        <v>1499</v>
      </c>
      <c r="V513" s="65"/>
      <c r="W513" s="65">
        <f>O513*90%-R513</f>
        <v>1308.2000000000003</v>
      </c>
      <c r="X513" s="65">
        <v>699</v>
      </c>
      <c r="Y513" s="65">
        <f>IF((W513-X513)&lt;1000,(W513-X513),MIN((W513-X513)*50%,2000))</f>
        <v>609.20000000000027</v>
      </c>
      <c r="Z513" s="65">
        <f>W513-X513-Y513</f>
        <v>0</v>
      </c>
      <c r="AA513" s="65"/>
      <c r="AB513" s="85" t="s">
        <v>1224</v>
      </c>
    </row>
    <row r="514" spans="1:249" s="5" customFormat="1" ht="33" hidden="1">
      <c r="A514" s="60"/>
      <c r="B514" s="180" t="s">
        <v>1475</v>
      </c>
      <c r="C514" s="180"/>
      <c r="D514" s="180"/>
      <c r="E514" s="278" t="s">
        <v>174</v>
      </c>
      <c r="F514" s="97" t="s">
        <v>1248</v>
      </c>
      <c r="G514" s="79" t="s">
        <v>460</v>
      </c>
      <c r="H514" s="139" t="s">
        <v>51</v>
      </c>
      <c r="I514" s="64">
        <v>2018</v>
      </c>
      <c r="J514" s="64"/>
      <c r="K514" s="64">
        <v>2020</v>
      </c>
      <c r="L514" s="64"/>
      <c r="M514" s="64"/>
      <c r="N514" s="450"/>
      <c r="O514" s="65">
        <v>45000</v>
      </c>
      <c r="P514" s="65"/>
      <c r="Q514" s="65">
        <v>45000</v>
      </c>
      <c r="R514" s="65"/>
      <c r="S514" s="65"/>
      <c r="T514" s="65"/>
      <c r="U514" s="65"/>
      <c r="V514" s="65"/>
      <c r="W514" s="65">
        <v>40500</v>
      </c>
      <c r="X514" s="65"/>
      <c r="Y514" s="65"/>
      <c r="Z514" s="65">
        <v>40500</v>
      </c>
      <c r="AA514" s="65"/>
      <c r="AB514" s="96" t="s">
        <v>36</v>
      </c>
    </row>
    <row r="515" spans="1:249" s="7" customFormat="1" ht="49.5" hidden="1">
      <c r="A515" s="60">
        <v>515</v>
      </c>
      <c r="B515" s="421" t="s">
        <v>456</v>
      </c>
      <c r="C515" s="421"/>
      <c r="D515" s="421"/>
      <c r="E515" s="422" t="s">
        <v>178</v>
      </c>
      <c r="F515" s="97" t="s">
        <v>1248</v>
      </c>
      <c r="G515" s="79" t="s">
        <v>460</v>
      </c>
      <c r="H515" s="63" t="s">
        <v>19</v>
      </c>
      <c r="I515" s="64">
        <v>2016</v>
      </c>
      <c r="J515" s="64">
        <v>2016</v>
      </c>
      <c r="K515" s="64">
        <v>2018</v>
      </c>
      <c r="L515" s="64" t="s">
        <v>1319</v>
      </c>
      <c r="M515" s="64"/>
      <c r="N515" s="445" t="s">
        <v>457</v>
      </c>
      <c r="O515" s="448">
        <v>106904</v>
      </c>
      <c r="P515" s="448"/>
      <c r="Q515" s="297">
        <v>15000</v>
      </c>
      <c r="R515" s="154"/>
      <c r="S515" s="154"/>
      <c r="T515" s="154"/>
      <c r="U515" s="154"/>
      <c r="V515" s="154"/>
      <c r="W515" s="297">
        <v>15000</v>
      </c>
      <c r="X515" s="297"/>
      <c r="Y515" s="297"/>
      <c r="Z515" s="297">
        <f>W515</f>
        <v>15000</v>
      </c>
      <c r="AA515" s="297"/>
      <c r="AB515" s="451"/>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c r="HU515" s="10"/>
      <c r="HV515" s="10"/>
      <c r="HW515" s="10"/>
      <c r="HX515" s="10"/>
      <c r="HY515" s="10"/>
      <c r="HZ515" s="10"/>
      <c r="IA515" s="10"/>
      <c r="IB515" s="10"/>
      <c r="IC515" s="10"/>
      <c r="ID515" s="10"/>
      <c r="IE515" s="10"/>
      <c r="IF515" s="10"/>
      <c r="IG515" s="10"/>
      <c r="IH515" s="10"/>
      <c r="II515" s="10"/>
      <c r="IJ515" s="10"/>
      <c r="IK515" s="10"/>
      <c r="IL515" s="10"/>
      <c r="IM515" s="10"/>
      <c r="IN515" s="10"/>
      <c r="IO515" s="10"/>
    </row>
    <row r="516" spans="1:249" s="7" customFormat="1" ht="49.5" hidden="1">
      <c r="A516" s="60">
        <v>516</v>
      </c>
      <c r="B516" s="421" t="s">
        <v>458</v>
      </c>
      <c r="C516" s="421"/>
      <c r="D516" s="421"/>
      <c r="E516" s="422" t="s">
        <v>178</v>
      </c>
      <c r="F516" s="97" t="s">
        <v>1248</v>
      </c>
      <c r="G516" s="79" t="s">
        <v>460</v>
      </c>
      <c r="H516" s="63" t="s">
        <v>19</v>
      </c>
      <c r="I516" s="64">
        <v>2016</v>
      </c>
      <c r="J516" s="64">
        <v>2016</v>
      </c>
      <c r="K516" s="64">
        <v>2018</v>
      </c>
      <c r="L516" s="64" t="s">
        <v>1319</v>
      </c>
      <c r="M516" s="64"/>
      <c r="N516" s="445" t="s">
        <v>459</v>
      </c>
      <c r="O516" s="448">
        <v>150000</v>
      </c>
      <c r="P516" s="448"/>
      <c r="Q516" s="297">
        <v>15000</v>
      </c>
      <c r="R516" s="154"/>
      <c r="S516" s="154"/>
      <c r="T516" s="154"/>
      <c r="U516" s="154"/>
      <c r="V516" s="154"/>
      <c r="W516" s="297">
        <v>15000</v>
      </c>
      <c r="X516" s="297"/>
      <c r="Y516" s="297"/>
      <c r="Z516" s="297">
        <f>W516</f>
        <v>15000</v>
      </c>
      <c r="AA516" s="297"/>
      <c r="AB516" s="451"/>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c r="HD516" s="10"/>
      <c r="HE516" s="10"/>
      <c r="HF516" s="10"/>
      <c r="HG516" s="10"/>
      <c r="HH516" s="10"/>
      <c r="HI516" s="10"/>
      <c r="HJ516" s="10"/>
      <c r="HK516" s="10"/>
      <c r="HL516" s="10"/>
      <c r="HM516" s="10"/>
      <c r="HN516" s="10"/>
      <c r="HO516" s="10"/>
      <c r="HP516" s="10"/>
      <c r="HQ516" s="10"/>
      <c r="HR516" s="10"/>
      <c r="HS516" s="10"/>
      <c r="HT516" s="10"/>
      <c r="HU516" s="10"/>
      <c r="HV516" s="10"/>
      <c r="HW516" s="10"/>
      <c r="HX516" s="10"/>
      <c r="HY516" s="10"/>
      <c r="HZ516" s="10"/>
      <c r="IA516" s="10"/>
      <c r="IB516" s="10"/>
      <c r="IC516" s="10"/>
      <c r="ID516" s="10"/>
      <c r="IE516" s="10"/>
      <c r="IF516" s="10"/>
      <c r="IG516" s="10"/>
      <c r="IH516" s="10"/>
      <c r="II516" s="10"/>
      <c r="IJ516" s="10"/>
      <c r="IK516" s="10"/>
      <c r="IL516" s="10"/>
      <c r="IM516" s="10"/>
      <c r="IN516" s="10"/>
      <c r="IO516" s="10"/>
    </row>
    <row r="517" spans="1:249" s="6" customFormat="1" ht="49.5" hidden="1">
      <c r="A517" s="60">
        <v>517</v>
      </c>
      <c r="B517" s="395" t="s">
        <v>631</v>
      </c>
      <c r="C517" s="395"/>
      <c r="D517" s="395"/>
      <c r="E517" s="266" t="s">
        <v>178</v>
      </c>
      <c r="F517" s="97" t="s">
        <v>1248</v>
      </c>
      <c r="G517" s="97"/>
      <c r="H517" s="63" t="s">
        <v>19</v>
      </c>
      <c r="I517" s="64">
        <v>2016</v>
      </c>
      <c r="J517" s="64">
        <v>2016</v>
      </c>
      <c r="K517" s="64">
        <v>2017</v>
      </c>
      <c r="L517" s="64" t="s">
        <v>1319</v>
      </c>
      <c r="M517" s="64"/>
      <c r="N517" s="452" t="s">
        <v>632</v>
      </c>
      <c r="O517" s="400">
        <v>3191</v>
      </c>
      <c r="P517" s="400"/>
      <c r="Q517" s="400">
        <v>3191</v>
      </c>
      <c r="R517" s="426"/>
      <c r="S517" s="426"/>
      <c r="T517" s="426"/>
      <c r="U517" s="426"/>
      <c r="V517" s="426"/>
      <c r="W517" s="268"/>
      <c r="X517" s="426"/>
      <c r="Y517" s="426"/>
      <c r="Z517" s="268">
        <f>W517</f>
        <v>0</v>
      </c>
      <c r="AA517" s="268"/>
      <c r="AB517" s="176" t="s">
        <v>633</v>
      </c>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c r="DV517" s="19"/>
      <c r="DW517" s="19"/>
      <c r="DX517" s="19"/>
      <c r="DY517" s="19"/>
      <c r="DZ517" s="19"/>
      <c r="EA517" s="19"/>
      <c r="EB517" s="19"/>
      <c r="EC517" s="19"/>
      <c r="ED517" s="19"/>
      <c r="EE517" s="19"/>
      <c r="EF517" s="19"/>
      <c r="EG517" s="19"/>
      <c r="EH517" s="19"/>
      <c r="EI517" s="19"/>
      <c r="EJ517" s="19"/>
      <c r="EK517" s="19"/>
      <c r="EL517" s="19"/>
      <c r="EM517" s="19"/>
      <c r="EN517" s="19"/>
      <c r="EO517" s="19"/>
      <c r="EP517" s="19"/>
      <c r="EQ517" s="19"/>
      <c r="ER517" s="19"/>
      <c r="ES517" s="19"/>
      <c r="ET517" s="19"/>
      <c r="EU517" s="19"/>
      <c r="EV517" s="19"/>
      <c r="EW517" s="19"/>
      <c r="EX517" s="19"/>
      <c r="EY517" s="19"/>
      <c r="EZ517" s="19"/>
      <c r="FA517" s="19"/>
      <c r="FB517" s="19"/>
      <c r="FC517" s="19"/>
      <c r="FD517" s="19"/>
      <c r="FE517" s="19"/>
      <c r="FF517" s="19"/>
      <c r="FG517" s="19"/>
      <c r="FH517" s="19"/>
      <c r="FI517" s="19"/>
      <c r="FJ517" s="19"/>
      <c r="FK517" s="19"/>
      <c r="FL517" s="19"/>
      <c r="FM517" s="19"/>
      <c r="FN517" s="19"/>
      <c r="FO517" s="19"/>
      <c r="FP517" s="19"/>
      <c r="FQ517" s="19"/>
      <c r="FR517" s="19"/>
      <c r="FS517" s="19"/>
      <c r="FT517" s="19"/>
      <c r="FU517" s="19"/>
      <c r="FV517" s="19"/>
      <c r="FW517" s="19"/>
      <c r="FX517" s="19"/>
      <c r="FY517" s="19"/>
      <c r="FZ517" s="19"/>
      <c r="GA517" s="19"/>
      <c r="GB517" s="19"/>
      <c r="GC517" s="19"/>
      <c r="GD517" s="19"/>
      <c r="GE517" s="19"/>
      <c r="GF517" s="19"/>
      <c r="GG517" s="19"/>
      <c r="GH517" s="19"/>
      <c r="GI517" s="19"/>
      <c r="GJ517" s="19"/>
      <c r="GK517" s="19"/>
      <c r="GL517" s="19"/>
      <c r="GM517" s="19"/>
      <c r="GN517" s="19"/>
      <c r="GO517" s="19"/>
      <c r="GP517" s="19"/>
      <c r="GQ517" s="19"/>
      <c r="GR517" s="19"/>
      <c r="GS517" s="19"/>
      <c r="GT517" s="19"/>
      <c r="GU517" s="19"/>
      <c r="GV517" s="19"/>
      <c r="GW517" s="19"/>
      <c r="GX517" s="19"/>
      <c r="GY517" s="19"/>
      <c r="GZ517" s="19"/>
      <c r="HA517" s="19"/>
      <c r="HB517" s="19"/>
      <c r="HC517" s="19"/>
      <c r="HD517" s="19"/>
      <c r="HE517" s="19"/>
      <c r="HF517" s="19"/>
      <c r="HG517" s="19"/>
      <c r="HH517" s="19"/>
      <c r="HI517" s="19"/>
      <c r="HJ517" s="19"/>
      <c r="HK517" s="19"/>
      <c r="HL517" s="19"/>
      <c r="HM517" s="19"/>
      <c r="HN517" s="19"/>
      <c r="HO517" s="19"/>
      <c r="HP517" s="19"/>
      <c r="HQ517" s="19"/>
      <c r="HR517" s="19"/>
      <c r="HS517" s="19"/>
      <c r="HT517" s="19"/>
      <c r="HU517" s="19"/>
      <c r="HV517" s="19"/>
      <c r="HW517" s="19"/>
      <c r="HX517" s="19"/>
      <c r="HY517" s="19"/>
      <c r="HZ517" s="19"/>
      <c r="IA517" s="19"/>
      <c r="IB517" s="19"/>
      <c r="IC517" s="19"/>
      <c r="ID517" s="19"/>
      <c r="IE517" s="19"/>
      <c r="IF517" s="19"/>
      <c r="IG517" s="19"/>
      <c r="IH517" s="19"/>
      <c r="II517" s="19"/>
      <c r="IJ517" s="19"/>
      <c r="IK517" s="19"/>
      <c r="IL517" s="19"/>
      <c r="IM517" s="19"/>
      <c r="IN517" s="19"/>
      <c r="IO517" s="19"/>
    </row>
    <row r="518" spans="1:249" s="6" customFormat="1" ht="82.5" hidden="1">
      <c r="A518" s="60">
        <v>518</v>
      </c>
      <c r="B518" s="77" t="s">
        <v>137</v>
      </c>
      <c r="C518" s="77" t="s">
        <v>1290</v>
      </c>
      <c r="D518" s="78">
        <v>2171</v>
      </c>
      <c r="E518" s="63" t="s">
        <v>225</v>
      </c>
      <c r="F518" s="62" t="s">
        <v>1140</v>
      </c>
      <c r="G518" s="102" t="s">
        <v>165</v>
      </c>
      <c r="H518" s="63" t="s">
        <v>132</v>
      </c>
      <c r="I518" s="64">
        <v>2011</v>
      </c>
      <c r="J518" s="80" t="s">
        <v>1167</v>
      </c>
      <c r="K518" s="64">
        <v>2013</v>
      </c>
      <c r="L518" s="80" t="s">
        <v>1307</v>
      </c>
      <c r="M518" s="64"/>
      <c r="N518" s="202" t="s">
        <v>138</v>
      </c>
      <c r="O518" s="273">
        <v>2425</v>
      </c>
      <c r="P518" s="273"/>
      <c r="Q518" s="273">
        <v>2425</v>
      </c>
      <c r="R518" s="273">
        <f>2098+73</f>
        <v>2171</v>
      </c>
      <c r="S518" s="273"/>
      <c r="T518" s="273">
        <f>R518</f>
        <v>2171</v>
      </c>
      <c r="U518" s="273">
        <v>82</v>
      </c>
      <c r="V518" s="273"/>
      <c r="W518" s="411"/>
      <c r="X518" s="411"/>
      <c r="Y518" s="411"/>
      <c r="Z518" s="411">
        <v>0</v>
      </c>
      <c r="AA518" s="411"/>
      <c r="AB518" s="77" t="s">
        <v>134</v>
      </c>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row>
    <row r="519" spans="1:249" s="6" customFormat="1" ht="115.5" hidden="1">
      <c r="A519" s="60">
        <v>519</v>
      </c>
      <c r="B519" s="77" t="s">
        <v>141</v>
      </c>
      <c r="C519" s="77" t="s">
        <v>1291</v>
      </c>
      <c r="D519" s="78">
        <v>2841</v>
      </c>
      <c r="E519" s="63" t="s">
        <v>225</v>
      </c>
      <c r="F519" s="62" t="s">
        <v>1140</v>
      </c>
      <c r="G519" s="102" t="s">
        <v>165</v>
      </c>
      <c r="H519" s="63" t="s">
        <v>132</v>
      </c>
      <c r="I519" s="64">
        <v>2011</v>
      </c>
      <c r="J519" s="80" t="s">
        <v>1167</v>
      </c>
      <c r="K519" s="64">
        <v>2013</v>
      </c>
      <c r="L519" s="80" t="s">
        <v>1306</v>
      </c>
      <c r="M519" s="64"/>
      <c r="N519" s="202" t="s">
        <v>142</v>
      </c>
      <c r="O519" s="154">
        <v>3940</v>
      </c>
      <c r="P519" s="154"/>
      <c r="Q519" s="154">
        <v>3940</v>
      </c>
      <c r="R519" s="273">
        <f>3536+323</f>
        <v>3859</v>
      </c>
      <c r="S519" s="273"/>
      <c r="T519" s="273">
        <f>R519</f>
        <v>3859</v>
      </c>
      <c r="U519" s="273">
        <v>323</v>
      </c>
      <c r="V519" s="273"/>
      <c r="W519" s="411">
        <f>X519+Y519+Z519</f>
        <v>323</v>
      </c>
      <c r="X519" s="411">
        <v>323</v>
      </c>
      <c r="Y519" s="411"/>
      <c r="Z519" s="411">
        <v>0</v>
      </c>
      <c r="AA519" s="411"/>
      <c r="AB519" s="77" t="s">
        <v>143</v>
      </c>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row>
    <row r="520" spans="1:249" s="5" customFormat="1" ht="148.5" hidden="1">
      <c r="A520" s="60">
        <v>521</v>
      </c>
      <c r="B520" s="453" t="s">
        <v>144</v>
      </c>
      <c r="C520" s="453" t="s">
        <v>1292</v>
      </c>
      <c r="D520" s="454">
        <v>3799</v>
      </c>
      <c r="E520" s="63" t="s">
        <v>225</v>
      </c>
      <c r="F520" s="62" t="s">
        <v>1140</v>
      </c>
      <c r="G520" s="102" t="s">
        <v>165</v>
      </c>
      <c r="H520" s="63" t="s">
        <v>132</v>
      </c>
      <c r="I520" s="64">
        <v>2012</v>
      </c>
      <c r="J520" s="64">
        <v>2012</v>
      </c>
      <c r="K520" s="64">
        <v>2015</v>
      </c>
      <c r="L520" s="64">
        <v>2015</v>
      </c>
      <c r="M520" s="64"/>
      <c r="N520" s="455" t="s">
        <v>145</v>
      </c>
      <c r="O520" s="154">
        <v>3889</v>
      </c>
      <c r="P520" s="154"/>
      <c r="Q520" s="154">
        <f>O520-R520</f>
        <v>416</v>
      </c>
      <c r="R520" s="273">
        <v>3473</v>
      </c>
      <c r="S520" s="273"/>
      <c r="T520" s="273"/>
      <c r="U520" s="273"/>
      <c r="V520" s="273"/>
      <c r="W520" s="411">
        <f>X520+Y520</f>
        <v>326</v>
      </c>
      <c r="X520" s="411"/>
      <c r="Y520" s="411">
        <v>326</v>
      </c>
      <c r="Z520" s="411" t="s">
        <v>146</v>
      </c>
      <c r="AA520" s="411"/>
      <c r="AB520" s="77" t="s">
        <v>147</v>
      </c>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row>
    <row r="521" spans="1:249" s="5" customFormat="1" ht="82.5" hidden="1">
      <c r="A521" s="60">
        <v>522</v>
      </c>
      <c r="B521" s="77" t="s">
        <v>135</v>
      </c>
      <c r="C521" s="453" t="s">
        <v>1293</v>
      </c>
      <c r="D521" s="310">
        <v>577</v>
      </c>
      <c r="E521" s="63" t="s">
        <v>225</v>
      </c>
      <c r="F521" s="62" t="s">
        <v>1140</v>
      </c>
      <c r="G521" s="102" t="s">
        <v>165</v>
      </c>
      <c r="H521" s="63" t="s">
        <v>132</v>
      </c>
      <c r="I521" s="64">
        <v>2013</v>
      </c>
      <c r="J521" s="80" t="s">
        <v>1306</v>
      </c>
      <c r="K521" s="64">
        <v>2015</v>
      </c>
      <c r="L521" s="80" t="s">
        <v>1255</v>
      </c>
      <c r="M521" s="64"/>
      <c r="N521" s="202" t="s">
        <v>136</v>
      </c>
      <c r="O521" s="273">
        <v>593</v>
      </c>
      <c r="P521" s="273"/>
      <c r="Q521" s="273">
        <v>593</v>
      </c>
      <c r="R521" s="273">
        <v>577</v>
      </c>
      <c r="S521" s="273"/>
      <c r="T521" s="273">
        <f>R521</f>
        <v>577</v>
      </c>
      <c r="U521" s="273">
        <v>59</v>
      </c>
      <c r="V521" s="273"/>
      <c r="W521" s="411"/>
      <c r="X521" s="411"/>
      <c r="Y521" s="411"/>
      <c r="Z521" s="411">
        <v>0</v>
      </c>
      <c r="AA521" s="411"/>
      <c r="AB521" s="77" t="s">
        <v>134</v>
      </c>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row>
    <row r="522" spans="1:249" s="5" customFormat="1" ht="82.5" hidden="1">
      <c r="A522" s="60">
        <v>523</v>
      </c>
      <c r="B522" s="77" t="s">
        <v>139</v>
      </c>
      <c r="C522" s="77" t="s">
        <v>1294</v>
      </c>
      <c r="D522" s="310">
        <v>537</v>
      </c>
      <c r="E522" s="63" t="s">
        <v>225</v>
      </c>
      <c r="F522" s="62" t="s">
        <v>1140</v>
      </c>
      <c r="G522" s="102" t="s">
        <v>165</v>
      </c>
      <c r="H522" s="63" t="s">
        <v>132</v>
      </c>
      <c r="I522" s="64">
        <v>2014</v>
      </c>
      <c r="J522" s="80" t="s">
        <v>1297</v>
      </c>
      <c r="K522" s="64">
        <v>2015</v>
      </c>
      <c r="L522" s="80" t="s">
        <v>1299</v>
      </c>
      <c r="M522" s="64"/>
      <c r="N522" s="202" t="s">
        <v>140</v>
      </c>
      <c r="O522" s="273">
        <v>614</v>
      </c>
      <c r="P522" s="273"/>
      <c r="Q522" s="273">
        <v>614</v>
      </c>
      <c r="R522" s="273">
        <f>450+87</f>
        <v>537</v>
      </c>
      <c r="S522" s="273"/>
      <c r="T522" s="273">
        <f>R522</f>
        <v>537</v>
      </c>
      <c r="U522" s="273">
        <v>87</v>
      </c>
      <c r="V522" s="273"/>
      <c r="W522" s="411"/>
      <c r="X522" s="411"/>
      <c r="Y522" s="411"/>
      <c r="Z522" s="411">
        <v>0</v>
      </c>
      <c r="AA522" s="411"/>
      <c r="AB522" s="77" t="s">
        <v>134</v>
      </c>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row>
    <row r="523" spans="1:249" s="5" customFormat="1" ht="66" hidden="1">
      <c r="A523" s="60">
        <v>524</v>
      </c>
      <c r="B523" s="453" t="s">
        <v>148</v>
      </c>
      <c r="C523" s="453"/>
      <c r="D523" s="454"/>
      <c r="E523" s="63" t="s">
        <v>225</v>
      </c>
      <c r="F523" s="79" t="s">
        <v>1247</v>
      </c>
      <c r="G523" s="102" t="s">
        <v>165</v>
      </c>
      <c r="H523" s="63" t="s">
        <v>132</v>
      </c>
      <c r="I523" s="64">
        <v>2013</v>
      </c>
      <c r="J523" s="64">
        <v>2013</v>
      </c>
      <c r="K523" s="64">
        <v>2016</v>
      </c>
      <c r="L523" s="64" t="s">
        <v>1295</v>
      </c>
      <c r="M523" s="64"/>
      <c r="N523" s="455" t="s">
        <v>149</v>
      </c>
      <c r="O523" s="104">
        <v>11285</v>
      </c>
      <c r="P523" s="104"/>
      <c r="Q523" s="104">
        <v>11285</v>
      </c>
      <c r="R523" s="273">
        <v>7200</v>
      </c>
      <c r="S523" s="273"/>
      <c r="T523" s="273">
        <v>7200</v>
      </c>
      <c r="U523" s="268">
        <v>2957</v>
      </c>
      <c r="V523" s="268"/>
      <c r="W523" s="411">
        <f>X523+Y523+Z523</f>
        <v>2957</v>
      </c>
      <c r="X523" s="268"/>
      <c r="Y523" s="155">
        <v>2957</v>
      </c>
      <c r="Z523" s="411">
        <v>0</v>
      </c>
      <c r="AA523" s="411"/>
      <c r="AB523" s="77" t="s">
        <v>150</v>
      </c>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row>
    <row r="524" spans="1:249" s="5" customFormat="1" ht="148.5" hidden="1">
      <c r="A524" s="60">
        <v>525</v>
      </c>
      <c r="B524" s="453" t="s">
        <v>151</v>
      </c>
      <c r="C524" s="453"/>
      <c r="D524" s="454"/>
      <c r="E524" s="63" t="s">
        <v>225</v>
      </c>
      <c r="F524" s="79" t="s">
        <v>1247</v>
      </c>
      <c r="G524" s="102" t="s">
        <v>165</v>
      </c>
      <c r="H524" s="63" t="s">
        <v>132</v>
      </c>
      <c r="I524" s="64">
        <v>2013</v>
      </c>
      <c r="J524" s="64">
        <v>2013</v>
      </c>
      <c r="K524" s="64">
        <v>2016</v>
      </c>
      <c r="L524" s="64">
        <v>2016</v>
      </c>
      <c r="M524" s="64"/>
      <c r="N524" s="455" t="s">
        <v>152</v>
      </c>
      <c r="O524" s="104">
        <v>4486</v>
      </c>
      <c r="P524" s="104"/>
      <c r="Q524" s="104">
        <f>O524</f>
        <v>4486</v>
      </c>
      <c r="R524" s="273">
        <f>3137+682+650</f>
        <v>4469</v>
      </c>
      <c r="S524" s="273"/>
      <c r="T524" s="273">
        <f>R524</f>
        <v>4469</v>
      </c>
      <c r="U524" s="411">
        <v>310</v>
      </c>
      <c r="V524" s="411"/>
      <c r="W524" s="411"/>
      <c r="X524" s="411"/>
      <c r="Y524" s="411"/>
      <c r="Z524" s="411"/>
      <c r="AA524" s="411"/>
      <c r="AB524" s="77" t="s">
        <v>153</v>
      </c>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row>
    <row r="525" spans="1:249" s="5" customFormat="1" ht="99" hidden="1">
      <c r="A525" s="60">
        <v>526</v>
      </c>
      <c r="B525" s="453" t="s">
        <v>154</v>
      </c>
      <c r="C525" s="453" t="s">
        <v>1296</v>
      </c>
      <c r="D525" s="454">
        <v>5235.2290000000003</v>
      </c>
      <c r="E525" s="63" t="s">
        <v>225</v>
      </c>
      <c r="F525" s="79" t="s">
        <v>1247</v>
      </c>
      <c r="G525" s="102" t="s">
        <v>165</v>
      </c>
      <c r="H525" s="63" t="s">
        <v>132</v>
      </c>
      <c r="I525" s="64">
        <v>2014</v>
      </c>
      <c r="J525" s="80" t="s">
        <v>1297</v>
      </c>
      <c r="K525" s="64">
        <v>2016</v>
      </c>
      <c r="L525" s="80" t="s">
        <v>1206</v>
      </c>
      <c r="M525" s="64"/>
      <c r="N525" s="455" t="s">
        <v>155</v>
      </c>
      <c r="O525" s="155">
        <v>5377</v>
      </c>
      <c r="P525" s="155"/>
      <c r="Q525" s="155">
        <v>5377</v>
      </c>
      <c r="R525" s="438">
        <f>4500</f>
        <v>4500</v>
      </c>
      <c r="S525" s="438"/>
      <c r="T525" s="438">
        <f>R525</f>
        <v>4500</v>
      </c>
      <c r="U525" s="438">
        <v>339</v>
      </c>
      <c r="V525" s="438"/>
      <c r="W525" s="411">
        <f>X525+Y525+Z525</f>
        <v>733</v>
      </c>
      <c r="X525" s="438">
        <v>733</v>
      </c>
      <c r="Y525" s="438"/>
      <c r="Z525" s="411">
        <v>0</v>
      </c>
      <c r="AA525" s="411"/>
      <c r="AB525" s="77" t="s">
        <v>156</v>
      </c>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row>
    <row r="526" spans="1:249" s="5" customFormat="1" ht="66" hidden="1">
      <c r="A526" s="60">
        <v>527</v>
      </c>
      <c r="B526" s="98" t="s">
        <v>520</v>
      </c>
      <c r="C526" s="98"/>
      <c r="D526" s="271"/>
      <c r="E526" s="63" t="s">
        <v>225</v>
      </c>
      <c r="F526" s="79" t="s">
        <v>1247</v>
      </c>
      <c r="G526" s="79"/>
      <c r="H526" s="105" t="s">
        <v>26</v>
      </c>
      <c r="I526" s="64">
        <v>2014</v>
      </c>
      <c r="J526" s="64"/>
      <c r="K526" s="64">
        <v>2016</v>
      </c>
      <c r="L526" s="64"/>
      <c r="M526" s="64"/>
      <c r="N526" s="202" t="s">
        <v>521</v>
      </c>
      <c r="O526" s="65">
        <v>48302</v>
      </c>
      <c r="P526" s="65"/>
      <c r="Q526" s="65">
        <v>17180</v>
      </c>
      <c r="R526" s="65">
        <v>16000</v>
      </c>
      <c r="S526" s="65"/>
      <c r="T526" s="65">
        <v>0</v>
      </c>
      <c r="U526" s="65">
        <v>4000</v>
      </c>
      <c r="V526" s="65"/>
      <c r="W526" s="65">
        <v>2840</v>
      </c>
      <c r="X526" s="65">
        <v>2840</v>
      </c>
      <c r="Y526" s="65">
        <f>W526-X526</f>
        <v>0</v>
      </c>
      <c r="Z526" s="65">
        <f>W526-X526-Y526</f>
        <v>0</v>
      </c>
      <c r="AA526" s="65"/>
      <c r="AB526" s="85" t="s">
        <v>1468</v>
      </c>
    </row>
    <row r="527" spans="1:249" s="5" customFormat="1" ht="66" hidden="1">
      <c r="A527" s="60">
        <v>528</v>
      </c>
      <c r="B527" s="98" t="s">
        <v>536</v>
      </c>
      <c r="C527" s="98"/>
      <c r="D527" s="271"/>
      <c r="E527" s="63" t="s">
        <v>225</v>
      </c>
      <c r="F527" s="79" t="s">
        <v>1247</v>
      </c>
      <c r="G527" s="79"/>
      <c r="H527" s="105" t="s">
        <v>26</v>
      </c>
      <c r="I527" s="64">
        <v>2014</v>
      </c>
      <c r="J527" s="64">
        <v>2013</v>
      </c>
      <c r="K527" s="64">
        <v>2016</v>
      </c>
      <c r="L527" s="64" t="s">
        <v>1319</v>
      </c>
      <c r="M527" s="64"/>
      <c r="N527" s="202" t="s">
        <v>537</v>
      </c>
      <c r="O527" s="65">
        <v>5988</v>
      </c>
      <c r="P527" s="65"/>
      <c r="Q527" s="65">
        <v>2232</v>
      </c>
      <c r="R527" s="65">
        <v>3806</v>
      </c>
      <c r="S527" s="65"/>
      <c r="T527" s="65">
        <v>50</v>
      </c>
      <c r="U527" s="65">
        <v>2119</v>
      </c>
      <c r="V527" s="65"/>
      <c r="W527" s="65">
        <v>2119</v>
      </c>
      <c r="X527" s="65">
        <v>2119</v>
      </c>
      <c r="Y527" s="65">
        <f>W527-X527</f>
        <v>0</v>
      </c>
      <c r="Z527" s="65">
        <f>W527-X527-Y527</f>
        <v>0</v>
      </c>
      <c r="AA527" s="65"/>
      <c r="AB527" s="85" t="s">
        <v>1467</v>
      </c>
    </row>
    <row r="528" spans="1:249" s="5" customFormat="1" ht="99" hidden="1">
      <c r="A528" s="60">
        <v>529</v>
      </c>
      <c r="B528" s="453" t="s">
        <v>157</v>
      </c>
      <c r="C528" s="453" t="s">
        <v>1298</v>
      </c>
      <c r="D528" s="454">
        <v>3011</v>
      </c>
      <c r="E528" s="63" t="s">
        <v>225</v>
      </c>
      <c r="F528" s="79" t="s">
        <v>1247</v>
      </c>
      <c r="G528" s="102" t="s">
        <v>165</v>
      </c>
      <c r="H528" s="63" t="s">
        <v>132</v>
      </c>
      <c r="I528" s="64">
        <v>2015</v>
      </c>
      <c r="J528" s="80" t="s">
        <v>1299</v>
      </c>
      <c r="K528" s="64">
        <v>2017</v>
      </c>
      <c r="L528" s="80" t="s">
        <v>1206</v>
      </c>
      <c r="M528" s="64"/>
      <c r="N528" s="455" t="s">
        <v>158</v>
      </c>
      <c r="O528" s="155">
        <v>3071</v>
      </c>
      <c r="P528" s="155"/>
      <c r="Q528" s="155">
        <v>3071</v>
      </c>
      <c r="R528" s="155">
        <v>2870</v>
      </c>
      <c r="S528" s="155"/>
      <c r="T528" s="155">
        <f>R528</f>
        <v>2870</v>
      </c>
      <c r="U528" s="155">
        <v>1760</v>
      </c>
      <c r="V528" s="155"/>
      <c r="W528" s="411">
        <f>X528+Y528+Z528</f>
        <v>141</v>
      </c>
      <c r="X528" s="155"/>
      <c r="Y528" s="155">
        <v>141</v>
      </c>
      <c r="Z528" s="411">
        <v>0</v>
      </c>
      <c r="AA528" s="411"/>
      <c r="AB528" s="77" t="s">
        <v>159</v>
      </c>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row>
    <row r="529" spans="1:249" s="6" customFormat="1" ht="49.5" hidden="1">
      <c r="A529" s="60">
        <v>530</v>
      </c>
      <c r="B529" s="98" t="s">
        <v>499</v>
      </c>
      <c r="C529" s="98"/>
      <c r="D529" s="271"/>
      <c r="E529" s="63" t="s">
        <v>225</v>
      </c>
      <c r="F529" s="79" t="s">
        <v>1247</v>
      </c>
      <c r="G529" s="79"/>
      <c r="H529" s="63" t="s">
        <v>132</v>
      </c>
      <c r="I529" s="64">
        <v>2015</v>
      </c>
      <c r="J529" s="64"/>
      <c r="K529" s="64">
        <v>2017</v>
      </c>
      <c r="L529" s="64"/>
      <c r="M529" s="64"/>
      <c r="N529" s="202" t="s">
        <v>500</v>
      </c>
      <c r="O529" s="65">
        <v>19000</v>
      </c>
      <c r="P529" s="65"/>
      <c r="Q529" s="65">
        <v>8656</v>
      </c>
      <c r="R529" s="65">
        <v>8344</v>
      </c>
      <c r="S529" s="65"/>
      <c r="T529" s="65">
        <v>0</v>
      </c>
      <c r="U529" s="65">
        <v>10700</v>
      </c>
      <c r="V529" s="65"/>
      <c r="W529" s="65">
        <f>O529*0.9-R529</f>
        <v>8756</v>
      </c>
      <c r="X529" s="65">
        <v>2500</v>
      </c>
      <c r="Y529" s="65">
        <f>IF((W529-X529)&lt;1000,(W529-X529),MIN((W529-X529)*50%,2000))</f>
        <v>2000</v>
      </c>
      <c r="Z529" s="65">
        <f>W529-X529-Y529</f>
        <v>4256</v>
      </c>
      <c r="AA529" s="65"/>
      <c r="AB529" s="85" t="s">
        <v>1224</v>
      </c>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row>
    <row r="530" spans="1:249" s="7" customFormat="1" ht="66" hidden="1">
      <c r="A530" s="60">
        <v>531</v>
      </c>
      <c r="B530" s="453" t="s">
        <v>160</v>
      </c>
      <c r="C530" s="453"/>
      <c r="D530" s="454"/>
      <c r="E530" s="63" t="s">
        <v>225</v>
      </c>
      <c r="F530" s="79" t="s">
        <v>1247</v>
      </c>
      <c r="G530" s="102" t="s">
        <v>165</v>
      </c>
      <c r="H530" s="63" t="s">
        <v>132</v>
      </c>
      <c r="I530" s="64">
        <v>2016</v>
      </c>
      <c r="J530" s="64"/>
      <c r="K530" s="64">
        <v>2018</v>
      </c>
      <c r="L530" s="64"/>
      <c r="M530" s="64"/>
      <c r="N530" s="456" t="s">
        <v>161</v>
      </c>
      <c r="O530" s="155">
        <v>4400</v>
      </c>
      <c r="P530" s="155"/>
      <c r="Q530" s="155">
        <f>O530</f>
        <v>4400</v>
      </c>
      <c r="R530" s="155" t="s">
        <v>146</v>
      </c>
      <c r="S530" s="155"/>
      <c r="T530" s="155" t="s">
        <v>146</v>
      </c>
      <c r="U530" s="155">
        <v>4400</v>
      </c>
      <c r="V530" s="155"/>
      <c r="W530" s="411">
        <f>Q530*0.9</f>
        <v>3960</v>
      </c>
      <c r="X530" s="155">
        <v>2359</v>
      </c>
      <c r="Y530" s="155">
        <f>W530-X530</f>
        <v>1601</v>
      </c>
      <c r="Z530" s="411">
        <v>0</v>
      </c>
      <c r="AA530" s="411"/>
      <c r="AB530" s="77" t="s">
        <v>150</v>
      </c>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row>
    <row r="531" spans="1:249" s="17" customFormat="1" ht="99" hidden="1">
      <c r="A531" s="60">
        <v>532</v>
      </c>
      <c r="B531" s="453" t="s">
        <v>162</v>
      </c>
      <c r="C531" s="453"/>
      <c r="D531" s="454"/>
      <c r="E531" s="63" t="s">
        <v>225</v>
      </c>
      <c r="F531" s="79" t="s">
        <v>1247</v>
      </c>
      <c r="G531" s="102" t="s">
        <v>165</v>
      </c>
      <c r="H531" s="63" t="s">
        <v>132</v>
      </c>
      <c r="I531" s="64">
        <v>2016</v>
      </c>
      <c r="J531" s="64"/>
      <c r="K531" s="64">
        <v>2017</v>
      </c>
      <c r="L531" s="64"/>
      <c r="M531" s="64"/>
      <c r="N531" s="455" t="s">
        <v>163</v>
      </c>
      <c r="O531" s="104">
        <v>11040</v>
      </c>
      <c r="P531" s="104"/>
      <c r="Q531" s="104">
        <f>O531</f>
        <v>11040</v>
      </c>
      <c r="R531" s="273" t="s">
        <v>146</v>
      </c>
      <c r="S531" s="273"/>
      <c r="T531" s="273" t="s">
        <v>146</v>
      </c>
      <c r="U531" s="268"/>
      <c r="V531" s="268"/>
      <c r="W531" s="411">
        <f>X531+Y531</f>
        <v>4085</v>
      </c>
      <c r="X531" s="268">
        <v>4085</v>
      </c>
      <c r="Y531" s="268"/>
      <c r="Z531" s="411" t="s">
        <v>146</v>
      </c>
      <c r="AA531" s="411"/>
      <c r="AB531" s="77" t="s">
        <v>164</v>
      </c>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row>
    <row r="532" spans="1:249" s="17" customFormat="1" ht="47.25">
      <c r="A532" s="1296">
        <v>3</v>
      </c>
      <c r="B532" s="1987" t="s">
        <v>407</v>
      </c>
      <c r="C532" s="453"/>
      <c r="D532" s="454"/>
      <c r="E532" s="63"/>
      <c r="F532" s="79"/>
      <c r="G532" s="102"/>
      <c r="H532" s="1290" t="s">
        <v>1146</v>
      </c>
      <c r="I532" s="1298">
        <v>2015</v>
      </c>
      <c r="J532" s="64"/>
      <c r="K532" s="1298">
        <v>2017</v>
      </c>
      <c r="L532" s="64"/>
      <c r="M532" s="64"/>
      <c r="N532" s="1937" t="s">
        <v>435</v>
      </c>
      <c r="O532" s="1302">
        <v>4217</v>
      </c>
      <c r="P532" s="104"/>
      <c r="Q532" s="1303">
        <v>4217</v>
      </c>
      <c r="R532" s="273"/>
      <c r="S532" s="273"/>
      <c r="T532" s="273"/>
      <c r="U532" s="1304">
        <v>3717</v>
      </c>
      <c r="V532" s="1304">
        <v>6231</v>
      </c>
      <c r="W532" s="411"/>
      <c r="X532" s="268"/>
      <c r="Y532" s="268"/>
      <c r="Z532" s="411"/>
      <c r="AA532" s="1835">
        <f>V532-U532</f>
        <v>2514</v>
      </c>
      <c r="AB532" s="77"/>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row>
    <row r="533" spans="1:249" s="6" customFormat="1" ht="94.5">
      <c r="A533" s="1296">
        <v>4</v>
      </c>
      <c r="B533" s="1988" t="s">
        <v>414</v>
      </c>
      <c r="C533" s="457"/>
      <c r="D533" s="155"/>
      <c r="E533" s="458" t="s">
        <v>1089</v>
      </c>
      <c r="F533" s="97" t="s">
        <v>1248</v>
      </c>
      <c r="G533" s="278" t="s">
        <v>1088</v>
      </c>
      <c r="H533" s="1290" t="s">
        <v>1146</v>
      </c>
      <c r="I533" s="1298">
        <v>2017</v>
      </c>
      <c r="J533" s="64"/>
      <c r="K533" s="1298">
        <v>2021</v>
      </c>
      <c r="L533" s="64"/>
      <c r="M533" s="64"/>
      <c r="N533" s="1939" t="s">
        <v>440</v>
      </c>
      <c r="O533" s="1302">
        <v>13954</v>
      </c>
      <c r="P533" s="1302"/>
      <c r="Q533" s="1303">
        <v>13954</v>
      </c>
      <c r="R533" s="1303"/>
      <c r="S533" s="1303"/>
      <c r="T533" s="1311"/>
      <c r="U533" s="1304">
        <v>7000</v>
      </c>
      <c r="V533" s="1304"/>
      <c r="W533" s="1304">
        <v>7000</v>
      </c>
      <c r="X533" s="1312"/>
      <c r="Y533" s="1304">
        <v>1000</v>
      </c>
      <c r="Z533" s="1304">
        <f t="shared" ref="Z533:Z543" si="39">W533-X533-Y533</f>
        <v>6000</v>
      </c>
      <c r="AA533" s="1835">
        <f>V533-U533</f>
        <v>-7000</v>
      </c>
      <c r="AB533" s="1306"/>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8"/>
      <c r="IJ533" s="8"/>
      <c r="IK533" s="8"/>
      <c r="IL533" s="8"/>
      <c r="IM533" s="8"/>
      <c r="IN533" s="8"/>
      <c r="IO533" s="8"/>
    </row>
    <row r="534" spans="1:249" s="19" customFormat="1" ht="49.5" hidden="1">
      <c r="A534" s="60">
        <v>539</v>
      </c>
      <c r="B534" s="98" t="s">
        <v>501</v>
      </c>
      <c r="C534" s="98"/>
      <c r="D534" s="98"/>
      <c r="E534" s="63" t="s">
        <v>174</v>
      </c>
      <c r="F534" s="79" t="s">
        <v>1247</v>
      </c>
      <c r="G534" s="79"/>
      <c r="H534" s="63" t="s">
        <v>19</v>
      </c>
      <c r="I534" s="64">
        <v>2010</v>
      </c>
      <c r="J534" s="64"/>
      <c r="K534" s="64">
        <v>2014</v>
      </c>
      <c r="L534" s="64"/>
      <c r="M534" s="64"/>
      <c r="N534" s="202" t="s">
        <v>502</v>
      </c>
      <c r="O534" s="65">
        <v>22381</v>
      </c>
      <c r="P534" s="65"/>
      <c r="Q534" s="65">
        <v>22381</v>
      </c>
      <c r="R534" s="65">
        <v>10000</v>
      </c>
      <c r="S534" s="65"/>
      <c r="T534" s="65">
        <v>10000</v>
      </c>
      <c r="U534" s="65">
        <v>8701</v>
      </c>
      <c r="V534" s="65"/>
      <c r="W534" s="65">
        <v>8701</v>
      </c>
      <c r="X534" s="65"/>
      <c r="Y534" s="65">
        <v>4000</v>
      </c>
      <c r="Z534" s="65">
        <f t="shared" si="39"/>
        <v>4701</v>
      </c>
      <c r="AA534" s="65"/>
      <c r="AB534" s="85" t="s">
        <v>487</v>
      </c>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row>
    <row r="535" spans="1:249" s="19" customFormat="1" ht="49.5" hidden="1">
      <c r="A535" s="60">
        <v>540</v>
      </c>
      <c r="B535" s="98" t="s">
        <v>540</v>
      </c>
      <c r="C535" s="98"/>
      <c r="D535" s="98"/>
      <c r="E535" s="63" t="s">
        <v>174</v>
      </c>
      <c r="F535" s="79" t="s">
        <v>1247</v>
      </c>
      <c r="G535" s="79"/>
      <c r="H535" s="105" t="s">
        <v>26</v>
      </c>
      <c r="I535" s="64">
        <v>2014</v>
      </c>
      <c r="J535" s="64"/>
      <c r="K535" s="64">
        <v>2016</v>
      </c>
      <c r="L535" s="64"/>
      <c r="M535" s="64"/>
      <c r="N535" s="362" t="s">
        <v>541</v>
      </c>
      <c r="O535" s="65">
        <v>3849</v>
      </c>
      <c r="P535" s="65"/>
      <c r="Q535" s="65">
        <f>3849-150</f>
        <v>3699</v>
      </c>
      <c r="R535" s="65">
        <v>1650</v>
      </c>
      <c r="S535" s="65"/>
      <c r="T535" s="65">
        <v>1500</v>
      </c>
      <c r="U535" s="65">
        <v>2000</v>
      </c>
      <c r="V535" s="65"/>
      <c r="W535" s="65">
        <f>O535*0.9-R535</f>
        <v>1814.1</v>
      </c>
      <c r="X535" s="65">
        <v>1000</v>
      </c>
      <c r="Y535" s="65">
        <f>W535-X535</f>
        <v>814.09999999999991</v>
      </c>
      <c r="Z535" s="65">
        <f t="shared" si="39"/>
        <v>0</v>
      </c>
      <c r="AA535" s="65"/>
      <c r="AB535" s="85" t="s">
        <v>1224</v>
      </c>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row>
    <row r="536" spans="1:249" s="19" customFormat="1" ht="49.5" hidden="1">
      <c r="A536" s="60">
        <v>541</v>
      </c>
      <c r="B536" s="98" t="s">
        <v>578</v>
      </c>
      <c r="C536" s="98"/>
      <c r="D536" s="98"/>
      <c r="E536" s="63" t="s">
        <v>174</v>
      </c>
      <c r="F536" s="79" t="s">
        <v>1247</v>
      </c>
      <c r="G536" s="79"/>
      <c r="H536" s="63" t="s">
        <v>19</v>
      </c>
      <c r="I536" s="64">
        <v>2014</v>
      </c>
      <c r="J536" s="64"/>
      <c r="K536" s="64">
        <v>2016</v>
      </c>
      <c r="L536" s="64"/>
      <c r="M536" s="64"/>
      <c r="N536" s="362" t="s">
        <v>579</v>
      </c>
      <c r="O536" s="65">
        <v>1470</v>
      </c>
      <c r="P536" s="65"/>
      <c r="Q536" s="65">
        <v>1470</v>
      </c>
      <c r="R536" s="65">
        <v>1200</v>
      </c>
      <c r="S536" s="65"/>
      <c r="T536" s="65">
        <v>1200</v>
      </c>
      <c r="U536" s="65">
        <v>270</v>
      </c>
      <c r="V536" s="65"/>
      <c r="W536" s="65">
        <v>270</v>
      </c>
      <c r="X536" s="65">
        <v>270</v>
      </c>
      <c r="Y536" s="65">
        <f>W536-X536</f>
        <v>0</v>
      </c>
      <c r="Z536" s="65">
        <f t="shared" si="39"/>
        <v>0</v>
      </c>
      <c r="AA536" s="65"/>
      <c r="AB536" s="85" t="s">
        <v>522</v>
      </c>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row>
    <row r="537" spans="1:249" s="5" customFormat="1" ht="66" hidden="1">
      <c r="A537" s="60">
        <v>383</v>
      </c>
      <c r="B537" s="258" t="s">
        <v>589</v>
      </c>
      <c r="C537" s="258"/>
      <c r="D537" s="303"/>
      <c r="E537" s="63" t="s">
        <v>170</v>
      </c>
      <c r="F537" s="79" t="s">
        <v>1247</v>
      </c>
      <c r="G537" s="79"/>
      <c r="H537" s="139" t="s">
        <v>51</v>
      </c>
      <c r="I537" s="64">
        <v>2014</v>
      </c>
      <c r="J537" s="64">
        <v>2014</v>
      </c>
      <c r="K537" s="64">
        <v>2018</v>
      </c>
      <c r="L537" s="64">
        <v>2016</v>
      </c>
      <c r="M537" s="64"/>
      <c r="N537" s="258" t="s">
        <v>590</v>
      </c>
      <c r="O537" s="65">
        <v>57371</v>
      </c>
      <c r="P537" s="65"/>
      <c r="Q537" s="65">
        <v>17371</v>
      </c>
      <c r="R537" s="65">
        <f>46000-X537</f>
        <v>40000</v>
      </c>
      <c r="S537" s="65"/>
      <c r="T537" s="65"/>
      <c r="U537" s="65"/>
      <c r="V537" s="65"/>
      <c r="W537" s="65">
        <f>O537*0.9-R537</f>
        <v>11633.900000000001</v>
      </c>
      <c r="X537" s="65">
        <v>6000</v>
      </c>
      <c r="Y537" s="65">
        <f>IF((W537-X537)&gt;2000,2000,(W537-X537))</f>
        <v>2000</v>
      </c>
      <c r="Z537" s="65">
        <f t="shared" si="39"/>
        <v>3633.9000000000015</v>
      </c>
      <c r="AA537" s="65"/>
      <c r="AB537" s="85" t="s">
        <v>1224</v>
      </c>
    </row>
    <row r="538" spans="1:249" s="5" customFormat="1" ht="49.5" hidden="1">
      <c r="A538" s="60">
        <v>384</v>
      </c>
      <c r="B538" s="258" t="s">
        <v>594</v>
      </c>
      <c r="C538" s="258"/>
      <c r="D538" s="303"/>
      <c r="E538" s="63" t="s">
        <v>170</v>
      </c>
      <c r="F538" s="79" t="s">
        <v>1247</v>
      </c>
      <c r="G538" s="79"/>
      <c r="H538" s="139" t="s">
        <v>51</v>
      </c>
      <c r="I538" s="64">
        <v>2014</v>
      </c>
      <c r="J538" s="64">
        <v>2014</v>
      </c>
      <c r="K538" s="64">
        <v>2018</v>
      </c>
      <c r="L538" s="64">
        <v>2016</v>
      </c>
      <c r="M538" s="64"/>
      <c r="N538" s="258" t="s">
        <v>595</v>
      </c>
      <c r="O538" s="65">
        <v>52680</v>
      </c>
      <c r="P538" s="65"/>
      <c r="Q538" s="65">
        <v>12680</v>
      </c>
      <c r="R538" s="65">
        <f>46000-X538</f>
        <v>40000</v>
      </c>
      <c r="S538" s="65"/>
      <c r="T538" s="65"/>
      <c r="U538" s="65"/>
      <c r="V538" s="65"/>
      <c r="W538" s="65">
        <f>O538*0.9-R538</f>
        <v>7412</v>
      </c>
      <c r="X538" s="65">
        <v>6000</v>
      </c>
      <c r="Y538" s="65">
        <f>IF((W538-X538)&gt;2000,2000,(W538-X538))</f>
        <v>1412</v>
      </c>
      <c r="Z538" s="65">
        <f t="shared" si="39"/>
        <v>0</v>
      </c>
      <c r="AA538" s="65"/>
      <c r="AB538" s="85" t="s">
        <v>1224</v>
      </c>
    </row>
    <row r="539" spans="1:249" s="5" customFormat="1" ht="49.5" hidden="1">
      <c r="A539" s="60">
        <v>393</v>
      </c>
      <c r="B539" s="180" t="s">
        <v>596</v>
      </c>
      <c r="C539" s="180"/>
      <c r="D539" s="459"/>
      <c r="E539" s="63" t="s">
        <v>170</v>
      </c>
      <c r="F539" s="79" t="s">
        <v>1247</v>
      </c>
      <c r="G539" s="79"/>
      <c r="H539" s="139" t="s">
        <v>237</v>
      </c>
      <c r="I539" s="64">
        <v>2015</v>
      </c>
      <c r="J539" s="64">
        <v>2015</v>
      </c>
      <c r="K539" s="64">
        <v>2017</v>
      </c>
      <c r="L539" s="64" t="s">
        <v>1319</v>
      </c>
      <c r="M539" s="64"/>
      <c r="N539" s="386" t="s">
        <v>597</v>
      </c>
      <c r="O539" s="65">
        <v>10300</v>
      </c>
      <c r="P539" s="65"/>
      <c r="Q539" s="65">
        <f>O539</f>
        <v>10300</v>
      </c>
      <c r="R539" s="65">
        <f>5300-X539</f>
        <v>2500</v>
      </c>
      <c r="S539" s="65"/>
      <c r="T539" s="65">
        <f>R539</f>
        <v>2500</v>
      </c>
      <c r="U539" s="65"/>
      <c r="V539" s="65"/>
      <c r="W539" s="65">
        <f>Q539*0.9-T539</f>
        <v>6770</v>
      </c>
      <c r="X539" s="65">
        <v>2800</v>
      </c>
      <c r="Y539" s="65">
        <f>IF((W539-X539)&lt;1000,(W539-X539),MIN((W539-X539)*50%,2000))</f>
        <v>1985</v>
      </c>
      <c r="Z539" s="65">
        <f t="shared" si="39"/>
        <v>1985</v>
      </c>
      <c r="AA539" s="65"/>
      <c r="AB539" s="85" t="s">
        <v>1224</v>
      </c>
    </row>
    <row r="540" spans="1:249" s="5" customFormat="1" ht="49.5" hidden="1">
      <c r="A540" s="60">
        <v>394</v>
      </c>
      <c r="B540" s="258" t="s">
        <v>600</v>
      </c>
      <c r="C540" s="258"/>
      <c r="D540" s="303"/>
      <c r="E540" s="63" t="s">
        <v>170</v>
      </c>
      <c r="F540" s="79" t="s">
        <v>1247</v>
      </c>
      <c r="G540" s="79"/>
      <c r="H540" s="139" t="s">
        <v>51</v>
      </c>
      <c r="I540" s="64">
        <v>2015</v>
      </c>
      <c r="J540" s="64">
        <v>2015</v>
      </c>
      <c r="K540" s="64">
        <v>2017</v>
      </c>
      <c r="L540" s="64">
        <v>2016</v>
      </c>
      <c r="M540" s="64"/>
      <c r="N540" s="258" t="s">
        <v>601</v>
      </c>
      <c r="O540" s="65">
        <v>15567</v>
      </c>
      <c r="P540" s="65"/>
      <c r="Q540" s="65">
        <v>5567</v>
      </c>
      <c r="R540" s="65">
        <f>14050-X540</f>
        <v>10050</v>
      </c>
      <c r="S540" s="65"/>
      <c r="T540" s="65">
        <v>50</v>
      </c>
      <c r="U540" s="65"/>
      <c r="V540" s="65"/>
      <c r="W540" s="65">
        <v>4000</v>
      </c>
      <c r="X540" s="65">
        <v>4000</v>
      </c>
      <c r="Y540" s="65">
        <f>IF((W540-X540)&lt;1000,(W540-X540),MIN((W540-X540)*50%,2000))</f>
        <v>0</v>
      </c>
      <c r="Z540" s="65">
        <f t="shared" si="39"/>
        <v>0</v>
      </c>
      <c r="AA540" s="65"/>
      <c r="AB540" s="85" t="s">
        <v>1224</v>
      </c>
    </row>
    <row r="541" spans="1:249" s="5" customFormat="1" ht="49.5" hidden="1">
      <c r="A541" s="60">
        <v>396</v>
      </c>
      <c r="B541" s="258" t="s">
        <v>591</v>
      </c>
      <c r="C541" s="258"/>
      <c r="D541" s="303"/>
      <c r="E541" s="63" t="s">
        <v>170</v>
      </c>
      <c r="F541" s="79" t="s">
        <v>1247</v>
      </c>
      <c r="G541" s="79"/>
      <c r="H541" s="307" t="s">
        <v>237</v>
      </c>
      <c r="I541" s="64">
        <v>2016</v>
      </c>
      <c r="J541" s="64">
        <v>2016</v>
      </c>
      <c r="K541" s="64">
        <v>2018</v>
      </c>
      <c r="L541" s="64" t="s">
        <v>1319</v>
      </c>
      <c r="M541" s="64"/>
      <c r="N541" s="258" t="s">
        <v>592</v>
      </c>
      <c r="O541" s="65">
        <v>8900</v>
      </c>
      <c r="P541" s="65"/>
      <c r="Q541" s="65">
        <v>8900</v>
      </c>
      <c r="R541" s="65"/>
      <c r="S541" s="65"/>
      <c r="T541" s="65"/>
      <c r="U541" s="65"/>
      <c r="V541" s="65"/>
      <c r="W541" s="65">
        <f>Q541*0.9-T541</f>
        <v>8010</v>
      </c>
      <c r="X541" s="65"/>
      <c r="Y541" s="65">
        <v>3000</v>
      </c>
      <c r="Z541" s="65">
        <f t="shared" si="39"/>
        <v>5010</v>
      </c>
      <c r="AA541" s="65"/>
      <c r="AB541" s="85" t="s">
        <v>593</v>
      </c>
    </row>
    <row r="542" spans="1:249" s="5" customFormat="1" ht="49.5" hidden="1">
      <c r="A542" s="60">
        <v>397</v>
      </c>
      <c r="B542" s="258" t="s">
        <v>598</v>
      </c>
      <c r="C542" s="258"/>
      <c r="D542" s="303"/>
      <c r="E542" s="63" t="s">
        <v>170</v>
      </c>
      <c r="F542" s="79" t="s">
        <v>1247</v>
      </c>
      <c r="G542" s="79"/>
      <c r="H542" s="307" t="s">
        <v>237</v>
      </c>
      <c r="I542" s="64">
        <v>2016</v>
      </c>
      <c r="J542" s="64">
        <v>2016</v>
      </c>
      <c r="K542" s="64">
        <v>2018</v>
      </c>
      <c r="L542" s="64" t="s">
        <v>1319</v>
      </c>
      <c r="M542" s="64"/>
      <c r="N542" s="258" t="s">
        <v>599</v>
      </c>
      <c r="O542" s="65">
        <v>6508</v>
      </c>
      <c r="P542" s="65"/>
      <c r="Q542" s="65">
        <f>O542</f>
        <v>6508</v>
      </c>
      <c r="R542" s="65"/>
      <c r="S542" s="65"/>
      <c r="T542" s="65"/>
      <c r="U542" s="65"/>
      <c r="V542" s="65"/>
      <c r="W542" s="65">
        <f>Q542*0.9-T542</f>
        <v>5857.2</v>
      </c>
      <c r="X542" s="65"/>
      <c r="Y542" s="65">
        <f>3000-153</f>
        <v>2847</v>
      </c>
      <c r="Z542" s="65">
        <f t="shared" si="39"/>
        <v>3010.2</v>
      </c>
      <c r="AA542" s="65"/>
      <c r="AB542" s="85" t="s">
        <v>593</v>
      </c>
    </row>
    <row r="543" spans="1:249" s="5" customFormat="1" ht="49.5" hidden="1">
      <c r="A543" s="60">
        <v>398</v>
      </c>
      <c r="B543" s="258" t="s">
        <v>604</v>
      </c>
      <c r="C543" s="258"/>
      <c r="D543" s="303"/>
      <c r="E543" s="63" t="s">
        <v>170</v>
      </c>
      <c r="F543" s="79" t="s">
        <v>1247</v>
      </c>
      <c r="G543" s="79"/>
      <c r="H543" s="139" t="s">
        <v>51</v>
      </c>
      <c r="I543" s="64">
        <v>2016</v>
      </c>
      <c r="J543" s="64">
        <v>2016</v>
      </c>
      <c r="K543" s="64">
        <v>2018</v>
      </c>
      <c r="L543" s="64" t="s">
        <v>1319</v>
      </c>
      <c r="M543" s="64"/>
      <c r="N543" s="258" t="s">
        <v>605</v>
      </c>
      <c r="O543" s="65">
        <v>2900</v>
      </c>
      <c r="P543" s="65"/>
      <c r="Q543" s="65">
        <f>O543</f>
        <v>2900</v>
      </c>
      <c r="R543" s="65"/>
      <c r="S543" s="65"/>
      <c r="T543" s="65"/>
      <c r="U543" s="65"/>
      <c r="V543" s="65"/>
      <c r="W543" s="65">
        <f>Q543*0.9-T543</f>
        <v>2610</v>
      </c>
      <c r="X543" s="65"/>
      <c r="Y543" s="65">
        <v>1000</v>
      </c>
      <c r="Z543" s="65">
        <f t="shared" si="39"/>
        <v>1610</v>
      </c>
      <c r="AA543" s="65"/>
      <c r="AB543" s="85" t="s">
        <v>606</v>
      </c>
    </row>
    <row r="544" spans="1:249" s="5" customFormat="1" ht="33" hidden="1">
      <c r="A544" s="60">
        <v>492</v>
      </c>
      <c r="B544" s="421" t="s">
        <v>461</v>
      </c>
      <c r="C544" s="421"/>
      <c r="D544" s="460"/>
      <c r="E544" s="63" t="s">
        <v>184</v>
      </c>
      <c r="F544" s="79" t="s">
        <v>1247</v>
      </c>
      <c r="G544" s="153" t="s">
        <v>484</v>
      </c>
      <c r="H544" s="63" t="s">
        <v>1146</v>
      </c>
      <c r="I544" s="428" t="s">
        <v>1091</v>
      </c>
      <c r="J544" s="428"/>
      <c r="K544" s="201" t="s">
        <v>1091</v>
      </c>
      <c r="L544" s="201"/>
      <c r="M544" s="201"/>
      <c r="N544" s="461"/>
      <c r="O544" s="158"/>
      <c r="P544" s="158"/>
      <c r="Q544" s="158"/>
      <c r="R544" s="158"/>
      <c r="S544" s="158"/>
      <c r="T544" s="158"/>
      <c r="U544" s="158"/>
      <c r="V544" s="158"/>
      <c r="W544" s="158">
        <v>5000</v>
      </c>
      <c r="X544" s="158">
        <v>5000</v>
      </c>
      <c r="Y544" s="158"/>
      <c r="Z544" s="158"/>
      <c r="AA544" s="158"/>
      <c r="AB544" s="451"/>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row>
    <row r="545" spans="1:249" s="5" customFormat="1" ht="63.75" hidden="1" customHeight="1">
      <c r="A545" s="60">
        <v>484</v>
      </c>
      <c r="B545" s="98" t="s">
        <v>611</v>
      </c>
      <c r="C545" s="98"/>
      <c r="D545" s="271"/>
      <c r="E545" s="63" t="s">
        <v>184</v>
      </c>
      <c r="F545" s="79" t="s">
        <v>1247</v>
      </c>
      <c r="G545" s="79"/>
      <c r="H545" s="63" t="s">
        <v>132</v>
      </c>
      <c r="I545" s="64">
        <v>2013</v>
      </c>
      <c r="J545" s="64">
        <v>2013</v>
      </c>
      <c r="K545" s="64">
        <v>2018</v>
      </c>
      <c r="L545" s="64" t="s">
        <v>1319</v>
      </c>
      <c r="M545" s="64"/>
      <c r="N545" s="98" t="s">
        <v>612</v>
      </c>
      <c r="O545" s="65">
        <v>90045</v>
      </c>
      <c r="P545" s="65"/>
      <c r="Q545" s="65">
        <v>9725</v>
      </c>
      <c r="R545" s="65">
        <v>30000</v>
      </c>
      <c r="S545" s="65"/>
      <c r="T545" s="65">
        <v>4500</v>
      </c>
      <c r="U545" s="65"/>
      <c r="V545" s="65"/>
      <c r="W545" s="65">
        <v>2000</v>
      </c>
      <c r="X545" s="65"/>
      <c r="Y545" s="65">
        <v>2000</v>
      </c>
      <c r="Z545" s="65">
        <f>W545-X545-Y545</f>
        <v>0</v>
      </c>
      <c r="AA545" s="65"/>
      <c r="AB545" s="85" t="s">
        <v>613</v>
      </c>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c r="EO545" s="17"/>
      <c r="EP545" s="17"/>
      <c r="EQ545" s="17"/>
      <c r="ER545" s="17"/>
      <c r="ES545" s="17"/>
      <c r="ET545" s="17"/>
      <c r="EU545" s="17"/>
      <c r="EV545" s="17"/>
      <c r="EW545" s="17"/>
      <c r="EX545" s="17"/>
      <c r="EY545" s="17"/>
      <c r="EZ545" s="17"/>
      <c r="FA545" s="17"/>
      <c r="FB545" s="17"/>
      <c r="FC545" s="17"/>
      <c r="FD545" s="17"/>
      <c r="FE545" s="17"/>
      <c r="FF545" s="17"/>
      <c r="FG545" s="17"/>
      <c r="FH545" s="17"/>
      <c r="FI545" s="17"/>
      <c r="FJ545" s="17"/>
      <c r="FK545" s="17"/>
      <c r="FL545" s="17"/>
      <c r="FM545" s="17"/>
      <c r="FN545" s="17"/>
      <c r="FO545" s="17"/>
      <c r="FP545" s="17"/>
      <c r="FQ545" s="17"/>
      <c r="FR545" s="17"/>
      <c r="FS545" s="17"/>
      <c r="FT545" s="17"/>
      <c r="FU545" s="17"/>
      <c r="FV545" s="17"/>
      <c r="FW545" s="17"/>
      <c r="FX545" s="17"/>
      <c r="FY545" s="17"/>
      <c r="FZ545" s="17"/>
      <c r="GA545" s="17"/>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c r="HG545" s="17"/>
      <c r="HH545" s="17"/>
      <c r="HI545" s="17"/>
      <c r="HJ545" s="17"/>
      <c r="HK545" s="17"/>
      <c r="HL545" s="17"/>
      <c r="HM545" s="17"/>
      <c r="HN545" s="17"/>
      <c r="HO545" s="17"/>
      <c r="HP545" s="17"/>
      <c r="HQ545" s="17"/>
      <c r="HR545" s="17"/>
      <c r="HS545" s="17"/>
      <c r="HT545" s="17"/>
      <c r="HU545" s="17"/>
      <c r="HV545" s="17"/>
      <c r="HW545" s="17"/>
      <c r="HX545" s="17"/>
      <c r="HY545" s="17"/>
      <c r="HZ545" s="17"/>
      <c r="IA545" s="17"/>
      <c r="IB545" s="17"/>
      <c r="IC545" s="17"/>
      <c r="ID545" s="17"/>
      <c r="IE545" s="17"/>
      <c r="IF545" s="17"/>
      <c r="IG545" s="17"/>
      <c r="IH545" s="17"/>
      <c r="II545" s="17"/>
      <c r="IJ545" s="17"/>
      <c r="IK545" s="17"/>
      <c r="IL545" s="17"/>
      <c r="IM545" s="7"/>
      <c r="IN545" s="7"/>
      <c r="IO545" s="7"/>
    </row>
    <row r="546" spans="1:249" s="5" customFormat="1" ht="66" hidden="1">
      <c r="A546" s="60">
        <v>506</v>
      </c>
      <c r="B546" s="98" t="s">
        <v>602</v>
      </c>
      <c r="C546" s="98"/>
      <c r="D546" s="98"/>
      <c r="E546" s="278" t="s">
        <v>178</v>
      </c>
      <c r="F546" s="79" t="s">
        <v>1247</v>
      </c>
      <c r="G546" s="79"/>
      <c r="H546" s="63" t="s">
        <v>19</v>
      </c>
      <c r="I546" s="64">
        <v>2014</v>
      </c>
      <c r="J546" s="64">
        <v>2014</v>
      </c>
      <c r="K546" s="64">
        <v>2016</v>
      </c>
      <c r="L546" s="64" t="s">
        <v>1319</v>
      </c>
      <c r="M546" s="64"/>
      <c r="N546" s="446" t="s">
        <v>603</v>
      </c>
      <c r="O546" s="65">
        <v>15239</v>
      </c>
      <c r="P546" s="65"/>
      <c r="Q546" s="65">
        <v>15239</v>
      </c>
      <c r="R546" s="65">
        <v>10500</v>
      </c>
      <c r="S546" s="65"/>
      <c r="T546" s="65">
        <v>10500</v>
      </c>
      <c r="U546" s="65"/>
      <c r="V546" s="65"/>
      <c r="W546" s="65">
        <f>O546*90%-R546</f>
        <v>3215.1000000000004</v>
      </c>
      <c r="X546" s="65"/>
      <c r="Y546" s="65">
        <v>1000</v>
      </c>
      <c r="Z546" s="65">
        <f>W546-X546-Y546</f>
        <v>2215.1000000000004</v>
      </c>
      <c r="AA546" s="65"/>
      <c r="AB546" s="85" t="s">
        <v>1224</v>
      </c>
    </row>
    <row r="547" spans="1:249" s="19" customFormat="1" ht="49.5" hidden="1">
      <c r="A547" s="60">
        <v>542</v>
      </c>
      <c r="B547" s="98" t="s">
        <v>614</v>
      </c>
      <c r="C547" s="98"/>
      <c r="D547" s="98"/>
      <c r="E547" s="63" t="s">
        <v>174</v>
      </c>
      <c r="F547" s="79" t="s">
        <v>1247</v>
      </c>
      <c r="G547" s="79"/>
      <c r="H547" s="139" t="s">
        <v>51</v>
      </c>
      <c r="I547" s="64">
        <v>2015</v>
      </c>
      <c r="J547" s="64"/>
      <c r="K547" s="64">
        <v>2017</v>
      </c>
      <c r="L547" s="64"/>
      <c r="M547" s="64"/>
      <c r="N547" s="202" t="s">
        <v>615</v>
      </c>
      <c r="O547" s="65">
        <v>3087</v>
      </c>
      <c r="P547" s="65"/>
      <c r="Q547" s="65">
        <f>O547</f>
        <v>3087</v>
      </c>
      <c r="R547" s="65">
        <v>1100</v>
      </c>
      <c r="S547" s="65"/>
      <c r="T547" s="65">
        <v>1100</v>
      </c>
      <c r="U547" s="65"/>
      <c r="V547" s="65"/>
      <c r="W547" s="65">
        <f>O547*0.9-R547</f>
        <v>1678.3000000000002</v>
      </c>
      <c r="X547" s="65">
        <v>1621</v>
      </c>
      <c r="Y547" s="65">
        <f>IF((W547-X547)&lt;1000,(W547-X547),MIN((W547-X547)*50%,2000))</f>
        <v>57.300000000000182</v>
      </c>
      <c r="Z547" s="65">
        <f>W547-X547-Y547</f>
        <v>0</v>
      </c>
      <c r="AA547" s="65"/>
      <c r="AB547" s="85" t="s">
        <v>1224</v>
      </c>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17"/>
      <c r="IN547" s="17"/>
      <c r="IO547" s="17"/>
    </row>
    <row r="548" spans="1:249" s="5" customFormat="1" ht="49.5" hidden="1">
      <c r="A548" s="60">
        <v>513</v>
      </c>
      <c r="B548" s="85" t="s">
        <v>607</v>
      </c>
      <c r="C548" s="85"/>
      <c r="D548" s="85"/>
      <c r="E548" s="278" t="s">
        <v>178</v>
      </c>
      <c r="F548" s="79" t="s">
        <v>1247</v>
      </c>
      <c r="G548" s="79"/>
      <c r="H548" s="139" t="s">
        <v>237</v>
      </c>
      <c r="I548" s="64">
        <v>2015</v>
      </c>
      <c r="J548" s="64">
        <v>2015</v>
      </c>
      <c r="K548" s="64">
        <v>2017</v>
      </c>
      <c r="L548" s="64" t="s">
        <v>1319</v>
      </c>
      <c r="M548" s="64"/>
      <c r="N548" s="446" t="s">
        <v>608</v>
      </c>
      <c r="O548" s="65">
        <v>3945</v>
      </c>
      <c r="P548" s="65"/>
      <c r="Q548" s="65">
        <v>3945</v>
      </c>
      <c r="R548" s="65">
        <v>1500</v>
      </c>
      <c r="S548" s="65"/>
      <c r="T548" s="65">
        <v>1500</v>
      </c>
      <c r="U548" s="65"/>
      <c r="V548" s="65"/>
      <c r="W548" s="65">
        <v>2380</v>
      </c>
      <c r="X548" s="65">
        <v>2380</v>
      </c>
      <c r="Y548" s="65">
        <f>IF((W548-X548)&lt;1000,(W548-X548),MIN((W548-X548)*50%,2000))</f>
        <v>0</v>
      </c>
      <c r="Z548" s="65">
        <f>W548-X548-Y548</f>
        <v>0</v>
      </c>
      <c r="AA548" s="65"/>
      <c r="AB548" s="85" t="s">
        <v>1234</v>
      </c>
    </row>
    <row r="549" spans="1:249" s="7" customFormat="1" ht="49.5" hidden="1">
      <c r="A549" s="60">
        <v>514</v>
      </c>
      <c r="B549" s="85" t="s">
        <v>609</v>
      </c>
      <c r="C549" s="85"/>
      <c r="D549" s="85"/>
      <c r="E549" s="278" t="s">
        <v>178</v>
      </c>
      <c r="F549" s="79" t="s">
        <v>1247</v>
      </c>
      <c r="G549" s="79"/>
      <c r="H549" s="139" t="s">
        <v>237</v>
      </c>
      <c r="I549" s="64">
        <v>2015</v>
      </c>
      <c r="J549" s="64">
        <v>2015</v>
      </c>
      <c r="K549" s="64">
        <v>2017</v>
      </c>
      <c r="L549" s="64" t="s">
        <v>1319</v>
      </c>
      <c r="M549" s="64"/>
      <c r="N549" s="446" t="s">
        <v>610</v>
      </c>
      <c r="O549" s="65">
        <v>4416</v>
      </c>
      <c r="P549" s="65"/>
      <c r="Q549" s="65">
        <v>4416</v>
      </c>
      <c r="R549" s="65">
        <v>2000</v>
      </c>
      <c r="S549" s="65"/>
      <c r="T549" s="65">
        <v>2000</v>
      </c>
      <c r="U549" s="65"/>
      <c r="V549" s="65"/>
      <c r="W549" s="65">
        <f>O549*90%-R549</f>
        <v>1974.4</v>
      </c>
      <c r="X549" s="65">
        <v>1455</v>
      </c>
      <c r="Y549" s="65">
        <f>IF((W549-X549)&lt;1000,(W549-X549),MIN((W549-X549)*50%,2000))</f>
        <v>519.40000000000009</v>
      </c>
      <c r="Z549" s="65">
        <f>W549-X549-Y549</f>
        <v>0</v>
      </c>
      <c r="AA549" s="65"/>
      <c r="AB549" s="85" t="s">
        <v>1224</v>
      </c>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row>
    <row r="550" spans="1:249" s="7" customFormat="1" ht="38.25" hidden="1" customHeight="1">
      <c r="A550" s="60"/>
      <c r="B550" s="85" t="s">
        <v>1476</v>
      </c>
      <c r="C550" s="85"/>
      <c r="D550" s="85"/>
      <c r="E550" s="278" t="s">
        <v>184</v>
      </c>
      <c r="F550" s="79" t="s">
        <v>1247</v>
      </c>
      <c r="G550" s="79"/>
      <c r="H550" s="139" t="s">
        <v>237</v>
      </c>
      <c r="I550" s="64">
        <v>2016</v>
      </c>
      <c r="J550" s="64"/>
      <c r="K550" s="64">
        <v>2018</v>
      </c>
      <c r="L550" s="64"/>
      <c r="M550" s="64"/>
      <c r="N550" s="446" t="s">
        <v>1477</v>
      </c>
      <c r="O550" s="65">
        <v>9500</v>
      </c>
      <c r="P550" s="65"/>
      <c r="Q550" s="65">
        <v>9500</v>
      </c>
      <c r="R550" s="65">
        <v>3500</v>
      </c>
      <c r="S550" s="65"/>
      <c r="T550" s="65">
        <v>3500</v>
      </c>
      <c r="U550" s="65"/>
      <c r="V550" s="65"/>
      <c r="W550" s="65">
        <f>O550*0.9-R550</f>
        <v>5050</v>
      </c>
      <c r="X550" s="65"/>
      <c r="Y550" s="65"/>
      <c r="Z550" s="65">
        <v>5050</v>
      </c>
      <c r="AA550" s="65"/>
      <c r="AB550" s="85" t="s">
        <v>1224</v>
      </c>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row>
    <row r="551" spans="1:249" s="5" customFormat="1" ht="115.5" hidden="1">
      <c r="A551" s="60">
        <v>375</v>
      </c>
      <c r="B551" s="98" t="s">
        <v>616</v>
      </c>
      <c r="C551" s="98"/>
      <c r="D551" s="271"/>
      <c r="E551" s="63" t="s">
        <v>170</v>
      </c>
      <c r="F551" s="79" t="s">
        <v>1247</v>
      </c>
      <c r="G551" s="79"/>
      <c r="H551" s="105" t="s">
        <v>26</v>
      </c>
      <c r="I551" s="64">
        <v>2013</v>
      </c>
      <c r="J551" s="64">
        <v>2014</v>
      </c>
      <c r="K551" s="64">
        <v>2015</v>
      </c>
      <c r="L551" s="64">
        <v>2015</v>
      </c>
      <c r="M551" s="64"/>
      <c r="N551" s="98" t="s">
        <v>617</v>
      </c>
      <c r="O551" s="65">
        <v>16648</v>
      </c>
      <c r="P551" s="65"/>
      <c r="Q551" s="65"/>
      <c r="R551" s="65">
        <v>8050</v>
      </c>
      <c r="S551" s="65"/>
      <c r="T551" s="65"/>
      <c r="U551" s="65"/>
      <c r="V551" s="65"/>
      <c r="W551" s="65">
        <f>O551*90%-R551</f>
        <v>6933.2000000000007</v>
      </c>
      <c r="X551" s="65"/>
      <c r="Y551" s="65"/>
      <c r="Z551" s="65">
        <v>6933</v>
      </c>
      <c r="AA551" s="65"/>
      <c r="AB551" s="85" t="s">
        <v>1224</v>
      </c>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row>
    <row r="552" spans="1:249" s="19" customFormat="1" ht="33" hidden="1">
      <c r="A552" s="60">
        <v>543</v>
      </c>
      <c r="B552" s="421" t="s">
        <v>483</v>
      </c>
      <c r="C552" s="421"/>
      <c r="D552" s="421"/>
      <c r="E552" s="63" t="s">
        <v>174</v>
      </c>
      <c r="F552" s="79" t="s">
        <v>1247</v>
      </c>
      <c r="G552" s="79" t="s">
        <v>484</v>
      </c>
      <c r="H552" s="63" t="s">
        <v>1146</v>
      </c>
      <c r="I552" s="428" t="s">
        <v>1091</v>
      </c>
      <c r="J552" s="428"/>
      <c r="K552" s="201" t="s">
        <v>1091</v>
      </c>
      <c r="L552" s="201"/>
      <c r="M552" s="201"/>
      <c r="N552" s="462"/>
      <c r="O552" s="155"/>
      <c r="P552" s="155"/>
      <c r="Q552" s="154"/>
      <c r="R552" s="297"/>
      <c r="S552" s="297"/>
      <c r="T552" s="297"/>
      <c r="U552" s="463"/>
      <c r="V552" s="463"/>
      <c r="W552" s="158">
        <f>SUM(X552:Z552)</f>
        <v>17702</v>
      </c>
      <c r="X552" s="158"/>
      <c r="Y552" s="158">
        <v>1702</v>
      </c>
      <c r="Z552" s="160">
        <v>16000</v>
      </c>
      <c r="AA552" s="160"/>
      <c r="AB552" s="295"/>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c r="EU552" s="13"/>
      <c r="EV552" s="13"/>
      <c r="EW552" s="13"/>
      <c r="EX552" s="13"/>
      <c r="EY552" s="13"/>
      <c r="EZ552" s="13"/>
      <c r="FA552" s="13"/>
      <c r="FB552" s="13"/>
      <c r="FC552" s="13"/>
      <c r="FD552" s="13"/>
      <c r="FE552" s="13"/>
      <c r="FF552" s="13"/>
      <c r="FG552" s="13"/>
      <c r="FH552" s="13"/>
      <c r="FI552" s="13"/>
      <c r="FJ552" s="13"/>
      <c r="FK552" s="13"/>
      <c r="FL552" s="13"/>
      <c r="FM552" s="13"/>
      <c r="FN552" s="13"/>
      <c r="FO552" s="13"/>
      <c r="FP552" s="13"/>
      <c r="FQ552" s="13"/>
      <c r="FR552" s="13"/>
      <c r="FS552" s="13"/>
      <c r="FT552" s="13"/>
      <c r="FU552" s="13"/>
      <c r="FV552" s="13"/>
      <c r="FW552" s="13"/>
      <c r="FX552" s="13"/>
      <c r="FY552" s="13"/>
      <c r="FZ552" s="13"/>
      <c r="GA552" s="13"/>
      <c r="GB552" s="13"/>
      <c r="GC552" s="13"/>
      <c r="GD552" s="13"/>
      <c r="GE552" s="13"/>
      <c r="GF552" s="13"/>
      <c r="GG552" s="13"/>
      <c r="GH552" s="13"/>
      <c r="GI552" s="13"/>
      <c r="GJ552" s="13"/>
      <c r="GK552" s="13"/>
      <c r="GL552" s="13"/>
      <c r="GM552" s="13"/>
      <c r="GN552" s="13"/>
      <c r="GO552" s="13"/>
      <c r="GP552" s="13"/>
      <c r="GQ552" s="13"/>
      <c r="GR552" s="13"/>
      <c r="GS552" s="13"/>
      <c r="GT552" s="13"/>
      <c r="GU552" s="13"/>
      <c r="GV552" s="13"/>
      <c r="GW552" s="13"/>
      <c r="GX552" s="13"/>
      <c r="GY552" s="13"/>
      <c r="GZ552" s="13"/>
      <c r="HA552" s="13"/>
      <c r="HB552" s="13"/>
      <c r="HC552" s="13"/>
      <c r="HD552" s="13"/>
      <c r="HE552" s="13"/>
      <c r="HF552" s="13"/>
      <c r="HG552" s="13"/>
      <c r="HH552" s="13"/>
      <c r="HI552" s="13"/>
      <c r="HJ552" s="13"/>
      <c r="HK552" s="13"/>
      <c r="HL552" s="13"/>
      <c r="HM552" s="13"/>
      <c r="HN552" s="13"/>
      <c r="HO552" s="13"/>
      <c r="HP552" s="13"/>
      <c r="HQ552" s="13"/>
      <c r="HR552" s="13"/>
      <c r="HS552" s="13"/>
      <c r="HT552" s="13"/>
      <c r="HU552" s="13"/>
      <c r="HV552" s="13"/>
      <c r="HW552" s="13"/>
      <c r="HX552" s="13"/>
      <c r="HY552" s="13"/>
      <c r="HZ552" s="13"/>
      <c r="IA552" s="13"/>
      <c r="IB552" s="13"/>
      <c r="IC552" s="13"/>
      <c r="ID552" s="13"/>
      <c r="IE552" s="13"/>
      <c r="IF552" s="13"/>
      <c r="IG552" s="13"/>
      <c r="IH552" s="13"/>
      <c r="II552" s="13"/>
      <c r="IJ552" s="13"/>
      <c r="IK552" s="13"/>
      <c r="IL552" s="13"/>
      <c r="IM552" s="13"/>
      <c r="IN552" s="13"/>
      <c r="IO552" s="13"/>
    </row>
    <row r="553" spans="1:249" ht="32.25" hidden="1" customHeight="1">
      <c r="A553" s="60">
        <v>544</v>
      </c>
      <c r="B553" s="421" t="s">
        <v>1300</v>
      </c>
      <c r="C553" s="67"/>
      <c r="D553" s="464"/>
      <c r="E553" s="463"/>
      <c r="F553" s="79" t="s">
        <v>1248</v>
      </c>
      <c r="G553" s="79" t="s">
        <v>165</v>
      </c>
      <c r="H553" s="79" t="s">
        <v>132</v>
      </c>
      <c r="I553" s="64">
        <v>2017</v>
      </c>
      <c r="J553" s="79"/>
      <c r="K553" s="79" t="s">
        <v>1301</v>
      </c>
      <c r="L553" s="465"/>
      <c r="M553" s="465"/>
      <c r="N553" s="202" t="s">
        <v>1302</v>
      </c>
      <c r="O553" s="104">
        <v>7671</v>
      </c>
      <c r="P553" s="463"/>
      <c r="Q553" s="463">
        <v>7671</v>
      </c>
      <c r="R553" s="65">
        <v>140</v>
      </c>
      <c r="S553" s="65"/>
      <c r="T553" s="65">
        <v>140</v>
      </c>
      <c r="U553" s="65">
        <v>7671</v>
      </c>
      <c r="V553" s="65"/>
      <c r="W553" s="65">
        <v>6904</v>
      </c>
      <c r="X553" s="65"/>
      <c r="Y553" s="65">
        <v>2475</v>
      </c>
      <c r="Z553" s="65">
        <v>4429</v>
      </c>
      <c r="AA553" s="65"/>
      <c r="AB553" s="77" t="s">
        <v>1276</v>
      </c>
    </row>
    <row r="554" spans="1:249" ht="27" hidden="1" customHeight="1">
      <c r="A554" s="60">
        <v>545</v>
      </c>
      <c r="B554" s="453" t="s">
        <v>1303</v>
      </c>
      <c r="C554" s="67"/>
      <c r="D554" s="464"/>
      <c r="E554" s="463"/>
      <c r="F554" s="79" t="s">
        <v>1248</v>
      </c>
      <c r="G554" s="79" t="s">
        <v>165</v>
      </c>
      <c r="H554" s="79" t="s">
        <v>132</v>
      </c>
      <c r="I554" s="64">
        <v>2018</v>
      </c>
      <c r="J554" s="79"/>
      <c r="K554" s="466" t="s">
        <v>1305</v>
      </c>
      <c r="L554" s="465"/>
      <c r="M554" s="465"/>
      <c r="N554" s="67"/>
      <c r="O554" s="104">
        <f>8480+599</f>
        <v>9079</v>
      </c>
      <c r="P554" s="463"/>
      <c r="Q554" s="104">
        <v>9079</v>
      </c>
      <c r="R554" s="463"/>
      <c r="S554" s="463"/>
      <c r="T554" s="463"/>
      <c r="U554" s="104">
        <v>8480</v>
      </c>
      <c r="V554" s="104"/>
      <c r="W554" s="65">
        <f>O554*0.9</f>
        <v>8171.1</v>
      </c>
      <c r="X554" s="463"/>
      <c r="Y554" s="463"/>
      <c r="Z554" s="65">
        <v>8171</v>
      </c>
      <c r="AA554" s="65"/>
      <c r="AB554" s="77" t="s">
        <v>1276</v>
      </c>
    </row>
    <row r="555" spans="1:249" ht="21" hidden="1" customHeight="1">
      <c r="A555" s="463">
        <v>546</v>
      </c>
      <c r="B555" s="453" t="s">
        <v>1304</v>
      </c>
      <c r="C555" s="67"/>
      <c r="D555" s="464"/>
      <c r="E555" s="463"/>
      <c r="F555" s="79" t="s">
        <v>1248</v>
      </c>
      <c r="G555" s="79" t="s">
        <v>165</v>
      </c>
      <c r="H555" s="79" t="s">
        <v>132</v>
      </c>
      <c r="I555" s="64">
        <v>2018</v>
      </c>
      <c r="J555" s="79"/>
      <c r="K555" s="466" t="s">
        <v>1305</v>
      </c>
      <c r="L555" s="465"/>
      <c r="M555" s="465"/>
      <c r="N555" s="67"/>
      <c r="O555" s="104">
        <v>11000</v>
      </c>
      <c r="P555" s="463"/>
      <c r="Q555" s="104">
        <v>11000</v>
      </c>
      <c r="R555" s="463"/>
      <c r="S555" s="463"/>
      <c r="T555" s="463"/>
      <c r="U555" s="104">
        <v>11000</v>
      </c>
      <c r="V555" s="104"/>
      <c r="W555" s="65">
        <f>U555*0.9</f>
        <v>9900</v>
      </c>
      <c r="X555" s="463"/>
      <c r="Y555" s="463"/>
      <c r="Z555" s="65">
        <v>9900</v>
      </c>
      <c r="AA555" s="65"/>
      <c r="AB555" s="77" t="s">
        <v>1276</v>
      </c>
    </row>
    <row r="556" spans="1:249" ht="23.25" hidden="1" customHeight="1">
      <c r="B556" s="32" t="s">
        <v>1470</v>
      </c>
      <c r="G556" s="31" t="s">
        <v>645</v>
      </c>
      <c r="U556" s="48">
        <v>100000</v>
      </c>
      <c r="V556" s="48"/>
      <c r="W556" s="48">
        <v>199500</v>
      </c>
      <c r="X556" s="48">
        <v>15000</v>
      </c>
      <c r="Y556" s="48">
        <v>61250</v>
      </c>
    </row>
    <row r="557" spans="1:249" ht="23.25" hidden="1" customHeight="1">
      <c r="B557" s="32" t="s">
        <v>1471</v>
      </c>
      <c r="G557" s="31" t="s">
        <v>645</v>
      </c>
      <c r="U557" s="48">
        <v>25000</v>
      </c>
      <c r="V557" s="48"/>
      <c r="W557" s="31">
        <v>25000</v>
      </c>
      <c r="X557" s="48">
        <v>5000</v>
      </c>
      <c r="Y557" s="48">
        <v>5000</v>
      </c>
      <c r="AB557" s="49" t="e">
        <f>#REF!-U358-U428</f>
        <v>#REF!</v>
      </c>
    </row>
    <row r="558" spans="1:249" ht="23.25" hidden="1" customHeight="1">
      <c r="B558" s="32" t="s">
        <v>1472</v>
      </c>
      <c r="G558" s="31" t="s">
        <v>645</v>
      </c>
      <c r="U558" s="48">
        <v>443000</v>
      </c>
      <c r="V558" s="48"/>
      <c r="W558" s="48">
        <v>556507</v>
      </c>
      <c r="X558" s="48">
        <v>108200</v>
      </c>
      <c r="Y558" s="48">
        <v>105352</v>
      </c>
      <c r="AB558" s="49" t="e">
        <f>#REF!-X430-X429-X366-X358-X428</f>
        <v>#REF!</v>
      </c>
    </row>
    <row r="559" spans="1:249" ht="23.25" hidden="1" customHeight="1">
      <c r="B559" s="32" t="s">
        <v>1473</v>
      </c>
      <c r="G559" s="31" t="s">
        <v>645</v>
      </c>
      <c r="U559" s="48">
        <v>5000</v>
      </c>
      <c r="V559" s="48"/>
      <c r="W559" s="48">
        <v>5000</v>
      </c>
      <c r="X559" s="48">
        <v>1000</v>
      </c>
      <c r="Y559" s="48">
        <v>1000</v>
      </c>
      <c r="AB559" s="49" t="e">
        <f>AB558-48321</f>
        <v>#REF!</v>
      </c>
    </row>
    <row r="560" spans="1:249" ht="23.25" hidden="1" customHeight="1">
      <c r="B560" s="32" t="s">
        <v>1474</v>
      </c>
      <c r="G560" s="31" t="s">
        <v>645</v>
      </c>
      <c r="U560" s="48">
        <v>313000</v>
      </c>
      <c r="V560" s="48"/>
      <c r="W560" s="48">
        <v>229754</v>
      </c>
      <c r="X560" s="48"/>
      <c r="Y560" s="48">
        <v>59776</v>
      </c>
    </row>
    <row r="561" spans="1:28" s="1732" customFormat="1" ht="39" customHeight="1">
      <c r="A561" s="1942" t="s">
        <v>2131</v>
      </c>
      <c r="B561" s="1955" t="s">
        <v>2124</v>
      </c>
      <c r="C561" s="32"/>
      <c r="D561" s="38"/>
      <c r="E561" s="35"/>
      <c r="F561" s="31"/>
      <c r="G561" s="31"/>
      <c r="H561" s="1729"/>
      <c r="I561" s="1730"/>
      <c r="J561" s="34"/>
      <c r="K561" s="1731"/>
      <c r="L561" s="33"/>
      <c r="M561" s="33"/>
      <c r="N561" s="1789"/>
      <c r="O561" s="1989">
        <f>SUBTOTAL(109,O562:O567)</f>
        <v>329248</v>
      </c>
      <c r="P561" s="1989">
        <f>SUBTOTAL(109,P562:P564)</f>
        <v>0</v>
      </c>
      <c r="Q561" s="1989">
        <f>SUBTOTAL(109,Q562:Q567)</f>
        <v>93575</v>
      </c>
      <c r="R561" s="31"/>
      <c r="S561" s="31"/>
      <c r="T561" s="31"/>
      <c r="U561" s="1989">
        <f t="shared" ref="U561" si="40">SUBTOTAL(109,U562:U564)</f>
        <v>0</v>
      </c>
      <c r="V561" s="1989">
        <f>SUBTOTAL(109,V562:V567)</f>
        <v>32179</v>
      </c>
      <c r="W561" s="1723">
        <f t="shared" ref="W561:AA561" si="41">SUBTOTAL(109,W562:W567)</f>
        <v>19996</v>
      </c>
      <c r="X561" s="1723">
        <f t="shared" si="41"/>
        <v>0</v>
      </c>
      <c r="Y561" s="1723">
        <f t="shared" si="41"/>
        <v>0</v>
      </c>
      <c r="Z561" s="1723">
        <f t="shared" si="41"/>
        <v>19996</v>
      </c>
      <c r="AA561" s="1989">
        <f t="shared" si="41"/>
        <v>32179</v>
      </c>
      <c r="AB561" s="1729"/>
    </row>
    <row r="562" spans="1:28" ht="63">
      <c r="A562" s="1941">
        <v>1</v>
      </c>
      <c r="B562" s="1529" t="s">
        <v>1886</v>
      </c>
      <c r="H562" s="1256" t="str">
        <f>VLOOKUP($B562,'Bo sung'!$B$10:$U$165,2,0)</f>
        <v>Ba Đồn</v>
      </c>
      <c r="I562" s="1256">
        <f>VLOOKUP($B562,'Bo sung'!$B$10:$U$165,3,0)</f>
        <v>2018</v>
      </c>
      <c r="J562" s="1676" t="e">
        <f>VLOOKUP($B562,'Bo sung'!$B$10:$U$27,2,0)</f>
        <v>#N/A</v>
      </c>
      <c r="K562" s="1256">
        <f>VLOOKUP($B562,'Bo sung'!$B$10:$U$165,4,0)</f>
        <v>2020</v>
      </c>
      <c r="L562" s="1676" t="e">
        <f>VLOOKUP($B562,'Bo sung'!$B$10:$U$27,2,0)</f>
        <v>#N/A</v>
      </c>
      <c r="M562" s="1256" t="e">
        <f>VLOOKUP($B562,'Bo sung'!$B$10:$U$27,2,0)</f>
        <v>#N/A</v>
      </c>
      <c r="N562" s="1256" t="str">
        <f>VLOOKUP($B562,'Bo sung'!$B$10:$U$165,5,0)</f>
        <v>3530/QĐ-UBND ngày 23/10/2018</v>
      </c>
      <c r="O562" s="1575">
        <f>VLOOKUP($B562,'Bo sung'!$B$10:$U$165,6,0)</f>
        <v>164669</v>
      </c>
      <c r="P562" s="1575"/>
      <c r="Q562" s="1575">
        <f>VLOOKUP($B562,'Bo sung'!$B$10:$U$165,7,0)</f>
        <v>3996</v>
      </c>
      <c r="R562" s="1674" t="e">
        <f>VLOOKUP($B562,'Bo sung'!$B$10:$U$27,2,0)</f>
        <v>#N/A</v>
      </c>
      <c r="S562" s="761" t="e">
        <f>VLOOKUP($B562,'Bo sung'!$B$10:$U$27,2,0)</f>
        <v>#N/A</v>
      </c>
      <c r="T562" s="761" t="e">
        <f>VLOOKUP($B562,'Bo sung'!$B$10:$U$27,2,0)</f>
        <v>#N/A</v>
      </c>
      <c r="U562" s="1575"/>
      <c r="V562" s="1575">
        <v>3996</v>
      </c>
      <c r="W562" s="761">
        <f>VLOOKUP($B562,'Bo sung'!$B$10:$U$165,11,0)</f>
        <v>3996</v>
      </c>
      <c r="X562" s="761"/>
      <c r="Y562" s="761"/>
      <c r="Z562" s="761">
        <f>VLOOKUP($B562,'Bo sung'!$B$10:$U$165,14,0)</f>
        <v>3996</v>
      </c>
      <c r="AA562" s="1835">
        <f>V562-U562</f>
        <v>3996</v>
      </c>
      <c r="AB562" s="1675" t="s">
        <v>1857</v>
      </c>
    </row>
    <row r="563" spans="1:28" ht="47.25">
      <c r="A563" s="1941">
        <v>2</v>
      </c>
      <c r="B563" s="1529" t="s">
        <v>1887</v>
      </c>
      <c r="H563" s="1256" t="str">
        <f>VLOOKUP($B563,'Bo sung'!$B$10:$U$165,2,0)</f>
        <v>Đồng Hới</v>
      </c>
      <c r="I563" s="1256">
        <f>VLOOKUP($B563,'Bo sung'!$B$10:$U$165,3,0)</f>
        <v>2018</v>
      </c>
      <c r="K563" s="1256">
        <f>VLOOKUP($B563,'Bo sung'!$B$10:$U$165,4,0)</f>
        <v>2020</v>
      </c>
      <c r="N563" s="1256" t="str">
        <f>VLOOKUP($B563,'Bo sung'!$B$10:$U$165,5,0)</f>
        <v>3355/QĐ-UBND ngày 10/10/2018</v>
      </c>
      <c r="O563" s="1575">
        <f>VLOOKUP($B563,'Bo sung'!$B$10:$U$165,6,0)</f>
        <v>81000</v>
      </c>
      <c r="P563" s="1673"/>
      <c r="Q563" s="1575">
        <f>VLOOKUP($B563,'Bo sung'!$B$10:$U$165,7,0)</f>
        <v>6000</v>
      </c>
      <c r="U563" s="1673"/>
      <c r="V563" s="1575">
        <v>6000</v>
      </c>
      <c r="W563" s="761">
        <f>VLOOKUP($B563,'Bo sung'!$B$10:$U$165,11,0)</f>
        <v>6000</v>
      </c>
      <c r="X563" s="1673"/>
      <c r="Y563" s="1673"/>
      <c r="Z563" s="761">
        <f>VLOOKUP($B563,'Bo sung'!$B$10:$U$165,14,0)</f>
        <v>6000</v>
      </c>
      <c r="AA563" s="1835">
        <f>V563-U563</f>
        <v>6000</v>
      </c>
      <c r="AB563" s="1675" t="s">
        <v>1857</v>
      </c>
    </row>
    <row r="564" spans="1:28" ht="47.25">
      <c r="A564" s="1941">
        <v>3</v>
      </c>
      <c r="B564" s="1529" t="s">
        <v>1888</v>
      </c>
      <c r="H564" s="1256" t="str">
        <f>VLOOKUP($B564,'Bo sung'!$B$10:$U$165,2,0)</f>
        <v>Quảng Bình</v>
      </c>
      <c r="I564" s="1256">
        <f>VLOOKUP($B564,'Bo sung'!$B$10:$U$165,3,0)</f>
        <v>2018</v>
      </c>
      <c r="K564" s="1256">
        <f>VLOOKUP($B564,'Bo sung'!$B$10:$U$165,4,0)</f>
        <v>2024</v>
      </c>
      <c r="N564" s="1256" t="str">
        <f>VLOOKUP($B564,'Bo sung'!$B$10:$U$165,5,0)</f>
        <v>3590/QĐ-UBND ngày 25/10/2018</v>
      </c>
      <c r="O564" s="1575">
        <f>VLOOKUP($B564,'Bo sung'!$B$10:$U$165,6,0)</f>
        <v>40710</v>
      </c>
      <c r="P564" s="1673"/>
      <c r="Q564" s="1575">
        <f>VLOOKUP($B564,'Bo sung'!$B$10:$U$165,7,0)</f>
        <v>40710</v>
      </c>
      <c r="U564" s="1673"/>
      <c r="V564" s="1575">
        <v>10000</v>
      </c>
      <c r="W564" s="761">
        <f>VLOOKUP($B564,'Bo sung'!$B$10:$U$165,11,0)</f>
        <v>10000</v>
      </c>
      <c r="X564" s="1673"/>
      <c r="Y564" s="1673"/>
      <c r="Z564" s="761">
        <f>VLOOKUP($B564,'Bo sung'!$B$10:$U$165,14,0)</f>
        <v>10000</v>
      </c>
      <c r="AA564" s="1835">
        <f>V564-U564</f>
        <v>10000</v>
      </c>
      <c r="AB564" s="1675" t="s">
        <v>1857</v>
      </c>
    </row>
    <row r="565" spans="1:28" ht="47.25">
      <c r="A565" s="1941">
        <v>4</v>
      </c>
      <c r="B565" s="1576" t="s">
        <v>2367</v>
      </c>
      <c r="H565" s="1256" t="str">
        <f>VLOOKUP($B565,'Bo sung'!$B$10:$U$165,2,0)</f>
        <v>Quảng Bình</v>
      </c>
      <c r="I565" s="1256">
        <f>VLOOKUP($B565,'Bo sung'!$B$10:$U$165,3,0)</f>
        <v>2019</v>
      </c>
      <c r="K565" s="1256">
        <f>VLOOKUP($B565,'Bo sung'!$B$10:$U$165,4,0)</f>
        <v>2020</v>
      </c>
      <c r="N565" s="1256" t="str">
        <f>VLOOKUP($B565,'Bo sung'!$B$10:$U$165,5,0)</f>
        <v>4439/QĐ-UBND ngày 19/12/2018</v>
      </c>
      <c r="O565" s="1575">
        <f>VLOOKUP($B565,'Bo sung'!$B$10:$U$165,6,0)</f>
        <v>7183</v>
      </c>
      <c r="P565" s="1673"/>
      <c r="Q565" s="1575">
        <f>VLOOKUP($B565,'Bo sung'!$B$10:$U$165,7,0)</f>
        <v>7183</v>
      </c>
      <c r="U565" s="1673"/>
      <c r="V565" s="1575">
        <v>7183</v>
      </c>
      <c r="AA565" s="1835">
        <f>V565-U565</f>
        <v>7183</v>
      </c>
      <c r="AB565" s="1675" t="s">
        <v>2452</v>
      </c>
    </row>
    <row r="566" spans="1:28" ht="47.25">
      <c r="A566" s="1941">
        <v>5</v>
      </c>
      <c r="B566" s="1576" t="s">
        <v>2368</v>
      </c>
      <c r="H566" s="1256" t="str">
        <f>VLOOKUP($B566,'Bo sung'!$B$10:$U$165,2,0)</f>
        <v>Quảng Bình</v>
      </c>
      <c r="I566" s="1256">
        <f>VLOOKUP($B566,'Bo sung'!$B$10:$U$165,3,0)</f>
        <v>2020</v>
      </c>
      <c r="K566" s="1256">
        <f>VLOOKUP($B566,'Bo sung'!$B$10:$U$165,4,0)</f>
        <v>2024</v>
      </c>
      <c r="N566" s="1256" t="str">
        <f>VLOOKUP($B566,'Bo sung'!$B$10:$U$165,5,0)</f>
        <v>1119/QĐ-UBND ngày 29/3/2019</v>
      </c>
      <c r="O566" s="1575">
        <f>VLOOKUP($B566,'Bo sung'!$B$10:$U$165,6,0)</f>
        <v>35686</v>
      </c>
      <c r="P566" s="1673"/>
      <c r="Q566" s="1575">
        <f>VLOOKUP($B566,'Bo sung'!$B$10:$U$165,7,0)</f>
        <v>35686</v>
      </c>
      <c r="U566" s="1673"/>
      <c r="V566" s="1575">
        <v>5000</v>
      </c>
      <c r="AA566" s="1835">
        <f>V566-U566</f>
        <v>5000</v>
      </c>
      <c r="AB566" s="1675" t="s">
        <v>2452</v>
      </c>
    </row>
  </sheetData>
  <autoFilter ref="A9:AB560">
    <filterColumn colId="6">
      <filters>
        <filter val="Đối ứng ODA"/>
      </filters>
    </filterColumn>
  </autoFilter>
  <mergeCells count="32">
    <mergeCell ref="A2:AB2"/>
    <mergeCell ref="A4:AA4"/>
    <mergeCell ref="A1:AB1"/>
    <mergeCell ref="A5:A8"/>
    <mergeCell ref="B5:B8"/>
    <mergeCell ref="C5:D5"/>
    <mergeCell ref="E5:E8"/>
    <mergeCell ref="F5:F8"/>
    <mergeCell ref="G5:G8"/>
    <mergeCell ref="H5:H8"/>
    <mergeCell ref="I5:I8"/>
    <mergeCell ref="W7:W8"/>
    <mergeCell ref="X7:Z7"/>
    <mergeCell ref="W5:Z6"/>
    <mergeCell ref="AB5:AB8"/>
    <mergeCell ref="C6:C8"/>
    <mergeCell ref="V5:V8"/>
    <mergeCell ref="AA5:AA8"/>
    <mergeCell ref="D6:D8"/>
    <mergeCell ref="U5:U8"/>
    <mergeCell ref="S7:T7"/>
    <mergeCell ref="R7:R8"/>
    <mergeCell ref="J5:J8"/>
    <mergeCell ref="K5:K8"/>
    <mergeCell ref="L5:L8"/>
    <mergeCell ref="M5:Q5"/>
    <mergeCell ref="R5:T6"/>
    <mergeCell ref="M6:M8"/>
    <mergeCell ref="N6:N8"/>
    <mergeCell ref="O6:Q6"/>
    <mergeCell ref="O7:O8"/>
    <mergeCell ref="P7:Q7"/>
  </mergeCells>
  <printOptions horizontalCentered="1"/>
  <pageMargins left="1.6929133858267718" right="0.59055118110236227" top="0.82" bottom="0" header="0.57999999999999996" footer="0"/>
  <pageSetup paperSize="8" scale="95" orientation="landscape" r:id="rId1"/>
  <headerFoot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33"/>
  <sheetViews>
    <sheetView zoomScale="70" zoomScaleNormal="70" zoomScalePageLayoutView="70" workbookViewId="0">
      <pane xSplit="7" ySplit="8" topLeftCell="H9" activePane="bottomRight" state="frozen"/>
      <selection activeCell="A2" sqref="A2"/>
      <selection pane="topRight" activeCell="H2" sqref="H2"/>
      <selection pane="bottomLeft" activeCell="A8" sqref="A8"/>
      <selection pane="bottomRight" activeCell="AL25" sqref="AL25"/>
    </sheetView>
  </sheetViews>
  <sheetFormatPr defaultRowHeight="15.75"/>
  <cols>
    <col min="1" max="1" width="8.75" style="791" customWidth="1"/>
    <col min="2" max="2" width="39.75" style="792" customWidth="1"/>
    <col min="3" max="3" width="10.375" style="792" hidden="1" customWidth="1"/>
    <col min="4" max="4" width="9.5" style="793" hidden="1" customWidth="1"/>
    <col min="5" max="5" width="9" style="791" hidden="1" customWidth="1"/>
    <col min="6" max="6" width="10" style="791" hidden="1" customWidth="1"/>
    <col min="7" max="7" width="11.375" style="791" hidden="1" customWidth="1"/>
    <col min="8" max="8" width="7.625" style="792" customWidth="1"/>
    <col min="9" max="9" width="6.75" style="794" customWidth="1"/>
    <col min="10" max="10" width="9.75" style="794" hidden="1" customWidth="1"/>
    <col min="11" max="11" width="7" style="795" customWidth="1"/>
    <col min="12" max="12" width="10.625" style="795" hidden="1" customWidth="1"/>
    <col min="13" max="13" width="10.75" style="795" hidden="1" customWidth="1"/>
    <col min="14" max="14" width="15.875" style="792" customWidth="1"/>
    <col min="15" max="15" width="11.25" style="791" customWidth="1"/>
    <col min="16" max="16" width="8.375" style="791" customWidth="1"/>
    <col min="17" max="17" width="10" style="791" customWidth="1"/>
    <col min="18" max="18" width="11" style="791" hidden="1" customWidth="1"/>
    <col min="19" max="19" width="9" style="791" hidden="1" customWidth="1"/>
    <col min="20" max="20" width="10" style="791" hidden="1" customWidth="1"/>
    <col min="21" max="21" width="12.75" style="791" customWidth="1"/>
    <col min="22" max="29" width="10.375" style="791" hidden="1" customWidth="1"/>
    <col min="30" max="30" width="12.375" style="791" customWidth="1"/>
    <col min="31" max="31" width="9.875" style="791" hidden="1" customWidth="1"/>
    <col min="32" max="32" width="8.625" style="791" hidden="1" customWidth="1"/>
    <col min="33" max="33" width="9.375" style="791" hidden="1" customWidth="1"/>
    <col min="34" max="34" width="12.125" style="791" hidden="1" customWidth="1"/>
    <col min="35" max="35" width="9.75" style="792" hidden="1" customWidth="1"/>
    <col min="36" max="36" width="12" style="791" hidden="1" customWidth="1"/>
    <col min="37" max="37" width="12" style="791" customWidth="1"/>
    <col min="38" max="38" width="14.375" style="791" customWidth="1"/>
    <col min="39" max="16384" width="9" style="791"/>
  </cols>
  <sheetData>
    <row r="1" spans="1:38" ht="16.5">
      <c r="A1" s="2292" t="s">
        <v>2448</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row>
    <row r="2" spans="1:38" ht="16.5">
      <c r="A2" s="2293" t="s">
        <v>2425</v>
      </c>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row>
    <row r="3" spans="1:38" s="817" customFormat="1">
      <c r="A3" s="2277" t="s">
        <v>2421</v>
      </c>
      <c r="B3" s="2277"/>
      <c r="C3" s="2277"/>
      <c r="D3" s="2277"/>
      <c r="E3" s="2277"/>
      <c r="F3" s="2277"/>
      <c r="G3" s="2277"/>
      <c r="H3" s="2277"/>
      <c r="I3" s="2277"/>
      <c r="J3" s="2277"/>
      <c r="K3" s="2277"/>
      <c r="L3" s="227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1528"/>
    </row>
    <row r="4" spans="1:38" s="755" customFormat="1" ht="16.5" customHeight="1">
      <c r="A4" s="2328" t="s">
        <v>0</v>
      </c>
      <c r="B4" s="2324" t="s">
        <v>1</v>
      </c>
      <c r="C4" s="2328" t="s">
        <v>1147</v>
      </c>
      <c r="D4" s="2329"/>
      <c r="E4" s="2328" t="s">
        <v>8</v>
      </c>
      <c r="F4" s="2328" t="s">
        <v>643</v>
      </c>
      <c r="G4" s="2328" t="s">
        <v>644</v>
      </c>
      <c r="H4" s="2313" t="s">
        <v>2</v>
      </c>
      <c r="I4" s="2319" t="s">
        <v>1090</v>
      </c>
      <c r="J4" s="2319" t="s">
        <v>1142</v>
      </c>
      <c r="K4" s="2320" t="s">
        <v>649</v>
      </c>
      <c r="L4" s="2320" t="s">
        <v>1143</v>
      </c>
      <c r="M4" s="2321" t="s">
        <v>3</v>
      </c>
      <c r="N4" s="2322"/>
      <c r="O4" s="2322"/>
      <c r="P4" s="2322"/>
      <c r="Q4" s="2323"/>
      <c r="R4" s="2317" t="s">
        <v>4</v>
      </c>
      <c r="S4" s="2317"/>
      <c r="T4" s="2317"/>
      <c r="U4" s="2312" t="s">
        <v>1663</v>
      </c>
      <c r="V4" s="2265" t="s">
        <v>2165</v>
      </c>
      <c r="W4" s="2265" t="s">
        <v>2166</v>
      </c>
      <c r="X4" s="2265" t="s">
        <v>2307</v>
      </c>
      <c r="Y4" s="2265" t="s">
        <v>2311</v>
      </c>
      <c r="Z4" s="2265">
        <v>2018</v>
      </c>
      <c r="AA4" s="2265" t="s">
        <v>2312</v>
      </c>
      <c r="AB4" s="2265">
        <v>2019</v>
      </c>
      <c r="AC4" s="2265">
        <v>2020</v>
      </c>
      <c r="AD4" s="2312" t="s">
        <v>2127</v>
      </c>
      <c r="AE4" s="2312" t="s">
        <v>6</v>
      </c>
      <c r="AF4" s="2312"/>
      <c r="AG4" s="2312"/>
      <c r="AH4" s="2312"/>
      <c r="AI4" s="2312"/>
      <c r="AJ4" s="2312"/>
      <c r="AK4" s="2312" t="s">
        <v>2128</v>
      </c>
      <c r="AL4" s="2318" t="s">
        <v>7</v>
      </c>
    </row>
    <row r="5" spans="1:38" s="755" customFormat="1" ht="16.5" customHeight="1">
      <c r="A5" s="2328"/>
      <c r="B5" s="2324"/>
      <c r="C5" s="2310" t="s">
        <v>1148</v>
      </c>
      <c r="D5" s="2313" t="s">
        <v>12</v>
      </c>
      <c r="E5" s="2328"/>
      <c r="F5" s="2328"/>
      <c r="G5" s="2328"/>
      <c r="H5" s="2310"/>
      <c r="I5" s="2319"/>
      <c r="J5" s="2319"/>
      <c r="K5" s="2320"/>
      <c r="L5" s="2320"/>
      <c r="M5" s="2324" t="s">
        <v>1144</v>
      </c>
      <c r="N5" s="2324" t="s">
        <v>1145</v>
      </c>
      <c r="O5" s="2317" t="s">
        <v>10</v>
      </c>
      <c r="P5" s="2317"/>
      <c r="Q5" s="2317"/>
      <c r="R5" s="2317"/>
      <c r="S5" s="2317"/>
      <c r="T5" s="2317"/>
      <c r="U5" s="2312"/>
      <c r="V5" s="2266"/>
      <c r="W5" s="2266"/>
      <c r="X5" s="2266"/>
      <c r="Y5" s="2266"/>
      <c r="Z5" s="2266"/>
      <c r="AA5" s="2266"/>
      <c r="AB5" s="2266"/>
      <c r="AC5" s="2266"/>
      <c r="AD5" s="2312"/>
      <c r="AE5" s="2312"/>
      <c r="AF5" s="2312"/>
      <c r="AG5" s="2312"/>
      <c r="AH5" s="2312"/>
      <c r="AI5" s="2312"/>
      <c r="AJ5" s="2312"/>
      <c r="AK5" s="2312"/>
      <c r="AL5" s="2325"/>
    </row>
    <row r="6" spans="1:38" s="755" customFormat="1" ht="16.5" customHeight="1">
      <c r="A6" s="2328"/>
      <c r="B6" s="2324"/>
      <c r="C6" s="2310"/>
      <c r="D6" s="2310"/>
      <c r="E6" s="2328"/>
      <c r="F6" s="2328"/>
      <c r="G6" s="2328"/>
      <c r="H6" s="2310"/>
      <c r="I6" s="2319"/>
      <c r="J6" s="2319"/>
      <c r="K6" s="2320"/>
      <c r="L6" s="2320"/>
      <c r="M6" s="2324"/>
      <c r="N6" s="2324"/>
      <c r="O6" s="2317" t="s">
        <v>11</v>
      </c>
      <c r="P6" s="2315" t="s">
        <v>14</v>
      </c>
      <c r="Q6" s="2316"/>
      <c r="R6" s="2317" t="s">
        <v>12</v>
      </c>
      <c r="S6" s="2315" t="s">
        <v>14</v>
      </c>
      <c r="T6" s="2316"/>
      <c r="U6" s="2312"/>
      <c r="V6" s="2266"/>
      <c r="W6" s="2266"/>
      <c r="X6" s="2266"/>
      <c r="Y6" s="2266"/>
      <c r="Z6" s="2266"/>
      <c r="AA6" s="2266"/>
      <c r="AB6" s="2266"/>
      <c r="AC6" s="2266"/>
      <c r="AD6" s="2312"/>
      <c r="AE6" s="2327" t="s">
        <v>13</v>
      </c>
      <c r="AF6" s="2327" t="s">
        <v>14</v>
      </c>
      <c r="AG6" s="2327"/>
      <c r="AH6" s="2327"/>
      <c r="AI6" s="2327"/>
      <c r="AJ6" s="2327"/>
      <c r="AK6" s="2312"/>
      <c r="AL6" s="2325"/>
    </row>
    <row r="7" spans="1:38" s="755" customFormat="1" ht="63">
      <c r="A7" s="2328"/>
      <c r="B7" s="2324"/>
      <c r="C7" s="2311"/>
      <c r="D7" s="2311"/>
      <c r="E7" s="2328"/>
      <c r="F7" s="2328"/>
      <c r="G7" s="2328"/>
      <c r="H7" s="2311"/>
      <c r="I7" s="2319"/>
      <c r="J7" s="2319"/>
      <c r="K7" s="2320"/>
      <c r="L7" s="2320"/>
      <c r="M7" s="2324"/>
      <c r="N7" s="2324"/>
      <c r="O7" s="2318"/>
      <c r="P7" s="759" t="s">
        <v>1149</v>
      </c>
      <c r="Q7" s="756" t="s">
        <v>1150</v>
      </c>
      <c r="R7" s="2318"/>
      <c r="S7" s="759" t="s">
        <v>1149</v>
      </c>
      <c r="T7" s="756" t="s">
        <v>1150</v>
      </c>
      <c r="U7" s="2314"/>
      <c r="V7" s="2291"/>
      <c r="W7" s="2291"/>
      <c r="X7" s="2291"/>
      <c r="Y7" s="2291"/>
      <c r="Z7" s="2291"/>
      <c r="AA7" s="2291"/>
      <c r="AB7" s="2291"/>
      <c r="AC7" s="2291"/>
      <c r="AD7" s="2314"/>
      <c r="AE7" s="2330"/>
      <c r="AF7" s="818" t="s">
        <v>15</v>
      </c>
      <c r="AG7" s="818" t="s">
        <v>1540</v>
      </c>
      <c r="AH7" s="818"/>
      <c r="AI7" s="818" t="s">
        <v>16</v>
      </c>
      <c r="AJ7" s="818" t="s">
        <v>17</v>
      </c>
      <c r="AK7" s="2314"/>
      <c r="AL7" s="2326"/>
    </row>
    <row r="8" spans="1:38" s="755" customFormat="1" ht="23.25" customHeight="1">
      <c r="A8" s="760"/>
      <c r="B8" s="758" t="s">
        <v>1484</v>
      </c>
      <c r="C8" s="819"/>
      <c r="D8" s="819"/>
      <c r="E8" s="760"/>
      <c r="F8" s="760"/>
      <c r="G8" s="760"/>
      <c r="H8" s="760"/>
      <c r="I8" s="760"/>
      <c r="J8" s="760"/>
      <c r="K8" s="760"/>
      <c r="L8" s="760"/>
      <c r="M8" s="760"/>
      <c r="N8" s="760"/>
      <c r="O8" s="790">
        <f>SUBTOTAL(109,O9:O33)</f>
        <v>110837</v>
      </c>
      <c r="P8" s="790">
        <f t="shared" ref="O8:Q9" si="0">SUBTOTAL(109,P9:P23)</f>
        <v>0</v>
      </c>
      <c r="Q8" s="790">
        <f>SUBTOTAL(109,Q9:Q33)</f>
        <v>43874</v>
      </c>
      <c r="R8" s="790">
        <f t="shared" ref="R8:AH8" si="1">SUBTOTAL(9,R10:R23)</f>
        <v>35012</v>
      </c>
      <c r="S8" s="790">
        <f t="shared" si="1"/>
        <v>8200</v>
      </c>
      <c r="T8" s="790">
        <f t="shared" si="1"/>
        <v>3163</v>
      </c>
      <c r="U8" s="790">
        <f>SUBTOTAL(109,U9:U33)</f>
        <v>36616</v>
      </c>
      <c r="V8" s="790">
        <f t="shared" ref="V8:AC8" si="2">SUBTOTAL(109,V10:V23)</f>
        <v>14500</v>
      </c>
      <c r="W8" s="790">
        <f t="shared" si="2"/>
        <v>0</v>
      </c>
      <c r="X8" s="790">
        <f t="shared" si="2"/>
        <v>4168</v>
      </c>
      <c r="Y8" s="790">
        <f t="shared" si="2"/>
        <v>0</v>
      </c>
      <c r="Z8" s="790">
        <f t="shared" si="2"/>
        <v>10948</v>
      </c>
      <c r="AA8" s="790">
        <f t="shared" si="2"/>
        <v>0</v>
      </c>
      <c r="AB8" s="790">
        <f t="shared" si="2"/>
        <v>7000</v>
      </c>
      <c r="AC8" s="790">
        <f t="shared" si="2"/>
        <v>0</v>
      </c>
      <c r="AD8" s="790">
        <f>SUBTOTAL(109,AD9:AD33)</f>
        <v>60805.5</v>
      </c>
      <c r="AE8" s="790">
        <f>SUBTOTAL(109,AE10:AE23)</f>
        <v>36616</v>
      </c>
      <c r="AF8" s="790">
        <f>SUBTOTAL(109,AF10:AF23)</f>
        <v>14500</v>
      </c>
      <c r="AG8" s="790">
        <f t="shared" si="1"/>
        <v>4342</v>
      </c>
      <c r="AH8" s="790">
        <f t="shared" si="1"/>
        <v>0</v>
      </c>
      <c r="AI8" s="790">
        <f>SUBTOTAL(109,AI10:AI23)</f>
        <v>4168</v>
      </c>
      <c r="AJ8" s="790">
        <f>SUBTOTAL(109,AJ10:AJ23)</f>
        <v>17948</v>
      </c>
      <c r="AK8" s="790">
        <f>AD8-U8</f>
        <v>24189.5</v>
      </c>
      <c r="AL8" s="757"/>
    </row>
    <row r="9" spans="1:38" s="755" customFormat="1" ht="23.25" customHeight="1">
      <c r="A9" s="1294" t="s">
        <v>2129</v>
      </c>
      <c r="B9" s="1672" t="s">
        <v>2122</v>
      </c>
      <c r="C9" s="819"/>
      <c r="D9" s="819"/>
      <c r="E9" s="760"/>
      <c r="F9" s="760"/>
      <c r="G9" s="760"/>
      <c r="H9" s="760"/>
      <c r="I9" s="760"/>
      <c r="J9" s="760"/>
      <c r="K9" s="760"/>
      <c r="L9" s="760"/>
      <c r="M9" s="760"/>
      <c r="N9" s="760"/>
      <c r="O9" s="790">
        <f t="shared" si="0"/>
        <v>89452</v>
      </c>
      <c r="P9" s="790">
        <f t="shared" si="0"/>
        <v>0</v>
      </c>
      <c r="Q9" s="790">
        <f t="shared" si="0"/>
        <v>36105</v>
      </c>
      <c r="R9" s="790"/>
      <c r="S9" s="790"/>
      <c r="T9" s="790"/>
      <c r="U9" s="790">
        <f>SUBTOTAL(109,U10:U24)</f>
        <v>36616</v>
      </c>
      <c r="V9" s="790"/>
      <c r="W9" s="790"/>
      <c r="X9" s="790"/>
      <c r="Y9" s="790"/>
      <c r="Z9" s="790"/>
      <c r="AA9" s="790"/>
      <c r="AB9" s="790"/>
      <c r="AC9" s="790"/>
      <c r="AD9" s="790">
        <f>SUBTOTAL(109,AD10:AD24)</f>
        <v>36616</v>
      </c>
      <c r="AE9" s="790"/>
      <c r="AF9" s="790"/>
      <c r="AG9" s="790"/>
      <c r="AH9" s="790"/>
      <c r="AI9" s="790"/>
      <c r="AJ9" s="790"/>
      <c r="AK9" s="790">
        <f>AD9-U9</f>
        <v>0</v>
      </c>
      <c r="AL9" s="1878"/>
    </row>
    <row r="10" spans="1:38" ht="63">
      <c r="A10" s="774">
        <v>1</v>
      </c>
      <c r="B10" s="779" t="s">
        <v>472</v>
      </c>
      <c r="C10" s="779"/>
      <c r="D10" s="779"/>
      <c r="E10" s="778" t="s">
        <v>1117</v>
      </c>
      <c r="F10" s="787" t="s">
        <v>1247</v>
      </c>
      <c r="G10" s="820" t="s">
        <v>484</v>
      </c>
      <c r="H10" s="775" t="s">
        <v>132</v>
      </c>
      <c r="I10" s="777">
        <v>2013</v>
      </c>
      <c r="J10" s="777"/>
      <c r="K10" s="777">
        <v>2015</v>
      </c>
      <c r="L10" s="777"/>
      <c r="M10" s="777"/>
      <c r="N10" s="821" t="s">
        <v>473</v>
      </c>
      <c r="O10" s="778">
        <f>VLOOKUP(B10,goc!$B$28:$AA$564,14,0)</f>
        <v>6989</v>
      </c>
      <c r="P10" s="778">
        <f>VLOOKUP(B10,goc!$B$28:$AA$564,15,0)</f>
        <v>0</v>
      </c>
      <c r="Q10" s="778">
        <f>VLOOKUP(B10,goc!$B$28:$AA$564,16,0)</f>
        <v>500</v>
      </c>
      <c r="R10" s="778">
        <f>VLOOKUP(B10,goc!$B$28:$AA$564,17,0)</f>
        <v>5106</v>
      </c>
      <c r="S10" s="778">
        <f>VLOOKUP(B10,goc!$B$28:$AA$564,18,0)</f>
        <v>0</v>
      </c>
      <c r="T10" s="778">
        <f>VLOOKUP(B10,goc!$B$28:$AA$564,19,0)</f>
        <v>0</v>
      </c>
      <c r="U10" s="778">
        <v>500</v>
      </c>
      <c r="V10" s="778">
        <v>500</v>
      </c>
      <c r="W10" s="778"/>
      <c r="X10" s="778"/>
      <c r="Y10" s="778"/>
      <c r="Z10" s="778"/>
      <c r="AA10" s="778"/>
      <c r="AB10" s="778"/>
      <c r="AC10" s="778"/>
      <c r="AD10" s="778">
        <v>500</v>
      </c>
      <c r="AE10" s="778">
        <f>VLOOKUP(B10,goc!$B$28:$AA$564,21,0)</f>
        <v>500</v>
      </c>
      <c r="AF10" s="778">
        <f>VLOOKUP(B10,goc!$B$28:$AA$564,22,0)</f>
        <v>500</v>
      </c>
      <c r="AG10" s="778">
        <f>VLOOKUP(B10,goc!$B$28:$AA$564,23,0)</f>
        <v>1176</v>
      </c>
      <c r="AH10" s="778">
        <f>VLOOKUP(B10,goc!$B$28:$AA$564,24,0)</f>
        <v>0</v>
      </c>
      <c r="AI10" s="778">
        <f>VLOOKUP(B10,goc!$B$28:$AA$564,25,0)</f>
        <v>0</v>
      </c>
      <c r="AJ10" s="778">
        <f>VLOOKUP(B10,goc!$B$28:$AA$564,26,0)</f>
        <v>0</v>
      </c>
      <c r="AK10" s="778"/>
      <c r="AL10" s="822"/>
    </row>
    <row r="11" spans="1:38" ht="31.5">
      <c r="A11" s="774">
        <v>2</v>
      </c>
      <c r="B11" s="821" t="s">
        <v>476</v>
      </c>
      <c r="C11" s="821"/>
      <c r="D11" s="821"/>
      <c r="E11" s="778" t="s">
        <v>1117</v>
      </c>
      <c r="F11" s="787" t="s">
        <v>1247</v>
      </c>
      <c r="G11" s="820" t="s">
        <v>484</v>
      </c>
      <c r="H11" s="782" t="s">
        <v>211</v>
      </c>
      <c r="I11" s="777">
        <v>2016</v>
      </c>
      <c r="J11" s="777"/>
      <c r="K11" s="777">
        <v>2018</v>
      </c>
      <c r="L11" s="777"/>
      <c r="M11" s="777"/>
      <c r="N11" s="823" t="s">
        <v>477</v>
      </c>
      <c r="O11" s="778">
        <f>VLOOKUP(B11,goc!$B$28:$AA$564,14,0)</f>
        <v>4454</v>
      </c>
      <c r="P11" s="778">
        <f>VLOOKUP(B11,goc!$B$28:$AA$564,15,0)</f>
        <v>0</v>
      </c>
      <c r="Q11" s="778">
        <f>VLOOKUP(B11,goc!$B$28:$AA$564,16,0)</f>
        <v>500</v>
      </c>
      <c r="R11" s="778">
        <f>VLOOKUP(B11,goc!$B$28:$AA$564,17,0)</f>
        <v>20</v>
      </c>
      <c r="S11" s="778">
        <f>VLOOKUP(B11,goc!$B$28:$AA$564,18,0)</f>
        <v>0</v>
      </c>
      <c r="T11" s="778">
        <f>VLOOKUP(B11,goc!$B$28:$AA$564,19,0)</f>
        <v>0</v>
      </c>
      <c r="U11" s="778">
        <v>500</v>
      </c>
      <c r="V11" s="778">
        <v>500</v>
      </c>
      <c r="W11" s="778"/>
      <c r="X11" s="778"/>
      <c r="Y11" s="778"/>
      <c r="Z11" s="778"/>
      <c r="AA11" s="778"/>
      <c r="AB11" s="778"/>
      <c r="AC11" s="778"/>
      <c r="AD11" s="778">
        <v>500</v>
      </c>
      <c r="AE11" s="778">
        <f>VLOOKUP(B11,goc!$B$28:$AA$564,21,0)</f>
        <v>500</v>
      </c>
      <c r="AF11" s="778">
        <f>VLOOKUP(B11,goc!$B$28:$AA$564,22,0)</f>
        <v>500</v>
      </c>
      <c r="AG11" s="778">
        <f>VLOOKUP(B11,goc!$B$28:$AA$564,23,0)</f>
        <v>91</v>
      </c>
      <c r="AH11" s="778">
        <f>VLOOKUP(B11,goc!$B$28:$AA$564,24,0)</f>
        <v>0</v>
      </c>
      <c r="AI11" s="778">
        <f>VLOOKUP(B11,goc!$B$28:$AA$564,25,0)</f>
        <v>0</v>
      </c>
      <c r="AJ11" s="778">
        <f>VLOOKUP(B11,goc!$B$28:$AA$564,26,0)</f>
        <v>0</v>
      </c>
      <c r="AK11" s="778"/>
      <c r="AL11" s="822"/>
    </row>
    <row r="12" spans="1:38" ht="47.25">
      <c r="A12" s="774">
        <v>3</v>
      </c>
      <c r="B12" s="821" t="s">
        <v>468</v>
      </c>
      <c r="C12" s="821"/>
      <c r="D12" s="821"/>
      <c r="E12" s="778" t="s">
        <v>1117</v>
      </c>
      <c r="F12" s="787" t="s">
        <v>1247</v>
      </c>
      <c r="G12" s="820" t="s">
        <v>484</v>
      </c>
      <c r="H12" s="785" t="s">
        <v>106</v>
      </c>
      <c r="I12" s="777">
        <v>2014</v>
      </c>
      <c r="J12" s="777"/>
      <c r="K12" s="777">
        <v>2016</v>
      </c>
      <c r="L12" s="777"/>
      <c r="M12" s="777"/>
      <c r="N12" s="779" t="s">
        <v>469</v>
      </c>
      <c r="O12" s="778">
        <f>VLOOKUP(B12,goc!$B$28:$AA$564,14,0)</f>
        <v>4187</v>
      </c>
      <c r="P12" s="778">
        <f>VLOOKUP(B12,goc!$B$28:$AA$564,15,0)</f>
        <v>0</v>
      </c>
      <c r="Q12" s="778">
        <f>VLOOKUP(B12,goc!$B$28:$AA$564,16,0)</f>
        <v>2221</v>
      </c>
      <c r="R12" s="778">
        <f>VLOOKUP(B12,goc!$B$28:$AA$564,17,0)</f>
        <v>1966</v>
      </c>
      <c r="S12" s="778">
        <f>VLOOKUP(B12,goc!$B$28:$AA$564,18,0)</f>
        <v>0</v>
      </c>
      <c r="T12" s="778">
        <f>VLOOKUP(B12,goc!$B$28:$AA$564,19,0)</f>
        <v>0</v>
      </c>
      <c r="U12" s="778">
        <v>1652</v>
      </c>
      <c r="V12" s="1547">
        <v>500</v>
      </c>
      <c r="W12" s="1547"/>
      <c r="X12" s="1547">
        <v>1152</v>
      </c>
      <c r="Y12" s="1547"/>
      <c r="Z12" s="1547"/>
      <c r="AA12" s="1547"/>
      <c r="AB12" s="1547"/>
      <c r="AC12" s="778"/>
      <c r="AD12" s="1262">
        <f t="shared" ref="AD12:AD23" si="3">SUM(V12:AC12)</f>
        <v>1652</v>
      </c>
      <c r="AE12" s="778">
        <f>VLOOKUP(B12,goc!$B$28:$AA$564,21,0)</f>
        <v>1652</v>
      </c>
      <c r="AF12" s="778">
        <f>VLOOKUP(B12,goc!$B$28:$AA$564,22,0)</f>
        <v>500</v>
      </c>
      <c r="AG12" s="778">
        <f>VLOOKUP(B12,goc!$B$28:$AA$564,23,0)</f>
        <v>1075</v>
      </c>
      <c r="AH12" s="778">
        <f>VLOOKUP(B12,goc!$B$28:$AA$564,24,0)</f>
        <v>0</v>
      </c>
      <c r="AI12" s="778">
        <f>VLOOKUP(B12,goc!$B$28:$AA$564,25,0)</f>
        <v>1152</v>
      </c>
      <c r="AJ12" s="778">
        <f>VLOOKUP(B12,goc!$B$28:$AA$564,26,0)</f>
        <v>0</v>
      </c>
      <c r="AK12" s="778"/>
      <c r="AL12" s="822"/>
    </row>
    <row r="13" spans="1:38" ht="31.5">
      <c r="A13" s="774">
        <v>4</v>
      </c>
      <c r="B13" s="821" t="s">
        <v>464</v>
      </c>
      <c r="C13" s="821"/>
      <c r="D13" s="824"/>
      <c r="E13" s="776" t="s">
        <v>170</v>
      </c>
      <c r="F13" s="787" t="s">
        <v>1247</v>
      </c>
      <c r="G13" s="820" t="s">
        <v>484</v>
      </c>
      <c r="H13" s="785" t="s">
        <v>106</v>
      </c>
      <c r="I13" s="777">
        <v>2014</v>
      </c>
      <c r="J13" s="777"/>
      <c r="K13" s="777">
        <v>2016</v>
      </c>
      <c r="L13" s="777"/>
      <c r="M13" s="777"/>
      <c r="N13" s="821" t="s">
        <v>465</v>
      </c>
      <c r="O13" s="778">
        <f>VLOOKUP(B13,goc!$B$28:$AA$564,14,0)</f>
        <v>4967</v>
      </c>
      <c r="P13" s="778">
        <f>VLOOKUP(B13,goc!$B$28:$AA$564,15,0)</f>
        <v>0</v>
      </c>
      <c r="Q13" s="778">
        <f>VLOOKUP(B13,goc!$B$28:$AA$564,16,0)</f>
        <v>500</v>
      </c>
      <c r="R13" s="778">
        <f>VLOOKUP(B13,goc!$B$28:$AA$564,17,0)</f>
        <v>3677</v>
      </c>
      <c r="S13" s="778">
        <f>VLOOKUP(B13,goc!$B$28:$AA$564,18,0)</f>
        <v>0</v>
      </c>
      <c r="T13" s="778">
        <f>VLOOKUP(B13,goc!$B$28:$AA$564,19,0)</f>
        <v>0</v>
      </c>
      <c r="U13" s="778">
        <v>500</v>
      </c>
      <c r="V13" s="1547">
        <v>500</v>
      </c>
      <c r="W13" s="1547"/>
      <c r="X13" s="1547"/>
      <c r="Y13" s="1547"/>
      <c r="Z13" s="1547"/>
      <c r="AA13" s="1547"/>
      <c r="AB13" s="1547"/>
      <c r="AC13" s="778"/>
      <c r="AD13" s="1262">
        <f t="shared" si="3"/>
        <v>500</v>
      </c>
      <c r="AE13" s="778">
        <f>VLOOKUP(B13,goc!$B$28:$AA$564,21,0)</f>
        <v>500</v>
      </c>
      <c r="AF13" s="778">
        <f>VLOOKUP(B13,goc!$B$28:$AA$564,22,0)</f>
        <v>500</v>
      </c>
      <c r="AG13" s="778">
        <f>VLOOKUP(B13,goc!$B$28:$AA$564,23,0)</f>
        <v>0</v>
      </c>
      <c r="AH13" s="778">
        <f>VLOOKUP(B13,goc!$B$28:$AA$564,24,0)</f>
        <v>0</v>
      </c>
      <c r="AI13" s="778">
        <f>VLOOKUP(B13,goc!$B$28:$AA$564,25,0)</f>
        <v>0</v>
      </c>
      <c r="AJ13" s="778">
        <f>VLOOKUP(B13,goc!$B$28:$AA$564,26,0)</f>
        <v>0</v>
      </c>
      <c r="AK13" s="778"/>
      <c r="AL13" s="822"/>
    </row>
    <row r="14" spans="1:38" ht="31.5">
      <c r="A14" s="774">
        <v>5</v>
      </c>
      <c r="B14" s="781" t="s">
        <v>201</v>
      </c>
      <c r="C14" s="781"/>
      <c r="D14" s="786"/>
      <c r="E14" s="775" t="s">
        <v>170</v>
      </c>
      <c r="F14" s="776" t="s">
        <v>1247</v>
      </c>
      <c r="G14" s="776" t="s">
        <v>484</v>
      </c>
      <c r="H14" s="825" t="s">
        <v>189</v>
      </c>
      <c r="I14" s="777">
        <v>2015</v>
      </c>
      <c r="J14" s="777">
        <v>2014</v>
      </c>
      <c r="K14" s="777">
        <v>2017</v>
      </c>
      <c r="L14" s="777" t="s">
        <v>1320</v>
      </c>
      <c r="M14" s="777"/>
      <c r="N14" s="784" t="s">
        <v>202</v>
      </c>
      <c r="O14" s="778">
        <f>goc!O430</f>
        <v>5112</v>
      </c>
      <c r="P14" s="778">
        <f>goc!P430</f>
        <v>0</v>
      </c>
      <c r="Q14" s="778">
        <f>goc!Q430</f>
        <v>2026</v>
      </c>
      <c r="R14" s="778">
        <f>goc!R430</f>
        <v>3163</v>
      </c>
      <c r="S14" s="778">
        <f>goc!S430</f>
        <v>0</v>
      </c>
      <c r="T14" s="778">
        <f>goc!T430</f>
        <v>3163</v>
      </c>
      <c r="U14" s="778">
        <v>749</v>
      </c>
      <c r="V14" s="1547">
        <v>749</v>
      </c>
      <c r="W14" s="1547"/>
      <c r="X14" s="1547"/>
      <c r="Y14" s="1547"/>
      <c r="Z14" s="1547"/>
      <c r="AA14" s="1547"/>
      <c r="AB14" s="1547"/>
      <c r="AC14" s="778"/>
      <c r="AD14" s="1262">
        <f t="shared" si="3"/>
        <v>749</v>
      </c>
      <c r="AE14" s="778">
        <f>goc!V430</f>
        <v>749</v>
      </c>
      <c r="AF14" s="778">
        <f>goc!W430</f>
        <v>749</v>
      </c>
      <c r="AG14" s="778">
        <f>goc!X430</f>
        <v>0</v>
      </c>
      <c r="AH14" s="778">
        <f>goc!Y430</f>
        <v>0</v>
      </c>
      <c r="AI14" s="778">
        <f>VLOOKUP(B14,goc!$B$28:$AA$564,25,0)</f>
        <v>0</v>
      </c>
      <c r="AJ14" s="778">
        <f>VLOOKUP(B14,goc!$B$28:$AA$564,26,0)</f>
        <v>0</v>
      </c>
      <c r="AK14" s="778"/>
      <c r="AL14" s="783"/>
    </row>
    <row r="15" spans="1:38" ht="63">
      <c r="A15" s="774">
        <v>6</v>
      </c>
      <c r="B15" s="779" t="s">
        <v>462</v>
      </c>
      <c r="C15" s="779"/>
      <c r="D15" s="780"/>
      <c r="E15" s="776" t="s">
        <v>170</v>
      </c>
      <c r="F15" s="787" t="s">
        <v>1247</v>
      </c>
      <c r="G15" s="820" t="s">
        <v>484</v>
      </c>
      <c r="H15" s="785" t="s">
        <v>106</v>
      </c>
      <c r="I15" s="777">
        <v>2012</v>
      </c>
      <c r="J15" s="777"/>
      <c r="K15" s="777">
        <v>2015</v>
      </c>
      <c r="L15" s="777"/>
      <c r="M15" s="777"/>
      <c r="N15" s="823" t="s">
        <v>463</v>
      </c>
      <c r="O15" s="778">
        <f>VLOOKUP(B15,goc!$B$28:$AA$564,14,0)</f>
        <v>5477</v>
      </c>
      <c r="P15" s="778">
        <f>VLOOKUP(B15,goc!$B$28:$AA$564,15,0)</f>
        <v>0</v>
      </c>
      <c r="Q15" s="778">
        <f>VLOOKUP(B15,goc!$B$28:$AA$564,16,0)</f>
        <v>500</v>
      </c>
      <c r="R15" s="778">
        <f>VLOOKUP(B15,goc!$B$28:$AA$564,17,0)</f>
        <v>3571</v>
      </c>
      <c r="S15" s="778">
        <f>VLOOKUP(B15,goc!$B$28:$AA$564,18,0)</f>
        <v>0</v>
      </c>
      <c r="T15" s="778">
        <f>VLOOKUP(B15,goc!$B$28:$AA$564,19,0)</f>
        <v>0</v>
      </c>
      <c r="U15" s="778">
        <v>500</v>
      </c>
      <c r="V15" s="1547">
        <v>500</v>
      </c>
      <c r="W15" s="1547"/>
      <c r="X15" s="1547"/>
      <c r="Y15" s="1547"/>
      <c r="Z15" s="1547"/>
      <c r="AA15" s="1547"/>
      <c r="AB15" s="1547"/>
      <c r="AC15" s="778"/>
      <c r="AD15" s="1262">
        <f t="shared" si="3"/>
        <v>500</v>
      </c>
      <c r="AE15" s="778">
        <f>VLOOKUP(B15,goc!$B$28:$AA$564,21,0)</f>
        <v>500</v>
      </c>
      <c r="AF15" s="778">
        <f>VLOOKUP(B15,goc!$B$28:$AA$564,22,0)</f>
        <v>500</v>
      </c>
      <c r="AG15" s="778">
        <f>VLOOKUP(B15,goc!$B$28:$AA$564,23,0)</f>
        <v>0</v>
      </c>
      <c r="AH15" s="778">
        <f>VLOOKUP(B15,goc!$B$28:$AA$564,24,0)</f>
        <v>0</v>
      </c>
      <c r="AI15" s="778">
        <f>VLOOKUP(B15,goc!$B$28:$AA$564,25,0)</f>
        <v>0</v>
      </c>
      <c r="AJ15" s="778">
        <f>VLOOKUP(B15,goc!$B$28:$AA$564,26,0)</f>
        <v>0</v>
      </c>
      <c r="AK15" s="778"/>
      <c r="AL15" s="826"/>
    </row>
    <row r="16" spans="1:38" ht="31.5">
      <c r="A16" s="774">
        <v>7</v>
      </c>
      <c r="B16" s="821" t="s">
        <v>466</v>
      </c>
      <c r="C16" s="821"/>
      <c r="D16" s="824"/>
      <c r="E16" s="776" t="s">
        <v>170</v>
      </c>
      <c r="F16" s="787" t="s">
        <v>1247</v>
      </c>
      <c r="G16" s="820" t="s">
        <v>484</v>
      </c>
      <c r="H16" s="785" t="s">
        <v>106</v>
      </c>
      <c r="I16" s="777">
        <v>2016</v>
      </c>
      <c r="J16" s="777"/>
      <c r="K16" s="777">
        <v>2017</v>
      </c>
      <c r="L16" s="777"/>
      <c r="M16" s="777"/>
      <c r="N16" s="823" t="s">
        <v>467</v>
      </c>
      <c r="O16" s="778">
        <f>VLOOKUP(B16,goc!$B$28:$AA$564,14,0)</f>
        <v>1996</v>
      </c>
      <c r="P16" s="778">
        <f>VLOOKUP(B16,goc!$B$28:$AA$564,15,0)</f>
        <v>0</v>
      </c>
      <c r="Q16" s="778">
        <f>VLOOKUP(B16,goc!$B$28:$AA$564,16,0)</f>
        <v>500</v>
      </c>
      <c r="R16" s="778">
        <f>VLOOKUP(B16,goc!$B$28:$AA$564,17,0)</f>
        <v>670</v>
      </c>
      <c r="S16" s="778">
        <f>VLOOKUP(B16,goc!$B$28:$AA$564,18,0)</f>
        <v>0</v>
      </c>
      <c r="T16" s="778">
        <f>VLOOKUP(B16,goc!$B$28:$AA$564,19,0)</f>
        <v>0</v>
      </c>
      <c r="U16" s="778">
        <v>500</v>
      </c>
      <c r="V16" s="1547">
        <v>500</v>
      </c>
      <c r="W16" s="1547"/>
      <c r="X16" s="1547"/>
      <c r="Y16" s="1547"/>
      <c r="Z16" s="1547"/>
      <c r="AA16" s="1547"/>
      <c r="AB16" s="1547"/>
      <c r="AC16" s="778"/>
      <c r="AD16" s="1262">
        <f t="shared" si="3"/>
        <v>500</v>
      </c>
      <c r="AE16" s="778">
        <f>VLOOKUP(B16,goc!$B$28:$AA$564,21,0)</f>
        <v>500</v>
      </c>
      <c r="AF16" s="778">
        <f>VLOOKUP(B16,goc!$B$28:$AA$564,22,0)</f>
        <v>500</v>
      </c>
      <c r="AG16" s="778">
        <f>VLOOKUP(B16,goc!$B$28:$AA$564,23,0)</f>
        <v>0</v>
      </c>
      <c r="AH16" s="778">
        <f>VLOOKUP(B16,goc!$B$28:$AA$564,24,0)</f>
        <v>0</v>
      </c>
      <c r="AI16" s="778">
        <f>VLOOKUP(B16,goc!$B$28:$AA$564,25,0)</f>
        <v>0</v>
      </c>
      <c r="AJ16" s="778">
        <f>VLOOKUP(B16,goc!$B$28:$AA$564,26,0)</f>
        <v>0</v>
      </c>
      <c r="AK16" s="778"/>
      <c r="AL16" s="826"/>
    </row>
    <row r="17" spans="1:38" ht="31.5">
      <c r="A17" s="774">
        <v>8</v>
      </c>
      <c r="B17" s="779" t="s">
        <v>470</v>
      </c>
      <c r="C17" s="779"/>
      <c r="D17" s="780"/>
      <c r="E17" s="776" t="s">
        <v>170</v>
      </c>
      <c r="F17" s="787" t="s">
        <v>1247</v>
      </c>
      <c r="G17" s="820" t="s">
        <v>484</v>
      </c>
      <c r="H17" s="785" t="s">
        <v>189</v>
      </c>
      <c r="I17" s="777">
        <v>2016</v>
      </c>
      <c r="J17" s="777">
        <v>2015</v>
      </c>
      <c r="K17" s="777">
        <v>2017</v>
      </c>
      <c r="L17" s="777" t="s">
        <v>1319</v>
      </c>
      <c r="M17" s="777"/>
      <c r="N17" s="827" t="s">
        <v>471</v>
      </c>
      <c r="O17" s="778">
        <f>VLOOKUP(B17,goc!$B$28:$AA$564,14,0)</f>
        <v>2684</v>
      </c>
      <c r="P17" s="778">
        <f>VLOOKUP(B17,goc!$B$28:$AA$564,15,0)</f>
        <v>0</v>
      </c>
      <c r="Q17" s="778">
        <f>VLOOKUP(B17,goc!$B$28:$AA$564,16,0)</f>
        <v>500</v>
      </c>
      <c r="R17" s="778">
        <f>VLOOKUP(B17,goc!$B$28:$AA$564,17,0)</f>
        <v>868</v>
      </c>
      <c r="S17" s="778">
        <f>VLOOKUP(B17,goc!$B$28:$AA$564,18,0)</f>
        <v>0</v>
      </c>
      <c r="T17" s="778">
        <f>VLOOKUP(B17,goc!$B$28:$AA$564,19,0)</f>
        <v>0</v>
      </c>
      <c r="U17" s="778">
        <v>500</v>
      </c>
      <c r="V17" s="1547">
        <v>500</v>
      </c>
      <c r="W17" s="1547"/>
      <c r="X17" s="1547"/>
      <c r="Y17" s="1547"/>
      <c r="Z17" s="1547"/>
      <c r="AA17" s="1547"/>
      <c r="AB17" s="1547"/>
      <c r="AC17" s="778"/>
      <c r="AD17" s="1262">
        <f t="shared" si="3"/>
        <v>500</v>
      </c>
      <c r="AE17" s="778">
        <f>VLOOKUP(B17,goc!$B$28:$AA$564,21,0)</f>
        <v>500</v>
      </c>
      <c r="AF17" s="778">
        <f>VLOOKUP(B17,goc!$B$28:$AA$564,22,0)</f>
        <v>500</v>
      </c>
      <c r="AG17" s="778">
        <f>VLOOKUP(B17,goc!$B$28:$AA$564,23,0)</f>
        <v>0</v>
      </c>
      <c r="AH17" s="778">
        <f>VLOOKUP(B17,goc!$B$28:$AA$564,24,0)</f>
        <v>0</v>
      </c>
      <c r="AI17" s="778">
        <f>VLOOKUP(B17,goc!$B$28:$AA$564,25,0)</f>
        <v>0</v>
      </c>
      <c r="AJ17" s="778">
        <f>VLOOKUP(B17,goc!$B$28:$AA$564,26,0)</f>
        <v>0</v>
      </c>
      <c r="AK17" s="778"/>
      <c r="AL17" s="826"/>
    </row>
    <row r="18" spans="1:38" ht="78.75" customHeight="1">
      <c r="A18" s="774">
        <v>9</v>
      </c>
      <c r="B18" s="828" t="s">
        <v>481</v>
      </c>
      <c r="C18" s="828"/>
      <c r="D18" s="829"/>
      <c r="E18" s="830" t="s">
        <v>388</v>
      </c>
      <c r="F18" s="787" t="s">
        <v>1247</v>
      </c>
      <c r="G18" s="820" t="s">
        <v>484</v>
      </c>
      <c r="H18" s="831" t="s">
        <v>106</v>
      </c>
      <c r="I18" s="777">
        <v>2015</v>
      </c>
      <c r="J18" s="777"/>
      <c r="K18" s="777">
        <v>2017</v>
      </c>
      <c r="L18" s="777"/>
      <c r="M18" s="777"/>
      <c r="N18" s="832" t="s">
        <v>482</v>
      </c>
      <c r="O18" s="778">
        <f>VLOOKUP(B18,goc!$B$28:$AA$564,14,0)</f>
        <v>23728</v>
      </c>
      <c r="P18" s="778">
        <f>VLOOKUP(B18,goc!$B$28:$AA$564,15,0)</f>
        <v>0</v>
      </c>
      <c r="Q18" s="778">
        <f>VLOOKUP(B18,goc!$B$28:$AA$564,16,0)</f>
        <v>8728</v>
      </c>
      <c r="R18" s="778">
        <f>VLOOKUP(B18,goc!$B$28:$AA$564,17,0)</f>
        <v>8200</v>
      </c>
      <c r="S18" s="778">
        <v>8200</v>
      </c>
      <c r="T18" s="778">
        <f>VLOOKUP(B18,goc!$B$28:$AA$564,19,0)</f>
        <v>0</v>
      </c>
      <c r="U18" s="778">
        <v>7855.2</v>
      </c>
      <c r="V18" s="1547">
        <v>2823</v>
      </c>
      <c r="W18" s="1547"/>
      <c r="X18" s="1547">
        <v>1314</v>
      </c>
      <c r="Y18" s="1547"/>
      <c r="Z18" s="1547">
        <v>3718</v>
      </c>
      <c r="AA18" s="1547"/>
      <c r="AB18" s="1547"/>
      <c r="AC18" s="778"/>
      <c r="AD18" s="1262">
        <f t="shared" si="3"/>
        <v>7855</v>
      </c>
      <c r="AE18" s="778">
        <f>VLOOKUP(B18,goc!$B$28:$AA$564,21,0)</f>
        <v>7855.2</v>
      </c>
      <c r="AF18" s="778">
        <f>VLOOKUP(B18,goc!$B$28:$AA$564,22,0)</f>
        <v>2823</v>
      </c>
      <c r="AG18" s="778">
        <f>VLOOKUP(B18,goc!$B$28:$AA$564,23,0)</f>
        <v>0</v>
      </c>
      <c r="AH18" s="778">
        <f>VLOOKUP(B18,goc!$B$28:$AA$564,24,0)</f>
        <v>0</v>
      </c>
      <c r="AI18" s="778">
        <f>VLOOKUP(B18,goc!$B$28:$AA$564,25,0)</f>
        <v>1314</v>
      </c>
      <c r="AJ18" s="778">
        <f>VLOOKUP(B18,goc!$B$28:$AA$564,26,0)</f>
        <v>3718.2</v>
      </c>
      <c r="AK18" s="778"/>
      <c r="AL18" s="833"/>
    </row>
    <row r="19" spans="1:38" ht="47.25" customHeight="1">
      <c r="A19" s="774">
        <v>10</v>
      </c>
      <c r="B19" s="821" t="s">
        <v>478</v>
      </c>
      <c r="C19" s="821"/>
      <c r="D19" s="824"/>
      <c r="E19" s="775" t="s">
        <v>184</v>
      </c>
      <c r="F19" s="787" t="s">
        <v>1247</v>
      </c>
      <c r="G19" s="820" t="s">
        <v>484</v>
      </c>
      <c r="H19" s="782" t="s">
        <v>211</v>
      </c>
      <c r="I19" s="777">
        <v>2014</v>
      </c>
      <c r="J19" s="777"/>
      <c r="K19" s="777">
        <v>2016</v>
      </c>
      <c r="L19" s="777"/>
      <c r="M19" s="777"/>
      <c r="N19" s="828" t="s">
        <v>479</v>
      </c>
      <c r="O19" s="778">
        <f>VLOOKUP(B19,goc!$B$28:$AA$564,14,0)</f>
        <v>4550</v>
      </c>
      <c r="P19" s="778">
        <f>VLOOKUP(B19,goc!$B$28:$AA$564,15,0)</f>
        <v>0</v>
      </c>
      <c r="Q19" s="778">
        <f>VLOOKUP(B19,goc!$B$28:$AA$564,16,0)</f>
        <v>500</v>
      </c>
      <c r="R19" s="778">
        <f>VLOOKUP(B19,goc!$B$28:$AA$564,17,0)</f>
        <v>4021</v>
      </c>
      <c r="S19" s="778">
        <f>VLOOKUP(B19,goc!$B$28:$AA$564,18,0)</f>
        <v>0</v>
      </c>
      <c r="T19" s="778">
        <f>VLOOKUP(B19,goc!$B$28:$AA$564,19,0)</f>
        <v>0</v>
      </c>
      <c r="U19" s="778">
        <v>500</v>
      </c>
      <c r="V19" s="1547">
        <v>500</v>
      </c>
      <c r="W19" s="1547"/>
      <c r="X19" s="1547"/>
      <c r="Y19" s="1547"/>
      <c r="Z19" s="1547"/>
      <c r="AA19" s="1547"/>
      <c r="AB19" s="1547"/>
      <c r="AC19" s="778"/>
      <c r="AD19" s="1262">
        <f t="shared" si="3"/>
        <v>500</v>
      </c>
      <c r="AE19" s="778">
        <f>VLOOKUP(B19,goc!$B$28:$AA$564,21,0)</f>
        <v>500</v>
      </c>
      <c r="AF19" s="778">
        <f>VLOOKUP(B19,goc!$B$28:$AA$564,22,0)</f>
        <v>500</v>
      </c>
      <c r="AG19" s="778">
        <f>VLOOKUP(B19,goc!$B$28:$AA$564,23,0)</f>
        <v>0</v>
      </c>
      <c r="AH19" s="778">
        <f>VLOOKUP(B19,goc!$B$28:$AA$564,24,0)</f>
        <v>0</v>
      </c>
      <c r="AI19" s="778">
        <f>VLOOKUP(B19,goc!$B$28:$AA$564,25,0)</f>
        <v>0</v>
      </c>
      <c r="AJ19" s="778">
        <f>VLOOKUP(B19,goc!$B$28:$AA$564,26,0)</f>
        <v>0</v>
      </c>
      <c r="AK19" s="778"/>
      <c r="AL19" s="822"/>
    </row>
    <row r="20" spans="1:38" ht="57.75" customHeight="1">
      <c r="A20" s="774">
        <v>11</v>
      </c>
      <c r="B20" s="779" t="s">
        <v>474</v>
      </c>
      <c r="C20" s="779"/>
      <c r="D20" s="780"/>
      <c r="E20" s="775" t="s">
        <v>184</v>
      </c>
      <c r="F20" s="787" t="s">
        <v>1247</v>
      </c>
      <c r="G20" s="820" t="s">
        <v>484</v>
      </c>
      <c r="H20" s="785" t="s">
        <v>26</v>
      </c>
      <c r="I20" s="777">
        <v>2015</v>
      </c>
      <c r="J20" s="777"/>
      <c r="K20" s="777">
        <v>2017</v>
      </c>
      <c r="L20" s="777"/>
      <c r="M20" s="777"/>
      <c r="N20" s="821" t="s">
        <v>475</v>
      </c>
      <c r="O20" s="778">
        <f>VLOOKUP(B20,goc!$B$28:$AA$564,14,0)</f>
        <v>3803</v>
      </c>
      <c r="P20" s="778">
        <f>VLOOKUP(B20,goc!$B$28:$AA$564,15,0)</f>
        <v>0</v>
      </c>
      <c r="Q20" s="778">
        <f>VLOOKUP(B20,goc!$B$28:$AA$564,16,0)</f>
        <v>500</v>
      </c>
      <c r="R20" s="778">
        <f>VLOOKUP(B20,goc!$B$28:$AA$564,17,0)</f>
        <v>1875</v>
      </c>
      <c r="S20" s="778">
        <f>VLOOKUP(B20,goc!$B$28:$AA$564,18,0)</f>
        <v>0</v>
      </c>
      <c r="T20" s="778">
        <f>VLOOKUP(B20,goc!$B$28:$AA$564,19,0)</f>
        <v>0</v>
      </c>
      <c r="U20" s="778">
        <v>500</v>
      </c>
      <c r="V20" s="1547">
        <v>500</v>
      </c>
      <c r="W20" s="1547"/>
      <c r="X20" s="1547"/>
      <c r="Y20" s="1547"/>
      <c r="Z20" s="1547"/>
      <c r="AA20" s="1547"/>
      <c r="AB20" s="1547"/>
      <c r="AC20" s="778"/>
      <c r="AD20" s="1262">
        <f t="shared" si="3"/>
        <v>500</v>
      </c>
      <c r="AE20" s="778">
        <f>VLOOKUP(B20,goc!$B$28:$AA$564,21,0)</f>
        <v>500</v>
      </c>
      <c r="AF20" s="778">
        <f>VLOOKUP(B20,goc!$B$28:$AA$564,22,0)</f>
        <v>500</v>
      </c>
      <c r="AG20" s="778">
        <f>VLOOKUP(B20,goc!$B$28:$AA$564,23,0)</f>
        <v>0</v>
      </c>
      <c r="AH20" s="778">
        <f>VLOOKUP(B20,goc!$B$28:$AA$564,24,0)</f>
        <v>0</v>
      </c>
      <c r="AI20" s="778">
        <f>VLOOKUP(B20,goc!$B$28:$AA$564,25,0)</f>
        <v>0</v>
      </c>
      <c r="AJ20" s="778">
        <f>VLOOKUP(B20,goc!$B$28:$AA$564,26,0)</f>
        <v>0</v>
      </c>
      <c r="AK20" s="778"/>
      <c r="AL20" s="822"/>
    </row>
    <row r="21" spans="1:38" ht="32.25" customHeight="1">
      <c r="A21" s="774">
        <v>12</v>
      </c>
      <c r="B21" s="779" t="s">
        <v>480</v>
      </c>
      <c r="C21" s="779"/>
      <c r="D21" s="780"/>
      <c r="E21" s="775" t="s">
        <v>184</v>
      </c>
      <c r="F21" s="787" t="s">
        <v>1247</v>
      </c>
      <c r="G21" s="820" t="s">
        <v>484</v>
      </c>
      <c r="H21" s="785" t="s">
        <v>26</v>
      </c>
      <c r="I21" s="777">
        <v>2015</v>
      </c>
      <c r="J21" s="777"/>
      <c r="K21" s="777">
        <v>2017</v>
      </c>
      <c r="L21" s="777"/>
      <c r="M21" s="777"/>
      <c r="N21" s="821" t="s">
        <v>475</v>
      </c>
      <c r="O21" s="778">
        <f>VLOOKUP(B21,goc!$B$28:$AA$564,14,0)</f>
        <v>3803</v>
      </c>
      <c r="P21" s="778">
        <f>VLOOKUP(B21,goc!$B$28:$AA$564,15,0)</f>
        <v>0</v>
      </c>
      <c r="Q21" s="778">
        <f>VLOOKUP(B21,goc!$B$28:$AA$564,16,0)</f>
        <v>1428</v>
      </c>
      <c r="R21" s="778">
        <f>VLOOKUP(B21,goc!$B$28:$AA$564,17,0)</f>
        <v>1875</v>
      </c>
      <c r="S21" s="778">
        <f>VLOOKUP(B21,goc!$B$28:$AA$564,18,0)</f>
        <v>0</v>
      </c>
      <c r="T21" s="778">
        <f>VLOOKUP(B21,goc!$B$28:$AA$564,19,0)</f>
        <v>0</v>
      </c>
      <c r="U21" s="778">
        <v>1428</v>
      </c>
      <c r="V21" s="1547">
        <v>1428</v>
      </c>
      <c r="W21" s="1547"/>
      <c r="X21" s="1547"/>
      <c r="Y21" s="1547"/>
      <c r="Z21" s="1547"/>
      <c r="AA21" s="1547"/>
      <c r="AB21" s="1547"/>
      <c r="AC21" s="778"/>
      <c r="AD21" s="1262">
        <f t="shared" si="3"/>
        <v>1428</v>
      </c>
      <c r="AE21" s="778">
        <f>VLOOKUP(B21,goc!$B$28:$AA$564,21,0)</f>
        <v>1428</v>
      </c>
      <c r="AF21" s="778">
        <f>VLOOKUP(B21,goc!$B$28:$AA$564,22,0)</f>
        <v>1428</v>
      </c>
      <c r="AG21" s="778">
        <f>VLOOKUP(B21,goc!$B$28:$AA$564,23,0)</f>
        <v>0</v>
      </c>
      <c r="AH21" s="778">
        <f>VLOOKUP(B21,goc!$B$28:$AA$564,24,0)</f>
        <v>0</v>
      </c>
      <c r="AI21" s="778">
        <f>VLOOKUP(B21,goc!$B$28:$AA$564,25,0)</f>
        <v>0</v>
      </c>
      <c r="AJ21" s="778">
        <f>VLOOKUP(B21,goc!$B$28:$AA$564,26,0)</f>
        <v>0</v>
      </c>
      <c r="AK21" s="778"/>
      <c r="AL21" s="834"/>
    </row>
    <row r="22" spans="1:38" ht="31.5">
      <c r="A22" s="774">
        <v>13</v>
      </c>
      <c r="B22" s="833" t="s">
        <v>461</v>
      </c>
      <c r="C22" s="833"/>
      <c r="D22" s="835"/>
      <c r="E22" s="775" t="s">
        <v>184</v>
      </c>
      <c r="F22" s="787" t="s">
        <v>1247</v>
      </c>
      <c r="G22" s="820" t="s">
        <v>484</v>
      </c>
      <c r="H22" s="775" t="s">
        <v>1146</v>
      </c>
      <c r="I22" s="789" t="s">
        <v>1091</v>
      </c>
      <c r="J22" s="789"/>
      <c r="K22" s="788" t="s">
        <v>1091</v>
      </c>
      <c r="L22" s="788"/>
      <c r="M22" s="788"/>
      <c r="N22" s="836"/>
      <c r="O22" s="778">
        <f>VLOOKUP(B22,goc!$B$28:$AA$564,14,0)</f>
        <v>0</v>
      </c>
      <c r="P22" s="778">
        <f>VLOOKUP(B22,goc!$B$28:$AA$564,15,0)</f>
        <v>0</v>
      </c>
      <c r="Q22" s="778">
        <f>VLOOKUP(B22,goc!$B$28:$AA$564,16,0)</f>
        <v>0</v>
      </c>
      <c r="R22" s="778">
        <f>VLOOKUP(B22,goc!$B$28:$AA$564,17,0)</f>
        <v>0</v>
      </c>
      <c r="S22" s="778">
        <f>VLOOKUP(B22,goc!$B$28:$AA$564,18,0)</f>
        <v>0</v>
      </c>
      <c r="T22" s="778">
        <f>VLOOKUP(B22,goc!$B$28:$AA$564,19,0)</f>
        <v>0</v>
      </c>
      <c r="U22" s="778">
        <v>5000</v>
      </c>
      <c r="V22" s="1547">
        <v>5000</v>
      </c>
      <c r="W22" s="1547"/>
      <c r="X22" s="1547"/>
      <c r="Y22" s="1547"/>
      <c r="Z22" s="1547"/>
      <c r="AA22" s="1547"/>
      <c r="AB22" s="1547"/>
      <c r="AC22" s="778"/>
      <c r="AD22" s="1262">
        <f t="shared" si="3"/>
        <v>5000</v>
      </c>
      <c r="AE22" s="778">
        <f>VLOOKUP(B22,goc!$B$28:$AA$564,21,0)</f>
        <v>5000</v>
      </c>
      <c r="AF22" s="778">
        <f>VLOOKUP(B22,goc!$B$28:$AA$564,22,0)</f>
        <v>5000</v>
      </c>
      <c r="AG22" s="778">
        <f>VLOOKUP(B22,goc!$B$28:$AA$564,23,0)</f>
        <v>2000</v>
      </c>
      <c r="AH22" s="778">
        <f>VLOOKUP(B22,goc!$B$28:$AA$564,24,0)</f>
        <v>0</v>
      </c>
      <c r="AI22" s="778">
        <f>VLOOKUP(B22,goc!$B$28:$AA$564,25,0)</f>
        <v>0</v>
      </c>
      <c r="AJ22" s="778">
        <f>VLOOKUP(B22,goc!$B$28:$AA$564,26,0)</f>
        <v>0</v>
      </c>
      <c r="AK22" s="778"/>
      <c r="AL22" s="837"/>
    </row>
    <row r="23" spans="1:38" ht="31.5">
      <c r="A23" s="774">
        <v>14</v>
      </c>
      <c r="B23" s="833" t="s">
        <v>483</v>
      </c>
      <c r="C23" s="833"/>
      <c r="D23" s="833"/>
      <c r="E23" s="775" t="s">
        <v>174</v>
      </c>
      <c r="F23" s="787" t="s">
        <v>1247</v>
      </c>
      <c r="G23" s="787" t="s">
        <v>484</v>
      </c>
      <c r="H23" s="775" t="s">
        <v>1146</v>
      </c>
      <c r="I23" s="789" t="s">
        <v>1091</v>
      </c>
      <c r="J23" s="789"/>
      <c r="K23" s="788" t="s">
        <v>1091</v>
      </c>
      <c r="L23" s="788"/>
      <c r="M23" s="788"/>
      <c r="N23" s="838"/>
      <c r="O23" s="778">
        <f>VLOOKUP(B23,goc!$B$28:$AA$564,14,0)</f>
        <v>17702</v>
      </c>
      <c r="P23" s="778">
        <f>VLOOKUP(B23,goc!$B$28:$AA$564,15,0)</f>
        <v>0</v>
      </c>
      <c r="Q23" s="778">
        <f>VLOOKUP(B23,goc!$B$28:$AA$564,16,0)</f>
        <v>17702</v>
      </c>
      <c r="R23" s="778">
        <f>VLOOKUP(B23,goc!$B$28:$AA$564,17,0)</f>
        <v>0</v>
      </c>
      <c r="S23" s="778">
        <f>VLOOKUP(B23,goc!$B$28:$AA$564,18,0)</f>
        <v>0</v>
      </c>
      <c r="T23" s="778">
        <f>VLOOKUP(B23,goc!$B$28:$AA$564,19,0)</f>
        <v>0</v>
      </c>
      <c r="U23" s="778">
        <v>15931.800000000001</v>
      </c>
      <c r="V23" s="1547"/>
      <c r="W23" s="1547"/>
      <c r="X23" s="1547">
        <v>1702</v>
      </c>
      <c r="Y23" s="1547"/>
      <c r="Z23" s="1547">
        <v>7230</v>
      </c>
      <c r="AA23" s="1547"/>
      <c r="AB23" s="1547">
        <v>7000</v>
      </c>
      <c r="AC23" s="778"/>
      <c r="AD23" s="1262">
        <f t="shared" si="3"/>
        <v>15932</v>
      </c>
      <c r="AE23" s="778">
        <f>VLOOKUP(B23,goc!$B$28:$AA$564,21,0)</f>
        <v>15931.800000000001</v>
      </c>
      <c r="AF23" s="778">
        <f>VLOOKUP(B23,goc!$B$28:$AA$564,22,0)</f>
        <v>0</v>
      </c>
      <c r="AG23" s="778">
        <f>VLOOKUP(B23,goc!$B$28:$AA$564,23,0)</f>
        <v>0</v>
      </c>
      <c r="AH23" s="778">
        <f>VLOOKUP(B23,goc!$B$28:$AA$564,24,0)</f>
        <v>0</v>
      </c>
      <c r="AI23" s="778">
        <f>VLOOKUP(B23,goc!$B$28:$AA$564,25,0)</f>
        <v>1702</v>
      </c>
      <c r="AJ23" s="778">
        <f>VLOOKUP(B23,goc!$B$28:$AA$564,26,0)</f>
        <v>14229.800000000001</v>
      </c>
      <c r="AK23" s="778"/>
      <c r="AL23" s="783"/>
    </row>
    <row r="24" spans="1:38" s="2117" customFormat="1" ht="31.5">
      <c r="A24" s="1942" t="s">
        <v>2130</v>
      </c>
      <c r="B24" s="1955" t="s">
        <v>2124</v>
      </c>
      <c r="C24" s="2112"/>
      <c r="D24" s="2113"/>
      <c r="E24" s="2114"/>
      <c r="F24" s="2114"/>
      <c r="G24" s="2114"/>
      <c r="H24" s="2112"/>
      <c r="I24" s="2115"/>
      <c r="J24" s="2115"/>
      <c r="K24" s="2116"/>
      <c r="L24" s="2116"/>
      <c r="M24" s="2116"/>
      <c r="N24" s="2112"/>
      <c r="O24" s="2114"/>
      <c r="P24" s="2114"/>
      <c r="Q24" s="2114"/>
      <c r="R24" s="2114"/>
      <c r="S24" s="2114"/>
      <c r="T24" s="2114"/>
      <c r="U24" s="2118">
        <f>SUBTOTAL(109,U25)</f>
        <v>0</v>
      </c>
      <c r="V24" s="2114"/>
      <c r="W24" s="2114"/>
      <c r="X24" s="2114"/>
      <c r="Y24" s="2114"/>
      <c r="Z24" s="2114"/>
      <c r="AA24" s="2114"/>
      <c r="AB24" s="2114"/>
      <c r="AC24" s="2114"/>
      <c r="AD24" s="2134">
        <f>SUBTOTAL(109,AD25:AD33)</f>
        <v>24189.5</v>
      </c>
      <c r="AE24" s="2118"/>
      <c r="AF24" s="2118"/>
      <c r="AG24" s="2118"/>
      <c r="AH24" s="2118"/>
      <c r="AI24" s="2118"/>
      <c r="AJ24" s="2118"/>
      <c r="AK24" s="2135">
        <f>AD24-U24</f>
        <v>24189.5</v>
      </c>
      <c r="AL24" s="2114"/>
    </row>
    <row r="25" spans="1:38" ht="47.25">
      <c r="A25" s="2133">
        <v>1</v>
      </c>
      <c r="B25" s="834" t="s">
        <v>2477</v>
      </c>
      <c r="C25" s="762"/>
      <c r="D25" s="1678"/>
      <c r="E25" s="1677"/>
      <c r="F25" s="1677"/>
      <c r="G25" s="1677"/>
      <c r="H25" s="775" t="s">
        <v>1146</v>
      </c>
      <c r="I25" s="1679"/>
      <c r="J25" s="1679"/>
      <c r="K25" s="1680"/>
      <c r="L25" s="1680"/>
      <c r="M25" s="1680"/>
      <c r="N25" s="762"/>
      <c r="O25" s="1677"/>
      <c r="P25" s="1677"/>
      <c r="Q25" s="1677"/>
      <c r="R25" s="1677"/>
      <c r="S25" s="1677"/>
      <c r="T25" s="1677"/>
      <c r="U25" s="1677"/>
      <c r="V25" s="1677"/>
      <c r="W25" s="1677"/>
      <c r="X25" s="1677"/>
      <c r="Y25" s="1677"/>
      <c r="Z25" s="1677"/>
      <c r="AA25" s="1677"/>
      <c r="AB25" s="1677"/>
      <c r="AC25" s="1677"/>
      <c r="AD25" s="2128">
        <v>14139</v>
      </c>
      <c r="AE25" s="2114"/>
      <c r="AF25" s="2114"/>
      <c r="AG25" s="2114"/>
      <c r="AH25" s="2114"/>
      <c r="AI25" s="2112"/>
      <c r="AJ25" s="2114"/>
      <c r="AK25" s="2128">
        <f>AD25-U25</f>
        <v>14139</v>
      </c>
      <c r="AL25" s="1677"/>
    </row>
    <row r="26" spans="1:38" s="2117" customFormat="1" ht="31.5">
      <c r="A26" s="2133">
        <v>2</v>
      </c>
      <c r="B26" s="1955" t="s">
        <v>2479</v>
      </c>
      <c r="C26" s="2112"/>
      <c r="D26" s="2113"/>
      <c r="E26" s="2114"/>
      <c r="F26" s="2114"/>
      <c r="G26" s="2114"/>
      <c r="H26" s="2112"/>
      <c r="I26" s="2115"/>
      <c r="J26" s="2115"/>
      <c r="K26" s="2116"/>
      <c r="L26" s="2116"/>
      <c r="M26" s="2116"/>
      <c r="N26" s="2112"/>
      <c r="O26" s="2114"/>
      <c r="P26" s="2114"/>
      <c r="Q26" s="2114"/>
      <c r="R26" s="2114"/>
      <c r="S26" s="2114"/>
      <c r="T26" s="2114"/>
      <c r="U26" s="2114"/>
      <c r="V26" s="2114"/>
      <c r="W26" s="2114"/>
      <c r="X26" s="2114"/>
      <c r="Y26" s="2114"/>
      <c r="Z26" s="2114"/>
      <c r="AA26" s="2114"/>
      <c r="AB26" s="2114"/>
      <c r="AC26" s="2114"/>
      <c r="AD26" s="790">
        <f>SUBTOTAL(109,AD27:AD33)</f>
        <v>10050.5</v>
      </c>
      <c r="AE26" s="2114"/>
      <c r="AF26" s="2114"/>
      <c r="AG26" s="2114"/>
      <c r="AH26" s="2114"/>
      <c r="AI26" s="2112"/>
      <c r="AJ26" s="2114"/>
      <c r="AK26" s="2128">
        <f>AD26-U26</f>
        <v>10050.5</v>
      </c>
      <c r="AL26" s="2114"/>
    </row>
    <row r="27" spans="1:38" ht="31.5">
      <c r="A27" s="2130" t="s">
        <v>146</v>
      </c>
      <c r="B27" s="1696" t="s">
        <v>2374</v>
      </c>
      <c r="C27" s="2082"/>
      <c r="D27" s="2132"/>
      <c r="E27" s="1874"/>
      <c r="F27" s="1874"/>
      <c r="G27" s="1874"/>
      <c r="H27" s="1690" t="s">
        <v>211</v>
      </c>
      <c r="I27" s="777" t="s">
        <v>1092</v>
      </c>
      <c r="J27" s="777"/>
      <c r="K27" s="777" t="s">
        <v>2378</v>
      </c>
      <c r="L27" s="1680"/>
      <c r="M27" s="1680"/>
      <c r="N27" s="2131" t="s">
        <v>2379</v>
      </c>
      <c r="O27" s="778">
        <v>3856</v>
      </c>
      <c r="P27" s="778"/>
      <c r="Q27" s="778">
        <v>3856</v>
      </c>
      <c r="R27" s="778"/>
      <c r="S27" s="778"/>
      <c r="T27" s="778"/>
      <c r="U27" s="778"/>
      <c r="V27" s="778"/>
      <c r="W27" s="778"/>
      <c r="X27" s="778"/>
      <c r="Y27" s="778"/>
      <c r="Z27" s="778"/>
      <c r="AA27" s="778"/>
      <c r="AB27" s="778"/>
      <c r="AC27" s="778"/>
      <c r="AD27" s="778">
        <v>661</v>
      </c>
      <c r="AE27" s="778"/>
      <c r="AF27" s="778"/>
      <c r="AG27" s="778"/>
      <c r="AH27" s="778"/>
      <c r="AI27" s="778"/>
      <c r="AJ27" s="778"/>
      <c r="AK27" s="778">
        <f t="shared" ref="AK27:AK33" si="4">AD27-U27</f>
        <v>661</v>
      </c>
      <c r="AL27" s="1677"/>
    </row>
    <row r="28" spans="1:38" ht="31.5">
      <c r="A28" s="2130" t="s">
        <v>146</v>
      </c>
      <c r="B28" s="1696" t="s">
        <v>2375</v>
      </c>
      <c r="C28" s="2082"/>
      <c r="D28" s="2132"/>
      <c r="E28" s="1874"/>
      <c r="F28" s="1874"/>
      <c r="G28" s="1874"/>
      <c r="H28" s="2082" t="s">
        <v>211</v>
      </c>
      <c r="I28" s="777" t="s">
        <v>1092</v>
      </c>
      <c r="J28" s="777"/>
      <c r="K28" s="777" t="s">
        <v>2378</v>
      </c>
      <c r="L28" s="1680"/>
      <c r="M28" s="1680"/>
      <c r="N28" s="2131" t="s">
        <v>2380</v>
      </c>
      <c r="O28" s="778">
        <v>2938</v>
      </c>
      <c r="P28" s="778"/>
      <c r="Q28" s="778">
        <v>2938</v>
      </c>
      <c r="R28" s="778"/>
      <c r="S28" s="778"/>
      <c r="T28" s="778"/>
      <c r="U28" s="778"/>
      <c r="V28" s="778"/>
      <c r="W28" s="778"/>
      <c r="X28" s="778"/>
      <c r="Y28" s="778"/>
      <c r="Z28" s="778"/>
      <c r="AA28" s="778"/>
      <c r="AB28" s="778"/>
      <c r="AC28" s="778"/>
      <c r="AD28" s="778">
        <v>755</v>
      </c>
      <c r="AE28" s="778"/>
      <c r="AF28" s="778"/>
      <c r="AG28" s="778"/>
      <c r="AH28" s="778"/>
      <c r="AI28" s="778"/>
      <c r="AJ28" s="778"/>
      <c r="AK28" s="778">
        <f t="shared" si="4"/>
        <v>755</v>
      </c>
      <c r="AL28" s="1677"/>
    </row>
    <row r="29" spans="1:38" ht="31.5">
      <c r="A29" s="2130" t="s">
        <v>146</v>
      </c>
      <c r="B29" s="1696" t="s">
        <v>2376</v>
      </c>
      <c r="C29" s="2082"/>
      <c r="D29" s="2132"/>
      <c r="E29" s="1874"/>
      <c r="F29" s="1874"/>
      <c r="G29" s="1874"/>
      <c r="H29" s="1690" t="s">
        <v>211</v>
      </c>
      <c r="I29" s="777" t="s">
        <v>1106</v>
      </c>
      <c r="J29" s="777"/>
      <c r="K29" s="777" t="s">
        <v>1590</v>
      </c>
      <c r="L29" s="1680"/>
      <c r="M29" s="1680"/>
      <c r="N29" s="2131" t="s">
        <v>2460</v>
      </c>
      <c r="O29" s="778">
        <v>975</v>
      </c>
      <c r="P29" s="778"/>
      <c r="Q29" s="778">
        <v>975</v>
      </c>
      <c r="R29" s="778"/>
      <c r="S29" s="778"/>
      <c r="T29" s="778"/>
      <c r="U29" s="778"/>
      <c r="V29" s="778"/>
      <c r="W29" s="778"/>
      <c r="X29" s="778"/>
      <c r="Y29" s="778"/>
      <c r="Z29" s="778"/>
      <c r="AA29" s="778"/>
      <c r="AB29" s="778"/>
      <c r="AC29" s="778"/>
      <c r="AD29" s="778">
        <v>73</v>
      </c>
      <c r="AE29" s="778"/>
      <c r="AF29" s="778"/>
      <c r="AG29" s="778"/>
      <c r="AH29" s="778"/>
      <c r="AI29" s="778"/>
      <c r="AJ29" s="778"/>
      <c r="AK29" s="778">
        <f t="shared" si="4"/>
        <v>73</v>
      </c>
      <c r="AL29" s="1677"/>
    </row>
    <row r="30" spans="1:38" ht="31.5">
      <c r="A30" s="2130" t="s">
        <v>146</v>
      </c>
      <c r="B30" s="1696" t="s">
        <v>2325</v>
      </c>
      <c r="C30" s="2082"/>
      <c r="D30" s="2132"/>
      <c r="E30" s="1874"/>
      <c r="F30" s="1874"/>
      <c r="G30" s="1874"/>
      <c r="H30" s="1690" t="s">
        <v>211</v>
      </c>
      <c r="I30" s="777">
        <v>2016</v>
      </c>
      <c r="J30" s="777"/>
      <c r="K30" s="777">
        <v>2018</v>
      </c>
      <c r="L30" s="1680"/>
      <c r="M30" s="1680"/>
      <c r="N30" s="2131" t="s">
        <v>2461</v>
      </c>
      <c r="O30" s="778">
        <v>2253</v>
      </c>
      <c r="P30" s="778"/>
      <c r="Q30" s="778"/>
      <c r="R30" s="778"/>
      <c r="S30" s="778"/>
      <c r="T30" s="778"/>
      <c r="U30" s="778"/>
      <c r="V30" s="778"/>
      <c r="W30" s="778"/>
      <c r="X30" s="778"/>
      <c r="Y30" s="778"/>
      <c r="Z30" s="778"/>
      <c r="AA30" s="778"/>
      <c r="AB30" s="778"/>
      <c r="AC30" s="778"/>
      <c r="AD30" s="778">
        <v>1227.5</v>
      </c>
      <c r="AE30" s="778"/>
      <c r="AF30" s="778"/>
      <c r="AG30" s="778"/>
      <c r="AH30" s="778"/>
      <c r="AI30" s="778"/>
      <c r="AJ30" s="778"/>
      <c r="AK30" s="778">
        <f t="shared" si="4"/>
        <v>1227.5</v>
      </c>
      <c r="AL30" s="1677"/>
    </row>
    <row r="31" spans="1:38" ht="31.5">
      <c r="A31" s="2130" t="s">
        <v>146</v>
      </c>
      <c r="B31" s="1696" t="s">
        <v>2326</v>
      </c>
      <c r="C31" s="2082"/>
      <c r="D31" s="2132"/>
      <c r="E31" s="1874"/>
      <c r="F31" s="1874"/>
      <c r="G31" s="1874"/>
      <c r="H31" s="1690" t="s">
        <v>51</v>
      </c>
      <c r="I31" s="777">
        <v>2017</v>
      </c>
      <c r="J31" s="777"/>
      <c r="K31" s="777">
        <v>2018</v>
      </c>
      <c r="L31" s="1680"/>
      <c r="M31" s="1680"/>
      <c r="N31" s="2131" t="s">
        <v>2330</v>
      </c>
      <c r="O31" s="778">
        <v>2902</v>
      </c>
      <c r="P31" s="778"/>
      <c r="Q31" s="778"/>
      <c r="R31" s="778"/>
      <c r="S31" s="778"/>
      <c r="T31" s="778"/>
      <c r="U31" s="778"/>
      <c r="V31" s="778"/>
      <c r="W31" s="778"/>
      <c r="X31" s="778"/>
      <c r="Y31" s="778"/>
      <c r="Z31" s="778"/>
      <c r="AA31" s="778"/>
      <c r="AB31" s="778"/>
      <c r="AC31" s="778"/>
      <c r="AD31" s="778">
        <v>2210</v>
      </c>
      <c r="AE31" s="778"/>
      <c r="AF31" s="778"/>
      <c r="AG31" s="778"/>
      <c r="AH31" s="778"/>
      <c r="AI31" s="778"/>
      <c r="AJ31" s="778"/>
      <c r="AK31" s="778">
        <f t="shared" si="4"/>
        <v>2210</v>
      </c>
      <c r="AL31" s="1677"/>
    </row>
    <row r="32" spans="1:38" ht="31.5">
      <c r="A32" s="2130" t="s">
        <v>146</v>
      </c>
      <c r="B32" s="1696" t="s">
        <v>2327</v>
      </c>
      <c r="C32" s="2082"/>
      <c r="D32" s="2132"/>
      <c r="E32" s="1874"/>
      <c r="F32" s="1874"/>
      <c r="G32" s="1874"/>
      <c r="H32" s="1690" t="s">
        <v>51</v>
      </c>
      <c r="I32" s="777">
        <v>2017</v>
      </c>
      <c r="J32" s="777"/>
      <c r="K32" s="777">
        <v>2018</v>
      </c>
      <c r="L32" s="1680"/>
      <c r="M32" s="1680"/>
      <c r="N32" s="2131" t="s">
        <v>2331</v>
      </c>
      <c r="O32" s="778">
        <v>3476</v>
      </c>
      <c r="P32" s="778"/>
      <c r="Q32" s="778"/>
      <c r="R32" s="778"/>
      <c r="S32" s="778"/>
      <c r="T32" s="778"/>
      <c r="U32" s="778"/>
      <c r="V32" s="778"/>
      <c r="W32" s="778"/>
      <c r="X32" s="778"/>
      <c r="Y32" s="778"/>
      <c r="Z32" s="778"/>
      <c r="AA32" s="778"/>
      <c r="AB32" s="778"/>
      <c r="AC32" s="778"/>
      <c r="AD32" s="778">
        <v>2128</v>
      </c>
      <c r="AE32" s="778"/>
      <c r="AF32" s="778"/>
      <c r="AG32" s="778"/>
      <c r="AH32" s="778"/>
      <c r="AI32" s="778"/>
      <c r="AJ32" s="778"/>
      <c r="AK32" s="778">
        <f t="shared" si="4"/>
        <v>2128</v>
      </c>
      <c r="AL32" s="1677"/>
    </row>
    <row r="33" spans="1:38" ht="31.5">
      <c r="A33" s="2130" t="s">
        <v>146</v>
      </c>
      <c r="B33" s="1696" t="s">
        <v>2328</v>
      </c>
      <c r="C33" s="2082"/>
      <c r="D33" s="2132"/>
      <c r="E33" s="1874"/>
      <c r="F33" s="1874"/>
      <c r="G33" s="1874"/>
      <c r="H33" s="1690" t="s">
        <v>237</v>
      </c>
      <c r="I33" s="777">
        <v>2017</v>
      </c>
      <c r="J33" s="777"/>
      <c r="K33" s="777">
        <v>2018</v>
      </c>
      <c r="L33" s="1680"/>
      <c r="M33" s="1680"/>
      <c r="N33" s="2131" t="s">
        <v>2331</v>
      </c>
      <c r="O33" s="778">
        <v>4985</v>
      </c>
      <c r="P33" s="778"/>
      <c r="Q33" s="778"/>
      <c r="R33" s="778"/>
      <c r="S33" s="778"/>
      <c r="T33" s="778"/>
      <c r="U33" s="778"/>
      <c r="V33" s="778"/>
      <c r="W33" s="778"/>
      <c r="X33" s="778"/>
      <c r="Y33" s="778"/>
      <c r="Z33" s="778"/>
      <c r="AA33" s="778"/>
      <c r="AB33" s="778"/>
      <c r="AC33" s="778"/>
      <c r="AD33" s="778">
        <v>2996</v>
      </c>
      <c r="AE33" s="778"/>
      <c r="AF33" s="778"/>
      <c r="AG33" s="778"/>
      <c r="AH33" s="778"/>
      <c r="AI33" s="778"/>
      <c r="AJ33" s="778"/>
      <c r="AK33" s="778">
        <f t="shared" si="4"/>
        <v>2996</v>
      </c>
      <c r="AL33" s="1677"/>
    </row>
  </sheetData>
  <mergeCells count="40">
    <mergeCell ref="A1:AL1"/>
    <mergeCell ref="A2:AL2"/>
    <mergeCell ref="A3:AK3"/>
    <mergeCell ref="AD4:AD7"/>
    <mergeCell ref="AK4:AK7"/>
    <mergeCell ref="AL4:AL7"/>
    <mergeCell ref="AF6:AJ6"/>
    <mergeCell ref="A4:A7"/>
    <mergeCell ref="B4:B7"/>
    <mergeCell ref="C4:D4"/>
    <mergeCell ref="E4:E7"/>
    <mergeCell ref="F4:F7"/>
    <mergeCell ref="G4:G7"/>
    <mergeCell ref="H4:H7"/>
    <mergeCell ref="I4:I7"/>
    <mergeCell ref="AE6:AE7"/>
    <mergeCell ref="C5:C7"/>
    <mergeCell ref="AE4:AJ5"/>
    <mergeCell ref="D5:D7"/>
    <mergeCell ref="U4:U7"/>
    <mergeCell ref="S6:T6"/>
    <mergeCell ref="R6:R7"/>
    <mergeCell ref="J4:J7"/>
    <mergeCell ref="K4:K7"/>
    <mergeCell ref="L4:L7"/>
    <mergeCell ref="M4:Q4"/>
    <mergeCell ref="R4:T5"/>
    <mergeCell ref="M5:M7"/>
    <mergeCell ref="N5:N7"/>
    <mergeCell ref="O5:Q5"/>
    <mergeCell ref="O6:O7"/>
    <mergeCell ref="P6:Q6"/>
    <mergeCell ref="AA4:AA7"/>
    <mergeCell ref="AB4:AB7"/>
    <mergeCell ref="AC4:AC7"/>
    <mergeCell ref="V4:V7"/>
    <mergeCell ref="W4:W7"/>
    <mergeCell ref="X4:X7"/>
    <mergeCell ref="Y4:Y7"/>
    <mergeCell ref="Z4:Z7"/>
  </mergeCells>
  <printOptions horizontalCentered="1"/>
  <pageMargins left="0.59055118110236227" right="0.59055118110236227" top="0.62992125984251968" bottom="0" header="0.35433070866141736" footer="0"/>
  <pageSetup paperSize="8" scale="9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K28"/>
  <sheetViews>
    <sheetView zoomScale="55" zoomScaleNormal="55" zoomScalePageLayoutView="55" workbookViewId="0">
      <pane xSplit="7" ySplit="7" topLeftCell="H15" activePane="bottomRight" state="frozen"/>
      <selection activeCell="A2" sqref="A2"/>
      <selection pane="topRight" activeCell="H2" sqref="H2"/>
      <selection pane="bottomLeft" activeCell="A6" sqref="A6"/>
      <selection pane="bottomRight" activeCell="AL20" sqref="AL20"/>
    </sheetView>
  </sheetViews>
  <sheetFormatPr defaultRowHeight="12.75"/>
  <cols>
    <col min="1" max="1" width="8.75" style="764" customWidth="1"/>
    <col min="2" max="2" width="40.75" style="765" customWidth="1"/>
    <col min="3" max="3" width="10.375" style="765" hidden="1" customWidth="1"/>
    <col min="4" max="4" width="9.5" style="766" hidden="1" customWidth="1"/>
    <col min="5" max="5" width="9" style="752" hidden="1" customWidth="1"/>
    <col min="6" max="6" width="10" style="764" hidden="1" customWidth="1"/>
    <col min="7" max="7" width="11.375" style="764" hidden="1" customWidth="1"/>
    <col min="8" max="8" width="10.25" style="765" customWidth="1"/>
    <col min="9" max="9" width="10.125" style="767" customWidth="1"/>
    <col min="10" max="10" width="0.875" style="767" hidden="1" customWidth="1"/>
    <col min="11" max="11" width="12.875" style="768" customWidth="1"/>
    <col min="12" max="12" width="10.625" style="768" hidden="1" customWidth="1"/>
    <col min="13" max="13" width="10.75" style="768" hidden="1" customWidth="1"/>
    <col min="14" max="14" width="14.5" style="765" customWidth="1"/>
    <col min="15" max="15" width="11.25" style="764" customWidth="1"/>
    <col min="16" max="16" width="11.5" style="764" customWidth="1"/>
    <col min="17" max="17" width="12.5" style="764" customWidth="1"/>
    <col min="18" max="18" width="11.375" style="764" hidden="1" customWidth="1"/>
    <col min="19" max="19" width="8.875" style="764" hidden="1" customWidth="1"/>
    <col min="20" max="20" width="11.125" style="764" hidden="1" customWidth="1"/>
    <col min="21" max="21" width="12.5" style="764" bestFit="1" customWidth="1"/>
    <col min="22" max="23" width="12.5" style="764" hidden="1" customWidth="1"/>
    <col min="24" max="24" width="10.25" style="764" hidden="1" customWidth="1"/>
    <col min="25" max="25" width="12.125" style="764" hidden="1" customWidth="1"/>
    <col min="26" max="26" width="11.25" style="764" hidden="1" customWidth="1"/>
    <col min="27" max="27" width="12.5" style="764" customWidth="1"/>
    <col min="28" max="28" width="10.625" style="764" hidden="1" customWidth="1"/>
    <col min="29" max="29" width="9" style="764" hidden="1" customWidth="1"/>
    <col min="30" max="30" width="9.375" style="764" hidden="1" customWidth="1"/>
    <col min="31" max="31" width="12.125" style="764" hidden="1" customWidth="1"/>
    <col min="32" max="32" width="10.25" style="765" hidden="1" customWidth="1"/>
    <col min="33" max="33" width="10.25" style="764" hidden="1" customWidth="1"/>
    <col min="34" max="34" width="12.875" style="764" customWidth="1"/>
    <col min="35" max="35" width="17.875" style="764" customWidth="1"/>
    <col min="36" max="16384" width="9" style="764"/>
  </cols>
  <sheetData>
    <row r="1" spans="1:37" ht="21.75" customHeight="1">
      <c r="A1" s="2292" t="s">
        <v>2450</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1995"/>
      <c r="AK1" s="1995"/>
    </row>
    <row r="2" spans="1:37" ht="21.75" customHeight="1">
      <c r="A2" s="2293" t="s">
        <v>2425</v>
      </c>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1996"/>
      <c r="AK2" s="1996"/>
    </row>
    <row r="3" spans="1:37" s="753" customFormat="1" ht="26.25" customHeight="1">
      <c r="A3" s="2277" t="s">
        <v>2421</v>
      </c>
      <c r="B3" s="2277"/>
      <c r="C3" s="2277"/>
      <c r="D3" s="2277"/>
      <c r="E3" s="2277"/>
      <c r="F3" s="2277"/>
      <c r="G3" s="2277"/>
      <c r="H3" s="2277"/>
      <c r="I3" s="2277"/>
      <c r="J3" s="2277"/>
      <c r="K3" s="2277"/>
      <c r="L3" s="227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012"/>
      <c r="AJ3" s="2012"/>
      <c r="AK3" s="1528"/>
    </row>
    <row r="4" spans="1:37" s="754" customFormat="1" ht="21.75" customHeight="1">
      <c r="A4" s="2346" t="s">
        <v>0</v>
      </c>
      <c r="B4" s="2343" t="s">
        <v>1</v>
      </c>
      <c r="C4" s="2346" t="s">
        <v>1147</v>
      </c>
      <c r="D4" s="2347"/>
      <c r="E4" s="2346" t="s">
        <v>8</v>
      </c>
      <c r="F4" s="2346" t="s">
        <v>643</v>
      </c>
      <c r="G4" s="2346" t="s">
        <v>644</v>
      </c>
      <c r="H4" s="2348" t="s">
        <v>2</v>
      </c>
      <c r="I4" s="2338" t="s">
        <v>1090</v>
      </c>
      <c r="J4" s="2338" t="s">
        <v>1142</v>
      </c>
      <c r="K4" s="2339" t="s">
        <v>649</v>
      </c>
      <c r="L4" s="2339" t="s">
        <v>1143</v>
      </c>
      <c r="M4" s="2340" t="s">
        <v>3</v>
      </c>
      <c r="N4" s="2341"/>
      <c r="O4" s="2341"/>
      <c r="P4" s="2341"/>
      <c r="Q4" s="2342"/>
      <c r="R4" s="2336" t="s">
        <v>4</v>
      </c>
      <c r="S4" s="2336"/>
      <c r="T4" s="2336"/>
      <c r="U4" s="2344" t="s">
        <v>5</v>
      </c>
      <c r="V4" s="2265" t="s">
        <v>2165</v>
      </c>
      <c r="W4" s="2265" t="s">
        <v>2307</v>
      </c>
      <c r="X4" s="2265">
        <v>2018</v>
      </c>
      <c r="Y4" s="2265">
        <v>2019</v>
      </c>
      <c r="Z4" s="2265">
        <v>2020</v>
      </c>
      <c r="AA4" s="2344" t="s">
        <v>2127</v>
      </c>
      <c r="AB4" s="2344" t="s">
        <v>6</v>
      </c>
      <c r="AC4" s="2344"/>
      <c r="AD4" s="2344"/>
      <c r="AE4" s="2344"/>
      <c r="AF4" s="2344"/>
      <c r="AG4" s="2344"/>
      <c r="AH4" s="2344" t="s">
        <v>2128</v>
      </c>
      <c r="AI4" s="2331" t="s">
        <v>7</v>
      </c>
    </row>
    <row r="5" spans="1:37" s="754" customFormat="1" ht="16.5" customHeight="1">
      <c r="A5" s="2346"/>
      <c r="B5" s="2343"/>
      <c r="C5" s="2349" t="s">
        <v>1148</v>
      </c>
      <c r="D5" s="2348" t="s">
        <v>12</v>
      </c>
      <c r="E5" s="2346"/>
      <c r="F5" s="2346"/>
      <c r="G5" s="2346"/>
      <c r="H5" s="2349"/>
      <c r="I5" s="2338"/>
      <c r="J5" s="2338"/>
      <c r="K5" s="2339"/>
      <c r="L5" s="2339"/>
      <c r="M5" s="2343" t="s">
        <v>1144</v>
      </c>
      <c r="N5" s="2343" t="s">
        <v>1145</v>
      </c>
      <c r="O5" s="2336" t="s">
        <v>10</v>
      </c>
      <c r="P5" s="2336"/>
      <c r="Q5" s="2336"/>
      <c r="R5" s="2336"/>
      <c r="S5" s="2336"/>
      <c r="T5" s="2336"/>
      <c r="U5" s="2344"/>
      <c r="V5" s="2266"/>
      <c r="W5" s="2266"/>
      <c r="X5" s="2266"/>
      <c r="Y5" s="2266"/>
      <c r="Z5" s="2266"/>
      <c r="AA5" s="2344"/>
      <c r="AB5" s="2344"/>
      <c r="AC5" s="2344"/>
      <c r="AD5" s="2344"/>
      <c r="AE5" s="2344"/>
      <c r="AF5" s="2344"/>
      <c r="AG5" s="2344"/>
      <c r="AH5" s="2344"/>
      <c r="AI5" s="2331"/>
    </row>
    <row r="6" spans="1:37" s="754" customFormat="1" ht="16.5" customHeight="1">
      <c r="A6" s="2346"/>
      <c r="B6" s="2343"/>
      <c r="C6" s="2349"/>
      <c r="D6" s="2349"/>
      <c r="E6" s="2346"/>
      <c r="F6" s="2346"/>
      <c r="G6" s="2346"/>
      <c r="H6" s="2349"/>
      <c r="I6" s="2338"/>
      <c r="J6" s="2338"/>
      <c r="K6" s="2339"/>
      <c r="L6" s="2339"/>
      <c r="M6" s="2343"/>
      <c r="N6" s="2343"/>
      <c r="O6" s="2336" t="s">
        <v>11</v>
      </c>
      <c r="P6" s="2334" t="s">
        <v>14</v>
      </c>
      <c r="Q6" s="2335"/>
      <c r="R6" s="2336" t="s">
        <v>12</v>
      </c>
      <c r="S6" s="2334" t="s">
        <v>14</v>
      </c>
      <c r="T6" s="2335"/>
      <c r="U6" s="2344"/>
      <c r="V6" s="2266"/>
      <c r="W6" s="2266"/>
      <c r="X6" s="2266"/>
      <c r="Y6" s="2266"/>
      <c r="Z6" s="2266"/>
      <c r="AA6" s="2344"/>
      <c r="AB6" s="2333" t="s">
        <v>13</v>
      </c>
      <c r="AC6" s="2333" t="s">
        <v>14</v>
      </c>
      <c r="AD6" s="2333"/>
      <c r="AE6" s="2333"/>
      <c r="AF6" s="2333"/>
      <c r="AG6" s="2333"/>
      <c r="AH6" s="2344"/>
      <c r="AI6" s="2331"/>
    </row>
    <row r="7" spans="1:37" s="754" customFormat="1" ht="63">
      <c r="A7" s="2346"/>
      <c r="B7" s="2343"/>
      <c r="C7" s="2350"/>
      <c r="D7" s="2350"/>
      <c r="E7" s="2346"/>
      <c r="F7" s="2346"/>
      <c r="G7" s="2346"/>
      <c r="H7" s="2350"/>
      <c r="I7" s="2338"/>
      <c r="J7" s="2338"/>
      <c r="K7" s="2339"/>
      <c r="L7" s="2339"/>
      <c r="M7" s="2343"/>
      <c r="N7" s="2343"/>
      <c r="O7" s="2337"/>
      <c r="P7" s="772" t="s">
        <v>1149</v>
      </c>
      <c r="Q7" s="796" t="s">
        <v>1150</v>
      </c>
      <c r="R7" s="2337"/>
      <c r="S7" s="772" t="s">
        <v>1149</v>
      </c>
      <c r="T7" s="796" t="s">
        <v>1150</v>
      </c>
      <c r="U7" s="2345"/>
      <c r="V7" s="2291"/>
      <c r="W7" s="2291"/>
      <c r="X7" s="2291"/>
      <c r="Y7" s="2291"/>
      <c r="Z7" s="2291"/>
      <c r="AA7" s="2345"/>
      <c r="AB7" s="2351"/>
      <c r="AC7" s="797" t="s">
        <v>15</v>
      </c>
      <c r="AD7" s="797" t="s">
        <v>1540</v>
      </c>
      <c r="AE7" s="797"/>
      <c r="AF7" s="797" t="s">
        <v>16</v>
      </c>
      <c r="AG7" s="797" t="s">
        <v>17</v>
      </c>
      <c r="AH7" s="2345"/>
      <c r="AI7" s="2332"/>
    </row>
    <row r="8" spans="1:37" s="754" customFormat="1" ht="33.75" customHeight="1">
      <c r="A8" s="798"/>
      <c r="B8" s="1666" t="s">
        <v>1484</v>
      </c>
      <c r="C8" s="800"/>
      <c r="D8" s="800"/>
      <c r="E8" s="798"/>
      <c r="F8" s="798"/>
      <c r="G8" s="798"/>
      <c r="H8" s="800"/>
      <c r="I8" s="801"/>
      <c r="J8" s="801"/>
      <c r="K8" s="802"/>
      <c r="L8" s="802"/>
      <c r="M8" s="799"/>
      <c r="N8" s="799"/>
      <c r="O8" s="803">
        <f>SUBTOTAL(109,O10:O32)</f>
        <v>2158072</v>
      </c>
      <c r="P8" s="803">
        <f>SUBTOTAL(109,P10:P32)</f>
        <v>1102225</v>
      </c>
      <c r="Q8" s="803">
        <f>SUBTOTAL(109,Q10:Q32)</f>
        <v>1023542</v>
      </c>
      <c r="R8" s="803">
        <f t="shared" ref="R8:AE8" si="0">SUBTOTAL(9,R10:R17)</f>
        <v>491782</v>
      </c>
      <c r="S8" s="803">
        <f t="shared" si="0"/>
        <v>53000</v>
      </c>
      <c r="T8" s="803">
        <f t="shared" si="0"/>
        <v>277934</v>
      </c>
      <c r="U8" s="803">
        <f>SUBTOTAL(109,U10:U32)</f>
        <v>321017.60000000003</v>
      </c>
      <c r="V8" s="803">
        <f t="shared" ref="V8:Y8" si="1">SUBTOTAL(109,V10:V32)</f>
        <v>88100</v>
      </c>
      <c r="W8" s="803">
        <f>SUBTOTAL(109,W9:W32)</f>
        <v>20000</v>
      </c>
      <c r="X8" s="803">
        <f t="shared" si="1"/>
        <v>110000</v>
      </c>
      <c r="Y8" s="803">
        <f t="shared" si="1"/>
        <v>148975</v>
      </c>
      <c r="Z8" s="803">
        <f>SUBTOTAL(109,Z10:Z32)-80000</f>
        <v>65297</v>
      </c>
      <c r="AA8" s="803">
        <f>SUBTOTAL(109,AA9:AA32)-80000</f>
        <v>432372</v>
      </c>
      <c r="AB8" s="803">
        <f>SUBTOTAL(109,AB10:AB32)</f>
        <v>377532.60000000003</v>
      </c>
      <c r="AC8" s="803">
        <f>SUBTOTAL(109,AC10:AC32)</f>
        <v>88100</v>
      </c>
      <c r="AD8" s="803">
        <f t="shared" si="0"/>
        <v>0</v>
      </c>
      <c r="AE8" s="803">
        <f t="shared" si="0"/>
        <v>0</v>
      </c>
      <c r="AF8" s="803">
        <f>SUBTOTAL(109,AF10:AF32)</f>
        <v>50000</v>
      </c>
      <c r="AG8" s="803">
        <f>SUBTOTAL(109,AG10:AG32)</f>
        <v>239432.60000000003</v>
      </c>
      <c r="AH8" s="803">
        <f>AA8-U8</f>
        <v>111354.39999999997</v>
      </c>
      <c r="AI8" s="804"/>
    </row>
    <row r="9" spans="1:37" s="1688" customFormat="1" ht="33.75" customHeight="1">
      <c r="A9" s="1681" t="s">
        <v>2129</v>
      </c>
      <c r="B9" s="1682" t="s">
        <v>2126</v>
      </c>
      <c r="C9" s="1683"/>
      <c r="D9" s="1683"/>
      <c r="E9" s="1681"/>
      <c r="F9" s="1681"/>
      <c r="G9" s="1681"/>
      <c r="H9" s="1683"/>
      <c r="I9" s="1684"/>
      <c r="J9" s="1684"/>
      <c r="K9" s="1685"/>
      <c r="L9" s="1685"/>
      <c r="M9" s="1682"/>
      <c r="N9" s="1682"/>
      <c r="O9" s="1686">
        <f>SUBTOTAL(109,O10:O17)</f>
        <v>1727662</v>
      </c>
      <c r="P9" s="1686">
        <f>SUBTOTAL(109,P10:P17)</f>
        <v>1102225</v>
      </c>
      <c r="Q9" s="1686">
        <f>SUBTOTAL(109,Q10:Q17)</f>
        <v>625437</v>
      </c>
      <c r="R9" s="1686"/>
      <c r="S9" s="1686"/>
      <c r="T9" s="1686"/>
      <c r="U9" s="1686">
        <f>SUBTOTAL(109,U10:U17)</f>
        <v>291017.60000000003</v>
      </c>
      <c r="V9" s="1686"/>
      <c r="W9" s="1686"/>
      <c r="X9" s="1686"/>
      <c r="Y9" s="1686"/>
      <c r="Z9" s="1686"/>
      <c r="AA9" s="1686">
        <f>SUBTOTAL(109,AA10:AA17)</f>
        <v>269857</v>
      </c>
      <c r="AB9" s="1686">
        <f>SUBTOTAL(109,AB10:AB17)</f>
        <v>291017.60000000003</v>
      </c>
      <c r="AC9" s="1686">
        <f>SUBTOTAL(109,AC10:AC17)</f>
        <v>88100</v>
      </c>
      <c r="AD9" s="1686"/>
      <c r="AE9" s="1686"/>
      <c r="AF9" s="1686">
        <f>SUBTOTAL(109,AF10:AF17)</f>
        <v>20000</v>
      </c>
      <c r="AG9" s="1686">
        <f>SUBTOTAL(109,AG10:AG17)</f>
        <v>182917.60000000003</v>
      </c>
      <c r="AH9" s="1686">
        <f>AA9-U9</f>
        <v>-21160.600000000035</v>
      </c>
      <c r="AI9" s="1687"/>
    </row>
    <row r="10" spans="1:37" s="791" customFormat="1" ht="47.25">
      <c r="A10" s="805">
        <v>1</v>
      </c>
      <c r="B10" s="806" t="s">
        <v>450</v>
      </c>
      <c r="C10" s="806"/>
      <c r="D10" s="807"/>
      <c r="E10" s="771" t="s">
        <v>170</v>
      </c>
      <c r="F10" s="808" t="s">
        <v>1247</v>
      </c>
      <c r="G10" s="808" t="s">
        <v>460</v>
      </c>
      <c r="H10" s="771" t="s">
        <v>19</v>
      </c>
      <c r="I10" s="809">
        <v>2013</v>
      </c>
      <c r="J10" s="809">
        <v>2013</v>
      </c>
      <c r="K10" s="809">
        <v>2018</v>
      </c>
      <c r="L10" s="809">
        <v>2018</v>
      </c>
      <c r="M10" s="809"/>
      <c r="N10" s="1904" t="s">
        <v>451</v>
      </c>
      <c r="O10" s="1384">
        <f>VLOOKUP(B10,goc!$B$28:$AA$531,14,0)</f>
        <v>936586</v>
      </c>
      <c r="P10" s="1384">
        <v>618226</v>
      </c>
      <c r="Q10" s="1384">
        <f>O10-P10</f>
        <v>318360</v>
      </c>
      <c r="R10" s="1384">
        <f>VLOOKUP(B10,goc!$B$28:$AA$531,17,0)</f>
        <v>313524</v>
      </c>
      <c r="S10" s="1384">
        <f>VLOOKUP(B10,goc!$B$28:$AA$531,18,0)</f>
        <v>0</v>
      </c>
      <c r="T10" s="1384">
        <v>234024</v>
      </c>
      <c r="U10" s="1384">
        <v>52500</v>
      </c>
      <c r="V10" s="1912">
        <v>52500</v>
      </c>
      <c r="W10" s="1384"/>
      <c r="X10" s="1384"/>
      <c r="Y10" s="1384"/>
      <c r="Z10" s="1384"/>
      <c r="AA10" s="1384">
        <f t="shared" ref="AA10:AA23" si="2">SUM(V10:Z10)</f>
        <v>52500</v>
      </c>
      <c r="AB10" s="1384">
        <f>VLOOKUP(B10,goc!$B$28:$AA$531,21,0)</f>
        <v>52500</v>
      </c>
      <c r="AC10" s="1384">
        <f>VLOOKUP(B10,goc!$B$28:$AA$531,22,0)</f>
        <v>52500</v>
      </c>
      <c r="AD10" s="1384">
        <f>VLOOKUP(B10,goc!$B$28:$AA$531,23,0)</f>
        <v>0</v>
      </c>
      <c r="AE10" s="1384">
        <f>VLOOKUP(B10,goc!$B$28:$AA$531,24,0)</f>
        <v>0</v>
      </c>
      <c r="AF10" s="1384">
        <f>VLOOKUP(B10,goc!$B$28:$AA$531,25,0)</f>
        <v>0</v>
      </c>
      <c r="AG10" s="1384">
        <f>VLOOKUP(B10,goc!$B$28:$AA$531,26,0)</f>
        <v>0</v>
      </c>
      <c r="AH10" s="1384"/>
      <c r="AI10" s="806"/>
    </row>
    <row r="11" spans="1:37" s="791" customFormat="1" ht="141.75">
      <c r="A11" s="805">
        <v>2</v>
      </c>
      <c r="B11" s="810" t="s">
        <v>448</v>
      </c>
      <c r="C11" s="810"/>
      <c r="D11" s="810"/>
      <c r="E11" s="811" t="s">
        <v>178</v>
      </c>
      <c r="F11" s="808" t="s">
        <v>1247</v>
      </c>
      <c r="G11" s="808" t="s">
        <v>460</v>
      </c>
      <c r="H11" s="771" t="s">
        <v>19</v>
      </c>
      <c r="I11" s="809">
        <v>2013</v>
      </c>
      <c r="J11" s="809">
        <v>2013</v>
      </c>
      <c r="K11" s="809">
        <v>2018</v>
      </c>
      <c r="L11" s="809">
        <v>2018</v>
      </c>
      <c r="M11" s="809"/>
      <c r="N11" s="1905" t="s">
        <v>449</v>
      </c>
      <c r="O11" s="1384">
        <f>VLOOKUP(B11,goc!$B$28:$AA$531,14,0)</f>
        <v>391940</v>
      </c>
      <c r="P11" s="1384">
        <f>VLOOKUP(B11,goc!$B$28:$AA$531,15,0)</f>
        <v>265000</v>
      </c>
      <c r="Q11" s="1384">
        <f>VLOOKUP(B11,goc!$B$28:$AA$531,16,0)</f>
        <v>126940</v>
      </c>
      <c r="R11" s="1384">
        <v>97258</v>
      </c>
      <c r="S11" s="1384">
        <f>VLOOKUP(B11,goc!$B$28:$AA$531,18,0)</f>
        <v>0</v>
      </c>
      <c r="T11" s="1384">
        <v>35910</v>
      </c>
      <c r="U11" s="1384">
        <v>78336</v>
      </c>
      <c r="V11" s="1809">
        <v>25600</v>
      </c>
      <c r="W11" s="1809">
        <v>10000</v>
      </c>
      <c r="X11" s="1809">
        <v>20000</v>
      </c>
      <c r="Y11" s="1809">
        <v>11368</v>
      </c>
      <c r="Z11" s="1809">
        <v>11184</v>
      </c>
      <c r="AA11" s="1384">
        <f t="shared" si="2"/>
        <v>78152</v>
      </c>
      <c r="AB11" s="1384">
        <f>VLOOKUP(B11,goc!$B$28:$AA$531,21,0)</f>
        <v>78336</v>
      </c>
      <c r="AC11" s="1384">
        <f>VLOOKUP(B11,goc!$B$28:$AA$531,22,0)</f>
        <v>25600</v>
      </c>
      <c r="AD11" s="1384">
        <f>VLOOKUP(B11,goc!$B$28:$AA$531,23,0)</f>
        <v>0</v>
      </c>
      <c r="AE11" s="1384">
        <f>VLOOKUP(B11,goc!$B$28:$AA$531,24,0)</f>
        <v>0</v>
      </c>
      <c r="AF11" s="1384">
        <f>VLOOKUP(B11,goc!$B$28:$AA$531,25,0)</f>
        <v>10000</v>
      </c>
      <c r="AG11" s="1384">
        <f>VLOOKUP(B11,goc!$B$28:$AA$531,26,0)</f>
        <v>42736</v>
      </c>
      <c r="AH11" s="1384"/>
      <c r="AI11" s="770"/>
    </row>
    <row r="12" spans="1:37" s="791" customFormat="1" ht="47.25">
      <c r="A12" s="805">
        <v>4</v>
      </c>
      <c r="B12" s="810" t="s">
        <v>444</v>
      </c>
      <c r="C12" s="810"/>
      <c r="D12" s="810"/>
      <c r="E12" s="811" t="s">
        <v>178</v>
      </c>
      <c r="F12" s="808" t="s">
        <v>1247</v>
      </c>
      <c r="G12" s="808" t="s">
        <v>460</v>
      </c>
      <c r="H12" s="771" t="s">
        <v>19</v>
      </c>
      <c r="I12" s="809">
        <v>2015</v>
      </c>
      <c r="J12" s="809">
        <v>2015</v>
      </c>
      <c r="K12" s="809">
        <v>2019</v>
      </c>
      <c r="L12" s="809" t="s">
        <v>1319</v>
      </c>
      <c r="M12" s="809"/>
      <c r="N12" s="1906" t="s">
        <v>445</v>
      </c>
      <c r="O12" s="1909">
        <v>216625</v>
      </c>
      <c r="P12" s="1384">
        <f>VLOOKUP(B12,goc!$B$28:$AA$531,15,0)</f>
        <v>120000</v>
      </c>
      <c r="Q12" s="1909">
        <v>96625</v>
      </c>
      <c r="R12" s="1384">
        <f>VLOOKUP(B12,goc!$B$28:$AA$531,17,0)</f>
        <v>20000</v>
      </c>
      <c r="S12" s="1384">
        <f>VLOOKUP(B12,goc!$B$28:$AA$531,18,0)</f>
        <v>0</v>
      </c>
      <c r="T12" s="1384">
        <f>VLOOKUP(B12,goc!$B$28:$AA$531,19,0)</f>
        <v>0</v>
      </c>
      <c r="U12" s="1384">
        <v>90244.800000000017</v>
      </c>
      <c r="V12" s="1809">
        <v>5000</v>
      </c>
      <c r="W12" s="1809">
        <v>10000</v>
      </c>
      <c r="X12" s="1809">
        <v>20000</v>
      </c>
      <c r="Y12" s="1809">
        <v>27623</v>
      </c>
      <c r="Z12" s="1384">
        <v>11311</v>
      </c>
      <c r="AA12" s="1384">
        <f t="shared" si="2"/>
        <v>73934</v>
      </c>
      <c r="AB12" s="1384">
        <f>VLOOKUP(B12,goc!$B$28:$AA$531,21,0)</f>
        <v>90244.800000000017</v>
      </c>
      <c r="AC12" s="1384">
        <f>VLOOKUP(B12,goc!$B$28:$AA$531,22,0)</f>
        <v>5000</v>
      </c>
      <c r="AD12" s="1384">
        <f>VLOOKUP(B12,goc!$B$28:$AA$531,23,0)</f>
        <v>0</v>
      </c>
      <c r="AE12" s="1384">
        <f>VLOOKUP(B12,goc!$B$28:$AA$531,24,0)</f>
        <v>0</v>
      </c>
      <c r="AF12" s="1384">
        <f>VLOOKUP(B12,goc!$B$28:$AA$531,25,0)</f>
        <v>10000</v>
      </c>
      <c r="AG12" s="1384">
        <f>VLOOKUP(B12,goc!$B$28:$AA$531,26,0)</f>
        <v>75244.800000000017</v>
      </c>
      <c r="AH12" s="1384"/>
      <c r="AI12" s="770"/>
    </row>
    <row r="13" spans="1:37" s="791" customFormat="1" ht="47.25">
      <c r="A13" s="805">
        <v>3</v>
      </c>
      <c r="B13" s="812" t="s">
        <v>446</v>
      </c>
      <c r="C13" s="812"/>
      <c r="D13" s="812"/>
      <c r="E13" s="811" t="s">
        <v>178</v>
      </c>
      <c r="F13" s="808" t="s">
        <v>1247</v>
      </c>
      <c r="G13" s="808" t="s">
        <v>460</v>
      </c>
      <c r="H13" s="771" t="s">
        <v>19</v>
      </c>
      <c r="I13" s="809">
        <v>2014</v>
      </c>
      <c r="J13" s="809">
        <v>2014</v>
      </c>
      <c r="K13" s="809">
        <v>2016</v>
      </c>
      <c r="L13" s="809">
        <v>2015</v>
      </c>
      <c r="M13" s="809"/>
      <c r="N13" s="1906" t="s">
        <v>447</v>
      </c>
      <c r="O13" s="1384">
        <f>VLOOKUP(B13,goc!$B$28:$AA$531,14,0)</f>
        <v>13963</v>
      </c>
      <c r="P13" s="1384">
        <f>VLOOKUP(B13,goc!$B$28:$AA$531,15,0)</f>
        <v>0</v>
      </c>
      <c r="Q13" s="1384">
        <f>VLOOKUP(B13,goc!$B$28:$AA$531,16,0)</f>
        <v>13963</v>
      </c>
      <c r="R13" s="1384">
        <v>8000</v>
      </c>
      <c r="S13" s="1384">
        <f>VLOOKUP(B13,goc!$B$28:$AA$531,18,0)</f>
        <v>0</v>
      </c>
      <c r="T13" s="1384">
        <v>8000</v>
      </c>
      <c r="U13" s="1384">
        <v>5000</v>
      </c>
      <c r="V13" s="1384">
        <v>5000</v>
      </c>
      <c r="W13" s="1384"/>
      <c r="X13" s="1384"/>
      <c r="Y13" s="1384"/>
      <c r="Z13" s="1384"/>
      <c r="AA13" s="1384">
        <f t="shared" si="2"/>
        <v>5000</v>
      </c>
      <c r="AB13" s="1384">
        <f>VLOOKUP(B13,goc!$B$28:$AA$531,21,0)</f>
        <v>5000</v>
      </c>
      <c r="AC13" s="1384">
        <f>VLOOKUP(B13,goc!$B$28:$AA$531,22,0)</f>
        <v>5000</v>
      </c>
      <c r="AD13" s="1384">
        <f>VLOOKUP(B13,goc!$B$28:$AA$531,23,0)</f>
        <v>0</v>
      </c>
      <c r="AE13" s="1384">
        <f>VLOOKUP(B13,goc!$B$28:$AA$531,24,0)</f>
        <v>0</v>
      </c>
      <c r="AF13" s="1384">
        <f>VLOOKUP(B13,goc!$B$28:$AA$531,25,0)</f>
        <v>0</v>
      </c>
      <c r="AG13" s="1384">
        <f>VLOOKUP(B13,goc!$B$28:$AA$531,26,0)</f>
        <v>0</v>
      </c>
      <c r="AH13" s="1384"/>
      <c r="AI13" s="806"/>
    </row>
    <row r="14" spans="1:37" s="791" customFormat="1" ht="110.25">
      <c r="A14" s="805">
        <v>5</v>
      </c>
      <c r="B14" s="813" t="s">
        <v>452</v>
      </c>
      <c r="C14" s="813"/>
      <c r="D14" s="813"/>
      <c r="E14" s="811" t="s">
        <v>178</v>
      </c>
      <c r="F14" s="808" t="s">
        <v>1247</v>
      </c>
      <c r="G14" s="808" t="s">
        <v>460</v>
      </c>
      <c r="H14" s="814" t="s">
        <v>51</v>
      </c>
      <c r="I14" s="809">
        <v>2015</v>
      </c>
      <c r="J14" s="809">
        <v>2015</v>
      </c>
      <c r="K14" s="809">
        <v>2019</v>
      </c>
      <c r="L14" s="809" t="s">
        <v>1319</v>
      </c>
      <c r="M14" s="809"/>
      <c r="N14" s="1727" t="s">
        <v>453</v>
      </c>
      <c r="O14" s="1909">
        <v>74989</v>
      </c>
      <c r="P14" s="1910">
        <f>O14-Q14</f>
        <v>45000</v>
      </c>
      <c r="Q14" s="1909">
        <v>29989</v>
      </c>
      <c r="R14" s="1384">
        <v>24000</v>
      </c>
      <c r="S14" s="1384">
        <v>24000</v>
      </c>
      <c r="T14" s="1384">
        <f>VLOOKUP(B14,goc!$B$28:$AA$531,19,0)</f>
        <v>0</v>
      </c>
      <c r="U14" s="1384">
        <v>27786.600000000006</v>
      </c>
      <c r="V14" s="1809"/>
      <c r="W14" s="1809"/>
      <c r="X14" s="1809">
        <v>15000</v>
      </c>
      <c r="Y14" s="1809">
        <v>6394</v>
      </c>
      <c r="Z14" s="1384">
        <v>5264</v>
      </c>
      <c r="AA14" s="1384">
        <f t="shared" si="2"/>
        <v>26658</v>
      </c>
      <c r="AB14" s="1384">
        <f>VLOOKUP(B14,goc!$B$28:$AA$531,21,0)</f>
        <v>27786.600000000006</v>
      </c>
      <c r="AC14" s="1384">
        <f>VLOOKUP(B14,goc!$B$28:$AA$531,22,0)</f>
        <v>0</v>
      </c>
      <c r="AD14" s="1384">
        <f>VLOOKUP(B14,goc!$B$28:$AA$531,23,0)</f>
        <v>0</v>
      </c>
      <c r="AE14" s="1384">
        <f>VLOOKUP(B14,goc!$B$28:$AA$531,24,0)</f>
        <v>0</v>
      </c>
      <c r="AF14" s="1384">
        <f>VLOOKUP(B14,goc!$B$28:$AA$531,25,0)</f>
        <v>0</v>
      </c>
      <c r="AG14" s="1384">
        <f>VLOOKUP(B14,goc!$B$28:$AA$531,26,0)</f>
        <v>27786.600000000006</v>
      </c>
      <c r="AH14" s="1384"/>
      <c r="AI14" s="770"/>
    </row>
    <row r="15" spans="1:37" s="791" customFormat="1" ht="110.25">
      <c r="A15" s="805">
        <v>6</v>
      </c>
      <c r="B15" s="813" t="s">
        <v>454</v>
      </c>
      <c r="C15" s="813"/>
      <c r="D15" s="813"/>
      <c r="E15" s="811" t="s">
        <v>178</v>
      </c>
      <c r="F15" s="808" t="s">
        <v>1247</v>
      </c>
      <c r="G15" s="808" t="s">
        <v>460</v>
      </c>
      <c r="H15" s="814" t="s">
        <v>51</v>
      </c>
      <c r="I15" s="809">
        <v>2015</v>
      </c>
      <c r="J15" s="809">
        <v>2015</v>
      </c>
      <c r="K15" s="809">
        <v>2019</v>
      </c>
      <c r="L15" s="809" t="s">
        <v>1319</v>
      </c>
      <c r="M15" s="809"/>
      <c r="N15" s="1727" t="s">
        <v>455</v>
      </c>
      <c r="O15" s="1910">
        <v>93559</v>
      </c>
      <c r="P15" s="1910">
        <f>O15-Q15</f>
        <v>53999</v>
      </c>
      <c r="Q15" s="1910">
        <v>39560</v>
      </c>
      <c r="R15" s="1384">
        <v>29000</v>
      </c>
      <c r="S15" s="1384">
        <v>29000</v>
      </c>
      <c r="T15" s="1384">
        <f>VLOOKUP(B15,goc!$B$28:$AA$531,19,0)</f>
        <v>0</v>
      </c>
      <c r="U15" s="1384">
        <v>37150.199999999997</v>
      </c>
      <c r="V15" s="1384"/>
      <c r="W15" s="1384"/>
      <c r="X15" s="1384">
        <v>15000</v>
      </c>
      <c r="Y15" s="1384">
        <v>11075</v>
      </c>
      <c r="Z15" s="1384">
        <v>7538</v>
      </c>
      <c r="AA15" s="1384">
        <f t="shared" si="2"/>
        <v>33613</v>
      </c>
      <c r="AB15" s="1384">
        <f>VLOOKUP(B15,goc!$B$28:$AA$531,21,0)</f>
        <v>37150.199999999997</v>
      </c>
      <c r="AC15" s="1384">
        <f>VLOOKUP(B15,goc!$B$28:$AA$531,22,0)</f>
        <v>0</v>
      </c>
      <c r="AD15" s="1384">
        <f>VLOOKUP(B15,goc!$B$28:$AA$531,23,0)</f>
        <v>0</v>
      </c>
      <c r="AE15" s="1384">
        <f>VLOOKUP(B15,goc!$B$28:$AA$531,24,0)</f>
        <v>0</v>
      </c>
      <c r="AF15" s="1384">
        <f>VLOOKUP(B15,goc!$B$28:$AA$531,25,0)</f>
        <v>0</v>
      </c>
      <c r="AG15" s="1384">
        <f>VLOOKUP(B15,goc!$B$28:$AA$531,26,0)</f>
        <v>37150.199999999997</v>
      </c>
      <c r="AH15" s="1384"/>
      <c r="AI15" s="770"/>
    </row>
    <row r="16" spans="1:37" s="791" customFormat="1" ht="47.25" hidden="1">
      <c r="A16" s="805">
        <v>7</v>
      </c>
      <c r="B16" s="813" t="s">
        <v>456</v>
      </c>
      <c r="C16" s="813"/>
      <c r="D16" s="813"/>
      <c r="E16" s="811" t="s">
        <v>178</v>
      </c>
      <c r="F16" s="815" t="s">
        <v>1248</v>
      </c>
      <c r="G16" s="808" t="s">
        <v>460</v>
      </c>
      <c r="H16" s="771" t="s">
        <v>19</v>
      </c>
      <c r="I16" s="809">
        <v>2016</v>
      </c>
      <c r="J16" s="809">
        <v>2016</v>
      </c>
      <c r="K16" s="809">
        <v>2018</v>
      </c>
      <c r="L16" s="809" t="s">
        <v>1319</v>
      </c>
      <c r="M16" s="809"/>
      <c r="N16" s="1906" t="s">
        <v>457</v>
      </c>
      <c r="O16" s="1384">
        <f>VLOOKUP(B16,goc!$B$28:$AA$531,14,0)</f>
        <v>106904</v>
      </c>
      <c r="P16" s="1384">
        <f>VLOOKUP(B16,goc!$B$28:$AA$531,15,0)</f>
        <v>91904</v>
      </c>
      <c r="Q16" s="1384">
        <f>VLOOKUP(B16,goc!$B$28:$AA$531,16,0)</f>
        <v>15000</v>
      </c>
      <c r="R16" s="1384">
        <f>VLOOKUP(B16,goc!$B$28:$AA$531,17,0)</f>
        <v>0</v>
      </c>
      <c r="S16" s="1384">
        <f>VLOOKUP(B16,goc!$B$28:$AA$531,18,0)</f>
        <v>0</v>
      </c>
      <c r="T16" s="1384">
        <f>VLOOKUP(B16,goc!$B$28:$AA$531,19,0)</f>
        <v>0</v>
      </c>
      <c r="U16" s="1384">
        <v>15000</v>
      </c>
      <c r="V16" s="1384"/>
      <c r="W16" s="1384"/>
      <c r="X16" s="1384">
        <v>15000</v>
      </c>
      <c r="Y16" s="1384">
        <v>28000</v>
      </c>
      <c r="Z16" s="1384"/>
      <c r="AA16" s="1384">
        <f t="shared" si="2"/>
        <v>43000</v>
      </c>
      <c r="AB16" s="1384">
        <f>VLOOKUP(B16,goc!$B$28:$AA$531,21,0)</f>
        <v>15000</v>
      </c>
      <c r="AC16" s="1384">
        <f>VLOOKUP(B16,goc!$B$28:$AA$531,22,0)</f>
        <v>0</v>
      </c>
      <c r="AD16" s="1384">
        <f>VLOOKUP(B16,goc!$B$28:$AA$531,23,0)</f>
        <v>0</v>
      </c>
      <c r="AE16" s="1384">
        <f>VLOOKUP(B16,goc!$B$28:$AA$531,24,0)</f>
        <v>0</v>
      </c>
      <c r="AF16" s="1384">
        <f>VLOOKUP(B16,goc!$B$28:$AA$531,25,0)</f>
        <v>0</v>
      </c>
      <c r="AG16" s="1384">
        <f>VLOOKUP(B16,goc!$B$28:$AA$531,26,0)</f>
        <v>15000</v>
      </c>
      <c r="AH16" s="1384"/>
      <c r="AI16" s="816"/>
    </row>
    <row r="17" spans="1:35" s="791" customFormat="1" ht="47.25" hidden="1">
      <c r="A17" s="805">
        <v>8</v>
      </c>
      <c r="B17" s="813" t="s">
        <v>458</v>
      </c>
      <c r="C17" s="813"/>
      <c r="D17" s="813"/>
      <c r="E17" s="811" t="s">
        <v>178</v>
      </c>
      <c r="F17" s="815" t="s">
        <v>1248</v>
      </c>
      <c r="G17" s="808" t="s">
        <v>460</v>
      </c>
      <c r="H17" s="771" t="s">
        <v>19</v>
      </c>
      <c r="I17" s="809">
        <v>2016</v>
      </c>
      <c r="J17" s="809">
        <v>2016</v>
      </c>
      <c r="K17" s="809">
        <v>2018</v>
      </c>
      <c r="L17" s="809" t="s">
        <v>1319</v>
      </c>
      <c r="M17" s="809"/>
      <c r="N17" s="1906" t="s">
        <v>459</v>
      </c>
      <c r="O17" s="1384">
        <f>VLOOKUP(B17,goc!$B$28:$AA$531,14,0)</f>
        <v>150000</v>
      </c>
      <c r="P17" s="1384">
        <f>VLOOKUP(B17,goc!$B$28:$AA$531,15,0)</f>
        <v>135000</v>
      </c>
      <c r="Q17" s="1384">
        <f>VLOOKUP(B17,goc!$B$28:$AA$531,16,0)</f>
        <v>15000</v>
      </c>
      <c r="R17" s="1384">
        <f>VLOOKUP(B17,goc!$B$28:$AA$531,17,0)</f>
        <v>0</v>
      </c>
      <c r="S17" s="1384">
        <f>VLOOKUP(B17,goc!$B$28:$AA$531,18,0)</f>
        <v>0</v>
      </c>
      <c r="T17" s="1384">
        <f>VLOOKUP(B17,goc!$B$28:$AA$531,19,0)</f>
        <v>0</v>
      </c>
      <c r="U17" s="1384">
        <v>15000</v>
      </c>
      <c r="V17" s="1384"/>
      <c r="W17" s="1384"/>
      <c r="X17" s="1384">
        <v>15000</v>
      </c>
      <c r="Y17" s="1384">
        <v>28515</v>
      </c>
      <c r="Z17" s="1384"/>
      <c r="AA17" s="1384">
        <f t="shared" si="2"/>
        <v>43515</v>
      </c>
      <c r="AB17" s="1384">
        <f>VLOOKUP(B17,goc!$B$28:$AA$531,21,0)</f>
        <v>15000</v>
      </c>
      <c r="AC17" s="1384">
        <f>VLOOKUP(B17,goc!$B$28:$AA$531,22,0)</f>
        <v>0</v>
      </c>
      <c r="AD17" s="1384">
        <f>VLOOKUP(B17,goc!$B$28:$AA$531,23,0)</f>
        <v>0</v>
      </c>
      <c r="AE17" s="1384">
        <f>VLOOKUP(B17,goc!$B$28:$AA$531,24,0)</f>
        <v>0</v>
      </c>
      <c r="AF17" s="1384">
        <f>VLOOKUP(B17,goc!$B$28:$AA$531,25,0)</f>
        <v>0</v>
      </c>
      <c r="AG17" s="1384">
        <f>VLOOKUP(B17,goc!$B$28:$AA$531,26,0)</f>
        <v>15000</v>
      </c>
      <c r="AH17" s="1384"/>
      <c r="AI17" s="816"/>
    </row>
    <row r="18" spans="1:35" s="1738" customFormat="1" ht="44.25" customHeight="1">
      <c r="A18" s="1943" t="s">
        <v>2130</v>
      </c>
      <c r="B18" s="1672" t="s">
        <v>2123</v>
      </c>
      <c r="C18" s="1734"/>
      <c r="D18" s="1735"/>
      <c r="E18" s="1733"/>
      <c r="F18" s="1733"/>
      <c r="G18" s="1733"/>
      <c r="H18" s="1734"/>
      <c r="I18" s="1736"/>
      <c r="J18" s="1736"/>
      <c r="K18" s="1737"/>
      <c r="L18" s="1737"/>
      <c r="M18" s="1737"/>
      <c r="N18" s="1907"/>
      <c r="O18" s="773">
        <f>SUBTOTAL(109,O19:O20)</f>
        <v>268000</v>
      </c>
      <c r="P18" s="773">
        <f>SUBTOTAL(109,P19:P20)</f>
        <v>0</v>
      </c>
      <c r="Q18" s="773">
        <f>SUBTOTAL(109,Q19:Q20)</f>
        <v>235695</v>
      </c>
      <c r="R18" s="1733"/>
      <c r="S18" s="1733"/>
      <c r="T18" s="1733"/>
      <c r="U18" s="773">
        <f>SUBTOTAL(109,U19:U20)</f>
        <v>30000</v>
      </c>
      <c r="V18" s="773"/>
      <c r="W18" s="773"/>
      <c r="X18" s="773"/>
      <c r="Y18" s="773"/>
      <c r="Z18" s="773"/>
      <c r="AA18" s="773">
        <f>SUBTOTAL(109,AA19:AA20)</f>
        <v>116515</v>
      </c>
      <c r="AB18" s="773">
        <f>SUBTOTAL(109,AB19:AB20)</f>
        <v>86515</v>
      </c>
      <c r="AC18" s="773">
        <f>SUBTOTAL(109,AC19:AC20)</f>
        <v>0</v>
      </c>
      <c r="AD18" s="1733"/>
      <c r="AE18" s="1733"/>
      <c r="AF18" s="773">
        <f>SUBTOTAL(109,AF19:AF20)</f>
        <v>30000</v>
      </c>
      <c r="AG18" s="773">
        <f>SUBTOTAL(109,AG19:AG20)</f>
        <v>56515</v>
      </c>
      <c r="AH18" s="773">
        <f>AA18-U18</f>
        <v>86515</v>
      </c>
      <c r="AI18" s="1733"/>
    </row>
    <row r="19" spans="1:35" s="791" customFormat="1" ht="52.5" customHeight="1">
      <c r="A19" s="769">
        <v>1</v>
      </c>
      <c r="B19" s="1598" t="s">
        <v>1892</v>
      </c>
      <c r="C19" s="762"/>
      <c r="D19" s="1678"/>
      <c r="E19" s="1677"/>
      <c r="F19" s="1677"/>
      <c r="G19" s="1677"/>
      <c r="H19" s="1256" t="str">
        <f>VLOOKUP($B19,'Dieu chinh'!$B$10:$U$65,2,0)</f>
        <v>Đồng Hới</v>
      </c>
      <c r="I19" s="1256">
        <f>VLOOKUP($B19,'Dieu chinh'!$B$10:$U$65,3,0)</f>
        <v>2016</v>
      </c>
      <c r="J19" s="1256" t="e">
        <f>VLOOKUP($B19,'Dieu chinh'!$B$10:$U$27,3,0)</f>
        <v>#N/A</v>
      </c>
      <c r="K19" s="1256">
        <f>VLOOKUP($B19,'Dieu chinh'!$B$10:$U$65,4,0)</f>
        <v>2018</v>
      </c>
      <c r="L19" s="1551"/>
      <c r="M19" s="1551"/>
      <c r="N19" s="1256" t="str">
        <f>VLOOKUP($B19,'Dieu chinh'!$B$10:$U$65,5,0)</f>
        <v>3463/QĐ-UBND ngày 28/10/2016</v>
      </c>
      <c r="O19" s="1911">
        <v>118000</v>
      </c>
      <c r="P19" s="761"/>
      <c r="Q19" s="1579">
        <f>118000-16521</f>
        <v>101479</v>
      </c>
      <c r="R19" s="1551"/>
      <c r="S19" s="1551"/>
      <c r="T19" s="1551"/>
      <c r="U19" s="1579">
        <v>15000</v>
      </c>
      <c r="V19" s="1579"/>
      <c r="W19" s="1579"/>
      <c r="X19" s="1579">
        <v>15000</v>
      </c>
      <c r="Y19" s="1579">
        <v>28000</v>
      </c>
      <c r="Z19" s="1579">
        <v>10000</v>
      </c>
      <c r="AA19" s="1579">
        <f t="shared" si="2"/>
        <v>53000</v>
      </c>
      <c r="AB19" s="761">
        <f>VLOOKUP($B19,'Dieu chinh'!$B$10:$U$65,11,0)</f>
        <v>43000</v>
      </c>
      <c r="AC19" s="761">
        <f>VLOOKUP($B19,'Dieu chinh'!$B$10:$U$65,12,0)</f>
        <v>0</v>
      </c>
      <c r="AD19" s="1551"/>
      <c r="AE19" s="1551"/>
      <c r="AF19" s="761">
        <f>VLOOKUP($B19,'Dieu chinh'!$B$10:$U$65,13,0)</f>
        <v>15000</v>
      </c>
      <c r="AG19" s="761">
        <f>VLOOKUP($B19,'Dieu chinh'!$B$10:$U$65,14,0)</f>
        <v>28000</v>
      </c>
      <c r="AH19" s="761"/>
      <c r="AI19" s="1256"/>
    </row>
    <row r="20" spans="1:35" s="791" customFormat="1" ht="49.5" customHeight="1">
      <c r="A20" s="769">
        <v>2</v>
      </c>
      <c r="B20" s="1598" t="s">
        <v>1893</v>
      </c>
      <c r="C20" s="762"/>
      <c r="D20" s="1678"/>
      <c r="E20" s="1677"/>
      <c r="F20" s="1677"/>
      <c r="G20" s="1677"/>
      <c r="H20" s="1256" t="str">
        <f>VLOOKUP($B20,'Dieu chinh'!$B$10:$U$65,2,0)</f>
        <v>Đồng Hới</v>
      </c>
      <c r="I20" s="1256">
        <f>VLOOKUP($B20,'Dieu chinh'!$B$10:$U$65,3,0)</f>
        <v>2016</v>
      </c>
      <c r="J20" s="1256" t="e">
        <f>VLOOKUP($B20,'Dieu chinh'!$B$10:$U$27,3,0)</f>
        <v>#N/A</v>
      </c>
      <c r="K20" s="1256">
        <f>VLOOKUP($B20,'Dieu chinh'!$B$10:$U$65,4,0)</f>
        <v>2018</v>
      </c>
      <c r="L20" s="1680"/>
      <c r="M20" s="1680"/>
      <c r="N20" s="1256" t="str">
        <f>VLOOKUP($B20,'Dieu chinh'!$B$10:$U$65,5,0)</f>
        <v>3464/QĐ-UBND ngày 28/10/2016</v>
      </c>
      <c r="O20" s="761">
        <f>VLOOKUP($B20,'Dieu chinh'!$B$10:$U$65,6,0)</f>
        <v>150000</v>
      </c>
      <c r="P20" s="1677"/>
      <c r="Q20" s="1579">
        <f>150000-15784</f>
        <v>134216</v>
      </c>
      <c r="R20" s="1677"/>
      <c r="S20" s="1677"/>
      <c r="T20" s="1677"/>
      <c r="U20" s="1579">
        <v>15000</v>
      </c>
      <c r="V20" s="1579"/>
      <c r="W20" s="1579"/>
      <c r="X20" s="1579">
        <v>15000</v>
      </c>
      <c r="Y20" s="1579">
        <v>28515</v>
      </c>
      <c r="Z20" s="1579">
        <v>20000</v>
      </c>
      <c r="AA20" s="1579">
        <f t="shared" si="2"/>
        <v>63515</v>
      </c>
      <c r="AB20" s="761">
        <f>VLOOKUP($B20,'Dieu chinh'!$B$10:$U$65,11,0)</f>
        <v>43515</v>
      </c>
      <c r="AC20" s="761">
        <f>VLOOKUP($B20,'Dieu chinh'!$B$10:$U$65,12,0)</f>
        <v>0</v>
      </c>
      <c r="AD20" s="1677"/>
      <c r="AE20" s="1677"/>
      <c r="AF20" s="761">
        <f>VLOOKUP($B20,'Dieu chinh'!$B$10:$U$65,13,0)</f>
        <v>15000</v>
      </c>
      <c r="AG20" s="761">
        <f>VLOOKUP($B20,'Dieu chinh'!$B$10:$U$65,14,0)</f>
        <v>28515</v>
      </c>
      <c r="AH20" s="761"/>
      <c r="AI20" s="1256"/>
    </row>
    <row r="21" spans="1:35" s="791" customFormat="1" ht="34.5" customHeight="1">
      <c r="A21" s="1943" t="s">
        <v>2131</v>
      </c>
      <c r="B21" s="1672" t="s">
        <v>2133</v>
      </c>
      <c r="C21" s="762"/>
      <c r="D21" s="1678"/>
      <c r="E21" s="1677"/>
      <c r="F21" s="1677"/>
      <c r="G21" s="1677"/>
      <c r="H21" s="762"/>
      <c r="I21" s="1679"/>
      <c r="J21" s="1679"/>
      <c r="K21" s="1680"/>
      <c r="L21" s="1680"/>
      <c r="M21" s="1680"/>
      <c r="N21" s="1908"/>
      <c r="O21" s="1677"/>
      <c r="P21" s="1677"/>
      <c r="Q21" s="1677"/>
      <c r="R21" s="1677"/>
      <c r="S21" s="1677"/>
      <c r="T21" s="1677"/>
      <c r="U21" s="773">
        <f>SUBTOTAL(109,U22:U23)</f>
        <v>0</v>
      </c>
      <c r="V21" s="773"/>
      <c r="W21" s="773"/>
      <c r="X21" s="773"/>
      <c r="Y21" s="773"/>
      <c r="Z21" s="773"/>
      <c r="AA21" s="773">
        <f>SUBTOTAL(109,AA22:AA23)</f>
        <v>126000</v>
      </c>
      <c r="AB21" s="1677"/>
      <c r="AC21" s="1677"/>
      <c r="AD21" s="1677"/>
      <c r="AE21" s="1677"/>
      <c r="AF21" s="762"/>
      <c r="AG21" s="1677"/>
      <c r="AH21" s="773">
        <f>AA21-U21-80000</f>
        <v>46000</v>
      </c>
      <c r="AI21" s="1677"/>
    </row>
    <row r="22" spans="1:35" s="791" customFormat="1" ht="47.25">
      <c r="A22" s="769">
        <v>1</v>
      </c>
      <c r="B22" s="1598" t="s">
        <v>1896</v>
      </c>
      <c r="C22" s="762"/>
      <c r="D22" s="1678"/>
      <c r="E22" s="1677"/>
      <c r="F22" s="1677"/>
      <c r="G22" s="1677"/>
      <c r="H22" s="1256" t="str">
        <f>VLOOKUP($B22,'Bo sung'!$B$10:$U$165,2,0)</f>
        <v>Đồng Hới</v>
      </c>
      <c r="I22" s="1256">
        <f>VLOOKUP($B22,'Bo sung'!$B$10:$U$165,3,0)</f>
        <v>2019</v>
      </c>
      <c r="J22" s="1679"/>
      <c r="K22" s="1256">
        <f>VLOOKUP($B22,'Bo sung'!$B$10:$U$165,4,0)</f>
        <v>2020</v>
      </c>
      <c r="L22" s="1680"/>
      <c r="M22" s="1680"/>
      <c r="N22" s="1256" t="str">
        <f>VLOOKUP($B22,'Bo sung'!$B$10:$U$165,5,0)</f>
        <v>3741/QĐ-UBND ngày 30/10/2018</v>
      </c>
      <c r="O22" s="761">
        <f>VLOOKUP($B22,'Bo sung'!$B$10:$U$165,6,0)</f>
        <v>78800</v>
      </c>
      <c r="P22" s="761"/>
      <c r="Q22" s="761">
        <f>VLOOKUP($B22,'Bo sung'!$B$10:$U$165,7,0)</f>
        <v>78800</v>
      </c>
      <c r="R22" s="1677"/>
      <c r="S22" s="1677"/>
      <c r="T22" s="1677"/>
      <c r="U22" s="1677"/>
      <c r="V22" s="1809"/>
      <c r="W22" s="1809"/>
      <c r="X22" s="1809">
        <v>3000</v>
      </c>
      <c r="Y22" s="1809">
        <v>18000</v>
      </c>
      <c r="Z22" s="1384">
        <v>40000</v>
      </c>
      <c r="AA22" s="1579">
        <f t="shared" si="2"/>
        <v>61000</v>
      </c>
      <c r="AB22" s="1677"/>
      <c r="AC22" s="1677"/>
      <c r="AD22" s="1677"/>
      <c r="AE22" s="1677"/>
      <c r="AF22" s="762"/>
      <c r="AG22" s="1677"/>
      <c r="AH22" s="1677"/>
      <c r="AI22" s="1256" t="s">
        <v>1857</v>
      </c>
    </row>
    <row r="23" spans="1:35" s="791" customFormat="1" ht="47.25">
      <c r="A23" s="769">
        <v>2</v>
      </c>
      <c r="B23" s="1598" t="s">
        <v>1897</v>
      </c>
      <c r="C23" s="762"/>
      <c r="D23" s="1678"/>
      <c r="E23" s="1677"/>
      <c r="F23" s="1677"/>
      <c r="G23" s="1677"/>
      <c r="H23" s="1256" t="str">
        <f>VLOOKUP($B23,'Bo sung'!$B$10:$U$165,2,0)</f>
        <v>Đồng Hới</v>
      </c>
      <c r="I23" s="1256">
        <f>VLOOKUP($B23,'Bo sung'!$B$10:$U$165,3,0)</f>
        <v>2019</v>
      </c>
      <c r="J23" s="1679"/>
      <c r="K23" s="1256">
        <f>VLOOKUP($B23,'Bo sung'!$B$10:$U$165,4,0)</f>
        <v>2020</v>
      </c>
      <c r="L23" s="1680"/>
      <c r="M23" s="1680"/>
      <c r="N23" s="1256" t="str">
        <f>VLOOKUP($B23,'Bo sung'!$B$10:$U$165,5,0)</f>
        <v>3557/QĐ-UBND ngày 24/10/2018</v>
      </c>
      <c r="O23" s="1911">
        <v>83610</v>
      </c>
      <c r="P23" s="1911"/>
      <c r="Q23" s="1911">
        <v>83610</v>
      </c>
      <c r="R23" s="1677"/>
      <c r="S23" s="1677"/>
      <c r="T23" s="1677"/>
      <c r="U23" s="1677"/>
      <c r="V23" s="1809"/>
      <c r="W23" s="1809"/>
      <c r="X23" s="1809">
        <v>7000</v>
      </c>
      <c r="Y23" s="1809">
        <v>18000</v>
      </c>
      <c r="Z23" s="1384">
        <v>40000</v>
      </c>
      <c r="AA23" s="1579">
        <f t="shared" si="2"/>
        <v>65000</v>
      </c>
      <c r="AB23" s="1677"/>
      <c r="AC23" s="1677"/>
      <c r="AD23" s="1677"/>
      <c r="AE23" s="1677"/>
      <c r="AF23" s="762"/>
      <c r="AG23" s="1677"/>
      <c r="AH23" s="1677"/>
      <c r="AI23" s="1256" t="s">
        <v>1857</v>
      </c>
    </row>
    <row r="24" spans="1:35" s="791" customFormat="1" ht="15.75">
      <c r="B24" s="792"/>
      <c r="C24" s="792"/>
      <c r="D24" s="793"/>
      <c r="H24" s="792"/>
      <c r="I24" s="794"/>
      <c r="J24" s="794"/>
      <c r="K24" s="795"/>
      <c r="L24" s="795"/>
      <c r="M24" s="795"/>
      <c r="N24" s="792"/>
      <c r="AF24" s="792"/>
    </row>
    <row r="25" spans="1:35" s="791" customFormat="1" ht="15.75">
      <c r="B25" s="792"/>
      <c r="C25" s="792"/>
      <c r="D25" s="793"/>
      <c r="H25" s="792"/>
      <c r="I25" s="794"/>
      <c r="J25" s="794"/>
      <c r="K25" s="795"/>
      <c r="L25" s="795"/>
      <c r="M25" s="795"/>
      <c r="N25" s="792"/>
      <c r="AA25" s="1843"/>
      <c r="AF25" s="792"/>
    </row>
    <row r="26" spans="1:35" s="791" customFormat="1" ht="15.75">
      <c r="B26" s="792"/>
      <c r="C26" s="792"/>
      <c r="D26" s="793"/>
      <c r="H26" s="792"/>
      <c r="I26" s="794"/>
      <c r="J26" s="794"/>
      <c r="K26" s="795"/>
      <c r="L26" s="795"/>
      <c r="M26" s="795"/>
      <c r="N26" s="792"/>
      <c r="AF26" s="792"/>
    </row>
    <row r="27" spans="1:35" s="791" customFormat="1" ht="15.75">
      <c r="B27" s="792"/>
      <c r="C27" s="792"/>
      <c r="D27" s="793"/>
      <c r="H27" s="792"/>
      <c r="I27" s="794"/>
      <c r="J27" s="794"/>
      <c r="K27" s="795"/>
      <c r="L27" s="795"/>
      <c r="M27" s="795"/>
      <c r="N27" s="792"/>
      <c r="AF27" s="792"/>
    </row>
    <row r="28" spans="1:35" s="791" customFormat="1" ht="15.75">
      <c r="B28" s="792"/>
      <c r="C28" s="792"/>
      <c r="D28" s="793"/>
      <c r="H28" s="792"/>
      <c r="I28" s="794"/>
      <c r="J28" s="794"/>
      <c r="K28" s="795"/>
      <c r="L28" s="795"/>
      <c r="M28" s="795"/>
      <c r="N28" s="792"/>
      <c r="AF28" s="792"/>
    </row>
  </sheetData>
  <mergeCells count="37">
    <mergeCell ref="A3:AH3"/>
    <mergeCell ref="A1:AI1"/>
    <mergeCell ref="A2:AI2"/>
    <mergeCell ref="G4:G7"/>
    <mergeCell ref="H4:H7"/>
    <mergeCell ref="I4:I7"/>
    <mergeCell ref="AB6:AB7"/>
    <mergeCell ref="C5:C7"/>
    <mergeCell ref="D5:D7"/>
    <mergeCell ref="U4:U7"/>
    <mergeCell ref="AB4:AG5"/>
    <mergeCell ref="AA4:AA7"/>
    <mergeCell ref="W4:W7"/>
    <mergeCell ref="X4:X7"/>
    <mergeCell ref="Y4:Y7"/>
    <mergeCell ref="Z4:Z7"/>
    <mergeCell ref="A4:A7"/>
    <mergeCell ref="B4:B7"/>
    <mergeCell ref="C4:D4"/>
    <mergeCell ref="E4:E7"/>
    <mergeCell ref="F4:F7"/>
    <mergeCell ref="AI4:AI7"/>
    <mergeCell ref="AC6:AG6"/>
    <mergeCell ref="S6:T6"/>
    <mergeCell ref="R6:R7"/>
    <mergeCell ref="J4:J7"/>
    <mergeCell ref="K4:K7"/>
    <mergeCell ref="L4:L7"/>
    <mergeCell ref="M4:Q4"/>
    <mergeCell ref="R4:T5"/>
    <mergeCell ref="M5:M7"/>
    <mergeCell ref="N5:N7"/>
    <mergeCell ref="O5:Q5"/>
    <mergeCell ref="O6:O7"/>
    <mergeCell ref="P6:Q6"/>
    <mergeCell ref="AH4:AH7"/>
    <mergeCell ref="V4:V7"/>
  </mergeCells>
  <printOptions horizontalCentered="1"/>
  <pageMargins left="1.28" right="0.59055118110236227" top="0.74" bottom="0" header="0.5" footer="0"/>
  <pageSetup paperSize="8" scale="85" orientation="landscape" r:id="rId1"/>
  <headerFooter>
    <oddFoote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64"/>
  <sheetViews>
    <sheetView zoomScale="70" zoomScaleNormal="70" zoomScalePageLayoutView="70" workbookViewId="0">
      <pane xSplit="7" ySplit="9" topLeftCell="I61" activePane="bottomRight" state="frozen"/>
      <selection pane="topRight" activeCell="H1" sqref="H1"/>
      <selection pane="bottomLeft" activeCell="A9" sqref="A9"/>
      <selection pane="bottomRight" activeCell="AK43" sqref="AK43"/>
    </sheetView>
  </sheetViews>
  <sheetFormatPr defaultRowHeight="12.75"/>
  <cols>
    <col min="1" max="1" width="6.25" style="35" customWidth="1"/>
    <col min="2" max="2" width="38.5" style="1265" customWidth="1"/>
    <col min="3" max="3" width="10.375" style="1265" hidden="1" customWidth="1"/>
    <col min="4" max="4" width="9.5" style="1266" hidden="1" customWidth="1"/>
    <col min="5" max="5" width="9" style="35" hidden="1" customWidth="1"/>
    <col min="6" max="6" width="10" style="35" hidden="1" customWidth="1"/>
    <col min="7" max="7" width="11.375" style="35" hidden="1" customWidth="1"/>
    <col min="8" max="8" width="7.625" style="1265" customWidth="1"/>
    <col min="9" max="9" width="6.75" style="1267" customWidth="1"/>
    <col min="10" max="10" width="9.75" style="1267" hidden="1" customWidth="1"/>
    <col min="11" max="11" width="7" style="1268" customWidth="1"/>
    <col min="12" max="12" width="10.625" style="1268" hidden="1" customWidth="1"/>
    <col min="13" max="13" width="10.75" style="1268" hidden="1" customWidth="1"/>
    <col min="14" max="14" width="15.875" style="1265" customWidth="1"/>
    <col min="15" max="15" width="10.75" style="35" customWidth="1"/>
    <col min="16" max="16" width="7.5" style="35" customWidth="1"/>
    <col min="17" max="17" width="9.625" style="35" customWidth="1"/>
    <col min="18" max="18" width="9.625" style="35" hidden="1" customWidth="1"/>
    <col min="19" max="19" width="8.25" style="35" hidden="1" customWidth="1"/>
    <col min="20" max="20" width="11.125" style="35" hidden="1" customWidth="1"/>
    <col min="21" max="21" width="14.5" style="35" customWidth="1"/>
    <col min="22" max="28" width="12.5" style="35" hidden="1" customWidth="1"/>
    <col min="29" max="29" width="8.125" style="35" hidden="1" customWidth="1"/>
    <col min="30" max="30" width="16.125" style="35" customWidth="1"/>
    <col min="31" max="31" width="10.625" style="35" hidden="1" customWidth="1"/>
    <col min="32" max="32" width="10.375" style="35" hidden="1" customWidth="1"/>
    <col min="33" max="33" width="9.375" style="35" hidden="1" customWidth="1"/>
    <col min="34" max="34" width="12.125" style="35" hidden="1" customWidth="1"/>
    <col min="35" max="35" width="10.25" style="1265" hidden="1" customWidth="1"/>
    <col min="36" max="36" width="11.625" style="35" hidden="1" customWidth="1"/>
    <col min="37" max="37" width="11.625" style="35" customWidth="1"/>
    <col min="38" max="38" width="17.875" style="35" customWidth="1"/>
    <col min="39" max="16384" width="9" style="35"/>
  </cols>
  <sheetData>
    <row r="1" spans="1:38" ht="21.75" customHeight="1">
      <c r="A1" s="2215" t="s">
        <v>2449</v>
      </c>
      <c r="B1" s="2215"/>
      <c r="C1" s="2215"/>
      <c r="D1" s="2215"/>
      <c r="E1" s="2215"/>
      <c r="F1" s="2215"/>
      <c r="G1" s="2215"/>
      <c r="H1" s="2215"/>
      <c r="I1" s="2215"/>
      <c r="J1" s="2215"/>
      <c r="K1" s="2215"/>
      <c r="L1" s="2215"/>
      <c r="M1" s="2215"/>
      <c r="N1" s="2215"/>
      <c r="O1" s="2215"/>
      <c r="P1" s="2215"/>
      <c r="Q1" s="2215"/>
      <c r="R1" s="2215"/>
      <c r="S1" s="2215"/>
      <c r="T1" s="2215"/>
      <c r="U1" s="2215"/>
      <c r="V1" s="2215"/>
      <c r="W1" s="2215"/>
      <c r="X1" s="2215"/>
      <c r="Y1" s="2215"/>
      <c r="Z1" s="2215"/>
      <c r="AA1" s="2215"/>
      <c r="AB1" s="2215"/>
      <c r="AC1" s="2215"/>
      <c r="AD1" s="2215"/>
      <c r="AE1" s="2215"/>
      <c r="AF1" s="2215"/>
      <c r="AG1" s="2215"/>
      <c r="AH1" s="2215"/>
      <c r="AI1" s="2215"/>
      <c r="AJ1" s="2215"/>
      <c r="AK1" s="2215"/>
      <c r="AL1" s="2215"/>
    </row>
    <row r="2" spans="1:38" s="36" customFormat="1" ht="24" customHeight="1">
      <c r="A2" s="2216" t="s">
        <v>2425</v>
      </c>
      <c r="B2" s="2216"/>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row>
    <row r="3" spans="1:38" s="36" customFormat="1" ht="15.75">
      <c r="A3" s="2277" t="s">
        <v>2421</v>
      </c>
      <c r="B3" s="2277"/>
      <c r="C3" s="2277"/>
      <c r="D3" s="2277"/>
      <c r="E3" s="2277"/>
      <c r="F3" s="2277"/>
      <c r="G3" s="2277"/>
      <c r="H3" s="2277"/>
      <c r="I3" s="2277"/>
      <c r="J3" s="2277"/>
      <c r="K3" s="2277"/>
      <c r="L3" s="227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row>
    <row r="4" spans="1:38" s="1" customFormat="1" ht="16.5" customHeight="1">
      <c r="A4" s="2366" t="s">
        <v>0</v>
      </c>
      <c r="B4" s="2362" t="s">
        <v>1</v>
      </c>
      <c r="C4" s="2366" t="s">
        <v>1147</v>
      </c>
      <c r="D4" s="2367"/>
      <c r="E4" s="2366" t="s">
        <v>8</v>
      </c>
      <c r="F4" s="2366" t="s">
        <v>643</v>
      </c>
      <c r="G4" s="2366" t="s">
        <v>644</v>
      </c>
      <c r="H4" s="2368" t="s">
        <v>2</v>
      </c>
      <c r="I4" s="2357" t="s">
        <v>1090</v>
      </c>
      <c r="J4" s="2357" t="s">
        <v>1142</v>
      </c>
      <c r="K4" s="2358" t="s">
        <v>649</v>
      </c>
      <c r="L4" s="2358" t="s">
        <v>1143</v>
      </c>
      <c r="M4" s="2359" t="s">
        <v>3</v>
      </c>
      <c r="N4" s="2360"/>
      <c r="O4" s="2360"/>
      <c r="P4" s="2360"/>
      <c r="Q4" s="2361"/>
      <c r="R4" s="2352" t="s">
        <v>4</v>
      </c>
      <c r="S4" s="2352"/>
      <c r="T4" s="2352"/>
      <c r="U4" s="2364" t="s">
        <v>1663</v>
      </c>
      <c r="V4" s="2265" t="s">
        <v>2306</v>
      </c>
      <c r="W4" s="2265" t="s">
        <v>2166</v>
      </c>
      <c r="X4" s="2265" t="s">
        <v>2307</v>
      </c>
      <c r="Y4" s="2265" t="s">
        <v>2308</v>
      </c>
      <c r="Z4" s="2265" t="s">
        <v>2309</v>
      </c>
      <c r="AA4" s="2265" t="s">
        <v>2169</v>
      </c>
      <c r="AB4" s="2265">
        <v>2019</v>
      </c>
      <c r="AC4" s="2265">
        <v>2020</v>
      </c>
      <c r="AD4" s="2364" t="s">
        <v>2127</v>
      </c>
      <c r="AE4" s="2364" t="s">
        <v>6</v>
      </c>
      <c r="AF4" s="2364"/>
      <c r="AG4" s="2364"/>
      <c r="AH4" s="2364"/>
      <c r="AI4" s="2364"/>
      <c r="AJ4" s="2364"/>
      <c r="AK4" s="2364" t="s">
        <v>2128</v>
      </c>
      <c r="AL4" s="2352" t="s">
        <v>7</v>
      </c>
    </row>
    <row r="5" spans="1:38" s="1" customFormat="1" ht="16.5" customHeight="1">
      <c r="A5" s="2366"/>
      <c r="B5" s="2362"/>
      <c r="C5" s="2369" t="s">
        <v>1148</v>
      </c>
      <c r="D5" s="2368" t="s">
        <v>12</v>
      </c>
      <c r="E5" s="2366"/>
      <c r="F5" s="2366"/>
      <c r="G5" s="2366"/>
      <c r="H5" s="2369"/>
      <c r="I5" s="2357"/>
      <c r="J5" s="2357"/>
      <c r="K5" s="2358"/>
      <c r="L5" s="2358"/>
      <c r="M5" s="2362" t="s">
        <v>1144</v>
      </c>
      <c r="N5" s="2362" t="s">
        <v>1145</v>
      </c>
      <c r="O5" s="2352" t="s">
        <v>10</v>
      </c>
      <c r="P5" s="2352"/>
      <c r="Q5" s="2352"/>
      <c r="R5" s="2352"/>
      <c r="S5" s="2352"/>
      <c r="T5" s="2352"/>
      <c r="U5" s="2364"/>
      <c r="V5" s="2266"/>
      <c r="W5" s="2266"/>
      <c r="X5" s="2266"/>
      <c r="Y5" s="2266"/>
      <c r="Z5" s="2266"/>
      <c r="AA5" s="2266"/>
      <c r="AB5" s="2266"/>
      <c r="AC5" s="2266"/>
      <c r="AD5" s="2364"/>
      <c r="AE5" s="2364"/>
      <c r="AF5" s="2364"/>
      <c r="AG5" s="2364"/>
      <c r="AH5" s="2364"/>
      <c r="AI5" s="2364"/>
      <c r="AJ5" s="2364"/>
      <c r="AK5" s="2364"/>
      <c r="AL5" s="2352"/>
    </row>
    <row r="6" spans="1:38" s="1" customFormat="1" ht="16.5" customHeight="1">
      <c r="A6" s="2366"/>
      <c r="B6" s="2362"/>
      <c r="C6" s="2369"/>
      <c r="D6" s="2369"/>
      <c r="E6" s="2366"/>
      <c r="F6" s="2366"/>
      <c r="G6" s="2366"/>
      <c r="H6" s="2369"/>
      <c r="I6" s="2357"/>
      <c r="J6" s="2357"/>
      <c r="K6" s="2358"/>
      <c r="L6" s="2358"/>
      <c r="M6" s="2362"/>
      <c r="N6" s="2362"/>
      <c r="O6" s="2352" t="s">
        <v>11</v>
      </c>
      <c r="P6" s="2354" t="s">
        <v>14</v>
      </c>
      <c r="Q6" s="2355"/>
      <c r="R6" s="2352" t="s">
        <v>12</v>
      </c>
      <c r="S6" s="2354" t="s">
        <v>14</v>
      </c>
      <c r="T6" s="2355"/>
      <c r="U6" s="2364"/>
      <c r="V6" s="2266"/>
      <c r="W6" s="2266"/>
      <c r="X6" s="2266"/>
      <c r="Y6" s="2266"/>
      <c r="Z6" s="2266"/>
      <c r="AA6" s="2266"/>
      <c r="AB6" s="2266"/>
      <c r="AC6" s="2266"/>
      <c r="AD6" s="2364"/>
      <c r="AE6" s="2363" t="s">
        <v>13</v>
      </c>
      <c r="AF6" s="2363" t="s">
        <v>14</v>
      </c>
      <c r="AG6" s="2363"/>
      <c r="AH6" s="2363"/>
      <c r="AI6" s="2363"/>
      <c r="AJ6" s="2363"/>
      <c r="AK6" s="2364"/>
      <c r="AL6" s="2352"/>
    </row>
    <row r="7" spans="1:38" s="1" customFormat="1" ht="66">
      <c r="A7" s="2366"/>
      <c r="B7" s="2362"/>
      <c r="C7" s="2370"/>
      <c r="D7" s="2370"/>
      <c r="E7" s="2366"/>
      <c r="F7" s="2366"/>
      <c r="G7" s="2366"/>
      <c r="H7" s="2370"/>
      <c r="I7" s="2357"/>
      <c r="J7" s="2357"/>
      <c r="K7" s="2358"/>
      <c r="L7" s="2358"/>
      <c r="M7" s="2362"/>
      <c r="N7" s="2362"/>
      <c r="O7" s="2356"/>
      <c r="P7" s="2141" t="s">
        <v>1149</v>
      </c>
      <c r="Q7" s="1269" t="s">
        <v>1150</v>
      </c>
      <c r="R7" s="2356"/>
      <c r="S7" s="2141" t="s">
        <v>1149</v>
      </c>
      <c r="T7" s="1269" t="s">
        <v>1150</v>
      </c>
      <c r="U7" s="2365"/>
      <c r="V7" s="2291"/>
      <c r="W7" s="2291"/>
      <c r="X7" s="2291"/>
      <c r="Y7" s="2291"/>
      <c r="Z7" s="2291"/>
      <c r="AA7" s="2291"/>
      <c r="AB7" s="2291"/>
      <c r="AC7" s="2291"/>
      <c r="AD7" s="2365"/>
      <c r="AE7" s="2371"/>
      <c r="AF7" s="2143" t="s">
        <v>15</v>
      </c>
      <c r="AG7" s="2143" t="s">
        <v>1540</v>
      </c>
      <c r="AH7" s="2143"/>
      <c r="AI7" s="2143" t="s">
        <v>16</v>
      </c>
      <c r="AJ7" s="2143" t="s">
        <v>17</v>
      </c>
      <c r="AK7" s="2365"/>
      <c r="AL7" s="2353"/>
    </row>
    <row r="8" spans="1:38" s="1" customFormat="1" ht="23.25" customHeight="1">
      <c r="A8" s="467"/>
      <c r="B8" s="2142" t="s">
        <v>1484</v>
      </c>
      <c r="C8" s="468"/>
      <c r="D8" s="468"/>
      <c r="E8" s="467"/>
      <c r="F8" s="467"/>
      <c r="G8" s="467"/>
      <c r="H8" s="467"/>
      <c r="I8" s="467"/>
      <c r="J8" s="467"/>
      <c r="K8" s="467"/>
      <c r="L8" s="467"/>
      <c r="M8" s="467"/>
      <c r="N8" s="467"/>
      <c r="O8" s="1491">
        <f>SUBTOTAL(109,O9:O69)</f>
        <v>1111118.568</v>
      </c>
      <c r="P8" s="1491">
        <f>SUBTOTAL(109,P9:P69)</f>
        <v>0</v>
      </c>
      <c r="Q8" s="1491">
        <f>SUBTOTAL(109,Q9:Q69)</f>
        <v>500239.26800000004</v>
      </c>
      <c r="R8" s="1491">
        <f>SUBTOTAL(109,R10:R62)</f>
        <v>475557</v>
      </c>
      <c r="S8" s="1491">
        <f>SUBTOTAL(109,S10:S62)</f>
        <v>0</v>
      </c>
      <c r="T8" s="1491">
        <f>SUBTOTAL(109,T10:T62)</f>
        <v>220045</v>
      </c>
      <c r="U8" s="1491">
        <f t="shared" ref="U8:AD8" si="0">SUBTOTAL(109,U9:U69)</f>
        <v>232908.19999999998</v>
      </c>
      <c r="V8" s="1491">
        <f t="shared" si="0"/>
        <v>85857</v>
      </c>
      <c r="W8" s="1491">
        <f t="shared" si="0"/>
        <v>1500</v>
      </c>
      <c r="X8" s="1491">
        <f t="shared" si="0"/>
        <v>58273</v>
      </c>
      <c r="Y8" s="1491">
        <f t="shared" si="0"/>
        <v>20982</v>
      </c>
      <c r="Z8" s="1491">
        <f t="shared" si="0"/>
        <v>70755.5</v>
      </c>
      <c r="AA8" s="1491">
        <f t="shared" si="0"/>
        <v>-3385</v>
      </c>
      <c r="AB8" s="1491">
        <f t="shared" si="0"/>
        <v>17837</v>
      </c>
      <c r="AC8" s="1491">
        <f t="shared" si="0"/>
        <v>12214</v>
      </c>
      <c r="AD8" s="1491">
        <f t="shared" si="0"/>
        <v>264031.5</v>
      </c>
      <c r="AE8" s="1491">
        <f>SUBTOTAL(109,AE10:AE69)</f>
        <v>232908.19999999998</v>
      </c>
      <c r="AF8" s="1491">
        <f>SUBTOTAL(109,AF10:AF69)</f>
        <v>88657</v>
      </c>
      <c r="AG8" s="1491">
        <f>SUBTOTAL(109,AG10:AG62)</f>
        <v>93561.2</v>
      </c>
      <c r="AH8" s="1491">
        <f>SUBTOTAL(109,AH10:AH62)</f>
        <v>0</v>
      </c>
      <c r="AI8" s="1491">
        <f>SUBTOTAL(109,AI10:AI69)</f>
        <v>58239.3</v>
      </c>
      <c r="AJ8" s="1491">
        <f>SUBTOTAL(109,AJ10:AJ69)</f>
        <v>86011.9</v>
      </c>
      <c r="AK8" s="1491">
        <f>AD8-U8+1</f>
        <v>31124.300000000017</v>
      </c>
      <c r="AL8" s="1323"/>
    </row>
    <row r="9" spans="1:38" s="1742" customFormat="1" ht="39.75" customHeight="1">
      <c r="A9" s="1944" t="s">
        <v>2129</v>
      </c>
      <c r="B9" s="1955" t="s">
        <v>2122</v>
      </c>
      <c r="C9" s="1740"/>
      <c r="D9" s="1740"/>
      <c r="E9" s="1739"/>
      <c r="F9" s="1739"/>
      <c r="G9" s="1739"/>
      <c r="H9" s="1739"/>
      <c r="I9" s="1739"/>
      <c r="J9" s="1739"/>
      <c r="K9" s="1739"/>
      <c r="L9" s="1739"/>
      <c r="M9" s="1739"/>
      <c r="N9" s="1739"/>
      <c r="O9" s="1945">
        <f>SUBTOTAL(109,O10:O44)</f>
        <v>679509.56799999997</v>
      </c>
      <c r="P9" s="1945">
        <f>SUBTOTAL(109,P10:P44)</f>
        <v>0</v>
      </c>
      <c r="Q9" s="1945">
        <f>SUBTOTAL(109,Q10:Q44)</f>
        <v>274145.26800000004</v>
      </c>
      <c r="R9" s="1945"/>
      <c r="S9" s="1945"/>
      <c r="T9" s="1945"/>
      <c r="U9" s="1945">
        <f>SUBTOTAL(109,U10:U44)</f>
        <v>120229.9</v>
      </c>
      <c r="V9" s="1945"/>
      <c r="W9" s="1945"/>
      <c r="X9" s="1945"/>
      <c r="Y9" s="1945"/>
      <c r="Z9" s="1945"/>
      <c r="AA9" s="1945"/>
      <c r="AB9" s="1945"/>
      <c r="AC9" s="1945"/>
      <c r="AD9" s="1945">
        <f>SUBTOTAL(109,AD10:AD44)</f>
        <v>120230</v>
      </c>
      <c r="AE9" s="1945">
        <f>SUBTOTAL(109,AE10:AE62)</f>
        <v>232908.19999999998</v>
      </c>
      <c r="AF9" s="1945">
        <f>SUBTOTAL(109,AF10:AF62)</f>
        <v>88657</v>
      </c>
      <c r="AG9" s="1945"/>
      <c r="AH9" s="1945"/>
      <c r="AI9" s="1945">
        <f>SUBTOTAL(109,AI10:AI62)</f>
        <v>58239.3</v>
      </c>
      <c r="AJ9" s="1945">
        <f>SUBTOTAL(109,AJ10:AJ62)</f>
        <v>86011.9</v>
      </c>
      <c r="AK9" s="1264"/>
      <c r="AL9" s="1741"/>
    </row>
    <row r="10" spans="1:38" ht="30">
      <c r="A10" s="694">
        <v>1</v>
      </c>
      <c r="B10" s="703" t="s">
        <v>495</v>
      </c>
      <c r="C10" s="703"/>
      <c r="D10" s="703"/>
      <c r="E10" s="695" t="s">
        <v>285</v>
      </c>
      <c r="F10" s="696" t="s">
        <v>1247</v>
      </c>
      <c r="G10" s="696"/>
      <c r="H10" s="695" t="s">
        <v>132</v>
      </c>
      <c r="I10" s="697">
        <v>2014</v>
      </c>
      <c r="J10" s="697">
        <v>2014</v>
      </c>
      <c r="K10" s="698">
        <v>2019</v>
      </c>
      <c r="L10" s="698" t="s">
        <v>1319</v>
      </c>
      <c r="M10" s="698"/>
      <c r="N10" s="1270" t="s">
        <v>496</v>
      </c>
      <c r="O10" s="1264">
        <f>VLOOKUP(B10,goc!$B$28:$AA$564,14,0)</f>
        <v>85119</v>
      </c>
      <c r="P10" s="1264">
        <f>VLOOKUP(B10,goc!$B$28:$AA$564,15,0)</f>
        <v>0</v>
      </c>
      <c r="Q10" s="1264">
        <f>VLOOKUP(B10,goc!$B$28:$AA$564,16,0)</f>
        <v>11400</v>
      </c>
      <c r="R10" s="1264">
        <f>VLOOKUP(B10,goc!$B$28:$AA$564,17,0)</f>
        <v>39000</v>
      </c>
      <c r="S10" s="1264">
        <f>VLOOKUP(B10,goc!$B$28:$AA$564,18,0)</f>
        <v>0</v>
      </c>
      <c r="T10" s="1264">
        <f>VLOOKUP(B10,goc!$B$28:$AA$564,19,0)</f>
        <v>39000</v>
      </c>
      <c r="U10" s="1264">
        <v>11400</v>
      </c>
      <c r="V10" s="1264">
        <v>3500</v>
      </c>
      <c r="W10" s="1264"/>
      <c r="X10" s="1264">
        <v>2000</v>
      </c>
      <c r="Y10" s="1264"/>
      <c r="Z10" s="1264">
        <v>2950</v>
      </c>
      <c r="AA10" s="1264"/>
      <c r="AB10" s="1264">
        <v>2950</v>
      </c>
      <c r="AC10" s="1264"/>
      <c r="AD10" s="1264">
        <f>SUM(V10:AC10)</f>
        <v>11400</v>
      </c>
      <c r="AE10" s="1264">
        <v>11400</v>
      </c>
      <c r="AF10" s="1264">
        <f>VLOOKUP(B10,goc!$B$28:$AA$564,22,0)</f>
        <v>3500</v>
      </c>
      <c r="AG10" s="1264">
        <f>VLOOKUP(B10,goc!$B$28:$AA$564,23,0)</f>
        <v>0</v>
      </c>
      <c r="AH10" s="1264">
        <f>VLOOKUP(B10,goc!$B$28:$AA$564,24,0)</f>
        <v>0</v>
      </c>
      <c r="AI10" s="1264">
        <f>VLOOKUP(B10,goc!$B$28:$AA$564,25,0)</f>
        <v>2000</v>
      </c>
      <c r="AJ10" s="1264">
        <f>AE10-AF10-AI10</f>
        <v>5900</v>
      </c>
      <c r="AK10" s="1264">
        <f>AD10-U10</f>
        <v>0</v>
      </c>
      <c r="AL10" s="702"/>
    </row>
    <row r="11" spans="1:38" ht="30">
      <c r="A11" s="694">
        <v>2</v>
      </c>
      <c r="B11" s="703" t="s">
        <v>516</v>
      </c>
      <c r="C11" s="703"/>
      <c r="D11" s="703"/>
      <c r="E11" s="695" t="s">
        <v>285</v>
      </c>
      <c r="F11" s="696" t="s">
        <v>1247</v>
      </c>
      <c r="G11" s="696"/>
      <c r="H11" s="695" t="s">
        <v>19</v>
      </c>
      <c r="I11" s="698">
        <v>2015</v>
      </c>
      <c r="J11" s="698">
        <v>2015</v>
      </c>
      <c r="K11" s="698">
        <v>2017</v>
      </c>
      <c r="L11" s="698" t="s">
        <v>1319</v>
      </c>
      <c r="M11" s="698"/>
      <c r="N11" s="1270" t="s">
        <v>517</v>
      </c>
      <c r="O11" s="1264">
        <f>VLOOKUP(B11,goc!$B$28:$AA$564,14,0)</f>
        <v>6214</v>
      </c>
      <c r="P11" s="1264">
        <f>VLOOKUP(B11,goc!$B$28:$AA$564,15,0)</f>
        <v>0</v>
      </c>
      <c r="Q11" s="1264">
        <f>VLOOKUP(B11,goc!$B$28:$AA$564,16,0)</f>
        <v>6214</v>
      </c>
      <c r="R11" s="1264">
        <f>VLOOKUP(B11,goc!$B$28:$AA$564,17,0)</f>
        <v>1950</v>
      </c>
      <c r="S11" s="1264">
        <f>VLOOKUP(B11,goc!$B$28:$AA$564,18,0)</f>
        <v>0</v>
      </c>
      <c r="T11" s="1264">
        <f>VLOOKUP(B11,goc!$B$28:$AA$564,19,0)</f>
        <v>1950</v>
      </c>
      <c r="U11" s="1264">
        <v>4000</v>
      </c>
      <c r="V11" s="1264">
        <v>4000</v>
      </c>
      <c r="W11" s="1264"/>
      <c r="X11" s="1264"/>
      <c r="Y11" s="1264"/>
      <c r="Z11" s="1264"/>
      <c r="AA11" s="1264"/>
      <c r="AB11" s="1264"/>
      <c r="AC11" s="1264"/>
      <c r="AD11" s="1264">
        <f t="shared" ref="AD11:AD14" si="1">SUM(V11:AC11)</f>
        <v>4000</v>
      </c>
      <c r="AE11" s="1264">
        <v>4000</v>
      </c>
      <c r="AF11" s="1264">
        <f>VLOOKUP(B11,goc!$B$28:$AA$564,22,0)</f>
        <v>4000</v>
      </c>
      <c r="AG11" s="1264">
        <f>VLOOKUP(B11,goc!$B$28:$AA$564,23,0)</f>
        <v>0</v>
      </c>
      <c r="AH11" s="1264">
        <f>VLOOKUP(B11,goc!$B$28:$AA$564,24,0)</f>
        <v>0</v>
      </c>
      <c r="AI11" s="1264">
        <f>VLOOKUP(B11,goc!$B$28:$AA$564,25,0)</f>
        <v>0</v>
      </c>
      <c r="AJ11" s="1264">
        <f t="shared" ref="AJ11:AJ57" si="2">AE11-AF11-AI11</f>
        <v>0</v>
      </c>
      <c r="AK11" s="1264">
        <f t="shared" ref="AK11:AK64" si="3">AD11-U11</f>
        <v>0</v>
      </c>
      <c r="AL11" s="702"/>
    </row>
    <row r="12" spans="1:38" ht="30">
      <c r="A12" s="694">
        <v>3</v>
      </c>
      <c r="B12" s="703" t="s">
        <v>534</v>
      </c>
      <c r="C12" s="703"/>
      <c r="D12" s="703"/>
      <c r="E12" s="695" t="s">
        <v>285</v>
      </c>
      <c r="F12" s="696" t="s">
        <v>1247</v>
      </c>
      <c r="G12" s="696"/>
      <c r="H12" s="695" t="s">
        <v>132</v>
      </c>
      <c r="I12" s="698">
        <v>2015</v>
      </c>
      <c r="J12" s="698">
        <v>2015</v>
      </c>
      <c r="K12" s="698">
        <v>2017</v>
      </c>
      <c r="L12" s="698" t="s">
        <v>1319</v>
      </c>
      <c r="M12" s="698"/>
      <c r="N12" s="1271" t="s">
        <v>535</v>
      </c>
      <c r="O12" s="1264">
        <f>VLOOKUP(B12,goc!$B$28:$AA$564,14,0)</f>
        <v>3669.5680000000002</v>
      </c>
      <c r="P12" s="1264">
        <f>VLOOKUP(B12,goc!$B$28:$AA$564,15,0)</f>
        <v>0</v>
      </c>
      <c r="Q12" s="1264">
        <f>VLOOKUP(B12,goc!$B$28:$AA$564,16,0)</f>
        <v>3669.5680000000002</v>
      </c>
      <c r="R12" s="1264">
        <f>VLOOKUP(B12,goc!$B$28:$AA$564,17,0)</f>
        <v>1340</v>
      </c>
      <c r="S12" s="1264">
        <f>VLOOKUP(B12,goc!$B$28:$AA$564,18,0)</f>
        <v>0</v>
      </c>
      <c r="T12" s="1264">
        <f>VLOOKUP(B12,goc!$B$28:$AA$564,19,0)</f>
        <v>1340</v>
      </c>
      <c r="U12" s="1264">
        <v>2200</v>
      </c>
      <c r="V12" s="1264">
        <v>2200</v>
      </c>
      <c r="W12" s="1264"/>
      <c r="X12" s="1264"/>
      <c r="Y12" s="1264"/>
      <c r="Z12" s="1264"/>
      <c r="AA12" s="1264"/>
      <c r="AB12" s="1264"/>
      <c r="AC12" s="1264"/>
      <c r="AD12" s="1264">
        <f t="shared" si="1"/>
        <v>2200</v>
      </c>
      <c r="AE12" s="1264">
        <v>2200</v>
      </c>
      <c r="AF12" s="1264">
        <f>VLOOKUP(B12,goc!$B$28:$AA$564,22,0)</f>
        <v>2200</v>
      </c>
      <c r="AG12" s="1264">
        <f>VLOOKUP(B12,goc!$B$28:$AA$564,23,0)</f>
        <v>0</v>
      </c>
      <c r="AH12" s="1264">
        <f>VLOOKUP(B12,goc!$B$28:$AA$564,24,0)</f>
        <v>0</v>
      </c>
      <c r="AI12" s="1264">
        <f>VLOOKUP(B12,goc!$B$28:$AA$564,25,0)</f>
        <v>0</v>
      </c>
      <c r="AJ12" s="1264">
        <f t="shared" si="2"/>
        <v>0</v>
      </c>
      <c r="AK12" s="1264">
        <f t="shared" si="3"/>
        <v>0</v>
      </c>
      <c r="AL12" s="702"/>
    </row>
    <row r="13" spans="1:38" ht="75">
      <c r="A13" s="694">
        <v>4</v>
      </c>
      <c r="B13" s="699" t="s">
        <v>576</v>
      </c>
      <c r="C13" s="702" t="s">
        <v>1327</v>
      </c>
      <c r="D13" s="1273">
        <v>5257.2579999999998</v>
      </c>
      <c r="E13" s="695" t="s">
        <v>170</v>
      </c>
      <c r="F13" s="696" t="s">
        <v>1247</v>
      </c>
      <c r="G13" s="696"/>
      <c r="H13" s="700" t="s">
        <v>237</v>
      </c>
      <c r="I13" s="698">
        <v>2013</v>
      </c>
      <c r="J13" s="698">
        <v>2012</v>
      </c>
      <c r="K13" s="698">
        <v>2017</v>
      </c>
      <c r="L13" s="698">
        <v>2012</v>
      </c>
      <c r="M13" s="698"/>
      <c r="N13" s="701" t="s">
        <v>577</v>
      </c>
      <c r="O13" s="1264">
        <f>VLOOKUP(B13,goc!$B$28:$AA$564,14,0)</f>
        <v>5302</v>
      </c>
      <c r="P13" s="1264">
        <f>VLOOKUP(B13,goc!$B$28:$AA$564,15,0)</f>
        <v>0</v>
      </c>
      <c r="Q13" s="1264">
        <f>VLOOKUP(B13,goc!$B$28:$AA$564,16,0)</f>
        <v>5302</v>
      </c>
      <c r="R13" s="1264">
        <f>VLOOKUP(B13,goc!$B$28:$AA$564,17,0)</f>
        <v>4879</v>
      </c>
      <c r="S13" s="1264">
        <f>VLOOKUP(B13,goc!$B$28:$AA$564,18,0)</f>
        <v>0</v>
      </c>
      <c r="T13" s="1264">
        <f>VLOOKUP(B13,goc!$B$28:$AA$564,19,0)</f>
        <v>4879</v>
      </c>
      <c r="U13" s="1264">
        <v>72</v>
      </c>
      <c r="V13" s="1264">
        <v>72</v>
      </c>
      <c r="W13" s="1264"/>
      <c r="X13" s="1264"/>
      <c r="Y13" s="1264"/>
      <c r="Z13" s="1264"/>
      <c r="AA13" s="1264"/>
      <c r="AB13" s="1264"/>
      <c r="AC13" s="1264"/>
      <c r="AD13" s="1264">
        <f t="shared" si="1"/>
        <v>72</v>
      </c>
      <c r="AE13" s="1264">
        <v>72</v>
      </c>
      <c r="AF13" s="1264">
        <f>VLOOKUP(B13,goc!$B$28:$AA$564,22,0)</f>
        <v>72</v>
      </c>
      <c r="AG13" s="1264">
        <f>VLOOKUP(B13,goc!$B$28:$AA$564,23,0)</f>
        <v>0</v>
      </c>
      <c r="AH13" s="1264">
        <f>VLOOKUP(B13,goc!$B$28:$AA$564,24,0)</f>
        <v>0</v>
      </c>
      <c r="AI13" s="1264">
        <f>VLOOKUP(B13,goc!$B$28:$AA$564,25,0)</f>
        <v>0</v>
      </c>
      <c r="AJ13" s="1264">
        <f t="shared" si="2"/>
        <v>0</v>
      </c>
      <c r="AK13" s="1264">
        <f t="shared" si="3"/>
        <v>0</v>
      </c>
      <c r="AL13" s="702"/>
    </row>
    <row r="14" spans="1:38" ht="30">
      <c r="A14" s="694">
        <v>5</v>
      </c>
      <c r="B14" s="703" t="s">
        <v>582</v>
      </c>
      <c r="C14" s="703"/>
      <c r="D14" s="1273"/>
      <c r="E14" s="695" t="s">
        <v>170</v>
      </c>
      <c r="F14" s="696" t="s">
        <v>1247</v>
      </c>
      <c r="G14" s="696"/>
      <c r="H14" s="704" t="s">
        <v>189</v>
      </c>
      <c r="I14" s="698">
        <v>2013</v>
      </c>
      <c r="J14" s="698">
        <v>2013</v>
      </c>
      <c r="K14" s="698">
        <v>2017</v>
      </c>
      <c r="L14" s="698">
        <v>2015</v>
      </c>
      <c r="M14" s="698"/>
      <c r="N14" s="703" t="s">
        <v>583</v>
      </c>
      <c r="O14" s="1264">
        <f>VLOOKUP(B14,goc!$B$28:$AA$564,14,0)</f>
        <v>5783</v>
      </c>
      <c r="P14" s="1264">
        <f>VLOOKUP(B14,goc!$B$28:$AA$564,15,0)</f>
        <v>0</v>
      </c>
      <c r="Q14" s="1264">
        <f>VLOOKUP(B14,goc!$B$28:$AA$564,16,0)</f>
        <v>5783</v>
      </c>
      <c r="R14" s="1264">
        <f>VLOOKUP(B14,goc!$B$28:$AA$564,17,0)</f>
        <v>5050</v>
      </c>
      <c r="S14" s="1264">
        <f>VLOOKUP(B14,goc!$B$28:$AA$564,18,0)</f>
        <v>0</v>
      </c>
      <c r="T14" s="1264">
        <f>VLOOKUP(B14,goc!$B$28:$AA$564,19,0)</f>
        <v>5050</v>
      </c>
      <c r="U14" s="1264">
        <v>155</v>
      </c>
      <c r="V14" s="1264"/>
      <c r="W14" s="1264"/>
      <c r="X14" s="1264">
        <v>155</v>
      </c>
      <c r="Y14" s="1264"/>
      <c r="Z14" s="1264"/>
      <c r="AA14" s="1264"/>
      <c r="AB14" s="1264"/>
      <c r="AC14" s="1264"/>
      <c r="AD14" s="1264">
        <f t="shared" si="1"/>
        <v>155</v>
      </c>
      <c r="AE14" s="1264">
        <v>155</v>
      </c>
      <c r="AF14" s="1264">
        <f>VLOOKUP(B14,goc!$B$28:$AA$564,22,0)</f>
        <v>0</v>
      </c>
      <c r="AG14" s="1264">
        <f>VLOOKUP(B14,goc!$B$28:$AA$564,23,0)</f>
        <v>155</v>
      </c>
      <c r="AH14" s="1264">
        <f>VLOOKUP(B14,goc!$B$28:$AA$564,24,0)</f>
        <v>0</v>
      </c>
      <c r="AI14" s="1264">
        <f>VLOOKUP(B14,goc!$B$28:$AA$564,25,0)</f>
        <v>155</v>
      </c>
      <c r="AJ14" s="1264">
        <f t="shared" si="2"/>
        <v>0</v>
      </c>
      <c r="AK14" s="1264">
        <f t="shared" si="3"/>
        <v>0</v>
      </c>
      <c r="AL14" s="702"/>
    </row>
    <row r="15" spans="1:38" ht="48" customHeight="1">
      <c r="A15" s="694">
        <v>6</v>
      </c>
      <c r="B15" s="706" t="s">
        <v>564</v>
      </c>
      <c r="C15" s="706"/>
      <c r="D15" s="1275"/>
      <c r="E15" s="695" t="s">
        <v>170</v>
      </c>
      <c r="F15" s="696" t="s">
        <v>1247</v>
      </c>
      <c r="G15" s="696"/>
      <c r="H15" s="707" t="s">
        <v>26</v>
      </c>
      <c r="I15" s="698">
        <v>2014</v>
      </c>
      <c r="J15" s="698">
        <v>2014</v>
      </c>
      <c r="K15" s="698">
        <v>2016</v>
      </c>
      <c r="L15" s="698">
        <v>2016</v>
      </c>
      <c r="M15" s="698"/>
      <c r="N15" s="708" t="s">
        <v>565</v>
      </c>
      <c r="O15" s="1264">
        <f>VLOOKUP(B15,goc!$B$28:$AA$564,14,0)</f>
        <v>2462</v>
      </c>
      <c r="P15" s="1264">
        <f>VLOOKUP(B15,goc!$B$28:$AA$564,15,0)</f>
        <v>0</v>
      </c>
      <c r="Q15" s="1264">
        <f>VLOOKUP(B15,goc!$B$28:$AA$564,16,0)</f>
        <v>2462</v>
      </c>
      <c r="R15" s="1264">
        <f>VLOOKUP(B15,goc!$B$28:$AA$564,17,0)</f>
        <v>1680</v>
      </c>
      <c r="S15" s="1264">
        <f>VLOOKUP(B15,goc!$B$28:$AA$564,18,0)</f>
        <v>0</v>
      </c>
      <c r="T15" s="1264">
        <f>VLOOKUP(B15,goc!$B$28:$AA$564,19,0)</f>
        <v>1680</v>
      </c>
      <c r="U15" s="1264">
        <v>542</v>
      </c>
      <c r="V15" s="1264">
        <v>542</v>
      </c>
      <c r="W15" s="1264"/>
      <c r="X15" s="1264"/>
      <c r="Y15" s="1264"/>
      <c r="Z15" s="1264"/>
      <c r="AA15" s="1264"/>
      <c r="AB15" s="1264"/>
      <c r="AC15" s="1264"/>
      <c r="AD15" s="1264">
        <f t="shared" ref="AD15:AD64" si="4">SUM(V15:AC15)</f>
        <v>542</v>
      </c>
      <c r="AE15" s="1264">
        <v>542</v>
      </c>
      <c r="AF15" s="1264">
        <f>VLOOKUP(B15,goc!$B$28:$AA$564,22,0)</f>
        <v>542</v>
      </c>
      <c r="AG15" s="1264">
        <f>VLOOKUP(B15,goc!$B$28:$AA$564,23,0)</f>
        <v>0</v>
      </c>
      <c r="AH15" s="1264">
        <f>VLOOKUP(B15,goc!$B$28:$AA$564,24,0)</f>
        <v>0</v>
      </c>
      <c r="AI15" s="1264">
        <f>VLOOKUP(B15,goc!$B$28:$AA$564,25,0)</f>
        <v>0</v>
      </c>
      <c r="AJ15" s="1264">
        <f t="shared" si="2"/>
        <v>0</v>
      </c>
      <c r="AK15" s="1264">
        <f t="shared" si="3"/>
        <v>0</v>
      </c>
      <c r="AL15" s="702"/>
    </row>
    <row r="16" spans="1:38" ht="105">
      <c r="A16" s="694">
        <v>7</v>
      </c>
      <c r="B16" s="713" t="s">
        <v>584</v>
      </c>
      <c r="C16" s="713" t="s">
        <v>1326</v>
      </c>
      <c r="D16" s="1275">
        <v>6105.58</v>
      </c>
      <c r="E16" s="695" t="s">
        <v>170</v>
      </c>
      <c r="F16" s="696" t="s">
        <v>1247</v>
      </c>
      <c r="G16" s="696"/>
      <c r="H16" s="714" t="s">
        <v>51</v>
      </c>
      <c r="I16" s="698">
        <v>2012</v>
      </c>
      <c r="J16" s="698">
        <v>2014</v>
      </c>
      <c r="K16" s="698">
        <v>2017</v>
      </c>
      <c r="L16" s="698">
        <v>2016</v>
      </c>
      <c r="M16" s="698"/>
      <c r="N16" s="713" t="s">
        <v>585</v>
      </c>
      <c r="O16" s="1264">
        <f>VLOOKUP(B16,goc!$B$28:$AA$564,14,0)</f>
        <v>6128</v>
      </c>
      <c r="P16" s="1264">
        <f>VLOOKUP(B16,goc!$B$28:$AA$564,15,0)</f>
        <v>0</v>
      </c>
      <c r="Q16" s="1264">
        <f>VLOOKUP(B16,goc!$B$28:$AA$564,16,0)</f>
        <v>6128</v>
      </c>
      <c r="R16" s="1264">
        <f>VLOOKUP(B16,goc!$B$28:$AA$564,17,0)</f>
        <v>5376</v>
      </c>
      <c r="S16" s="1264">
        <f>VLOOKUP(B16,goc!$B$28:$AA$564,18,0)</f>
        <v>0</v>
      </c>
      <c r="T16" s="1264">
        <f>VLOOKUP(B16,goc!$B$28:$AA$564,19,0)</f>
        <v>5376</v>
      </c>
      <c r="U16" s="1264">
        <v>139</v>
      </c>
      <c r="V16" s="1264">
        <v>70</v>
      </c>
      <c r="W16" s="1264"/>
      <c r="X16" s="1264">
        <v>69</v>
      </c>
      <c r="Y16" s="1264"/>
      <c r="Z16" s="1264"/>
      <c r="AA16" s="1264"/>
      <c r="AB16" s="1264"/>
      <c r="AC16" s="1264"/>
      <c r="AD16" s="1264">
        <f t="shared" si="4"/>
        <v>139</v>
      </c>
      <c r="AE16" s="1264">
        <v>139</v>
      </c>
      <c r="AF16" s="1264">
        <f>VLOOKUP(B16,goc!$B$28:$AA$564,22,0)</f>
        <v>70</v>
      </c>
      <c r="AG16" s="1264">
        <f>VLOOKUP(B16,goc!$B$28:$AA$564,23,0)</f>
        <v>69</v>
      </c>
      <c r="AH16" s="1264">
        <f>VLOOKUP(B16,goc!$B$28:$AA$564,24,0)</f>
        <v>0</v>
      </c>
      <c r="AI16" s="1264">
        <f>VLOOKUP(B16,goc!$B$28:$AA$564,25,0)</f>
        <v>69</v>
      </c>
      <c r="AJ16" s="1264">
        <f t="shared" si="2"/>
        <v>0</v>
      </c>
      <c r="AK16" s="1264">
        <f t="shared" si="3"/>
        <v>0</v>
      </c>
      <c r="AL16" s="702"/>
    </row>
    <row r="17" spans="1:38" ht="30">
      <c r="A17" s="694">
        <v>8</v>
      </c>
      <c r="B17" s="703" t="s">
        <v>488</v>
      </c>
      <c r="C17" s="703"/>
      <c r="D17" s="1273"/>
      <c r="E17" s="695" t="s">
        <v>170</v>
      </c>
      <c r="F17" s="696" t="s">
        <v>1247</v>
      </c>
      <c r="G17" s="696"/>
      <c r="H17" s="704" t="s">
        <v>237</v>
      </c>
      <c r="I17" s="698">
        <v>2015</v>
      </c>
      <c r="J17" s="698">
        <v>2015</v>
      </c>
      <c r="K17" s="698">
        <v>2017</v>
      </c>
      <c r="L17" s="698" t="s">
        <v>1319</v>
      </c>
      <c r="M17" s="698"/>
      <c r="N17" s="703" t="s">
        <v>489</v>
      </c>
      <c r="O17" s="1264">
        <f>VLOOKUP(B17,goc!$B$28:$AA$564,14,0)</f>
        <v>23156</v>
      </c>
      <c r="P17" s="1264">
        <f>VLOOKUP(B17,goc!$B$28:$AA$564,15,0)</f>
        <v>0</v>
      </c>
      <c r="Q17" s="1264">
        <f>VLOOKUP(B17,goc!$B$28:$AA$564,16,0)</f>
        <v>23156</v>
      </c>
      <c r="R17" s="1264">
        <f>VLOOKUP(B17,goc!$B$28:$AA$564,17,0)</f>
        <v>7000</v>
      </c>
      <c r="S17" s="1264">
        <f>VLOOKUP(B17,goc!$B$28:$AA$564,18,0)</f>
        <v>0</v>
      </c>
      <c r="T17" s="1264">
        <f>VLOOKUP(B17,goc!$B$28:$AA$564,19,0)</f>
        <v>7000</v>
      </c>
      <c r="U17" s="1264">
        <v>13840</v>
      </c>
      <c r="V17" s="1264">
        <v>4756</v>
      </c>
      <c r="W17" s="1264"/>
      <c r="X17" s="1264">
        <v>2000</v>
      </c>
      <c r="Y17" s="1264"/>
      <c r="Z17" s="1264">
        <v>7084</v>
      </c>
      <c r="AA17" s="1264"/>
      <c r="AB17" s="1264"/>
      <c r="AC17" s="1264"/>
      <c r="AD17" s="1264">
        <f t="shared" si="4"/>
        <v>13840</v>
      </c>
      <c r="AE17" s="1264">
        <v>13840</v>
      </c>
      <c r="AF17" s="1264">
        <f>VLOOKUP(B17,goc!$B$28:$AA$564,22,0)</f>
        <v>4756</v>
      </c>
      <c r="AG17" s="1264">
        <f>VLOOKUP(B17,goc!$B$28:$AA$564,23,0)</f>
        <v>9084</v>
      </c>
      <c r="AH17" s="1264">
        <f>VLOOKUP(B17,goc!$B$28:$AA$564,24,0)</f>
        <v>0</v>
      </c>
      <c r="AI17" s="1264">
        <f>VLOOKUP(B17,goc!$B$28:$AA$564,25,0)</f>
        <v>2000</v>
      </c>
      <c r="AJ17" s="1264">
        <f t="shared" si="2"/>
        <v>7084</v>
      </c>
      <c r="AK17" s="1264">
        <f t="shared" si="3"/>
        <v>0</v>
      </c>
      <c r="AL17" s="702"/>
    </row>
    <row r="18" spans="1:38" ht="60">
      <c r="A18" s="694">
        <v>9</v>
      </c>
      <c r="B18" s="706" t="s">
        <v>544</v>
      </c>
      <c r="C18" s="706"/>
      <c r="D18" s="1275"/>
      <c r="E18" s="695" t="s">
        <v>170</v>
      </c>
      <c r="F18" s="696" t="s">
        <v>1247</v>
      </c>
      <c r="G18" s="696"/>
      <c r="H18" s="707" t="s">
        <v>26</v>
      </c>
      <c r="I18" s="698">
        <v>2015</v>
      </c>
      <c r="J18" s="698">
        <v>2015</v>
      </c>
      <c r="K18" s="698">
        <v>2017</v>
      </c>
      <c r="L18" s="698" t="s">
        <v>1319</v>
      </c>
      <c r="M18" s="698"/>
      <c r="N18" s="716" t="s">
        <v>545</v>
      </c>
      <c r="O18" s="1264">
        <f>VLOOKUP(B18,goc!$B$28:$AA$564,14,0)</f>
        <v>4636</v>
      </c>
      <c r="P18" s="1264">
        <f>VLOOKUP(B18,goc!$B$28:$AA$564,15,0)</f>
        <v>0</v>
      </c>
      <c r="Q18" s="1264">
        <f>VLOOKUP(B18,goc!$B$28:$AA$564,16,0)</f>
        <v>4636</v>
      </c>
      <c r="R18" s="1264">
        <f>VLOOKUP(B18,goc!$B$28:$AA$564,17,0)</f>
        <v>1100</v>
      </c>
      <c r="S18" s="1264">
        <f>VLOOKUP(B18,goc!$B$28:$AA$564,18,0)</f>
        <v>0</v>
      </c>
      <c r="T18" s="1264">
        <f>VLOOKUP(B18,goc!$B$28:$AA$564,19,0)</f>
        <v>1100</v>
      </c>
      <c r="U18" s="1264">
        <v>3072</v>
      </c>
      <c r="V18" s="1264"/>
      <c r="W18" s="1264"/>
      <c r="X18" s="1264">
        <v>1536</v>
      </c>
      <c r="Y18" s="1264"/>
      <c r="Z18" s="1264">
        <v>1536</v>
      </c>
      <c r="AA18" s="1264"/>
      <c r="AB18" s="1264"/>
      <c r="AC18" s="1264"/>
      <c r="AD18" s="1264">
        <f t="shared" si="4"/>
        <v>3072</v>
      </c>
      <c r="AE18" s="1264">
        <v>3072</v>
      </c>
      <c r="AF18" s="1264">
        <f>VLOOKUP(B18,goc!$B$28:$AA$564,22,0)</f>
        <v>0</v>
      </c>
      <c r="AG18" s="1264">
        <f>VLOOKUP(B18,goc!$B$28:$AA$564,23,0)</f>
        <v>3072.4000000000005</v>
      </c>
      <c r="AH18" s="1264">
        <f>VLOOKUP(B18,goc!$B$28:$AA$564,24,0)</f>
        <v>0</v>
      </c>
      <c r="AI18" s="1264">
        <f>VLOOKUP(B18,goc!$B$28:$AA$564,25,0)</f>
        <v>1536</v>
      </c>
      <c r="AJ18" s="1264">
        <f t="shared" si="2"/>
        <v>1536</v>
      </c>
      <c r="AK18" s="1264">
        <f t="shared" si="3"/>
        <v>0</v>
      </c>
      <c r="AL18" s="702"/>
    </row>
    <row r="19" spans="1:38" ht="30">
      <c r="A19" s="694">
        <v>10</v>
      </c>
      <c r="B19" s="709" t="s">
        <v>571</v>
      </c>
      <c r="C19" s="709"/>
      <c r="D19" s="1278"/>
      <c r="E19" s="695" t="s">
        <v>170</v>
      </c>
      <c r="F19" s="696" t="s">
        <v>1247</v>
      </c>
      <c r="G19" s="696"/>
      <c r="H19" s="714" t="s">
        <v>51</v>
      </c>
      <c r="I19" s="698">
        <v>2016</v>
      </c>
      <c r="J19" s="698">
        <v>2016</v>
      </c>
      <c r="K19" s="698">
        <v>2018</v>
      </c>
      <c r="L19" s="698" t="s">
        <v>1319</v>
      </c>
      <c r="M19" s="698"/>
      <c r="N19" s="712" t="s">
        <v>572</v>
      </c>
      <c r="O19" s="1264">
        <f>VLOOKUP(B19,goc!$B$28:$AA$564,14,0)</f>
        <v>4800</v>
      </c>
      <c r="P19" s="1264">
        <f>VLOOKUP(B19,goc!$B$28:$AA$564,15,0)</f>
        <v>0</v>
      </c>
      <c r="Q19" s="1264">
        <f>VLOOKUP(B19,goc!$B$28:$AA$564,16,0)</f>
        <v>4800</v>
      </c>
      <c r="R19" s="1264">
        <f>VLOOKUP(B19,goc!$B$28:$AA$564,17,0)</f>
        <v>50</v>
      </c>
      <c r="S19" s="1264">
        <f>VLOOKUP(B19,goc!$B$28:$AA$564,18,0)</f>
        <v>0</v>
      </c>
      <c r="T19" s="1264">
        <f>VLOOKUP(B19,goc!$B$28:$AA$564,19,0)</f>
        <v>50</v>
      </c>
      <c r="U19" s="1264">
        <v>4270</v>
      </c>
      <c r="V19" s="1264">
        <v>345</v>
      </c>
      <c r="W19" s="1264"/>
      <c r="X19" s="1264">
        <v>1000</v>
      </c>
      <c r="Y19" s="1264"/>
      <c r="Z19" s="1264">
        <v>2925</v>
      </c>
      <c r="AA19" s="1264"/>
      <c r="AB19" s="1264"/>
      <c r="AC19" s="1264"/>
      <c r="AD19" s="1264">
        <f t="shared" si="4"/>
        <v>4270</v>
      </c>
      <c r="AE19" s="1264">
        <v>4270</v>
      </c>
      <c r="AF19" s="1264">
        <f>VLOOKUP(B19,goc!$B$28:$AA$564,22,0)</f>
        <v>345</v>
      </c>
      <c r="AG19" s="1264">
        <f>VLOOKUP(B19,goc!$B$28:$AA$564,23,0)</f>
        <v>0</v>
      </c>
      <c r="AH19" s="1264">
        <f>VLOOKUP(B19,goc!$B$28:$AA$564,24,0)</f>
        <v>0</v>
      </c>
      <c r="AI19" s="1264">
        <f>VLOOKUP(B19,goc!$B$28:$AA$564,25,0)</f>
        <v>1000</v>
      </c>
      <c r="AJ19" s="1264">
        <f t="shared" si="2"/>
        <v>2925</v>
      </c>
      <c r="AK19" s="1264">
        <f t="shared" si="3"/>
        <v>0</v>
      </c>
      <c r="AL19" s="720"/>
    </row>
    <row r="20" spans="1:38" ht="30">
      <c r="A20" s="694">
        <v>11</v>
      </c>
      <c r="B20" s="709" t="s">
        <v>566</v>
      </c>
      <c r="C20" s="709"/>
      <c r="D20" s="1278"/>
      <c r="E20" s="695" t="s">
        <v>170</v>
      </c>
      <c r="F20" s="696" t="s">
        <v>1247</v>
      </c>
      <c r="G20" s="696"/>
      <c r="H20" s="715" t="s">
        <v>237</v>
      </c>
      <c r="I20" s="698">
        <v>2017</v>
      </c>
      <c r="J20" s="698">
        <v>2017</v>
      </c>
      <c r="K20" s="698">
        <v>2019</v>
      </c>
      <c r="L20" s="698" t="s">
        <v>1319</v>
      </c>
      <c r="M20" s="698"/>
      <c r="N20" s="721" t="s">
        <v>567</v>
      </c>
      <c r="O20" s="1264">
        <f>VLOOKUP(B20,goc!$B$28:$AA$564,14,0)</f>
        <v>8675</v>
      </c>
      <c r="P20" s="1264">
        <f>VLOOKUP(B20,goc!$B$28:$AA$564,15,0)</f>
        <v>0</v>
      </c>
      <c r="Q20" s="1264">
        <f>VLOOKUP(B20,goc!$B$28:$AA$564,16,0)</f>
        <v>8675</v>
      </c>
      <c r="R20" s="1264">
        <f>VLOOKUP(B20,goc!$B$28:$AA$564,17,0)</f>
        <v>0</v>
      </c>
      <c r="S20" s="1264">
        <f>VLOOKUP(B20,goc!$B$28:$AA$564,18,0)</f>
        <v>0</v>
      </c>
      <c r="T20" s="1264">
        <f>VLOOKUP(B20,goc!$B$28:$AA$564,19,0)</f>
        <v>0</v>
      </c>
      <c r="U20" s="1264">
        <v>7808</v>
      </c>
      <c r="V20" s="1264">
        <v>437</v>
      </c>
      <c r="W20" s="1264"/>
      <c r="X20" s="1264"/>
      <c r="Y20" s="1264"/>
      <c r="Z20" s="1264">
        <v>3685</v>
      </c>
      <c r="AA20" s="1264"/>
      <c r="AB20" s="1264">
        <v>3686</v>
      </c>
      <c r="AC20" s="1264"/>
      <c r="AD20" s="1264">
        <f t="shared" si="4"/>
        <v>7808</v>
      </c>
      <c r="AE20" s="1264">
        <v>7808</v>
      </c>
      <c r="AF20" s="1264">
        <f>VLOOKUP(B20,goc!$B$28:$AA$564,22,0)</f>
        <v>437</v>
      </c>
      <c r="AG20" s="1264">
        <f>VLOOKUP(B20,goc!$B$28:$AA$564,23,0)</f>
        <v>0</v>
      </c>
      <c r="AH20" s="1264">
        <f>VLOOKUP(B20,goc!$B$28:$AA$564,24,0)</f>
        <v>0</v>
      </c>
      <c r="AI20" s="1264">
        <f>VLOOKUP(B20,goc!$B$28:$AA$564,25,0)</f>
        <v>0</v>
      </c>
      <c r="AJ20" s="1264">
        <f t="shared" si="2"/>
        <v>7371</v>
      </c>
      <c r="AK20" s="1264">
        <f t="shared" si="3"/>
        <v>0</v>
      </c>
      <c r="AL20" s="720"/>
    </row>
    <row r="21" spans="1:38" ht="30">
      <c r="A21" s="694">
        <v>12</v>
      </c>
      <c r="B21" s="709" t="s">
        <v>580</v>
      </c>
      <c r="C21" s="709"/>
      <c r="D21" s="1278"/>
      <c r="E21" s="695" t="s">
        <v>170</v>
      </c>
      <c r="F21" s="696" t="s">
        <v>1247</v>
      </c>
      <c r="G21" s="696"/>
      <c r="H21" s="714" t="s">
        <v>51</v>
      </c>
      <c r="I21" s="698">
        <v>2017</v>
      </c>
      <c r="J21" s="698">
        <v>2017</v>
      </c>
      <c r="K21" s="698">
        <v>2019</v>
      </c>
      <c r="L21" s="698" t="s">
        <v>1319</v>
      </c>
      <c r="M21" s="698"/>
      <c r="N21" s="712" t="s">
        <v>581</v>
      </c>
      <c r="O21" s="1264">
        <f>VLOOKUP(B21,goc!$B$28:$AA$564,14,0)</f>
        <v>5795</v>
      </c>
      <c r="P21" s="1264">
        <f>VLOOKUP(B21,goc!$B$28:$AA$564,15,0)</f>
        <v>0</v>
      </c>
      <c r="Q21" s="1264">
        <f>VLOOKUP(B21,goc!$B$28:$AA$564,16,0)</f>
        <v>5795</v>
      </c>
      <c r="R21" s="1264">
        <f>VLOOKUP(B21,goc!$B$28:$AA$564,17,0)</f>
        <v>100</v>
      </c>
      <c r="S21" s="1264">
        <f>VLOOKUP(B21,goc!$B$28:$AA$564,18,0)</f>
        <v>0</v>
      </c>
      <c r="T21" s="1264">
        <f>VLOOKUP(B21,goc!$B$28:$AA$564,19,0)</f>
        <v>100</v>
      </c>
      <c r="U21" s="1264">
        <v>5116</v>
      </c>
      <c r="V21" s="1264">
        <v>205</v>
      </c>
      <c r="W21" s="1264"/>
      <c r="X21" s="1264"/>
      <c r="Y21" s="1264"/>
      <c r="Z21" s="1264">
        <v>2456</v>
      </c>
      <c r="AA21" s="1264"/>
      <c r="AB21" s="1264">
        <v>2455</v>
      </c>
      <c r="AC21" s="1264"/>
      <c r="AD21" s="1264">
        <f t="shared" si="4"/>
        <v>5116</v>
      </c>
      <c r="AE21" s="1264">
        <v>5116</v>
      </c>
      <c r="AF21" s="1264">
        <f>VLOOKUP(B21,goc!$B$28:$AA$564,22,0)</f>
        <v>205</v>
      </c>
      <c r="AG21" s="1264">
        <f>VLOOKUP(B21,goc!$B$28:$AA$564,23,0)</f>
        <v>0</v>
      </c>
      <c r="AH21" s="1264">
        <f>VLOOKUP(B21,goc!$B$28:$AA$564,24,0)</f>
        <v>0</v>
      </c>
      <c r="AI21" s="1264">
        <f>VLOOKUP(B21,goc!$B$28:$AA$564,25,0)</f>
        <v>0</v>
      </c>
      <c r="AJ21" s="1264">
        <f t="shared" si="2"/>
        <v>4911</v>
      </c>
      <c r="AK21" s="1264">
        <f t="shared" si="3"/>
        <v>0</v>
      </c>
      <c r="AL21" s="720"/>
    </row>
    <row r="22" spans="1:38" ht="45">
      <c r="A22" s="694">
        <v>13</v>
      </c>
      <c r="B22" s="722" t="s">
        <v>575</v>
      </c>
      <c r="C22" s="722"/>
      <c r="D22" s="1272"/>
      <c r="E22" s="695" t="s">
        <v>388</v>
      </c>
      <c r="F22" s="696" t="s">
        <v>1247</v>
      </c>
      <c r="G22" s="696"/>
      <c r="H22" s="695" t="s">
        <v>19</v>
      </c>
      <c r="I22" s="698">
        <v>2013</v>
      </c>
      <c r="J22" s="698">
        <v>2013</v>
      </c>
      <c r="K22" s="698">
        <v>2015</v>
      </c>
      <c r="L22" s="698">
        <v>2015</v>
      </c>
      <c r="M22" s="698"/>
      <c r="N22" s="1279" t="s">
        <v>1166</v>
      </c>
      <c r="O22" s="1264">
        <f>VLOOKUP(B22,goc!$B$28:$AA$564,14,0)</f>
        <v>5202</v>
      </c>
      <c r="P22" s="1264">
        <f>VLOOKUP(B22,goc!$B$28:$AA$564,15,0)</f>
        <v>0</v>
      </c>
      <c r="Q22" s="1264">
        <f>VLOOKUP(B22,goc!$B$28:$AA$564,16,0)</f>
        <v>5202</v>
      </c>
      <c r="R22" s="1264">
        <f>VLOOKUP(B22,goc!$B$28:$AA$564,17,0)</f>
        <v>4900</v>
      </c>
      <c r="S22" s="1264">
        <f>VLOOKUP(B22,goc!$B$28:$AA$564,18,0)</f>
        <v>0</v>
      </c>
      <c r="T22" s="1264">
        <f>VLOOKUP(B22,goc!$B$28:$AA$564,19,0)</f>
        <v>4900</v>
      </c>
      <c r="U22" s="1264">
        <v>300</v>
      </c>
      <c r="V22" s="1264">
        <v>300</v>
      </c>
      <c r="W22" s="1264"/>
      <c r="X22" s="1264"/>
      <c r="Y22" s="1264"/>
      <c r="Z22" s="1264"/>
      <c r="AA22" s="1264"/>
      <c r="AB22" s="1264"/>
      <c r="AC22" s="1264"/>
      <c r="AD22" s="1264">
        <f t="shared" si="4"/>
        <v>300</v>
      </c>
      <c r="AE22" s="1264">
        <v>300</v>
      </c>
      <c r="AF22" s="1264">
        <f>VLOOKUP(B22,goc!$B$28:$AA$564,22,0)</f>
        <v>300</v>
      </c>
      <c r="AG22" s="1264">
        <f>VLOOKUP(B22,goc!$B$28:$AA$564,23,0)</f>
        <v>0</v>
      </c>
      <c r="AH22" s="1264">
        <f>VLOOKUP(B22,goc!$B$28:$AA$564,24,0)</f>
        <v>0</v>
      </c>
      <c r="AI22" s="1264">
        <f>VLOOKUP(B22,goc!$B$28:$AA$564,25,0)</f>
        <v>0</v>
      </c>
      <c r="AJ22" s="1264">
        <f t="shared" si="2"/>
        <v>0</v>
      </c>
      <c r="AK22" s="1264">
        <f t="shared" si="3"/>
        <v>0</v>
      </c>
      <c r="AL22" s="702"/>
    </row>
    <row r="23" spans="1:38" ht="60">
      <c r="A23" s="694">
        <v>14</v>
      </c>
      <c r="B23" s="1252" t="s">
        <v>514</v>
      </c>
      <c r="C23" s="1252"/>
      <c r="D23" s="1253"/>
      <c r="E23" s="695" t="s">
        <v>184</v>
      </c>
      <c r="F23" s="696" t="s">
        <v>1247</v>
      </c>
      <c r="G23" s="696"/>
      <c r="H23" s="714" t="s">
        <v>51</v>
      </c>
      <c r="I23" s="698">
        <v>2012</v>
      </c>
      <c r="J23" s="698">
        <v>2012</v>
      </c>
      <c r="K23" s="698">
        <v>2016</v>
      </c>
      <c r="L23" s="698" t="s">
        <v>1319</v>
      </c>
      <c r="M23" s="698"/>
      <c r="N23" s="723" t="s">
        <v>515</v>
      </c>
      <c r="O23" s="1264">
        <f>VLOOKUP(B23,goc!$B$28:$AA$564,14,0)</f>
        <v>91515</v>
      </c>
      <c r="P23" s="1264">
        <f>VLOOKUP(B23,goc!$B$28:$AA$564,15,0)</f>
        <v>0</v>
      </c>
      <c r="Q23" s="1264">
        <f>VLOOKUP(B23,goc!$B$28:$AA$564,16,0)</f>
        <v>16483</v>
      </c>
      <c r="R23" s="1264">
        <f>VLOOKUP(B23,goc!$B$28:$AA$564,17,0)</f>
        <v>71412</v>
      </c>
      <c r="S23" s="1264">
        <f>VLOOKUP(B23,goc!$B$28:$AA$564,18,0)</f>
        <v>0</v>
      </c>
      <c r="T23" s="1264">
        <f>VLOOKUP(B23,goc!$B$28:$AA$564,19,0)</f>
        <v>13700</v>
      </c>
      <c r="U23" s="1264">
        <v>1135</v>
      </c>
      <c r="V23" s="1264"/>
      <c r="W23" s="1264"/>
      <c r="X23" s="1264">
        <v>1135</v>
      </c>
      <c r="Y23" s="1264"/>
      <c r="Z23" s="1264"/>
      <c r="AA23" s="1264"/>
      <c r="AB23" s="1264"/>
      <c r="AC23" s="1264"/>
      <c r="AD23" s="1264">
        <f t="shared" si="4"/>
        <v>1135</v>
      </c>
      <c r="AE23" s="1264">
        <v>1135</v>
      </c>
      <c r="AF23" s="1264">
        <f>VLOOKUP(B23,goc!$B$28:$AA$564,22,0)</f>
        <v>0</v>
      </c>
      <c r="AG23" s="1264">
        <f>VLOOKUP(B23,goc!$B$28:$AA$564,23,0)</f>
        <v>1135</v>
      </c>
      <c r="AH23" s="1264">
        <f>VLOOKUP(B23,goc!$B$28:$AA$564,24,0)</f>
        <v>0</v>
      </c>
      <c r="AI23" s="1264">
        <f>VLOOKUP(B23,goc!$B$28:$AA$564,25,0)</f>
        <v>1135</v>
      </c>
      <c r="AJ23" s="1264">
        <f t="shared" si="2"/>
        <v>0</v>
      </c>
      <c r="AK23" s="1264">
        <f t="shared" si="3"/>
        <v>0</v>
      </c>
      <c r="AL23" s="702"/>
    </row>
    <row r="24" spans="1:38" ht="60">
      <c r="A24" s="694">
        <v>15</v>
      </c>
      <c r="B24" s="1252" t="s">
        <v>538</v>
      </c>
      <c r="C24" s="1252"/>
      <c r="D24" s="1253"/>
      <c r="E24" s="695" t="s">
        <v>184</v>
      </c>
      <c r="F24" s="696" t="s">
        <v>1247</v>
      </c>
      <c r="G24" s="696"/>
      <c r="H24" s="695" t="s">
        <v>132</v>
      </c>
      <c r="I24" s="698">
        <v>2012</v>
      </c>
      <c r="J24" s="698">
        <v>2011</v>
      </c>
      <c r="K24" s="698">
        <v>2014</v>
      </c>
      <c r="L24" s="698">
        <v>2014</v>
      </c>
      <c r="M24" s="698"/>
      <c r="N24" s="1280" t="s">
        <v>539</v>
      </c>
      <c r="O24" s="1264">
        <f>VLOOKUP(B24,goc!$B$28:$AA$564,14,0)</f>
        <v>7372</v>
      </c>
      <c r="P24" s="1264">
        <f>VLOOKUP(B24,goc!$B$28:$AA$564,15,0)</f>
        <v>0</v>
      </c>
      <c r="Q24" s="1264">
        <f>VLOOKUP(B24,goc!$B$28:$AA$564,16,0)</f>
        <v>3700</v>
      </c>
      <c r="R24" s="1264">
        <f>VLOOKUP(B24,goc!$B$28:$AA$564,17,0)</f>
        <v>4650</v>
      </c>
      <c r="S24" s="1264">
        <f>VLOOKUP(B24,goc!$B$28:$AA$564,18,0)</f>
        <v>0</v>
      </c>
      <c r="T24" s="1264">
        <f>VLOOKUP(B24,goc!$B$28:$AA$564,19,0)</f>
        <v>1200</v>
      </c>
      <c r="U24" s="1264">
        <v>2600</v>
      </c>
      <c r="V24" s="1264">
        <v>2600</v>
      </c>
      <c r="W24" s="1264"/>
      <c r="X24" s="1264"/>
      <c r="Y24" s="1264"/>
      <c r="Z24" s="1264"/>
      <c r="AA24" s="1264"/>
      <c r="AB24" s="1264"/>
      <c r="AC24" s="1264"/>
      <c r="AD24" s="1264">
        <f t="shared" si="4"/>
        <v>2600</v>
      </c>
      <c r="AE24" s="1264">
        <v>2600</v>
      </c>
      <c r="AF24" s="1264">
        <f>VLOOKUP(B24,goc!$B$28:$AA$564,22,0)</f>
        <v>2600</v>
      </c>
      <c r="AG24" s="1264">
        <f>VLOOKUP(B24,goc!$B$28:$AA$564,23,0)</f>
        <v>0</v>
      </c>
      <c r="AH24" s="1264">
        <f>VLOOKUP(B24,goc!$B$28:$AA$564,24,0)</f>
        <v>0</v>
      </c>
      <c r="AI24" s="1264">
        <f>VLOOKUP(B24,goc!$B$28:$AA$564,25,0)</f>
        <v>0</v>
      </c>
      <c r="AJ24" s="1264">
        <f t="shared" si="2"/>
        <v>0</v>
      </c>
      <c r="AK24" s="1264">
        <f t="shared" si="3"/>
        <v>0</v>
      </c>
      <c r="AL24" s="702"/>
    </row>
    <row r="25" spans="1:38" ht="75">
      <c r="A25" s="694">
        <v>16</v>
      </c>
      <c r="B25" s="1252" t="s">
        <v>552</v>
      </c>
      <c r="C25" s="1252" t="s">
        <v>1191</v>
      </c>
      <c r="D25" s="1253">
        <v>1983.519</v>
      </c>
      <c r="E25" s="695" t="s">
        <v>184</v>
      </c>
      <c r="F25" s="696" t="s">
        <v>1247</v>
      </c>
      <c r="G25" s="696"/>
      <c r="H25" s="1281" t="s">
        <v>189</v>
      </c>
      <c r="I25" s="698">
        <v>2015</v>
      </c>
      <c r="J25" s="697" t="s">
        <v>1192</v>
      </c>
      <c r="K25" s="698">
        <v>2017</v>
      </c>
      <c r="L25" s="697" t="s">
        <v>1193</v>
      </c>
      <c r="M25" s="698"/>
      <c r="N25" s="1282" t="s">
        <v>553</v>
      </c>
      <c r="O25" s="1264">
        <f>VLOOKUP(B25,goc!$B$28:$AA$564,14,0)</f>
        <v>2473</v>
      </c>
      <c r="P25" s="1264">
        <f>VLOOKUP(B25,goc!$B$28:$AA$564,15,0)</f>
        <v>0</v>
      </c>
      <c r="Q25" s="1264">
        <f>VLOOKUP(B25,goc!$B$28:$AA$564,16,0)</f>
        <v>2473</v>
      </c>
      <c r="R25" s="1264">
        <f>VLOOKUP(B25,goc!$B$28:$AA$564,17,0)</f>
        <v>900</v>
      </c>
      <c r="S25" s="1264">
        <f>VLOOKUP(B25,goc!$B$28:$AA$564,18,0)</f>
        <v>0</v>
      </c>
      <c r="T25" s="1264">
        <f>VLOOKUP(B25,goc!$B$28:$AA$564,19,0)</f>
        <v>900</v>
      </c>
      <c r="U25" s="1264">
        <v>1084</v>
      </c>
      <c r="V25" s="1264">
        <v>700</v>
      </c>
      <c r="W25" s="1264"/>
      <c r="X25" s="1264">
        <v>384</v>
      </c>
      <c r="Y25" s="1264"/>
      <c r="Z25" s="1264"/>
      <c r="AA25" s="1264"/>
      <c r="AB25" s="1264"/>
      <c r="AC25" s="1264"/>
      <c r="AD25" s="1264">
        <f t="shared" si="4"/>
        <v>1084</v>
      </c>
      <c r="AE25" s="1264">
        <v>1084</v>
      </c>
      <c r="AF25" s="1264">
        <f>VLOOKUP(B25,goc!$B$28:$AA$564,22,0)</f>
        <v>700</v>
      </c>
      <c r="AG25" s="1264">
        <f>VLOOKUP(B25,goc!$B$28:$AA$564,23,0)</f>
        <v>384</v>
      </c>
      <c r="AH25" s="1264">
        <f>VLOOKUP(B25,goc!$B$28:$AA$564,24,0)</f>
        <v>0</v>
      </c>
      <c r="AI25" s="1264">
        <f>VLOOKUP(B25,goc!$B$28:$AA$564,25,0)</f>
        <v>384</v>
      </c>
      <c r="AJ25" s="1264">
        <f t="shared" si="2"/>
        <v>0</v>
      </c>
      <c r="AK25" s="1264">
        <f t="shared" si="3"/>
        <v>0</v>
      </c>
      <c r="AL25" s="702"/>
    </row>
    <row r="26" spans="1:38" ht="30">
      <c r="A26" s="694">
        <v>17</v>
      </c>
      <c r="B26" s="1271" t="s">
        <v>518</v>
      </c>
      <c r="C26" s="1271"/>
      <c r="D26" s="1271"/>
      <c r="E26" s="1283" t="s">
        <v>178</v>
      </c>
      <c r="F26" s="696" t="s">
        <v>1247</v>
      </c>
      <c r="G26" s="696"/>
      <c r="H26" s="695" t="s">
        <v>19</v>
      </c>
      <c r="I26" s="698">
        <v>2014</v>
      </c>
      <c r="J26" s="698">
        <v>2014</v>
      </c>
      <c r="K26" s="698">
        <v>2016</v>
      </c>
      <c r="L26" s="698" t="s">
        <v>1319</v>
      </c>
      <c r="M26" s="698"/>
      <c r="N26" s="1285" t="s">
        <v>519</v>
      </c>
      <c r="O26" s="1264">
        <f>VLOOKUP(B26,goc!$B$28:$AA$564,14,0)</f>
        <v>6186</v>
      </c>
      <c r="P26" s="1264">
        <f>VLOOKUP(B26,goc!$B$28:$AA$564,15,0)</f>
        <v>0</v>
      </c>
      <c r="Q26" s="1264">
        <f>VLOOKUP(B26,goc!$B$28:$AA$564,16,0)</f>
        <v>6186</v>
      </c>
      <c r="R26" s="1264">
        <f>VLOOKUP(B26,goc!$B$28:$AA$564,17,0)</f>
        <v>2050</v>
      </c>
      <c r="S26" s="1264">
        <f>VLOOKUP(B26,goc!$B$28:$AA$564,18,0)</f>
        <v>0</v>
      </c>
      <c r="T26" s="1264">
        <f>VLOOKUP(B26,goc!$B$28:$AA$564,19,0)</f>
        <v>2050</v>
      </c>
      <c r="U26" s="1264">
        <v>3517</v>
      </c>
      <c r="V26" s="1264">
        <v>2000</v>
      </c>
      <c r="W26" s="1264"/>
      <c r="X26" s="1264">
        <v>1517</v>
      </c>
      <c r="Y26" s="1264"/>
      <c r="Z26" s="1264"/>
      <c r="AA26" s="1264"/>
      <c r="AB26" s="1264"/>
      <c r="AC26" s="1264"/>
      <c r="AD26" s="1264">
        <f t="shared" si="4"/>
        <v>3517</v>
      </c>
      <c r="AE26" s="1264">
        <v>3517</v>
      </c>
      <c r="AF26" s="1264">
        <f>VLOOKUP(B26,goc!$B$28:$AA$564,22,0)</f>
        <v>2000</v>
      </c>
      <c r="AG26" s="1264">
        <f>VLOOKUP(B26,goc!$B$28:$AA$564,23,0)</f>
        <v>1517</v>
      </c>
      <c r="AH26" s="1264">
        <f>VLOOKUP(B26,goc!$B$28:$AA$564,24,0)</f>
        <v>0</v>
      </c>
      <c r="AI26" s="1264">
        <f>VLOOKUP(B26,goc!$B$28:$AA$564,25,0)</f>
        <v>1517</v>
      </c>
      <c r="AJ26" s="1264">
        <f t="shared" si="2"/>
        <v>0</v>
      </c>
      <c r="AK26" s="1264">
        <f t="shared" si="3"/>
        <v>0</v>
      </c>
      <c r="AL26" s="702"/>
    </row>
    <row r="27" spans="1:38" ht="30">
      <c r="A27" s="694">
        <v>18</v>
      </c>
      <c r="B27" s="722" t="s">
        <v>506</v>
      </c>
      <c r="C27" s="722"/>
      <c r="D27" s="722"/>
      <c r="E27" s="1283" t="s">
        <v>178</v>
      </c>
      <c r="F27" s="696" t="s">
        <v>1247</v>
      </c>
      <c r="G27" s="696"/>
      <c r="H27" s="695" t="s">
        <v>19</v>
      </c>
      <c r="I27" s="698">
        <v>2015</v>
      </c>
      <c r="J27" s="698" t="s">
        <v>1346</v>
      </c>
      <c r="K27" s="698">
        <v>2017</v>
      </c>
      <c r="L27" s="698" t="s">
        <v>1319</v>
      </c>
      <c r="M27" s="698"/>
      <c r="N27" s="1284" t="s">
        <v>507</v>
      </c>
      <c r="O27" s="1264">
        <f>VLOOKUP(B27,goc!$B$28:$AA$564,14,0)</f>
        <v>71976</v>
      </c>
      <c r="P27" s="1264">
        <f>VLOOKUP(B27,goc!$B$28:$AA$564,15,0)</f>
        <v>0</v>
      </c>
      <c r="Q27" s="1264">
        <f>VLOOKUP(B27,goc!$B$28:$AA$564,16,0)</f>
        <v>30313</v>
      </c>
      <c r="R27" s="1264">
        <f>VLOOKUP(B27,goc!$B$28:$AA$564,17,0)</f>
        <v>24050</v>
      </c>
      <c r="S27" s="1264">
        <f>VLOOKUP(B27,goc!$B$28:$AA$564,18,0)</f>
        <v>0</v>
      </c>
      <c r="T27" s="1264">
        <f>VLOOKUP(B27,goc!$B$28:$AA$564,19,0)</f>
        <v>24050</v>
      </c>
      <c r="U27" s="1264">
        <v>5000</v>
      </c>
      <c r="V27" s="1264">
        <v>5000</v>
      </c>
      <c r="W27" s="1264"/>
      <c r="X27" s="1264"/>
      <c r="Y27" s="1264"/>
      <c r="Z27" s="1264"/>
      <c r="AA27" s="1264"/>
      <c r="AB27" s="1264"/>
      <c r="AC27" s="1264"/>
      <c r="AD27" s="1264">
        <f t="shared" ref="AD27:AD41" si="5">SUM(V27:AC27)</f>
        <v>5000</v>
      </c>
      <c r="AE27" s="1264">
        <v>5000</v>
      </c>
      <c r="AF27" s="1264">
        <f>VLOOKUP(B27,goc!$B$28:$AA$564,22,0)</f>
        <v>5000</v>
      </c>
      <c r="AG27" s="1264">
        <f>VLOOKUP(B27,goc!$B$28:$AA$564,23,0)</f>
        <v>0</v>
      </c>
      <c r="AH27" s="1264">
        <f>VLOOKUP(B27,goc!$B$28:$AA$564,24,0)</f>
        <v>0</v>
      </c>
      <c r="AI27" s="1264">
        <f>VLOOKUP(B27,goc!$B$28:$AA$564,25,0)</f>
        <v>0</v>
      </c>
      <c r="AJ27" s="1264">
        <f t="shared" ref="AJ27:AJ44" si="6">AE27-AF27-AI27</f>
        <v>0</v>
      </c>
      <c r="AK27" s="1264">
        <f t="shared" ref="AK27:AK44" si="7">AD27-U27</f>
        <v>0</v>
      </c>
      <c r="AL27" s="702"/>
    </row>
    <row r="28" spans="1:38" ht="47.25" customHeight="1">
      <c r="A28" s="694">
        <v>19</v>
      </c>
      <c r="B28" s="722" t="s">
        <v>520</v>
      </c>
      <c r="C28" s="722"/>
      <c r="D28" s="1272"/>
      <c r="E28" s="695" t="s">
        <v>225</v>
      </c>
      <c r="F28" s="696" t="s">
        <v>1247</v>
      </c>
      <c r="G28" s="696"/>
      <c r="H28" s="707" t="s">
        <v>26</v>
      </c>
      <c r="I28" s="698">
        <v>2014</v>
      </c>
      <c r="J28" s="698"/>
      <c r="K28" s="698">
        <v>2016</v>
      </c>
      <c r="L28" s="698"/>
      <c r="M28" s="698"/>
      <c r="N28" s="1985" t="s">
        <v>521</v>
      </c>
      <c r="O28" s="1264">
        <f>VLOOKUP(B28,goc!$B$28:$AA$564,14,0)</f>
        <v>48302</v>
      </c>
      <c r="P28" s="1264">
        <f>VLOOKUP(B28,goc!$B$28:$AA$564,15,0)</f>
        <v>0</v>
      </c>
      <c r="Q28" s="1264">
        <f>VLOOKUP(B28,goc!$B$28:$AA$564,16,0)</f>
        <v>17180</v>
      </c>
      <c r="R28" s="1264">
        <f>VLOOKUP(B28,goc!$B$28:$AA$564,17,0)</f>
        <v>16000</v>
      </c>
      <c r="S28" s="1264">
        <f>VLOOKUP(B28,goc!$B$28:$AA$564,18,0)</f>
        <v>0</v>
      </c>
      <c r="T28" s="1264">
        <f>VLOOKUP(B28,goc!$B$28:$AA$564,19,0)</f>
        <v>0</v>
      </c>
      <c r="U28" s="1264">
        <v>2840</v>
      </c>
      <c r="V28" s="1900">
        <v>2840</v>
      </c>
      <c r="W28" s="1900"/>
      <c r="X28" s="1900"/>
      <c r="Y28" s="1900"/>
      <c r="Z28" s="1900"/>
      <c r="AA28" s="1900"/>
      <c r="AB28" s="1900"/>
      <c r="AC28" s="1900"/>
      <c r="AD28" s="1264">
        <f t="shared" si="5"/>
        <v>2840</v>
      </c>
      <c r="AE28" s="1264">
        <v>2840</v>
      </c>
      <c r="AF28" s="1264">
        <f>VLOOKUP(B28,goc!$B$28:$AA$564,22,0)</f>
        <v>2840</v>
      </c>
      <c r="AG28" s="1264">
        <f>VLOOKUP(B28,goc!$B$28:$AA$564,23,0)</f>
        <v>0</v>
      </c>
      <c r="AH28" s="1264">
        <f>VLOOKUP(B28,goc!$B$28:$AA$564,24,0)</f>
        <v>0</v>
      </c>
      <c r="AI28" s="1264">
        <f>VLOOKUP(B28,goc!$B$28:$AA$564,25,0)</f>
        <v>0</v>
      </c>
      <c r="AJ28" s="1264">
        <f t="shared" si="6"/>
        <v>0</v>
      </c>
      <c r="AK28" s="1264">
        <f t="shared" si="7"/>
        <v>0</v>
      </c>
      <c r="AL28" s="702"/>
    </row>
    <row r="29" spans="1:38" ht="30">
      <c r="A29" s="694">
        <v>20</v>
      </c>
      <c r="B29" s="722" t="s">
        <v>536</v>
      </c>
      <c r="C29" s="722"/>
      <c r="D29" s="1272"/>
      <c r="E29" s="695" t="s">
        <v>225</v>
      </c>
      <c r="F29" s="696" t="s">
        <v>1247</v>
      </c>
      <c r="G29" s="696"/>
      <c r="H29" s="707" t="s">
        <v>26</v>
      </c>
      <c r="I29" s="698">
        <v>2014</v>
      </c>
      <c r="J29" s="698">
        <v>2013</v>
      </c>
      <c r="K29" s="698">
        <v>2016</v>
      </c>
      <c r="L29" s="698" t="s">
        <v>1319</v>
      </c>
      <c r="M29" s="698"/>
      <c r="N29" s="1985" t="s">
        <v>537</v>
      </c>
      <c r="O29" s="1264">
        <f>VLOOKUP(B29,goc!$B$28:$AA$564,14,0)</f>
        <v>5988</v>
      </c>
      <c r="P29" s="1264">
        <f>VLOOKUP(B29,goc!$B$28:$AA$564,15,0)</f>
        <v>0</v>
      </c>
      <c r="Q29" s="1264">
        <f>VLOOKUP(B29,goc!$B$28:$AA$564,16,0)</f>
        <v>2232</v>
      </c>
      <c r="R29" s="1264">
        <f>VLOOKUP(B29,goc!$B$28:$AA$564,17,0)</f>
        <v>3806</v>
      </c>
      <c r="S29" s="1264">
        <f>VLOOKUP(B29,goc!$B$28:$AA$564,18,0)</f>
        <v>0</v>
      </c>
      <c r="T29" s="1264">
        <f>VLOOKUP(B29,goc!$B$28:$AA$564,19,0)</f>
        <v>50</v>
      </c>
      <c r="U29" s="1264">
        <v>2119</v>
      </c>
      <c r="V29" s="1900">
        <v>2119</v>
      </c>
      <c r="W29" s="1900"/>
      <c r="X29" s="1900"/>
      <c r="Y29" s="1900"/>
      <c r="Z29" s="1900"/>
      <c r="AA29" s="1900"/>
      <c r="AB29" s="1900"/>
      <c r="AC29" s="1900"/>
      <c r="AD29" s="1264">
        <f t="shared" si="5"/>
        <v>2119</v>
      </c>
      <c r="AE29" s="1264">
        <v>2119</v>
      </c>
      <c r="AF29" s="1264">
        <f>VLOOKUP(B29,goc!$B$28:$AA$564,22,0)</f>
        <v>2119</v>
      </c>
      <c r="AG29" s="1264">
        <f>VLOOKUP(B29,goc!$B$28:$AA$564,23,0)</f>
        <v>0</v>
      </c>
      <c r="AH29" s="1264">
        <f>VLOOKUP(B29,goc!$B$28:$AA$564,24,0)</f>
        <v>0</v>
      </c>
      <c r="AI29" s="1264">
        <f>VLOOKUP(B29,goc!$B$28:$AA$564,25,0)</f>
        <v>0</v>
      </c>
      <c r="AJ29" s="1264">
        <f t="shared" si="6"/>
        <v>0</v>
      </c>
      <c r="AK29" s="1264">
        <f t="shared" si="7"/>
        <v>0</v>
      </c>
      <c r="AL29" s="702"/>
    </row>
    <row r="30" spans="1:38" ht="30">
      <c r="A30" s="694">
        <v>21</v>
      </c>
      <c r="B30" s="722" t="s">
        <v>501</v>
      </c>
      <c r="C30" s="722"/>
      <c r="D30" s="722"/>
      <c r="E30" s="695" t="s">
        <v>174</v>
      </c>
      <c r="F30" s="696" t="s">
        <v>1247</v>
      </c>
      <c r="G30" s="696"/>
      <c r="H30" s="695" t="s">
        <v>19</v>
      </c>
      <c r="I30" s="698">
        <v>2010</v>
      </c>
      <c r="J30" s="698"/>
      <c r="K30" s="698">
        <v>2014</v>
      </c>
      <c r="L30" s="698"/>
      <c r="M30" s="698"/>
      <c r="N30" s="1985" t="s">
        <v>502</v>
      </c>
      <c r="O30" s="1264">
        <f>VLOOKUP(B30,goc!$B$28:$AA$564,14,0)</f>
        <v>22381</v>
      </c>
      <c r="P30" s="1264">
        <f>VLOOKUP(B30,goc!$B$28:$AA$564,15,0)</f>
        <v>0</v>
      </c>
      <c r="Q30" s="1264">
        <f>VLOOKUP(B30,goc!$B$28:$AA$564,16,0)</f>
        <v>22381</v>
      </c>
      <c r="R30" s="1264">
        <f>VLOOKUP(B30,goc!$B$28:$AA$564,17,0)</f>
        <v>10000</v>
      </c>
      <c r="S30" s="1264">
        <f>VLOOKUP(B30,goc!$B$28:$AA$564,18,0)</f>
        <v>0</v>
      </c>
      <c r="T30" s="1264">
        <f>VLOOKUP(B30,goc!$B$28:$AA$564,19,0)</f>
        <v>10000</v>
      </c>
      <c r="U30" s="1264">
        <v>8701</v>
      </c>
      <c r="V30" s="1900"/>
      <c r="W30" s="1900"/>
      <c r="X30" s="1900">
        <v>4000</v>
      </c>
      <c r="Y30" s="1900"/>
      <c r="Z30" s="1900">
        <v>4701</v>
      </c>
      <c r="AA30" s="1900"/>
      <c r="AB30" s="1900"/>
      <c r="AC30" s="1900"/>
      <c r="AD30" s="1264">
        <f t="shared" si="5"/>
        <v>8701</v>
      </c>
      <c r="AE30" s="1264">
        <v>8701</v>
      </c>
      <c r="AF30" s="1264">
        <f>VLOOKUP(B30,goc!$B$28:$AA$564,22,0)</f>
        <v>0</v>
      </c>
      <c r="AG30" s="1264">
        <f>VLOOKUP(B30,goc!$B$28:$AA$564,23,0)</f>
        <v>8701</v>
      </c>
      <c r="AH30" s="1264">
        <f>VLOOKUP(B30,goc!$B$28:$AA$564,24,0)</f>
        <v>0</v>
      </c>
      <c r="AI30" s="1264">
        <f>VLOOKUP(B30,goc!$B$28:$AA$564,25,0)</f>
        <v>4000</v>
      </c>
      <c r="AJ30" s="1264">
        <f t="shared" si="6"/>
        <v>4701</v>
      </c>
      <c r="AK30" s="1264">
        <f t="shared" si="7"/>
        <v>0</v>
      </c>
      <c r="AL30" s="702"/>
    </row>
    <row r="31" spans="1:38" ht="30">
      <c r="A31" s="694">
        <v>22</v>
      </c>
      <c r="B31" s="722" t="s">
        <v>540</v>
      </c>
      <c r="C31" s="722"/>
      <c r="D31" s="722"/>
      <c r="E31" s="695" t="s">
        <v>174</v>
      </c>
      <c r="F31" s="696" t="s">
        <v>1247</v>
      </c>
      <c r="G31" s="696"/>
      <c r="H31" s="707" t="s">
        <v>26</v>
      </c>
      <c r="I31" s="698">
        <v>2014</v>
      </c>
      <c r="J31" s="698"/>
      <c r="K31" s="698">
        <v>2016</v>
      </c>
      <c r="L31" s="698"/>
      <c r="M31" s="698"/>
      <c r="N31" s="1986" t="s">
        <v>541</v>
      </c>
      <c r="O31" s="1264">
        <f>VLOOKUP(B31,goc!$B$28:$AA$564,14,0)</f>
        <v>3849</v>
      </c>
      <c r="P31" s="1264">
        <f>VLOOKUP(B31,goc!$B$28:$AA$564,15,0)</f>
        <v>0</v>
      </c>
      <c r="Q31" s="1264">
        <f>VLOOKUP(B31,goc!$B$28:$AA$564,16,0)</f>
        <v>3699</v>
      </c>
      <c r="R31" s="1264">
        <f>VLOOKUP(B31,goc!$B$28:$AA$564,17,0)</f>
        <v>1650</v>
      </c>
      <c r="S31" s="1264">
        <f>VLOOKUP(B31,goc!$B$28:$AA$564,18,0)</f>
        <v>0</v>
      </c>
      <c r="T31" s="1264">
        <f>VLOOKUP(B31,goc!$B$28:$AA$564,19,0)</f>
        <v>1500</v>
      </c>
      <c r="U31" s="1264">
        <v>1814</v>
      </c>
      <c r="V31" s="1900">
        <v>1000</v>
      </c>
      <c r="W31" s="1900"/>
      <c r="X31" s="1900">
        <v>814</v>
      </c>
      <c r="Y31" s="1900"/>
      <c r="Z31" s="1900"/>
      <c r="AA31" s="1900"/>
      <c r="AB31" s="1900"/>
      <c r="AC31" s="1900"/>
      <c r="AD31" s="1264">
        <f t="shared" si="5"/>
        <v>1814</v>
      </c>
      <c r="AE31" s="1264">
        <v>1814</v>
      </c>
      <c r="AF31" s="1264">
        <f>VLOOKUP(B31,goc!$B$28:$AA$564,22,0)</f>
        <v>1000</v>
      </c>
      <c r="AG31" s="1264">
        <f>VLOOKUP(B31,goc!$B$28:$AA$564,23,0)</f>
        <v>814</v>
      </c>
      <c r="AH31" s="1264">
        <f>VLOOKUP(B31,goc!$B$28:$AA$564,24,0)</f>
        <v>0</v>
      </c>
      <c r="AI31" s="1264">
        <f>VLOOKUP(B31,goc!$B$28:$AA$564,25,0)</f>
        <v>814</v>
      </c>
      <c r="AJ31" s="1264">
        <f t="shared" si="6"/>
        <v>0</v>
      </c>
      <c r="AK31" s="1264">
        <f t="shared" si="7"/>
        <v>0</v>
      </c>
      <c r="AL31" s="702"/>
    </row>
    <row r="32" spans="1:38" ht="30">
      <c r="A32" s="694">
        <v>23</v>
      </c>
      <c r="B32" s="722" t="s">
        <v>578</v>
      </c>
      <c r="C32" s="722"/>
      <c r="D32" s="722"/>
      <c r="E32" s="695" t="s">
        <v>174</v>
      </c>
      <c r="F32" s="696" t="s">
        <v>1247</v>
      </c>
      <c r="G32" s="696"/>
      <c r="H32" s="695" t="s">
        <v>19</v>
      </c>
      <c r="I32" s="698">
        <v>2014</v>
      </c>
      <c r="J32" s="698"/>
      <c r="K32" s="698">
        <v>2016</v>
      </c>
      <c r="L32" s="698"/>
      <c r="M32" s="698"/>
      <c r="N32" s="1986" t="s">
        <v>579</v>
      </c>
      <c r="O32" s="1264">
        <f>VLOOKUP(B32,goc!$B$28:$AA$564,14,0)</f>
        <v>1470</v>
      </c>
      <c r="P32" s="1264">
        <f>VLOOKUP(B32,goc!$B$28:$AA$564,15,0)</f>
        <v>0</v>
      </c>
      <c r="Q32" s="1264">
        <f>VLOOKUP(B32,goc!$B$28:$AA$564,16,0)</f>
        <v>1470</v>
      </c>
      <c r="R32" s="1264">
        <f>VLOOKUP(B32,goc!$B$28:$AA$564,17,0)</f>
        <v>1200</v>
      </c>
      <c r="S32" s="1264">
        <f>VLOOKUP(B32,goc!$B$28:$AA$564,18,0)</f>
        <v>0</v>
      </c>
      <c r="T32" s="1264">
        <f>VLOOKUP(B32,goc!$B$28:$AA$564,19,0)</f>
        <v>1200</v>
      </c>
      <c r="U32" s="1264">
        <v>270</v>
      </c>
      <c r="V32" s="1900">
        <v>270</v>
      </c>
      <c r="W32" s="1900"/>
      <c r="X32" s="1900"/>
      <c r="Y32" s="1900"/>
      <c r="Z32" s="1900"/>
      <c r="AA32" s="1900"/>
      <c r="AB32" s="1900"/>
      <c r="AC32" s="1900"/>
      <c r="AD32" s="1264">
        <f t="shared" si="5"/>
        <v>270</v>
      </c>
      <c r="AE32" s="1264">
        <v>270</v>
      </c>
      <c r="AF32" s="1264">
        <f>VLOOKUP(B32,goc!$B$28:$AA$564,22,0)</f>
        <v>270</v>
      </c>
      <c r="AG32" s="1264">
        <f>VLOOKUP(B32,goc!$B$28:$AA$564,23,0)</f>
        <v>0</v>
      </c>
      <c r="AH32" s="1264">
        <f>VLOOKUP(B32,goc!$B$28:$AA$564,24,0)</f>
        <v>0</v>
      </c>
      <c r="AI32" s="1264">
        <f>VLOOKUP(B32,goc!$B$28:$AA$564,25,0)</f>
        <v>0</v>
      </c>
      <c r="AJ32" s="1264">
        <f t="shared" si="6"/>
        <v>0</v>
      </c>
      <c r="AK32" s="1264">
        <f t="shared" si="7"/>
        <v>0</v>
      </c>
      <c r="AL32" s="702"/>
    </row>
    <row r="33" spans="1:38" ht="30">
      <c r="A33" s="694">
        <v>24</v>
      </c>
      <c r="B33" s="709" t="s">
        <v>201</v>
      </c>
      <c r="C33" s="709"/>
      <c r="D33" s="1278"/>
      <c r="E33" s="695" t="s">
        <v>170</v>
      </c>
      <c r="F33" s="710" t="s">
        <v>1247</v>
      </c>
      <c r="G33" s="710"/>
      <c r="H33" s="711" t="s">
        <v>189</v>
      </c>
      <c r="I33" s="698">
        <v>2014</v>
      </c>
      <c r="J33" s="698">
        <v>2014</v>
      </c>
      <c r="K33" s="698">
        <v>2015</v>
      </c>
      <c r="L33" s="698" t="s">
        <v>1320</v>
      </c>
      <c r="M33" s="698"/>
      <c r="N33" s="712" t="s">
        <v>202</v>
      </c>
      <c r="O33" s="1264">
        <f>VLOOKUP(B33,goc!$B$28:$AA$564,14,0)</f>
        <v>5112</v>
      </c>
      <c r="P33" s="1264">
        <f>VLOOKUP(B33,goc!$B$28:$AA$564,15,0)</f>
        <v>0</v>
      </c>
      <c r="Q33" s="1264">
        <f>VLOOKUP(B33,goc!$B$28:$AA$564,16,0)</f>
        <v>2026</v>
      </c>
      <c r="R33" s="1264">
        <f>VLOOKUP(B33,goc!$B$28:$AA$564,17,0)</f>
        <v>3163</v>
      </c>
      <c r="S33" s="1264">
        <f>VLOOKUP(B33,goc!$B$28:$AA$564,18,0)</f>
        <v>0</v>
      </c>
      <c r="T33" s="1264">
        <f>VLOOKUP(B33,goc!$B$28:$AA$564,19,0)</f>
        <v>3163</v>
      </c>
      <c r="U33" s="1264">
        <v>699</v>
      </c>
      <c r="V33" s="1264">
        <v>699</v>
      </c>
      <c r="W33" s="1264"/>
      <c r="X33" s="1264"/>
      <c r="Y33" s="1264"/>
      <c r="Z33" s="1264"/>
      <c r="AA33" s="1264"/>
      <c r="AB33" s="1264"/>
      <c r="AC33" s="1264"/>
      <c r="AD33" s="1264">
        <f t="shared" si="5"/>
        <v>699</v>
      </c>
      <c r="AE33" s="1264">
        <v>699</v>
      </c>
      <c r="AF33" s="1264">
        <f>VLOOKUP(B33,goc!$B$28:$AA$564,22,0)</f>
        <v>699</v>
      </c>
      <c r="AG33" s="1264">
        <f>VLOOKUP(B33,goc!$B$28:$AA$564,23,0)</f>
        <v>0</v>
      </c>
      <c r="AH33" s="1264">
        <f>VLOOKUP(B33,goc!$B$28:$AA$564,24,0)</f>
        <v>0</v>
      </c>
      <c r="AI33" s="1264">
        <f>VLOOKUP(B33,goc!$B$28:$AA$564,25,0)</f>
        <v>0</v>
      </c>
      <c r="AJ33" s="1264">
        <f t="shared" si="6"/>
        <v>0</v>
      </c>
      <c r="AK33" s="1264">
        <f t="shared" si="7"/>
        <v>0</v>
      </c>
      <c r="AL33" s="702"/>
    </row>
    <row r="34" spans="1:38" ht="30">
      <c r="A34" s="694">
        <v>25</v>
      </c>
      <c r="B34" s="1542" t="s">
        <v>1554</v>
      </c>
      <c r="C34" s="1542"/>
      <c r="D34" s="1543"/>
      <c r="E34" s="695" t="s">
        <v>170</v>
      </c>
      <c r="F34" s="696" t="s">
        <v>1247</v>
      </c>
      <c r="G34" s="1544"/>
      <c r="H34" s="1545" t="s">
        <v>19</v>
      </c>
      <c r="I34" s="698">
        <v>2013</v>
      </c>
      <c r="J34" s="698"/>
      <c r="K34" s="698">
        <v>2015</v>
      </c>
      <c r="L34" s="698"/>
      <c r="M34" s="698"/>
      <c r="N34" s="1546" t="s">
        <v>1556</v>
      </c>
      <c r="O34" s="1264">
        <f>VLOOKUP(B34,goc!$B$28:$AA$564,14,0)</f>
        <v>4902</v>
      </c>
      <c r="P34" s="1264">
        <f>VLOOKUP(B34,goc!$B$28:$AA$564,15,0)</f>
        <v>0</v>
      </c>
      <c r="Q34" s="1264">
        <f>VLOOKUP(B34,goc!$B$28:$AA$564,16,0)</f>
        <v>3432</v>
      </c>
      <c r="R34" s="1264">
        <f>VLOOKUP(B34,goc!$B$28:$AA$564,17,0)</f>
        <v>1700</v>
      </c>
      <c r="S34" s="1264">
        <f>VLOOKUP(B34,goc!$B$28:$AA$564,18,0)</f>
        <v>0</v>
      </c>
      <c r="T34" s="1264">
        <f>VLOOKUP(B34,goc!$B$28:$AA$564,19,0)</f>
        <v>1700</v>
      </c>
      <c r="U34" s="1264">
        <v>1389</v>
      </c>
      <c r="V34" s="1264"/>
      <c r="W34" s="1264"/>
      <c r="X34" s="1264">
        <v>800</v>
      </c>
      <c r="Y34" s="1264"/>
      <c r="Z34" s="1264">
        <v>589</v>
      </c>
      <c r="AA34" s="1264"/>
      <c r="AB34" s="1264"/>
      <c r="AC34" s="1264"/>
      <c r="AD34" s="1264">
        <f t="shared" si="5"/>
        <v>1389</v>
      </c>
      <c r="AE34" s="1264">
        <v>1389</v>
      </c>
      <c r="AF34" s="1264">
        <f>VLOOKUP(B34,goc!$B$28:$AA$564,22,0)</f>
        <v>0</v>
      </c>
      <c r="AG34" s="1264">
        <f>VLOOKUP(B34,goc!$B$28:$AA$564,23,0)</f>
        <v>700</v>
      </c>
      <c r="AH34" s="1264">
        <f>VLOOKUP(B34,goc!$B$28:$AA$564,24,0)</f>
        <v>0</v>
      </c>
      <c r="AI34" s="1264">
        <f>VLOOKUP(B34,goc!$B$28:$AA$564,25,0)</f>
        <v>800</v>
      </c>
      <c r="AJ34" s="1264">
        <f t="shared" si="6"/>
        <v>589</v>
      </c>
      <c r="AK34" s="1264">
        <f t="shared" si="7"/>
        <v>0</v>
      </c>
      <c r="AL34" s="702"/>
    </row>
    <row r="35" spans="1:38" ht="45">
      <c r="A35" s="694">
        <v>26</v>
      </c>
      <c r="B35" s="1542" t="s">
        <v>1555</v>
      </c>
      <c r="C35" s="1542"/>
      <c r="D35" s="1543"/>
      <c r="E35" s="695" t="s">
        <v>170</v>
      </c>
      <c r="F35" s="696" t="s">
        <v>1247</v>
      </c>
      <c r="G35" s="1544"/>
      <c r="H35" s="1545" t="s">
        <v>19</v>
      </c>
      <c r="I35" s="698">
        <v>2015</v>
      </c>
      <c r="J35" s="698"/>
      <c r="K35" s="698">
        <v>2017</v>
      </c>
      <c r="L35" s="698"/>
      <c r="M35" s="698"/>
      <c r="N35" s="1546" t="s">
        <v>1557</v>
      </c>
      <c r="O35" s="1264">
        <f>VLOOKUP(B35,goc!$B$28:$AA$564,14,0)</f>
        <v>4581</v>
      </c>
      <c r="P35" s="1264">
        <f>VLOOKUP(B35,goc!$B$28:$AA$564,15,0)</f>
        <v>0</v>
      </c>
      <c r="Q35" s="1264">
        <f>VLOOKUP(B35,goc!$B$28:$AA$564,16,0)</f>
        <v>3206.7</v>
      </c>
      <c r="R35" s="1264">
        <f>VLOOKUP(B35,goc!$B$28:$AA$564,17,0)</f>
        <v>1200</v>
      </c>
      <c r="S35" s="1264">
        <f>VLOOKUP(B35,goc!$B$28:$AA$564,18,0)</f>
        <v>0</v>
      </c>
      <c r="T35" s="1264">
        <f>VLOOKUP(B35,goc!$B$28:$AA$564,19,0)</f>
        <v>1200</v>
      </c>
      <c r="U35" s="1264">
        <v>1686</v>
      </c>
      <c r="V35" s="1264"/>
      <c r="W35" s="1264"/>
      <c r="X35" s="1264">
        <v>800</v>
      </c>
      <c r="Y35" s="1264"/>
      <c r="Z35" s="1264">
        <v>886</v>
      </c>
      <c r="AA35" s="1264"/>
      <c r="AB35" s="1264"/>
      <c r="AC35" s="1264"/>
      <c r="AD35" s="1264">
        <f t="shared" si="5"/>
        <v>1686</v>
      </c>
      <c r="AE35" s="1264">
        <v>1686</v>
      </c>
      <c r="AF35" s="1264">
        <f>VLOOKUP(B35,goc!$B$28:$AA$564,22,0)</f>
        <v>0</v>
      </c>
      <c r="AG35" s="1264">
        <f>VLOOKUP(B35,goc!$B$28:$AA$564,23,0)</f>
        <v>0</v>
      </c>
      <c r="AH35" s="1264">
        <f>VLOOKUP(B35,goc!$B$28:$AA$564,24,0)</f>
        <v>0</v>
      </c>
      <c r="AI35" s="1264">
        <f>VLOOKUP(B35,goc!$B$28:$AA$564,25,0)</f>
        <v>800</v>
      </c>
      <c r="AJ35" s="1264">
        <f t="shared" si="6"/>
        <v>886</v>
      </c>
      <c r="AK35" s="1264">
        <f t="shared" si="7"/>
        <v>0</v>
      </c>
      <c r="AL35" s="702"/>
    </row>
    <row r="36" spans="1:38" ht="60">
      <c r="A36" s="694">
        <v>27</v>
      </c>
      <c r="B36" s="703" t="s">
        <v>589</v>
      </c>
      <c r="C36" s="703"/>
      <c r="D36" s="1273"/>
      <c r="E36" s="695" t="s">
        <v>170</v>
      </c>
      <c r="F36" s="696" t="s">
        <v>1247</v>
      </c>
      <c r="G36" s="696"/>
      <c r="H36" s="714" t="s">
        <v>51</v>
      </c>
      <c r="I36" s="698">
        <v>2014</v>
      </c>
      <c r="J36" s="698">
        <v>2014</v>
      </c>
      <c r="K36" s="698">
        <v>2018</v>
      </c>
      <c r="L36" s="698">
        <v>2016</v>
      </c>
      <c r="M36" s="698"/>
      <c r="N36" s="703" t="s">
        <v>590</v>
      </c>
      <c r="O36" s="1264">
        <f>VLOOKUP(B36,goc!$B$28:$AA$564,14,0)</f>
        <v>57371</v>
      </c>
      <c r="P36" s="1264">
        <f>VLOOKUP(B36,goc!$B$28:$AA$564,15,0)</f>
        <v>0</v>
      </c>
      <c r="Q36" s="1264">
        <f>VLOOKUP(B36,goc!$B$28:$AA$564,16,0)</f>
        <v>17371</v>
      </c>
      <c r="R36" s="1264">
        <f>VLOOKUP(B36,goc!$B$28:$AA$564,17,0)</f>
        <v>40000</v>
      </c>
      <c r="S36" s="1264">
        <f>VLOOKUP(B36,goc!$B$28:$AA$564,18,0)</f>
        <v>0</v>
      </c>
      <c r="T36" s="1264">
        <f>VLOOKUP(B36,goc!$B$28:$AA$564,19,0)</f>
        <v>0</v>
      </c>
      <c r="U36" s="1264">
        <v>11633.900000000001</v>
      </c>
      <c r="V36" s="1264">
        <v>6000</v>
      </c>
      <c r="W36" s="1264"/>
      <c r="X36" s="1264">
        <v>2000</v>
      </c>
      <c r="Y36" s="1264"/>
      <c r="Z36" s="1264">
        <v>3634</v>
      </c>
      <c r="AA36" s="1264"/>
      <c r="AB36" s="1264"/>
      <c r="AC36" s="1264"/>
      <c r="AD36" s="1264">
        <f t="shared" si="5"/>
        <v>11634</v>
      </c>
      <c r="AE36" s="1264">
        <v>11633.900000000001</v>
      </c>
      <c r="AF36" s="1264">
        <f>VLOOKUP(B36,goc!$B$28:$AA$564,22,0)</f>
        <v>6000</v>
      </c>
      <c r="AG36" s="1264">
        <f>VLOOKUP(B36,goc!$B$28:$AA$564,23,0)</f>
        <v>5634</v>
      </c>
      <c r="AH36" s="1264">
        <f>VLOOKUP(B36,goc!$B$28:$AA$564,24,0)</f>
        <v>0</v>
      </c>
      <c r="AI36" s="1264">
        <f>VLOOKUP(B36,goc!$B$28:$AA$564,25,0)</f>
        <v>2000</v>
      </c>
      <c r="AJ36" s="1264">
        <f t="shared" si="6"/>
        <v>3633.9000000000015</v>
      </c>
      <c r="AK36" s="1264"/>
      <c r="AL36" s="702"/>
    </row>
    <row r="37" spans="1:38" ht="30">
      <c r="A37" s="694">
        <v>28</v>
      </c>
      <c r="B37" s="703" t="s">
        <v>594</v>
      </c>
      <c r="C37" s="703"/>
      <c r="D37" s="1273"/>
      <c r="E37" s="695" t="s">
        <v>170</v>
      </c>
      <c r="F37" s="696" t="s">
        <v>1247</v>
      </c>
      <c r="G37" s="696"/>
      <c r="H37" s="714" t="s">
        <v>51</v>
      </c>
      <c r="I37" s="698">
        <v>2014</v>
      </c>
      <c r="J37" s="698">
        <v>2014</v>
      </c>
      <c r="K37" s="698">
        <v>2018</v>
      </c>
      <c r="L37" s="698">
        <v>2016</v>
      </c>
      <c r="M37" s="698"/>
      <c r="N37" s="703" t="s">
        <v>595</v>
      </c>
      <c r="O37" s="1264">
        <f>VLOOKUP(B37,goc!$B$28:$AA$564,14,0)</f>
        <v>52680</v>
      </c>
      <c r="P37" s="1264">
        <f>VLOOKUP(B37,goc!$B$28:$AA$564,15,0)</f>
        <v>0</v>
      </c>
      <c r="Q37" s="1264">
        <f>VLOOKUP(B37,goc!$B$28:$AA$564,16,0)</f>
        <v>12680</v>
      </c>
      <c r="R37" s="1264">
        <f>VLOOKUP(B37,goc!$B$28:$AA$564,17,0)</f>
        <v>40000</v>
      </c>
      <c r="S37" s="1264">
        <f>VLOOKUP(B37,goc!$B$28:$AA$564,18,0)</f>
        <v>0</v>
      </c>
      <c r="T37" s="1264">
        <f>VLOOKUP(B37,goc!$B$28:$AA$564,19,0)</f>
        <v>0</v>
      </c>
      <c r="U37" s="1264">
        <v>7412</v>
      </c>
      <c r="V37" s="1264">
        <v>6000</v>
      </c>
      <c r="W37" s="1264"/>
      <c r="X37" s="1264">
        <v>1412</v>
      </c>
      <c r="Y37" s="1264"/>
      <c r="Z37" s="1264"/>
      <c r="AA37" s="1264"/>
      <c r="AB37" s="1264"/>
      <c r="AC37" s="1264"/>
      <c r="AD37" s="1264">
        <f t="shared" si="5"/>
        <v>7412</v>
      </c>
      <c r="AE37" s="1264">
        <v>7412</v>
      </c>
      <c r="AF37" s="1264">
        <f>VLOOKUP(B37,goc!$B$28:$AA$564,22,0)</f>
        <v>6000</v>
      </c>
      <c r="AG37" s="1264">
        <f>VLOOKUP(B37,goc!$B$28:$AA$564,23,0)</f>
        <v>1412</v>
      </c>
      <c r="AH37" s="1264">
        <f>VLOOKUP(B37,goc!$B$28:$AA$564,24,0)</f>
        <v>0</v>
      </c>
      <c r="AI37" s="1264">
        <f>VLOOKUP(B37,goc!$B$28:$AA$564,25,0)</f>
        <v>1412</v>
      </c>
      <c r="AJ37" s="1264">
        <f t="shared" si="6"/>
        <v>0</v>
      </c>
      <c r="AK37" s="1264">
        <f t="shared" si="7"/>
        <v>0</v>
      </c>
      <c r="AL37" s="702"/>
    </row>
    <row r="38" spans="1:38" ht="30">
      <c r="A38" s="694">
        <v>29</v>
      </c>
      <c r="B38" s="703" t="s">
        <v>600</v>
      </c>
      <c r="C38" s="703"/>
      <c r="D38" s="1273"/>
      <c r="E38" s="695" t="s">
        <v>170</v>
      </c>
      <c r="F38" s="696" t="s">
        <v>1247</v>
      </c>
      <c r="G38" s="696"/>
      <c r="H38" s="714" t="s">
        <v>51</v>
      </c>
      <c r="I38" s="698">
        <v>2015</v>
      </c>
      <c r="J38" s="698">
        <v>2015</v>
      </c>
      <c r="K38" s="698">
        <v>2017</v>
      </c>
      <c r="L38" s="698">
        <v>2016</v>
      </c>
      <c r="M38" s="698"/>
      <c r="N38" s="703" t="s">
        <v>601</v>
      </c>
      <c r="O38" s="1264">
        <f>VLOOKUP(B38,goc!$B$28:$AA$564,14,0)</f>
        <v>15567</v>
      </c>
      <c r="P38" s="1264">
        <f>VLOOKUP(B38,goc!$B$28:$AA$564,15,0)</f>
        <v>0</v>
      </c>
      <c r="Q38" s="1264">
        <f>VLOOKUP(B38,goc!$B$28:$AA$564,16,0)</f>
        <v>5567</v>
      </c>
      <c r="R38" s="1264">
        <f>VLOOKUP(B38,goc!$B$28:$AA$564,17,0)</f>
        <v>10050</v>
      </c>
      <c r="S38" s="1264">
        <f>VLOOKUP(B38,goc!$B$28:$AA$564,18,0)</f>
        <v>0</v>
      </c>
      <c r="T38" s="1264">
        <f>VLOOKUP(B38,goc!$B$28:$AA$564,19,0)</f>
        <v>50</v>
      </c>
      <c r="U38" s="1264">
        <v>4000</v>
      </c>
      <c r="V38" s="1264">
        <v>4000</v>
      </c>
      <c r="W38" s="1264"/>
      <c r="X38" s="1264"/>
      <c r="Y38" s="1264"/>
      <c r="Z38" s="1264"/>
      <c r="AA38" s="1264"/>
      <c r="AB38" s="1264"/>
      <c r="AC38" s="1264"/>
      <c r="AD38" s="1264">
        <f t="shared" si="5"/>
        <v>4000</v>
      </c>
      <c r="AE38" s="1264">
        <v>4000</v>
      </c>
      <c r="AF38" s="1264">
        <f>VLOOKUP(B38,goc!$B$28:$AA$564,22,0)</f>
        <v>4000</v>
      </c>
      <c r="AG38" s="1264">
        <f>VLOOKUP(B38,goc!$B$28:$AA$564,23,0)</f>
        <v>0</v>
      </c>
      <c r="AH38" s="1264">
        <f>VLOOKUP(B38,goc!$B$28:$AA$564,24,0)</f>
        <v>0</v>
      </c>
      <c r="AI38" s="1264">
        <f>VLOOKUP(B38,goc!$B$28:$AA$564,25,0)</f>
        <v>0</v>
      </c>
      <c r="AJ38" s="1264">
        <f t="shared" si="6"/>
        <v>0</v>
      </c>
      <c r="AK38" s="1264">
        <f t="shared" si="7"/>
        <v>0</v>
      </c>
      <c r="AL38" s="702"/>
    </row>
    <row r="39" spans="1:38" ht="30">
      <c r="A39" s="694">
        <v>30</v>
      </c>
      <c r="B39" s="702" t="s">
        <v>607</v>
      </c>
      <c r="C39" s="702"/>
      <c r="D39" s="702"/>
      <c r="E39" s="1283" t="s">
        <v>178</v>
      </c>
      <c r="F39" s="696" t="s">
        <v>1247</v>
      </c>
      <c r="G39" s="696"/>
      <c r="H39" s="714" t="s">
        <v>237</v>
      </c>
      <c r="I39" s="698">
        <v>2015</v>
      </c>
      <c r="J39" s="698">
        <v>2015</v>
      </c>
      <c r="K39" s="698">
        <v>2017</v>
      </c>
      <c r="L39" s="698" t="s">
        <v>1319</v>
      </c>
      <c r="M39" s="698"/>
      <c r="N39" s="1284" t="s">
        <v>608</v>
      </c>
      <c r="O39" s="1264">
        <f>VLOOKUP(B39,goc!$B$28:$AA$564,14,0)</f>
        <v>3945</v>
      </c>
      <c r="P39" s="1264">
        <f>VLOOKUP(B39,goc!$B$28:$AA$564,15,0)</f>
        <v>0</v>
      </c>
      <c r="Q39" s="1264">
        <f>VLOOKUP(B39,goc!$B$28:$AA$564,16,0)</f>
        <v>3945</v>
      </c>
      <c r="R39" s="1264">
        <f>VLOOKUP(B39,goc!$B$28:$AA$564,17,0)</f>
        <v>1500</v>
      </c>
      <c r="S39" s="1264">
        <f>VLOOKUP(B39,goc!$B$28:$AA$564,18,0)</f>
        <v>0</v>
      </c>
      <c r="T39" s="1264">
        <f>VLOOKUP(B39,goc!$B$28:$AA$564,19,0)</f>
        <v>1500</v>
      </c>
      <c r="U39" s="1264">
        <v>2380</v>
      </c>
      <c r="V39" s="1264">
        <v>2380</v>
      </c>
      <c r="W39" s="1264"/>
      <c r="X39" s="1264"/>
      <c r="Y39" s="1264"/>
      <c r="Z39" s="1264"/>
      <c r="AA39" s="1264"/>
      <c r="AB39" s="1264"/>
      <c r="AC39" s="1264"/>
      <c r="AD39" s="1264">
        <f t="shared" si="5"/>
        <v>2380</v>
      </c>
      <c r="AE39" s="1264">
        <v>2380</v>
      </c>
      <c r="AF39" s="1264">
        <f>VLOOKUP(B39,goc!$B$28:$AA$564,22,0)</f>
        <v>2380</v>
      </c>
      <c r="AG39" s="1264">
        <f>VLOOKUP(B39,goc!$B$28:$AA$564,23,0)</f>
        <v>0</v>
      </c>
      <c r="AH39" s="1264">
        <f>VLOOKUP(B39,goc!$B$28:$AA$564,24,0)</f>
        <v>0</v>
      </c>
      <c r="AI39" s="1264">
        <f>VLOOKUP(B39,goc!$B$28:$AA$564,25,0)</f>
        <v>0</v>
      </c>
      <c r="AJ39" s="1264">
        <f t="shared" si="6"/>
        <v>0</v>
      </c>
      <c r="AK39" s="1264">
        <f t="shared" si="7"/>
        <v>0</v>
      </c>
      <c r="AL39" s="702"/>
    </row>
    <row r="40" spans="1:38" ht="30">
      <c r="A40" s="694">
        <v>31</v>
      </c>
      <c r="B40" s="702" t="s">
        <v>609</v>
      </c>
      <c r="C40" s="702"/>
      <c r="D40" s="702"/>
      <c r="E40" s="1283" t="s">
        <v>178</v>
      </c>
      <c r="F40" s="696" t="s">
        <v>1247</v>
      </c>
      <c r="G40" s="696"/>
      <c r="H40" s="714" t="s">
        <v>237</v>
      </c>
      <c r="I40" s="698">
        <v>2015</v>
      </c>
      <c r="J40" s="698">
        <v>2015</v>
      </c>
      <c r="K40" s="698">
        <v>2017</v>
      </c>
      <c r="L40" s="698" t="s">
        <v>1319</v>
      </c>
      <c r="M40" s="698"/>
      <c r="N40" s="1284" t="s">
        <v>610</v>
      </c>
      <c r="O40" s="1264">
        <f>VLOOKUP(B40,goc!$B$28:$AA$564,14,0)</f>
        <v>4416</v>
      </c>
      <c r="P40" s="1264">
        <f>VLOOKUP(B40,goc!$B$28:$AA$564,15,0)</f>
        <v>0</v>
      </c>
      <c r="Q40" s="1264">
        <f>VLOOKUP(B40,goc!$B$28:$AA$564,16,0)</f>
        <v>4416</v>
      </c>
      <c r="R40" s="1264">
        <f>VLOOKUP(B40,goc!$B$28:$AA$564,17,0)</f>
        <v>2000</v>
      </c>
      <c r="S40" s="1264">
        <f>VLOOKUP(B40,goc!$B$28:$AA$564,18,0)</f>
        <v>0</v>
      </c>
      <c r="T40" s="1264">
        <f>VLOOKUP(B40,goc!$B$28:$AA$564,19,0)</f>
        <v>2000</v>
      </c>
      <c r="U40" s="1264">
        <v>1974.4</v>
      </c>
      <c r="V40" s="1900">
        <v>1455</v>
      </c>
      <c r="W40" s="1900"/>
      <c r="X40" s="1900">
        <v>519</v>
      </c>
      <c r="Y40" s="1264"/>
      <c r="Z40" s="1264"/>
      <c r="AA40" s="1264"/>
      <c r="AB40" s="1264"/>
      <c r="AC40" s="1264"/>
      <c r="AD40" s="1264">
        <f t="shared" si="5"/>
        <v>1974</v>
      </c>
      <c r="AE40" s="1264">
        <v>1974.4</v>
      </c>
      <c r="AF40" s="1264">
        <f>VLOOKUP(B40,goc!$B$28:$AA$564,22,0)</f>
        <v>1455</v>
      </c>
      <c r="AG40" s="1264">
        <f>VLOOKUP(B40,goc!$B$28:$AA$564,23,0)</f>
        <v>519</v>
      </c>
      <c r="AH40" s="1264">
        <f>VLOOKUP(B40,goc!$B$28:$AA$564,24,0)</f>
        <v>0</v>
      </c>
      <c r="AI40" s="1264">
        <f>VLOOKUP(B40,goc!$B$28:$AA$564,25,0)</f>
        <v>519.40000000000009</v>
      </c>
      <c r="AJ40" s="1264">
        <f t="shared" si="6"/>
        <v>0</v>
      </c>
      <c r="AK40" s="1264"/>
      <c r="AL40" s="702"/>
    </row>
    <row r="41" spans="1:38" ht="60">
      <c r="A41" s="694">
        <v>32</v>
      </c>
      <c r="B41" s="1252" t="s">
        <v>1569</v>
      </c>
      <c r="C41" s="1252"/>
      <c r="D41" s="1253"/>
      <c r="E41" s="695" t="s">
        <v>178</v>
      </c>
      <c r="F41" s="696" t="s">
        <v>1247</v>
      </c>
      <c r="G41" s="696"/>
      <c r="H41" s="714" t="s">
        <v>189</v>
      </c>
      <c r="I41" s="698">
        <v>2012</v>
      </c>
      <c r="J41" s="698"/>
      <c r="K41" s="698">
        <v>2014</v>
      </c>
      <c r="L41" s="698"/>
      <c r="M41" s="698"/>
      <c r="N41" s="723" t="s">
        <v>1570</v>
      </c>
      <c r="O41" s="1264">
        <f>VLOOKUP(B41,goc!$B$28:$AA$564,14,0)</f>
        <v>3109</v>
      </c>
      <c r="P41" s="1264">
        <f>VLOOKUP(B41,goc!$B$28:$AA$564,15,0)</f>
        <v>0</v>
      </c>
      <c r="Q41" s="1264">
        <f>VLOOKUP(B41,goc!$B$28:$AA$564,16,0)</f>
        <v>3109</v>
      </c>
      <c r="R41" s="1264">
        <f>VLOOKUP(B41,goc!$B$28:$AA$564,17,0)</f>
        <v>2222</v>
      </c>
      <c r="S41" s="1264">
        <f>VLOOKUP(B41,goc!$B$28:$AA$564,18,0)</f>
        <v>0</v>
      </c>
      <c r="T41" s="1264">
        <f>VLOOKUP(B41,goc!$B$28:$AA$564,19,0)</f>
        <v>2222</v>
      </c>
      <c r="U41" s="1264">
        <v>887</v>
      </c>
      <c r="V41" s="1264"/>
      <c r="W41" s="1264"/>
      <c r="X41" s="1264">
        <v>500</v>
      </c>
      <c r="Y41" s="1264"/>
      <c r="Z41" s="1264">
        <v>387</v>
      </c>
      <c r="AA41" s="1264"/>
      <c r="AB41" s="1264"/>
      <c r="AC41" s="1264"/>
      <c r="AD41" s="1264">
        <f t="shared" si="5"/>
        <v>887</v>
      </c>
      <c r="AE41" s="1264">
        <v>887</v>
      </c>
      <c r="AF41" s="1264">
        <f>VLOOKUP(B41,goc!$B$28:$AA$564,22,0)</f>
        <v>0</v>
      </c>
      <c r="AG41" s="1264">
        <f>VLOOKUP(B41,goc!$B$28:$AA$564,23,0)</f>
        <v>0</v>
      </c>
      <c r="AH41" s="1264">
        <f>VLOOKUP(B41,goc!$B$28:$AA$564,24,0)</f>
        <v>0</v>
      </c>
      <c r="AI41" s="1264">
        <f>VLOOKUP(B41,goc!$B$28:$AA$564,25,0)</f>
        <v>500</v>
      </c>
      <c r="AJ41" s="1264">
        <f t="shared" si="6"/>
        <v>387</v>
      </c>
      <c r="AK41" s="1264">
        <f t="shared" si="7"/>
        <v>0</v>
      </c>
      <c r="AL41" s="702"/>
    </row>
    <row r="42" spans="1:38" ht="60">
      <c r="A42" s="694">
        <v>33</v>
      </c>
      <c r="B42" s="722" t="s">
        <v>1521</v>
      </c>
      <c r="C42" s="722"/>
      <c r="D42" s="1272"/>
      <c r="E42" s="1283" t="s">
        <v>184</v>
      </c>
      <c r="F42" s="696" t="s">
        <v>1247</v>
      </c>
      <c r="G42" s="696"/>
      <c r="H42" s="707" t="s">
        <v>26</v>
      </c>
      <c r="I42" s="698">
        <v>2015</v>
      </c>
      <c r="J42" s="698">
        <v>2015</v>
      </c>
      <c r="K42" s="698">
        <v>2018</v>
      </c>
      <c r="L42" s="698" t="s">
        <v>1319</v>
      </c>
      <c r="M42" s="698"/>
      <c r="N42" s="722" t="s">
        <v>1526</v>
      </c>
      <c r="O42" s="1264">
        <f>VLOOKUP(B42,goc!$B$28:$AA$564,14,0)</f>
        <v>6734</v>
      </c>
      <c r="P42" s="1264">
        <f>VLOOKUP(B42,goc!$B$28:$AA$564,15,0)</f>
        <v>0</v>
      </c>
      <c r="Q42" s="1264">
        <f>VLOOKUP(B42,goc!$B$28:$AA$564,16,0)</f>
        <v>6734</v>
      </c>
      <c r="R42" s="1264">
        <f>VLOOKUP(B42,goc!$B$28:$AA$564,17,0)</f>
        <v>2220</v>
      </c>
      <c r="S42" s="1264">
        <f>VLOOKUP(B42,goc!$B$28:$AA$564,18,0)</f>
        <v>0</v>
      </c>
      <c r="T42" s="1264">
        <f>VLOOKUP(B42,goc!$B$28:$AA$564,19,0)</f>
        <v>2220</v>
      </c>
      <c r="U42" s="1264">
        <v>3840</v>
      </c>
      <c r="V42" s="1264"/>
      <c r="W42" s="1264"/>
      <c r="X42" s="1264">
        <v>1921</v>
      </c>
      <c r="Y42" s="1264"/>
      <c r="Z42" s="1264">
        <v>1920</v>
      </c>
      <c r="AA42" s="1264"/>
      <c r="AB42" s="1264"/>
      <c r="AC42" s="1264"/>
      <c r="AD42" s="1264">
        <f>SUM(V42:AC42)-1</f>
        <v>3840</v>
      </c>
      <c r="AE42" s="1264">
        <v>3840</v>
      </c>
      <c r="AF42" s="1264">
        <f>VLOOKUP(B42,goc!$B$28:$AA$564,22,0)</f>
        <v>0</v>
      </c>
      <c r="AG42" s="1264">
        <f>VLOOKUP(B42,goc!$B$28:$AA$564,23,0)</f>
        <v>3841</v>
      </c>
      <c r="AH42" s="1264">
        <f>VLOOKUP(B42,goc!$B$28:$AA$564,24,0)</f>
        <v>0</v>
      </c>
      <c r="AI42" s="1264">
        <f>VLOOKUP(B42,goc!$B$28:$AA$564,25,0)</f>
        <v>1920</v>
      </c>
      <c r="AJ42" s="1264">
        <f t="shared" si="6"/>
        <v>1920</v>
      </c>
      <c r="AK42" s="1264">
        <f t="shared" si="7"/>
        <v>0</v>
      </c>
      <c r="AL42" s="702"/>
    </row>
    <row r="43" spans="1:38" ht="45">
      <c r="A43" s="694">
        <v>34</v>
      </c>
      <c r="B43" s="722" t="s">
        <v>1525</v>
      </c>
      <c r="C43" s="722"/>
      <c r="D43" s="1272"/>
      <c r="E43" s="1283" t="s">
        <v>170</v>
      </c>
      <c r="F43" s="696" t="s">
        <v>1247</v>
      </c>
      <c r="G43" s="696"/>
      <c r="H43" s="707" t="s">
        <v>26</v>
      </c>
      <c r="I43" s="698">
        <v>2015</v>
      </c>
      <c r="J43" s="698">
        <v>2015</v>
      </c>
      <c r="K43" s="698">
        <v>2016</v>
      </c>
      <c r="L43" s="698" t="s">
        <v>1319</v>
      </c>
      <c r="M43" s="698"/>
      <c r="N43" s="722" t="s">
        <v>1544</v>
      </c>
      <c r="O43" s="1264">
        <f>VLOOKUP(B43,goc!$B$28:$AA$564,14,0)</f>
        <v>2594</v>
      </c>
      <c r="P43" s="1264">
        <f>VLOOKUP(B43,goc!$B$28:$AA$564,15,0)</f>
        <v>0</v>
      </c>
      <c r="Q43" s="1264">
        <f>VLOOKUP(B43,goc!$B$28:$AA$564,16,0)</f>
        <v>2594</v>
      </c>
      <c r="R43" s="1264">
        <f>VLOOKUP(B43,goc!$B$28:$AA$564,17,0)</f>
        <v>2000</v>
      </c>
      <c r="S43" s="1264">
        <f>VLOOKUP(B43,goc!$B$28:$AA$564,18,0)</f>
        <v>0</v>
      </c>
      <c r="T43" s="1264">
        <f>VLOOKUP(B43,goc!$B$28:$AA$564,19,0)</f>
        <v>2000</v>
      </c>
      <c r="U43" s="1264">
        <v>334.59999999999991</v>
      </c>
      <c r="V43" s="1264"/>
      <c r="W43" s="1264"/>
      <c r="X43" s="1264">
        <v>335</v>
      </c>
      <c r="Y43" s="1264"/>
      <c r="Z43" s="1264"/>
      <c r="AA43" s="1264"/>
      <c r="AB43" s="1264"/>
      <c r="AC43" s="1264"/>
      <c r="AD43" s="1264">
        <f>SUM(V43:AC43)</f>
        <v>335</v>
      </c>
      <c r="AE43" s="1264">
        <v>334.59999999999991</v>
      </c>
      <c r="AF43" s="1264">
        <f>VLOOKUP(B43,goc!$B$28:$AA$564,22,0)</f>
        <v>0</v>
      </c>
      <c r="AG43" s="1264">
        <f>VLOOKUP(B43,goc!$B$28:$AA$564,23,0)</f>
        <v>335</v>
      </c>
      <c r="AH43" s="1264">
        <f>VLOOKUP(B43,goc!$B$28:$AA$564,24,0)</f>
        <v>0</v>
      </c>
      <c r="AI43" s="1264">
        <f>VLOOKUP(B43,goc!$B$28:$AA$564,25,0)</f>
        <v>334.59999999999991</v>
      </c>
      <c r="AJ43" s="1264">
        <f t="shared" si="6"/>
        <v>0</v>
      </c>
      <c r="AK43" s="1264"/>
      <c r="AL43" s="702"/>
    </row>
    <row r="44" spans="1:38" ht="75">
      <c r="A44" s="694">
        <v>35</v>
      </c>
      <c r="B44" s="722" t="s">
        <v>611</v>
      </c>
      <c r="C44" s="722"/>
      <c r="D44" s="1272"/>
      <c r="E44" s="695" t="s">
        <v>184</v>
      </c>
      <c r="F44" s="696" t="s">
        <v>1247</v>
      </c>
      <c r="G44" s="696"/>
      <c r="H44" s="695" t="s">
        <v>132</v>
      </c>
      <c r="I44" s="698">
        <v>2013</v>
      </c>
      <c r="J44" s="698">
        <v>2013</v>
      </c>
      <c r="K44" s="698">
        <v>2018</v>
      </c>
      <c r="L44" s="698" t="s">
        <v>1319</v>
      </c>
      <c r="M44" s="698"/>
      <c r="N44" s="722" t="s">
        <v>612</v>
      </c>
      <c r="O44" s="1264">
        <f>VLOOKUP(B44,goc!$B$28:$AA$564,14,0)</f>
        <v>90045</v>
      </c>
      <c r="P44" s="1264">
        <f>VLOOKUP(B44,goc!$B$28:$AA$564,15,0)</f>
        <v>0</v>
      </c>
      <c r="Q44" s="1264">
        <f>VLOOKUP(B44,goc!$B$28:$AA$564,16,0)</f>
        <v>9725</v>
      </c>
      <c r="R44" s="1264">
        <f>VLOOKUP(B44,goc!$B$28:$AA$564,17,0)</f>
        <v>30000</v>
      </c>
      <c r="S44" s="1264">
        <f>VLOOKUP(B44,goc!$B$28:$AA$564,18,0)</f>
        <v>0</v>
      </c>
      <c r="T44" s="1264">
        <f>VLOOKUP(B44,goc!$B$28:$AA$564,19,0)</f>
        <v>4500</v>
      </c>
      <c r="U44" s="1264">
        <v>2000</v>
      </c>
      <c r="V44" s="1264"/>
      <c r="W44" s="1264"/>
      <c r="X44" s="1264">
        <v>2000</v>
      </c>
      <c r="Y44" s="1264"/>
      <c r="Z44" s="1264"/>
      <c r="AA44" s="1264"/>
      <c r="AB44" s="1264"/>
      <c r="AC44" s="1264"/>
      <c r="AD44" s="1264">
        <f>SUM(V44:AC44)</f>
        <v>2000</v>
      </c>
      <c r="AE44" s="1264">
        <v>2000</v>
      </c>
      <c r="AF44" s="1264">
        <f>VLOOKUP(B44,goc!$B$28:$AA$564,22,0)</f>
        <v>0</v>
      </c>
      <c r="AG44" s="1264">
        <f>VLOOKUP(B44,goc!$B$28:$AA$564,23,0)</f>
        <v>2000</v>
      </c>
      <c r="AH44" s="1264">
        <f>VLOOKUP(B44,goc!$B$28:$AA$564,24,0)</f>
        <v>0</v>
      </c>
      <c r="AI44" s="1264">
        <f>VLOOKUP(B44,goc!$B$28:$AA$564,25,0)</f>
        <v>2000</v>
      </c>
      <c r="AJ44" s="1264">
        <f t="shared" si="6"/>
        <v>0</v>
      </c>
      <c r="AK44" s="1264">
        <f t="shared" si="7"/>
        <v>0</v>
      </c>
      <c r="AL44" s="702"/>
    </row>
    <row r="45" spans="1:38" s="845" customFormat="1" ht="31.5">
      <c r="A45" s="1726" t="s">
        <v>2130</v>
      </c>
      <c r="B45" s="1955" t="s">
        <v>2123</v>
      </c>
      <c r="C45" s="1980"/>
      <c r="D45" s="1980"/>
      <c r="E45" s="1981"/>
      <c r="F45" s="842"/>
      <c r="G45" s="842"/>
      <c r="H45" s="841"/>
      <c r="I45" s="843"/>
      <c r="J45" s="843"/>
      <c r="K45" s="843"/>
      <c r="L45" s="843"/>
      <c r="M45" s="843"/>
      <c r="N45" s="1982"/>
      <c r="O45" s="1946">
        <f>SUBTOTAL(109,O46:O62)</f>
        <v>425609</v>
      </c>
      <c r="P45" s="1946">
        <f>SUBTOTAL(109,P46:P62)</f>
        <v>0</v>
      </c>
      <c r="Q45" s="1946">
        <f>SUBTOTAL(109,Q46:Q62)</f>
        <v>220094</v>
      </c>
      <c r="R45" s="1946"/>
      <c r="S45" s="1946"/>
      <c r="T45" s="1946"/>
      <c r="U45" s="1946">
        <f>SUBTOTAL(109,U46:U62)</f>
        <v>112678.3</v>
      </c>
      <c r="V45" s="1946"/>
      <c r="W45" s="1946"/>
      <c r="X45" s="1946"/>
      <c r="Y45" s="1946"/>
      <c r="Z45" s="1946"/>
      <c r="AA45" s="1946"/>
      <c r="AB45" s="1946"/>
      <c r="AC45" s="1946"/>
      <c r="AD45" s="1946">
        <f>SUBTOTAL(109,AD46:AD62)</f>
        <v>142301.5</v>
      </c>
      <c r="AE45" s="1946"/>
      <c r="AF45" s="1946"/>
      <c r="AG45" s="1946"/>
      <c r="AH45" s="1946"/>
      <c r="AI45" s="1946"/>
      <c r="AJ45" s="1946"/>
      <c r="AK45" s="1946">
        <f t="shared" ref="AK45:AK56" si="8">AD45-U45</f>
        <v>29623.199999999997</v>
      </c>
      <c r="AL45" s="844"/>
    </row>
    <row r="46" spans="1:38" ht="30">
      <c r="A46" s="694">
        <v>1</v>
      </c>
      <c r="B46" s="702" t="s">
        <v>508</v>
      </c>
      <c r="C46" s="702"/>
      <c r="D46" s="702"/>
      <c r="E46" s="1283" t="s">
        <v>178</v>
      </c>
      <c r="F46" s="696" t="s">
        <v>1247</v>
      </c>
      <c r="G46" s="696"/>
      <c r="H46" s="714" t="s">
        <v>51</v>
      </c>
      <c r="I46" s="698">
        <v>2015</v>
      </c>
      <c r="J46" s="698">
        <v>2015</v>
      </c>
      <c r="K46" s="698">
        <v>2020</v>
      </c>
      <c r="L46" s="698" t="s">
        <v>1319</v>
      </c>
      <c r="M46" s="698"/>
      <c r="N46" s="1983" t="s">
        <v>509</v>
      </c>
      <c r="O46" s="1264">
        <f>VLOOKUP(B46,goc!$B$28:$AA$564,14,0)</f>
        <v>53939</v>
      </c>
      <c r="P46" s="1264">
        <f>VLOOKUP(B46,goc!$B$28:$AA$564,15,0)</f>
        <v>0</v>
      </c>
      <c r="Q46" s="1264">
        <f>VLOOKUP(B46,goc!$B$28:$AA$564,16,0)</f>
        <v>13046</v>
      </c>
      <c r="R46" s="1264">
        <f>VLOOKUP(B46,goc!$B$28:$AA$564,17,0)</f>
        <v>6000</v>
      </c>
      <c r="S46" s="1264">
        <f>VLOOKUP(B46,goc!$B$28:$AA$564,18,0)</f>
        <v>0</v>
      </c>
      <c r="T46" s="1264">
        <f>VLOOKUP(B46,goc!$B$28:$AA$564,19,0)</f>
        <v>0</v>
      </c>
      <c r="U46" s="1264">
        <v>6000</v>
      </c>
      <c r="V46" s="1900">
        <v>3500</v>
      </c>
      <c r="W46" s="1900"/>
      <c r="X46" s="1900">
        <v>1000</v>
      </c>
      <c r="Y46" s="1900"/>
      <c r="Z46" s="1900">
        <v>1500</v>
      </c>
      <c r="AA46" s="1900"/>
      <c r="AB46" s="1900">
        <v>3523</v>
      </c>
      <c r="AC46" s="1900">
        <v>2871</v>
      </c>
      <c r="AD46" s="1264">
        <f t="shared" ref="AD46:AD56" si="9">SUM(V46:AC46)</f>
        <v>12394</v>
      </c>
      <c r="AE46" s="1264">
        <v>6000</v>
      </c>
      <c r="AF46" s="1264">
        <f>VLOOKUP(B46,goc!$B$28:$AA$564,22,0)</f>
        <v>3500</v>
      </c>
      <c r="AG46" s="1264">
        <f>VLOOKUP(B46,goc!$B$28:$AA$564,23,0)</f>
        <v>2500</v>
      </c>
      <c r="AH46" s="1264">
        <f>VLOOKUP(B46,goc!$B$28:$AA$564,24,0)</f>
        <v>0</v>
      </c>
      <c r="AI46" s="1264">
        <f>VLOOKUP(B46,goc!$B$28:$AA$564,25,0)</f>
        <v>1000</v>
      </c>
      <c r="AJ46" s="1264">
        <f t="shared" ref="AJ46:AJ56" si="10">AE46-AF46-AI46</f>
        <v>1500</v>
      </c>
      <c r="AK46" s="1264">
        <f t="shared" si="8"/>
        <v>6394</v>
      </c>
      <c r="AL46" s="702"/>
    </row>
    <row r="47" spans="1:38" ht="30">
      <c r="A47" s="694">
        <v>2</v>
      </c>
      <c r="B47" s="723" t="s">
        <v>548</v>
      </c>
      <c r="C47" s="723"/>
      <c r="D47" s="723"/>
      <c r="E47" s="1283" t="s">
        <v>178</v>
      </c>
      <c r="F47" s="696" t="s">
        <v>1247</v>
      </c>
      <c r="G47" s="696"/>
      <c r="H47" s="695" t="s">
        <v>19</v>
      </c>
      <c r="I47" s="698">
        <v>2015</v>
      </c>
      <c r="J47" s="698">
        <v>2015</v>
      </c>
      <c r="K47" s="698">
        <v>2017</v>
      </c>
      <c r="L47" s="698" t="s">
        <v>1319</v>
      </c>
      <c r="M47" s="698"/>
      <c r="N47" s="1286" t="s">
        <v>549</v>
      </c>
      <c r="O47" s="1264">
        <f>VLOOKUP(B47,goc!$B$28:$AA$564,14,0)</f>
        <v>2398</v>
      </c>
      <c r="P47" s="1264">
        <f>VLOOKUP(B47,goc!$B$28:$AA$564,15,0)</f>
        <v>0</v>
      </c>
      <c r="Q47" s="1264">
        <f>VLOOKUP(B47,goc!$B$28:$AA$564,16,0)</f>
        <v>2398</v>
      </c>
      <c r="R47" s="1264">
        <f>VLOOKUP(B47,goc!$B$28:$AA$564,17,0)</f>
        <v>850</v>
      </c>
      <c r="S47" s="1264">
        <f>VLOOKUP(B47,goc!$B$28:$AA$564,18,0)</f>
        <v>0</v>
      </c>
      <c r="T47" s="1264">
        <f>VLOOKUP(B47,goc!$B$28:$AA$564,19,0)</f>
        <v>850</v>
      </c>
      <c r="U47" s="1264">
        <v>1308</v>
      </c>
      <c r="V47" s="1264">
        <v>699</v>
      </c>
      <c r="W47" s="1264"/>
      <c r="X47" s="1264">
        <v>699</v>
      </c>
      <c r="Y47" s="1264"/>
      <c r="Z47" s="1264"/>
      <c r="AA47" s="1264"/>
      <c r="AB47" s="1264"/>
      <c r="AC47" s="1264"/>
      <c r="AD47" s="1264">
        <f t="shared" si="9"/>
        <v>1398</v>
      </c>
      <c r="AE47" s="1264">
        <v>1308</v>
      </c>
      <c r="AF47" s="1264">
        <f>VLOOKUP(B47,goc!$B$28:$AA$564,22,0)</f>
        <v>699</v>
      </c>
      <c r="AG47" s="1264">
        <f>VLOOKUP(B47,goc!$B$28:$AA$564,23,0)</f>
        <v>609</v>
      </c>
      <c r="AH47" s="1264">
        <f>VLOOKUP(B47,goc!$B$28:$AA$564,24,0)</f>
        <v>0</v>
      </c>
      <c r="AI47" s="1264">
        <f>VLOOKUP(B47,goc!$B$28:$AA$564,25,0)</f>
        <v>609</v>
      </c>
      <c r="AJ47" s="1264">
        <f t="shared" si="10"/>
        <v>0</v>
      </c>
      <c r="AK47" s="1264">
        <f t="shared" si="8"/>
        <v>90</v>
      </c>
      <c r="AL47" s="702"/>
    </row>
    <row r="48" spans="1:38" ht="30">
      <c r="A48" s="694">
        <v>3</v>
      </c>
      <c r="B48" s="702" t="s">
        <v>491</v>
      </c>
      <c r="C48" s="702"/>
      <c r="D48" s="702"/>
      <c r="E48" s="1283" t="s">
        <v>178</v>
      </c>
      <c r="F48" s="696" t="s">
        <v>1247</v>
      </c>
      <c r="G48" s="696"/>
      <c r="H48" s="695" t="s">
        <v>19</v>
      </c>
      <c r="I48" s="698">
        <v>2014</v>
      </c>
      <c r="J48" s="698">
        <v>2014</v>
      </c>
      <c r="K48" s="698">
        <v>2016</v>
      </c>
      <c r="L48" s="698" t="s">
        <v>1319</v>
      </c>
      <c r="M48" s="698"/>
      <c r="N48" s="1284" t="s">
        <v>492</v>
      </c>
      <c r="O48" s="1264">
        <f>VLOOKUP(B48,goc!$B$28:$AA$564,14,0)</f>
        <v>26135</v>
      </c>
      <c r="P48" s="1264">
        <f>VLOOKUP(B48,goc!$B$28:$AA$564,15,0)</f>
        <v>0</v>
      </c>
      <c r="Q48" s="1264">
        <f>VLOOKUP(B48,goc!$B$28:$AA$564,16,0)</f>
        <v>16135</v>
      </c>
      <c r="R48" s="1264">
        <f>VLOOKUP(B48,goc!$B$28:$AA$564,17,0)</f>
        <v>11000</v>
      </c>
      <c r="S48" s="1264">
        <f>VLOOKUP(B48,goc!$B$28:$AA$564,18,0)</f>
        <v>0</v>
      </c>
      <c r="T48" s="1264">
        <f>VLOOKUP(B48,goc!$B$28:$AA$564,19,0)</f>
        <v>1000</v>
      </c>
      <c r="U48" s="1264">
        <v>12521</v>
      </c>
      <c r="V48" s="1900">
        <v>2000</v>
      </c>
      <c r="W48" s="1900"/>
      <c r="X48" s="1900">
        <v>8000</v>
      </c>
      <c r="Y48" s="1900"/>
      <c r="Z48" s="1900">
        <v>721</v>
      </c>
      <c r="AA48" s="1900"/>
      <c r="AB48" s="1900"/>
      <c r="AC48" s="1900"/>
      <c r="AD48" s="1264">
        <f t="shared" si="9"/>
        <v>10721</v>
      </c>
      <c r="AE48" s="1264">
        <v>12521</v>
      </c>
      <c r="AF48" s="1264">
        <f>VLOOKUP(B48,goc!$B$28:$AA$564,22,0)</f>
        <v>2000</v>
      </c>
      <c r="AG48" s="1264">
        <f>VLOOKUP(B48,goc!$B$28:$AA$564,23,0)</f>
        <v>10522</v>
      </c>
      <c r="AH48" s="1264">
        <f>VLOOKUP(B48,goc!$B$28:$AA$564,24,0)</f>
        <v>0</v>
      </c>
      <c r="AI48" s="1264">
        <f>VLOOKUP(B48,goc!$B$28:$AA$564,25,0)</f>
        <v>8000</v>
      </c>
      <c r="AJ48" s="1264">
        <f t="shared" si="10"/>
        <v>2521</v>
      </c>
      <c r="AK48" s="1264">
        <f t="shared" si="8"/>
        <v>-1800</v>
      </c>
      <c r="AL48" s="702"/>
    </row>
    <row r="49" spans="1:38" ht="30">
      <c r="A49" s="694">
        <v>4</v>
      </c>
      <c r="B49" s="1252" t="s">
        <v>485</v>
      </c>
      <c r="C49" s="1252"/>
      <c r="D49" s="1253"/>
      <c r="E49" s="695" t="s">
        <v>184</v>
      </c>
      <c r="F49" s="696" t="s">
        <v>1247</v>
      </c>
      <c r="G49" s="696"/>
      <c r="H49" s="695" t="s">
        <v>19</v>
      </c>
      <c r="I49" s="698">
        <v>2014</v>
      </c>
      <c r="J49" s="698">
        <v>2014</v>
      </c>
      <c r="K49" s="698">
        <v>2018</v>
      </c>
      <c r="L49" s="698" t="s">
        <v>1319</v>
      </c>
      <c r="M49" s="698"/>
      <c r="N49" s="1280" t="s">
        <v>486</v>
      </c>
      <c r="O49" s="1264">
        <f>VLOOKUP(B49,goc!$B$28:$AA$564,14,0)</f>
        <v>46489</v>
      </c>
      <c r="P49" s="1264">
        <f>VLOOKUP(B49,goc!$B$28:$AA$564,15,0)</f>
        <v>0</v>
      </c>
      <c r="Q49" s="1264">
        <f>VLOOKUP(B49,goc!$B$28:$AA$564,16,0)</f>
        <v>46489</v>
      </c>
      <c r="R49" s="1264">
        <f>VLOOKUP(B49,goc!$B$28:$AA$564,17,0)</f>
        <v>14500</v>
      </c>
      <c r="S49" s="1264">
        <f>VLOOKUP(B49,goc!$B$28:$AA$564,18,0)</f>
        <v>0</v>
      </c>
      <c r="T49" s="1264">
        <f>VLOOKUP(B49,goc!$B$28:$AA$564,19,0)</f>
        <v>14500</v>
      </c>
      <c r="U49" s="1264">
        <v>15507</v>
      </c>
      <c r="V49" s="1264">
        <v>10687</v>
      </c>
      <c r="W49" s="1264"/>
      <c r="X49" s="1264">
        <v>2000</v>
      </c>
      <c r="Y49" s="1264">
        <f>4500+11982</f>
        <v>16482</v>
      </c>
      <c r="Z49" s="1264">
        <v>7250</v>
      </c>
      <c r="AA49" s="1264"/>
      <c r="AB49" s="1264">
        <v>3800</v>
      </c>
      <c r="AC49" s="1264">
        <v>3800</v>
      </c>
      <c r="AD49" s="1264">
        <f t="shared" si="9"/>
        <v>44019</v>
      </c>
      <c r="AE49" s="1264">
        <v>15507</v>
      </c>
      <c r="AF49" s="1264">
        <f>VLOOKUP(B49,goc!$B$28:$AA$564,22,0)</f>
        <v>10687</v>
      </c>
      <c r="AG49" s="1264">
        <f>VLOOKUP(B49,goc!$B$28:$AA$564,23,0)</f>
        <v>4820</v>
      </c>
      <c r="AH49" s="1264">
        <f>VLOOKUP(B49,goc!$B$28:$AA$564,24,0)</f>
        <v>0</v>
      </c>
      <c r="AI49" s="1264">
        <f>VLOOKUP(B49,goc!$B$28:$AA$564,25,0)</f>
        <v>2000</v>
      </c>
      <c r="AJ49" s="1264">
        <f t="shared" si="10"/>
        <v>2820</v>
      </c>
      <c r="AK49" s="1264">
        <f t="shared" si="8"/>
        <v>28512</v>
      </c>
      <c r="AL49" s="702"/>
    </row>
    <row r="50" spans="1:38" ht="30">
      <c r="A50" s="694">
        <v>5</v>
      </c>
      <c r="B50" s="1252" t="s">
        <v>497</v>
      </c>
      <c r="C50" s="1252"/>
      <c r="D50" s="1253"/>
      <c r="E50" s="695" t="s">
        <v>184</v>
      </c>
      <c r="F50" s="696" t="s">
        <v>1247</v>
      </c>
      <c r="G50" s="696"/>
      <c r="H50" s="1281" t="s">
        <v>237</v>
      </c>
      <c r="I50" s="698">
        <v>2014</v>
      </c>
      <c r="J50" s="698">
        <v>2014</v>
      </c>
      <c r="K50" s="698">
        <v>2016</v>
      </c>
      <c r="L50" s="698" t="s">
        <v>1319</v>
      </c>
      <c r="M50" s="698"/>
      <c r="N50" s="1280" t="s">
        <v>498</v>
      </c>
      <c r="O50" s="1264">
        <f>VLOOKUP(B50,goc!$B$28:$AA$564,14,0)</f>
        <v>32732</v>
      </c>
      <c r="P50" s="1264">
        <f>VLOOKUP(B50,goc!$B$28:$AA$564,15,0)</f>
        <v>0</v>
      </c>
      <c r="Q50" s="1264">
        <f>VLOOKUP(B50,goc!$B$28:$AA$564,16,0)</f>
        <v>27732</v>
      </c>
      <c r="R50" s="1264">
        <f>VLOOKUP(B50,goc!$B$28:$AA$564,17,0)</f>
        <v>13550</v>
      </c>
      <c r="S50" s="1264">
        <f>VLOOKUP(B50,goc!$B$28:$AA$564,18,0)</f>
        <v>0</v>
      </c>
      <c r="T50" s="1264">
        <f>VLOOKUP(B50,goc!$B$28:$AA$564,19,0)</f>
        <v>7000</v>
      </c>
      <c r="U50" s="1264">
        <v>10924</v>
      </c>
      <c r="V50" s="1264">
        <v>3000</v>
      </c>
      <c r="W50" s="1264"/>
      <c r="X50" s="1264">
        <v>5000</v>
      </c>
      <c r="Y50" s="1264"/>
      <c r="Z50" s="1264">
        <v>2924</v>
      </c>
      <c r="AA50" s="1264">
        <v>1000</v>
      </c>
      <c r="AB50" s="1264"/>
      <c r="AC50" s="1264"/>
      <c r="AD50" s="1264">
        <f t="shared" si="9"/>
        <v>11924</v>
      </c>
      <c r="AE50" s="1264">
        <v>10924</v>
      </c>
      <c r="AF50" s="1264">
        <f>VLOOKUP(B50,goc!$B$28:$AA$564,22,0)</f>
        <v>3000</v>
      </c>
      <c r="AG50" s="1264">
        <f>VLOOKUP(B50,goc!$B$28:$AA$564,23,0)</f>
        <v>7924</v>
      </c>
      <c r="AH50" s="1264">
        <f>VLOOKUP(B50,goc!$B$28:$AA$564,24,0)</f>
        <v>0</v>
      </c>
      <c r="AI50" s="1264">
        <f>VLOOKUP(B50,goc!$B$28:$AA$564,25,0)</f>
        <v>5000</v>
      </c>
      <c r="AJ50" s="1264">
        <f t="shared" si="10"/>
        <v>2924</v>
      </c>
      <c r="AK50" s="1264">
        <f t="shared" si="8"/>
        <v>1000</v>
      </c>
      <c r="AL50" s="702"/>
    </row>
    <row r="51" spans="1:38" ht="30">
      <c r="A51" s="694">
        <v>6</v>
      </c>
      <c r="B51" s="709" t="s">
        <v>573</v>
      </c>
      <c r="C51" s="709"/>
      <c r="D51" s="1278"/>
      <c r="E51" s="695" t="s">
        <v>170</v>
      </c>
      <c r="F51" s="696" t="s">
        <v>1247</v>
      </c>
      <c r="G51" s="696"/>
      <c r="H51" s="714" t="s">
        <v>51</v>
      </c>
      <c r="I51" s="698">
        <v>2017</v>
      </c>
      <c r="J51" s="698">
        <v>2017</v>
      </c>
      <c r="K51" s="698">
        <v>2019</v>
      </c>
      <c r="L51" s="698" t="s">
        <v>1319</v>
      </c>
      <c r="M51" s="698"/>
      <c r="N51" s="712" t="s">
        <v>574</v>
      </c>
      <c r="O51" s="1264">
        <f>VLOOKUP(B51,goc!$B$28:$AA$564,14,0)</f>
        <v>6190</v>
      </c>
      <c r="P51" s="1264">
        <f>VLOOKUP(B51,goc!$B$28:$AA$564,15,0)</f>
        <v>0</v>
      </c>
      <c r="Q51" s="1264">
        <f>VLOOKUP(B51,goc!$B$28:$AA$564,16,0)</f>
        <v>6190</v>
      </c>
      <c r="R51" s="1264">
        <f>VLOOKUP(B51,goc!$B$28:$AA$564,17,0)</f>
        <v>50</v>
      </c>
      <c r="S51" s="1264">
        <f>VLOOKUP(B51,goc!$B$28:$AA$564,18,0)</f>
        <v>0</v>
      </c>
      <c r="T51" s="1264">
        <f>VLOOKUP(B51,goc!$B$28:$AA$564,19,0)</f>
        <v>50</v>
      </c>
      <c r="U51" s="1264">
        <v>5521</v>
      </c>
      <c r="V51" s="1264">
        <v>315</v>
      </c>
      <c r="W51" s="1264"/>
      <c r="X51" s="1264"/>
      <c r="Y51" s="1264">
        <v>3000</v>
      </c>
      <c r="Z51" s="1264">
        <v>2521</v>
      </c>
      <c r="AA51" s="1264"/>
      <c r="AB51" s="1264"/>
      <c r="AC51" s="1264"/>
      <c r="AD51" s="1264">
        <f t="shared" si="9"/>
        <v>5836</v>
      </c>
      <c r="AE51" s="1264">
        <v>5521</v>
      </c>
      <c r="AF51" s="1264">
        <f>VLOOKUP(B51,goc!$B$28:$AA$564,22,0)</f>
        <v>315</v>
      </c>
      <c r="AG51" s="1264">
        <f>VLOOKUP(B51,goc!$B$28:$AA$564,23,0)</f>
        <v>0</v>
      </c>
      <c r="AH51" s="1264">
        <f>VLOOKUP(B51,goc!$B$28:$AA$564,24,0)</f>
        <v>0</v>
      </c>
      <c r="AI51" s="1264">
        <f>VLOOKUP(B51,goc!$B$28:$AA$564,25,0)</f>
        <v>0</v>
      </c>
      <c r="AJ51" s="1264">
        <f t="shared" si="10"/>
        <v>5206</v>
      </c>
      <c r="AK51" s="1264">
        <f t="shared" si="8"/>
        <v>315</v>
      </c>
      <c r="AL51" s="720"/>
    </row>
    <row r="52" spans="1:38" ht="60">
      <c r="A52" s="694">
        <v>7</v>
      </c>
      <c r="B52" s="717" t="s">
        <v>546</v>
      </c>
      <c r="C52" s="717"/>
      <c r="D52" s="1277"/>
      <c r="E52" s="695" t="s">
        <v>170</v>
      </c>
      <c r="F52" s="696" t="s">
        <v>1247</v>
      </c>
      <c r="G52" s="696"/>
      <c r="H52" s="718" t="s">
        <v>237</v>
      </c>
      <c r="I52" s="698">
        <v>2015</v>
      </c>
      <c r="J52" s="698">
        <v>2015</v>
      </c>
      <c r="K52" s="698">
        <v>2017</v>
      </c>
      <c r="L52" s="698" t="s">
        <v>1319</v>
      </c>
      <c r="M52" s="698"/>
      <c r="N52" s="719" t="s">
        <v>547</v>
      </c>
      <c r="O52" s="1264">
        <f>VLOOKUP(B52,goc!$B$28:$AA$564,14,0)</f>
        <v>6410</v>
      </c>
      <c r="P52" s="1264">
        <f>VLOOKUP(B52,goc!$B$28:$AA$564,15,0)</f>
        <v>0</v>
      </c>
      <c r="Q52" s="1264">
        <f>VLOOKUP(B52,goc!$B$28:$AA$564,16,0)</f>
        <v>6410</v>
      </c>
      <c r="R52" s="1264">
        <f>VLOOKUP(B52,goc!$B$28:$AA$564,17,0)</f>
        <v>2066</v>
      </c>
      <c r="S52" s="1264">
        <f>VLOOKUP(B52,goc!$B$28:$AA$564,18,0)</f>
        <v>0</v>
      </c>
      <c r="T52" s="1264">
        <f>VLOOKUP(B52,goc!$B$28:$AA$564,19,0)</f>
        <v>2066</v>
      </c>
      <c r="U52" s="1264">
        <v>3703</v>
      </c>
      <c r="V52" s="1264"/>
      <c r="W52" s="1264"/>
      <c r="X52" s="1264">
        <v>1852</v>
      </c>
      <c r="Y52" s="1264"/>
      <c r="Z52" s="1264">
        <v>1472</v>
      </c>
      <c r="AA52" s="1264"/>
      <c r="AB52" s="1264"/>
      <c r="AC52" s="1264"/>
      <c r="AD52" s="1264">
        <f>SUM(V52:AC52)-1</f>
        <v>3323</v>
      </c>
      <c r="AE52" s="1264">
        <v>3703</v>
      </c>
      <c r="AF52" s="1264">
        <f>VLOOKUP(B52,goc!$B$28:$AA$564,22,0)</f>
        <v>0</v>
      </c>
      <c r="AG52" s="1264">
        <f>VLOOKUP(B52,goc!$B$28:$AA$564,23,0)</f>
        <v>3703</v>
      </c>
      <c r="AH52" s="1264">
        <f>VLOOKUP(B52,goc!$B$28:$AA$564,24,0)</f>
        <v>0</v>
      </c>
      <c r="AI52" s="1264">
        <f>VLOOKUP(B52,goc!$B$28:$AA$564,25,0)</f>
        <v>1852</v>
      </c>
      <c r="AJ52" s="1264">
        <f t="shared" si="10"/>
        <v>1851</v>
      </c>
      <c r="AK52" s="1264">
        <f t="shared" si="8"/>
        <v>-380</v>
      </c>
      <c r="AL52" s="702"/>
    </row>
    <row r="53" spans="1:38" ht="45">
      <c r="A53" s="694">
        <v>8</v>
      </c>
      <c r="B53" s="705" t="s">
        <v>493</v>
      </c>
      <c r="C53" s="705"/>
      <c r="D53" s="1274"/>
      <c r="E53" s="695" t="s">
        <v>170</v>
      </c>
      <c r="F53" s="696" t="s">
        <v>1247</v>
      </c>
      <c r="G53" s="696"/>
      <c r="H53" s="695" t="s">
        <v>132</v>
      </c>
      <c r="I53" s="698">
        <v>2014</v>
      </c>
      <c r="J53" s="698">
        <v>2013</v>
      </c>
      <c r="K53" s="698">
        <v>2017</v>
      </c>
      <c r="L53" s="698">
        <v>2016</v>
      </c>
      <c r="M53" s="698"/>
      <c r="N53" s="705" t="s">
        <v>494</v>
      </c>
      <c r="O53" s="1264">
        <f>VLOOKUP(B53,goc!$B$28:$AA$564,14,0)</f>
        <v>29392</v>
      </c>
      <c r="P53" s="1264">
        <f>VLOOKUP(B53,goc!$B$28:$AA$564,15,0)</f>
        <v>0</v>
      </c>
      <c r="Q53" s="1264">
        <f>VLOOKUP(B53,goc!$B$28:$AA$564,16,0)</f>
        <v>29392</v>
      </c>
      <c r="R53" s="1264">
        <f>VLOOKUP(B53,goc!$B$28:$AA$564,17,0)</f>
        <v>15464</v>
      </c>
      <c r="S53" s="1264">
        <f>VLOOKUP(B53,goc!$B$28:$AA$564,18,0)</f>
        <v>0</v>
      </c>
      <c r="T53" s="1264">
        <f>VLOOKUP(B53,goc!$B$28:$AA$564,19,0)</f>
        <v>15464</v>
      </c>
      <c r="U53" s="1264">
        <v>10989</v>
      </c>
      <c r="V53" s="1264">
        <v>3872</v>
      </c>
      <c r="W53" s="1264">
        <v>1500</v>
      </c>
      <c r="X53" s="1264">
        <v>2000</v>
      </c>
      <c r="Y53" s="1264"/>
      <c r="Z53" s="1264">
        <v>5117</v>
      </c>
      <c r="AA53" s="1264">
        <v>-3579</v>
      </c>
      <c r="AB53" s="1264"/>
      <c r="AC53" s="1264"/>
      <c r="AD53" s="1264">
        <f t="shared" si="9"/>
        <v>8910</v>
      </c>
      <c r="AE53" s="1264">
        <v>10989</v>
      </c>
      <c r="AF53" s="1264">
        <f>VLOOKUP(B53,goc!$B$28:$AA$564,22,0)</f>
        <v>3872</v>
      </c>
      <c r="AG53" s="1264">
        <f>VLOOKUP(B53,goc!$B$28:$AA$564,23,0)</f>
        <v>0</v>
      </c>
      <c r="AH53" s="1264">
        <f>VLOOKUP(B53,goc!$B$28:$AA$564,24,0)</f>
        <v>0</v>
      </c>
      <c r="AI53" s="1264">
        <f>VLOOKUP(B53,goc!$B$28:$AA$564,25,0)</f>
        <v>2000</v>
      </c>
      <c r="AJ53" s="1264">
        <f t="shared" si="10"/>
        <v>5117</v>
      </c>
      <c r="AK53" s="1264">
        <f t="shared" si="8"/>
        <v>-2079</v>
      </c>
      <c r="AL53" s="702"/>
    </row>
    <row r="54" spans="1:38" ht="30">
      <c r="A54" s="694">
        <v>9</v>
      </c>
      <c r="B54" s="713" t="s">
        <v>530</v>
      </c>
      <c r="C54" s="713"/>
      <c r="D54" s="1276"/>
      <c r="E54" s="695" t="s">
        <v>170</v>
      </c>
      <c r="F54" s="696" t="s">
        <v>1247</v>
      </c>
      <c r="G54" s="696"/>
      <c r="H54" s="715" t="s">
        <v>237</v>
      </c>
      <c r="I54" s="698">
        <v>2015</v>
      </c>
      <c r="J54" s="698">
        <v>2015</v>
      </c>
      <c r="K54" s="698">
        <v>2017</v>
      </c>
      <c r="L54" s="698" t="s">
        <v>1319</v>
      </c>
      <c r="M54" s="698"/>
      <c r="N54" s="712" t="s">
        <v>531</v>
      </c>
      <c r="O54" s="1264">
        <f>VLOOKUP(B54,goc!$B$28:$AA$564,14,0)</f>
        <v>4957</v>
      </c>
      <c r="P54" s="1264">
        <f>VLOOKUP(B54,goc!$B$28:$AA$564,15,0)</f>
        <v>0</v>
      </c>
      <c r="Q54" s="1264">
        <f>VLOOKUP(B54,goc!$B$28:$AA$564,16,0)</f>
        <v>4957</v>
      </c>
      <c r="R54" s="1264">
        <f>VLOOKUP(B54,goc!$B$28:$AA$564,17,0)</f>
        <v>1750</v>
      </c>
      <c r="S54" s="1264">
        <f>VLOOKUP(B54,goc!$B$28:$AA$564,18,0)</f>
        <v>0</v>
      </c>
      <c r="T54" s="1264">
        <f>VLOOKUP(B54,goc!$B$28:$AA$564,19,0)</f>
        <v>1750</v>
      </c>
      <c r="U54" s="1264">
        <v>2711</v>
      </c>
      <c r="V54" s="1264">
        <v>1500</v>
      </c>
      <c r="W54" s="1264"/>
      <c r="X54" s="1264">
        <v>606</v>
      </c>
      <c r="Y54" s="1264"/>
      <c r="Z54" s="1264">
        <v>483</v>
      </c>
      <c r="AA54" s="1264"/>
      <c r="AB54" s="1264"/>
      <c r="AC54" s="1264"/>
      <c r="AD54" s="1264">
        <f t="shared" si="9"/>
        <v>2589</v>
      </c>
      <c r="AE54" s="1264">
        <v>2711</v>
      </c>
      <c r="AF54" s="1264">
        <f>VLOOKUP(B54,goc!$B$28:$AA$564,22,0)</f>
        <v>1500</v>
      </c>
      <c r="AG54" s="1264">
        <f>VLOOKUP(B54,goc!$B$28:$AA$564,23,0)</f>
        <v>1211</v>
      </c>
      <c r="AH54" s="1264">
        <f>VLOOKUP(B54,goc!$B$28:$AA$564,24,0)</f>
        <v>0</v>
      </c>
      <c r="AI54" s="1264">
        <f>VLOOKUP(B54,goc!$B$28:$AA$564,25,0)</f>
        <v>606</v>
      </c>
      <c r="AJ54" s="1264">
        <f t="shared" si="10"/>
        <v>605</v>
      </c>
      <c r="AK54" s="1264">
        <f t="shared" si="8"/>
        <v>-122</v>
      </c>
      <c r="AL54" s="702"/>
    </row>
    <row r="55" spans="1:38" ht="30">
      <c r="A55" s="694">
        <v>10</v>
      </c>
      <c r="B55" s="703" t="s">
        <v>532</v>
      </c>
      <c r="C55" s="703"/>
      <c r="D55" s="1273"/>
      <c r="E55" s="695" t="s">
        <v>170</v>
      </c>
      <c r="F55" s="696" t="s">
        <v>1247</v>
      </c>
      <c r="G55" s="696"/>
      <c r="H55" s="704" t="s">
        <v>189</v>
      </c>
      <c r="I55" s="698">
        <v>2015</v>
      </c>
      <c r="J55" s="698">
        <v>2015</v>
      </c>
      <c r="K55" s="698">
        <v>2017</v>
      </c>
      <c r="L55" s="698" t="s">
        <v>1319</v>
      </c>
      <c r="M55" s="698"/>
      <c r="N55" s="703" t="s">
        <v>533</v>
      </c>
      <c r="O55" s="1264">
        <f>VLOOKUP(B55,goc!$B$28:$AA$564,14,0)</f>
        <v>4632</v>
      </c>
      <c r="P55" s="1264">
        <f>VLOOKUP(B55,goc!$B$28:$AA$564,15,0)</f>
        <v>0</v>
      </c>
      <c r="Q55" s="1264">
        <f>VLOOKUP(B55,goc!$B$28:$AA$564,16,0)</f>
        <v>4632</v>
      </c>
      <c r="R55" s="1264">
        <f>VLOOKUP(B55,goc!$B$28:$AA$564,17,0)</f>
        <v>1700</v>
      </c>
      <c r="S55" s="1264">
        <f>VLOOKUP(B55,goc!$B$28:$AA$564,18,0)</f>
        <v>0</v>
      </c>
      <c r="T55" s="1264">
        <f>VLOOKUP(B55,goc!$B$28:$AA$564,19,0)</f>
        <v>1700</v>
      </c>
      <c r="U55" s="1264">
        <v>2468.8000000000002</v>
      </c>
      <c r="V55" s="1264"/>
      <c r="W55" s="1264"/>
      <c r="X55" s="1264">
        <v>1234</v>
      </c>
      <c r="Y55" s="1264"/>
      <c r="Z55" s="1264">
        <v>1235</v>
      </c>
      <c r="AA55" s="1264">
        <v>-1100</v>
      </c>
      <c r="AB55" s="1264"/>
      <c r="AC55" s="1264"/>
      <c r="AD55" s="1264">
        <f t="shared" si="9"/>
        <v>1369</v>
      </c>
      <c r="AE55" s="1264">
        <v>2468.8000000000002</v>
      </c>
      <c r="AF55" s="1264">
        <f>VLOOKUP(B55,goc!$B$28:$AA$564,22,0)</f>
        <v>0</v>
      </c>
      <c r="AG55" s="1264">
        <f>VLOOKUP(B55,goc!$B$28:$AA$564,23,0)</f>
        <v>2468.8000000000002</v>
      </c>
      <c r="AH55" s="1264">
        <f>VLOOKUP(B55,goc!$B$28:$AA$564,24,0)</f>
        <v>0</v>
      </c>
      <c r="AI55" s="1264">
        <f>VLOOKUP(B55,goc!$B$28:$AA$564,25,0)</f>
        <v>1234</v>
      </c>
      <c r="AJ55" s="1264">
        <f t="shared" si="10"/>
        <v>1234.8000000000002</v>
      </c>
      <c r="AK55" s="1264">
        <f t="shared" si="8"/>
        <v>-1099.8000000000002</v>
      </c>
      <c r="AL55" s="702"/>
    </row>
    <row r="56" spans="1:38" ht="60">
      <c r="A56" s="694">
        <v>11</v>
      </c>
      <c r="B56" s="722" t="s">
        <v>503</v>
      </c>
      <c r="C56" s="722"/>
      <c r="D56" s="1272"/>
      <c r="E56" s="695" t="s">
        <v>229</v>
      </c>
      <c r="F56" s="696" t="s">
        <v>1247</v>
      </c>
      <c r="G56" s="696"/>
      <c r="H56" s="695" t="s">
        <v>1146</v>
      </c>
      <c r="I56" s="698">
        <v>2015</v>
      </c>
      <c r="J56" s="698">
        <v>2015</v>
      </c>
      <c r="K56" s="698">
        <v>2020</v>
      </c>
      <c r="L56" s="698" t="s">
        <v>1319</v>
      </c>
      <c r="M56" s="698"/>
      <c r="N56" s="1984" t="s">
        <v>504</v>
      </c>
      <c r="O56" s="1264">
        <f>VLOOKUP(B56,goc!$B$28:$AA$564,14,0)</f>
        <v>139630</v>
      </c>
      <c r="P56" s="1264">
        <f>VLOOKUP(B56,goc!$B$28:$AA$564,15,0)</f>
        <v>0</v>
      </c>
      <c r="Q56" s="1264">
        <f>VLOOKUP(B56,goc!$B$28:$AA$564,16,0)</f>
        <v>17000</v>
      </c>
      <c r="R56" s="1264">
        <f>VLOOKUP(B56,goc!$B$28:$AA$564,17,0)</f>
        <v>27781</v>
      </c>
      <c r="S56" s="1264">
        <f>VLOOKUP(B56,goc!$B$28:$AA$564,18,0)</f>
        <v>0</v>
      </c>
      <c r="T56" s="1264">
        <f>VLOOKUP(B56,goc!$B$28:$AA$564,19,0)</f>
        <v>7781</v>
      </c>
      <c r="U56" s="1264">
        <v>7519</v>
      </c>
      <c r="V56" s="1264">
        <v>2673</v>
      </c>
      <c r="W56" s="1264"/>
      <c r="X56" s="1264">
        <v>2000</v>
      </c>
      <c r="Y56" s="1264"/>
      <c r="Z56" s="1264">
        <v>1423</v>
      </c>
      <c r="AA56" s="1264"/>
      <c r="AB56" s="1264">
        <v>1423</v>
      </c>
      <c r="AC56" s="1264">
        <v>5543</v>
      </c>
      <c r="AD56" s="1264">
        <f t="shared" si="9"/>
        <v>13062</v>
      </c>
      <c r="AE56" s="1264">
        <v>7519</v>
      </c>
      <c r="AF56" s="1264">
        <f>VLOOKUP(B56,goc!$B$28:$AA$564,22,0)</f>
        <v>2673</v>
      </c>
      <c r="AG56" s="1264">
        <f>VLOOKUP(B56,goc!$B$28:$AA$564,23,0)</f>
        <v>0</v>
      </c>
      <c r="AH56" s="1264">
        <f>VLOOKUP(B56,goc!$B$28:$AA$564,24,0)</f>
        <v>0</v>
      </c>
      <c r="AI56" s="1264">
        <f>VLOOKUP(B56,goc!$B$28:$AA$564,25,0)</f>
        <v>2000</v>
      </c>
      <c r="AJ56" s="1264">
        <f t="shared" si="10"/>
        <v>2846</v>
      </c>
      <c r="AK56" s="1264">
        <f t="shared" si="8"/>
        <v>5543</v>
      </c>
      <c r="AL56" s="720"/>
    </row>
    <row r="57" spans="1:38" ht="45">
      <c r="A57" s="694">
        <v>12</v>
      </c>
      <c r="B57" s="722" t="s">
        <v>499</v>
      </c>
      <c r="C57" s="722"/>
      <c r="D57" s="1272"/>
      <c r="E57" s="695" t="s">
        <v>225</v>
      </c>
      <c r="F57" s="696" t="s">
        <v>1247</v>
      </c>
      <c r="G57" s="696"/>
      <c r="H57" s="695" t="s">
        <v>132</v>
      </c>
      <c r="I57" s="698">
        <v>2015</v>
      </c>
      <c r="J57" s="698"/>
      <c r="K57" s="698">
        <v>2017</v>
      </c>
      <c r="L57" s="698"/>
      <c r="M57" s="698"/>
      <c r="N57" s="1985" t="s">
        <v>500</v>
      </c>
      <c r="O57" s="1264">
        <f>VLOOKUP(B57,goc!$B$28:$AA$564,14,0)</f>
        <v>19000</v>
      </c>
      <c r="P57" s="1264">
        <f>VLOOKUP(B57,goc!$B$28:$AA$564,15,0)</f>
        <v>0</v>
      </c>
      <c r="Q57" s="1264">
        <f>VLOOKUP(B57,goc!$B$28:$AA$564,16,0)</f>
        <v>8656</v>
      </c>
      <c r="R57" s="1264">
        <f>VLOOKUP(B57,goc!$B$28:$AA$564,17,0)</f>
        <v>8344</v>
      </c>
      <c r="S57" s="1264">
        <f>VLOOKUP(B57,goc!$B$28:$AA$564,18,0)</f>
        <v>0</v>
      </c>
      <c r="T57" s="1264">
        <f>VLOOKUP(B57,goc!$B$28:$AA$564,19,0)</f>
        <v>0</v>
      </c>
      <c r="U57" s="1264">
        <v>8756</v>
      </c>
      <c r="V57" s="1900">
        <v>2500</v>
      </c>
      <c r="W57" s="1900"/>
      <c r="X57" s="1900">
        <v>2000</v>
      </c>
      <c r="Y57" s="1900"/>
      <c r="Z57" s="1900">
        <v>4256</v>
      </c>
      <c r="AA57" s="1900">
        <v>701</v>
      </c>
      <c r="AB57" s="1900"/>
      <c r="AC57" s="1900"/>
      <c r="AD57" s="1264">
        <f t="shared" si="4"/>
        <v>9457</v>
      </c>
      <c r="AE57" s="1264">
        <v>8756</v>
      </c>
      <c r="AF57" s="1264">
        <f>VLOOKUP(B57,goc!$B$28:$AA$564,22,0)</f>
        <v>2500</v>
      </c>
      <c r="AG57" s="1264">
        <f>VLOOKUP(B57,goc!$B$28:$AA$564,23,0)</f>
        <v>6256</v>
      </c>
      <c r="AH57" s="1264">
        <f>VLOOKUP(B57,goc!$B$28:$AA$564,24,0)</f>
        <v>0</v>
      </c>
      <c r="AI57" s="1264">
        <f>VLOOKUP(B57,goc!$B$28:$AA$564,25,0)</f>
        <v>2000</v>
      </c>
      <c r="AJ57" s="1264">
        <f t="shared" si="2"/>
        <v>4256</v>
      </c>
      <c r="AK57" s="1264">
        <f t="shared" si="3"/>
        <v>701</v>
      </c>
      <c r="AL57" s="702"/>
    </row>
    <row r="58" spans="1:38" ht="60">
      <c r="A58" s="694">
        <v>13</v>
      </c>
      <c r="B58" s="722" t="s">
        <v>616</v>
      </c>
      <c r="C58" s="722"/>
      <c r="D58" s="1272"/>
      <c r="E58" s="695" t="s">
        <v>170</v>
      </c>
      <c r="F58" s="696" t="s">
        <v>1247</v>
      </c>
      <c r="G58" s="696"/>
      <c r="H58" s="707" t="s">
        <v>26</v>
      </c>
      <c r="I58" s="698">
        <v>2013</v>
      </c>
      <c r="J58" s="698">
        <v>2014</v>
      </c>
      <c r="K58" s="698">
        <v>2015</v>
      </c>
      <c r="L58" s="698">
        <v>2015</v>
      </c>
      <c r="M58" s="698"/>
      <c r="N58" s="722" t="s">
        <v>617</v>
      </c>
      <c r="O58" s="1264">
        <f>VLOOKUP(B58,goc!$B$28:$AA$564,14,0)</f>
        <v>16648</v>
      </c>
      <c r="P58" s="1264">
        <f>VLOOKUP(B58,goc!$B$28:$AA$564,15,0)</f>
        <v>0</v>
      </c>
      <c r="Q58" s="1264">
        <f>VLOOKUP(B58,goc!$B$28:$AA$564,16,0)</f>
        <v>0</v>
      </c>
      <c r="R58" s="1264">
        <f>VLOOKUP(B58,goc!$B$28:$AA$564,17,0)</f>
        <v>8050</v>
      </c>
      <c r="S58" s="1264">
        <f>VLOOKUP(B58,goc!$B$28:$AA$564,18,0)</f>
        <v>0</v>
      </c>
      <c r="T58" s="1264">
        <f>VLOOKUP(B58,goc!$B$28:$AA$564,19,0)</f>
        <v>0</v>
      </c>
      <c r="U58" s="1264">
        <v>6933.2000000000007</v>
      </c>
      <c r="V58" s="1264"/>
      <c r="W58" s="1264"/>
      <c r="X58" s="1264">
        <v>2000</v>
      </c>
      <c r="Y58" s="1264"/>
      <c r="Z58" s="1264">
        <v>4933</v>
      </c>
      <c r="AA58" s="1264">
        <v>-407</v>
      </c>
      <c r="AB58" s="1264"/>
      <c r="AC58" s="1264"/>
      <c r="AD58" s="1264">
        <f>SUM(V58:AC58)</f>
        <v>6526</v>
      </c>
      <c r="AE58" s="1264">
        <v>6933.2000000000007</v>
      </c>
      <c r="AF58" s="1264">
        <f>VLOOKUP(B58,goc!$B$28:$AA$564,22,0)</f>
        <v>0</v>
      </c>
      <c r="AG58" s="1264">
        <f>VLOOKUP(B58,goc!$B$28:$AA$564,23,0)</f>
        <v>6933</v>
      </c>
      <c r="AH58" s="1264">
        <f>VLOOKUP(B58,goc!$B$28:$AA$564,24,0)</f>
        <v>0</v>
      </c>
      <c r="AI58" s="1264">
        <f>VLOOKUP(B58,goc!$B$28:$AA$564,25,0)</f>
        <v>2000</v>
      </c>
      <c r="AJ58" s="1264">
        <f>AE58-AF58-AI58</f>
        <v>4933.2000000000007</v>
      </c>
      <c r="AK58" s="1264">
        <f>AD58-U58</f>
        <v>-407.20000000000073</v>
      </c>
      <c r="AL58" s="702"/>
    </row>
    <row r="59" spans="1:38" ht="30">
      <c r="A59" s="694">
        <v>14</v>
      </c>
      <c r="B59" s="723" t="s">
        <v>596</v>
      </c>
      <c r="C59" s="723"/>
      <c r="D59" s="1287"/>
      <c r="E59" s="695" t="s">
        <v>170</v>
      </c>
      <c r="F59" s="696" t="s">
        <v>1247</v>
      </c>
      <c r="G59" s="696"/>
      <c r="H59" s="714" t="s">
        <v>237</v>
      </c>
      <c r="I59" s="698">
        <v>2015</v>
      </c>
      <c r="J59" s="698">
        <v>2015</v>
      </c>
      <c r="K59" s="698">
        <v>2017</v>
      </c>
      <c r="L59" s="698" t="s">
        <v>1319</v>
      </c>
      <c r="M59" s="698"/>
      <c r="N59" s="724" t="s">
        <v>597</v>
      </c>
      <c r="O59" s="1264">
        <f>VLOOKUP(B59,goc!$B$28:$AA$564,14,0)</f>
        <v>10300</v>
      </c>
      <c r="P59" s="1264">
        <f>VLOOKUP(B59,goc!$B$28:$AA$564,15,0)</f>
        <v>0</v>
      </c>
      <c r="Q59" s="1264">
        <f>VLOOKUP(B59,goc!$B$28:$AA$564,16,0)</f>
        <v>10300</v>
      </c>
      <c r="R59" s="1264">
        <f>VLOOKUP(B59,goc!$B$28:$AA$564,17,0)</f>
        <v>2500</v>
      </c>
      <c r="S59" s="1264">
        <f>VLOOKUP(B59,goc!$B$28:$AA$564,18,0)</f>
        <v>0</v>
      </c>
      <c r="T59" s="1264">
        <f>VLOOKUP(B59,goc!$B$28:$AA$564,19,0)</f>
        <v>2500</v>
      </c>
      <c r="U59" s="1264">
        <v>6770</v>
      </c>
      <c r="V59" s="1264"/>
      <c r="W59" s="1264"/>
      <c r="X59" s="1264">
        <v>1985</v>
      </c>
      <c r="Y59" s="1264"/>
      <c r="Z59" s="1264">
        <v>1985</v>
      </c>
      <c r="AA59" s="1264"/>
      <c r="AB59" s="1264"/>
      <c r="AC59" s="1264"/>
      <c r="AD59" s="1264">
        <f t="shared" si="4"/>
        <v>3970</v>
      </c>
      <c r="AE59" s="1264">
        <v>6770</v>
      </c>
      <c r="AF59" s="1264">
        <f>VLOOKUP(B59,goc!$B$28:$AA$564,22,0)</f>
        <v>2800</v>
      </c>
      <c r="AG59" s="1264">
        <f>VLOOKUP(B59,goc!$B$28:$AA$564,23,0)</f>
        <v>3970</v>
      </c>
      <c r="AH59" s="1264">
        <f>VLOOKUP(B59,goc!$B$28:$AA$564,24,0)</f>
        <v>0</v>
      </c>
      <c r="AI59" s="1264">
        <f>VLOOKUP(B59,goc!$B$28:$AA$564,25,0)</f>
        <v>1985</v>
      </c>
      <c r="AJ59" s="1264">
        <f t="shared" ref="AJ59:AJ62" si="11">AE59-AF59-AI59</f>
        <v>1985</v>
      </c>
      <c r="AK59" s="1264">
        <f t="shared" si="3"/>
        <v>-2800</v>
      </c>
      <c r="AL59" s="702"/>
    </row>
    <row r="60" spans="1:38" ht="60">
      <c r="A60" s="694">
        <v>15</v>
      </c>
      <c r="B60" s="722" t="s">
        <v>602</v>
      </c>
      <c r="C60" s="722"/>
      <c r="D60" s="722"/>
      <c r="E60" s="1283" t="s">
        <v>178</v>
      </c>
      <c r="F60" s="696" t="s">
        <v>1247</v>
      </c>
      <c r="G60" s="696"/>
      <c r="H60" s="695" t="s">
        <v>19</v>
      </c>
      <c r="I60" s="698">
        <v>2014</v>
      </c>
      <c r="J60" s="698">
        <v>2014</v>
      </c>
      <c r="K60" s="698">
        <v>2016</v>
      </c>
      <c r="L60" s="698" t="s">
        <v>1319</v>
      </c>
      <c r="M60" s="698"/>
      <c r="N60" s="1284" t="s">
        <v>603</v>
      </c>
      <c r="O60" s="1264">
        <f>VLOOKUP(B60,goc!$B$28:$AA$564,14,0)</f>
        <v>15239</v>
      </c>
      <c r="P60" s="1264">
        <f>VLOOKUP(B60,goc!$B$28:$AA$564,15,0)</f>
        <v>0</v>
      </c>
      <c r="Q60" s="1264">
        <f>VLOOKUP(B60,goc!$B$28:$AA$564,16,0)</f>
        <v>15239</v>
      </c>
      <c r="R60" s="1264">
        <f>VLOOKUP(B60,goc!$B$28:$AA$564,17,0)</f>
        <v>10500</v>
      </c>
      <c r="S60" s="1264">
        <f>VLOOKUP(B60,goc!$B$28:$AA$564,18,0)</f>
        <v>0</v>
      </c>
      <c r="T60" s="1264">
        <f>VLOOKUP(B60,goc!$B$28:$AA$564,19,0)</f>
        <v>10500</v>
      </c>
      <c r="U60" s="1264">
        <v>3215</v>
      </c>
      <c r="V60" s="1264"/>
      <c r="W60" s="1264"/>
      <c r="X60" s="1264">
        <v>1000</v>
      </c>
      <c r="Y60" s="1264"/>
      <c r="Z60" s="1264">
        <f>2215-32.5</f>
        <v>2182.5</v>
      </c>
      <c r="AA60" s="1264"/>
      <c r="AB60" s="1264"/>
      <c r="AC60" s="1264"/>
      <c r="AD60" s="1264">
        <f t="shared" si="4"/>
        <v>3182.5</v>
      </c>
      <c r="AE60" s="1264">
        <v>3215</v>
      </c>
      <c r="AF60" s="1264">
        <f>VLOOKUP(B60,goc!$B$28:$AA$564,22,0)</f>
        <v>0</v>
      </c>
      <c r="AG60" s="1264">
        <f>VLOOKUP(B60,goc!$B$28:$AA$564,23,0)</f>
        <v>3215</v>
      </c>
      <c r="AH60" s="1264">
        <f>VLOOKUP(B60,goc!$B$28:$AA$564,24,0)</f>
        <v>0</v>
      </c>
      <c r="AI60" s="1264">
        <f>VLOOKUP(B60,goc!$B$28:$AA$564,25,0)</f>
        <v>1000</v>
      </c>
      <c r="AJ60" s="1264">
        <f t="shared" si="11"/>
        <v>2215</v>
      </c>
      <c r="AK60" s="1264">
        <f t="shared" si="3"/>
        <v>-32.5</v>
      </c>
      <c r="AL60" s="702"/>
    </row>
    <row r="61" spans="1:38" ht="30">
      <c r="A61" s="694">
        <v>16</v>
      </c>
      <c r="B61" s="722" t="s">
        <v>614</v>
      </c>
      <c r="C61" s="722"/>
      <c r="D61" s="722"/>
      <c r="E61" s="695" t="s">
        <v>174</v>
      </c>
      <c r="F61" s="696" t="s">
        <v>1247</v>
      </c>
      <c r="G61" s="696"/>
      <c r="H61" s="714" t="s">
        <v>51</v>
      </c>
      <c r="I61" s="698">
        <v>2015</v>
      </c>
      <c r="J61" s="698"/>
      <c r="K61" s="698">
        <v>2017</v>
      </c>
      <c r="L61" s="698"/>
      <c r="M61" s="698"/>
      <c r="N61" s="1985" t="s">
        <v>615</v>
      </c>
      <c r="O61" s="1264">
        <f>VLOOKUP(B61,goc!$B$28:$AA$564,14,0)</f>
        <v>3087</v>
      </c>
      <c r="P61" s="1264">
        <f>VLOOKUP(B61,goc!$B$28:$AA$564,15,0)</f>
        <v>0</v>
      </c>
      <c r="Q61" s="1264">
        <f>VLOOKUP(B61,goc!$B$28:$AA$564,16,0)</f>
        <v>3087</v>
      </c>
      <c r="R61" s="1264">
        <f>VLOOKUP(B61,goc!$B$28:$AA$564,17,0)</f>
        <v>1100</v>
      </c>
      <c r="S61" s="1264">
        <f>VLOOKUP(B61,goc!$B$28:$AA$564,18,0)</f>
        <v>0</v>
      </c>
      <c r="T61" s="1264">
        <f>VLOOKUP(B61,goc!$B$28:$AA$564,19,0)</f>
        <v>1100</v>
      </c>
      <c r="U61" s="1264">
        <v>1678.3000000000002</v>
      </c>
      <c r="V61" s="1900">
        <v>1621</v>
      </c>
      <c r="W61" s="1900"/>
      <c r="X61" s="1900"/>
      <c r="Y61" s="1900"/>
      <c r="Z61" s="1900"/>
      <c r="AA61" s="1900"/>
      <c r="AB61" s="1900"/>
      <c r="AC61" s="1900"/>
      <c r="AD61" s="1264">
        <f t="shared" si="4"/>
        <v>1621</v>
      </c>
      <c r="AE61" s="1264">
        <v>1678.3000000000002</v>
      </c>
      <c r="AF61" s="1264">
        <f>VLOOKUP(B61,goc!$B$28:$AA$564,22,0)</f>
        <v>1621</v>
      </c>
      <c r="AG61" s="1264">
        <f>VLOOKUP(B61,goc!$B$28:$AA$564,23,0)</f>
        <v>57</v>
      </c>
      <c r="AH61" s="1264">
        <f>VLOOKUP(B61,goc!$B$28:$AA$564,24,0)</f>
        <v>0</v>
      </c>
      <c r="AI61" s="1264">
        <f>VLOOKUP(B61,goc!$B$28:$AA$564,25,0)</f>
        <v>57.300000000000182</v>
      </c>
      <c r="AJ61" s="1264">
        <f t="shared" si="11"/>
        <v>0</v>
      </c>
      <c r="AK61" s="1264">
        <f t="shared" si="3"/>
        <v>-57.300000000000182</v>
      </c>
      <c r="AL61" s="702"/>
    </row>
    <row r="62" spans="1:38" ht="60">
      <c r="A62" s="694">
        <v>17</v>
      </c>
      <c r="B62" s="1252" t="s">
        <v>1568</v>
      </c>
      <c r="C62" s="1252"/>
      <c r="D62" s="1253"/>
      <c r="E62" s="695" t="s">
        <v>184</v>
      </c>
      <c r="F62" s="696" t="s">
        <v>1247</v>
      </c>
      <c r="G62" s="696"/>
      <c r="H62" s="714" t="s">
        <v>189</v>
      </c>
      <c r="I62" s="698">
        <v>2010</v>
      </c>
      <c r="J62" s="698"/>
      <c r="K62" s="698">
        <v>2014</v>
      </c>
      <c r="L62" s="698"/>
      <c r="M62" s="698"/>
      <c r="N62" s="723" t="s">
        <v>1571</v>
      </c>
      <c r="O62" s="1264">
        <f>VLOOKUP(B62,goc!$B$28:$AA$564,14,0)</f>
        <v>8431</v>
      </c>
      <c r="P62" s="1264">
        <f>VLOOKUP(B62,goc!$B$28:$AA$564,15,0)</f>
        <v>0</v>
      </c>
      <c r="Q62" s="1264">
        <f>VLOOKUP(B62,goc!$B$28:$AA$564,16,0)</f>
        <v>8431</v>
      </c>
      <c r="R62" s="1264">
        <f>VLOOKUP(B62,goc!$B$28:$AA$564,17,0)</f>
        <v>6154</v>
      </c>
      <c r="S62" s="1264">
        <f>VLOOKUP(B62,goc!$B$28:$AA$564,18,0)</f>
        <v>0</v>
      </c>
      <c r="T62" s="1264">
        <f>VLOOKUP(B62,goc!$B$28:$AA$564,19,0)</f>
        <v>6154</v>
      </c>
      <c r="U62" s="1264">
        <v>6154</v>
      </c>
      <c r="V62" s="1264"/>
      <c r="W62" s="1264"/>
      <c r="X62" s="1264">
        <v>2000</v>
      </c>
      <c r="Y62" s="1264"/>
      <c r="Z62" s="1264"/>
      <c r="AA62" s="1264"/>
      <c r="AB62" s="1264"/>
      <c r="AC62" s="1264"/>
      <c r="AD62" s="1264">
        <f t="shared" si="4"/>
        <v>2000</v>
      </c>
      <c r="AE62" s="1264">
        <v>6154</v>
      </c>
      <c r="AF62" s="1264">
        <f>VLOOKUP(B62,goc!$B$28:$AA$564,22,0)</f>
        <v>0</v>
      </c>
      <c r="AG62" s="1264">
        <f>VLOOKUP(B62,goc!$B$28:$AA$564,23,0)</f>
        <v>0</v>
      </c>
      <c r="AH62" s="1264">
        <f>VLOOKUP(B62,goc!$B$28:$AA$564,24,0)</f>
        <v>0</v>
      </c>
      <c r="AI62" s="1264">
        <f>VLOOKUP(B62,goc!$B$28:$AA$564,25,0)</f>
        <v>2000</v>
      </c>
      <c r="AJ62" s="1264">
        <f t="shared" si="11"/>
        <v>4154</v>
      </c>
      <c r="AK62" s="1264">
        <f t="shared" si="3"/>
        <v>-4154</v>
      </c>
      <c r="AL62" s="702"/>
    </row>
    <row r="63" spans="1:38" s="1812" customFormat="1" ht="31.5">
      <c r="A63" s="1726" t="s">
        <v>2131</v>
      </c>
      <c r="B63" s="1955" t="s">
        <v>2133</v>
      </c>
      <c r="C63" s="1810"/>
      <c r="D63" s="1817"/>
      <c r="E63" s="1818"/>
      <c r="F63" s="1819"/>
      <c r="G63" s="1819"/>
      <c r="H63" s="1811"/>
      <c r="I63" s="1820"/>
      <c r="J63" s="1820"/>
      <c r="K63" s="1820"/>
      <c r="L63" s="1820"/>
      <c r="M63" s="1820"/>
      <c r="N63" s="1810"/>
      <c r="O63" s="1946">
        <f>SUBTOTAL(109,O64)</f>
        <v>6000</v>
      </c>
      <c r="P63" s="1821"/>
      <c r="Q63" s="1946">
        <f>SUBTOTAL(109,Q64)</f>
        <v>6000</v>
      </c>
      <c r="R63" s="1821"/>
      <c r="S63" s="1821"/>
      <c r="T63" s="1821"/>
      <c r="U63" s="1946">
        <f>SUBTOTAL(109,U64)</f>
        <v>0</v>
      </c>
      <c r="V63" s="1821"/>
      <c r="W63" s="1821"/>
      <c r="X63" s="1821"/>
      <c r="Y63" s="1821"/>
      <c r="Z63" s="1821"/>
      <c r="AA63" s="1821"/>
      <c r="AB63" s="1821"/>
      <c r="AC63" s="1821"/>
      <c r="AD63" s="1946">
        <f>SUBTOTAL(109,AD64)</f>
        <v>1500</v>
      </c>
      <c r="AE63" s="1821"/>
      <c r="AF63" s="1821"/>
      <c r="AG63" s="1821"/>
      <c r="AH63" s="1821"/>
      <c r="AI63" s="1821"/>
      <c r="AJ63" s="1821"/>
      <c r="AK63" s="1946">
        <f t="shared" si="3"/>
        <v>1500</v>
      </c>
      <c r="AL63" s="1947"/>
    </row>
    <row r="64" spans="1:38" ht="30">
      <c r="A64" s="694">
        <v>1</v>
      </c>
      <c r="B64" s="722" t="s">
        <v>2317</v>
      </c>
      <c r="C64" s="1823"/>
      <c r="D64" s="1824"/>
      <c r="E64" s="1822"/>
      <c r="F64" s="1822"/>
      <c r="G64" s="1822"/>
      <c r="H64" s="707" t="s">
        <v>51</v>
      </c>
      <c r="I64" s="698">
        <v>2016</v>
      </c>
      <c r="J64" s="1825"/>
      <c r="K64" s="1948" t="s">
        <v>1590</v>
      </c>
      <c r="L64" s="1826"/>
      <c r="M64" s="1826"/>
      <c r="N64" s="707" t="s">
        <v>2512</v>
      </c>
      <c r="O64" s="1264">
        <v>6000</v>
      </c>
      <c r="P64" s="1264"/>
      <c r="Q64" s="1264">
        <v>6000</v>
      </c>
      <c r="R64" s="1822"/>
      <c r="S64" s="1822"/>
      <c r="T64" s="1822"/>
      <c r="U64" s="1822"/>
      <c r="V64" s="1822"/>
      <c r="W64" s="1822"/>
      <c r="X64" s="1822"/>
      <c r="Y64" s="1264">
        <v>1500</v>
      </c>
      <c r="Z64" s="1822"/>
      <c r="AA64" s="1822"/>
      <c r="AB64" s="1822"/>
      <c r="AC64" s="1822"/>
      <c r="AD64" s="1264">
        <f t="shared" si="4"/>
        <v>1500</v>
      </c>
      <c r="AE64" s="1822"/>
      <c r="AF64" s="1822"/>
      <c r="AG64" s="1822"/>
      <c r="AH64" s="1822"/>
      <c r="AI64" s="1823"/>
      <c r="AJ64" s="1822"/>
      <c r="AK64" s="1264">
        <f t="shared" si="3"/>
        <v>1500</v>
      </c>
      <c r="AL64" s="1822"/>
    </row>
  </sheetData>
  <mergeCells count="40">
    <mergeCell ref="A1:AL1"/>
    <mergeCell ref="A2:AL2"/>
    <mergeCell ref="A3:AK3"/>
    <mergeCell ref="G4:G7"/>
    <mergeCell ref="H4:H7"/>
    <mergeCell ref="I4:I7"/>
    <mergeCell ref="AE6:AE7"/>
    <mergeCell ref="C5:C7"/>
    <mergeCell ref="D5:D7"/>
    <mergeCell ref="U4:U7"/>
    <mergeCell ref="AE4:AJ5"/>
    <mergeCell ref="AD4:AD7"/>
    <mergeCell ref="V4:V7"/>
    <mergeCell ref="W4:W7"/>
    <mergeCell ref="X4:X7"/>
    <mergeCell ref="Y4:Y7"/>
    <mergeCell ref="Z4:Z7"/>
    <mergeCell ref="AA4:AA7"/>
    <mergeCell ref="AB4:AB7"/>
    <mergeCell ref="A4:A7"/>
    <mergeCell ref="B4:B7"/>
    <mergeCell ref="C4:D4"/>
    <mergeCell ref="E4:E7"/>
    <mergeCell ref="F4:F7"/>
    <mergeCell ref="AL4:AL7"/>
    <mergeCell ref="S6:T6"/>
    <mergeCell ref="R6:R7"/>
    <mergeCell ref="J4:J7"/>
    <mergeCell ref="K4:K7"/>
    <mergeCell ref="L4:L7"/>
    <mergeCell ref="M4:Q4"/>
    <mergeCell ref="R4:T5"/>
    <mergeCell ref="M5:M7"/>
    <mergeCell ref="N5:N7"/>
    <mergeCell ref="O5:Q5"/>
    <mergeCell ref="O6:O7"/>
    <mergeCell ref="P6:Q6"/>
    <mergeCell ref="AF6:AJ6"/>
    <mergeCell ref="AK4:AK7"/>
    <mergeCell ref="AC4:AC7"/>
  </mergeCells>
  <printOptions horizontalCentered="1"/>
  <pageMargins left="0.59055118110236227" right="0.59055118110236227" top="0.70866141732283472" bottom="0" header="0.55118110236220474" footer="0"/>
  <pageSetup paperSize="8" scale="90" orientation="landscape" r:id="rId1"/>
  <headerFooter>
    <oddFoote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J235"/>
  <sheetViews>
    <sheetView tabSelected="1" zoomScale="55" zoomScaleNormal="55" workbookViewId="0">
      <pane xSplit="3" ySplit="7" topLeftCell="D226" activePane="bottomRight" state="frozen"/>
      <selection pane="topRight" activeCell="D1" sqref="D1"/>
      <selection pane="bottomLeft" activeCell="A8" sqref="A8"/>
      <selection pane="bottomRight" activeCell="I228" sqref="I228"/>
    </sheetView>
  </sheetViews>
  <sheetFormatPr defaultColWidth="8" defaultRowHeight="18.75"/>
  <cols>
    <col min="1" max="1" width="8.625" style="1378" customWidth="1"/>
    <col min="2" max="2" width="0.75" style="1378" hidden="1" customWidth="1"/>
    <col min="3" max="3" width="31.875" style="1378" customWidth="1"/>
    <col min="4" max="4" width="10.125" style="1379" customWidth="1"/>
    <col min="5" max="5" width="8.25" style="1379" customWidth="1"/>
    <col min="6" max="6" width="6.625" style="1378" customWidth="1"/>
    <col min="7" max="7" width="17.5" style="1378" customWidth="1"/>
    <col min="8" max="8" width="14.5" style="1378" customWidth="1"/>
    <col min="9" max="9" width="12.5" style="1378" customWidth="1"/>
    <col min="10" max="10" width="10.5" style="1378" hidden="1" customWidth="1"/>
    <col min="11" max="11" width="11.25" style="1378" hidden="1" customWidth="1"/>
    <col min="12" max="12" width="11.25" style="1378" customWidth="1"/>
    <col min="13" max="21" width="11.25" style="1378" hidden="1" customWidth="1"/>
    <col min="22" max="22" width="12.125" style="1378" customWidth="1"/>
    <col min="23" max="23" width="12.125" style="1378" hidden="1" customWidth="1"/>
    <col min="24" max="24" width="10.875" style="1378" hidden="1" customWidth="1"/>
    <col min="25" max="25" width="11.125" style="1378" hidden="1" customWidth="1"/>
    <col min="26" max="26" width="12.625" style="1378" hidden="1" customWidth="1"/>
    <col min="27" max="27" width="12.625" style="1378" customWidth="1"/>
    <col min="28" max="28" width="21.875" style="1378" customWidth="1"/>
    <col min="29" max="33" width="11.875" style="1377" hidden="1" customWidth="1"/>
    <col min="34" max="34" width="27" style="1377" hidden="1" customWidth="1"/>
    <col min="35" max="35" width="14.875" style="1377" hidden="1" customWidth="1"/>
    <col min="36" max="36" width="14.125" style="1376" hidden="1" customWidth="1"/>
    <col min="37" max="16384" width="8" style="1378"/>
  </cols>
  <sheetData>
    <row r="1" spans="1:36" ht="27" customHeight="1">
      <c r="A1" s="2215" t="s">
        <v>2451</v>
      </c>
      <c r="B1" s="2215"/>
      <c r="C1" s="2215"/>
      <c r="D1" s="2215"/>
      <c r="E1" s="2215"/>
      <c r="F1" s="2215"/>
      <c r="G1" s="2215"/>
      <c r="H1" s="2215"/>
      <c r="I1" s="2215"/>
      <c r="J1" s="2215"/>
      <c r="K1" s="2215"/>
      <c r="L1" s="2215"/>
      <c r="M1" s="2215"/>
      <c r="N1" s="2215"/>
      <c r="O1" s="2215"/>
      <c r="P1" s="2215"/>
      <c r="Q1" s="2215"/>
      <c r="R1" s="2215"/>
      <c r="S1" s="2215"/>
      <c r="T1" s="2215"/>
      <c r="U1" s="2215"/>
      <c r="V1" s="2215"/>
      <c r="W1" s="2215"/>
      <c r="X1" s="2215"/>
      <c r="Y1" s="2215"/>
      <c r="Z1" s="2215"/>
      <c r="AA1" s="2215"/>
      <c r="AB1" s="2215"/>
      <c r="AC1" s="2124"/>
      <c r="AD1" s="2124"/>
      <c r="AE1" s="2124"/>
      <c r="AF1" s="2124"/>
      <c r="AG1" s="2124"/>
      <c r="AH1" s="2124"/>
      <c r="AI1" s="2124"/>
      <c r="AJ1" s="2124"/>
    </row>
    <row r="2" spans="1:36" ht="27" customHeight="1">
      <c r="A2" s="2216" t="s">
        <v>2425</v>
      </c>
      <c r="B2" s="2216"/>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125"/>
      <c r="AD2" s="2125"/>
      <c r="AE2" s="2125"/>
      <c r="AF2" s="2125"/>
      <c r="AG2" s="2125"/>
      <c r="AH2" s="2125"/>
      <c r="AI2" s="2125"/>
      <c r="AJ2" s="2125"/>
    </row>
    <row r="3" spans="1:36" ht="27" customHeight="1">
      <c r="A3" s="2277" t="s">
        <v>2421</v>
      </c>
      <c r="B3" s="2277"/>
      <c r="C3" s="2277"/>
      <c r="D3" s="2277"/>
      <c r="E3" s="2277"/>
      <c r="F3" s="2277"/>
      <c r="G3" s="2277"/>
      <c r="H3" s="2277"/>
      <c r="I3" s="2277"/>
      <c r="J3" s="2277"/>
      <c r="K3" s="2277"/>
      <c r="L3" s="2277"/>
      <c r="M3" s="2277"/>
      <c r="N3" s="2277"/>
      <c r="O3" s="2277"/>
      <c r="P3" s="2277"/>
      <c r="Q3" s="2277"/>
      <c r="R3" s="2277"/>
      <c r="S3" s="2277"/>
      <c r="T3" s="2277"/>
      <c r="U3" s="2277"/>
      <c r="V3" s="2277"/>
      <c r="W3" s="2277"/>
      <c r="X3" s="2277"/>
      <c r="Y3" s="2277"/>
      <c r="Z3" s="2277"/>
      <c r="AA3" s="2277"/>
      <c r="AB3" s="2012"/>
      <c r="AC3" s="2012"/>
      <c r="AD3" s="2012"/>
      <c r="AE3" s="2012"/>
      <c r="AF3" s="2012"/>
      <c r="AG3" s="2012"/>
      <c r="AH3" s="2012"/>
      <c r="AI3" s="2012"/>
      <c r="AJ3" s="2012"/>
    </row>
    <row r="4" spans="1:36" ht="40.5" customHeight="1">
      <c r="A4" s="2372" t="s">
        <v>1522</v>
      </c>
      <c r="B4" s="2372" t="s">
        <v>1586</v>
      </c>
      <c r="C4" s="2374" t="s">
        <v>1</v>
      </c>
      <c r="D4" s="2372" t="s">
        <v>2</v>
      </c>
      <c r="E4" s="2375" t="s">
        <v>1090</v>
      </c>
      <c r="F4" s="2372" t="s">
        <v>649</v>
      </c>
      <c r="G4" s="2372" t="s">
        <v>3</v>
      </c>
      <c r="H4" s="2372"/>
      <c r="I4" s="2372"/>
      <c r="J4" s="2372" t="s">
        <v>4</v>
      </c>
      <c r="K4" s="2372"/>
      <c r="L4" s="2372" t="s">
        <v>1663</v>
      </c>
      <c r="M4" s="2201" t="s">
        <v>2306</v>
      </c>
      <c r="N4" s="2201" t="s">
        <v>2166</v>
      </c>
      <c r="O4" s="2201" t="s">
        <v>2318</v>
      </c>
      <c r="P4" s="2201" t="s">
        <v>2319</v>
      </c>
      <c r="Q4" s="2201" t="s">
        <v>2314</v>
      </c>
      <c r="R4" s="2201" t="s">
        <v>2320</v>
      </c>
      <c r="S4" s="2201" t="s">
        <v>2316</v>
      </c>
      <c r="T4" s="2201" t="s">
        <v>2321</v>
      </c>
      <c r="U4" s="2201">
        <v>2020</v>
      </c>
      <c r="V4" s="2372" t="s">
        <v>2127</v>
      </c>
      <c r="W4" s="2372" t="s">
        <v>6</v>
      </c>
      <c r="X4" s="2372"/>
      <c r="Y4" s="2372"/>
      <c r="Z4" s="2372"/>
      <c r="AA4" s="2372" t="s">
        <v>2128</v>
      </c>
      <c r="AB4" s="2372" t="s">
        <v>7</v>
      </c>
      <c r="AC4" s="1376"/>
      <c r="AD4" s="2210" t="s">
        <v>2356</v>
      </c>
      <c r="AE4" s="2211"/>
      <c r="AF4" s="2212"/>
      <c r="AG4" s="1378"/>
      <c r="AH4" s="2210"/>
      <c r="AI4" s="2211"/>
      <c r="AJ4" s="2212"/>
    </row>
    <row r="5" spans="1:36" ht="19.5" customHeight="1">
      <c r="A5" s="2372"/>
      <c r="B5" s="2372"/>
      <c r="C5" s="2374"/>
      <c r="D5" s="2372"/>
      <c r="E5" s="2376"/>
      <c r="F5" s="2372"/>
      <c r="G5" s="2373" t="s">
        <v>1145</v>
      </c>
      <c r="H5" s="2372" t="s">
        <v>10</v>
      </c>
      <c r="I5" s="2372"/>
      <c r="J5" s="2372"/>
      <c r="K5" s="2372"/>
      <c r="L5" s="2372"/>
      <c r="M5" s="2202"/>
      <c r="N5" s="2202"/>
      <c r="O5" s="2202"/>
      <c r="P5" s="2202"/>
      <c r="Q5" s="2202"/>
      <c r="R5" s="2202"/>
      <c r="S5" s="2202"/>
      <c r="T5" s="2202"/>
      <c r="U5" s="2202"/>
      <c r="V5" s="2372"/>
      <c r="W5" s="2372"/>
      <c r="X5" s="2372"/>
      <c r="Y5" s="2372"/>
      <c r="Z5" s="2372"/>
      <c r="AA5" s="2372"/>
      <c r="AB5" s="2372"/>
      <c r="AC5" s="1376"/>
      <c r="AD5" s="2210" t="s">
        <v>2158</v>
      </c>
      <c r="AE5" s="2211"/>
      <c r="AF5" s="2212"/>
      <c r="AG5" s="1378"/>
      <c r="AH5" s="2210"/>
      <c r="AI5" s="2211"/>
      <c r="AJ5" s="2212"/>
    </row>
    <row r="6" spans="1:36" ht="21" customHeight="1">
      <c r="A6" s="2372"/>
      <c r="B6" s="2372"/>
      <c r="C6" s="2374"/>
      <c r="D6" s="2372"/>
      <c r="E6" s="2376"/>
      <c r="F6" s="2372"/>
      <c r="G6" s="2373"/>
      <c r="H6" s="2372" t="s">
        <v>1588</v>
      </c>
      <c r="I6" s="2372" t="s">
        <v>1589</v>
      </c>
      <c r="J6" s="2372" t="s">
        <v>1548</v>
      </c>
      <c r="K6" s="2372" t="s">
        <v>1589</v>
      </c>
      <c r="L6" s="2372"/>
      <c r="M6" s="2202"/>
      <c r="N6" s="2202"/>
      <c r="O6" s="2202"/>
      <c r="P6" s="2202"/>
      <c r="Q6" s="2202"/>
      <c r="R6" s="2202"/>
      <c r="S6" s="2202"/>
      <c r="T6" s="2202"/>
      <c r="U6" s="2202"/>
      <c r="V6" s="2372"/>
      <c r="W6" s="2372" t="s">
        <v>13</v>
      </c>
      <c r="X6" s="2372" t="s">
        <v>14</v>
      </c>
      <c r="Y6" s="2372"/>
      <c r="Z6" s="2372"/>
      <c r="AA6" s="2372"/>
      <c r="AB6" s="2372"/>
      <c r="AC6" s="1376"/>
      <c r="AD6" s="2210" t="s">
        <v>2159</v>
      </c>
      <c r="AE6" s="2211"/>
      <c r="AF6" s="2212"/>
      <c r="AG6" s="1378"/>
      <c r="AH6" s="2210"/>
      <c r="AI6" s="2211"/>
      <c r="AJ6" s="2212"/>
    </row>
    <row r="7" spans="1:36" ht="59.25" customHeight="1">
      <c r="A7" s="2372"/>
      <c r="B7" s="2372"/>
      <c r="C7" s="2374"/>
      <c r="D7" s="2372"/>
      <c r="E7" s="2377"/>
      <c r="F7" s="2372"/>
      <c r="G7" s="2373"/>
      <c r="H7" s="2372"/>
      <c r="I7" s="2372"/>
      <c r="J7" s="2372"/>
      <c r="K7" s="2372"/>
      <c r="L7" s="2372"/>
      <c r="M7" s="2203"/>
      <c r="N7" s="2203"/>
      <c r="O7" s="2203"/>
      <c r="P7" s="2203"/>
      <c r="Q7" s="2203"/>
      <c r="R7" s="2203"/>
      <c r="S7" s="2203"/>
      <c r="T7" s="2203"/>
      <c r="U7" s="2203"/>
      <c r="V7" s="2372"/>
      <c r="W7" s="2372"/>
      <c r="X7" s="2144" t="s">
        <v>15</v>
      </c>
      <c r="Y7" s="2144" t="s">
        <v>16</v>
      </c>
      <c r="Z7" s="2144" t="s">
        <v>17</v>
      </c>
      <c r="AA7" s="2372"/>
      <c r="AB7" s="2372"/>
      <c r="AC7" s="1376"/>
      <c r="AD7" s="1377" t="s">
        <v>2354</v>
      </c>
      <c r="AE7" s="1378"/>
      <c r="AF7" s="1378"/>
      <c r="AG7" s="1378"/>
      <c r="AH7" s="1378"/>
      <c r="AI7" s="1378"/>
      <c r="AJ7" s="1378"/>
    </row>
    <row r="8" spans="1:36" ht="27.75" customHeight="1">
      <c r="A8" s="2144"/>
      <c r="B8" s="2144"/>
      <c r="C8" s="2146" t="s">
        <v>1484</v>
      </c>
      <c r="D8" s="2144"/>
      <c r="E8" s="2147"/>
      <c r="F8" s="2144"/>
      <c r="G8" s="2145"/>
      <c r="H8" s="1968">
        <f>SUBTOTAL(109,H9:H252)</f>
        <v>2751552</v>
      </c>
      <c r="I8" s="1968">
        <f>SUBTOTAL(109,I9:I252)</f>
        <v>1287922.3999999999</v>
      </c>
      <c r="J8" s="1968" t="e">
        <f>SUBTOTAL(109,J9:J237)</f>
        <v>#N/A</v>
      </c>
      <c r="K8" s="1968">
        <f>SUBTOTAL(109,K9:K237)</f>
        <v>2000</v>
      </c>
      <c r="L8" s="1968">
        <f>SUBTOTAL(109,L9:L252)+122957</f>
        <v>300723</v>
      </c>
      <c r="M8" s="1968">
        <f t="shared" ref="M8:U8" si="0">SUBTOTAL(109,M9:M237)</f>
        <v>16318</v>
      </c>
      <c r="N8" s="1968">
        <f t="shared" si="0"/>
        <v>5500</v>
      </c>
      <c r="O8" s="1968">
        <f t="shared" si="0"/>
        <v>47001</v>
      </c>
      <c r="P8" s="1968">
        <f t="shared" si="0"/>
        <v>6360</v>
      </c>
      <c r="Q8" s="1968">
        <f t="shared" si="0"/>
        <v>92580</v>
      </c>
      <c r="R8" s="1968">
        <f t="shared" si="0"/>
        <v>50868</v>
      </c>
      <c r="S8" s="1968">
        <f t="shared" si="0"/>
        <v>151225</v>
      </c>
      <c r="T8" s="1968">
        <f t="shared" si="0"/>
        <v>20165</v>
      </c>
      <c r="U8" s="1968">
        <f t="shared" si="0"/>
        <v>318868.3</v>
      </c>
      <c r="V8" s="1968">
        <f>SUBTOTAL(109,V9:V252)</f>
        <v>708880.3</v>
      </c>
      <c r="W8" s="1968">
        <f>SUBTOTAL(109,W9:W237)</f>
        <v>575671.42000000004</v>
      </c>
      <c r="X8" s="1968">
        <f>SUBTOTAL(109,X9:X237)</f>
        <v>15818</v>
      </c>
      <c r="Y8" s="1968">
        <f>SUBTOTAL(109,Y9:Y237)</f>
        <v>43906</v>
      </c>
      <c r="Z8" s="1968">
        <f>SUBTOTAL(109,Z9:Z237)</f>
        <v>515947.41999999993</v>
      </c>
      <c r="AA8" s="1968">
        <f>V8-L8</f>
        <v>408157.30000000005</v>
      </c>
      <c r="AB8" s="2144"/>
      <c r="AC8" s="1376">
        <v>332144</v>
      </c>
      <c r="AD8" s="1552">
        <f>AC8-U8</f>
        <v>13275.700000000012</v>
      </c>
      <c r="AE8" s="1378">
        <f>17380+1904</f>
        <v>19284</v>
      </c>
      <c r="AF8" s="1378"/>
      <c r="AG8" s="1378"/>
      <c r="AH8" s="1378"/>
      <c r="AI8" s="1378"/>
      <c r="AJ8" s="1378"/>
    </row>
    <row r="9" spans="1:36" ht="66.75" customHeight="1">
      <c r="A9" s="2144" t="s">
        <v>2129</v>
      </c>
      <c r="B9" s="2144"/>
      <c r="C9" s="2146" t="s">
        <v>2125</v>
      </c>
      <c r="D9" s="2144"/>
      <c r="E9" s="2144"/>
      <c r="F9" s="2144"/>
      <c r="G9" s="2144"/>
      <c r="H9" s="1968">
        <f>SUBTOTAL(109, H10:H34)</f>
        <v>166943</v>
      </c>
      <c r="I9" s="1968">
        <f>SUBTOTAL(109, I10:I34)</f>
        <v>144298</v>
      </c>
      <c r="J9" s="1968"/>
      <c r="K9" s="1968"/>
      <c r="L9" s="1968">
        <f>SUBTOTAL(109, L10:L34)</f>
        <v>127866</v>
      </c>
      <c r="M9" s="1968"/>
      <c r="N9" s="1968"/>
      <c r="O9" s="1968"/>
      <c r="P9" s="1968"/>
      <c r="Q9" s="1968"/>
      <c r="R9" s="1968"/>
      <c r="S9" s="1968"/>
      <c r="T9" s="1968"/>
      <c r="U9" s="1968"/>
      <c r="V9" s="1968">
        <f>SUBTOTAL(109, V10:V34)</f>
        <v>127866</v>
      </c>
      <c r="W9" s="1968">
        <f>SUBTOTAL(109, W10:W98)</f>
        <v>291989.10000000003</v>
      </c>
      <c r="X9" s="1968">
        <f>SUBTOTAL(109, X10:X98)</f>
        <v>15818</v>
      </c>
      <c r="Y9" s="1968">
        <f>SUBTOTAL(109, Y10:Y98)</f>
        <v>43906</v>
      </c>
      <c r="Z9" s="1968">
        <f>SUBTOTAL(109, Z10:Z98)</f>
        <v>232265.1</v>
      </c>
      <c r="AA9" s="1968"/>
      <c r="AB9" s="2144"/>
      <c r="AC9" s="1376"/>
      <c r="AD9" s="1969"/>
      <c r="AE9" s="1378"/>
      <c r="AF9" s="1378"/>
      <c r="AG9" s="1378"/>
      <c r="AH9" s="1378"/>
      <c r="AI9" s="1378"/>
      <c r="AJ9" s="1378"/>
    </row>
    <row r="10" spans="1:36" ht="63.75" customHeight="1">
      <c r="A10" s="1690">
        <v>1</v>
      </c>
      <c r="B10" s="2144"/>
      <c r="C10" s="1691" t="s">
        <v>618</v>
      </c>
      <c r="D10" s="1692" t="s">
        <v>19</v>
      </c>
      <c r="E10" s="1692">
        <v>2016</v>
      </c>
      <c r="F10" s="1693" t="s">
        <v>1305</v>
      </c>
      <c r="G10" s="1815"/>
      <c r="H10" s="1722">
        <v>5305</v>
      </c>
      <c r="I10" s="1722">
        <v>5305</v>
      </c>
      <c r="J10" s="1722"/>
      <c r="K10" s="1722"/>
      <c r="L10" s="1722">
        <v>4775</v>
      </c>
      <c r="M10" s="1722">
        <v>1500</v>
      </c>
      <c r="N10" s="1722"/>
      <c r="O10" s="1722">
        <v>500</v>
      </c>
      <c r="P10" s="1722"/>
      <c r="Q10" s="1722">
        <v>1388</v>
      </c>
      <c r="R10" s="1722">
        <v>1387</v>
      </c>
      <c r="S10" s="1722"/>
      <c r="T10" s="1722"/>
      <c r="U10" s="1722"/>
      <c r="V10" s="1722">
        <f t="shared" ref="V10:V15" si="1">SUM(M10:U10)</f>
        <v>4775</v>
      </c>
      <c r="W10" s="1722">
        <f t="shared" ref="W10:W15" si="2">I10*0.9</f>
        <v>4774.5</v>
      </c>
      <c r="X10" s="1722">
        <v>1500</v>
      </c>
      <c r="Y10" s="1722">
        <v>500</v>
      </c>
      <c r="Z10" s="1722">
        <f>W10-X10-Y10</f>
        <v>2774.5</v>
      </c>
      <c r="AA10" s="1722">
        <f>V10-L10</f>
        <v>0</v>
      </c>
      <c r="AB10" s="1694"/>
      <c r="AC10" s="1376"/>
      <c r="AD10" s="1552"/>
      <c r="AE10" s="1378"/>
      <c r="AF10" s="1378"/>
      <c r="AG10" s="1378"/>
      <c r="AH10" s="1378"/>
      <c r="AI10" s="1378"/>
      <c r="AJ10" s="1378"/>
    </row>
    <row r="11" spans="1:36" ht="76.5" customHeight="1">
      <c r="A11" s="1690">
        <v>2</v>
      </c>
      <c r="B11" s="2144"/>
      <c r="C11" s="1691" t="s">
        <v>620</v>
      </c>
      <c r="D11" s="1692" t="s">
        <v>19</v>
      </c>
      <c r="E11" s="1692">
        <v>2016</v>
      </c>
      <c r="F11" s="1693" t="s">
        <v>1590</v>
      </c>
      <c r="G11" s="2126" t="s">
        <v>621</v>
      </c>
      <c r="H11" s="1722">
        <f>I11</f>
        <v>14900</v>
      </c>
      <c r="I11" s="1722">
        <v>14900</v>
      </c>
      <c r="J11" s="1722"/>
      <c r="K11" s="1722"/>
      <c r="L11" s="1722">
        <f t="shared" ref="L11:L15" si="3">H11*0.9</f>
        <v>13410</v>
      </c>
      <c r="M11" s="1722">
        <v>5809</v>
      </c>
      <c r="N11" s="1722"/>
      <c r="O11" s="1722">
        <v>7601</v>
      </c>
      <c r="P11" s="1722"/>
      <c r="Q11" s="1722"/>
      <c r="R11" s="1722"/>
      <c r="S11" s="1722"/>
      <c r="T11" s="1722"/>
      <c r="U11" s="1722"/>
      <c r="V11" s="1722">
        <f t="shared" si="1"/>
        <v>13410</v>
      </c>
      <c r="W11" s="1722">
        <f t="shared" si="2"/>
        <v>13410</v>
      </c>
      <c r="X11" s="1722">
        <v>5809</v>
      </c>
      <c r="Y11" s="1722">
        <v>7601</v>
      </c>
      <c r="Z11" s="1722">
        <f>W11-X11-Y11</f>
        <v>0</v>
      </c>
      <c r="AA11" s="1722">
        <f t="shared" ref="AA11:AA34" si="4">V11-L11</f>
        <v>0</v>
      </c>
      <c r="AB11" s="1694"/>
      <c r="AC11" s="1376"/>
      <c r="AD11" s="1552"/>
      <c r="AE11" s="1378"/>
      <c r="AF11" s="1378"/>
      <c r="AG11" s="1378"/>
      <c r="AH11" s="1378"/>
      <c r="AI11" s="1378"/>
      <c r="AJ11" s="1378"/>
    </row>
    <row r="12" spans="1:36" ht="62.25" customHeight="1">
      <c r="A12" s="1690">
        <v>3</v>
      </c>
      <c r="B12" s="2144"/>
      <c r="C12" s="1691" t="s">
        <v>622</v>
      </c>
      <c r="D12" s="1970" t="s">
        <v>211</v>
      </c>
      <c r="E12" s="1692">
        <v>2016</v>
      </c>
      <c r="F12" s="1693" t="s">
        <v>1590</v>
      </c>
      <c r="G12" s="1971" t="s">
        <v>623</v>
      </c>
      <c r="H12" s="1722">
        <v>4358</v>
      </c>
      <c r="I12" s="1722">
        <v>4358</v>
      </c>
      <c r="J12" s="1722"/>
      <c r="K12" s="1722"/>
      <c r="L12" s="1722">
        <v>3922</v>
      </c>
      <c r="M12" s="1722">
        <v>1860</v>
      </c>
      <c r="N12" s="1722"/>
      <c r="O12" s="1722">
        <v>500</v>
      </c>
      <c r="P12" s="1722"/>
      <c r="Q12" s="1722">
        <v>1562</v>
      </c>
      <c r="R12" s="1722"/>
      <c r="S12" s="1722"/>
      <c r="T12" s="1722"/>
      <c r="U12" s="1722"/>
      <c r="V12" s="1722">
        <f t="shared" si="1"/>
        <v>3922</v>
      </c>
      <c r="W12" s="1722">
        <f t="shared" si="2"/>
        <v>3922.2000000000003</v>
      </c>
      <c r="X12" s="1722">
        <v>1860</v>
      </c>
      <c r="Y12" s="1722">
        <v>500</v>
      </c>
      <c r="Z12" s="1722">
        <f t="shared" ref="Z12:Z15" si="5">W12-X12-Y12</f>
        <v>1562.2000000000003</v>
      </c>
      <c r="AA12" s="1722">
        <f t="shared" si="4"/>
        <v>0</v>
      </c>
      <c r="AB12" s="1694"/>
      <c r="AC12" s="1376"/>
      <c r="AD12" s="1552"/>
      <c r="AE12" s="1378"/>
      <c r="AF12" s="1378"/>
      <c r="AG12" s="1378"/>
      <c r="AH12" s="1378"/>
      <c r="AI12" s="1378"/>
      <c r="AJ12" s="1378"/>
    </row>
    <row r="13" spans="1:36" ht="79.5" customHeight="1">
      <c r="A13" s="1690">
        <v>4</v>
      </c>
      <c r="B13" s="1695"/>
      <c r="C13" s="1505" t="s">
        <v>598</v>
      </c>
      <c r="D13" s="1507" t="s">
        <v>237</v>
      </c>
      <c r="E13" s="1692">
        <v>2016</v>
      </c>
      <c r="F13" s="1693" t="s">
        <v>1590</v>
      </c>
      <c r="G13" s="1507" t="s">
        <v>599</v>
      </c>
      <c r="H13" s="1722">
        <v>6508</v>
      </c>
      <c r="I13" s="1722">
        <f>H13</f>
        <v>6508</v>
      </c>
      <c r="J13" s="1722"/>
      <c r="K13" s="1722"/>
      <c r="L13" s="1722">
        <v>5857</v>
      </c>
      <c r="M13" s="1722"/>
      <c r="N13" s="1722">
        <v>1500</v>
      </c>
      <c r="O13" s="1722">
        <v>3000</v>
      </c>
      <c r="P13" s="1722"/>
      <c r="Q13" s="1722">
        <v>1357</v>
      </c>
      <c r="R13" s="1722"/>
      <c r="S13" s="1722"/>
      <c r="T13" s="1722"/>
      <c r="U13" s="1722"/>
      <c r="V13" s="1722">
        <f t="shared" si="1"/>
        <v>5857</v>
      </c>
      <c r="W13" s="1722">
        <f t="shared" si="2"/>
        <v>5857.2</v>
      </c>
      <c r="X13" s="1722"/>
      <c r="Y13" s="1722">
        <v>3000</v>
      </c>
      <c r="Z13" s="1722">
        <f t="shared" si="5"/>
        <v>2857.2</v>
      </c>
      <c r="AA13" s="1722">
        <f t="shared" si="4"/>
        <v>0</v>
      </c>
      <c r="AB13" s="1259"/>
      <c r="AD13" s="1552">
        <f t="shared" ref="AD13:AD15" si="6">I13-W13</f>
        <v>650.80000000000018</v>
      </c>
    </row>
    <row r="14" spans="1:36" ht="67.5" customHeight="1">
      <c r="A14" s="1690">
        <v>5</v>
      </c>
      <c r="B14" s="1695"/>
      <c r="C14" s="1505" t="s">
        <v>604</v>
      </c>
      <c r="D14" s="1259" t="s">
        <v>51</v>
      </c>
      <c r="E14" s="1692">
        <v>2016</v>
      </c>
      <c r="F14" s="1693" t="s">
        <v>1590</v>
      </c>
      <c r="G14" s="1507" t="s">
        <v>605</v>
      </c>
      <c r="H14" s="1722">
        <v>2900</v>
      </c>
      <c r="I14" s="1722">
        <f>H14</f>
        <v>2900</v>
      </c>
      <c r="J14" s="1722"/>
      <c r="K14" s="1722"/>
      <c r="L14" s="1722">
        <f t="shared" si="3"/>
        <v>2610</v>
      </c>
      <c r="M14" s="1722"/>
      <c r="N14" s="1722">
        <v>1000</v>
      </c>
      <c r="O14" s="1722">
        <v>1000</v>
      </c>
      <c r="P14" s="1722"/>
      <c r="Q14" s="1722">
        <v>610</v>
      </c>
      <c r="R14" s="1722"/>
      <c r="S14" s="1722"/>
      <c r="T14" s="1722"/>
      <c r="U14" s="1722"/>
      <c r="V14" s="1722">
        <f t="shared" si="1"/>
        <v>2610</v>
      </c>
      <c r="W14" s="1722">
        <f t="shared" si="2"/>
        <v>2610</v>
      </c>
      <c r="X14" s="1722"/>
      <c r="Y14" s="1722">
        <v>1000</v>
      </c>
      <c r="Z14" s="1722">
        <f t="shared" si="5"/>
        <v>1610</v>
      </c>
      <c r="AA14" s="1722">
        <f t="shared" si="4"/>
        <v>0</v>
      </c>
      <c r="AB14" s="1259"/>
      <c r="AD14" s="1552">
        <f t="shared" si="6"/>
        <v>290</v>
      </c>
    </row>
    <row r="15" spans="1:36" ht="81" customHeight="1">
      <c r="A15" s="1690">
        <v>6</v>
      </c>
      <c r="B15" s="1695"/>
      <c r="C15" s="1505" t="s">
        <v>1476</v>
      </c>
      <c r="D15" s="1507" t="s">
        <v>237</v>
      </c>
      <c r="E15" s="1692">
        <v>2016</v>
      </c>
      <c r="F15" s="1693" t="s">
        <v>1590</v>
      </c>
      <c r="G15" s="1836" t="s">
        <v>1477</v>
      </c>
      <c r="H15" s="1722">
        <v>9500</v>
      </c>
      <c r="I15" s="1722">
        <v>9500</v>
      </c>
      <c r="J15" s="1722"/>
      <c r="K15" s="1722"/>
      <c r="L15" s="1722">
        <f t="shared" si="3"/>
        <v>8550</v>
      </c>
      <c r="M15" s="1722"/>
      <c r="N15" s="1722"/>
      <c r="O15" s="1722">
        <v>3500</v>
      </c>
      <c r="P15" s="1722"/>
      <c r="Q15" s="1722">
        <v>5050</v>
      </c>
      <c r="R15" s="1722"/>
      <c r="S15" s="1722"/>
      <c r="T15" s="1722"/>
      <c r="U15" s="1722"/>
      <c r="V15" s="1722">
        <f t="shared" si="1"/>
        <v>8550</v>
      </c>
      <c r="W15" s="1722">
        <f t="shared" si="2"/>
        <v>8550</v>
      </c>
      <c r="X15" s="1722"/>
      <c r="Y15" s="1722">
        <v>3500</v>
      </c>
      <c r="Z15" s="1722">
        <f t="shared" si="5"/>
        <v>5050</v>
      </c>
      <c r="AA15" s="1722">
        <f t="shared" si="4"/>
        <v>0</v>
      </c>
      <c r="AB15" s="1259"/>
      <c r="AD15" s="1552">
        <f t="shared" si="6"/>
        <v>950</v>
      </c>
    </row>
    <row r="16" spans="1:36" ht="93.75">
      <c r="A16" s="1690">
        <v>7</v>
      </c>
      <c r="B16" s="2144"/>
      <c r="C16" s="1696" t="s">
        <v>631</v>
      </c>
      <c r="D16" s="1690" t="s">
        <v>19</v>
      </c>
      <c r="E16" s="1697">
        <v>2017</v>
      </c>
      <c r="F16" s="1697">
        <v>2018</v>
      </c>
      <c r="G16" s="1698" t="s">
        <v>1561</v>
      </c>
      <c r="H16" s="1699">
        <v>3190</v>
      </c>
      <c r="I16" s="1699">
        <v>3190</v>
      </c>
      <c r="J16" s="1699"/>
      <c r="K16" s="1699"/>
      <c r="L16" s="1699">
        <v>2871</v>
      </c>
      <c r="M16" s="1699"/>
      <c r="N16" s="1699"/>
      <c r="O16" s="1699">
        <v>2000</v>
      </c>
      <c r="P16" s="1699"/>
      <c r="Q16" s="1699">
        <v>871</v>
      </c>
      <c r="R16" s="1699"/>
      <c r="S16" s="1699"/>
      <c r="T16" s="1699"/>
      <c r="U16" s="1699"/>
      <c r="V16" s="1722">
        <f t="shared" ref="V16:V29" si="7">SUM(M16:U16)</f>
        <v>2871</v>
      </c>
      <c r="W16" s="1700">
        <f>I16*0.9-K16</f>
        <v>2871</v>
      </c>
      <c r="X16" s="1699"/>
      <c r="Y16" s="1699">
        <v>2000</v>
      </c>
      <c r="Z16" s="1700">
        <f>W16-Y16</f>
        <v>871</v>
      </c>
      <c r="AA16" s="1722">
        <f t="shared" si="4"/>
        <v>0</v>
      </c>
      <c r="AB16" s="1701"/>
      <c r="AC16" s="1380" t="s">
        <v>1591</v>
      </c>
    </row>
    <row r="17" spans="1:29" ht="31.5">
      <c r="A17" s="1690">
        <v>8</v>
      </c>
      <c r="B17" s="2144"/>
      <c r="C17" s="1702" t="s">
        <v>640</v>
      </c>
      <c r="D17" s="1703" t="s">
        <v>237</v>
      </c>
      <c r="E17" s="1704">
        <v>2017</v>
      </c>
      <c r="F17" s="1697">
        <v>2018</v>
      </c>
      <c r="G17" s="1703" t="s">
        <v>1592</v>
      </c>
      <c r="H17" s="1699">
        <v>12177</v>
      </c>
      <c r="I17" s="1699">
        <f>H17-1253</f>
        <v>10924</v>
      </c>
      <c r="J17" s="1705"/>
      <c r="K17" s="1705">
        <v>2000</v>
      </c>
      <c r="L17" s="1705">
        <v>7832</v>
      </c>
      <c r="M17" s="1705"/>
      <c r="N17" s="1705"/>
      <c r="O17" s="1705">
        <v>2000</v>
      </c>
      <c r="P17" s="1705"/>
      <c r="Q17" s="1705">
        <v>2916</v>
      </c>
      <c r="R17" s="1705">
        <v>1000</v>
      </c>
      <c r="S17" s="1705">
        <v>1916</v>
      </c>
      <c r="T17" s="1705"/>
      <c r="U17" s="1705"/>
      <c r="V17" s="1722">
        <f t="shared" si="7"/>
        <v>7832</v>
      </c>
      <c r="W17" s="1700">
        <f>I17*0.9-K17</f>
        <v>7831.6</v>
      </c>
      <c r="X17" s="1699"/>
      <c r="Y17" s="1699">
        <v>2000</v>
      </c>
      <c r="Z17" s="1700">
        <f t="shared" ref="Z17:Z29" si="8">W17-Y17</f>
        <v>5831.6</v>
      </c>
      <c r="AA17" s="1722">
        <f t="shared" si="4"/>
        <v>0</v>
      </c>
      <c r="AB17" s="1706"/>
    </row>
    <row r="18" spans="1:29" ht="99" customHeight="1">
      <c r="A18" s="1690">
        <v>9</v>
      </c>
      <c r="B18" s="2144"/>
      <c r="C18" s="1972" t="s">
        <v>1593</v>
      </c>
      <c r="D18" s="1970" t="s">
        <v>1594</v>
      </c>
      <c r="E18" s="1692">
        <v>2017</v>
      </c>
      <c r="F18" s="1697">
        <v>2018</v>
      </c>
      <c r="G18" s="1703" t="s">
        <v>1595</v>
      </c>
      <c r="H18" s="1699">
        <v>3473</v>
      </c>
      <c r="I18" s="1699">
        <v>3473</v>
      </c>
      <c r="J18" s="1699"/>
      <c r="K18" s="1699"/>
      <c r="L18" s="1699">
        <v>3125</v>
      </c>
      <c r="M18" s="1699"/>
      <c r="N18" s="1699"/>
      <c r="O18" s="1699">
        <v>895</v>
      </c>
      <c r="P18" s="1699">
        <v>2000</v>
      </c>
      <c r="Q18" s="1699">
        <v>230</v>
      </c>
      <c r="R18" s="1699"/>
      <c r="S18" s="1699"/>
      <c r="T18" s="1699"/>
      <c r="U18" s="1699"/>
      <c r="V18" s="1722">
        <f t="shared" si="7"/>
        <v>3125</v>
      </c>
      <c r="W18" s="1700">
        <v>3125</v>
      </c>
      <c r="X18" s="1699"/>
      <c r="Y18" s="1699">
        <v>895</v>
      </c>
      <c r="Z18" s="1700">
        <f t="shared" si="8"/>
        <v>2230</v>
      </c>
      <c r="AA18" s="1722">
        <f t="shared" si="4"/>
        <v>0</v>
      </c>
      <c r="AB18" s="1694"/>
    </row>
    <row r="19" spans="1:29" ht="78.75">
      <c r="A19" s="1690">
        <v>10</v>
      </c>
      <c r="B19" s="2144"/>
      <c r="C19" s="1702" t="s">
        <v>637</v>
      </c>
      <c r="D19" s="1703" t="s">
        <v>19</v>
      </c>
      <c r="E19" s="1704">
        <v>2017</v>
      </c>
      <c r="F19" s="1707">
        <v>2018</v>
      </c>
      <c r="G19" s="1703" t="s">
        <v>638</v>
      </c>
      <c r="H19" s="1699">
        <v>12400</v>
      </c>
      <c r="I19" s="1699">
        <f>H19</f>
        <v>12400</v>
      </c>
      <c r="J19" s="1705"/>
      <c r="K19" s="1705"/>
      <c r="L19" s="1705">
        <v>11160</v>
      </c>
      <c r="M19" s="1705"/>
      <c r="N19" s="1705"/>
      <c r="O19" s="1705">
        <v>1000</v>
      </c>
      <c r="P19" s="1705">
        <v>1764</v>
      </c>
      <c r="Q19" s="1705">
        <v>4198</v>
      </c>
      <c r="R19" s="1705"/>
      <c r="S19" s="1705">
        <v>4198</v>
      </c>
      <c r="T19" s="1705"/>
      <c r="U19" s="1705"/>
      <c r="V19" s="1722">
        <f t="shared" si="7"/>
        <v>11160</v>
      </c>
      <c r="W19" s="1700">
        <f t="shared" ref="W19:W29" si="9">I19*0.9-K19</f>
        <v>11160</v>
      </c>
      <c r="X19" s="1699"/>
      <c r="Y19" s="1699">
        <v>1000</v>
      </c>
      <c r="Z19" s="1700">
        <f t="shared" si="8"/>
        <v>10160</v>
      </c>
      <c r="AA19" s="1722">
        <f t="shared" si="4"/>
        <v>0</v>
      </c>
      <c r="AB19" s="1706"/>
    </row>
    <row r="20" spans="1:29" ht="86.25" customHeight="1">
      <c r="A20" s="1690">
        <v>11</v>
      </c>
      <c r="B20" s="1695"/>
      <c r="C20" s="1696" t="s">
        <v>1598</v>
      </c>
      <c r="D20" s="1690" t="s">
        <v>19</v>
      </c>
      <c r="E20" s="1697">
        <v>2017</v>
      </c>
      <c r="F20" s="1697">
        <v>2019</v>
      </c>
      <c r="G20" s="1690"/>
      <c r="H20" s="1699">
        <v>810</v>
      </c>
      <c r="I20" s="1699">
        <v>810</v>
      </c>
      <c r="J20" s="1699"/>
      <c r="K20" s="1699"/>
      <c r="L20" s="1699">
        <v>729</v>
      </c>
      <c r="M20" s="1699"/>
      <c r="N20" s="1699"/>
      <c r="O20" s="1699">
        <v>729</v>
      </c>
      <c r="P20" s="1699"/>
      <c r="Q20" s="1699"/>
      <c r="R20" s="1699"/>
      <c r="S20" s="1699"/>
      <c r="T20" s="1699"/>
      <c r="U20" s="1699"/>
      <c r="V20" s="1722">
        <f t="shared" si="7"/>
        <v>729</v>
      </c>
      <c r="W20" s="1700">
        <f t="shared" si="9"/>
        <v>729</v>
      </c>
      <c r="X20" s="1699"/>
      <c r="Y20" s="1699">
        <f>W20</f>
        <v>729</v>
      </c>
      <c r="Z20" s="1699">
        <f t="shared" si="8"/>
        <v>0</v>
      </c>
      <c r="AA20" s="1722">
        <f t="shared" si="4"/>
        <v>0</v>
      </c>
      <c r="AB20" s="1701"/>
    </row>
    <row r="21" spans="1:29" ht="66" customHeight="1">
      <c r="A21" s="1690">
        <v>12</v>
      </c>
      <c r="B21" s="1695"/>
      <c r="C21" s="1708" t="s">
        <v>1599</v>
      </c>
      <c r="D21" s="1502" t="s">
        <v>211</v>
      </c>
      <c r="E21" s="1697">
        <v>2017</v>
      </c>
      <c r="F21" s="1697">
        <v>2019</v>
      </c>
      <c r="G21" s="1973" t="s">
        <v>1655</v>
      </c>
      <c r="H21" s="1699">
        <v>2600</v>
      </c>
      <c r="I21" s="1705">
        <v>1000</v>
      </c>
      <c r="J21" s="1699"/>
      <c r="K21" s="1699"/>
      <c r="L21" s="1699">
        <v>900</v>
      </c>
      <c r="M21" s="1699"/>
      <c r="N21" s="1699"/>
      <c r="O21" s="1699">
        <v>900</v>
      </c>
      <c r="P21" s="1699"/>
      <c r="Q21" s="1699"/>
      <c r="R21" s="1699"/>
      <c r="S21" s="1699"/>
      <c r="T21" s="1699"/>
      <c r="U21" s="1699"/>
      <c r="V21" s="1722">
        <f t="shared" si="7"/>
        <v>900</v>
      </c>
      <c r="W21" s="1700">
        <f t="shared" si="9"/>
        <v>900</v>
      </c>
      <c r="X21" s="1699"/>
      <c r="Y21" s="1699">
        <f>W21</f>
        <v>900</v>
      </c>
      <c r="Z21" s="1699">
        <f t="shared" si="8"/>
        <v>0</v>
      </c>
      <c r="AA21" s="1722">
        <f t="shared" si="4"/>
        <v>0</v>
      </c>
      <c r="AB21" s="1701"/>
      <c r="AC21" s="1380"/>
    </row>
    <row r="22" spans="1:29" ht="93.75">
      <c r="A22" s="1690">
        <v>13</v>
      </c>
      <c r="B22" s="1695"/>
      <c r="C22" s="1696" t="s">
        <v>1600</v>
      </c>
      <c r="D22" s="1690" t="s">
        <v>26</v>
      </c>
      <c r="E22" s="1697">
        <v>2017</v>
      </c>
      <c r="F22" s="1697">
        <v>2019</v>
      </c>
      <c r="G22" s="1703" t="s">
        <v>1601</v>
      </c>
      <c r="H22" s="1699">
        <v>6995</v>
      </c>
      <c r="I22" s="1699">
        <v>3000</v>
      </c>
      <c r="J22" s="1699"/>
      <c r="K22" s="1699"/>
      <c r="L22" s="1699">
        <v>2700</v>
      </c>
      <c r="M22" s="1699"/>
      <c r="N22" s="1699"/>
      <c r="O22" s="1699">
        <v>500</v>
      </c>
      <c r="P22" s="1699"/>
      <c r="Q22" s="1699">
        <v>2200</v>
      </c>
      <c r="R22" s="1699"/>
      <c r="S22" s="1699"/>
      <c r="T22" s="1699"/>
      <c r="U22" s="1699"/>
      <c r="V22" s="1722">
        <f t="shared" si="7"/>
        <v>2700</v>
      </c>
      <c r="W22" s="1700">
        <f t="shared" si="9"/>
        <v>2700</v>
      </c>
      <c r="X22" s="1699"/>
      <c r="Y22" s="1699">
        <v>500</v>
      </c>
      <c r="Z22" s="1699">
        <f t="shared" si="8"/>
        <v>2200</v>
      </c>
      <c r="AA22" s="1722">
        <f t="shared" si="4"/>
        <v>0</v>
      </c>
      <c r="AB22" s="1701"/>
      <c r="AC22" s="1380" t="s">
        <v>1602</v>
      </c>
    </row>
    <row r="23" spans="1:29" ht="31.5">
      <c r="A23" s="1690">
        <v>14</v>
      </c>
      <c r="B23" s="1695"/>
      <c r="C23" s="1709" t="s">
        <v>1603</v>
      </c>
      <c r="D23" s="1502" t="s">
        <v>211</v>
      </c>
      <c r="E23" s="1697">
        <v>2017</v>
      </c>
      <c r="F23" s="1697">
        <v>2019</v>
      </c>
      <c r="G23" s="1959" t="s">
        <v>1656</v>
      </c>
      <c r="H23" s="1699">
        <v>3000</v>
      </c>
      <c r="I23" s="1705">
        <f>H23</f>
        <v>3000</v>
      </c>
      <c r="J23" s="1699"/>
      <c r="K23" s="1699"/>
      <c r="L23" s="1699">
        <v>2700</v>
      </c>
      <c r="M23" s="1699"/>
      <c r="N23" s="1699"/>
      <c r="O23" s="1699">
        <v>500</v>
      </c>
      <c r="P23" s="1699"/>
      <c r="Q23" s="1699">
        <v>2200</v>
      </c>
      <c r="R23" s="1699"/>
      <c r="S23" s="1699"/>
      <c r="T23" s="1699"/>
      <c r="U23" s="1699"/>
      <c r="V23" s="1722">
        <f t="shared" si="7"/>
        <v>2700</v>
      </c>
      <c r="W23" s="1700">
        <f t="shared" si="9"/>
        <v>2700</v>
      </c>
      <c r="X23" s="1699"/>
      <c r="Y23" s="1699">
        <v>500</v>
      </c>
      <c r="Z23" s="1699">
        <f t="shared" si="8"/>
        <v>2200</v>
      </c>
      <c r="AA23" s="1722">
        <f t="shared" si="4"/>
        <v>0</v>
      </c>
      <c r="AB23" s="1701"/>
      <c r="AC23" s="1380"/>
    </row>
    <row r="24" spans="1:29" ht="31.5">
      <c r="A24" s="1690">
        <v>15</v>
      </c>
      <c r="B24" s="2144"/>
      <c r="C24" s="1691" t="s">
        <v>626</v>
      </c>
      <c r="D24" s="1970" t="s">
        <v>19</v>
      </c>
      <c r="E24" s="1692">
        <v>2017</v>
      </c>
      <c r="F24" s="1974">
        <v>2019</v>
      </c>
      <c r="G24" s="1975" t="s">
        <v>627</v>
      </c>
      <c r="H24" s="1705">
        <v>3492</v>
      </c>
      <c r="I24" s="1705">
        <v>3492</v>
      </c>
      <c r="J24" s="1699"/>
      <c r="K24" s="1710"/>
      <c r="L24" s="1699">
        <v>3142</v>
      </c>
      <c r="M24" s="1699"/>
      <c r="N24" s="1699"/>
      <c r="O24" s="1699">
        <v>500</v>
      </c>
      <c r="P24" s="1699"/>
      <c r="Q24" s="1699">
        <v>1321</v>
      </c>
      <c r="R24" s="1699">
        <v>1321</v>
      </c>
      <c r="S24" s="1699"/>
      <c r="T24" s="1699"/>
      <c r="U24" s="1699"/>
      <c r="V24" s="1722">
        <f t="shared" si="7"/>
        <v>3142</v>
      </c>
      <c r="W24" s="1700">
        <f t="shared" si="9"/>
        <v>3142.8</v>
      </c>
      <c r="X24" s="1699"/>
      <c r="Y24" s="1699">
        <v>500</v>
      </c>
      <c r="Z24" s="1700">
        <f t="shared" si="8"/>
        <v>2642.8</v>
      </c>
      <c r="AA24" s="1722">
        <f t="shared" si="4"/>
        <v>0</v>
      </c>
      <c r="AB24" s="1701"/>
      <c r="AC24" s="1380"/>
    </row>
    <row r="25" spans="1:29" ht="31.5">
      <c r="A25" s="1690">
        <v>16</v>
      </c>
      <c r="B25" s="1695"/>
      <c r="C25" s="1696" t="s">
        <v>1604</v>
      </c>
      <c r="D25" s="1690" t="s">
        <v>19</v>
      </c>
      <c r="E25" s="1697">
        <v>2017</v>
      </c>
      <c r="F25" s="1697">
        <v>2019</v>
      </c>
      <c r="G25" s="1698" t="s">
        <v>1605</v>
      </c>
      <c r="H25" s="1699">
        <v>3704</v>
      </c>
      <c r="I25" s="1699">
        <v>3704</v>
      </c>
      <c r="J25" s="1699"/>
      <c r="K25" s="1699"/>
      <c r="L25" s="1699">
        <v>3333</v>
      </c>
      <c r="M25" s="1699"/>
      <c r="N25" s="1699"/>
      <c r="O25" s="1699">
        <v>500</v>
      </c>
      <c r="P25" s="1699"/>
      <c r="Q25" s="1699">
        <v>1416</v>
      </c>
      <c r="R25" s="1699">
        <v>1417</v>
      </c>
      <c r="S25" s="1699"/>
      <c r="T25" s="1699"/>
      <c r="U25" s="1699"/>
      <c r="V25" s="1722">
        <f t="shared" si="7"/>
        <v>3333</v>
      </c>
      <c r="W25" s="1700">
        <v>3333</v>
      </c>
      <c r="X25" s="1699"/>
      <c r="Y25" s="1699">
        <v>500</v>
      </c>
      <c r="Z25" s="1699">
        <f t="shared" si="8"/>
        <v>2833</v>
      </c>
      <c r="AA25" s="1722">
        <f t="shared" si="4"/>
        <v>0</v>
      </c>
      <c r="AB25" s="1701"/>
      <c r="AC25" s="1380"/>
    </row>
    <row r="26" spans="1:29" ht="31.5">
      <c r="A26" s="1690">
        <v>17</v>
      </c>
      <c r="B26" s="2144"/>
      <c r="C26" s="1691" t="s">
        <v>629</v>
      </c>
      <c r="D26" s="1502" t="s">
        <v>237</v>
      </c>
      <c r="E26" s="1711">
        <v>2017</v>
      </c>
      <c r="F26" s="1711">
        <v>2019</v>
      </c>
      <c r="G26" s="1712" t="s">
        <v>630</v>
      </c>
      <c r="H26" s="1705">
        <v>4178</v>
      </c>
      <c r="I26" s="1705">
        <v>4178</v>
      </c>
      <c r="J26" s="1699"/>
      <c r="K26" s="1699"/>
      <c r="L26" s="1699">
        <v>3760</v>
      </c>
      <c r="M26" s="1699"/>
      <c r="N26" s="1699"/>
      <c r="O26" s="1699">
        <v>500</v>
      </c>
      <c r="P26" s="1699"/>
      <c r="Q26" s="1699">
        <v>1630</v>
      </c>
      <c r="R26" s="1699">
        <v>1630</v>
      </c>
      <c r="S26" s="1699"/>
      <c r="T26" s="1699"/>
      <c r="U26" s="1699"/>
      <c r="V26" s="1722">
        <f t="shared" si="7"/>
        <v>3760</v>
      </c>
      <c r="W26" s="1700">
        <v>3760.4</v>
      </c>
      <c r="X26" s="1699"/>
      <c r="Y26" s="1699">
        <v>500</v>
      </c>
      <c r="Z26" s="1700">
        <f t="shared" si="8"/>
        <v>3260.4</v>
      </c>
      <c r="AA26" s="1722">
        <f t="shared" si="4"/>
        <v>0</v>
      </c>
      <c r="AB26" s="1701"/>
      <c r="AC26" s="1380" t="s">
        <v>1596</v>
      </c>
    </row>
    <row r="27" spans="1:29" ht="52.5" customHeight="1">
      <c r="A27" s="1690">
        <v>18</v>
      </c>
      <c r="B27" s="1695"/>
      <c r="C27" s="1702" t="s">
        <v>1608</v>
      </c>
      <c r="D27" s="1714" t="s">
        <v>189</v>
      </c>
      <c r="E27" s="1697">
        <v>2017</v>
      </c>
      <c r="F27" s="1697">
        <v>2019</v>
      </c>
      <c r="G27" s="1703" t="s">
        <v>1657</v>
      </c>
      <c r="H27" s="1699">
        <v>6000</v>
      </c>
      <c r="I27" s="1699">
        <f>H27</f>
        <v>6000</v>
      </c>
      <c r="J27" s="1699"/>
      <c r="K27" s="1699"/>
      <c r="L27" s="1699">
        <v>5400</v>
      </c>
      <c r="M27" s="1699"/>
      <c r="N27" s="1699"/>
      <c r="O27" s="1699">
        <v>500</v>
      </c>
      <c r="P27" s="1699"/>
      <c r="Q27" s="1699">
        <v>2450</v>
      </c>
      <c r="R27" s="1699">
        <f>1350+1100</f>
        <v>2450</v>
      </c>
      <c r="S27" s="1699"/>
      <c r="T27" s="1699"/>
      <c r="U27" s="1699"/>
      <c r="V27" s="1722">
        <f t="shared" si="7"/>
        <v>5400</v>
      </c>
      <c r="W27" s="1700">
        <f t="shared" si="9"/>
        <v>5400</v>
      </c>
      <c r="X27" s="1699"/>
      <c r="Y27" s="1699">
        <v>500</v>
      </c>
      <c r="Z27" s="1699">
        <f t="shared" si="8"/>
        <v>4900</v>
      </c>
      <c r="AA27" s="1722">
        <f t="shared" si="4"/>
        <v>0</v>
      </c>
      <c r="AB27" s="1706"/>
      <c r="AC27" s="1839"/>
    </row>
    <row r="28" spans="1:29" ht="64.5" customHeight="1">
      <c r="A28" s="1690">
        <v>19</v>
      </c>
      <c r="B28" s="1695"/>
      <c r="C28" s="1715" t="s">
        <v>1609</v>
      </c>
      <c r="D28" s="1716" t="s">
        <v>237</v>
      </c>
      <c r="E28" s="1697">
        <v>2017</v>
      </c>
      <c r="F28" s="1697">
        <v>2019</v>
      </c>
      <c r="G28" s="1698" t="s">
        <v>1658</v>
      </c>
      <c r="H28" s="1717">
        <v>6100</v>
      </c>
      <c r="I28" s="1705">
        <f>H28</f>
        <v>6100</v>
      </c>
      <c r="J28" s="1699"/>
      <c r="K28" s="1699"/>
      <c r="L28" s="1699">
        <v>5490</v>
      </c>
      <c r="M28" s="1699"/>
      <c r="N28" s="1699"/>
      <c r="O28" s="1699">
        <v>500</v>
      </c>
      <c r="P28" s="1699"/>
      <c r="Q28" s="1699">
        <v>2495</v>
      </c>
      <c r="R28" s="1699"/>
      <c r="S28" s="1699">
        <v>2495</v>
      </c>
      <c r="T28" s="1699"/>
      <c r="U28" s="1699"/>
      <c r="V28" s="1722">
        <f t="shared" si="7"/>
        <v>5490</v>
      </c>
      <c r="W28" s="1700">
        <f t="shared" si="9"/>
        <v>5490</v>
      </c>
      <c r="X28" s="1699"/>
      <c r="Y28" s="1699">
        <v>500</v>
      </c>
      <c r="Z28" s="1699">
        <f t="shared" si="8"/>
        <v>4990</v>
      </c>
      <c r="AA28" s="1722">
        <f t="shared" si="4"/>
        <v>0</v>
      </c>
      <c r="AB28" s="1701"/>
      <c r="AC28" s="1380"/>
    </row>
    <row r="29" spans="1:29" ht="55.5" customHeight="1">
      <c r="A29" s="1690">
        <v>20</v>
      </c>
      <c r="B29" s="1695"/>
      <c r="C29" s="1709" t="s">
        <v>1612</v>
      </c>
      <c r="D29" s="1502" t="s">
        <v>26</v>
      </c>
      <c r="E29" s="1697">
        <v>2017</v>
      </c>
      <c r="F29" s="1697">
        <v>2019</v>
      </c>
      <c r="G29" s="1703" t="s">
        <v>1613</v>
      </c>
      <c r="H29" s="1699">
        <v>8920</v>
      </c>
      <c r="I29" s="1705">
        <f>H29</f>
        <v>8920</v>
      </c>
      <c r="J29" s="1699"/>
      <c r="K29" s="1699"/>
      <c r="L29" s="1699">
        <v>8028</v>
      </c>
      <c r="M29" s="1699"/>
      <c r="N29" s="1699"/>
      <c r="O29" s="1699">
        <v>1000</v>
      </c>
      <c r="P29" s="1699"/>
      <c r="Q29" s="1699">
        <v>3514</v>
      </c>
      <c r="R29" s="1699"/>
      <c r="S29" s="1699">
        <v>3514</v>
      </c>
      <c r="T29" s="1699"/>
      <c r="U29" s="1699"/>
      <c r="V29" s="1722">
        <f t="shared" si="7"/>
        <v>8028</v>
      </c>
      <c r="W29" s="1700">
        <f t="shared" si="9"/>
        <v>8028</v>
      </c>
      <c r="X29" s="1699"/>
      <c r="Y29" s="1699">
        <v>1000</v>
      </c>
      <c r="Z29" s="1699">
        <f t="shared" si="8"/>
        <v>7028</v>
      </c>
      <c r="AA29" s="1722">
        <f t="shared" si="4"/>
        <v>0</v>
      </c>
      <c r="AB29" s="1701"/>
      <c r="AC29" s="1380" t="s">
        <v>1597</v>
      </c>
    </row>
    <row r="30" spans="1:29" ht="74.25" customHeight="1">
      <c r="A30" s="1690">
        <v>21</v>
      </c>
      <c r="B30" s="1695"/>
      <c r="C30" s="1709" t="s">
        <v>1617</v>
      </c>
      <c r="D30" s="1502" t="s">
        <v>237</v>
      </c>
      <c r="E30" s="1719">
        <v>2018</v>
      </c>
      <c r="F30" s="1976">
        <v>2020</v>
      </c>
      <c r="G30" s="1698" t="s">
        <v>1618</v>
      </c>
      <c r="H30" s="1699">
        <v>11933</v>
      </c>
      <c r="I30" s="1705">
        <v>5899</v>
      </c>
      <c r="J30" s="1699"/>
      <c r="K30" s="1699"/>
      <c r="L30" s="1699">
        <v>5309</v>
      </c>
      <c r="M30" s="1699"/>
      <c r="N30" s="1699"/>
      <c r="O30" s="1699"/>
      <c r="P30" s="1699">
        <v>60</v>
      </c>
      <c r="Q30" s="1699">
        <v>1593</v>
      </c>
      <c r="R30" s="1699"/>
      <c r="S30" s="1699">
        <v>1828</v>
      </c>
      <c r="T30" s="1699"/>
      <c r="U30" s="1699">
        <v>1828</v>
      </c>
      <c r="V30" s="1722">
        <f t="shared" ref="V30:V32" si="10">SUM(M30:U30)</f>
        <v>5309</v>
      </c>
      <c r="W30" s="1699">
        <f>I30*0.9</f>
        <v>5309.1</v>
      </c>
      <c r="X30" s="1699"/>
      <c r="Y30" s="1699"/>
      <c r="Z30" s="1699">
        <f>W30-Y30</f>
        <v>5309.1</v>
      </c>
      <c r="AA30" s="1722">
        <f t="shared" si="4"/>
        <v>0</v>
      </c>
      <c r="AB30" s="1701"/>
    </row>
    <row r="31" spans="1:29" ht="102" customHeight="1">
      <c r="A31" s="1690">
        <v>22</v>
      </c>
      <c r="B31" s="1695"/>
      <c r="C31" s="1702" t="s">
        <v>1660</v>
      </c>
      <c r="D31" s="1703" t="s">
        <v>237</v>
      </c>
      <c r="E31" s="1704">
        <v>2018</v>
      </c>
      <c r="F31" s="1707">
        <v>2020</v>
      </c>
      <c r="G31" s="1703" t="s">
        <v>1619</v>
      </c>
      <c r="H31" s="1699">
        <v>5000</v>
      </c>
      <c r="I31" s="1699">
        <v>3600</v>
      </c>
      <c r="J31" s="1705"/>
      <c r="K31" s="1705"/>
      <c r="L31" s="1705">
        <v>3240</v>
      </c>
      <c r="M31" s="1705"/>
      <c r="N31" s="1705"/>
      <c r="O31" s="1705"/>
      <c r="P31" s="1705"/>
      <c r="Q31" s="1705">
        <v>972</v>
      </c>
      <c r="R31" s="1705"/>
      <c r="S31" s="1705">
        <v>1134</v>
      </c>
      <c r="T31" s="1705"/>
      <c r="U31" s="1705">
        <v>1134</v>
      </c>
      <c r="V31" s="1722">
        <f t="shared" si="10"/>
        <v>3240</v>
      </c>
      <c r="W31" s="1700">
        <v>3240</v>
      </c>
      <c r="X31" s="1699"/>
      <c r="Y31" s="1699"/>
      <c r="Z31" s="1700">
        <f>W31</f>
        <v>3240</v>
      </c>
      <c r="AA31" s="1722">
        <f t="shared" si="4"/>
        <v>0</v>
      </c>
      <c r="AB31" s="1701"/>
    </row>
    <row r="32" spans="1:29" ht="78.75" customHeight="1">
      <c r="A32" s="1690">
        <v>23</v>
      </c>
      <c r="B32" s="1695"/>
      <c r="C32" s="1720" t="s">
        <v>1620</v>
      </c>
      <c r="D32" s="1721" t="s">
        <v>26</v>
      </c>
      <c r="E32" s="1719">
        <v>2018</v>
      </c>
      <c r="F32" s="1976">
        <v>2020</v>
      </c>
      <c r="G32" s="1721" t="s">
        <v>1621</v>
      </c>
      <c r="H32" s="1699">
        <v>5000</v>
      </c>
      <c r="I32" s="1699">
        <v>4137</v>
      </c>
      <c r="J32" s="1705"/>
      <c r="K32" s="1705"/>
      <c r="L32" s="1705">
        <v>3723</v>
      </c>
      <c r="M32" s="1705"/>
      <c r="N32" s="1705"/>
      <c r="O32" s="1705"/>
      <c r="P32" s="1705"/>
      <c r="Q32" s="1705">
        <v>1117</v>
      </c>
      <c r="R32" s="1705"/>
      <c r="S32" s="1705">
        <v>1303</v>
      </c>
      <c r="T32" s="1705"/>
      <c r="U32" s="1705">
        <v>1303</v>
      </c>
      <c r="V32" s="1722">
        <f t="shared" si="10"/>
        <v>3723</v>
      </c>
      <c r="W32" s="1699">
        <f>I32*0.9</f>
        <v>3723.3</v>
      </c>
      <c r="X32" s="1699"/>
      <c r="Y32" s="1699"/>
      <c r="Z32" s="1699">
        <f>W32-Y32</f>
        <v>3723.3</v>
      </c>
      <c r="AA32" s="1722">
        <f t="shared" si="4"/>
        <v>0</v>
      </c>
      <c r="AB32" s="1701"/>
    </row>
    <row r="33" spans="1:36" ht="58.5" customHeight="1">
      <c r="A33" s="1690">
        <v>24</v>
      </c>
      <c r="B33" s="1695"/>
      <c r="C33" s="1713" t="s">
        <v>1622</v>
      </c>
      <c r="D33" s="1502" t="s">
        <v>211</v>
      </c>
      <c r="E33" s="1719">
        <v>2018</v>
      </c>
      <c r="F33" s="1976">
        <v>2020</v>
      </c>
      <c r="G33" s="1721" t="s">
        <v>1623</v>
      </c>
      <c r="H33" s="1699">
        <v>15000</v>
      </c>
      <c r="I33" s="1699">
        <v>7500</v>
      </c>
      <c r="J33" s="1699"/>
      <c r="K33" s="1699"/>
      <c r="L33" s="1699">
        <v>6750</v>
      </c>
      <c r="M33" s="1699"/>
      <c r="N33" s="1699"/>
      <c r="O33" s="1699"/>
      <c r="P33" s="1699">
        <v>60</v>
      </c>
      <c r="Q33" s="1699">
        <v>2025</v>
      </c>
      <c r="R33" s="1699"/>
      <c r="S33" s="1699">
        <v>2333</v>
      </c>
      <c r="T33" s="1699"/>
      <c r="U33" s="1699">
        <v>2333</v>
      </c>
      <c r="V33" s="1722">
        <f>SUM(M33:U33)-1</f>
        <v>6750</v>
      </c>
      <c r="W33" s="1699">
        <f>I33*0.9</f>
        <v>6750</v>
      </c>
      <c r="X33" s="1699"/>
      <c r="Y33" s="1699"/>
      <c r="Z33" s="1699">
        <f>W33-Y33</f>
        <v>6750</v>
      </c>
      <c r="AA33" s="1722">
        <f t="shared" si="4"/>
        <v>0</v>
      </c>
      <c r="AB33" s="1701"/>
    </row>
    <row r="34" spans="1:36" ht="46.5" customHeight="1">
      <c r="A34" s="1690">
        <v>25</v>
      </c>
      <c r="B34" s="1695"/>
      <c r="C34" s="1709" t="s">
        <v>1624</v>
      </c>
      <c r="D34" s="1502" t="s">
        <v>51</v>
      </c>
      <c r="E34" s="1719">
        <v>2018</v>
      </c>
      <c r="F34" s="1976">
        <v>2020</v>
      </c>
      <c r="G34" s="1721" t="s">
        <v>1625</v>
      </c>
      <c r="H34" s="1699">
        <v>9500</v>
      </c>
      <c r="I34" s="1705">
        <v>9500</v>
      </c>
      <c r="J34" s="1699"/>
      <c r="K34" s="1699"/>
      <c r="L34" s="1699">
        <v>8550</v>
      </c>
      <c r="M34" s="1699"/>
      <c r="N34" s="1699"/>
      <c r="O34" s="1699"/>
      <c r="P34" s="1699">
        <v>60</v>
      </c>
      <c r="Q34" s="1699">
        <v>2565</v>
      </c>
      <c r="R34" s="1699">
        <f>3300+2630</f>
        <v>5930</v>
      </c>
      <c r="S34" s="1699"/>
      <c r="T34" s="1699"/>
      <c r="U34" s="1699"/>
      <c r="V34" s="1722">
        <f>SUM(M34:U34)-5</f>
        <v>8550</v>
      </c>
      <c r="W34" s="1699">
        <f>I34*0.9</f>
        <v>8550</v>
      </c>
      <c r="X34" s="1699"/>
      <c r="Y34" s="1699"/>
      <c r="Z34" s="1699">
        <f>W34-Y34</f>
        <v>8550</v>
      </c>
      <c r="AA34" s="1722">
        <f t="shared" si="4"/>
        <v>0</v>
      </c>
      <c r="AB34" s="1701"/>
    </row>
    <row r="35" spans="1:36" ht="61.5" customHeight="1">
      <c r="A35" s="2137" t="s">
        <v>2130</v>
      </c>
      <c r="B35" s="1695"/>
      <c r="C35" s="2145" t="s">
        <v>2123</v>
      </c>
      <c r="D35" s="1719"/>
      <c r="E35" s="1719"/>
      <c r="F35" s="1695"/>
      <c r="G35" s="1695"/>
      <c r="H35" s="1968">
        <f>SUBTOTAL(109,H36:H98)</f>
        <v>1317546</v>
      </c>
      <c r="I35" s="1968">
        <f>SUBTOTAL(109,I36:I98)</f>
        <v>225794</v>
      </c>
      <c r="J35" s="1968" t="e">
        <f>SUBTOTAL(109,J44:J192)</f>
        <v>#N/A</v>
      </c>
      <c r="K35" s="1968">
        <f>SUBTOTAL(109,K44:K192)</f>
        <v>0</v>
      </c>
      <c r="L35" s="1968">
        <f>SUBTOTAL(109,L36:L98)</f>
        <v>49900</v>
      </c>
      <c r="M35" s="1968">
        <f t="shared" ref="M35:U35" si="11">SUBTOTAL(109,M44:M75)</f>
        <v>5809</v>
      </c>
      <c r="N35" s="1968">
        <f t="shared" si="11"/>
        <v>0</v>
      </c>
      <c r="O35" s="1968">
        <f t="shared" si="11"/>
        <v>7601</v>
      </c>
      <c r="P35" s="1968">
        <f t="shared" si="11"/>
        <v>3180</v>
      </c>
      <c r="Q35" s="1968">
        <f t="shared" si="11"/>
        <v>18371</v>
      </c>
      <c r="R35" s="1968">
        <f t="shared" si="11"/>
        <v>3600</v>
      </c>
      <c r="S35" s="1968">
        <f t="shared" si="11"/>
        <v>42029</v>
      </c>
      <c r="T35" s="1968">
        <f t="shared" si="11"/>
        <v>9216.7710000000006</v>
      </c>
      <c r="U35" s="1968">
        <f t="shared" si="11"/>
        <v>52851</v>
      </c>
      <c r="V35" s="1968">
        <f>SUBTOTAL(109,V36:V98)</f>
        <v>176879</v>
      </c>
      <c r="W35" s="1968">
        <f>SUBTOTAL(109,W44:W73)</f>
        <v>127632</v>
      </c>
      <c r="X35" s="1968">
        <f>SUBTOTAL(109,X44:X73)</f>
        <v>5809</v>
      </c>
      <c r="Y35" s="1968">
        <f>SUBTOTAL(109,Y44:Y73)</f>
        <v>7781</v>
      </c>
      <c r="Z35" s="1968">
        <f>SUBTOTAL(109,Z44:Z73)</f>
        <v>114042</v>
      </c>
      <c r="AA35" s="1968">
        <f t="shared" ref="AA35:AA43" si="12">V35-L35</f>
        <v>126979</v>
      </c>
      <c r="AB35" s="1695"/>
    </row>
    <row r="36" spans="1:36" ht="78.75" customHeight="1">
      <c r="A36" s="1690">
        <v>1</v>
      </c>
      <c r="B36" s="2144"/>
      <c r="C36" s="1691" t="s">
        <v>624</v>
      </c>
      <c r="D36" s="1970" t="s">
        <v>19</v>
      </c>
      <c r="E36" s="1692">
        <v>2016</v>
      </c>
      <c r="F36" s="1693" t="s">
        <v>1590</v>
      </c>
      <c r="G36" s="1971" t="s">
        <v>625</v>
      </c>
      <c r="H36" s="1722">
        <v>2107</v>
      </c>
      <c r="I36" s="1722">
        <v>2107</v>
      </c>
      <c r="J36" s="1722"/>
      <c r="K36" s="1722"/>
      <c r="L36" s="1722">
        <f>H36*0.9</f>
        <v>1896.3</v>
      </c>
      <c r="M36" s="1722">
        <v>840</v>
      </c>
      <c r="N36" s="1722"/>
      <c r="O36" s="1722">
        <v>500</v>
      </c>
      <c r="P36" s="1722"/>
      <c r="Q36" s="1722">
        <v>556</v>
      </c>
      <c r="R36" s="1722">
        <v>-556</v>
      </c>
      <c r="S36" s="1722"/>
      <c r="T36" s="1722"/>
      <c r="U36" s="1722"/>
      <c r="V36" s="1722">
        <f t="shared" ref="V36:V42" si="13">SUM(M36:U36)</f>
        <v>1340</v>
      </c>
      <c r="W36" s="1722">
        <f>I36*0.9</f>
        <v>1896.3</v>
      </c>
      <c r="X36" s="1722">
        <v>840</v>
      </c>
      <c r="Y36" s="1722">
        <v>500</v>
      </c>
      <c r="Z36" s="1722">
        <f>W36-X36-Y36</f>
        <v>556.29999999999995</v>
      </c>
      <c r="AA36" s="1722">
        <f t="shared" si="12"/>
        <v>-556.29999999999995</v>
      </c>
      <c r="AB36" s="1694"/>
      <c r="AC36" s="1376"/>
      <c r="AD36" s="1552"/>
      <c r="AE36" s="1378"/>
      <c r="AF36" s="1378"/>
      <c r="AG36" s="1378"/>
      <c r="AH36" s="1378"/>
      <c r="AI36" s="1378"/>
      <c r="AJ36" s="1378"/>
    </row>
    <row r="37" spans="1:36" ht="102.75" customHeight="1">
      <c r="A37" s="1690">
        <v>2</v>
      </c>
      <c r="B37" s="1695"/>
      <c r="C37" s="1505" t="s">
        <v>591</v>
      </c>
      <c r="D37" s="1507" t="s">
        <v>237</v>
      </c>
      <c r="E37" s="1692">
        <v>2016</v>
      </c>
      <c r="F37" s="1693" t="s">
        <v>1590</v>
      </c>
      <c r="G37" s="1507" t="s">
        <v>592</v>
      </c>
      <c r="H37" s="1722">
        <v>8900</v>
      </c>
      <c r="I37" s="1722">
        <f>H37</f>
        <v>8900</v>
      </c>
      <c r="J37" s="1722"/>
      <c r="K37" s="1722"/>
      <c r="L37" s="1722">
        <f>H37*0.9</f>
        <v>8010</v>
      </c>
      <c r="M37" s="1722"/>
      <c r="N37" s="1722">
        <v>3000</v>
      </c>
      <c r="O37" s="1722">
        <v>3000</v>
      </c>
      <c r="P37" s="1722"/>
      <c r="Q37" s="1722">
        <v>900</v>
      </c>
      <c r="R37" s="1722"/>
      <c r="S37" s="1722"/>
      <c r="T37" s="1722"/>
      <c r="U37" s="1722"/>
      <c r="V37" s="1722">
        <f t="shared" si="13"/>
        <v>6900</v>
      </c>
      <c r="W37" s="1722">
        <f>I37*0.9</f>
        <v>8010</v>
      </c>
      <c r="X37" s="1722"/>
      <c r="Y37" s="1722">
        <v>3000</v>
      </c>
      <c r="Z37" s="1722">
        <f>W37-X37-Y37</f>
        <v>5010</v>
      </c>
      <c r="AA37" s="1722">
        <f t="shared" si="12"/>
        <v>-1110</v>
      </c>
      <c r="AB37" s="1259"/>
      <c r="AD37" s="1552">
        <f>I37-W37</f>
        <v>890</v>
      </c>
    </row>
    <row r="38" spans="1:36" ht="62.25" customHeight="1">
      <c r="A38" s="1690">
        <v>3</v>
      </c>
      <c r="B38" s="2144"/>
      <c r="C38" s="1702" t="s">
        <v>1659</v>
      </c>
      <c r="D38" s="1703" t="s">
        <v>19</v>
      </c>
      <c r="E38" s="1704">
        <v>2017</v>
      </c>
      <c r="F38" s="1707">
        <v>2018</v>
      </c>
      <c r="G38" s="1703" t="s">
        <v>635</v>
      </c>
      <c r="H38" s="1699">
        <v>4784</v>
      </c>
      <c r="I38" s="1699">
        <v>4784</v>
      </c>
      <c r="J38" s="1705"/>
      <c r="K38" s="1705"/>
      <c r="L38" s="1705">
        <v>4306</v>
      </c>
      <c r="M38" s="1705"/>
      <c r="N38" s="1705"/>
      <c r="O38" s="1705">
        <v>2000</v>
      </c>
      <c r="P38" s="1705">
        <v>-1764</v>
      </c>
      <c r="Q38" s="1705"/>
      <c r="R38" s="1705"/>
      <c r="S38" s="1705"/>
      <c r="T38" s="1705"/>
      <c r="U38" s="1705"/>
      <c r="V38" s="1722">
        <f t="shared" si="13"/>
        <v>236</v>
      </c>
      <c r="W38" s="1700">
        <v>4306</v>
      </c>
      <c r="X38" s="1699"/>
      <c r="Y38" s="1699">
        <v>2000</v>
      </c>
      <c r="Z38" s="1700">
        <f>W38-Y38</f>
        <v>2306</v>
      </c>
      <c r="AA38" s="1722">
        <f t="shared" si="12"/>
        <v>-4070</v>
      </c>
      <c r="AB38" s="1706"/>
    </row>
    <row r="39" spans="1:36" ht="31.5">
      <c r="A39" s="1690">
        <v>4</v>
      </c>
      <c r="B39" s="1695"/>
      <c r="C39" s="1713" t="s">
        <v>1606</v>
      </c>
      <c r="D39" s="1502" t="s">
        <v>1607</v>
      </c>
      <c r="E39" s="1711">
        <v>2017</v>
      </c>
      <c r="F39" s="1837">
        <v>2019</v>
      </c>
      <c r="G39" s="1703" t="s">
        <v>962</v>
      </c>
      <c r="H39" s="1699">
        <v>4500</v>
      </c>
      <c r="I39" s="1699">
        <f>H39</f>
        <v>4500</v>
      </c>
      <c r="J39" s="1699"/>
      <c r="K39" s="1699"/>
      <c r="L39" s="1699">
        <v>4050</v>
      </c>
      <c r="M39" s="1699">
        <v>500</v>
      </c>
      <c r="N39" s="1699"/>
      <c r="O39" s="1699">
        <v>1775</v>
      </c>
      <c r="P39" s="1699"/>
      <c r="Q39" s="1699"/>
      <c r="R39" s="1699"/>
      <c r="S39" s="1699"/>
      <c r="T39" s="1699"/>
      <c r="U39" s="1699"/>
      <c r="V39" s="1722">
        <f t="shared" si="13"/>
        <v>2275</v>
      </c>
      <c r="W39" s="1838">
        <f>I39*0.9-K39</f>
        <v>4050</v>
      </c>
      <c r="X39" s="1699"/>
      <c r="Y39" s="1699">
        <v>500</v>
      </c>
      <c r="Z39" s="1699">
        <f>W39-Y39</f>
        <v>3550</v>
      </c>
      <c r="AA39" s="1722">
        <f t="shared" si="12"/>
        <v>-1775</v>
      </c>
      <c r="AB39" s="1706"/>
      <c r="AC39" s="1839" t="s">
        <v>1596</v>
      </c>
    </row>
    <row r="40" spans="1:36" ht="50.25" customHeight="1">
      <c r="A40" s="1690">
        <v>5</v>
      </c>
      <c r="B40" s="1695"/>
      <c r="C40" s="1702" t="s">
        <v>1614</v>
      </c>
      <c r="D40" s="1703" t="s">
        <v>1615</v>
      </c>
      <c r="E40" s="1704">
        <v>2017</v>
      </c>
      <c r="F40" s="1707">
        <v>2019</v>
      </c>
      <c r="G40" s="1703" t="s">
        <v>1616</v>
      </c>
      <c r="H40" s="1699">
        <v>14914</v>
      </c>
      <c r="I40" s="1699">
        <v>11380</v>
      </c>
      <c r="J40" s="1705"/>
      <c r="K40" s="1705"/>
      <c r="L40" s="1705">
        <v>10242</v>
      </c>
      <c r="M40" s="1705"/>
      <c r="N40" s="1705"/>
      <c r="O40" s="1705">
        <v>1000</v>
      </c>
      <c r="P40" s="1705"/>
      <c r="Q40" s="1705">
        <v>4621</v>
      </c>
      <c r="R40" s="1705">
        <v>3579</v>
      </c>
      <c r="S40" s="1705"/>
      <c r="T40" s="1705"/>
      <c r="U40" s="1705"/>
      <c r="V40" s="1722">
        <f t="shared" si="13"/>
        <v>9200</v>
      </c>
      <c r="W40" s="1700">
        <f>I40*0.9-K40</f>
        <v>10242</v>
      </c>
      <c r="X40" s="1699"/>
      <c r="Y40" s="1699">
        <v>1000</v>
      </c>
      <c r="Z40" s="1699">
        <f>W40-Y40</f>
        <v>9242</v>
      </c>
      <c r="AA40" s="1722">
        <f t="shared" si="12"/>
        <v>-1042</v>
      </c>
      <c r="AB40" s="1701"/>
      <c r="AC40" s="1689"/>
    </row>
    <row r="41" spans="1:36" ht="62.25" customHeight="1">
      <c r="A41" s="1690">
        <v>6</v>
      </c>
      <c r="B41" s="1695"/>
      <c r="C41" s="1691" t="s">
        <v>1636</v>
      </c>
      <c r="D41" s="1502" t="s">
        <v>51</v>
      </c>
      <c r="E41" s="1719">
        <v>2018</v>
      </c>
      <c r="F41" s="1976">
        <v>2020</v>
      </c>
      <c r="G41" s="1841"/>
      <c r="H41" s="1705">
        <v>2000</v>
      </c>
      <c r="I41" s="1705"/>
      <c r="J41" s="1705"/>
      <c r="K41" s="1705"/>
      <c r="L41" s="1705"/>
      <c r="M41" s="1705"/>
      <c r="N41" s="1705"/>
      <c r="O41" s="1705">
        <v>2000</v>
      </c>
      <c r="P41" s="1705"/>
      <c r="Q41" s="1705"/>
      <c r="R41" s="1705"/>
      <c r="S41" s="1705"/>
      <c r="T41" s="1705"/>
      <c r="U41" s="1705"/>
      <c r="V41" s="1722">
        <f t="shared" si="13"/>
        <v>2000</v>
      </c>
      <c r="W41" s="1699"/>
      <c r="X41" s="1705"/>
      <c r="Y41" s="1705"/>
      <c r="Z41" s="1699"/>
      <c r="AA41" s="1722">
        <f t="shared" si="12"/>
        <v>2000</v>
      </c>
      <c r="AB41" s="1696"/>
    </row>
    <row r="42" spans="1:36" ht="62.25" customHeight="1">
      <c r="A42" s="1690">
        <v>7</v>
      </c>
      <c r="B42" s="1695"/>
      <c r="C42" s="1720" t="s">
        <v>1638</v>
      </c>
      <c r="D42" s="1842" t="s">
        <v>51</v>
      </c>
      <c r="E42" s="1719">
        <v>2018</v>
      </c>
      <c r="F42" s="1976">
        <v>2020</v>
      </c>
      <c r="G42" s="1256" t="s">
        <v>2355</v>
      </c>
      <c r="H42" s="1699">
        <v>6000</v>
      </c>
      <c r="I42" s="1699">
        <v>6000</v>
      </c>
      <c r="J42" s="1699"/>
      <c r="K42" s="1699"/>
      <c r="L42" s="1699"/>
      <c r="M42" s="1699"/>
      <c r="N42" s="1699"/>
      <c r="O42" s="1699"/>
      <c r="P42" s="1699"/>
      <c r="Q42" s="1699">
        <v>1800</v>
      </c>
      <c r="R42" s="1699">
        <f>556+264+181</f>
        <v>1001</v>
      </c>
      <c r="S42" s="1699">
        <v>2100</v>
      </c>
      <c r="T42" s="1699"/>
      <c r="U42" s="1699">
        <v>499</v>
      </c>
      <c r="V42" s="1722">
        <f t="shared" si="13"/>
        <v>5400</v>
      </c>
      <c r="W42" s="1699"/>
      <c r="X42" s="1699"/>
      <c r="Y42" s="1699"/>
      <c r="Z42" s="1699"/>
      <c r="AA42" s="1722">
        <f t="shared" si="12"/>
        <v>5400</v>
      </c>
      <c r="AB42" s="1701"/>
    </row>
    <row r="43" spans="1:36" ht="63">
      <c r="A43" s="1690">
        <v>8</v>
      </c>
      <c r="B43" s="1695"/>
      <c r="C43" s="1702" t="s">
        <v>1610</v>
      </c>
      <c r="D43" s="1718" t="s">
        <v>26</v>
      </c>
      <c r="E43" s="1711">
        <v>2017</v>
      </c>
      <c r="F43" s="1711">
        <v>2019</v>
      </c>
      <c r="G43" s="1703" t="s">
        <v>1611</v>
      </c>
      <c r="H43" s="1699">
        <v>12178</v>
      </c>
      <c r="I43" s="1699">
        <v>8873</v>
      </c>
      <c r="J43" s="1705"/>
      <c r="K43" s="1705"/>
      <c r="L43" s="1705">
        <v>7985.7</v>
      </c>
      <c r="M43" s="1705"/>
      <c r="N43" s="1705"/>
      <c r="O43" s="1705">
        <v>1000</v>
      </c>
      <c r="P43" s="1840"/>
      <c r="Q43" s="1705">
        <v>3493</v>
      </c>
      <c r="R43" s="1705"/>
      <c r="S43" s="1705">
        <f>3493</f>
        <v>3493</v>
      </c>
      <c r="T43" s="1705">
        <v>-1116.771</v>
      </c>
      <c r="U43" s="1705"/>
      <c r="V43" s="1722">
        <f>SUM(M43:U43)+1</f>
        <v>6870.2290000000003</v>
      </c>
      <c r="W43" s="1700">
        <f>I43*0.9-K43</f>
        <v>7985.7</v>
      </c>
      <c r="X43" s="1699"/>
      <c r="Y43" s="1699">
        <v>1000</v>
      </c>
      <c r="Z43" s="1699">
        <f>W43-Y43</f>
        <v>6985.7</v>
      </c>
      <c r="AA43" s="1722">
        <f t="shared" si="12"/>
        <v>-1115.4709999999995</v>
      </c>
      <c r="AB43" s="1701"/>
      <c r="AC43" s="1380" t="s">
        <v>1597</v>
      </c>
    </row>
    <row r="44" spans="1:36" ht="60.75" customHeight="1">
      <c r="A44" s="1690">
        <v>9</v>
      </c>
      <c r="B44" s="1695"/>
      <c r="C44" s="1696" t="s">
        <v>1631</v>
      </c>
      <c r="D44" s="1690" t="str">
        <f>VLOOKUP($C44,'Dieu chinh'!$B$10:$U$65,2,0)</f>
        <v>Tuyên Hóa</v>
      </c>
      <c r="E44" s="1719">
        <f>VLOOKUP($C44,'Dieu chinh'!$B$10:$U$65,3,0)</f>
        <v>2018</v>
      </c>
      <c r="F44" s="1719">
        <f>VLOOKUP($C44,'Dieu chinh'!$B$10:$U$65,4,0)</f>
        <v>2020</v>
      </c>
      <c r="G44" s="1256" t="str">
        <f>VLOOKUP($C44,'Dieu chinh'!$B$10:$U$65,5,0)</f>
        <v>2991/QĐ-UBND ngày 25/8/2017</v>
      </c>
      <c r="H44" s="1705">
        <f>VLOOKUP($C44,'Dieu chinh'!$B$10:$U$65,6,0)</f>
        <v>9986</v>
      </c>
      <c r="I44" s="1705">
        <f>VLOOKUP($C44,'Dieu chinh'!$B$10:$U$65,7,0)</f>
        <v>9986</v>
      </c>
      <c r="J44" s="1705"/>
      <c r="K44" s="1705"/>
      <c r="L44" s="1705">
        <f>VLOOKUP($C44,'Dieu chinh'!$B$10:$U$65,10,0)</f>
        <v>0</v>
      </c>
      <c r="M44" s="1705"/>
      <c r="N44" s="1705"/>
      <c r="O44" s="1705"/>
      <c r="P44" s="1705">
        <v>60</v>
      </c>
      <c r="Q44" s="1705">
        <v>2978</v>
      </c>
      <c r="R44" s="1705"/>
      <c r="S44" s="1705">
        <v>3474</v>
      </c>
      <c r="T44" s="1705"/>
      <c r="U44" s="1705">
        <v>2475</v>
      </c>
      <c r="V44" s="1722">
        <f t="shared" ref="V44:V50" si="14">SUM(M44:U44)</f>
        <v>8987</v>
      </c>
      <c r="W44" s="1705">
        <f>VLOOKUP($C44,'Dieu chinh'!$B$10:$U$65,11,0)</f>
        <v>9986</v>
      </c>
      <c r="X44" s="1705">
        <f>VLOOKUP($C44,'Dieu chinh'!$B$10:$U$65,12,0)</f>
        <v>0</v>
      </c>
      <c r="Y44" s="1705">
        <f>VLOOKUP($C44,'Dieu chinh'!$B$10:$U$65,13,0)</f>
        <v>60</v>
      </c>
      <c r="Z44" s="1705">
        <f>VLOOKUP($C44,'Dieu chinh'!$B$10:$U$65,14,0)</f>
        <v>9926</v>
      </c>
      <c r="AA44" s="1722">
        <f t="shared" ref="AA44:AA75" si="15">V44-L44</f>
        <v>8987</v>
      </c>
      <c r="AB44" s="1256"/>
    </row>
    <row r="45" spans="1:36" ht="60.75" customHeight="1">
      <c r="A45" s="1690">
        <v>10</v>
      </c>
      <c r="B45" s="1695"/>
      <c r="C45" s="1696" t="s">
        <v>1632</v>
      </c>
      <c r="D45" s="1690" t="str">
        <f>VLOOKUP($C45,'Dieu chinh'!$B$10:$U$65,2,0)</f>
        <v>Tuyên Hóa</v>
      </c>
      <c r="E45" s="1719">
        <f>VLOOKUP($C45,'Dieu chinh'!$B$10:$U$65,3,0)</f>
        <v>2018</v>
      </c>
      <c r="F45" s="1719">
        <f>VLOOKUP($C45,'Dieu chinh'!$B$10:$U$65,4,0)</f>
        <v>2020</v>
      </c>
      <c r="G45" s="1256" t="str">
        <f>VLOOKUP($C45,'Dieu chinh'!$B$10:$U$65,5,0)</f>
        <v>3668/QĐ-UBND ngày 18/10/2017</v>
      </c>
      <c r="H45" s="1705">
        <f>VLOOKUP($C45,'Dieu chinh'!$B$10:$U$65,6,0)</f>
        <v>9000</v>
      </c>
      <c r="I45" s="1705">
        <f>VLOOKUP($C45,'Dieu chinh'!$B$10:$U$65,7,0)</f>
        <v>9000</v>
      </c>
      <c r="J45" s="1705"/>
      <c r="K45" s="1705"/>
      <c r="L45" s="1705">
        <f>VLOOKUP($C45,'Dieu chinh'!$B$10:$U$65,10,0)</f>
        <v>0</v>
      </c>
      <c r="M45" s="1705"/>
      <c r="N45" s="1705"/>
      <c r="O45" s="1705"/>
      <c r="P45" s="1705">
        <v>60</v>
      </c>
      <c r="Q45" s="1705">
        <v>2682</v>
      </c>
      <c r="R45" s="1705"/>
      <c r="S45" s="1705">
        <v>3129</v>
      </c>
      <c r="T45" s="1705"/>
      <c r="U45" s="1705">
        <v>2229</v>
      </c>
      <c r="V45" s="1722">
        <f t="shared" si="14"/>
        <v>8100</v>
      </c>
      <c r="W45" s="1705">
        <f>VLOOKUP($C45,'Dieu chinh'!$B$10:$U$65,11,0)</f>
        <v>9000</v>
      </c>
      <c r="X45" s="1705">
        <f>VLOOKUP($C45,'Dieu chinh'!$B$10:$U$65,12,0)</f>
        <v>0</v>
      </c>
      <c r="Y45" s="1705">
        <f>VLOOKUP($C45,'Dieu chinh'!$B$10:$U$65,13,0)</f>
        <v>60</v>
      </c>
      <c r="Z45" s="1705">
        <f>VLOOKUP($C45,'Dieu chinh'!$B$10:$U$65,14,0)</f>
        <v>8940</v>
      </c>
      <c r="AA45" s="1722">
        <f t="shared" si="15"/>
        <v>8100</v>
      </c>
      <c r="AB45" s="1256"/>
    </row>
    <row r="46" spans="1:36" ht="60.75" customHeight="1">
      <c r="A46" s="1690">
        <v>11</v>
      </c>
      <c r="B46" s="1695"/>
      <c r="C46" s="1696" t="s">
        <v>1637</v>
      </c>
      <c r="D46" s="1690" t="str">
        <f>VLOOKUP($C46,'Dieu chinh'!$B$10:$U$65,2,0)</f>
        <v>Tuyên Hóa</v>
      </c>
      <c r="E46" s="1719">
        <f>VLOOKUP($C46,'Dieu chinh'!$B$10:$U$65,3,0)</f>
        <v>2018</v>
      </c>
      <c r="F46" s="1719">
        <f>VLOOKUP($C46,'Dieu chinh'!$B$10:$U$65,4,0)</f>
        <v>2020</v>
      </c>
      <c r="G46" s="1256" t="str">
        <f>VLOOKUP($C46,'Dieu chinh'!$B$10:$U$65,5,0)</f>
        <v>2825/QĐ-UBND ngày 08/8/2017</v>
      </c>
      <c r="H46" s="1705">
        <f>VLOOKUP($C46,'Dieu chinh'!$B$10:$U$65,6,0)</f>
        <v>9500</v>
      </c>
      <c r="I46" s="1705">
        <f>VLOOKUP($C46,'Dieu chinh'!$B$10:$U$65,7,0)</f>
        <v>9500</v>
      </c>
      <c r="J46" s="1705"/>
      <c r="K46" s="1705"/>
      <c r="L46" s="1705">
        <f>VLOOKUP($C46,'Dieu chinh'!$B$10:$U$65,10,0)</f>
        <v>0</v>
      </c>
      <c r="M46" s="1705"/>
      <c r="N46" s="1705"/>
      <c r="O46" s="1705"/>
      <c r="P46" s="1705">
        <v>60</v>
      </c>
      <c r="Q46" s="1705">
        <v>2832</v>
      </c>
      <c r="R46" s="1705"/>
      <c r="S46" s="1705">
        <v>3304</v>
      </c>
      <c r="T46" s="1705"/>
      <c r="U46" s="1705">
        <v>2354</v>
      </c>
      <c r="V46" s="1722">
        <f t="shared" si="14"/>
        <v>8550</v>
      </c>
      <c r="W46" s="1705">
        <f>VLOOKUP($C46,'Dieu chinh'!$B$10:$U$65,11,0)</f>
        <v>9500</v>
      </c>
      <c r="X46" s="1705">
        <f>VLOOKUP($C46,'Dieu chinh'!$B$10:$U$65,12,0)</f>
        <v>0</v>
      </c>
      <c r="Y46" s="1705">
        <f>VLOOKUP($C46,'Dieu chinh'!$B$10:$U$65,13,0)</f>
        <v>60</v>
      </c>
      <c r="Z46" s="1705">
        <f>VLOOKUP($C46,'Dieu chinh'!$B$10:$U$65,14,0)</f>
        <v>9440</v>
      </c>
      <c r="AA46" s="1722">
        <f t="shared" si="15"/>
        <v>8550</v>
      </c>
      <c r="AB46" s="1256"/>
    </row>
    <row r="47" spans="1:36" ht="60.75" customHeight="1">
      <c r="A47" s="1690">
        <v>12</v>
      </c>
      <c r="B47" s="1695"/>
      <c r="C47" s="1696" t="s">
        <v>1685</v>
      </c>
      <c r="D47" s="1690" t="str">
        <f>VLOOKUP($C47,'Dieu chinh'!$B$10:$U$65,2,0)</f>
        <v>Đồng Hới</v>
      </c>
      <c r="E47" s="1719">
        <f>VLOOKUP($C47,'Dieu chinh'!$B$10:$U$65,3,0)</f>
        <v>2016</v>
      </c>
      <c r="F47" s="1719">
        <f>VLOOKUP($C47,'Dieu chinh'!$B$10:$U$65,4,0)</f>
        <v>2018</v>
      </c>
      <c r="G47" s="1256" t="str">
        <f>VLOOKUP($C47,'Dieu chinh'!$B$10:$U$65,5,0)</f>
        <v>01/QĐ-UBND ngày 04/01/2016</v>
      </c>
      <c r="H47" s="1705">
        <f>VLOOKUP($C47,'Dieu chinh'!$B$10:$U$65,6,0)</f>
        <v>20077</v>
      </c>
      <c r="I47" s="1705">
        <f>VLOOKUP($C47,'Dieu chinh'!$B$10:$U$65,7,0)</f>
        <v>20077</v>
      </c>
      <c r="J47" s="1705"/>
      <c r="K47" s="1705"/>
      <c r="L47" s="1705">
        <f>VLOOKUP($C47,'Dieu chinh'!$B$10:$U$65,10,0)</f>
        <v>13410</v>
      </c>
      <c r="M47" s="1705">
        <v>5809</v>
      </c>
      <c r="N47" s="1705"/>
      <c r="O47" s="1705">
        <v>7601</v>
      </c>
      <c r="P47" s="1705">
        <v>3000</v>
      </c>
      <c r="Q47" s="1705">
        <v>3667</v>
      </c>
      <c r="R47" s="1705"/>
      <c r="S47" s="1705"/>
      <c r="T47" s="1705"/>
      <c r="U47" s="1705"/>
      <c r="V47" s="1722">
        <f t="shared" si="14"/>
        <v>20077</v>
      </c>
      <c r="W47" s="1705">
        <f>VLOOKUP($C47,'Dieu chinh'!$B$10:$U$65,11,0)</f>
        <v>17077</v>
      </c>
      <c r="X47" s="1705">
        <f>VLOOKUP($C47,'Dieu chinh'!$B$10:$U$65,12,0)</f>
        <v>5809</v>
      </c>
      <c r="Y47" s="1705">
        <f>VLOOKUP($C47,'Dieu chinh'!$B$10:$U$65,13,0)</f>
        <v>7601</v>
      </c>
      <c r="Z47" s="1705">
        <f>VLOOKUP($C47,'Dieu chinh'!$B$10:$U$65,14,0)</f>
        <v>3667</v>
      </c>
      <c r="AA47" s="1722">
        <f t="shared" si="15"/>
        <v>6667</v>
      </c>
      <c r="AB47" s="1256"/>
    </row>
    <row r="48" spans="1:36" ht="60.75" customHeight="1">
      <c r="A48" s="1690">
        <v>13</v>
      </c>
      <c r="B48" s="1695"/>
      <c r="C48" s="1696" t="s">
        <v>1633</v>
      </c>
      <c r="D48" s="1690" t="str">
        <f>VLOOKUP($C48,'Dieu chinh'!$B$10:$U$65,2,0)</f>
        <v>Đồng Hới</v>
      </c>
      <c r="E48" s="1719">
        <f>VLOOKUP($C48,'Dieu chinh'!$B$10:$U$65,3,0)</f>
        <v>2018</v>
      </c>
      <c r="F48" s="1719">
        <f>VLOOKUP($C48,'Dieu chinh'!$B$10:$U$65,4,0)</f>
        <v>2020</v>
      </c>
      <c r="G48" s="1256" t="str">
        <f>VLOOKUP($C48,'Dieu chinh'!$B$10:$U$65,5,0)</f>
        <v>3857/QĐ-UBND ngày 30/10/2017; 2855/QĐ-UBND ngày 28/6/2018</v>
      </c>
      <c r="H48" s="1705">
        <f>VLOOKUP($C48,'Dieu chinh'!$B$10:$U$65,6,0)</f>
        <v>6600</v>
      </c>
      <c r="I48" s="1705">
        <f>VLOOKUP($C48,'Dieu chinh'!$B$10:$U$65,7,0)</f>
        <v>6600</v>
      </c>
      <c r="J48" s="1705"/>
      <c r="K48" s="1705"/>
      <c r="L48" s="1705">
        <f>VLOOKUP($C48,'Dieu chinh'!$B$10:$U$65,10,0)</f>
        <v>0</v>
      </c>
      <c r="M48" s="1705"/>
      <c r="N48" s="1705"/>
      <c r="O48" s="1705"/>
      <c r="P48" s="1705"/>
      <c r="Q48" s="1705">
        <v>1850</v>
      </c>
      <c r="R48" s="1705">
        <v>1850</v>
      </c>
      <c r="S48" s="1705">
        <v>1450</v>
      </c>
      <c r="T48" s="1705"/>
      <c r="U48" s="1705">
        <v>790</v>
      </c>
      <c r="V48" s="1722">
        <f t="shared" si="14"/>
        <v>5940</v>
      </c>
      <c r="W48" s="1705">
        <f>VLOOKUP($C48,'Dieu chinh'!$B$10:$U$65,11,0)</f>
        <v>6600</v>
      </c>
      <c r="X48" s="1705">
        <f>VLOOKUP($C48,'Dieu chinh'!$B$10:$U$65,12,0)</f>
        <v>0</v>
      </c>
      <c r="Y48" s="1705">
        <f>VLOOKUP($C48,'Dieu chinh'!$B$10:$U$65,13,0)</f>
        <v>0</v>
      </c>
      <c r="Z48" s="1705">
        <f>VLOOKUP($C48,'Dieu chinh'!$B$10:$U$65,14,0)</f>
        <v>6600</v>
      </c>
      <c r="AA48" s="1722">
        <f t="shared" si="15"/>
        <v>5940</v>
      </c>
      <c r="AB48" s="1256"/>
    </row>
    <row r="49" spans="1:29" ht="66" customHeight="1">
      <c r="A49" s="1690">
        <v>14</v>
      </c>
      <c r="B49" s="1695"/>
      <c r="C49" s="1696" t="s">
        <v>1687</v>
      </c>
      <c r="D49" s="1690" t="str">
        <f>VLOOKUP($C49,'Dieu chinh'!$B$10:$U$65,2,0)</f>
        <v>Quảng Ninh</v>
      </c>
      <c r="E49" s="1719">
        <f>VLOOKUP($C49,'Dieu chinh'!$B$10:$U$65,3,0)</f>
        <v>2018</v>
      </c>
      <c r="F49" s="1719">
        <f>VLOOKUP($C49,'Dieu chinh'!$B$10:$U$65,4,0)</f>
        <v>2020</v>
      </c>
      <c r="G49" s="1256" t="str">
        <f>VLOOKUP($C49,'Dieu chinh'!$B$10:$U$65,5,0)</f>
        <v>2556/QĐ-UBND ngày 17/7/2017</v>
      </c>
      <c r="H49" s="1705">
        <f>VLOOKUP($C49,'Dieu chinh'!$B$10:$U$65,6,0)</f>
        <v>8710</v>
      </c>
      <c r="I49" s="1705">
        <f>VLOOKUP($C49,'Dieu chinh'!$B$10:$U$65,7,0)</f>
        <v>8710</v>
      </c>
      <c r="J49" s="1705"/>
      <c r="K49" s="1705"/>
      <c r="L49" s="1705">
        <f>VLOOKUP($C49,'Dieu chinh'!$B$10:$U$65,10,0)</f>
        <v>0</v>
      </c>
      <c r="M49" s="1705"/>
      <c r="N49" s="1705"/>
      <c r="O49" s="1705"/>
      <c r="P49" s="1705"/>
      <c r="Q49" s="1705">
        <v>2612</v>
      </c>
      <c r="R49" s="1705"/>
      <c r="S49" s="1705">
        <v>3049</v>
      </c>
      <c r="T49" s="1705">
        <v>1116.771</v>
      </c>
      <c r="U49" s="1705">
        <v>1061</v>
      </c>
      <c r="V49" s="1722">
        <f t="shared" si="14"/>
        <v>7838.7709999999997</v>
      </c>
      <c r="W49" s="1705">
        <f>VLOOKUP($C49,'Dieu chinh'!$B$10:$U$65,11,0)</f>
        <v>8710</v>
      </c>
      <c r="X49" s="1705">
        <f>VLOOKUP($C49,'Dieu chinh'!$B$10:$U$65,12,0)</f>
        <v>0</v>
      </c>
      <c r="Y49" s="1705">
        <f>VLOOKUP($C49,'Dieu chinh'!$B$10:$U$65,13,0)</f>
        <v>0</v>
      </c>
      <c r="Z49" s="1705">
        <f>VLOOKUP($C49,'Dieu chinh'!$B$10:$U$65,14,0)</f>
        <v>8710</v>
      </c>
      <c r="AA49" s="1722">
        <f t="shared" si="15"/>
        <v>7838.7709999999997</v>
      </c>
      <c r="AB49" s="1256"/>
    </row>
    <row r="50" spans="1:29" ht="70.5" customHeight="1">
      <c r="A50" s="1690">
        <v>15</v>
      </c>
      <c r="B50" s="1695"/>
      <c r="C50" s="1696" t="s">
        <v>1904</v>
      </c>
      <c r="D50" s="1690" t="str">
        <f>VLOOKUP($C50,'Dieu chinh'!$B$10:$U$65,2,0)</f>
        <v>Đồng Hới</v>
      </c>
      <c r="E50" s="1719">
        <f>VLOOKUP($C50,'Dieu chinh'!$B$10:$U$65,3,0)</f>
        <v>2018</v>
      </c>
      <c r="F50" s="1719">
        <f>VLOOKUP($C50,'Dieu chinh'!$B$10:$U$65,4,0)</f>
        <v>2020</v>
      </c>
      <c r="G50" s="1256" t="str">
        <f>VLOOKUP($C50,'Dieu chinh'!$B$10:$U$65,5,0)</f>
        <v>2636/QĐ-UBND ngày 25/7/2017</v>
      </c>
      <c r="H50" s="1705">
        <f>VLOOKUP($C50,'Dieu chinh'!$B$10:$U$65,6,0)</f>
        <v>7657</v>
      </c>
      <c r="I50" s="1705">
        <f>VLOOKUP($C50,'Dieu chinh'!$B$10:$U$65,7,0)</f>
        <v>5657</v>
      </c>
      <c r="J50" s="1705"/>
      <c r="K50" s="1705"/>
      <c r="L50" s="1705">
        <f>VLOOKUP($C50,'Dieu chinh'!$B$10:$U$65,10,0)</f>
        <v>0</v>
      </c>
      <c r="M50" s="1705"/>
      <c r="N50" s="1705"/>
      <c r="O50" s="1705"/>
      <c r="P50" s="1705"/>
      <c r="Q50" s="1705">
        <v>1750</v>
      </c>
      <c r="R50" s="1705">
        <v>1750</v>
      </c>
      <c r="S50" s="1705">
        <v>2157</v>
      </c>
      <c r="T50" s="1705"/>
      <c r="U50" s="1705"/>
      <c r="V50" s="1722">
        <f t="shared" si="14"/>
        <v>5657</v>
      </c>
      <c r="W50" s="1705">
        <f>VLOOKUP($C50,'Dieu chinh'!$B$10:$U$65,11,0)</f>
        <v>5657</v>
      </c>
      <c r="X50" s="1705">
        <f>VLOOKUP($C50,'Dieu chinh'!$B$10:$U$65,12,0)</f>
        <v>0</v>
      </c>
      <c r="Y50" s="1705">
        <f>VLOOKUP($C50,'Dieu chinh'!$B$10:$U$65,13,0)</f>
        <v>0</v>
      </c>
      <c r="Z50" s="1705">
        <f>VLOOKUP($C50,'Dieu chinh'!$B$10:$U$65,14,0)</f>
        <v>5657</v>
      </c>
      <c r="AA50" s="1722">
        <f t="shared" si="15"/>
        <v>5657</v>
      </c>
      <c r="AB50" s="1256"/>
    </row>
    <row r="51" spans="1:29" ht="60.75" customHeight="1">
      <c r="A51" s="1690">
        <v>16</v>
      </c>
      <c r="B51" s="1695"/>
      <c r="C51" s="1696" t="s">
        <v>1907</v>
      </c>
      <c r="D51" s="1690" t="str">
        <f>VLOOKUP($C51,'Dieu chinh'!$B$10:$U$65,2,0)</f>
        <v>Quảng Trạch</v>
      </c>
      <c r="E51" s="1719">
        <f>VLOOKUP($C51,'Dieu chinh'!$B$10:$U$65,3,0)</f>
        <v>2018</v>
      </c>
      <c r="F51" s="1719">
        <f>VLOOKUP($C51,'Dieu chinh'!$B$10:$U$65,4,0)</f>
        <v>2020</v>
      </c>
      <c r="G51" s="1256" t="str">
        <f>VLOOKUP($C51,'Dieu chinh'!$B$10:$U$65,5,0)</f>
        <v>3151/QĐ-UBND ngày 20/9/2017</v>
      </c>
      <c r="H51" s="1705">
        <f>VLOOKUP($C51,'Dieu chinh'!$B$10:$U$65,6,0)</f>
        <v>45000</v>
      </c>
      <c r="I51" s="1705">
        <f>VLOOKUP($C51,'Dieu chinh'!$B$10:$U$65,7,0)</f>
        <v>16000</v>
      </c>
      <c r="J51" s="1705"/>
      <c r="K51" s="1705"/>
      <c r="L51" s="1705">
        <f>VLOOKUP($C51,'Dieu chinh'!$B$10:$U$65,10,0)</f>
        <v>0</v>
      </c>
      <c r="M51" s="1705"/>
      <c r="N51" s="1705"/>
      <c r="O51" s="1705"/>
      <c r="P51" s="1705"/>
      <c r="Q51" s="1705"/>
      <c r="R51" s="1705"/>
      <c r="S51" s="1705">
        <v>8000</v>
      </c>
      <c r="T51" s="1705"/>
      <c r="U51" s="1705">
        <v>6400</v>
      </c>
      <c r="V51" s="1722">
        <f t="shared" ref="V51:V75" si="16">SUM(M51:U51)</f>
        <v>14400</v>
      </c>
      <c r="W51" s="1705">
        <f>VLOOKUP($C51,'Dieu chinh'!$B$10:$U$65,11,0)</f>
        <v>16000</v>
      </c>
      <c r="X51" s="1705">
        <f>VLOOKUP($C51,'Dieu chinh'!$B$10:$U$65,12,0)</f>
        <v>0</v>
      </c>
      <c r="Y51" s="1705">
        <f>VLOOKUP($C51,'Dieu chinh'!$B$10:$U$65,13,0)</f>
        <v>0</v>
      </c>
      <c r="Z51" s="1705">
        <f>VLOOKUP($C51,'Dieu chinh'!$B$10:$U$65,14,0)</f>
        <v>16000</v>
      </c>
      <c r="AA51" s="1722">
        <f t="shared" si="15"/>
        <v>14400</v>
      </c>
      <c r="AB51" s="1256"/>
    </row>
    <row r="52" spans="1:29" ht="60.75" customHeight="1">
      <c r="A52" s="1690">
        <v>17</v>
      </c>
      <c r="B52" s="1695"/>
      <c r="C52" s="1696" t="s">
        <v>1929</v>
      </c>
      <c r="D52" s="1690" t="str">
        <f>VLOOKUP($C52,'Dieu chinh'!$B$10:$U$65,2,0)</f>
        <v>Quảng Ninh</v>
      </c>
      <c r="E52" s="1719">
        <f>VLOOKUP($C52,'Dieu chinh'!$B$10:$U$65,3,0)</f>
        <v>2019</v>
      </c>
      <c r="F52" s="1719">
        <f>VLOOKUP($C52,'Dieu chinh'!$B$10:$U$65,4,0)</f>
        <v>2020</v>
      </c>
      <c r="G52" s="1256" t="str">
        <f>VLOOKUP($C52,'Dieu chinh'!$B$10:$U$65,5,0)</f>
        <v>2311/QĐ-UBND ngày 13/7/2018</v>
      </c>
      <c r="H52" s="1705">
        <f>VLOOKUP($C52,'Dieu chinh'!$B$10:$U$65,6,0)</f>
        <v>3500</v>
      </c>
      <c r="I52" s="1705">
        <f>VLOOKUP($C52,'Dieu chinh'!$B$10:$U$65,7,0)</f>
        <v>2100</v>
      </c>
      <c r="J52" s="1705"/>
      <c r="K52" s="1705"/>
      <c r="L52" s="1705">
        <f>VLOOKUP($C52,'Dieu chinh'!$B$10:$U$65,10,0)</f>
        <v>0</v>
      </c>
      <c r="M52" s="1705"/>
      <c r="N52" s="1705"/>
      <c r="O52" s="1705"/>
      <c r="P52" s="1705"/>
      <c r="Q52" s="1705"/>
      <c r="R52" s="1705"/>
      <c r="S52" s="1705">
        <v>1050</v>
      </c>
      <c r="T52" s="1705"/>
      <c r="U52" s="1705">
        <v>525</v>
      </c>
      <c r="V52" s="1722">
        <f t="shared" si="16"/>
        <v>1575</v>
      </c>
      <c r="W52" s="1705">
        <f>VLOOKUP($C52,'Dieu chinh'!$B$10:$U$65,11,0)</f>
        <v>2100</v>
      </c>
      <c r="X52" s="1705">
        <f>VLOOKUP($C52,'Dieu chinh'!$B$10:$U$65,12,0)</f>
        <v>0</v>
      </c>
      <c r="Y52" s="1705">
        <f>VLOOKUP($C52,'Dieu chinh'!$B$10:$U$65,13,0)</f>
        <v>0</v>
      </c>
      <c r="Z52" s="1705">
        <f>VLOOKUP($C52,'Dieu chinh'!$B$10:$U$65,14,0)</f>
        <v>2100</v>
      </c>
      <c r="AA52" s="1722">
        <f t="shared" si="15"/>
        <v>1575</v>
      </c>
      <c r="AB52" s="1256"/>
    </row>
    <row r="53" spans="1:29" ht="60.75" customHeight="1">
      <c r="A53" s="1690">
        <v>18</v>
      </c>
      <c r="B53" s="1695"/>
      <c r="C53" s="1696" t="s">
        <v>1648</v>
      </c>
      <c r="D53" s="1690" t="str">
        <f>VLOOKUP($C53,'Dieu chinh'!$B$10:$U$65,2,0)</f>
        <v>Quảng Trạch</v>
      </c>
      <c r="E53" s="1719">
        <f>VLOOKUP($C53,'Dieu chinh'!$B$10:$U$65,3,0)</f>
        <v>2019</v>
      </c>
      <c r="F53" s="1719">
        <f>VLOOKUP($C53,'Dieu chinh'!$B$10:$U$65,4,0)</f>
        <v>2021</v>
      </c>
      <c r="G53" s="1256" t="str">
        <f>VLOOKUP($C53,'Dieu chinh'!$B$10:$U$65,5,0)</f>
        <v>3889/QĐ-UBND ngày 31/10/2018</v>
      </c>
      <c r="H53" s="1705">
        <f>VLOOKUP($C53,'Dieu chinh'!$B$10:$U$65,6,0)</f>
        <v>3500</v>
      </c>
      <c r="I53" s="1705">
        <f>VLOOKUP($C53,'Dieu chinh'!$B$10:$U$65,7,0)</f>
        <v>2100</v>
      </c>
      <c r="J53" s="1705"/>
      <c r="K53" s="1705"/>
      <c r="L53" s="1705">
        <f>VLOOKUP($C53,'Dieu chinh'!$B$10:$U$65,10,0)</f>
        <v>0</v>
      </c>
      <c r="M53" s="1705"/>
      <c r="N53" s="1705"/>
      <c r="O53" s="1705"/>
      <c r="P53" s="1705"/>
      <c r="Q53" s="1705"/>
      <c r="R53" s="1705"/>
      <c r="S53" s="1705">
        <v>630</v>
      </c>
      <c r="T53" s="1705"/>
      <c r="U53" s="1705">
        <v>735</v>
      </c>
      <c r="V53" s="1722">
        <f t="shared" si="16"/>
        <v>1365</v>
      </c>
      <c r="W53" s="1705">
        <f>VLOOKUP($C53,'Dieu chinh'!$B$10:$U$65,11,0)</f>
        <v>1260</v>
      </c>
      <c r="X53" s="1705">
        <f>VLOOKUP($C53,'Dieu chinh'!$B$10:$U$65,12,0)</f>
        <v>0</v>
      </c>
      <c r="Y53" s="1705">
        <f>VLOOKUP($C53,'Dieu chinh'!$B$10:$U$65,13,0)</f>
        <v>0</v>
      </c>
      <c r="Z53" s="1705">
        <f>VLOOKUP($C53,'Dieu chinh'!$B$10:$U$65,14,0)</f>
        <v>1260</v>
      </c>
      <c r="AA53" s="1722">
        <f t="shared" si="15"/>
        <v>1365</v>
      </c>
      <c r="AB53" s="1256"/>
    </row>
    <row r="54" spans="1:29" ht="60.75" customHeight="1">
      <c r="A54" s="1690">
        <v>19</v>
      </c>
      <c r="B54" s="1695"/>
      <c r="C54" s="1696" t="s">
        <v>1646</v>
      </c>
      <c r="D54" s="1690" t="str">
        <f>VLOOKUP($C54,'Dieu chinh'!$B$10:$U$65,2,0)</f>
        <v>Quảng Ninh</v>
      </c>
      <c r="E54" s="1719">
        <f>VLOOKUP($C54,'Dieu chinh'!$B$10:$U$65,3,0)</f>
        <v>2019</v>
      </c>
      <c r="F54" s="1719">
        <f>VLOOKUP($C54,'Dieu chinh'!$B$10:$U$65,4,0)</f>
        <v>2021</v>
      </c>
      <c r="G54" s="1256" t="str">
        <f>VLOOKUP($C54,'Dieu chinh'!$B$10:$U$65,5,0)</f>
        <v>3833/QĐ-UBND ngày 31/10/2018</v>
      </c>
      <c r="H54" s="1705">
        <f>VLOOKUP($C54,'Dieu chinh'!$B$10:$U$65,6,0)</f>
        <v>4500</v>
      </c>
      <c r="I54" s="1705">
        <f>VLOOKUP($C54,'Dieu chinh'!$B$10:$U$65,7,0)</f>
        <v>2700</v>
      </c>
      <c r="J54" s="1705"/>
      <c r="K54" s="1705"/>
      <c r="L54" s="1705">
        <f>VLOOKUP($C54,'Dieu chinh'!$B$10:$U$65,10,0)</f>
        <v>0</v>
      </c>
      <c r="M54" s="1705"/>
      <c r="N54" s="1705"/>
      <c r="O54" s="1705"/>
      <c r="P54" s="1705"/>
      <c r="Q54" s="1705"/>
      <c r="R54" s="1705"/>
      <c r="S54" s="1705">
        <v>810</v>
      </c>
      <c r="T54" s="1705"/>
      <c r="U54" s="1705">
        <v>945</v>
      </c>
      <c r="V54" s="1722">
        <f t="shared" si="16"/>
        <v>1755</v>
      </c>
      <c r="W54" s="1705">
        <f>VLOOKUP($C54,'Dieu chinh'!$B$10:$U$65,11,0)</f>
        <v>1620</v>
      </c>
      <c r="X54" s="1705">
        <f>VLOOKUP($C54,'Dieu chinh'!$B$10:$U$65,12,0)</f>
        <v>0</v>
      </c>
      <c r="Y54" s="1705">
        <f>VLOOKUP($C54,'Dieu chinh'!$B$10:$U$65,13,0)</f>
        <v>0</v>
      </c>
      <c r="Z54" s="1705">
        <f>VLOOKUP($C54,'Dieu chinh'!$B$10:$U$65,14,0)</f>
        <v>1620</v>
      </c>
      <c r="AA54" s="1722">
        <f t="shared" si="15"/>
        <v>1755</v>
      </c>
      <c r="AB54" s="1256"/>
    </row>
    <row r="55" spans="1:29" ht="60.75" customHeight="1">
      <c r="A55" s="1690">
        <v>20</v>
      </c>
      <c r="B55" s="1695"/>
      <c r="C55" s="1696" t="s">
        <v>1930</v>
      </c>
      <c r="D55" s="1690" t="str">
        <f>VLOOKUP($C55,'Dieu chinh'!$B$10:$U$65,2,0)</f>
        <v>Tuyên Hóa</v>
      </c>
      <c r="E55" s="1719">
        <f>VLOOKUP($C55,'Dieu chinh'!$B$10:$U$65,3,0)</f>
        <v>2019</v>
      </c>
      <c r="F55" s="1719">
        <f>VLOOKUP($C55,'Dieu chinh'!$B$10:$U$65,4,0)</f>
        <v>2021</v>
      </c>
      <c r="G55" s="1256" t="str">
        <f>VLOOKUP($C55,'Dieu chinh'!$B$10:$U$65,5,0)</f>
        <v>3968/QĐ-UBND ngày 31/10/2017</v>
      </c>
      <c r="H55" s="1705">
        <f>VLOOKUP($C55,'Dieu chinh'!$B$10:$U$65,6,0)</f>
        <v>5000</v>
      </c>
      <c r="I55" s="1705">
        <f>VLOOKUP($C55,'Dieu chinh'!$B$10:$U$65,7,0)</f>
        <v>3000</v>
      </c>
      <c r="J55" s="1705"/>
      <c r="K55" s="1705"/>
      <c r="L55" s="1705">
        <f>VLOOKUP($C55,'Dieu chinh'!$B$10:$U$65,10,0)</f>
        <v>0</v>
      </c>
      <c r="M55" s="1705"/>
      <c r="N55" s="1705"/>
      <c r="O55" s="1705"/>
      <c r="P55" s="1705"/>
      <c r="Q55" s="1705"/>
      <c r="R55" s="1705"/>
      <c r="S55" s="1705">
        <v>900</v>
      </c>
      <c r="T55" s="1705"/>
      <c r="U55" s="1705">
        <v>1050</v>
      </c>
      <c r="V55" s="1722">
        <f t="shared" si="16"/>
        <v>1950</v>
      </c>
      <c r="W55" s="1705">
        <f>VLOOKUP($C55,'Dieu chinh'!$B$10:$U$65,11,0)</f>
        <v>1800</v>
      </c>
      <c r="X55" s="1705">
        <f>VLOOKUP($C55,'Dieu chinh'!$B$10:$U$65,12,0)</f>
        <v>0</v>
      </c>
      <c r="Y55" s="1705">
        <f>VLOOKUP($C55,'Dieu chinh'!$B$10:$U$65,13,0)</f>
        <v>0</v>
      </c>
      <c r="Z55" s="1705">
        <f>VLOOKUP($C55,'Dieu chinh'!$B$10:$U$65,14,0)</f>
        <v>1800</v>
      </c>
      <c r="AA55" s="1722">
        <f t="shared" si="15"/>
        <v>1950</v>
      </c>
      <c r="AB55" s="1256"/>
    </row>
    <row r="56" spans="1:29" ht="60.75" customHeight="1">
      <c r="A56" s="1690">
        <v>21</v>
      </c>
      <c r="B56" s="1695"/>
      <c r="C56" s="1696" t="s">
        <v>1931</v>
      </c>
      <c r="D56" s="1690" t="str">
        <f>VLOOKUP($C56,'Dieu chinh'!$B$10:$U$65,2,0)</f>
        <v>Quảng Trạch</v>
      </c>
      <c r="E56" s="1719">
        <f>VLOOKUP($C56,'Dieu chinh'!$B$10:$U$65,3,0)</f>
        <v>2019</v>
      </c>
      <c r="F56" s="1719">
        <f>VLOOKUP($C56,'Dieu chinh'!$B$10:$U$65,4,0)</f>
        <v>2021</v>
      </c>
      <c r="G56" s="1256" t="str">
        <f>VLOOKUP($C56,'Dieu chinh'!$B$10:$U$65,5,0)</f>
        <v>3888/QĐ-UBND ngày 31/10/2018</v>
      </c>
      <c r="H56" s="1705">
        <f>VLOOKUP($C56,'Dieu chinh'!$B$10:$U$65,6,0)</f>
        <v>5000</v>
      </c>
      <c r="I56" s="1705">
        <f>VLOOKUP($C56,'Dieu chinh'!$B$10:$U$65,7,0)</f>
        <v>3000</v>
      </c>
      <c r="J56" s="1705"/>
      <c r="K56" s="1705"/>
      <c r="L56" s="1705">
        <f>VLOOKUP($C56,'Dieu chinh'!$B$10:$U$65,10,0)</f>
        <v>0</v>
      </c>
      <c r="M56" s="1705"/>
      <c r="N56" s="1705"/>
      <c r="O56" s="1705"/>
      <c r="P56" s="1705"/>
      <c r="Q56" s="1705"/>
      <c r="R56" s="1705"/>
      <c r="S56" s="1705">
        <v>900</v>
      </c>
      <c r="T56" s="1705"/>
      <c r="U56" s="1705">
        <v>1050</v>
      </c>
      <c r="V56" s="1722">
        <f t="shared" si="16"/>
        <v>1950</v>
      </c>
      <c r="W56" s="1705">
        <f>VLOOKUP($C56,'Dieu chinh'!$B$10:$U$65,11,0)</f>
        <v>1800</v>
      </c>
      <c r="X56" s="1705">
        <f>VLOOKUP($C56,'Dieu chinh'!$B$10:$U$65,12,0)</f>
        <v>0</v>
      </c>
      <c r="Y56" s="1705">
        <f>VLOOKUP($C56,'Dieu chinh'!$B$10:$U$65,13,0)</f>
        <v>0</v>
      </c>
      <c r="Z56" s="1705">
        <f>VLOOKUP($C56,'Dieu chinh'!$B$10:$U$65,14,0)</f>
        <v>1800</v>
      </c>
      <c r="AA56" s="1722">
        <f t="shared" si="15"/>
        <v>1950</v>
      </c>
      <c r="AB56" s="1256"/>
    </row>
    <row r="57" spans="1:29" ht="60.75" customHeight="1">
      <c r="A57" s="1690">
        <v>22</v>
      </c>
      <c r="B57" s="1695"/>
      <c r="C57" s="1696" t="s">
        <v>1932</v>
      </c>
      <c r="D57" s="1690" t="str">
        <f>VLOOKUP($C57,'Dieu chinh'!$B$10:$U$65,2,0)</f>
        <v>Tuyên Hóa</v>
      </c>
      <c r="E57" s="1719">
        <f>VLOOKUP($C57,'Dieu chinh'!$B$10:$U$65,3,0)</f>
        <v>2019</v>
      </c>
      <c r="F57" s="1719">
        <f>VLOOKUP($C57,'Dieu chinh'!$B$10:$U$65,4,0)</f>
        <v>2021</v>
      </c>
      <c r="G57" s="1256" t="str">
        <f>VLOOKUP($C57,'Dieu chinh'!$B$10:$U$65,5,0)</f>
        <v>3728/QĐ-UBND ngày 30/10/2018</v>
      </c>
      <c r="H57" s="1705">
        <f>VLOOKUP($C57,'Dieu chinh'!$B$10:$U$65,6,0)</f>
        <v>5500</v>
      </c>
      <c r="I57" s="1705">
        <f>VLOOKUP($C57,'Dieu chinh'!$B$10:$U$65,7,0)</f>
        <v>3300</v>
      </c>
      <c r="J57" s="1705"/>
      <c r="K57" s="1705"/>
      <c r="L57" s="1705">
        <f>VLOOKUP($C57,'Dieu chinh'!$B$10:$U$65,10,0)</f>
        <v>0</v>
      </c>
      <c r="M57" s="1705"/>
      <c r="N57" s="1705"/>
      <c r="O57" s="1705"/>
      <c r="P57" s="1705"/>
      <c r="Q57" s="1705"/>
      <c r="R57" s="1705"/>
      <c r="S57" s="1705">
        <v>990</v>
      </c>
      <c r="T57" s="1705">
        <v>990</v>
      </c>
      <c r="U57" s="1705">
        <v>1155</v>
      </c>
      <c r="V57" s="1722">
        <f t="shared" si="16"/>
        <v>3135</v>
      </c>
      <c r="W57" s="1705">
        <f>VLOOKUP($C57,'Dieu chinh'!$B$10:$U$65,11,0)</f>
        <v>1980</v>
      </c>
      <c r="X57" s="1705">
        <f>VLOOKUP($C57,'Dieu chinh'!$B$10:$U$65,12,0)</f>
        <v>0</v>
      </c>
      <c r="Y57" s="1705">
        <f>VLOOKUP($C57,'Dieu chinh'!$B$10:$U$65,13,0)</f>
        <v>0</v>
      </c>
      <c r="Z57" s="1705">
        <f>VLOOKUP($C57,'Dieu chinh'!$B$10:$U$65,14,0)</f>
        <v>1980</v>
      </c>
      <c r="AA57" s="1722">
        <f t="shared" si="15"/>
        <v>3135</v>
      </c>
      <c r="AB57" s="1256"/>
    </row>
    <row r="58" spans="1:29" ht="60.75" customHeight="1">
      <c r="A58" s="1690">
        <v>23</v>
      </c>
      <c r="B58" s="1695"/>
      <c r="C58" s="1696" t="s">
        <v>1933</v>
      </c>
      <c r="D58" s="1690" t="str">
        <f>VLOOKUP($C58,'Dieu chinh'!$B$10:$U$65,2,0)</f>
        <v>Tuyên Hóa</v>
      </c>
      <c r="E58" s="1719">
        <f>VLOOKUP($C58,'Dieu chinh'!$B$10:$U$65,3,0)</f>
        <v>2019</v>
      </c>
      <c r="F58" s="1719">
        <f>VLOOKUP($C58,'Dieu chinh'!$B$10:$U$65,4,0)</f>
        <v>2021</v>
      </c>
      <c r="G58" s="1256" t="str">
        <f>VLOOKUP($C58,'Dieu chinh'!$B$10:$U$65,5,0)</f>
        <v>3224/QĐ-UBND ngày 27/9/2018</v>
      </c>
      <c r="H58" s="1705">
        <f>VLOOKUP($C58,'Dieu chinh'!$B$10:$U$65,6,0)</f>
        <v>6000</v>
      </c>
      <c r="I58" s="1705">
        <f>VLOOKUP($C58,'Dieu chinh'!$B$10:$U$65,7,0)</f>
        <v>3600</v>
      </c>
      <c r="J58" s="1705"/>
      <c r="K58" s="1705"/>
      <c r="L58" s="1705">
        <f>VLOOKUP($C58,'Dieu chinh'!$B$10:$U$65,10,0)</f>
        <v>0</v>
      </c>
      <c r="M58" s="1705"/>
      <c r="N58" s="1705"/>
      <c r="O58" s="1705"/>
      <c r="P58" s="1705"/>
      <c r="Q58" s="1705"/>
      <c r="R58" s="1705"/>
      <c r="S58" s="1705">
        <v>1080</v>
      </c>
      <c r="T58" s="1705"/>
      <c r="U58" s="1705">
        <v>1260</v>
      </c>
      <c r="V58" s="1722">
        <f t="shared" si="16"/>
        <v>2340</v>
      </c>
      <c r="W58" s="1705">
        <f>VLOOKUP($C58,'Dieu chinh'!$B$10:$U$65,11,0)</f>
        <v>2160</v>
      </c>
      <c r="X58" s="1705">
        <f>VLOOKUP($C58,'Dieu chinh'!$B$10:$U$65,12,0)</f>
        <v>0</v>
      </c>
      <c r="Y58" s="1705">
        <f>VLOOKUP($C58,'Dieu chinh'!$B$10:$U$65,13,0)</f>
        <v>0</v>
      </c>
      <c r="Z58" s="1705">
        <f>VLOOKUP($C58,'Dieu chinh'!$B$10:$U$65,14,0)</f>
        <v>2160</v>
      </c>
      <c r="AA58" s="1722">
        <f t="shared" si="15"/>
        <v>2340</v>
      </c>
      <c r="AB58" s="1256"/>
    </row>
    <row r="59" spans="1:29" ht="69" customHeight="1">
      <c r="A59" s="1690">
        <v>24</v>
      </c>
      <c r="B59" s="1695"/>
      <c r="C59" s="1696" t="s">
        <v>1934</v>
      </c>
      <c r="D59" s="1690" t="str">
        <f>VLOOKUP($C59,'Dieu chinh'!$B$10:$U$65,2,0)</f>
        <v>Ba Đồn</v>
      </c>
      <c r="E59" s="1719">
        <f>VLOOKUP($C59,'Dieu chinh'!$B$10:$U$65,3,0)</f>
        <v>2019</v>
      </c>
      <c r="F59" s="1719">
        <f>VLOOKUP($C59,'Dieu chinh'!$B$10:$U$65,4,0)</f>
        <v>2021</v>
      </c>
      <c r="G59" s="1256" t="str">
        <f>VLOOKUP($C59,'Dieu chinh'!$B$10:$U$65,5,0)</f>
        <v>3886/QĐ-UBND ngày 31/10/2018</v>
      </c>
      <c r="H59" s="1705">
        <f>VLOOKUP($C59,'Dieu chinh'!$B$10:$U$65,6,0)</f>
        <v>6000</v>
      </c>
      <c r="I59" s="1705">
        <f>VLOOKUP($C59,'Dieu chinh'!$B$10:$U$65,7,0)</f>
        <v>3600</v>
      </c>
      <c r="J59" s="1705"/>
      <c r="K59" s="1705"/>
      <c r="L59" s="1705">
        <f>VLOOKUP($C59,'Dieu chinh'!$B$10:$U$65,10,0)</f>
        <v>0</v>
      </c>
      <c r="M59" s="1705"/>
      <c r="N59" s="1705"/>
      <c r="O59" s="1705"/>
      <c r="P59" s="1705"/>
      <c r="Q59" s="1705"/>
      <c r="R59" s="1705"/>
      <c r="S59" s="1705">
        <v>1080</v>
      </c>
      <c r="T59" s="1705">
        <v>1080</v>
      </c>
      <c r="U59" s="1705">
        <v>1260</v>
      </c>
      <c r="V59" s="1722">
        <f t="shared" si="16"/>
        <v>3420</v>
      </c>
      <c r="W59" s="1705">
        <f>VLOOKUP($C59,'Dieu chinh'!$B$10:$U$65,11,0)</f>
        <v>2160</v>
      </c>
      <c r="X59" s="1705">
        <f>VLOOKUP($C59,'Dieu chinh'!$B$10:$U$65,12,0)</f>
        <v>0</v>
      </c>
      <c r="Y59" s="1705">
        <f>VLOOKUP($C59,'Dieu chinh'!$B$10:$U$65,13,0)</f>
        <v>0</v>
      </c>
      <c r="Z59" s="1705">
        <f>VLOOKUP($C59,'Dieu chinh'!$B$10:$U$65,14,0)</f>
        <v>2160</v>
      </c>
      <c r="AA59" s="1722">
        <f t="shared" si="15"/>
        <v>3420</v>
      </c>
      <c r="AB59" s="1256"/>
    </row>
    <row r="60" spans="1:29" ht="60.75" customHeight="1">
      <c r="A60" s="1690">
        <v>25</v>
      </c>
      <c r="B60" s="1695"/>
      <c r="C60" s="1696" t="s">
        <v>1652</v>
      </c>
      <c r="D60" s="1690" t="str">
        <f>VLOOKUP($C60,'Dieu chinh'!$B$10:$U$65,2,0)</f>
        <v>Quảng Ninh</v>
      </c>
      <c r="E60" s="1719">
        <f>VLOOKUP($C60,'Dieu chinh'!$B$10:$U$65,3,0)</f>
        <v>2019</v>
      </c>
      <c r="F60" s="1719">
        <f>VLOOKUP($C60,'Dieu chinh'!$B$10:$U$65,4,0)</f>
        <v>2021</v>
      </c>
      <c r="G60" s="1256" t="str">
        <f>VLOOKUP($C60,'Dieu chinh'!$B$10:$U$65,5,0)</f>
        <v>3869/QĐ-UBND ngày 31/10/2018</v>
      </c>
      <c r="H60" s="1705">
        <f>VLOOKUP($C60,'Dieu chinh'!$B$10:$U$65,6,0)</f>
        <v>6700</v>
      </c>
      <c r="I60" s="1705">
        <f>VLOOKUP($C60,'Dieu chinh'!$B$10:$U$65,7,0)</f>
        <v>4020</v>
      </c>
      <c r="J60" s="1705"/>
      <c r="K60" s="1705"/>
      <c r="L60" s="1705">
        <f>VLOOKUP($C60,'Dieu chinh'!$B$10:$U$65,10,0)</f>
        <v>0</v>
      </c>
      <c r="M60" s="1705"/>
      <c r="N60" s="1705"/>
      <c r="O60" s="1705"/>
      <c r="P60" s="1705"/>
      <c r="Q60" s="1705"/>
      <c r="R60" s="1705"/>
      <c r="S60" s="1705">
        <v>1206</v>
      </c>
      <c r="T60" s="1705"/>
      <c r="U60" s="1705">
        <v>1407</v>
      </c>
      <c r="V60" s="1722">
        <f t="shared" si="16"/>
        <v>2613</v>
      </c>
      <c r="W60" s="1705">
        <f>VLOOKUP($C60,'Dieu chinh'!$B$10:$U$65,11,0)</f>
        <v>2412</v>
      </c>
      <c r="X60" s="1705">
        <f>VLOOKUP($C60,'Dieu chinh'!$B$10:$U$65,12,0)</f>
        <v>0</v>
      </c>
      <c r="Y60" s="1705">
        <f>VLOOKUP($C60,'Dieu chinh'!$B$10:$U$65,13,0)</f>
        <v>0</v>
      </c>
      <c r="Z60" s="1705">
        <f>VLOOKUP($C60,'Dieu chinh'!$B$10:$U$65,14,0)</f>
        <v>2412</v>
      </c>
      <c r="AA60" s="1722">
        <f t="shared" si="15"/>
        <v>2613</v>
      </c>
      <c r="AB60" s="1256"/>
    </row>
    <row r="61" spans="1:29" ht="60.75" customHeight="1">
      <c r="A61" s="1690">
        <v>26</v>
      </c>
      <c r="B61" s="1695"/>
      <c r="C61" s="1696" t="s">
        <v>1935</v>
      </c>
      <c r="D61" s="1690" t="str">
        <f>VLOOKUP($C61,'Dieu chinh'!$B$10:$U$65,2,0)</f>
        <v>Quảng Ninh</v>
      </c>
      <c r="E61" s="1719">
        <f>VLOOKUP($C61,'Dieu chinh'!$B$10:$U$65,3,0)</f>
        <v>2019</v>
      </c>
      <c r="F61" s="1719">
        <f>VLOOKUP($C61,'Dieu chinh'!$B$10:$U$65,4,0)</f>
        <v>2021</v>
      </c>
      <c r="G61" s="1256" t="str">
        <f>VLOOKUP($C61,'Dieu chinh'!$B$10:$U$65,5,0)</f>
        <v>3794/QĐ-UBND ngày 31/10/2018</v>
      </c>
      <c r="H61" s="1705">
        <f>VLOOKUP($C61,'Dieu chinh'!$B$10:$U$65,6,0)</f>
        <v>8000</v>
      </c>
      <c r="I61" s="1705">
        <f>VLOOKUP($C61,'Dieu chinh'!$B$10:$U$65,7,0)</f>
        <v>4800</v>
      </c>
      <c r="J61" s="1705"/>
      <c r="K61" s="1705"/>
      <c r="L61" s="1705">
        <f>VLOOKUP($C61,'Dieu chinh'!$B$10:$U$65,10,0)</f>
        <v>0</v>
      </c>
      <c r="M61" s="1705"/>
      <c r="N61" s="1705"/>
      <c r="O61" s="1705"/>
      <c r="P61" s="1705"/>
      <c r="Q61" s="1705"/>
      <c r="R61" s="1705"/>
      <c r="S61" s="1705">
        <v>1440</v>
      </c>
      <c r="T61" s="1705"/>
      <c r="U61" s="1705">
        <v>1680</v>
      </c>
      <c r="V61" s="1722">
        <f t="shared" si="16"/>
        <v>3120</v>
      </c>
      <c r="W61" s="1705">
        <f>VLOOKUP($C61,'Dieu chinh'!$B$10:$U$65,11,0)</f>
        <v>2880</v>
      </c>
      <c r="X61" s="1705">
        <f>VLOOKUP($C61,'Dieu chinh'!$B$10:$U$65,12,0)</f>
        <v>0</v>
      </c>
      <c r="Y61" s="1705">
        <f>VLOOKUP($C61,'Dieu chinh'!$B$10:$U$65,13,0)</f>
        <v>0</v>
      </c>
      <c r="Z61" s="1705">
        <f>VLOOKUP($C61,'Dieu chinh'!$B$10:$U$65,14,0)</f>
        <v>2880</v>
      </c>
      <c r="AA61" s="1722">
        <f t="shared" si="15"/>
        <v>3120</v>
      </c>
      <c r="AB61" s="1256"/>
    </row>
    <row r="62" spans="1:29" ht="60.75" customHeight="1">
      <c r="A62" s="1690">
        <v>27</v>
      </c>
      <c r="B62" s="1695"/>
      <c r="C62" s="1696" t="s">
        <v>1645</v>
      </c>
      <c r="D62" s="1690" t="str">
        <f>VLOOKUP($C62,'Dieu chinh'!$B$10:$U$65,2,0)</f>
        <v>Ba Đồn</v>
      </c>
      <c r="E62" s="1719">
        <f>VLOOKUP($C62,'Dieu chinh'!$B$10:$U$65,3,0)</f>
        <v>2019</v>
      </c>
      <c r="F62" s="1719">
        <f>VLOOKUP($C62,'Dieu chinh'!$B$10:$U$65,4,0)</f>
        <v>2021</v>
      </c>
      <c r="G62" s="1256" t="str">
        <f>VLOOKUP($C62,'Dieu chinh'!$B$10:$U$65,5,0)</f>
        <v>3727/QĐ-UBND ngày 30/10/2018</v>
      </c>
      <c r="H62" s="1705">
        <f>VLOOKUP($C62,'Dieu chinh'!$B$10:$U$65,6,0)</f>
        <v>8000</v>
      </c>
      <c r="I62" s="1705">
        <f>VLOOKUP($C62,'Dieu chinh'!$B$10:$U$65,7,0)</f>
        <v>4800</v>
      </c>
      <c r="J62" s="1705"/>
      <c r="K62" s="1705"/>
      <c r="L62" s="1705">
        <f>VLOOKUP($C62,'Dieu chinh'!$B$10:$U$65,10,0)</f>
        <v>0</v>
      </c>
      <c r="M62" s="1705"/>
      <c r="N62" s="1705"/>
      <c r="O62" s="1705"/>
      <c r="P62" s="1705"/>
      <c r="Q62" s="1705"/>
      <c r="R62" s="1705"/>
      <c r="S62" s="1705">
        <v>1440</v>
      </c>
      <c r="T62" s="1705">
        <v>1440</v>
      </c>
      <c r="U62" s="1705">
        <v>1680</v>
      </c>
      <c r="V62" s="1722">
        <f t="shared" si="16"/>
        <v>4560</v>
      </c>
      <c r="W62" s="1705">
        <f>VLOOKUP($C62,'Dieu chinh'!$B$10:$U$65,11,0)</f>
        <v>2880</v>
      </c>
      <c r="X62" s="1705">
        <f>VLOOKUP($C62,'Dieu chinh'!$B$10:$U$65,12,0)</f>
        <v>0</v>
      </c>
      <c r="Y62" s="1705">
        <f>VLOOKUP($C62,'Dieu chinh'!$B$10:$U$65,13,0)</f>
        <v>0</v>
      </c>
      <c r="Z62" s="1705">
        <f>VLOOKUP($C62,'Dieu chinh'!$B$10:$U$65,14,0)</f>
        <v>2880</v>
      </c>
      <c r="AA62" s="1722">
        <f t="shared" si="15"/>
        <v>4560</v>
      </c>
      <c r="AB62" s="1256"/>
    </row>
    <row r="63" spans="1:29" ht="60.75" customHeight="1">
      <c r="A63" s="1690">
        <v>28</v>
      </c>
      <c r="B63" s="1695"/>
      <c r="C63" s="1696" t="s">
        <v>1936</v>
      </c>
      <c r="D63" s="1690" t="str">
        <f>VLOOKUP($C63,'Dieu chinh'!$B$10:$U$65,2,0)</f>
        <v>Quảng Ninh</v>
      </c>
      <c r="E63" s="1719">
        <f>VLOOKUP($C63,'Dieu chinh'!$B$10:$U$65,3,0)</f>
        <v>2019</v>
      </c>
      <c r="F63" s="1719">
        <f>VLOOKUP($C63,'Dieu chinh'!$B$10:$U$65,4,0)</f>
        <v>2021</v>
      </c>
      <c r="G63" s="1256" t="str">
        <f>VLOOKUP($C63,'Dieu chinh'!$B$10:$U$65,5,0)</f>
        <v>3951/QĐ-UBND ngày 31/10/2017</v>
      </c>
      <c r="H63" s="1705">
        <f>VLOOKUP($C63,'Dieu chinh'!$B$10:$U$65,6,0)</f>
        <v>8500</v>
      </c>
      <c r="I63" s="1705">
        <f>VLOOKUP($C63,'Dieu chinh'!$B$10:$U$65,7,0)</f>
        <v>5100</v>
      </c>
      <c r="J63" s="1705"/>
      <c r="K63" s="1705"/>
      <c r="L63" s="1705">
        <f>VLOOKUP($C63,'Dieu chinh'!$B$10:$U$65,10,0)</f>
        <v>0</v>
      </c>
      <c r="M63" s="1705"/>
      <c r="N63" s="1705"/>
      <c r="O63" s="1705"/>
      <c r="P63" s="1705"/>
      <c r="Q63" s="1705"/>
      <c r="R63" s="1705"/>
      <c r="S63" s="1705">
        <v>1530</v>
      </c>
      <c r="T63" s="1705"/>
      <c r="U63" s="1705">
        <v>1785</v>
      </c>
      <c r="V63" s="1722">
        <f t="shared" si="16"/>
        <v>3315</v>
      </c>
      <c r="W63" s="1705">
        <f>VLOOKUP($C63,'Dieu chinh'!$B$10:$U$65,11,0)</f>
        <v>3060</v>
      </c>
      <c r="X63" s="1705">
        <f>VLOOKUP($C63,'Dieu chinh'!$B$10:$U$65,12,0)</f>
        <v>0</v>
      </c>
      <c r="Y63" s="1705">
        <f>VLOOKUP($C63,'Dieu chinh'!$B$10:$U$65,13,0)</f>
        <v>0</v>
      </c>
      <c r="Z63" s="1705">
        <f>VLOOKUP($C63,'Dieu chinh'!$B$10:$U$65,14,0)</f>
        <v>3060</v>
      </c>
      <c r="AA63" s="1722">
        <f t="shared" si="15"/>
        <v>3315</v>
      </c>
      <c r="AB63" s="1256"/>
    </row>
    <row r="64" spans="1:29" ht="60.75" customHeight="1">
      <c r="A64" s="1690">
        <v>29</v>
      </c>
      <c r="B64" s="1695"/>
      <c r="C64" s="1696" t="s">
        <v>1937</v>
      </c>
      <c r="D64" s="1690" t="str">
        <f>VLOOKUP($C64,'Dieu chinh'!$B$10:$U$65,2,0)</f>
        <v>Quảng Trạch</v>
      </c>
      <c r="E64" s="1719">
        <f>VLOOKUP($C64,'Dieu chinh'!$B$10:$U$65,3,0)</f>
        <v>2019</v>
      </c>
      <c r="F64" s="1719">
        <f>VLOOKUP($C64,'Dieu chinh'!$B$10:$U$65,4,0)</f>
        <v>2021</v>
      </c>
      <c r="G64" s="1256" t="str">
        <f>VLOOKUP($C64,'Dieu chinh'!$B$10:$U$65,5,0)</f>
        <v>3788/QĐ-UBND ngày 31/10/2018</v>
      </c>
      <c r="H64" s="1705">
        <f>VLOOKUP($C64,'Dieu chinh'!$B$10:$U$65,6,0)</f>
        <v>9500</v>
      </c>
      <c r="I64" s="1705">
        <f>VLOOKUP($C64,'Dieu chinh'!$B$10:$U$65,7,0)</f>
        <v>5700</v>
      </c>
      <c r="J64" s="1705"/>
      <c r="K64" s="1705"/>
      <c r="L64" s="1705">
        <f>VLOOKUP($C64,'Dieu chinh'!$B$10:$U$65,10,0)</f>
        <v>0</v>
      </c>
      <c r="M64" s="1705"/>
      <c r="N64" s="1705"/>
      <c r="O64" s="1705"/>
      <c r="P64" s="1705"/>
      <c r="Q64" s="1705"/>
      <c r="R64" s="1705"/>
      <c r="S64" s="1705">
        <v>1710</v>
      </c>
      <c r="T64" s="1705"/>
      <c r="U64" s="1705">
        <v>1995</v>
      </c>
      <c r="V64" s="1722">
        <f t="shared" si="16"/>
        <v>3705</v>
      </c>
      <c r="W64" s="1705">
        <f>VLOOKUP($C64,'Dieu chinh'!$B$10:$U$65,11,0)</f>
        <v>3420</v>
      </c>
      <c r="X64" s="1705">
        <f>VLOOKUP($C64,'Dieu chinh'!$B$10:$U$65,12,0)</f>
        <v>0</v>
      </c>
      <c r="Y64" s="1705">
        <f>VLOOKUP($C64,'Dieu chinh'!$B$10:$U$65,13,0)</f>
        <v>0</v>
      </c>
      <c r="Z64" s="1705">
        <f>VLOOKUP($C64,'Dieu chinh'!$B$10:$U$65,14,0)</f>
        <v>3420</v>
      </c>
      <c r="AA64" s="1722">
        <f t="shared" si="15"/>
        <v>3705</v>
      </c>
      <c r="AB64" s="1256"/>
      <c r="AC64" s="1377" t="s">
        <v>2416</v>
      </c>
    </row>
    <row r="65" spans="1:29" ht="96" customHeight="1">
      <c r="A65" s="1690">
        <v>30</v>
      </c>
      <c r="B65" s="1695"/>
      <c r="C65" s="1696" t="s">
        <v>1938</v>
      </c>
      <c r="D65" s="1690" t="str">
        <f>VLOOKUP($C65,'Dieu chinh'!$B$10:$U$65,2,0)</f>
        <v>Quảng Trạch</v>
      </c>
      <c r="E65" s="1719">
        <f>VLOOKUP($C65,'Dieu chinh'!$B$10:$U$65,3,0)</f>
        <v>2019</v>
      </c>
      <c r="F65" s="1719">
        <f>VLOOKUP($C65,'Dieu chinh'!$B$10:$U$65,4,0)</f>
        <v>2021</v>
      </c>
      <c r="G65" s="1256" t="str">
        <f>VLOOKUP($C65,'Dieu chinh'!$B$10:$U$65,5,0)</f>
        <v>3694/QĐ-UBND ngày 30/10/2018</v>
      </c>
      <c r="H65" s="1705">
        <f>VLOOKUP($C65,'Dieu chinh'!$B$10:$U$65,6,0)</f>
        <v>15000</v>
      </c>
      <c r="I65" s="1705">
        <f>VLOOKUP($C65,'Dieu chinh'!$B$10:$U$65,7,0)</f>
        <v>9000</v>
      </c>
      <c r="J65" s="1705"/>
      <c r="K65" s="1705"/>
      <c r="L65" s="1705">
        <f>VLOOKUP($C65,'Dieu chinh'!$B$10:$U$65,10,0)</f>
        <v>0</v>
      </c>
      <c r="M65" s="1705"/>
      <c r="N65" s="1705"/>
      <c r="O65" s="1705"/>
      <c r="P65" s="1705"/>
      <c r="Q65" s="1705"/>
      <c r="R65" s="1705"/>
      <c r="S65" s="1705">
        <v>2700</v>
      </c>
      <c r="T65" s="1705">
        <v>2700</v>
      </c>
      <c r="U65" s="1705">
        <v>3150</v>
      </c>
      <c r="V65" s="1722">
        <f t="shared" si="16"/>
        <v>8550</v>
      </c>
      <c r="W65" s="1705">
        <f>VLOOKUP($C65,'Dieu chinh'!$B$10:$U$65,11,0)</f>
        <v>5400</v>
      </c>
      <c r="X65" s="1705">
        <f>VLOOKUP($C65,'Dieu chinh'!$B$10:$U$65,12,0)</f>
        <v>0</v>
      </c>
      <c r="Y65" s="1705">
        <f>VLOOKUP($C65,'Dieu chinh'!$B$10:$U$65,13,0)</f>
        <v>0</v>
      </c>
      <c r="Z65" s="1705">
        <f>VLOOKUP($C65,'Dieu chinh'!$B$10:$U$65,14,0)</f>
        <v>5400</v>
      </c>
      <c r="AA65" s="1722">
        <f t="shared" si="15"/>
        <v>8550</v>
      </c>
      <c r="AB65" s="1256"/>
    </row>
    <row r="66" spans="1:29" ht="60.75" customHeight="1">
      <c r="A66" s="1690">
        <v>31</v>
      </c>
      <c r="B66" s="1695"/>
      <c r="C66" s="1696" t="s">
        <v>1698</v>
      </c>
      <c r="D66" s="1690" t="str">
        <f>VLOOKUP($C66,'Dieu chinh'!$B$10:$U$65,2,0)</f>
        <v>Đồng Hới</v>
      </c>
      <c r="E66" s="1719">
        <f>VLOOKUP($C66,'Dieu chinh'!$B$10:$U$65,3,0)</f>
        <v>2019</v>
      </c>
      <c r="F66" s="1719">
        <f>VLOOKUP($C66,'Dieu chinh'!$B$10:$U$65,4,0)</f>
        <v>2021</v>
      </c>
      <c r="G66" s="1256" t="str">
        <f>VLOOKUP($C66,'Dieu chinh'!$B$10:$U$65,5,0)</f>
        <v>3867/QĐ-UBND ngày 31/10/2018</v>
      </c>
      <c r="H66" s="1705">
        <f>VLOOKUP($C66,'Dieu chinh'!$B$10:$U$65,6,0)</f>
        <v>4000</v>
      </c>
      <c r="I66" s="1705">
        <f>VLOOKUP($C66,'Dieu chinh'!$B$10:$U$65,7,0)</f>
        <v>2400</v>
      </c>
      <c r="J66" s="1705"/>
      <c r="K66" s="1705"/>
      <c r="L66" s="1705">
        <f>VLOOKUP($C66,'Dieu chinh'!$B$10:$U$65,10,0)</f>
        <v>0</v>
      </c>
      <c r="M66" s="1705"/>
      <c r="N66" s="1705"/>
      <c r="O66" s="1705"/>
      <c r="P66" s="1705"/>
      <c r="Q66" s="1705"/>
      <c r="R66" s="1705"/>
      <c r="S66" s="1705"/>
      <c r="T66" s="1705"/>
      <c r="U66" s="2153">
        <v>1080</v>
      </c>
      <c r="V66" s="1722">
        <f t="shared" si="16"/>
        <v>1080</v>
      </c>
      <c r="W66" s="1705">
        <f>VLOOKUP($C66,'Dieu chinh'!$B$10:$U$65,11,0)</f>
        <v>720</v>
      </c>
      <c r="X66" s="1705">
        <f>VLOOKUP($C66,'Dieu chinh'!$B$10:$U$65,12,0)</f>
        <v>0</v>
      </c>
      <c r="Y66" s="1705">
        <f>VLOOKUP($C66,'Dieu chinh'!$B$10:$U$65,13,0)</f>
        <v>0</v>
      </c>
      <c r="Z66" s="1705">
        <f>VLOOKUP($C66,'Dieu chinh'!$B$10:$U$65,14,0)</f>
        <v>720</v>
      </c>
      <c r="AA66" s="1722">
        <f t="shared" si="15"/>
        <v>1080</v>
      </c>
      <c r="AB66" s="1256"/>
    </row>
    <row r="67" spans="1:29" ht="60.75" customHeight="1">
      <c r="A67" s="1690">
        <v>32</v>
      </c>
      <c r="B67" s="1695"/>
      <c r="C67" s="1696" t="s">
        <v>1699</v>
      </c>
      <c r="D67" s="1690" t="str">
        <f>VLOOKUP($C67,'Dieu chinh'!$B$10:$U$65,2,0)</f>
        <v>Quảng Ninh</v>
      </c>
      <c r="E67" s="1719">
        <f>VLOOKUP($C67,'Dieu chinh'!$B$10:$U$65,3,0)</f>
        <v>2019</v>
      </c>
      <c r="F67" s="1719">
        <f>VLOOKUP($C67,'Dieu chinh'!$B$10:$U$65,4,0)</f>
        <v>2021</v>
      </c>
      <c r="G67" s="1256" t="str">
        <f>VLOOKUP($C67,'Dieu chinh'!$B$10:$U$65,5,0)</f>
        <v>2756/QĐ-UBND ngày 21/8/2018</v>
      </c>
      <c r="H67" s="1705">
        <f>VLOOKUP($C67,'Dieu chinh'!$B$10:$U$65,6,0)</f>
        <v>4500</v>
      </c>
      <c r="I67" s="1705">
        <f>VLOOKUP($C67,'Dieu chinh'!$B$10:$U$65,7,0)</f>
        <v>2700</v>
      </c>
      <c r="J67" s="1705"/>
      <c r="K67" s="1705"/>
      <c r="L67" s="1705">
        <f>VLOOKUP($C67,'Dieu chinh'!$B$10:$U$65,10,0)</f>
        <v>0</v>
      </c>
      <c r="M67" s="1705"/>
      <c r="N67" s="1705"/>
      <c r="O67" s="1705"/>
      <c r="P67" s="1705"/>
      <c r="Q67" s="1705"/>
      <c r="R67" s="1705"/>
      <c r="S67" s="1705"/>
      <c r="T67" s="1705"/>
      <c r="U67" s="2153">
        <v>1215</v>
      </c>
      <c r="V67" s="1722">
        <f t="shared" si="16"/>
        <v>1215</v>
      </c>
      <c r="W67" s="1705">
        <f>VLOOKUP($C67,'Dieu chinh'!$B$10:$U$65,11,0)</f>
        <v>810</v>
      </c>
      <c r="X67" s="1705">
        <f>VLOOKUP($C67,'Dieu chinh'!$B$10:$U$65,12,0)</f>
        <v>0</v>
      </c>
      <c r="Y67" s="1705">
        <f>VLOOKUP($C67,'Dieu chinh'!$B$10:$U$65,13,0)</f>
        <v>0</v>
      </c>
      <c r="Z67" s="1705">
        <f>VLOOKUP($C67,'Dieu chinh'!$B$10:$U$65,14,0)</f>
        <v>810</v>
      </c>
      <c r="AA67" s="1722">
        <f t="shared" si="15"/>
        <v>1215</v>
      </c>
      <c r="AB67" s="1256"/>
    </row>
    <row r="68" spans="1:29" ht="60.75" customHeight="1">
      <c r="A68" s="1690">
        <v>33</v>
      </c>
      <c r="B68" s="1695"/>
      <c r="C68" s="1696" t="s">
        <v>1700</v>
      </c>
      <c r="D68" s="1690" t="str">
        <f>VLOOKUP($C68,'Dieu chinh'!$B$10:$U$65,2,0)</f>
        <v>Bố Trạch</v>
      </c>
      <c r="E68" s="1719">
        <f>VLOOKUP($C68,'Dieu chinh'!$B$10:$U$65,3,0)</f>
        <v>2019</v>
      </c>
      <c r="F68" s="1719">
        <f>VLOOKUP($C68,'Dieu chinh'!$B$10:$U$65,4,0)</f>
        <v>2021</v>
      </c>
      <c r="G68" s="1256" t="str">
        <f>VLOOKUP($C68,'Dieu chinh'!$B$10:$U$65,5,0)</f>
        <v>3208/QĐ-UBND ngày 26/9/2018</v>
      </c>
      <c r="H68" s="1705">
        <f>VLOOKUP($C68,'Dieu chinh'!$B$10:$U$65,6,0)</f>
        <v>5000</v>
      </c>
      <c r="I68" s="1705">
        <f>VLOOKUP($C68,'Dieu chinh'!$B$10:$U$65,7,0)</f>
        <v>3000</v>
      </c>
      <c r="J68" s="1705"/>
      <c r="K68" s="1705"/>
      <c r="L68" s="1705">
        <f>VLOOKUP($C68,'Dieu chinh'!$B$10:$U$65,10,0)</f>
        <v>0</v>
      </c>
      <c r="M68" s="1705"/>
      <c r="N68" s="1705"/>
      <c r="O68" s="1705"/>
      <c r="P68" s="1705"/>
      <c r="Q68" s="1705"/>
      <c r="R68" s="1705"/>
      <c r="S68" s="1705"/>
      <c r="T68" s="1705"/>
      <c r="U68" s="2153">
        <v>1350</v>
      </c>
      <c r="V68" s="1722">
        <f t="shared" si="16"/>
        <v>1350</v>
      </c>
      <c r="W68" s="1705">
        <f>VLOOKUP($C68,'Dieu chinh'!$B$10:$U$65,11,0)</f>
        <v>900</v>
      </c>
      <c r="X68" s="1705">
        <f>VLOOKUP($C68,'Dieu chinh'!$B$10:$U$65,12,0)</f>
        <v>0</v>
      </c>
      <c r="Y68" s="1705">
        <f>VLOOKUP($C68,'Dieu chinh'!$B$10:$U$65,13,0)</f>
        <v>0</v>
      </c>
      <c r="Z68" s="1705">
        <f>VLOOKUP($C68,'Dieu chinh'!$B$10:$U$65,14,0)</f>
        <v>900</v>
      </c>
      <c r="AA68" s="1722">
        <f t="shared" si="15"/>
        <v>1350</v>
      </c>
      <c r="AB68" s="1256"/>
    </row>
    <row r="69" spans="1:29" ht="60.75" customHeight="1">
      <c r="A69" s="1690">
        <v>34</v>
      </c>
      <c r="B69" s="1695"/>
      <c r="C69" s="1696" t="s">
        <v>1701</v>
      </c>
      <c r="D69" s="1690" t="str">
        <f>VLOOKUP($C69,'Dieu chinh'!$B$10:$U$65,2,0)</f>
        <v>Bố Trạch</v>
      </c>
      <c r="E69" s="1719">
        <f>VLOOKUP($C69,'Dieu chinh'!$B$10:$U$65,3,0)</f>
        <v>2019</v>
      </c>
      <c r="F69" s="1719">
        <f>VLOOKUP($C69,'Dieu chinh'!$B$10:$U$65,4,0)</f>
        <v>2021</v>
      </c>
      <c r="G69" s="1256" t="str">
        <f>VLOOKUP($C69,'Dieu chinh'!$B$10:$U$65,5,0)</f>
        <v>3863/QĐ-UBND ngày 31/10/2018</v>
      </c>
      <c r="H69" s="1705">
        <f>VLOOKUP($C69,'Dieu chinh'!$B$10:$U$65,6,0)</f>
        <v>5000</v>
      </c>
      <c r="I69" s="1705">
        <f>VLOOKUP($C69,'Dieu chinh'!$B$10:$U$65,7,0)</f>
        <v>3000</v>
      </c>
      <c r="J69" s="1705"/>
      <c r="K69" s="1705"/>
      <c r="L69" s="1705">
        <f>VLOOKUP($C69,'Dieu chinh'!$B$10:$U$65,10,0)</f>
        <v>0</v>
      </c>
      <c r="M69" s="1705"/>
      <c r="N69" s="1705"/>
      <c r="O69" s="1705"/>
      <c r="P69" s="1705"/>
      <c r="Q69" s="1705"/>
      <c r="R69" s="1705"/>
      <c r="S69" s="1705"/>
      <c r="T69" s="1705"/>
      <c r="U69" s="2153">
        <v>1350</v>
      </c>
      <c r="V69" s="1722">
        <f t="shared" si="16"/>
        <v>1350</v>
      </c>
      <c r="W69" s="1705">
        <f>VLOOKUP($C69,'Dieu chinh'!$B$10:$U$65,11,0)</f>
        <v>900</v>
      </c>
      <c r="X69" s="1705">
        <f>VLOOKUP($C69,'Dieu chinh'!$B$10:$U$65,12,0)</f>
        <v>0</v>
      </c>
      <c r="Y69" s="1705">
        <f>VLOOKUP($C69,'Dieu chinh'!$B$10:$U$65,13,0)</f>
        <v>0</v>
      </c>
      <c r="Z69" s="1705">
        <f>VLOOKUP($C69,'Dieu chinh'!$B$10:$U$65,14,0)</f>
        <v>900</v>
      </c>
      <c r="AA69" s="1722">
        <f t="shared" si="15"/>
        <v>1350</v>
      </c>
      <c r="AB69" s="1256"/>
    </row>
    <row r="70" spans="1:29" ht="60.75" customHeight="1">
      <c r="A70" s="1690">
        <v>35</v>
      </c>
      <c r="B70" s="1695"/>
      <c r="C70" s="1696" t="s">
        <v>1702</v>
      </c>
      <c r="D70" s="1690" t="str">
        <f>VLOOKUP($C70,'Dieu chinh'!$B$10:$U$65,2,0)</f>
        <v>Quảng Ninh</v>
      </c>
      <c r="E70" s="1719">
        <f>VLOOKUP($C70,'Dieu chinh'!$B$10:$U$65,3,0)</f>
        <v>2019</v>
      </c>
      <c r="F70" s="1719">
        <f>VLOOKUP($C70,'Dieu chinh'!$B$10:$U$65,4,0)</f>
        <v>2021</v>
      </c>
      <c r="G70" s="1256" t="str">
        <f>VLOOKUP($C70,'Dieu chinh'!$B$10:$U$65,5,0)</f>
        <v>3143/QĐ-UBND ngày 20/9/2018</v>
      </c>
      <c r="H70" s="1705">
        <f>VLOOKUP($C70,'Dieu chinh'!$B$10:$U$65,6,0)</f>
        <v>7000</v>
      </c>
      <c r="I70" s="1705">
        <f>VLOOKUP($C70,'Dieu chinh'!$B$10:$U$65,7,0)</f>
        <v>4200</v>
      </c>
      <c r="J70" s="1705"/>
      <c r="K70" s="1705"/>
      <c r="L70" s="1705">
        <f>VLOOKUP($C70,'Dieu chinh'!$B$10:$U$65,10,0)</f>
        <v>0</v>
      </c>
      <c r="M70" s="1705"/>
      <c r="N70" s="1705"/>
      <c r="O70" s="1705"/>
      <c r="P70" s="1705"/>
      <c r="Q70" s="1705"/>
      <c r="R70" s="1705"/>
      <c r="S70" s="1705"/>
      <c r="T70" s="1705">
        <v>1890</v>
      </c>
      <c r="U70" s="1705">
        <v>2100</v>
      </c>
      <c r="V70" s="1722">
        <f t="shared" si="16"/>
        <v>3990</v>
      </c>
      <c r="W70" s="1705">
        <f>VLOOKUP($C70,'Dieu chinh'!$B$10:$U$65,11,0)</f>
        <v>1260</v>
      </c>
      <c r="X70" s="1705">
        <f>VLOOKUP($C70,'Dieu chinh'!$B$10:$U$65,12,0)</f>
        <v>0</v>
      </c>
      <c r="Y70" s="1705">
        <f>VLOOKUP($C70,'Dieu chinh'!$B$10:$U$65,13,0)</f>
        <v>0</v>
      </c>
      <c r="Z70" s="1705">
        <f>VLOOKUP($C70,'Dieu chinh'!$B$10:$U$65,14,0)</f>
        <v>1260</v>
      </c>
      <c r="AA70" s="1722">
        <f t="shared" si="15"/>
        <v>3990</v>
      </c>
      <c r="AB70" s="1256"/>
    </row>
    <row r="71" spans="1:29" ht="60.75" customHeight="1">
      <c r="A71" s="1690">
        <v>36</v>
      </c>
      <c r="B71" s="1695"/>
      <c r="C71" s="1696" t="s">
        <v>1703</v>
      </c>
      <c r="D71" s="1690" t="str">
        <f>VLOOKUP($C71,'Dieu chinh'!$B$10:$U$65,2,0)</f>
        <v>Lệ Thủy</v>
      </c>
      <c r="E71" s="1719">
        <f>VLOOKUP($C71,'Dieu chinh'!$B$10:$U$65,3,0)</f>
        <v>2019</v>
      </c>
      <c r="F71" s="1719">
        <f>VLOOKUP($C71,'Dieu chinh'!$B$10:$U$65,4,0)</f>
        <v>2021</v>
      </c>
      <c r="G71" s="1256" t="str">
        <f>VLOOKUP($C71,'Dieu chinh'!$B$10:$U$65,5,0)</f>
        <v>3723/QĐ-UBND ngày 30/10/2018</v>
      </c>
      <c r="H71" s="1705">
        <f>VLOOKUP($C71,'Dieu chinh'!$B$10:$U$65,6,0)</f>
        <v>13000</v>
      </c>
      <c r="I71" s="1705">
        <f>VLOOKUP($C71,'Dieu chinh'!$B$10:$U$65,7,0)</f>
        <v>7800</v>
      </c>
      <c r="J71" s="1705"/>
      <c r="K71" s="1705"/>
      <c r="L71" s="1705">
        <f>VLOOKUP($C71,'Dieu chinh'!$B$10:$U$65,10,0)</f>
        <v>0</v>
      </c>
      <c r="M71" s="1705"/>
      <c r="N71" s="1705"/>
      <c r="O71" s="1705"/>
      <c r="P71" s="1705"/>
      <c r="Q71" s="1705"/>
      <c r="R71" s="1705"/>
      <c r="S71" s="1705"/>
      <c r="T71" s="1705"/>
      <c r="U71" s="2153">
        <v>3510</v>
      </c>
      <c r="V71" s="1722">
        <f t="shared" si="16"/>
        <v>3510</v>
      </c>
      <c r="W71" s="1705">
        <f>VLOOKUP($C71,'Dieu chinh'!$B$10:$U$65,11,0)</f>
        <v>2340</v>
      </c>
      <c r="X71" s="1705">
        <f>VLOOKUP($C71,'Dieu chinh'!$B$10:$U$65,12,0)</f>
        <v>0</v>
      </c>
      <c r="Y71" s="1705">
        <f>VLOOKUP($C71,'Dieu chinh'!$B$10:$U$65,13,0)</f>
        <v>0</v>
      </c>
      <c r="Z71" s="1705">
        <f>VLOOKUP($C71,'Dieu chinh'!$B$10:$U$65,14,0)</f>
        <v>2340</v>
      </c>
      <c r="AA71" s="1722">
        <f t="shared" si="15"/>
        <v>3510</v>
      </c>
      <c r="AB71" s="1256"/>
    </row>
    <row r="72" spans="1:29" ht="60.75" customHeight="1">
      <c r="A72" s="1690">
        <v>37</v>
      </c>
      <c r="B72" s="1695"/>
      <c r="C72" s="1696" t="s">
        <v>1704</v>
      </c>
      <c r="D72" s="1690" t="str">
        <f>VLOOKUP($C72,'Dieu chinh'!$B$10:$U$65,2,0)</f>
        <v>Bố Trạch</v>
      </c>
      <c r="E72" s="1719">
        <f>VLOOKUP($C72,'Dieu chinh'!$B$10:$U$65,3,0)</f>
        <v>2019</v>
      </c>
      <c r="F72" s="1719">
        <f>VLOOKUP($C72,'Dieu chinh'!$B$10:$U$65,4,0)</f>
        <v>2021</v>
      </c>
      <c r="G72" s="1256" t="str">
        <f>VLOOKUP($C72,'Dieu chinh'!$B$10:$U$65,5,0)</f>
        <v>3707/QĐ-UBND ngày 30/10/2018</v>
      </c>
      <c r="H72" s="1705">
        <f>VLOOKUP($C72,'Dieu chinh'!$B$10:$U$65,6,0)</f>
        <v>8000</v>
      </c>
      <c r="I72" s="1705">
        <f>VLOOKUP($C72,'Dieu chinh'!$B$10:$U$65,7,0)</f>
        <v>4800</v>
      </c>
      <c r="J72" s="1705"/>
      <c r="K72" s="1705"/>
      <c r="L72" s="1705">
        <f>VLOOKUP($C72,'Dieu chinh'!$B$10:$U$65,10,0)</f>
        <v>0</v>
      </c>
      <c r="M72" s="1705"/>
      <c r="N72" s="1705"/>
      <c r="O72" s="1705"/>
      <c r="P72" s="1705"/>
      <c r="Q72" s="1705"/>
      <c r="R72" s="1705"/>
      <c r="S72" s="1705"/>
      <c r="T72" s="1705"/>
      <c r="U72" s="2153">
        <v>2160</v>
      </c>
      <c r="V72" s="1722">
        <f t="shared" si="16"/>
        <v>2160</v>
      </c>
      <c r="W72" s="1705">
        <f>VLOOKUP($C72,'Dieu chinh'!$B$10:$U$65,11,0)</f>
        <v>1440</v>
      </c>
      <c r="X72" s="1705">
        <f>VLOOKUP($C72,'Dieu chinh'!$B$10:$U$65,12,0)</f>
        <v>0</v>
      </c>
      <c r="Y72" s="1705">
        <f>VLOOKUP($C72,'Dieu chinh'!$B$10:$U$65,13,0)</f>
        <v>0</v>
      </c>
      <c r="Z72" s="1705">
        <f>VLOOKUP($C72,'Dieu chinh'!$B$10:$U$65,14,0)</f>
        <v>1440</v>
      </c>
      <c r="AA72" s="1722">
        <f t="shared" si="15"/>
        <v>2160</v>
      </c>
      <c r="AB72" s="1256"/>
    </row>
    <row r="73" spans="1:29" ht="60.75" customHeight="1">
      <c r="A73" s="1690">
        <v>38</v>
      </c>
      <c r="B73" s="1695"/>
      <c r="C73" s="1696" t="s">
        <v>1705</v>
      </c>
      <c r="D73" s="1690" t="str">
        <f>VLOOKUP($C73,'Dieu chinh'!$B$10:$U$65,2,0)</f>
        <v>Lệ Thủy</v>
      </c>
      <c r="E73" s="1719">
        <f>VLOOKUP($C73,'Dieu chinh'!$B$10:$U$65,3,0)</f>
        <v>2019</v>
      </c>
      <c r="F73" s="1719">
        <f>VLOOKUP($C73,'Dieu chinh'!$B$10:$U$65,4,0)</f>
        <v>2021</v>
      </c>
      <c r="G73" s="1256" t="str">
        <f>VLOOKUP($C73,'Dieu chinh'!$B$10:$U$65,5,0)</f>
        <v>3792/QĐ-UBND ngày 31/10/2018</v>
      </c>
      <c r="H73" s="1705">
        <f>VLOOKUP($C73,'Dieu chinh'!$B$10:$U$65,6,0)</f>
        <v>10000</v>
      </c>
      <c r="I73" s="1705">
        <f>VLOOKUP($C73,'Dieu chinh'!$B$10:$U$65,7,0)</f>
        <v>6000</v>
      </c>
      <c r="J73" s="1705"/>
      <c r="K73" s="1705"/>
      <c r="L73" s="1705">
        <f>VLOOKUP($C73,'Dieu chinh'!$B$10:$U$65,10,0)</f>
        <v>0</v>
      </c>
      <c r="M73" s="1705"/>
      <c r="N73" s="1705"/>
      <c r="O73" s="1705"/>
      <c r="P73" s="1705"/>
      <c r="Q73" s="1705"/>
      <c r="R73" s="1705"/>
      <c r="S73" s="1705"/>
      <c r="T73" s="1705"/>
      <c r="U73" s="2153">
        <v>2700</v>
      </c>
      <c r="V73" s="1722">
        <f t="shared" si="16"/>
        <v>2700</v>
      </c>
      <c r="W73" s="1705">
        <f>VLOOKUP($C73,'Dieu chinh'!$B$10:$U$65,11,0)</f>
        <v>1800</v>
      </c>
      <c r="X73" s="1705">
        <f>VLOOKUP($C73,'Dieu chinh'!$B$10:$U$65,12,0)</f>
        <v>0</v>
      </c>
      <c r="Y73" s="1705">
        <f>VLOOKUP($C73,'Dieu chinh'!$B$10:$U$65,13,0)</f>
        <v>0</v>
      </c>
      <c r="Z73" s="1705">
        <f>VLOOKUP($C73,'Dieu chinh'!$B$10:$U$65,14,0)</f>
        <v>1800</v>
      </c>
      <c r="AA73" s="1722">
        <f t="shared" si="15"/>
        <v>2700</v>
      </c>
      <c r="AB73" s="1256"/>
    </row>
    <row r="74" spans="1:29" ht="57" customHeight="1">
      <c r="A74" s="1690">
        <v>39</v>
      </c>
      <c r="B74" s="1901"/>
      <c r="C74" s="1956" t="s">
        <v>2338</v>
      </c>
      <c r="D74" s="1690" t="str">
        <f>VLOOKUP($C74,'Bo sung'!$B$10:$U$206,2,0)</f>
        <v>Ba Đồn</v>
      </c>
      <c r="E74" s="1719">
        <f>VLOOKUP($C74,'Bo sung'!$B$10:$U$206,3,0)</f>
        <v>2020</v>
      </c>
      <c r="F74" s="1719">
        <f>VLOOKUP($C74,'Bo sung'!$B$10:$U$206,4,0)</f>
        <v>2022</v>
      </c>
      <c r="G74" s="1256" t="str">
        <f>VLOOKUP($C74,'Bo sung'!$B$10:$U$206,5,0)</f>
        <v>3891/QĐ-UBND ngày 15/10/2019</v>
      </c>
      <c r="H74" s="1705">
        <f>VLOOKUP($C74,'Bo sung'!$B$10:$U$206,6,0)</f>
        <v>5000</v>
      </c>
      <c r="I74" s="1705">
        <f>VLOOKUP($C74,'Bo sung'!$B$10:$U$206,7,0)</f>
        <v>3000</v>
      </c>
      <c r="J74" s="1901"/>
      <c r="K74" s="1901"/>
      <c r="L74" s="1901"/>
      <c r="M74" s="1901"/>
      <c r="N74" s="1901"/>
      <c r="O74" s="1901"/>
      <c r="P74" s="1901"/>
      <c r="Q74" s="1901"/>
      <c r="R74" s="1901"/>
      <c r="S74" s="1901"/>
      <c r="T74" s="1901"/>
      <c r="U74" s="1902">
        <v>900</v>
      </c>
      <c r="V74" s="1705">
        <f>SUM(M74:U74)</f>
        <v>900</v>
      </c>
      <c r="W74" s="1901"/>
      <c r="X74" s="1901"/>
      <c r="Y74" s="1901"/>
      <c r="Z74" s="1901"/>
      <c r="AA74" s="1722">
        <f t="shared" si="15"/>
        <v>900</v>
      </c>
      <c r="AB74" s="1901"/>
    </row>
    <row r="75" spans="1:29" ht="51.75" customHeight="1">
      <c r="A75" s="1690">
        <v>40</v>
      </c>
      <c r="B75" s="1901"/>
      <c r="C75" s="1957" t="s">
        <v>1647</v>
      </c>
      <c r="D75" s="1690" t="str">
        <f>VLOOKUP($C75,'Bo sung'!$B$10:$U$206,2,0)</f>
        <v>Quảng Trạch</v>
      </c>
      <c r="E75" s="1719">
        <f>VLOOKUP($C75,'Bo sung'!$B$10:$U$206,3,0)</f>
        <v>2020</v>
      </c>
      <c r="F75" s="1719">
        <f>VLOOKUP($C75,'Bo sung'!$B$10:$U$206,4,0)</f>
        <v>2022</v>
      </c>
      <c r="G75" s="1256" t="str">
        <f>VLOOKUP($C75,'Bo sung'!$B$10:$U$206,5,0)</f>
        <v>4102/QĐ-UBND ngày 29/10/2019</v>
      </c>
      <c r="H75" s="1705">
        <f>VLOOKUP($C75,'Bo sung'!$B$10:$U$206,6,0)</f>
        <v>5000</v>
      </c>
      <c r="I75" s="1705">
        <f>VLOOKUP($C75,'Bo sung'!$B$10:$U$206,7,0)</f>
        <v>0</v>
      </c>
      <c r="J75" s="1901"/>
      <c r="K75" s="1901"/>
      <c r="L75" s="1901"/>
      <c r="M75" s="1901"/>
      <c r="N75" s="1901"/>
      <c r="O75" s="1901"/>
      <c r="P75" s="1901"/>
      <c r="Q75" s="1901"/>
      <c r="R75" s="1901"/>
      <c r="S75" s="1901"/>
      <c r="T75" s="1901"/>
      <c r="U75" s="1901">
        <v>1500</v>
      </c>
      <c r="V75" s="1722">
        <f t="shared" si="16"/>
        <v>1500</v>
      </c>
      <c r="W75" s="1901"/>
      <c r="X75" s="1901"/>
      <c r="Y75" s="1901"/>
      <c r="Z75" s="1901"/>
      <c r="AA75" s="1722">
        <f t="shared" si="15"/>
        <v>1500</v>
      </c>
      <c r="AB75" s="1901"/>
    </row>
    <row r="76" spans="1:29" ht="62.25" customHeight="1">
      <c r="A76" s="1690">
        <v>41</v>
      </c>
      <c r="B76" s="1695"/>
      <c r="C76" s="1709" t="s">
        <v>295</v>
      </c>
      <c r="D76" s="1961" t="s">
        <v>106</v>
      </c>
      <c r="E76" s="1961">
        <v>2013</v>
      </c>
      <c r="F76" s="1961">
        <v>2015</v>
      </c>
      <c r="G76" s="1961" t="s">
        <v>296</v>
      </c>
      <c r="H76" s="1699">
        <v>3838</v>
      </c>
      <c r="I76" s="1705"/>
      <c r="J76" s="1699"/>
      <c r="K76" s="1699"/>
      <c r="L76" s="1977"/>
      <c r="M76" s="1977"/>
      <c r="N76" s="1977"/>
      <c r="O76" s="1977"/>
      <c r="P76" s="1977"/>
      <c r="Q76" s="1977"/>
      <c r="R76" s="1977"/>
      <c r="S76" s="1977"/>
      <c r="T76" s="1977"/>
      <c r="U76" s="1977"/>
      <c r="V76" s="1977"/>
      <c r="W76" s="1699"/>
      <c r="X76" s="1699"/>
      <c r="Y76" s="1699"/>
      <c r="Z76" s="1699"/>
      <c r="AA76" s="1699"/>
      <c r="AB76" s="1901"/>
      <c r="AC76" s="1377" t="s">
        <v>2417</v>
      </c>
    </row>
    <row r="77" spans="1:29" ht="62.25" customHeight="1">
      <c r="A77" s="1690">
        <v>42</v>
      </c>
      <c r="B77" s="1695"/>
      <c r="C77" s="1709" t="s">
        <v>286</v>
      </c>
      <c r="D77" s="1961" t="s">
        <v>26</v>
      </c>
      <c r="E77" s="1961">
        <v>2013</v>
      </c>
      <c r="F77" s="1961">
        <v>2015</v>
      </c>
      <c r="G77" s="1961" t="s">
        <v>287</v>
      </c>
      <c r="H77" s="1699">
        <v>8623</v>
      </c>
      <c r="I77" s="1705"/>
      <c r="J77" s="1699"/>
      <c r="K77" s="1699"/>
      <c r="L77" s="1977"/>
      <c r="M77" s="1977"/>
      <c r="N77" s="1977"/>
      <c r="O77" s="1977"/>
      <c r="P77" s="1977"/>
      <c r="Q77" s="1977"/>
      <c r="R77" s="1977"/>
      <c r="S77" s="1977"/>
      <c r="T77" s="1977"/>
      <c r="U77" s="1977"/>
      <c r="V77" s="1977"/>
      <c r="W77" s="1699"/>
      <c r="X77" s="1699"/>
      <c r="Y77" s="1699"/>
      <c r="Z77" s="1699"/>
      <c r="AA77" s="1699"/>
      <c r="AB77" s="1901"/>
      <c r="AC77" s="1377" t="s">
        <v>2417</v>
      </c>
    </row>
    <row r="78" spans="1:29" ht="62.25" customHeight="1">
      <c r="A78" s="1690">
        <v>43</v>
      </c>
      <c r="B78" s="1695"/>
      <c r="C78" s="1709" t="s">
        <v>278</v>
      </c>
      <c r="D78" s="1961" t="s">
        <v>211</v>
      </c>
      <c r="E78" s="1961">
        <v>2013</v>
      </c>
      <c r="F78" s="1961">
        <v>2015</v>
      </c>
      <c r="G78" s="1961" t="s">
        <v>279</v>
      </c>
      <c r="H78" s="1699">
        <v>9728</v>
      </c>
      <c r="I78" s="1705"/>
      <c r="J78" s="1699"/>
      <c r="K78" s="1699"/>
      <c r="L78" s="1977"/>
      <c r="M78" s="1977"/>
      <c r="N78" s="1977"/>
      <c r="O78" s="1977"/>
      <c r="P78" s="1977"/>
      <c r="Q78" s="1977"/>
      <c r="R78" s="1977"/>
      <c r="S78" s="1977"/>
      <c r="T78" s="1977"/>
      <c r="U78" s="1977"/>
      <c r="V78" s="1977"/>
      <c r="W78" s="1699"/>
      <c r="X78" s="1699"/>
      <c r="Y78" s="1699"/>
      <c r="Z78" s="1699"/>
      <c r="AA78" s="1699"/>
      <c r="AB78" s="1901"/>
      <c r="AC78" s="1377" t="s">
        <v>2417</v>
      </c>
    </row>
    <row r="79" spans="1:29" ht="62.25" customHeight="1">
      <c r="A79" s="1690">
        <v>44</v>
      </c>
      <c r="B79" s="1695"/>
      <c r="C79" s="1709" t="s">
        <v>268</v>
      </c>
      <c r="D79" s="1961" t="s">
        <v>26</v>
      </c>
      <c r="E79" s="1961">
        <v>2013</v>
      </c>
      <c r="F79" s="1961">
        <v>2015</v>
      </c>
      <c r="G79" s="1961" t="s">
        <v>269</v>
      </c>
      <c r="H79" s="1699">
        <v>5941</v>
      </c>
      <c r="I79" s="1705"/>
      <c r="J79" s="1699"/>
      <c r="K79" s="1699"/>
      <c r="L79" s="1977"/>
      <c r="M79" s="1977"/>
      <c r="N79" s="1977"/>
      <c r="O79" s="1977"/>
      <c r="P79" s="1977"/>
      <c r="Q79" s="1977"/>
      <c r="R79" s="1977"/>
      <c r="S79" s="1977"/>
      <c r="T79" s="1977"/>
      <c r="U79" s="1977"/>
      <c r="V79" s="1977"/>
      <c r="W79" s="1699"/>
      <c r="X79" s="1699"/>
      <c r="Y79" s="1699"/>
      <c r="Z79" s="1699"/>
      <c r="AA79" s="1699"/>
      <c r="AB79" s="1901"/>
      <c r="AC79" s="1377" t="s">
        <v>2417</v>
      </c>
    </row>
    <row r="80" spans="1:29" ht="62.25" customHeight="1">
      <c r="A80" s="1690">
        <v>45</v>
      </c>
      <c r="B80" s="1695"/>
      <c r="C80" s="1709" t="s">
        <v>309</v>
      </c>
      <c r="D80" s="1961" t="s">
        <v>189</v>
      </c>
      <c r="E80" s="1961">
        <v>2013</v>
      </c>
      <c r="F80" s="1961">
        <v>2015</v>
      </c>
      <c r="G80" s="1978" t="s">
        <v>310</v>
      </c>
      <c r="H80" s="1699">
        <v>4563</v>
      </c>
      <c r="I80" s="1705"/>
      <c r="J80" s="1699"/>
      <c r="K80" s="1699"/>
      <c r="L80" s="1977"/>
      <c r="M80" s="1977"/>
      <c r="N80" s="1977"/>
      <c r="O80" s="1977"/>
      <c r="P80" s="1977"/>
      <c r="Q80" s="1977"/>
      <c r="R80" s="1977"/>
      <c r="S80" s="1977"/>
      <c r="T80" s="1977"/>
      <c r="U80" s="1977"/>
      <c r="V80" s="1977"/>
      <c r="W80" s="1699"/>
      <c r="X80" s="1699"/>
      <c r="Y80" s="1699"/>
      <c r="Z80" s="1699"/>
      <c r="AA80" s="1699"/>
      <c r="AB80" s="1901"/>
      <c r="AC80" s="1377" t="s">
        <v>2417</v>
      </c>
    </row>
    <row r="81" spans="1:29" ht="62.25" customHeight="1">
      <c r="A81" s="1690">
        <v>46</v>
      </c>
      <c r="B81" s="1695"/>
      <c r="C81" s="1696" t="s">
        <v>1475</v>
      </c>
      <c r="D81" s="1690" t="s">
        <v>211</v>
      </c>
      <c r="E81" s="1719">
        <v>2018</v>
      </c>
      <c r="F81" s="1976">
        <v>2020</v>
      </c>
      <c r="G81" s="1958" t="s">
        <v>1626</v>
      </c>
      <c r="H81" s="1705">
        <v>45000</v>
      </c>
      <c r="I81" s="1705"/>
      <c r="J81" s="1699"/>
      <c r="K81" s="1699"/>
      <c r="L81" s="1977"/>
      <c r="M81" s="1977"/>
      <c r="N81" s="1977"/>
      <c r="O81" s="1977"/>
      <c r="P81" s="1977"/>
      <c r="Q81" s="1977"/>
      <c r="R81" s="1977"/>
      <c r="S81" s="1977"/>
      <c r="T81" s="1977"/>
      <c r="U81" s="1977"/>
      <c r="V81" s="1977"/>
      <c r="W81" s="1699"/>
      <c r="X81" s="1699"/>
      <c r="Y81" s="1699"/>
      <c r="Z81" s="1699"/>
      <c r="AA81" s="1699"/>
      <c r="AB81" s="1901"/>
      <c r="AC81" s="1377" t="s">
        <v>2417</v>
      </c>
    </row>
    <row r="82" spans="1:29" ht="62.25" customHeight="1">
      <c r="A82" s="1690">
        <v>47</v>
      </c>
      <c r="B82" s="1695"/>
      <c r="C82" s="1709" t="s">
        <v>1627</v>
      </c>
      <c r="D82" s="1961" t="s">
        <v>106</v>
      </c>
      <c r="E82" s="1961">
        <v>2017</v>
      </c>
      <c r="F82" s="1961">
        <v>2020</v>
      </c>
      <c r="G82" s="1958" t="s">
        <v>1628</v>
      </c>
      <c r="H82" s="1699">
        <v>155000</v>
      </c>
      <c r="I82" s="1705"/>
      <c r="J82" s="1699"/>
      <c r="K82" s="1699"/>
      <c r="L82" s="1977"/>
      <c r="M82" s="1977"/>
      <c r="N82" s="1977"/>
      <c r="O82" s="1977"/>
      <c r="P82" s="1977"/>
      <c r="Q82" s="1977"/>
      <c r="R82" s="1977"/>
      <c r="S82" s="1977"/>
      <c r="T82" s="1977"/>
      <c r="U82" s="1977"/>
      <c r="V82" s="1977"/>
      <c r="W82" s="1699"/>
      <c r="X82" s="1699"/>
      <c r="Y82" s="1699"/>
      <c r="Z82" s="1699"/>
      <c r="AA82" s="1699"/>
      <c r="AB82" s="1901"/>
      <c r="AC82" s="1377" t="s">
        <v>2417</v>
      </c>
    </row>
    <row r="83" spans="1:29" ht="62.25" customHeight="1">
      <c r="A83" s="1690">
        <v>48</v>
      </c>
      <c r="B83" s="1695"/>
      <c r="C83" s="1709" t="s">
        <v>1629</v>
      </c>
      <c r="D83" s="1961" t="s">
        <v>51</v>
      </c>
      <c r="E83" s="1961">
        <v>2017</v>
      </c>
      <c r="F83" s="1961">
        <v>2021</v>
      </c>
      <c r="G83" s="1958" t="s">
        <v>1630</v>
      </c>
      <c r="H83" s="1699">
        <v>541686</v>
      </c>
      <c r="I83" s="1705"/>
      <c r="J83" s="1699"/>
      <c r="K83" s="1699"/>
      <c r="L83" s="1977"/>
      <c r="M83" s="1977"/>
      <c r="N83" s="1977"/>
      <c r="O83" s="1977"/>
      <c r="P83" s="1977"/>
      <c r="Q83" s="1977"/>
      <c r="R83" s="1977"/>
      <c r="S83" s="1977"/>
      <c r="T83" s="1977"/>
      <c r="U83" s="1977"/>
      <c r="V83" s="1977"/>
      <c r="W83" s="1699"/>
      <c r="X83" s="1699"/>
      <c r="Y83" s="1699"/>
      <c r="Z83" s="1699"/>
      <c r="AA83" s="1699"/>
      <c r="AB83" s="1901"/>
      <c r="AC83" s="1377" t="s">
        <v>2417</v>
      </c>
    </row>
    <row r="84" spans="1:29" ht="62.25" customHeight="1">
      <c r="A84" s="1690">
        <v>49</v>
      </c>
      <c r="B84" s="1695"/>
      <c r="C84" s="1709" t="s">
        <v>1634</v>
      </c>
      <c r="D84" s="1502" t="s">
        <v>26</v>
      </c>
      <c r="E84" s="1719">
        <v>2018</v>
      </c>
      <c r="F84" s="1976">
        <v>2020</v>
      </c>
      <c r="G84" s="1959"/>
      <c r="H84" s="1699">
        <v>35000</v>
      </c>
      <c r="I84" s="1705"/>
      <c r="J84" s="1699"/>
      <c r="K84" s="1699"/>
      <c r="L84" s="1699"/>
      <c r="M84" s="1699"/>
      <c r="N84" s="1699"/>
      <c r="O84" s="1699"/>
      <c r="P84" s="1699"/>
      <c r="Q84" s="1699"/>
      <c r="R84" s="1699"/>
      <c r="S84" s="1699"/>
      <c r="T84" s="1699"/>
      <c r="U84" s="1699"/>
      <c r="V84" s="1699"/>
      <c r="W84" s="1699"/>
      <c r="X84" s="1699"/>
      <c r="Y84" s="1699"/>
      <c r="Z84" s="1699"/>
      <c r="AA84" s="1699"/>
      <c r="AB84" s="1901"/>
      <c r="AC84" s="1377" t="s">
        <v>2417</v>
      </c>
    </row>
    <row r="85" spans="1:29" ht="62.25" customHeight="1">
      <c r="A85" s="1690">
        <v>50</v>
      </c>
      <c r="B85" s="1695"/>
      <c r="C85" s="1709" t="s">
        <v>1635</v>
      </c>
      <c r="D85" s="1502" t="s">
        <v>51</v>
      </c>
      <c r="E85" s="1719">
        <v>2018</v>
      </c>
      <c r="F85" s="1976">
        <v>2020</v>
      </c>
      <c r="G85" s="1959"/>
      <c r="H85" s="1699">
        <v>3500</v>
      </c>
      <c r="I85" s="1705"/>
      <c r="J85" s="1699"/>
      <c r="K85" s="1699"/>
      <c r="L85" s="1699"/>
      <c r="M85" s="1699"/>
      <c r="N85" s="1699"/>
      <c r="O85" s="1699"/>
      <c r="P85" s="1699"/>
      <c r="Q85" s="1699"/>
      <c r="R85" s="1699"/>
      <c r="S85" s="1699"/>
      <c r="T85" s="1699"/>
      <c r="U85" s="1699"/>
      <c r="V85" s="1699"/>
      <c r="W85" s="1699"/>
      <c r="X85" s="1699"/>
      <c r="Y85" s="1699"/>
      <c r="Z85" s="1699"/>
      <c r="AA85" s="1699"/>
      <c r="AB85" s="1901"/>
      <c r="AC85" s="1377" t="s">
        <v>2417</v>
      </c>
    </row>
    <row r="86" spans="1:29" ht="62.25" customHeight="1">
      <c r="A86" s="1690">
        <v>51</v>
      </c>
      <c r="B86" s="1695"/>
      <c r="C86" s="1960" t="s">
        <v>1639</v>
      </c>
      <c r="D86" s="1692" t="s">
        <v>19</v>
      </c>
      <c r="E86" s="1719">
        <v>2018</v>
      </c>
      <c r="F86" s="1976">
        <v>2020</v>
      </c>
      <c r="G86" s="1692"/>
      <c r="H86" s="1699">
        <v>6000</v>
      </c>
      <c r="I86" s="1705"/>
      <c r="J86" s="1699"/>
      <c r="K86" s="1705"/>
      <c r="L86" s="1699"/>
      <c r="M86" s="1699"/>
      <c r="N86" s="1699"/>
      <c r="O86" s="1699"/>
      <c r="P86" s="1699"/>
      <c r="Q86" s="1699"/>
      <c r="R86" s="1699"/>
      <c r="S86" s="1699"/>
      <c r="T86" s="1699"/>
      <c r="U86" s="1699"/>
      <c r="V86" s="1699"/>
      <c r="W86" s="1699"/>
      <c r="X86" s="1699"/>
      <c r="Y86" s="1699"/>
      <c r="Z86" s="1699"/>
      <c r="AA86" s="1699"/>
      <c r="AB86" s="1901"/>
      <c r="AC86" s="1377" t="s">
        <v>2417</v>
      </c>
    </row>
    <row r="87" spans="1:29" ht="62.25" customHeight="1">
      <c r="A87" s="1690">
        <v>52</v>
      </c>
      <c r="B87" s="1695"/>
      <c r="C87" s="1709" t="s">
        <v>1654</v>
      </c>
      <c r="D87" s="1961" t="s">
        <v>132</v>
      </c>
      <c r="E87" s="1719">
        <v>2018</v>
      </c>
      <c r="F87" s="1976">
        <v>2020</v>
      </c>
      <c r="G87" s="1962"/>
      <c r="H87" s="1705">
        <v>3000</v>
      </c>
      <c r="I87" s="1705"/>
      <c r="J87" s="1705"/>
      <c r="K87" s="1705"/>
      <c r="L87" s="1705"/>
      <c r="M87" s="1705"/>
      <c r="N87" s="1705"/>
      <c r="O87" s="1705"/>
      <c r="P87" s="1705"/>
      <c r="Q87" s="1705"/>
      <c r="R87" s="1705"/>
      <c r="S87" s="1705"/>
      <c r="T87" s="1705"/>
      <c r="U87" s="1705"/>
      <c r="V87" s="1705"/>
      <c r="W87" s="1699"/>
      <c r="X87" s="1705"/>
      <c r="Y87" s="1705"/>
      <c r="Z87" s="1699"/>
      <c r="AA87" s="1699"/>
      <c r="AB87" s="1901"/>
      <c r="AC87" s="1377" t="s">
        <v>2417</v>
      </c>
    </row>
    <row r="88" spans="1:29" ht="62.25" customHeight="1">
      <c r="A88" s="1690">
        <v>53</v>
      </c>
      <c r="B88" s="1695"/>
      <c r="C88" s="1963" t="s">
        <v>1640</v>
      </c>
      <c r="D88" s="1842" t="s">
        <v>106</v>
      </c>
      <c r="E88" s="1719">
        <v>2018</v>
      </c>
      <c r="F88" s="1976">
        <v>2020</v>
      </c>
      <c r="G88" s="1964"/>
      <c r="H88" s="1699">
        <v>5000</v>
      </c>
      <c r="I88" s="1705"/>
      <c r="J88" s="1705"/>
      <c r="K88" s="1705"/>
      <c r="L88" s="1705"/>
      <c r="M88" s="1705"/>
      <c r="N88" s="1705"/>
      <c r="O88" s="1705"/>
      <c r="P88" s="1705"/>
      <c r="Q88" s="1705"/>
      <c r="R88" s="1705"/>
      <c r="S88" s="1705"/>
      <c r="T88" s="1705"/>
      <c r="U88" s="1705"/>
      <c r="V88" s="1705"/>
      <c r="W88" s="1699"/>
      <c r="X88" s="1705"/>
      <c r="Y88" s="1705"/>
      <c r="Z88" s="1699"/>
      <c r="AA88" s="1699"/>
      <c r="AB88" s="1901"/>
      <c r="AC88" s="1377" t="s">
        <v>2417</v>
      </c>
    </row>
    <row r="89" spans="1:29" ht="62.25" customHeight="1">
      <c r="A89" s="1690">
        <v>54</v>
      </c>
      <c r="B89" s="1695"/>
      <c r="C89" s="1965" t="s">
        <v>1641</v>
      </c>
      <c r="D89" s="1966" t="s">
        <v>211</v>
      </c>
      <c r="E89" s="1719">
        <v>2018</v>
      </c>
      <c r="F89" s="1976">
        <v>2020</v>
      </c>
      <c r="G89" s="1965"/>
      <c r="H89" s="1699">
        <v>30000</v>
      </c>
      <c r="I89" s="1699"/>
      <c r="J89" s="1699"/>
      <c r="K89" s="1699"/>
      <c r="L89" s="1699"/>
      <c r="M89" s="1699"/>
      <c r="N89" s="1699"/>
      <c r="O89" s="1699"/>
      <c r="P89" s="1699"/>
      <c r="Q89" s="1699"/>
      <c r="R89" s="1699"/>
      <c r="S89" s="1699"/>
      <c r="T89" s="1699"/>
      <c r="U89" s="1699"/>
      <c r="V89" s="1699"/>
      <c r="W89" s="1699"/>
      <c r="X89" s="1699"/>
      <c r="Y89" s="1699"/>
      <c r="Z89" s="1699"/>
      <c r="AA89" s="1699"/>
      <c r="AB89" s="1901"/>
      <c r="AC89" s="1377" t="s">
        <v>2417</v>
      </c>
    </row>
    <row r="90" spans="1:29" ht="62.25" customHeight="1">
      <c r="A90" s="1690">
        <v>55</v>
      </c>
      <c r="B90" s="1695"/>
      <c r="C90" s="1965" t="s">
        <v>1642</v>
      </c>
      <c r="D90" s="1966" t="s">
        <v>19</v>
      </c>
      <c r="E90" s="1719">
        <v>2018</v>
      </c>
      <c r="F90" s="1976">
        <v>2020</v>
      </c>
      <c r="G90" s="1965"/>
      <c r="H90" s="1699">
        <v>8000</v>
      </c>
      <c r="I90" s="1699"/>
      <c r="J90" s="1699"/>
      <c r="K90" s="1699"/>
      <c r="L90" s="1699"/>
      <c r="M90" s="1699"/>
      <c r="N90" s="1699"/>
      <c r="O90" s="1699"/>
      <c r="P90" s="1699"/>
      <c r="Q90" s="1699"/>
      <c r="R90" s="1699"/>
      <c r="S90" s="1699"/>
      <c r="T90" s="1699"/>
      <c r="U90" s="1699"/>
      <c r="V90" s="1699"/>
      <c r="W90" s="1699"/>
      <c r="X90" s="1699"/>
      <c r="Y90" s="1699"/>
      <c r="Z90" s="1699"/>
      <c r="AA90" s="1699"/>
      <c r="AB90" s="1901"/>
      <c r="AC90" s="1377" t="s">
        <v>2417</v>
      </c>
    </row>
    <row r="91" spans="1:29" ht="62.25" customHeight="1">
      <c r="A91" s="1690">
        <v>56</v>
      </c>
      <c r="B91" s="1695"/>
      <c r="C91" s="1709" t="s">
        <v>1643</v>
      </c>
      <c r="D91" s="1502" t="s">
        <v>51</v>
      </c>
      <c r="E91" s="1502">
        <v>2019</v>
      </c>
      <c r="F91" s="1961">
        <v>2021</v>
      </c>
      <c r="G91" s="1959"/>
      <c r="H91" s="1699">
        <v>70000</v>
      </c>
      <c r="I91" s="1705"/>
      <c r="J91" s="1699"/>
      <c r="K91" s="1699"/>
      <c r="L91" s="1699"/>
      <c r="M91" s="1699"/>
      <c r="N91" s="1699"/>
      <c r="O91" s="1699"/>
      <c r="P91" s="1699"/>
      <c r="Q91" s="1699"/>
      <c r="R91" s="1699"/>
      <c r="S91" s="1699"/>
      <c r="T91" s="1699"/>
      <c r="U91" s="1699"/>
      <c r="V91" s="1699"/>
      <c r="W91" s="1699"/>
      <c r="X91" s="1699"/>
      <c r="Y91" s="1699"/>
      <c r="Z91" s="1699"/>
      <c r="AA91" s="1699"/>
      <c r="AB91" s="1901"/>
      <c r="AC91" s="1377" t="s">
        <v>2417</v>
      </c>
    </row>
    <row r="92" spans="1:29" ht="62.25" customHeight="1">
      <c r="A92" s="1690">
        <v>57</v>
      </c>
      <c r="B92" s="1695"/>
      <c r="C92" s="1709" t="s">
        <v>1644</v>
      </c>
      <c r="D92" s="1502" t="s">
        <v>237</v>
      </c>
      <c r="E92" s="1502">
        <v>2019</v>
      </c>
      <c r="F92" s="1961">
        <v>2021</v>
      </c>
      <c r="G92" s="1961"/>
      <c r="H92" s="1699">
        <v>5000</v>
      </c>
      <c r="I92" s="1705"/>
      <c r="J92" s="1699"/>
      <c r="K92" s="1705"/>
      <c r="L92" s="1699"/>
      <c r="M92" s="1699"/>
      <c r="N92" s="1699"/>
      <c r="O92" s="1699"/>
      <c r="P92" s="1699"/>
      <c r="Q92" s="1699"/>
      <c r="R92" s="1699"/>
      <c r="S92" s="1699"/>
      <c r="T92" s="1699"/>
      <c r="U92" s="1699"/>
      <c r="V92" s="1699"/>
      <c r="W92" s="1699"/>
      <c r="X92" s="1699"/>
      <c r="Y92" s="1699"/>
      <c r="Z92" s="1699"/>
      <c r="AA92" s="1699"/>
      <c r="AB92" s="1901"/>
      <c r="AC92" s="1377" t="s">
        <v>2417</v>
      </c>
    </row>
    <row r="93" spans="1:29" ht="62.25" customHeight="1">
      <c r="A93" s="1690">
        <v>58</v>
      </c>
      <c r="B93" s="1695"/>
      <c r="C93" s="1696" t="s">
        <v>1649</v>
      </c>
      <c r="D93" s="1690" t="s">
        <v>19</v>
      </c>
      <c r="E93" s="1502">
        <v>2019</v>
      </c>
      <c r="F93" s="1961">
        <v>2021</v>
      </c>
      <c r="G93" s="1722"/>
      <c r="H93" s="1705">
        <v>9554</v>
      </c>
      <c r="I93" s="1705"/>
      <c r="J93" s="1705"/>
      <c r="K93" s="1705"/>
      <c r="L93" s="1705"/>
      <c r="M93" s="1705"/>
      <c r="N93" s="1705"/>
      <c r="O93" s="1705"/>
      <c r="P93" s="1705"/>
      <c r="Q93" s="1705"/>
      <c r="R93" s="1705"/>
      <c r="S93" s="1705"/>
      <c r="T93" s="1705"/>
      <c r="U93" s="1705"/>
      <c r="V93" s="1705"/>
      <c r="W93" s="1699"/>
      <c r="X93" s="1705"/>
      <c r="Y93" s="1705"/>
      <c r="Z93" s="1699"/>
      <c r="AA93" s="1699"/>
      <c r="AB93" s="1901"/>
      <c r="AC93" s="1377" t="s">
        <v>2417</v>
      </c>
    </row>
    <row r="94" spans="1:29" ht="62.25" customHeight="1">
      <c r="A94" s="1690">
        <v>59</v>
      </c>
      <c r="B94" s="1695"/>
      <c r="C94" s="1696" t="s">
        <v>1650</v>
      </c>
      <c r="D94" s="1690" t="s">
        <v>19</v>
      </c>
      <c r="E94" s="1719">
        <v>2019</v>
      </c>
      <c r="F94" s="1719">
        <v>2021</v>
      </c>
      <c r="G94" s="1695"/>
      <c r="H94" s="1705">
        <v>12000</v>
      </c>
      <c r="I94" s="1705"/>
      <c r="J94" s="1705"/>
      <c r="K94" s="1705"/>
      <c r="L94" s="1705"/>
      <c r="M94" s="1705"/>
      <c r="N94" s="1705"/>
      <c r="O94" s="1705"/>
      <c r="P94" s="1705"/>
      <c r="Q94" s="1705"/>
      <c r="R94" s="1705"/>
      <c r="S94" s="1705"/>
      <c r="T94" s="1705"/>
      <c r="U94" s="1705"/>
      <c r="V94" s="1705"/>
      <c r="W94" s="1699"/>
      <c r="X94" s="1705"/>
      <c r="Y94" s="1705"/>
      <c r="Z94" s="1705"/>
      <c r="AA94" s="1705"/>
      <c r="AB94" s="1901"/>
      <c r="AC94" s="1377" t="s">
        <v>2417</v>
      </c>
    </row>
    <row r="95" spans="1:29" ht="62.25" customHeight="1">
      <c r="A95" s="1690">
        <v>60</v>
      </c>
      <c r="B95" s="1695"/>
      <c r="C95" s="1696" t="s">
        <v>1651</v>
      </c>
      <c r="D95" s="1690" t="s">
        <v>19</v>
      </c>
      <c r="E95" s="1719">
        <v>2019</v>
      </c>
      <c r="F95" s="1719">
        <v>2021</v>
      </c>
      <c r="G95" s="1695"/>
      <c r="H95" s="1705">
        <v>12000</v>
      </c>
      <c r="I95" s="1705"/>
      <c r="J95" s="1705"/>
      <c r="K95" s="1705"/>
      <c r="L95" s="1705"/>
      <c r="M95" s="1705"/>
      <c r="N95" s="1705"/>
      <c r="O95" s="1705"/>
      <c r="P95" s="1705"/>
      <c r="Q95" s="1705"/>
      <c r="R95" s="1705"/>
      <c r="S95" s="1705"/>
      <c r="T95" s="1705"/>
      <c r="U95" s="1705"/>
      <c r="V95" s="1705"/>
      <c r="W95" s="1699"/>
      <c r="X95" s="1705"/>
      <c r="Y95" s="1705"/>
      <c r="Z95" s="1705"/>
      <c r="AA95" s="1705"/>
      <c r="AB95" s="1901"/>
      <c r="AC95" s="1377" t="s">
        <v>2417</v>
      </c>
    </row>
    <row r="96" spans="1:29" ht="62.25" customHeight="1">
      <c r="A96" s="1690">
        <v>61</v>
      </c>
      <c r="B96" s="1695"/>
      <c r="C96" s="1691" t="s">
        <v>1035</v>
      </c>
      <c r="D96" s="1970" t="s">
        <v>19</v>
      </c>
      <c r="E96" s="1719">
        <v>2019</v>
      </c>
      <c r="F96" s="1719">
        <v>2021</v>
      </c>
      <c r="G96" s="1695"/>
      <c r="H96" s="1705">
        <v>3000</v>
      </c>
      <c r="I96" s="1705"/>
      <c r="J96" s="1705"/>
      <c r="K96" s="1705"/>
      <c r="L96" s="1705"/>
      <c r="M96" s="1705"/>
      <c r="N96" s="1705"/>
      <c r="O96" s="1705"/>
      <c r="P96" s="1705"/>
      <c r="Q96" s="1705"/>
      <c r="R96" s="1705"/>
      <c r="S96" s="1705"/>
      <c r="T96" s="1705"/>
      <c r="U96" s="1705"/>
      <c r="V96" s="1705"/>
      <c r="W96" s="1705"/>
      <c r="X96" s="1705"/>
      <c r="Y96" s="1705"/>
      <c r="Z96" s="1705"/>
      <c r="AA96" s="1705"/>
      <c r="AB96" s="1901"/>
      <c r="AC96" s="1377" t="s">
        <v>2417</v>
      </c>
    </row>
    <row r="97" spans="1:36" ht="62.25" customHeight="1">
      <c r="A97" s="1690">
        <v>62</v>
      </c>
      <c r="B97" s="1695"/>
      <c r="C97" s="1691" t="s">
        <v>1045</v>
      </c>
      <c r="D97" s="1970" t="s">
        <v>19</v>
      </c>
      <c r="E97" s="1719">
        <v>2019</v>
      </c>
      <c r="F97" s="1719">
        <v>2021</v>
      </c>
      <c r="G97" s="1695"/>
      <c r="H97" s="1705">
        <v>5000</v>
      </c>
      <c r="I97" s="1705"/>
      <c r="J97" s="1705"/>
      <c r="K97" s="1705"/>
      <c r="L97" s="1705"/>
      <c r="M97" s="1705"/>
      <c r="N97" s="1705"/>
      <c r="O97" s="1705"/>
      <c r="P97" s="1705"/>
      <c r="Q97" s="1705"/>
      <c r="R97" s="1705"/>
      <c r="S97" s="1705"/>
      <c r="T97" s="1705"/>
      <c r="U97" s="1705"/>
      <c r="V97" s="1705"/>
      <c r="W97" s="1705"/>
      <c r="X97" s="1705"/>
      <c r="Y97" s="1705"/>
      <c r="Z97" s="1705"/>
      <c r="AA97" s="1705"/>
      <c r="AB97" s="1901"/>
      <c r="AC97" s="1377" t="s">
        <v>2417</v>
      </c>
    </row>
    <row r="98" spans="1:36" ht="62.25" customHeight="1">
      <c r="A98" s="1690">
        <v>63</v>
      </c>
      <c r="B98" s="1695"/>
      <c r="C98" s="1691" t="s">
        <v>1063</v>
      </c>
      <c r="D98" s="1970" t="s">
        <v>19</v>
      </c>
      <c r="E98" s="1719">
        <v>2020</v>
      </c>
      <c r="F98" s="1719">
        <v>2022</v>
      </c>
      <c r="G98" s="1695"/>
      <c r="H98" s="1705">
        <v>3000</v>
      </c>
      <c r="I98" s="1705"/>
      <c r="J98" s="1705"/>
      <c r="K98" s="1705"/>
      <c r="L98" s="1705"/>
      <c r="M98" s="1705"/>
      <c r="N98" s="1705"/>
      <c r="O98" s="1705"/>
      <c r="P98" s="1705"/>
      <c r="Q98" s="1705"/>
      <c r="R98" s="1705"/>
      <c r="S98" s="1705"/>
      <c r="T98" s="1705"/>
      <c r="U98" s="1705"/>
      <c r="V98" s="1705"/>
      <c r="W98" s="1705"/>
      <c r="X98" s="1705"/>
      <c r="Y98" s="1705"/>
      <c r="Z98" s="1705"/>
      <c r="AA98" s="1705"/>
      <c r="AB98" s="1901"/>
      <c r="AC98" s="1377" t="s">
        <v>2417</v>
      </c>
    </row>
    <row r="99" spans="1:36" s="1381" customFormat="1" ht="57.75" customHeight="1">
      <c r="A99" s="1744" t="s">
        <v>2131</v>
      </c>
      <c r="B99" s="1743"/>
      <c r="C99" s="2145" t="s">
        <v>2124</v>
      </c>
      <c r="D99" s="1744"/>
      <c r="E99" s="1744"/>
      <c r="F99" s="1743"/>
      <c r="G99" s="1743"/>
      <c r="H99" s="1979">
        <f>SUBTOTAL(109,H100:H236)</f>
        <v>1267063</v>
      </c>
      <c r="I99" s="1979">
        <f>SUBTOTAL(109,I100:I236)</f>
        <v>917830.39999999991</v>
      </c>
      <c r="J99" s="1743"/>
      <c r="K99" s="1743"/>
      <c r="L99" s="1979">
        <f>SUBTOTAL(109,L100:L236)</f>
        <v>0</v>
      </c>
      <c r="M99" s="1979">
        <f t="shared" ref="M99:U99" si="17">SUBTOTAL(109,M100:M228)</f>
        <v>0</v>
      </c>
      <c r="N99" s="1979">
        <f t="shared" si="17"/>
        <v>0</v>
      </c>
      <c r="O99" s="1979">
        <f t="shared" si="17"/>
        <v>0</v>
      </c>
      <c r="P99" s="1979">
        <f t="shared" si="17"/>
        <v>1000</v>
      </c>
      <c r="Q99" s="1979">
        <f t="shared" si="17"/>
        <v>19159</v>
      </c>
      <c r="R99" s="1979">
        <f t="shared" si="17"/>
        <v>28109</v>
      </c>
      <c r="S99" s="1979">
        <f t="shared" si="17"/>
        <v>84882</v>
      </c>
      <c r="T99" s="1979">
        <f t="shared" si="17"/>
        <v>10161</v>
      </c>
      <c r="U99" s="1979">
        <f t="shared" si="17"/>
        <v>246270.3</v>
      </c>
      <c r="V99" s="1979">
        <f>SUBTOTAL(109,V100:V236)</f>
        <v>404135.30000000005</v>
      </c>
      <c r="W99" s="1979">
        <f>SUBTOTAL(109,W100:W193)</f>
        <v>283682.32</v>
      </c>
      <c r="X99" s="1979">
        <f>SUBTOTAL(109,X100:X193)</f>
        <v>0</v>
      </c>
      <c r="Y99" s="1979">
        <f>SUBTOTAL(109,Y100:Y193)</f>
        <v>0</v>
      </c>
      <c r="Z99" s="1979">
        <f>SUBTOTAL(109,Z100:Z193)</f>
        <v>283682.32</v>
      </c>
      <c r="AA99" s="1747">
        <f>V99-L99</f>
        <v>404135.30000000005</v>
      </c>
      <c r="AB99" s="1743"/>
      <c r="AC99" s="1745"/>
      <c r="AD99" s="1745"/>
      <c r="AE99" s="1745"/>
      <c r="AF99" s="1745"/>
      <c r="AG99" s="1745"/>
      <c r="AH99" s="1745"/>
      <c r="AI99" s="1745"/>
      <c r="AJ99" s="1746"/>
    </row>
    <row r="100" spans="1:36" ht="108.75" customHeight="1">
      <c r="A100" s="1719">
        <v>1</v>
      </c>
      <c r="B100" s="1695"/>
      <c r="C100" s="1696" t="s">
        <v>1676</v>
      </c>
      <c r="D100" s="1690" t="str">
        <f>VLOOKUP($C100,'Bo sung'!$B$10:$U$165,2,0)</f>
        <v>Lào</v>
      </c>
      <c r="E100" s="1719">
        <f>VLOOKUP($C100,'Bo sung'!$B$10:$U$165,3,0)</f>
        <v>2018</v>
      </c>
      <c r="F100" s="1719">
        <f>VLOOKUP($C100,'Bo sung'!$B$10:$U$165,4,0)</f>
        <v>2019</v>
      </c>
      <c r="G100" s="1256" t="str">
        <f>VLOOKUP($C100,'Bo sung'!$B$10:$U$165,5,0)</f>
        <v>3957/QĐ-UBND ngày 30/10/2017</v>
      </c>
      <c r="H100" s="1705">
        <f>VLOOKUP($C100,'Bo sung'!$B$10:$U$165,6,0)</f>
        <v>4171</v>
      </c>
      <c r="I100" s="1705">
        <f>VLOOKUP($C100,'Bo sung'!$B$10:$U$165,7,0)</f>
        <v>4171</v>
      </c>
      <c r="J100" s="1705" t="e">
        <f>VLOOKUP($B100,'Bo sung'!$B$10:$U$165,7,0)</f>
        <v>#N/A</v>
      </c>
      <c r="K100" s="1705"/>
      <c r="L100" s="1705">
        <f>VLOOKUP($C100,'Bo sung'!$B$10:$U$165,10,0)</f>
        <v>0</v>
      </c>
      <c r="M100" s="1705"/>
      <c r="N100" s="1705"/>
      <c r="O100" s="1705"/>
      <c r="P100" s="1705"/>
      <c r="Q100" s="1722">
        <v>2086</v>
      </c>
      <c r="R100" s="1705">
        <v>1800</v>
      </c>
      <c r="S100" s="1705">
        <v>285</v>
      </c>
      <c r="T100" s="1705"/>
      <c r="U100" s="1705"/>
      <c r="V100" s="1705">
        <f>SUM(M100:U100)</f>
        <v>4171</v>
      </c>
      <c r="W100" s="1705">
        <f>VLOOKUP($C100,'Bo sung'!$B$10:$U$165,11,0)</f>
        <v>4171</v>
      </c>
      <c r="X100" s="1705">
        <f>VLOOKUP($C100,'Bo sung'!$B$10:$U$165,12,0)</f>
        <v>0</v>
      </c>
      <c r="Y100" s="1705">
        <f>VLOOKUP($C100,'Bo sung'!$B$10:$U$165,13,0)</f>
        <v>0</v>
      </c>
      <c r="Z100" s="1705">
        <f>VLOOKUP($C100,'Bo sung'!$B$10:$U$165,14,0)</f>
        <v>4171</v>
      </c>
      <c r="AA100" s="1722">
        <f t="shared" ref="AA100:AA164" si="18">V100-L100</f>
        <v>4171</v>
      </c>
      <c r="AB100" s="1256" t="str">
        <f>VLOOKUP($C100,'Bo sung'!$B$10:$U$165,15,0)</f>
        <v>NQ KH năm
2018</v>
      </c>
    </row>
    <row r="101" spans="1:36" ht="75.75" customHeight="1">
      <c r="A101" s="1719">
        <v>2</v>
      </c>
      <c r="B101" s="1695"/>
      <c r="C101" s="1696" t="s">
        <v>1689</v>
      </c>
      <c r="D101" s="1690" t="str">
        <f>VLOOKUP($C101,'Bo sung'!$B$10:$U$165,2,0)</f>
        <v>Ba Đồn</v>
      </c>
      <c r="E101" s="1719">
        <f>VLOOKUP($C101,'Bo sung'!$B$10:$U$165,3,0)</f>
        <v>2018</v>
      </c>
      <c r="F101" s="1719">
        <f>VLOOKUP($C101,'Bo sung'!$B$10:$U$165,4,0)</f>
        <v>2019</v>
      </c>
      <c r="G101" s="1256" t="str">
        <f>VLOOKUP($C101,'Bo sung'!$B$10:$U$165,5,0)</f>
        <v>3975/QĐ-UBND ngày 31/10/2017</v>
      </c>
      <c r="H101" s="1705">
        <f>VLOOKUP($C101,'Bo sung'!$B$10:$U$165,6,0)</f>
        <v>3000</v>
      </c>
      <c r="I101" s="1705">
        <f>VLOOKUP($C101,'Bo sung'!$B$10:$U$165,7,0)</f>
        <v>3000</v>
      </c>
      <c r="J101" s="1705" t="e">
        <f>VLOOKUP($B101,'Bo sung'!$B$10:$U$165,7,0)</f>
        <v>#N/A</v>
      </c>
      <c r="K101" s="1705"/>
      <c r="L101" s="1705">
        <f>VLOOKUP($C101,'Bo sung'!$B$10:$U$165,10,0)</f>
        <v>0</v>
      </c>
      <c r="M101" s="1705"/>
      <c r="N101" s="1705"/>
      <c r="O101" s="1705"/>
      <c r="P101" s="1705"/>
      <c r="Q101" s="1705">
        <v>1500</v>
      </c>
      <c r="R101" s="1705">
        <v>1500</v>
      </c>
      <c r="S101" s="1705"/>
      <c r="T101" s="1705"/>
      <c r="U101" s="1705"/>
      <c r="V101" s="1705">
        <f>SUM(M101:U101)</f>
        <v>3000</v>
      </c>
      <c r="W101" s="1705">
        <f>VLOOKUP($C101,'Bo sung'!$B$10:$U$165,11,0)</f>
        <v>3000</v>
      </c>
      <c r="X101" s="1705">
        <f>VLOOKUP($C101,'Bo sung'!$B$10:$U$165,12,0)</f>
        <v>0</v>
      </c>
      <c r="Y101" s="1705">
        <f>VLOOKUP($C101,'Bo sung'!$B$10:$U$165,13,0)</f>
        <v>0</v>
      </c>
      <c r="Z101" s="1705">
        <f>VLOOKUP($C101,'Bo sung'!$B$10:$U$165,14,0)</f>
        <v>3000</v>
      </c>
      <c r="AA101" s="1722">
        <f t="shared" si="18"/>
        <v>3000</v>
      </c>
      <c r="AB101" s="1256" t="str">
        <f>VLOOKUP($C101,'Bo sung'!$B$10:$U$165,15,0)</f>
        <v>NQ KH năm
2018</v>
      </c>
    </row>
    <row r="102" spans="1:36" ht="75.75" customHeight="1">
      <c r="A102" s="1719">
        <v>3</v>
      </c>
      <c r="B102" s="1695"/>
      <c r="C102" s="1696" t="s">
        <v>1679</v>
      </c>
      <c r="D102" s="1690" t="str">
        <f>VLOOKUP($C102,'Bo sung'!$B$10:$U$165,2,0)</f>
        <v>Quảng Trạch</v>
      </c>
      <c r="E102" s="1719">
        <f>VLOOKUP($C102,'Bo sung'!$B$10:$U$165,3,0)</f>
        <v>2018</v>
      </c>
      <c r="F102" s="1719">
        <f>VLOOKUP($C102,'Bo sung'!$B$10:$U$165,4,0)</f>
        <v>2020</v>
      </c>
      <c r="G102" s="1256" t="str">
        <f>VLOOKUP($C102,'Bo sung'!$B$10:$U$165,5,0)</f>
        <v>3854/QĐ-UBND ngày 30/10/2017</v>
      </c>
      <c r="H102" s="1705">
        <f>VLOOKUP($C102,'Bo sung'!$B$10:$U$165,6,0)</f>
        <v>5000</v>
      </c>
      <c r="I102" s="1705">
        <f>VLOOKUP($C102,'Bo sung'!$B$10:$U$165,7,0)</f>
        <v>5000</v>
      </c>
      <c r="J102" s="1705" t="e">
        <f>VLOOKUP($B102,'Bo sung'!$B$10:$U$165,7,0)</f>
        <v>#N/A</v>
      </c>
      <c r="K102" s="1705"/>
      <c r="L102" s="1705">
        <f>VLOOKUP($C102,'Bo sung'!$B$10:$U$165,10,0)</f>
        <v>0</v>
      </c>
      <c r="M102" s="1705"/>
      <c r="N102" s="1705"/>
      <c r="O102" s="1705"/>
      <c r="P102" s="1705"/>
      <c r="Q102" s="1705">
        <v>1500</v>
      </c>
      <c r="R102" s="1705"/>
      <c r="S102" s="1705"/>
      <c r="T102" s="1705"/>
      <c r="U102" s="1705"/>
      <c r="V102" s="1705">
        <f t="shared" ref="V102:V166" si="19">SUM(M102:U102)</f>
        <v>1500</v>
      </c>
      <c r="W102" s="1705">
        <f>VLOOKUP($C102,'Bo sung'!$B$10:$U$165,11,0)</f>
        <v>1500</v>
      </c>
      <c r="X102" s="1705">
        <f>VLOOKUP($C102,'Bo sung'!$B$10:$U$165,12,0)</f>
        <v>0</v>
      </c>
      <c r="Y102" s="1705">
        <f>VLOOKUP($C102,'Bo sung'!$B$10:$U$165,13,0)</f>
        <v>0</v>
      </c>
      <c r="Z102" s="1705">
        <f>VLOOKUP($C102,'Bo sung'!$B$10:$U$165,14,0)</f>
        <v>1500</v>
      </c>
      <c r="AA102" s="1722">
        <f t="shared" si="18"/>
        <v>1500</v>
      </c>
      <c r="AB102" s="1256" t="str">
        <f>VLOOKUP($C102,'Bo sung'!$B$10:$U$165,15,0)</f>
        <v>NQ KH năm
2018</v>
      </c>
    </row>
    <row r="103" spans="1:36" ht="75.75" customHeight="1">
      <c r="A103" s="1719">
        <v>4</v>
      </c>
      <c r="B103" s="1695"/>
      <c r="C103" s="1696" t="s">
        <v>1690</v>
      </c>
      <c r="D103" s="1690" t="str">
        <f>VLOOKUP($C103,'Bo sung'!$B$10:$U$165,2,0)</f>
        <v>Quảng Ninh</v>
      </c>
      <c r="E103" s="1719">
        <f>VLOOKUP($C103,'Bo sung'!$B$10:$U$165,3,0)</f>
        <v>2018</v>
      </c>
      <c r="F103" s="1719">
        <f>VLOOKUP($C103,'Bo sung'!$B$10:$U$165,4,0)</f>
        <v>2020</v>
      </c>
      <c r="G103" s="1256" t="str">
        <f>VLOOKUP($C103,'Bo sung'!$B$10:$U$165,5,0)</f>
        <v>3846/QĐ-UBND ngày 30/10/2017</v>
      </c>
      <c r="H103" s="1705">
        <f>VLOOKUP($C103,'Bo sung'!$B$10:$U$165,6,0)</f>
        <v>33795</v>
      </c>
      <c r="I103" s="1705">
        <f>VLOOKUP($C103,'Bo sung'!$B$10:$U$165,7,0)</f>
        <v>33795</v>
      </c>
      <c r="J103" s="1705" t="e">
        <f>VLOOKUP($B103,'Bo sung'!$B$10:$U$165,7,0)</f>
        <v>#N/A</v>
      </c>
      <c r="K103" s="1705"/>
      <c r="L103" s="1705">
        <f>VLOOKUP($C103,'Bo sung'!$B$10:$U$165,10,0)</f>
        <v>0</v>
      </c>
      <c r="M103" s="1705"/>
      <c r="N103" s="1705"/>
      <c r="O103" s="1705"/>
      <c r="P103" s="1705"/>
      <c r="Q103" s="1705">
        <v>9125</v>
      </c>
      <c r="R103" s="1705">
        <v>21284</v>
      </c>
      <c r="S103" s="1705"/>
      <c r="T103" s="1705"/>
      <c r="U103" s="1705"/>
      <c r="V103" s="1705">
        <f t="shared" si="19"/>
        <v>30409</v>
      </c>
      <c r="W103" s="1705">
        <f>VLOOKUP($C103,'Bo sung'!$B$10:$U$165,11,0)</f>
        <v>30409</v>
      </c>
      <c r="X103" s="1705">
        <f>VLOOKUP($C103,'Bo sung'!$B$10:$U$165,12,0)</f>
        <v>0</v>
      </c>
      <c r="Y103" s="1705">
        <f>VLOOKUP($C103,'Bo sung'!$B$10:$U$165,13,0)</f>
        <v>0</v>
      </c>
      <c r="Z103" s="1705">
        <f>VLOOKUP($C103,'Bo sung'!$B$10:$U$165,14,0)</f>
        <v>30409</v>
      </c>
      <c r="AA103" s="1722">
        <f t="shared" si="18"/>
        <v>30409</v>
      </c>
      <c r="AB103" s="1256" t="str">
        <f>VLOOKUP($C103,'Bo sung'!$B$10:$U$165,15,0)</f>
        <v>NQ KH năm
2018</v>
      </c>
    </row>
    <row r="104" spans="1:36" ht="75.75" customHeight="1">
      <c r="A104" s="1719">
        <v>5</v>
      </c>
      <c r="B104" s="1695"/>
      <c r="C104" s="1696" t="s">
        <v>1678</v>
      </c>
      <c r="D104" s="1690" t="str">
        <f>VLOOKUP($C104,'Bo sung'!$B$10:$U$165,2,0)</f>
        <v>Tuyên Hóa</v>
      </c>
      <c r="E104" s="1719">
        <f>VLOOKUP($C104,'Bo sung'!$B$10:$U$165,3,0)</f>
        <v>2017</v>
      </c>
      <c r="F104" s="1719">
        <f>VLOOKUP($C104,'Bo sung'!$B$10:$U$165,4,0)</f>
        <v>2019</v>
      </c>
      <c r="G104" s="1256" t="str">
        <f>VLOOKUP($C104,'Bo sung'!$B$10:$U$165,5,0)</f>
        <v>3392/QĐ-UBND ngày 26/9/2017</v>
      </c>
      <c r="H104" s="1705">
        <f>VLOOKUP($C104,'Bo sung'!$B$10:$U$165,6,0)</f>
        <v>10000</v>
      </c>
      <c r="I104" s="1705">
        <f>VLOOKUP($C104,'Bo sung'!$B$10:$U$165,7,0)</f>
        <v>3500</v>
      </c>
      <c r="J104" s="1705" t="e">
        <f>VLOOKUP($B104,'Bo sung'!$B$10:$U$165,7,0)</f>
        <v>#N/A</v>
      </c>
      <c r="K104" s="1705"/>
      <c r="L104" s="1705">
        <f>VLOOKUP($C104,'Bo sung'!$B$10:$U$165,10,0)</f>
        <v>0</v>
      </c>
      <c r="M104" s="1705"/>
      <c r="N104" s="1705"/>
      <c r="O104" s="1705"/>
      <c r="P104" s="1705"/>
      <c r="Q104" s="1705">
        <v>1750</v>
      </c>
      <c r="R104" s="1705">
        <v>1750</v>
      </c>
      <c r="S104" s="1705"/>
      <c r="T104" s="1705"/>
      <c r="U104" s="1705"/>
      <c r="V104" s="1705">
        <f t="shared" si="19"/>
        <v>3500</v>
      </c>
      <c r="W104" s="1705">
        <f>VLOOKUP($C104,'Bo sung'!$B$10:$U$165,11,0)</f>
        <v>3500</v>
      </c>
      <c r="X104" s="1705">
        <f>VLOOKUP($C104,'Bo sung'!$B$10:$U$165,12,0)</f>
        <v>0</v>
      </c>
      <c r="Y104" s="1705">
        <f>VLOOKUP($C104,'Bo sung'!$B$10:$U$165,13,0)</f>
        <v>0</v>
      </c>
      <c r="Z104" s="1705">
        <f>VLOOKUP($C104,'Bo sung'!$B$10:$U$165,14,0)</f>
        <v>3500</v>
      </c>
      <c r="AA104" s="1722">
        <f t="shared" si="18"/>
        <v>3500</v>
      </c>
      <c r="AB104" s="1256" t="str">
        <f>VLOOKUP($C104,'Bo sung'!$B$10:$U$165,15,0)</f>
        <v>NQ KH năm
2018</v>
      </c>
    </row>
    <row r="105" spans="1:36" ht="75.75" customHeight="1">
      <c r="A105" s="1719">
        <v>6</v>
      </c>
      <c r="B105" s="1695"/>
      <c r="C105" s="1696" t="s">
        <v>1680</v>
      </c>
      <c r="D105" s="1690" t="str">
        <f>VLOOKUP($C105,'Bo sung'!$B$10:$U$165,2,0)</f>
        <v>Bố Trạch</v>
      </c>
      <c r="E105" s="1719">
        <f>VLOOKUP($C105,'Bo sung'!$B$10:$U$165,3,0)</f>
        <v>2015</v>
      </c>
      <c r="F105" s="1719">
        <f>VLOOKUP($C105,'Bo sung'!$B$10:$U$165,4,0)</f>
        <v>2018</v>
      </c>
      <c r="G105" s="1256" t="str">
        <f>VLOOKUP($C105,'Bo sung'!$B$10:$U$165,5,0)</f>
        <v>797/QĐ-UBND ngày 27/3/2015; 2599/QĐ-UBND ngày 21/7/2017</v>
      </c>
      <c r="H105" s="1705">
        <f>VLOOKUP($C105,'Bo sung'!$B$10:$U$165,6,0)</f>
        <v>5210</v>
      </c>
      <c r="I105" s="1705">
        <f>VLOOKUP($C105,'Bo sung'!$B$10:$U$165,7,0)</f>
        <v>2000</v>
      </c>
      <c r="J105" s="1705" t="e">
        <f>VLOOKUP($B105,'Bo sung'!$B$10:$U$165,7,0)</f>
        <v>#N/A</v>
      </c>
      <c r="K105" s="1705"/>
      <c r="L105" s="1705">
        <f>VLOOKUP($C105,'Bo sung'!$B$10:$U$165,10,0)</f>
        <v>0</v>
      </c>
      <c r="M105" s="1705"/>
      <c r="N105" s="1705"/>
      <c r="O105" s="1705"/>
      <c r="P105" s="1705"/>
      <c r="Q105" s="1705">
        <v>2000</v>
      </c>
      <c r="R105" s="1705"/>
      <c r="S105" s="1705"/>
      <c r="T105" s="1705"/>
      <c r="U105" s="1705"/>
      <c r="V105" s="1705">
        <f t="shared" si="19"/>
        <v>2000</v>
      </c>
      <c r="W105" s="1705">
        <f>VLOOKUP($C105,'Bo sung'!$B$10:$U$165,11,0)</f>
        <v>2000</v>
      </c>
      <c r="X105" s="1705">
        <f>VLOOKUP($C105,'Bo sung'!$B$10:$U$165,12,0)</f>
        <v>0</v>
      </c>
      <c r="Y105" s="1705">
        <f>VLOOKUP($C105,'Bo sung'!$B$10:$U$165,13,0)</f>
        <v>0</v>
      </c>
      <c r="Z105" s="1705">
        <f>VLOOKUP($C105,'Bo sung'!$B$10:$U$165,14,0)</f>
        <v>2000</v>
      </c>
      <c r="AA105" s="1722">
        <f t="shared" si="18"/>
        <v>2000</v>
      </c>
      <c r="AB105" s="1256" t="str">
        <f>VLOOKUP($C105,'Bo sung'!$B$10:$U$165,15,0)</f>
        <v>NQ KH năm
2018</v>
      </c>
    </row>
    <row r="106" spans="1:36" ht="75.75" customHeight="1">
      <c r="A106" s="1719">
        <v>7</v>
      </c>
      <c r="B106" s="1695"/>
      <c r="C106" s="1696" t="s">
        <v>1691</v>
      </c>
      <c r="D106" s="1690" t="str">
        <f>VLOOKUP($C106,'Bo sung'!$B$10:$U$165,2,0)</f>
        <v>Quảng Ninh</v>
      </c>
      <c r="E106" s="1719">
        <f>VLOOKUP($C106,'Bo sung'!$B$10:$U$165,3,0)</f>
        <v>2017</v>
      </c>
      <c r="F106" s="1719">
        <f>VLOOKUP($C106,'Bo sung'!$B$10:$U$165,4,0)</f>
        <v>2019</v>
      </c>
      <c r="G106" s="1256" t="str">
        <f>VLOOKUP($C106,'Bo sung'!$B$10:$U$165,5,0)</f>
        <v>534/QĐ-UBND ngày 14/6/2017</v>
      </c>
      <c r="H106" s="1705">
        <f>VLOOKUP($C106,'Bo sung'!$B$10:$U$165,6,0)</f>
        <v>4060</v>
      </c>
      <c r="I106" s="1705">
        <f>VLOOKUP($C106,'Bo sung'!$B$10:$U$165,7,0)</f>
        <v>1198</v>
      </c>
      <c r="J106" s="1705" t="e">
        <f>VLOOKUP($B106,'Bo sung'!$B$10:$U$165,7,0)</f>
        <v>#N/A</v>
      </c>
      <c r="K106" s="1705"/>
      <c r="L106" s="1705">
        <f>VLOOKUP($C106,'Bo sung'!$B$10:$U$165,10,0)</f>
        <v>0</v>
      </c>
      <c r="M106" s="1705"/>
      <c r="N106" s="1705"/>
      <c r="O106" s="1705"/>
      <c r="P106" s="1705"/>
      <c r="Q106" s="1705">
        <v>1198</v>
      </c>
      <c r="R106" s="1705"/>
      <c r="S106" s="1705"/>
      <c r="T106" s="1705"/>
      <c r="U106" s="1705"/>
      <c r="V106" s="1705">
        <f t="shared" si="19"/>
        <v>1198</v>
      </c>
      <c r="W106" s="1705">
        <f>VLOOKUP($C106,'Bo sung'!$B$10:$U$165,11,0)</f>
        <v>1198</v>
      </c>
      <c r="X106" s="1705">
        <f>VLOOKUP($C106,'Bo sung'!$B$10:$U$165,12,0)</f>
        <v>0</v>
      </c>
      <c r="Y106" s="1705">
        <f>VLOOKUP($C106,'Bo sung'!$B$10:$U$165,13,0)</f>
        <v>0</v>
      </c>
      <c r="Z106" s="1705">
        <f>VLOOKUP($C106,'Bo sung'!$B$10:$U$165,14,0)</f>
        <v>1198</v>
      </c>
      <c r="AA106" s="1722">
        <f t="shared" si="18"/>
        <v>1198</v>
      </c>
      <c r="AB106" s="1256" t="str">
        <f>VLOOKUP($C106,'Bo sung'!$B$10:$U$165,15,0)</f>
        <v>NQ KH năm
2018</v>
      </c>
    </row>
    <row r="107" spans="1:36" ht="75.75" customHeight="1">
      <c r="A107" s="1719">
        <v>8</v>
      </c>
      <c r="B107" s="1695"/>
      <c r="C107" s="1696" t="s">
        <v>1912</v>
      </c>
      <c r="D107" s="1690" t="str">
        <f>VLOOKUP($C107,'Bo sung'!$B$10:$U$165,2,0)</f>
        <v>Đồng Hới</v>
      </c>
      <c r="E107" s="1719">
        <f>VLOOKUP($C107,'Bo sung'!$B$10:$U$165,3,0)</f>
        <v>2017</v>
      </c>
      <c r="F107" s="1719">
        <f>VLOOKUP($C107,'Bo sung'!$B$10:$U$165,4,0)</f>
        <v>2019</v>
      </c>
      <c r="G107" s="1256" t="str">
        <f>VLOOKUP($C107,'Bo sung'!$B$10:$U$165,5,0)</f>
        <v xml:space="preserve">3907a/QĐ-UBND ngày 31/10/2017 </v>
      </c>
      <c r="H107" s="1705">
        <f>VLOOKUP($C107,'Bo sung'!$B$10:$U$165,6,0)</f>
        <v>10000</v>
      </c>
      <c r="I107" s="1705">
        <f>VLOOKUP($C107,'Bo sung'!$B$10:$U$165,7,0)</f>
        <v>2500</v>
      </c>
      <c r="J107" s="1705" t="e">
        <f>VLOOKUP($B107,'Bo sung'!$B$10:$U$165,7,0)</f>
        <v>#N/A</v>
      </c>
      <c r="K107" s="1705"/>
      <c r="L107" s="1705">
        <f>VLOOKUP($C107,'Bo sung'!$B$10:$U$165,10,0)</f>
        <v>0</v>
      </c>
      <c r="M107" s="1705"/>
      <c r="N107" s="1705"/>
      <c r="O107" s="1705"/>
      <c r="P107" s="1705"/>
      <c r="Q107" s="1705"/>
      <c r="R107" s="1705"/>
      <c r="S107" s="1705">
        <v>2500</v>
      </c>
      <c r="T107" s="1705"/>
      <c r="U107" s="1705"/>
      <c r="V107" s="1705">
        <f t="shared" si="19"/>
        <v>2500</v>
      </c>
      <c r="W107" s="1705">
        <f>VLOOKUP($C107,'Bo sung'!$B$10:$U$165,11,0)</f>
        <v>2500</v>
      </c>
      <c r="X107" s="1705">
        <f>VLOOKUP($C107,'Bo sung'!$B$10:$U$165,12,0)</f>
        <v>0</v>
      </c>
      <c r="Y107" s="1705">
        <f>VLOOKUP($C107,'Bo sung'!$B$10:$U$165,13,0)</f>
        <v>0</v>
      </c>
      <c r="Z107" s="1705">
        <f>VLOOKUP($C107,'Bo sung'!$B$10:$U$165,14,0)</f>
        <v>2500</v>
      </c>
      <c r="AA107" s="1722">
        <f t="shared" si="18"/>
        <v>2500</v>
      </c>
      <c r="AB107" s="1256" t="str">
        <f>VLOOKUP($C107,'Bo sung'!$B$10:$U$165,15,0)</f>
        <v>NQ KH năm
2019</v>
      </c>
    </row>
    <row r="108" spans="1:36" ht="75.75" customHeight="1">
      <c r="A108" s="1719">
        <v>9</v>
      </c>
      <c r="B108" s="1695"/>
      <c r="C108" s="1696" t="s">
        <v>1913</v>
      </c>
      <c r="D108" s="1690" t="str">
        <f>VLOOKUP($C108,'Bo sung'!$B$10:$U$165,2,0)</f>
        <v>Quảng Ninh</v>
      </c>
      <c r="E108" s="1719">
        <f>VLOOKUP($C108,'Bo sung'!$B$10:$U$165,3,0)</f>
        <v>2018</v>
      </c>
      <c r="F108" s="1719">
        <f>VLOOKUP($C108,'Bo sung'!$B$10:$U$165,4,0)</f>
        <v>2020</v>
      </c>
      <c r="G108" s="1256" t="str">
        <f>VLOOKUP($C108,'Bo sung'!$B$10:$U$165,5,0)</f>
        <v>3952a/QĐ-UBND ngày 31/10/2017</v>
      </c>
      <c r="H108" s="1705">
        <f>VLOOKUP($C108,'Bo sung'!$B$10:$U$165,6,0)</f>
        <v>2100</v>
      </c>
      <c r="I108" s="1705">
        <f>VLOOKUP($C108,'Bo sung'!$B$10:$U$165,7,0)</f>
        <v>1260</v>
      </c>
      <c r="J108" s="1705" t="e">
        <f>VLOOKUP($B108,'Bo sung'!$B$10:$U$165,7,0)</f>
        <v>#N/A</v>
      </c>
      <c r="K108" s="1705"/>
      <c r="L108" s="1705">
        <f>VLOOKUP($C108,'Bo sung'!$B$10:$U$165,10,0)</f>
        <v>0</v>
      </c>
      <c r="M108" s="1705"/>
      <c r="N108" s="1705"/>
      <c r="O108" s="1705"/>
      <c r="P108" s="1705"/>
      <c r="Q108" s="1705"/>
      <c r="R108" s="1705"/>
      <c r="S108" s="1705">
        <v>1260</v>
      </c>
      <c r="T108" s="1705"/>
      <c r="U108" s="1705"/>
      <c r="V108" s="1705">
        <f t="shared" si="19"/>
        <v>1260</v>
      </c>
      <c r="W108" s="1705">
        <f>VLOOKUP($C108,'Bo sung'!$B$10:$U$165,11,0)</f>
        <v>1260</v>
      </c>
      <c r="X108" s="1705">
        <f>VLOOKUP($C108,'Bo sung'!$B$10:$U$165,12,0)</f>
        <v>0</v>
      </c>
      <c r="Y108" s="1705">
        <f>VLOOKUP($C108,'Bo sung'!$B$10:$U$165,13,0)</f>
        <v>0</v>
      </c>
      <c r="Z108" s="1705">
        <f>VLOOKUP($C108,'Bo sung'!$B$10:$U$165,14,0)</f>
        <v>1260</v>
      </c>
      <c r="AA108" s="1722">
        <f t="shared" si="18"/>
        <v>1260</v>
      </c>
      <c r="AB108" s="1256" t="str">
        <f>VLOOKUP($C108,'Bo sung'!$B$10:$U$165,15,0)</f>
        <v>NQ KH năm
2019</v>
      </c>
    </row>
    <row r="109" spans="1:36" ht="75.75" customHeight="1">
      <c r="A109" s="1719">
        <v>10</v>
      </c>
      <c r="B109" s="1695"/>
      <c r="C109" s="1696" t="s">
        <v>1914</v>
      </c>
      <c r="D109" s="1690" t="str">
        <f>VLOOKUP($C109,'Bo sung'!$B$10:$U$165,2,0)</f>
        <v>Lệ Thủy</v>
      </c>
      <c r="E109" s="1719">
        <f>VLOOKUP($C109,'Bo sung'!$B$10:$U$165,3,0)</f>
        <v>2018</v>
      </c>
      <c r="F109" s="1719">
        <f>VLOOKUP($C109,'Bo sung'!$B$10:$U$165,4,0)</f>
        <v>2020</v>
      </c>
      <c r="G109" s="1256" t="str">
        <f>VLOOKUP($C109,'Bo sung'!$B$10:$U$165,5,0)</f>
        <v>3953/QĐ-UBND ngày 31/10/2017</v>
      </c>
      <c r="H109" s="1705">
        <f>VLOOKUP($C109,'Bo sung'!$B$10:$U$165,6,0)</f>
        <v>4500</v>
      </c>
      <c r="I109" s="1705">
        <f>VLOOKUP($C109,'Bo sung'!$B$10:$U$165,7,0)</f>
        <v>2700</v>
      </c>
      <c r="J109" s="1705" t="e">
        <f>VLOOKUP($B109,'Bo sung'!$B$10:$U$165,7,0)</f>
        <v>#N/A</v>
      </c>
      <c r="K109" s="1705"/>
      <c r="L109" s="1705">
        <f>VLOOKUP($C109,'Bo sung'!$B$10:$U$165,10,0)</f>
        <v>0</v>
      </c>
      <c r="M109" s="1705"/>
      <c r="N109" s="1705"/>
      <c r="O109" s="1705"/>
      <c r="P109" s="1705"/>
      <c r="Q109" s="1705"/>
      <c r="R109" s="1705"/>
      <c r="S109" s="1705">
        <v>1350</v>
      </c>
      <c r="T109" s="1705"/>
      <c r="U109" s="1705">
        <v>1080</v>
      </c>
      <c r="V109" s="1705">
        <f t="shared" si="19"/>
        <v>2430</v>
      </c>
      <c r="W109" s="1705">
        <f>VLOOKUP($C109,'Bo sung'!$B$10:$U$165,11,0)</f>
        <v>2700</v>
      </c>
      <c r="X109" s="1705">
        <f>VLOOKUP($C109,'Bo sung'!$B$10:$U$165,12,0)</f>
        <v>0</v>
      </c>
      <c r="Y109" s="1705">
        <f>VLOOKUP($C109,'Bo sung'!$B$10:$U$165,13,0)</f>
        <v>0</v>
      </c>
      <c r="Z109" s="1705">
        <f>VLOOKUP($C109,'Bo sung'!$B$10:$U$165,14,0)</f>
        <v>2700</v>
      </c>
      <c r="AA109" s="1722">
        <f t="shared" si="18"/>
        <v>2430</v>
      </c>
      <c r="AB109" s="1256" t="str">
        <f>VLOOKUP($C109,'Bo sung'!$B$10:$U$165,15,0)</f>
        <v>NQ KH năm
2019</v>
      </c>
    </row>
    <row r="110" spans="1:36" ht="75.75" customHeight="1">
      <c r="A110" s="1719">
        <v>11</v>
      </c>
      <c r="B110" s="1695"/>
      <c r="C110" s="1696" t="s">
        <v>1915</v>
      </c>
      <c r="D110" s="1690" t="str">
        <f>VLOOKUP($C110,'Bo sung'!$B$10:$U$165,2,0)</f>
        <v>Lệ Thủy</v>
      </c>
      <c r="E110" s="1719">
        <f>VLOOKUP($C110,'Bo sung'!$B$10:$U$165,3,0)</f>
        <v>2018</v>
      </c>
      <c r="F110" s="1719">
        <f>VLOOKUP($C110,'Bo sung'!$B$10:$U$165,4,0)</f>
        <v>2020</v>
      </c>
      <c r="G110" s="1256" t="str">
        <f>VLOOKUP($C110,'Bo sung'!$B$10:$U$165,5,0)</f>
        <v>3895/QĐ-UBND ngày 30/10/2017</v>
      </c>
      <c r="H110" s="1705">
        <f>VLOOKUP($C110,'Bo sung'!$B$10:$U$165,6,0)</f>
        <v>4700</v>
      </c>
      <c r="I110" s="1705">
        <f>VLOOKUP($C110,'Bo sung'!$B$10:$U$165,7,0)</f>
        <v>2820</v>
      </c>
      <c r="J110" s="1705" t="e">
        <f>VLOOKUP($B110,'Bo sung'!$B$10:$U$165,7,0)</f>
        <v>#N/A</v>
      </c>
      <c r="K110" s="1705"/>
      <c r="L110" s="1705">
        <f>VLOOKUP($C110,'Bo sung'!$B$10:$U$165,10,0)</f>
        <v>0</v>
      </c>
      <c r="M110" s="1705"/>
      <c r="N110" s="1705"/>
      <c r="O110" s="1705"/>
      <c r="P110" s="1705"/>
      <c r="Q110" s="1705"/>
      <c r="R110" s="1705"/>
      <c r="S110" s="1705">
        <v>1410</v>
      </c>
      <c r="T110" s="1705"/>
      <c r="U110" s="1705">
        <v>1128</v>
      </c>
      <c r="V110" s="1705">
        <f t="shared" si="19"/>
        <v>2538</v>
      </c>
      <c r="W110" s="1705">
        <f>VLOOKUP($C110,'Bo sung'!$B$10:$U$165,11,0)</f>
        <v>2820</v>
      </c>
      <c r="X110" s="1705">
        <f>VLOOKUP($C110,'Bo sung'!$B$10:$U$165,12,0)</f>
        <v>0</v>
      </c>
      <c r="Y110" s="1705">
        <f>VLOOKUP($C110,'Bo sung'!$B$10:$U$165,13,0)</f>
        <v>0</v>
      </c>
      <c r="Z110" s="1705">
        <f>VLOOKUP($C110,'Bo sung'!$B$10:$U$165,14,0)</f>
        <v>2820</v>
      </c>
      <c r="AA110" s="1722">
        <f t="shared" si="18"/>
        <v>2538</v>
      </c>
      <c r="AB110" s="1256" t="str">
        <f>VLOOKUP($C110,'Bo sung'!$B$10:$U$165,15,0)</f>
        <v>NQ KH năm
2019</v>
      </c>
    </row>
    <row r="111" spans="1:36" ht="75.75" customHeight="1">
      <c r="A111" s="1719">
        <v>12</v>
      </c>
      <c r="B111" s="1695"/>
      <c r="C111" s="1696" t="s">
        <v>1916</v>
      </c>
      <c r="D111" s="1690" t="str">
        <f>VLOOKUP($C111,'Bo sung'!$B$10:$U$165,2,0)</f>
        <v>Lệ Thủy</v>
      </c>
      <c r="E111" s="1719">
        <f>VLOOKUP($C111,'Bo sung'!$B$10:$U$165,3,0)</f>
        <v>2018</v>
      </c>
      <c r="F111" s="1719">
        <f>VLOOKUP($C111,'Bo sung'!$B$10:$U$165,4,0)</f>
        <v>2020</v>
      </c>
      <c r="G111" s="1256" t="str">
        <f>VLOOKUP($C111,'Bo sung'!$B$10:$U$165,5,0)</f>
        <v>3936/QĐ-UBND ngày 30/10/2017</v>
      </c>
      <c r="H111" s="1705">
        <f>VLOOKUP($C111,'Bo sung'!$B$10:$U$165,6,0)</f>
        <v>9000</v>
      </c>
      <c r="I111" s="1705">
        <f>VLOOKUP($C111,'Bo sung'!$B$10:$U$165,7,0)</f>
        <v>3000</v>
      </c>
      <c r="J111" s="1705" t="e">
        <f>VLOOKUP($B111,'Bo sung'!$B$10:$U$165,7,0)</f>
        <v>#N/A</v>
      </c>
      <c r="K111" s="1705"/>
      <c r="L111" s="1705">
        <f>VLOOKUP($C111,'Bo sung'!$B$10:$U$165,10,0)</f>
        <v>0</v>
      </c>
      <c r="M111" s="1705"/>
      <c r="N111" s="1705"/>
      <c r="O111" s="1705"/>
      <c r="P111" s="1705"/>
      <c r="Q111" s="1705"/>
      <c r="R111" s="1705"/>
      <c r="S111" s="1705">
        <v>1500</v>
      </c>
      <c r="T111" s="1705"/>
      <c r="U111" s="1705">
        <v>1200</v>
      </c>
      <c r="V111" s="1705">
        <f t="shared" si="19"/>
        <v>2700</v>
      </c>
      <c r="W111" s="1705">
        <f>VLOOKUP($C111,'Bo sung'!$B$10:$U$165,11,0)</f>
        <v>3000</v>
      </c>
      <c r="X111" s="1705">
        <f>VLOOKUP($C111,'Bo sung'!$B$10:$U$165,12,0)</f>
        <v>0</v>
      </c>
      <c r="Y111" s="1705">
        <f>VLOOKUP($C111,'Bo sung'!$B$10:$U$165,13,0)</f>
        <v>0</v>
      </c>
      <c r="Z111" s="1705">
        <f>VLOOKUP($C111,'Bo sung'!$B$10:$U$165,14,0)</f>
        <v>3000</v>
      </c>
      <c r="AA111" s="1722">
        <f t="shared" si="18"/>
        <v>2700</v>
      </c>
      <c r="AB111" s="1256" t="str">
        <f>VLOOKUP($C111,'Bo sung'!$B$10:$U$165,15,0)</f>
        <v>NQ KH năm
2019</v>
      </c>
    </row>
    <row r="112" spans="1:36" ht="75.75" customHeight="1">
      <c r="A112" s="1719">
        <v>13</v>
      </c>
      <c r="B112" s="1695"/>
      <c r="C112" s="1696" t="s">
        <v>1917</v>
      </c>
      <c r="D112" s="1690" t="str">
        <f>VLOOKUP($C112,'Bo sung'!$B$10:$U$165,2,0)</f>
        <v>Quảng Ninh</v>
      </c>
      <c r="E112" s="1719">
        <f>VLOOKUP($C112,'Bo sung'!$B$10:$U$165,3,0)</f>
        <v>2018</v>
      </c>
      <c r="F112" s="1719">
        <f>VLOOKUP($C112,'Bo sung'!$B$10:$U$165,4,0)</f>
        <v>2020</v>
      </c>
      <c r="G112" s="1256" t="str">
        <f>VLOOKUP($C112,'Bo sung'!$B$10:$U$165,5,0)</f>
        <v>3878a/QĐ-UBND ngày 30/10/2017</v>
      </c>
      <c r="H112" s="1705">
        <f>VLOOKUP($C112,'Bo sung'!$B$10:$U$165,6,0)</f>
        <v>6000</v>
      </c>
      <c r="I112" s="1705">
        <f>VLOOKUP($C112,'Bo sung'!$B$10:$U$165,7,0)</f>
        <v>3600</v>
      </c>
      <c r="J112" s="1705" t="e">
        <f>VLOOKUP($B112,'Bo sung'!$B$10:$U$165,7,0)</f>
        <v>#N/A</v>
      </c>
      <c r="K112" s="1705"/>
      <c r="L112" s="1705">
        <f>VLOOKUP($C112,'Bo sung'!$B$10:$U$165,10,0)</f>
        <v>0</v>
      </c>
      <c r="M112" s="1705"/>
      <c r="N112" s="1705"/>
      <c r="O112" s="1705"/>
      <c r="P112" s="1705"/>
      <c r="Q112" s="1705"/>
      <c r="R112" s="1705"/>
      <c r="S112" s="1705">
        <v>1800</v>
      </c>
      <c r="T112" s="1705"/>
      <c r="U112" s="1705">
        <v>1440</v>
      </c>
      <c r="V112" s="1705">
        <f t="shared" si="19"/>
        <v>3240</v>
      </c>
      <c r="W112" s="1705">
        <f>VLOOKUP($C112,'Bo sung'!$B$10:$U$165,11,0)</f>
        <v>3600</v>
      </c>
      <c r="X112" s="1705">
        <f>VLOOKUP($C112,'Bo sung'!$B$10:$U$165,12,0)</f>
        <v>0</v>
      </c>
      <c r="Y112" s="1705">
        <f>VLOOKUP($C112,'Bo sung'!$B$10:$U$165,13,0)</f>
        <v>0</v>
      </c>
      <c r="Z112" s="1705">
        <f>VLOOKUP($C112,'Bo sung'!$B$10:$U$165,14,0)</f>
        <v>3600</v>
      </c>
      <c r="AA112" s="1722">
        <f t="shared" si="18"/>
        <v>3240</v>
      </c>
      <c r="AB112" s="1256" t="str">
        <f>VLOOKUP($C112,'Bo sung'!$B$10:$U$165,15,0)</f>
        <v>NQ KH năm
2019</v>
      </c>
    </row>
    <row r="113" spans="1:28" ht="75.75" customHeight="1">
      <c r="A113" s="1719">
        <v>14</v>
      </c>
      <c r="B113" s="1695"/>
      <c r="C113" s="1696" t="s">
        <v>1918</v>
      </c>
      <c r="D113" s="1690" t="str">
        <f>VLOOKUP($C113,'Bo sung'!$B$10:$U$165,2,0)</f>
        <v>Tuyên Hóa</v>
      </c>
      <c r="E113" s="1719">
        <f>VLOOKUP($C113,'Bo sung'!$B$10:$U$165,3,0)</f>
        <v>2018</v>
      </c>
      <c r="F113" s="1719">
        <f>VLOOKUP($C113,'Bo sung'!$B$10:$U$165,4,0)</f>
        <v>2020</v>
      </c>
      <c r="G113" s="1256" t="str">
        <f>VLOOKUP($C113,'Bo sung'!$B$10:$U$165,5,0)</f>
        <v>3967/QĐ-UBND ngày 31/10/2017</v>
      </c>
      <c r="H113" s="1705">
        <f>VLOOKUP($C113,'Bo sung'!$B$10:$U$165,6,0)</f>
        <v>9910</v>
      </c>
      <c r="I113" s="1705">
        <f>VLOOKUP($C113,'Bo sung'!$B$10:$U$165,7,0)</f>
        <v>5946</v>
      </c>
      <c r="J113" s="1705" t="e">
        <f>VLOOKUP($B113,'Bo sung'!$B$10:$U$165,7,0)</f>
        <v>#N/A</v>
      </c>
      <c r="K113" s="1705"/>
      <c r="L113" s="1705">
        <f>VLOOKUP($C113,'Bo sung'!$B$10:$U$165,10,0)</f>
        <v>0</v>
      </c>
      <c r="M113" s="1705"/>
      <c r="N113" s="1705"/>
      <c r="O113" s="1705"/>
      <c r="P113" s="1705"/>
      <c r="Q113" s="1705"/>
      <c r="R113" s="1705"/>
      <c r="S113" s="1705">
        <v>2973</v>
      </c>
      <c r="T113" s="1705"/>
      <c r="U113" s="1705">
        <v>2378</v>
      </c>
      <c r="V113" s="1705">
        <f t="shared" si="19"/>
        <v>5351</v>
      </c>
      <c r="W113" s="1705">
        <f>VLOOKUP($C113,'Bo sung'!$B$10:$U$165,11,0)</f>
        <v>5946</v>
      </c>
      <c r="X113" s="1705">
        <f>VLOOKUP($C113,'Bo sung'!$B$10:$U$165,12,0)</f>
        <v>0</v>
      </c>
      <c r="Y113" s="1705">
        <f>VLOOKUP($C113,'Bo sung'!$B$10:$U$165,13,0)</f>
        <v>0</v>
      </c>
      <c r="Z113" s="1705">
        <f>VLOOKUP($C113,'Bo sung'!$B$10:$U$165,14,0)</f>
        <v>5946</v>
      </c>
      <c r="AA113" s="1722">
        <f t="shared" si="18"/>
        <v>5351</v>
      </c>
      <c r="AB113" s="1256" t="str">
        <f>VLOOKUP($C113,'Bo sung'!$B$10:$U$165,15,0)</f>
        <v>NQ KH năm
2019</v>
      </c>
    </row>
    <row r="114" spans="1:28" ht="75.75" customHeight="1">
      <c r="A114" s="1719">
        <v>15</v>
      </c>
      <c r="B114" s="1695"/>
      <c r="C114" s="1696" t="s">
        <v>1919</v>
      </c>
      <c r="D114" s="1690" t="str">
        <f>VLOOKUP($C114,'Bo sung'!$B$10:$U$165,2,0)</f>
        <v>Ba Đồn</v>
      </c>
      <c r="E114" s="1719">
        <f>VLOOKUP($C114,'Bo sung'!$B$10:$U$165,3,0)</f>
        <v>2018</v>
      </c>
      <c r="F114" s="1719">
        <f>VLOOKUP($C114,'Bo sung'!$B$10:$U$165,4,0)</f>
        <v>2020</v>
      </c>
      <c r="G114" s="1256" t="str">
        <f>VLOOKUP($C114,'Bo sung'!$B$10:$U$165,5,0)</f>
        <v>3506/QĐ-UBND ngày 05/10/2017</v>
      </c>
      <c r="H114" s="1705">
        <f>VLOOKUP($C114,'Bo sung'!$B$10:$U$165,6,0)</f>
        <v>9956</v>
      </c>
      <c r="I114" s="1705">
        <f>VLOOKUP($C114,'Bo sung'!$B$10:$U$165,7,0)</f>
        <v>5973</v>
      </c>
      <c r="J114" s="1705" t="e">
        <f>VLOOKUP($B114,'Bo sung'!$B$10:$U$165,7,0)</f>
        <v>#N/A</v>
      </c>
      <c r="K114" s="1705"/>
      <c r="L114" s="1705">
        <f>VLOOKUP($C114,'Bo sung'!$B$10:$U$165,10,0)</f>
        <v>0</v>
      </c>
      <c r="M114" s="1705"/>
      <c r="N114" s="1705"/>
      <c r="O114" s="1705"/>
      <c r="P114" s="1705"/>
      <c r="Q114" s="1705"/>
      <c r="R114" s="1705"/>
      <c r="S114" s="1705">
        <v>2986</v>
      </c>
      <c r="T114" s="1705"/>
      <c r="U114" s="1705">
        <v>2390</v>
      </c>
      <c r="V114" s="1705">
        <f t="shared" si="19"/>
        <v>5376</v>
      </c>
      <c r="W114" s="1705">
        <f>VLOOKUP($C114,'Bo sung'!$B$10:$U$165,11,0)</f>
        <v>5974</v>
      </c>
      <c r="X114" s="1705">
        <f>VLOOKUP($C114,'Bo sung'!$B$10:$U$165,12,0)</f>
        <v>0</v>
      </c>
      <c r="Y114" s="1705">
        <f>VLOOKUP($C114,'Bo sung'!$B$10:$U$165,13,0)</f>
        <v>0</v>
      </c>
      <c r="Z114" s="1705">
        <f>VLOOKUP($C114,'Bo sung'!$B$10:$U$165,14,0)</f>
        <v>5974</v>
      </c>
      <c r="AA114" s="1722">
        <f t="shared" si="18"/>
        <v>5376</v>
      </c>
      <c r="AB114" s="1256" t="str">
        <f>VLOOKUP($C114,'Bo sung'!$B$10:$U$165,15,0)</f>
        <v>NQ KH năm
2019</v>
      </c>
    </row>
    <row r="115" spans="1:28" ht="75.75" customHeight="1">
      <c r="A115" s="1719">
        <v>16</v>
      </c>
      <c r="B115" s="1695"/>
      <c r="C115" s="1696" t="s">
        <v>2310</v>
      </c>
      <c r="D115" s="1690" t="str">
        <f>VLOOKUP($C115,'Bo sung'!$B$10:$U$165,2,0)</f>
        <v>Bố Trạch</v>
      </c>
      <c r="E115" s="1719">
        <f>VLOOKUP($C115,'Bo sung'!$B$10:$U$165,3,0)</f>
        <v>2019</v>
      </c>
      <c r="F115" s="1719">
        <f>VLOOKUP($C115,'Bo sung'!$B$10:$U$165,4,0)</f>
        <v>2020</v>
      </c>
      <c r="G115" s="1256" t="str">
        <f>VLOOKUP($C115,'Bo sung'!$B$10:$U$165,5,0)</f>
        <v xml:space="preserve">3857a/QĐ-UBND ngày 31/10/2018 </v>
      </c>
      <c r="H115" s="1705">
        <f>VLOOKUP($C115,'Bo sung'!$B$10:$U$165,6,0)</f>
        <v>3500</v>
      </c>
      <c r="I115" s="1705">
        <f>VLOOKUP($C115,'Bo sung'!$B$10:$U$165,7,0)</f>
        <v>2100</v>
      </c>
      <c r="J115" s="1705" t="e">
        <f>VLOOKUP($B115,'Bo sung'!$B$10:$U$165,7,0)</f>
        <v>#N/A</v>
      </c>
      <c r="K115" s="1705"/>
      <c r="L115" s="1705">
        <f>VLOOKUP($C115,'Bo sung'!$B$10:$U$165,10,0)</f>
        <v>0</v>
      </c>
      <c r="M115" s="1705"/>
      <c r="N115" s="1705"/>
      <c r="O115" s="1705"/>
      <c r="P115" s="1705"/>
      <c r="Q115" s="1705"/>
      <c r="R115" s="1705"/>
      <c r="S115" s="1705">
        <v>1050</v>
      </c>
      <c r="T115" s="1705"/>
      <c r="U115" s="1705">
        <v>525</v>
      </c>
      <c r="V115" s="1705">
        <f t="shared" si="19"/>
        <v>1575</v>
      </c>
      <c r="W115" s="1705">
        <f>VLOOKUP($C115,'Bo sung'!$B$10:$U$165,11,0)</f>
        <v>2100</v>
      </c>
      <c r="X115" s="1705">
        <f>VLOOKUP($C115,'Bo sung'!$B$10:$U$165,12,0)</f>
        <v>0</v>
      </c>
      <c r="Y115" s="1705">
        <f>VLOOKUP($C115,'Bo sung'!$B$10:$U$165,13,0)</f>
        <v>0</v>
      </c>
      <c r="Z115" s="1705">
        <f>VLOOKUP($C115,'Bo sung'!$B$10:$U$165,14,0)</f>
        <v>2100</v>
      </c>
      <c r="AA115" s="1722">
        <f t="shared" si="18"/>
        <v>1575</v>
      </c>
      <c r="AB115" s="1256" t="str">
        <f>VLOOKUP($C115,'Bo sung'!$B$10:$U$165,15,0)</f>
        <v>NQ KH năm
2019</v>
      </c>
    </row>
    <row r="116" spans="1:28" ht="75.75" customHeight="1">
      <c r="A116" s="1719">
        <v>17</v>
      </c>
      <c r="B116" s="1695"/>
      <c r="C116" s="1696" t="s">
        <v>2469</v>
      </c>
      <c r="D116" s="1690" t="s">
        <v>19</v>
      </c>
      <c r="E116" s="1719">
        <v>2017</v>
      </c>
      <c r="F116" s="1719">
        <v>2019</v>
      </c>
      <c r="G116" s="1256" t="s">
        <v>962</v>
      </c>
      <c r="H116" s="1705">
        <v>4381</v>
      </c>
      <c r="I116" s="1705">
        <v>4381</v>
      </c>
      <c r="J116" s="1705"/>
      <c r="K116" s="1705"/>
      <c r="L116" s="1705"/>
      <c r="M116" s="1705"/>
      <c r="N116" s="1705"/>
      <c r="O116" s="1705"/>
      <c r="P116" s="1705"/>
      <c r="Q116" s="1705"/>
      <c r="R116" s="1705">
        <v>1775</v>
      </c>
      <c r="S116" s="1705"/>
      <c r="T116" s="1705"/>
      <c r="U116" s="1705"/>
      <c r="V116" s="1705">
        <f t="shared" si="19"/>
        <v>1775</v>
      </c>
      <c r="W116" s="1705"/>
      <c r="X116" s="1705"/>
      <c r="Y116" s="1705"/>
      <c r="Z116" s="1705"/>
      <c r="AA116" s="1722"/>
      <c r="AB116" s="1256"/>
    </row>
    <row r="117" spans="1:28" ht="75.75" customHeight="1">
      <c r="A117" s="1719">
        <v>18</v>
      </c>
      <c r="B117" s="1695"/>
      <c r="C117" s="1696" t="s">
        <v>1953</v>
      </c>
      <c r="D117" s="1690" t="str">
        <f>VLOOKUP($C117,'Bo sung'!$B$10:$U$165,2,0)</f>
        <v>Quảng Ninh</v>
      </c>
      <c r="E117" s="1719">
        <f>VLOOKUP($C117,'Bo sung'!$B$10:$U$165,3,0)</f>
        <v>2019</v>
      </c>
      <c r="F117" s="1719">
        <f>VLOOKUP($C117,'Bo sung'!$B$10:$U$165,4,0)</f>
        <v>2020</v>
      </c>
      <c r="G117" s="1256" t="str">
        <f>VLOOKUP($C117,'Bo sung'!$B$10:$U$165,5,0)</f>
        <v>3861/QĐ-UBND ngày 31/10/2018</v>
      </c>
      <c r="H117" s="1705">
        <f>VLOOKUP($C117,'Bo sung'!$B$10:$U$165,6,0)</f>
        <v>67000</v>
      </c>
      <c r="I117" s="1705">
        <f>VLOOKUP($C117,'Bo sung'!$B$10:$U$165,7,0)</f>
        <v>67000</v>
      </c>
      <c r="J117" s="1705" t="e">
        <f>VLOOKUP($B117,'Bo sung'!$B$10:$U$165,7,0)</f>
        <v>#N/A</v>
      </c>
      <c r="K117" s="1705"/>
      <c r="L117" s="1705">
        <f>VLOOKUP($C117,'Bo sung'!$B$10:$U$165,10,0)</f>
        <v>0</v>
      </c>
      <c r="M117" s="1705"/>
      <c r="N117" s="1705"/>
      <c r="O117" s="1705"/>
      <c r="P117" s="1705"/>
      <c r="Q117" s="1705"/>
      <c r="R117" s="1705"/>
      <c r="S117" s="1705">
        <v>12311</v>
      </c>
      <c r="T117" s="1705"/>
      <c r="U117" s="1705">
        <v>27344</v>
      </c>
      <c r="V117" s="1705">
        <f t="shared" si="19"/>
        <v>39655</v>
      </c>
      <c r="W117" s="1705">
        <f>VLOOKUP($C117,'Bo sung'!$B$10:$U$165,11,0)</f>
        <v>36180</v>
      </c>
      <c r="X117" s="1705">
        <f>VLOOKUP($C117,'Bo sung'!$B$10:$U$165,12,0)</f>
        <v>0</v>
      </c>
      <c r="Y117" s="1705">
        <f>VLOOKUP($C117,'Bo sung'!$B$10:$U$165,13,0)</f>
        <v>0</v>
      </c>
      <c r="Z117" s="1705">
        <f>VLOOKUP($C117,'Bo sung'!$B$10:$U$165,14,0)</f>
        <v>36180</v>
      </c>
      <c r="AA117" s="1722">
        <f t="shared" si="18"/>
        <v>39655</v>
      </c>
      <c r="AB117" s="1256" t="str">
        <f>VLOOKUP($C117,'Bo sung'!$B$10:$U$165,15,0)</f>
        <v>NQ KH năm
2019</v>
      </c>
    </row>
    <row r="118" spans="1:28" ht="75.75" customHeight="1">
      <c r="A118" s="1719">
        <v>19</v>
      </c>
      <c r="B118" s="1695"/>
      <c r="C118" s="1696" t="s">
        <v>1954</v>
      </c>
      <c r="D118" s="1690" t="str">
        <f>VLOOKUP($C118,'Bo sung'!$B$10:$U$165,2,0)</f>
        <v>Minh Hóa</v>
      </c>
      <c r="E118" s="1719">
        <f>VLOOKUP($C118,'Bo sung'!$B$10:$U$165,3,0)</f>
        <v>2019</v>
      </c>
      <c r="F118" s="1719">
        <f>VLOOKUP($C118,'Bo sung'!$B$10:$U$165,4,0)</f>
        <v>2021</v>
      </c>
      <c r="G118" s="1256" t="str">
        <f>VLOOKUP($C118,'Bo sung'!$B$10:$U$165,5,0)</f>
        <v xml:space="preserve">3836/QĐ-UBND ngày 31/10/2018 </v>
      </c>
      <c r="H118" s="1705">
        <f>VLOOKUP($C118,'Bo sung'!$B$10:$U$165,6,0)</f>
        <v>1500</v>
      </c>
      <c r="I118" s="1705">
        <f>VLOOKUP($C118,'Bo sung'!$B$10:$U$165,7,0)</f>
        <v>900</v>
      </c>
      <c r="J118" s="1705" t="e">
        <f>VLOOKUP($B118,'Bo sung'!$B$10:$U$165,7,0)</f>
        <v>#N/A</v>
      </c>
      <c r="K118" s="1705"/>
      <c r="L118" s="1705">
        <f>VLOOKUP($C118,'Bo sung'!$B$10:$U$165,10,0)</f>
        <v>0</v>
      </c>
      <c r="M118" s="1705"/>
      <c r="N118" s="1705"/>
      <c r="O118" s="1705"/>
      <c r="P118" s="1705"/>
      <c r="Q118" s="1705"/>
      <c r="R118" s="1705"/>
      <c r="S118" s="1705"/>
      <c r="T118" s="1705"/>
      <c r="U118" s="1705">
        <v>225</v>
      </c>
      <c r="V118" s="1705">
        <f t="shared" si="19"/>
        <v>225</v>
      </c>
      <c r="W118" s="1705">
        <f>VLOOKUP($C118,'Bo sung'!$B$10:$U$165,11,0)</f>
        <v>900</v>
      </c>
      <c r="X118" s="1705">
        <f>VLOOKUP($C118,'Bo sung'!$B$10:$U$165,12,0)</f>
        <v>0</v>
      </c>
      <c r="Y118" s="1705">
        <f>VLOOKUP($C118,'Bo sung'!$B$10:$U$165,13,0)</f>
        <v>0</v>
      </c>
      <c r="Z118" s="1705">
        <f>VLOOKUP($C118,'Bo sung'!$B$10:$U$165,14,0)</f>
        <v>900</v>
      </c>
      <c r="AA118" s="1722">
        <f t="shared" si="18"/>
        <v>225</v>
      </c>
      <c r="AB118" s="1256" t="str">
        <f>VLOOKUP($C118,'Bo sung'!$B$10:$U$165,15,0)</f>
        <v>NQ KH năm
2019</v>
      </c>
    </row>
    <row r="119" spans="1:28" ht="75.75" customHeight="1">
      <c r="A119" s="1719">
        <v>20</v>
      </c>
      <c r="B119" s="1695"/>
      <c r="C119" s="1696" t="s">
        <v>1955</v>
      </c>
      <c r="D119" s="1690" t="str">
        <f>VLOOKUP($C119,'Bo sung'!$B$10:$U$165,2,0)</f>
        <v>Đồng Hới</v>
      </c>
      <c r="E119" s="1719">
        <f>VLOOKUP($C119,'Bo sung'!$B$10:$U$165,3,0)</f>
        <v>2019</v>
      </c>
      <c r="F119" s="1719">
        <f>VLOOKUP($C119,'Bo sung'!$B$10:$U$165,4,0)</f>
        <v>2021</v>
      </c>
      <c r="G119" s="1256" t="str">
        <f>VLOOKUP($C119,'Bo sung'!$B$10:$U$165,5,0)</f>
        <v>3832/QĐ-UBND ngày 31/10/2018</v>
      </c>
      <c r="H119" s="1705">
        <f>VLOOKUP($C119,'Bo sung'!$B$10:$U$165,6,0)</f>
        <v>1700</v>
      </c>
      <c r="I119" s="1705">
        <f>VLOOKUP($C119,'Bo sung'!$B$10:$U$165,7,0)</f>
        <v>1700</v>
      </c>
      <c r="J119" s="1705" t="e">
        <f>VLOOKUP($B119,'Bo sung'!$B$10:$U$165,7,0)</f>
        <v>#N/A</v>
      </c>
      <c r="K119" s="1705"/>
      <c r="L119" s="1705">
        <f>VLOOKUP($C119,'Bo sung'!$B$10:$U$165,10,0)</f>
        <v>0</v>
      </c>
      <c r="M119" s="1705"/>
      <c r="N119" s="1705"/>
      <c r="O119" s="1705"/>
      <c r="P119" s="1705"/>
      <c r="Q119" s="1705"/>
      <c r="R119" s="1705"/>
      <c r="S119" s="1705">
        <v>850</v>
      </c>
      <c r="T119" s="1705"/>
      <c r="U119" s="1705">
        <v>425</v>
      </c>
      <c r="V119" s="1705">
        <f t="shared" si="19"/>
        <v>1275</v>
      </c>
      <c r="W119" s="1705">
        <f>VLOOKUP($C119,'Bo sung'!$B$10:$U$165,11,0)</f>
        <v>1700</v>
      </c>
      <c r="X119" s="1705">
        <f>VLOOKUP($C119,'Bo sung'!$B$10:$U$165,12,0)</f>
        <v>0</v>
      </c>
      <c r="Y119" s="1705">
        <f>VLOOKUP($C119,'Bo sung'!$B$10:$U$165,13,0)</f>
        <v>0</v>
      </c>
      <c r="Z119" s="1705">
        <f>VLOOKUP($C119,'Bo sung'!$B$10:$U$165,14,0)</f>
        <v>1700</v>
      </c>
      <c r="AA119" s="1722">
        <f t="shared" si="18"/>
        <v>1275</v>
      </c>
      <c r="AB119" s="1256" t="str">
        <f>VLOOKUP($C119,'Bo sung'!$B$10:$U$165,15,0)</f>
        <v>NQ KH năm
2019</v>
      </c>
    </row>
    <row r="120" spans="1:28" ht="75.75" customHeight="1">
      <c r="A120" s="1719">
        <v>21</v>
      </c>
      <c r="B120" s="1695"/>
      <c r="C120" s="1696" t="s">
        <v>1956</v>
      </c>
      <c r="D120" s="1690" t="str">
        <f>VLOOKUP($C120,'Bo sung'!$B$10:$U$165,2,0)</f>
        <v>Tuyên Hóa</v>
      </c>
      <c r="E120" s="1719">
        <f>VLOOKUP($C120,'Bo sung'!$B$10:$U$165,3,0)</f>
        <v>2019</v>
      </c>
      <c r="F120" s="1719">
        <f>VLOOKUP($C120,'Bo sung'!$B$10:$U$165,4,0)</f>
        <v>2021</v>
      </c>
      <c r="G120" s="1256" t="str">
        <f>VLOOKUP($C120,'Bo sung'!$B$10:$U$165,5,0)</f>
        <v xml:space="preserve">3859/QĐ-UBND ngày 31/10/2018 </v>
      </c>
      <c r="H120" s="1705">
        <f>VLOOKUP($C120,'Bo sung'!$B$10:$U$165,6,0)</f>
        <v>2000</v>
      </c>
      <c r="I120" s="1705">
        <f>VLOOKUP($C120,'Bo sung'!$B$10:$U$165,7,0)</f>
        <v>2000</v>
      </c>
      <c r="J120" s="1705" t="e">
        <f>VLOOKUP($B120,'Bo sung'!$B$10:$U$165,7,0)</f>
        <v>#N/A</v>
      </c>
      <c r="K120" s="1705"/>
      <c r="L120" s="1705">
        <f>VLOOKUP($C120,'Bo sung'!$B$10:$U$165,10,0)</f>
        <v>0</v>
      </c>
      <c r="M120" s="1705"/>
      <c r="N120" s="1705"/>
      <c r="O120" s="1705"/>
      <c r="P120" s="1705"/>
      <c r="Q120" s="1705"/>
      <c r="R120" s="1705"/>
      <c r="S120" s="1705">
        <v>1000</v>
      </c>
      <c r="T120" s="1705"/>
      <c r="U120" s="1705">
        <v>500</v>
      </c>
      <c r="V120" s="1705">
        <f t="shared" si="19"/>
        <v>1500</v>
      </c>
      <c r="W120" s="1705">
        <f>VLOOKUP($C120,'Bo sung'!$B$10:$U$165,11,0)</f>
        <v>2000</v>
      </c>
      <c r="X120" s="1705">
        <f>VLOOKUP($C120,'Bo sung'!$B$10:$U$165,12,0)</f>
        <v>0</v>
      </c>
      <c r="Y120" s="1705">
        <f>VLOOKUP($C120,'Bo sung'!$B$10:$U$165,13,0)</f>
        <v>0</v>
      </c>
      <c r="Z120" s="1705">
        <f>VLOOKUP($C120,'Bo sung'!$B$10:$U$165,14,0)</f>
        <v>2000</v>
      </c>
      <c r="AA120" s="1722">
        <f t="shared" si="18"/>
        <v>1500</v>
      </c>
      <c r="AB120" s="1256" t="str">
        <f>VLOOKUP($C120,'Bo sung'!$B$10:$U$165,15,0)</f>
        <v>NQ KH năm
2019</v>
      </c>
    </row>
    <row r="121" spans="1:28" ht="75.75" customHeight="1">
      <c r="A121" s="1719">
        <v>22</v>
      </c>
      <c r="B121" s="1695"/>
      <c r="C121" s="1696" t="s">
        <v>1957</v>
      </c>
      <c r="D121" s="1690" t="str">
        <f>VLOOKUP($C121,'Bo sung'!$B$10:$U$165,2,0)</f>
        <v>Quảng Ninh</v>
      </c>
      <c r="E121" s="1719">
        <f>VLOOKUP($C121,'Bo sung'!$B$10:$U$165,3,0)</f>
        <v>2019</v>
      </c>
      <c r="F121" s="1719">
        <f>VLOOKUP($C121,'Bo sung'!$B$10:$U$165,4,0)</f>
        <v>2021</v>
      </c>
      <c r="G121" s="1256" t="str">
        <f>VLOOKUP($C121,'Bo sung'!$B$10:$U$165,5,0)</f>
        <v>3834/QĐ-UBND ngày 31/10/2018</v>
      </c>
      <c r="H121" s="1705">
        <f>VLOOKUP($C121,'Bo sung'!$B$10:$U$165,6,0)</f>
        <v>3500</v>
      </c>
      <c r="I121" s="1705">
        <f>VLOOKUP($C121,'Bo sung'!$B$10:$U$165,7,0)</f>
        <v>2100</v>
      </c>
      <c r="J121" s="1705" t="e">
        <f>VLOOKUP($B121,'Bo sung'!$B$10:$U$165,7,0)</f>
        <v>#N/A</v>
      </c>
      <c r="K121" s="1705"/>
      <c r="L121" s="1705">
        <f>VLOOKUP($C121,'Bo sung'!$B$10:$U$165,10,0)</f>
        <v>0</v>
      </c>
      <c r="M121" s="1705"/>
      <c r="N121" s="1705"/>
      <c r="O121" s="1705"/>
      <c r="P121" s="1705"/>
      <c r="Q121" s="1705"/>
      <c r="R121" s="1705"/>
      <c r="S121" s="1705">
        <v>630</v>
      </c>
      <c r="T121" s="1705"/>
      <c r="U121" s="1705">
        <v>735</v>
      </c>
      <c r="V121" s="1705">
        <f t="shared" si="19"/>
        <v>1365</v>
      </c>
      <c r="W121" s="1705">
        <f>VLOOKUP($C121,'Bo sung'!$B$10:$U$165,11,0)</f>
        <v>1260</v>
      </c>
      <c r="X121" s="1705">
        <f>VLOOKUP($C121,'Bo sung'!$B$10:$U$165,12,0)</f>
        <v>0</v>
      </c>
      <c r="Y121" s="1705">
        <f>VLOOKUP($C121,'Bo sung'!$B$10:$U$165,13,0)</f>
        <v>0</v>
      </c>
      <c r="Z121" s="1705">
        <f>VLOOKUP($C121,'Bo sung'!$B$10:$U$165,14,0)</f>
        <v>1260</v>
      </c>
      <c r="AA121" s="1722">
        <f t="shared" si="18"/>
        <v>1365</v>
      </c>
      <c r="AB121" s="1256" t="str">
        <f>VLOOKUP($C121,'Bo sung'!$B$10:$U$165,15,0)</f>
        <v>NQ KH năm
2019</v>
      </c>
    </row>
    <row r="122" spans="1:28" ht="75.75" customHeight="1">
      <c r="A122" s="1719">
        <v>23</v>
      </c>
      <c r="B122" s="1695"/>
      <c r="C122" s="1696" t="s">
        <v>1958</v>
      </c>
      <c r="D122" s="1690" t="str">
        <f>VLOOKUP($C122,'Bo sung'!$B$10:$U$165,2,0)</f>
        <v>Lệ Thủy</v>
      </c>
      <c r="E122" s="1719">
        <f>VLOOKUP($C122,'Bo sung'!$B$10:$U$165,3,0)</f>
        <v>2019</v>
      </c>
      <c r="F122" s="1719">
        <f>VLOOKUP($C122,'Bo sung'!$B$10:$U$165,4,0)</f>
        <v>2021</v>
      </c>
      <c r="G122" s="1256" t="str">
        <f>VLOOKUP($C122,'Bo sung'!$B$10:$U$165,5,0)</f>
        <v>3797/QĐ-UBND ngày 31/10/2018</v>
      </c>
      <c r="H122" s="1705">
        <f>VLOOKUP($C122,'Bo sung'!$B$10:$U$165,6,0)</f>
        <v>3500</v>
      </c>
      <c r="I122" s="1705">
        <f>VLOOKUP($C122,'Bo sung'!$B$10:$U$165,7,0)</f>
        <v>2100</v>
      </c>
      <c r="J122" s="1705" t="e">
        <f>VLOOKUP($B122,'Bo sung'!$B$10:$U$165,7,0)</f>
        <v>#N/A</v>
      </c>
      <c r="K122" s="1705"/>
      <c r="L122" s="1705">
        <f>VLOOKUP($C122,'Bo sung'!$B$10:$U$165,10,0)</f>
        <v>0</v>
      </c>
      <c r="M122" s="1705"/>
      <c r="N122" s="1705"/>
      <c r="O122" s="1705"/>
      <c r="P122" s="1705"/>
      <c r="Q122" s="1705"/>
      <c r="R122" s="1705"/>
      <c r="S122" s="1705">
        <v>630</v>
      </c>
      <c r="T122" s="1705"/>
      <c r="U122" s="1705">
        <v>735</v>
      </c>
      <c r="V122" s="1705">
        <f t="shared" si="19"/>
        <v>1365</v>
      </c>
      <c r="W122" s="1705">
        <f>VLOOKUP($C122,'Bo sung'!$B$10:$U$165,11,0)</f>
        <v>1260</v>
      </c>
      <c r="X122" s="1705">
        <f>VLOOKUP($C122,'Bo sung'!$B$10:$U$165,12,0)</f>
        <v>0</v>
      </c>
      <c r="Y122" s="1705">
        <f>VLOOKUP($C122,'Bo sung'!$B$10:$U$165,13,0)</f>
        <v>0</v>
      </c>
      <c r="Z122" s="1705">
        <f>VLOOKUP($C122,'Bo sung'!$B$10:$U$165,14,0)</f>
        <v>1260</v>
      </c>
      <c r="AA122" s="1722">
        <f t="shared" si="18"/>
        <v>1365</v>
      </c>
      <c r="AB122" s="1256" t="str">
        <f>VLOOKUP($C122,'Bo sung'!$B$10:$U$165,15,0)</f>
        <v>NQ KH năm
2019</v>
      </c>
    </row>
    <row r="123" spans="1:28" ht="75.75" customHeight="1">
      <c r="A123" s="1719">
        <v>24</v>
      </c>
      <c r="B123" s="1695"/>
      <c r="C123" s="1696" t="s">
        <v>1959</v>
      </c>
      <c r="D123" s="1690" t="str">
        <f>VLOOKUP($C123,'Bo sung'!$B$10:$U$165,2,0)</f>
        <v>Đồng Hới</v>
      </c>
      <c r="E123" s="1719">
        <f>VLOOKUP($C123,'Bo sung'!$B$10:$U$165,3,0)</f>
        <v>2019</v>
      </c>
      <c r="F123" s="1719">
        <f>VLOOKUP($C123,'Bo sung'!$B$10:$U$165,4,0)</f>
        <v>2021</v>
      </c>
      <c r="G123" s="1256" t="str">
        <f>VLOOKUP($C123,'Bo sung'!$B$10:$U$165,5,0)</f>
        <v>3881/QĐ-UBND ngày 31/10/2018</v>
      </c>
      <c r="H123" s="1705">
        <f>VLOOKUP($C123,'Bo sung'!$B$10:$U$165,6,0)</f>
        <v>4000</v>
      </c>
      <c r="I123" s="1705">
        <f>VLOOKUP($C123,'Bo sung'!$B$10:$U$165,7,0)</f>
        <v>2400</v>
      </c>
      <c r="J123" s="1705" t="e">
        <f>VLOOKUP($B123,'Bo sung'!$B$10:$U$165,7,0)</f>
        <v>#N/A</v>
      </c>
      <c r="K123" s="1705"/>
      <c r="L123" s="1705">
        <f>VLOOKUP($C123,'Bo sung'!$B$10:$U$165,10,0)</f>
        <v>0</v>
      </c>
      <c r="M123" s="1705"/>
      <c r="N123" s="1705"/>
      <c r="O123" s="1705"/>
      <c r="P123" s="1705"/>
      <c r="Q123" s="1705"/>
      <c r="R123" s="1705"/>
      <c r="S123" s="1705">
        <v>720</v>
      </c>
      <c r="T123" s="1705"/>
      <c r="U123" s="1705">
        <v>840</v>
      </c>
      <c r="V123" s="1705">
        <f t="shared" si="19"/>
        <v>1560</v>
      </c>
      <c r="W123" s="1705">
        <f>VLOOKUP($C123,'Bo sung'!$B$10:$U$165,11,0)</f>
        <v>1440</v>
      </c>
      <c r="X123" s="1705">
        <f>VLOOKUP($C123,'Bo sung'!$B$10:$U$165,12,0)</f>
        <v>0</v>
      </c>
      <c r="Y123" s="1705">
        <f>VLOOKUP($C123,'Bo sung'!$B$10:$U$165,13,0)</f>
        <v>0</v>
      </c>
      <c r="Z123" s="1705">
        <f>VLOOKUP($C123,'Bo sung'!$B$10:$U$165,14,0)</f>
        <v>1440</v>
      </c>
      <c r="AA123" s="1722">
        <f t="shared" si="18"/>
        <v>1560</v>
      </c>
      <c r="AB123" s="1256" t="str">
        <f>VLOOKUP($C123,'Bo sung'!$B$10:$U$165,15,0)</f>
        <v>NQ KH năm
2019</v>
      </c>
    </row>
    <row r="124" spans="1:28" ht="75.75" customHeight="1">
      <c r="A124" s="1719">
        <v>25</v>
      </c>
      <c r="B124" s="1695"/>
      <c r="C124" s="1696" t="s">
        <v>2322</v>
      </c>
      <c r="D124" s="1690" t="str">
        <f>VLOOKUP($C124,'Bo sung'!$B$10:$U$165,2,0)</f>
        <v>Quảng Ninh</v>
      </c>
      <c r="E124" s="1719">
        <f>VLOOKUP($C124,'Bo sung'!$B$10:$U$165,3,0)</f>
        <v>2019</v>
      </c>
      <c r="F124" s="1719">
        <f>VLOOKUP($C124,'Bo sung'!$B$10:$U$165,4,0)</f>
        <v>2021</v>
      </c>
      <c r="G124" s="1256" t="str">
        <f>VLOOKUP($C124,'Bo sung'!$B$10:$U$165,5,0)</f>
        <v>3793/QĐ-UBND ngày 31/10/2018</v>
      </c>
      <c r="H124" s="1705">
        <f>VLOOKUP($C124,'Bo sung'!$B$10:$U$165,6,0)</f>
        <v>4000</v>
      </c>
      <c r="I124" s="1705">
        <f>VLOOKUP($C124,'Bo sung'!$B$10:$U$165,7,0)</f>
        <v>2400</v>
      </c>
      <c r="J124" s="1705" t="e">
        <f>VLOOKUP($B124,'Bo sung'!$B$10:$U$165,7,0)</f>
        <v>#N/A</v>
      </c>
      <c r="K124" s="1705"/>
      <c r="L124" s="1705">
        <f>VLOOKUP($C124,'Bo sung'!$B$10:$U$165,10,0)</f>
        <v>0</v>
      </c>
      <c r="M124" s="1705"/>
      <c r="N124" s="1705"/>
      <c r="O124" s="1705"/>
      <c r="P124" s="1705"/>
      <c r="Q124" s="1705"/>
      <c r="R124" s="1705"/>
      <c r="S124" s="1705">
        <v>720</v>
      </c>
      <c r="T124" s="1705"/>
      <c r="U124" s="1705">
        <v>840</v>
      </c>
      <c r="V124" s="1705">
        <f t="shared" si="19"/>
        <v>1560</v>
      </c>
      <c r="W124" s="1705">
        <f>VLOOKUP($C124,'Bo sung'!$B$10:$U$165,11,0)</f>
        <v>1440</v>
      </c>
      <c r="X124" s="1705">
        <f>VLOOKUP($C124,'Bo sung'!$B$10:$U$165,12,0)</f>
        <v>0</v>
      </c>
      <c r="Y124" s="1705">
        <f>VLOOKUP($C124,'Bo sung'!$B$10:$U$165,13,0)</f>
        <v>0</v>
      </c>
      <c r="Z124" s="1705">
        <f>VLOOKUP($C124,'Bo sung'!$B$10:$U$165,14,0)</f>
        <v>1440</v>
      </c>
      <c r="AA124" s="1722">
        <f t="shared" si="18"/>
        <v>1560</v>
      </c>
      <c r="AB124" s="1256" t="str">
        <f>VLOOKUP($C124,'Bo sung'!$B$10:$U$165,15,0)</f>
        <v>NQ KH năm
2019</v>
      </c>
    </row>
    <row r="125" spans="1:28" ht="75.75" customHeight="1">
      <c r="A125" s="1719">
        <v>26</v>
      </c>
      <c r="B125" s="1695"/>
      <c r="C125" s="1696" t="s">
        <v>1960</v>
      </c>
      <c r="D125" s="1690" t="str">
        <f>VLOOKUP($C125,'Bo sung'!$B$10:$U$165,2,0)</f>
        <v>Lệ Thủy</v>
      </c>
      <c r="E125" s="1719">
        <f>VLOOKUP($C125,'Bo sung'!$B$10:$U$165,3,0)</f>
        <v>2019</v>
      </c>
      <c r="F125" s="1719">
        <f>VLOOKUP($C125,'Bo sung'!$B$10:$U$165,4,0)</f>
        <v>2021</v>
      </c>
      <c r="G125" s="1256" t="str">
        <f>VLOOKUP($C125,'Bo sung'!$B$10:$U$165,5,0)</f>
        <v>3854a/QĐ-UBND ngày 31/10/2018</v>
      </c>
      <c r="H125" s="1705">
        <f>VLOOKUP($C125,'Bo sung'!$B$10:$U$165,6,0)</f>
        <v>4000</v>
      </c>
      <c r="I125" s="1705">
        <f>VLOOKUP($C125,'Bo sung'!$B$10:$U$165,7,0)</f>
        <v>2400</v>
      </c>
      <c r="J125" s="1705" t="e">
        <f>VLOOKUP($B125,'Bo sung'!$B$10:$U$165,7,0)</f>
        <v>#N/A</v>
      </c>
      <c r="K125" s="1705"/>
      <c r="L125" s="1705">
        <f>VLOOKUP($C125,'Bo sung'!$B$10:$U$165,10,0)</f>
        <v>0</v>
      </c>
      <c r="M125" s="1705"/>
      <c r="N125" s="1705"/>
      <c r="O125" s="1705"/>
      <c r="P125" s="1705"/>
      <c r="Q125" s="1705"/>
      <c r="R125" s="1705"/>
      <c r="S125" s="1705">
        <v>720</v>
      </c>
      <c r="T125" s="1705"/>
      <c r="U125" s="1705">
        <v>840</v>
      </c>
      <c r="V125" s="1705">
        <f t="shared" si="19"/>
        <v>1560</v>
      </c>
      <c r="W125" s="1705">
        <f>VLOOKUP($C125,'Bo sung'!$B$10:$U$165,11,0)</f>
        <v>1440</v>
      </c>
      <c r="X125" s="1705">
        <f>VLOOKUP($C125,'Bo sung'!$B$10:$U$165,12,0)</f>
        <v>0</v>
      </c>
      <c r="Y125" s="1705">
        <f>VLOOKUP($C125,'Bo sung'!$B$10:$U$165,13,0)</f>
        <v>0</v>
      </c>
      <c r="Z125" s="1705">
        <f>VLOOKUP($C125,'Bo sung'!$B$10:$U$165,14,0)</f>
        <v>1440</v>
      </c>
      <c r="AA125" s="1722">
        <f t="shared" si="18"/>
        <v>1560</v>
      </c>
      <c r="AB125" s="1256" t="str">
        <f>VLOOKUP($C125,'Bo sung'!$B$10:$U$165,15,0)</f>
        <v>NQ KH năm
2019</v>
      </c>
    </row>
    <row r="126" spans="1:28" ht="75.75" customHeight="1">
      <c r="A126" s="1719">
        <v>27</v>
      </c>
      <c r="B126" s="1695"/>
      <c r="C126" s="1696" t="s">
        <v>1961</v>
      </c>
      <c r="D126" s="1690" t="str">
        <f>VLOOKUP($C126,'Bo sung'!$B$10:$U$165,2,0)</f>
        <v>Quảng Trạch</v>
      </c>
      <c r="E126" s="1719">
        <f>VLOOKUP($C126,'Bo sung'!$B$10:$U$165,3,0)</f>
        <v>2019</v>
      </c>
      <c r="F126" s="1719">
        <f>VLOOKUP($C126,'Bo sung'!$B$10:$U$165,4,0)</f>
        <v>2021</v>
      </c>
      <c r="G126" s="1256" t="str">
        <f>VLOOKUP($C126,'Bo sung'!$B$10:$U$165,5,0)</f>
        <v>3520/QĐ-UBND ngày 23/10/2018</v>
      </c>
      <c r="H126" s="1705">
        <f>VLOOKUP($C126,'Bo sung'!$B$10:$U$165,6,0)</f>
        <v>5000</v>
      </c>
      <c r="I126" s="1705">
        <f>VLOOKUP($C126,'Bo sung'!$B$10:$U$165,7,0)</f>
        <v>3000</v>
      </c>
      <c r="J126" s="1705" t="e">
        <f>VLOOKUP($B126,'Bo sung'!$B$10:$U$165,7,0)</f>
        <v>#N/A</v>
      </c>
      <c r="K126" s="1705"/>
      <c r="L126" s="1705">
        <f>VLOOKUP($C126,'Bo sung'!$B$10:$U$165,10,0)</f>
        <v>0</v>
      </c>
      <c r="M126" s="1705"/>
      <c r="N126" s="1705"/>
      <c r="O126" s="1705"/>
      <c r="P126" s="1705"/>
      <c r="Q126" s="1705"/>
      <c r="R126" s="1705"/>
      <c r="S126" s="1705">
        <v>900</v>
      </c>
      <c r="T126" s="1705"/>
      <c r="U126" s="1705">
        <v>1050</v>
      </c>
      <c r="V126" s="1705">
        <f t="shared" si="19"/>
        <v>1950</v>
      </c>
      <c r="W126" s="1705">
        <f>VLOOKUP($C126,'Bo sung'!$B$10:$U$165,11,0)</f>
        <v>1800</v>
      </c>
      <c r="X126" s="1705">
        <f>VLOOKUP($C126,'Bo sung'!$B$10:$U$165,12,0)</f>
        <v>0</v>
      </c>
      <c r="Y126" s="1705">
        <f>VLOOKUP($C126,'Bo sung'!$B$10:$U$165,13,0)</f>
        <v>0</v>
      </c>
      <c r="Z126" s="1705">
        <f>VLOOKUP($C126,'Bo sung'!$B$10:$U$165,14,0)</f>
        <v>1800</v>
      </c>
      <c r="AA126" s="1722">
        <f t="shared" si="18"/>
        <v>1950</v>
      </c>
      <c r="AB126" s="1256" t="str">
        <f>VLOOKUP($C126,'Bo sung'!$B$10:$U$165,15,0)</f>
        <v>NQ KH năm
2019</v>
      </c>
    </row>
    <row r="127" spans="1:28" ht="75.75" customHeight="1">
      <c r="A127" s="1719">
        <v>28</v>
      </c>
      <c r="B127" s="1695"/>
      <c r="C127" s="1696" t="s">
        <v>1962</v>
      </c>
      <c r="D127" s="1690" t="str">
        <f>VLOOKUP($C127,'Bo sung'!$B$10:$U$165,2,0)</f>
        <v>Bố Trạch</v>
      </c>
      <c r="E127" s="1719">
        <f>VLOOKUP($C127,'Bo sung'!$B$10:$U$165,3,0)</f>
        <v>2019</v>
      </c>
      <c r="F127" s="1719">
        <f>VLOOKUP($C127,'Bo sung'!$B$10:$U$165,4,0)</f>
        <v>2021</v>
      </c>
      <c r="G127" s="1256" t="str">
        <f>VLOOKUP($C127,'Bo sung'!$B$10:$U$165,5,0)</f>
        <v>3883/QĐ-UBND ngày 31/10/2018</v>
      </c>
      <c r="H127" s="1705">
        <f>VLOOKUP($C127,'Bo sung'!$B$10:$U$165,6,0)</f>
        <v>5000</v>
      </c>
      <c r="I127" s="1705">
        <f>VLOOKUP($C127,'Bo sung'!$B$10:$U$165,7,0)</f>
        <v>3000</v>
      </c>
      <c r="J127" s="1705" t="e">
        <f>VLOOKUP($B127,'Bo sung'!$B$10:$U$165,7,0)</f>
        <v>#N/A</v>
      </c>
      <c r="K127" s="1705"/>
      <c r="L127" s="1705">
        <f>VLOOKUP($C127,'Bo sung'!$B$10:$U$165,10,0)</f>
        <v>0</v>
      </c>
      <c r="M127" s="1705"/>
      <c r="N127" s="1705"/>
      <c r="O127" s="1705"/>
      <c r="P127" s="1705"/>
      <c r="Q127" s="1705"/>
      <c r="R127" s="1705"/>
      <c r="S127" s="1705">
        <v>900</v>
      </c>
      <c r="T127" s="1705"/>
      <c r="U127" s="1705">
        <v>1050</v>
      </c>
      <c r="V127" s="1705">
        <f t="shared" si="19"/>
        <v>1950</v>
      </c>
      <c r="W127" s="1705">
        <f>VLOOKUP($C127,'Bo sung'!$B$10:$U$165,11,0)</f>
        <v>1800</v>
      </c>
      <c r="X127" s="1705">
        <f>VLOOKUP($C127,'Bo sung'!$B$10:$U$165,12,0)</f>
        <v>0</v>
      </c>
      <c r="Y127" s="1705">
        <f>VLOOKUP($C127,'Bo sung'!$B$10:$U$165,13,0)</f>
        <v>0</v>
      </c>
      <c r="Z127" s="1705">
        <f>VLOOKUP($C127,'Bo sung'!$B$10:$U$165,14,0)</f>
        <v>1800</v>
      </c>
      <c r="AA127" s="1722">
        <f t="shared" si="18"/>
        <v>1950</v>
      </c>
      <c r="AB127" s="1256" t="str">
        <f>VLOOKUP($C127,'Bo sung'!$B$10:$U$165,15,0)</f>
        <v>NQ KH năm
2019</v>
      </c>
    </row>
    <row r="128" spans="1:28" ht="75.75" customHeight="1">
      <c r="A128" s="1719">
        <v>29</v>
      </c>
      <c r="B128" s="1695"/>
      <c r="C128" s="1696" t="s">
        <v>1963</v>
      </c>
      <c r="D128" s="1690" t="str">
        <f>VLOOKUP($C128,'Bo sung'!$B$10:$U$165,2,0)</f>
        <v>Tuyên Hóa</v>
      </c>
      <c r="E128" s="1719">
        <f>VLOOKUP($C128,'Bo sung'!$B$10:$U$165,3,0)</f>
        <v>2019</v>
      </c>
      <c r="F128" s="1719">
        <f>VLOOKUP($C128,'Bo sung'!$B$10:$U$165,4,0)</f>
        <v>2021</v>
      </c>
      <c r="G128" s="1256" t="str">
        <f>VLOOKUP($C128,'Bo sung'!$B$10:$U$165,5,0)</f>
        <v>3823/QĐ-UBND ngày 31/10/2018</v>
      </c>
      <c r="H128" s="1705">
        <f>VLOOKUP($C128,'Bo sung'!$B$10:$U$165,6,0)</f>
        <v>5000</v>
      </c>
      <c r="I128" s="1705">
        <f>VLOOKUP($C128,'Bo sung'!$B$10:$U$165,7,0)</f>
        <v>3000</v>
      </c>
      <c r="J128" s="1705" t="e">
        <f>VLOOKUP($B128,'Bo sung'!$B$10:$U$165,7,0)</f>
        <v>#N/A</v>
      </c>
      <c r="K128" s="1705"/>
      <c r="L128" s="1705">
        <f>VLOOKUP($C128,'Bo sung'!$B$10:$U$165,10,0)</f>
        <v>0</v>
      </c>
      <c r="M128" s="1705"/>
      <c r="N128" s="1705"/>
      <c r="O128" s="1705"/>
      <c r="P128" s="1705"/>
      <c r="Q128" s="1705"/>
      <c r="R128" s="1705"/>
      <c r="S128" s="1705">
        <v>900</v>
      </c>
      <c r="T128" s="1705"/>
      <c r="U128" s="1705">
        <v>1050</v>
      </c>
      <c r="V128" s="1705">
        <f t="shared" si="19"/>
        <v>1950</v>
      </c>
      <c r="W128" s="1705">
        <f>VLOOKUP($C128,'Bo sung'!$B$10:$U$165,11,0)</f>
        <v>1800</v>
      </c>
      <c r="X128" s="1705">
        <f>VLOOKUP($C128,'Bo sung'!$B$10:$U$165,12,0)</f>
        <v>0</v>
      </c>
      <c r="Y128" s="1705">
        <f>VLOOKUP($C128,'Bo sung'!$B$10:$U$165,13,0)</f>
        <v>0</v>
      </c>
      <c r="Z128" s="1705">
        <f>VLOOKUP($C128,'Bo sung'!$B$10:$U$165,14,0)</f>
        <v>1800</v>
      </c>
      <c r="AA128" s="1722">
        <f t="shared" si="18"/>
        <v>1950</v>
      </c>
      <c r="AB128" s="1256" t="str">
        <f>VLOOKUP($C128,'Bo sung'!$B$10:$U$165,15,0)</f>
        <v>NQ KH năm
2019</v>
      </c>
    </row>
    <row r="129" spans="1:28" ht="75.75" customHeight="1">
      <c r="A129" s="1719">
        <v>30</v>
      </c>
      <c r="B129" s="1695"/>
      <c r="C129" s="1696" t="s">
        <v>1964</v>
      </c>
      <c r="D129" s="1690" t="str">
        <f>VLOOKUP($C129,'Bo sung'!$B$10:$U$165,2,0)</f>
        <v>Quảng Ninh</v>
      </c>
      <c r="E129" s="1719">
        <f>VLOOKUP($C129,'Bo sung'!$B$10:$U$165,3,0)</f>
        <v>2019</v>
      </c>
      <c r="F129" s="1719">
        <f>VLOOKUP($C129,'Bo sung'!$B$10:$U$165,4,0)</f>
        <v>2021</v>
      </c>
      <c r="G129" s="1256" t="str">
        <f>VLOOKUP($C129,'Bo sung'!$B$10:$U$165,5,0)</f>
        <v>3735/QĐ-UBND ngày 30/10/2018</v>
      </c>
      <c r="H129" s="1705">
        <f>VLOOKUP($C129,'Bo sung'!$B$10:$U$165,6,0)</f>
        <v>6500</v>
      </c>
      <c r="I129" s="1705">
        <f>VLOOKUP($C129,'Bo sung'!$B$10:$U$165,7,0)</f>
        <v>3900</v>
      </c>
      <c r="J129" s="1705" t="e">
        <f>VLOOKUP($B129,'Bo sung'!$B$10:$U$165,7,0)</f>
        <v>#N/A</v>
      </c>
      <c r="K129" s="1705"/>
      <c r="L129" s="1705">
        <f>VLOOKUP($C129,'Bo sung'!$B$10:$U$165,10,0)</f>
        <v>0</v>
      </c>
      <c r="M129" s="1705"/>
      <c r="N129" s="1705"/>
      <c r="O129" s="1705"/>
      <c r="P129" s="1705"/>
      <c r="Q129" s="1705"/>
      <c r="R129" s="1705"/>
      <c r="S129" s="1705">
        <v>1170</v>
      </c>
      <c r="T129" s="1705"/>
      <c r="U129" s="1705">
        <v>1365</v>
      </c>
      <c r="V129" s="1705">
        <f t="shared" si="19"/>
        <v>2535</v>
      </c>
      <c r="W129" s="1705">
        <f>VLOOKUP($C129,'Bo sung'!$B$10:$U$165,11,0)</f>
        <v>2340</v>
      </c>
      <c r="X129" s="1705">
        <f>VLOOKUP($C129,'Bo sung'!$B$10:$U$165,12,0)</f>
        <v>0</v>
      </c>
      <c r="Y129" s="1705">
        <f>VLOOKUP($C129,'Bo sung'!$B$10:$U$165,13,0)</f>
        <v>0</v>
      </c>
      <c r="Z129" s="1705">
        <f>VLOOKUP($C129,'Bo sung'!$B$10:$U$165,14,0)</f>
        <v>2340</v>
      </c>
      <c r="AA129" s="1722">
        <f t="shared" si="18"/>
        <v>2535</v>
      </c>
      <c r="AB129" s="1256" t="str">
        <f>VLOOKUP($C129,'Bo sung'!$B$10:$U$165,15,0)</f>
        <v>NQ KH năm
2019</v>
      </c>
    </row>
    <row r="130" spans="1:28" ht="75.75" customHeight="1">
      <c r="A130" s="1719">
        <v>31</v>
      </c>
      <c r="B130" s="1695"/>
      <c r="C130" s="1696" t="s">
        <v>1965</v>
      </c>
      <c r="D130" s="1690" t="str">
        <f>VLOOKUP($C130,'Bo sung'!$B$10:$U$165,2,0)</f>
        <v>Đồng Hới</v>
      </c>
      <c r="E130" s="1719">
        <f>VLOOKUP($C130,'Bo sung'!$B$10:$U$165,3,0)</f>
        <v>2019</v>
      </c>
      <c r="F130" s="1719">
        <f>VLOOKUP($C130,'Bo sung'!$B$10:$U$165,4,0)</f>
        <v>2021</v>
      </c>
      <c r="G130" s="1256" t="str">
        <f>VLOOKUP($C130,'Bo sung'!$B$10:$U$165,5,0)</f>
        <v xml:space="preserve">3890a/QĐ-UBND ngày 31/10/2018 </v>
      </c>
      <c r="H130" s="1705">
        <f>VLOOKUP($C130,'Bo sung'!$B$10:$U$165,6,0)</f>
        <v>3957</v>
      </c>
      <c r="I130" s="1705">
        <f>VLOOKUP($C130,'Bo sung'!$B$10:$U$165,7,0)</f>
        <v>3957</v>
      </c>
      <c r="J130" s="1705" t="e">
        <f>VLOOKUP($B130,'Bo sung'!$B$10:$U$165,7,0)</f>
        <v>#N/A</v>
      </c>
      <c r="K130" s="1705"/>
      <c r="L130" s="1705">
        <f>VLOOKUP($C130,'Bo sung'!$B$10:$U$165,10,0)</f>
        <v>0</v>
      </c>
      <c r="M130" s="1705"/>
      <c r="N130" s="1705"/>
      <c r="O130" s="1705"/>
      <c r="P130" s="1705"/>
      <c r="Q130" s="1705"/>
      <c r="R130" s="1705"/>
      <c r="S130" s="1705">
        <v>1187</v>
      </c>
      <c r="T130" s="1705"/>
      <c r="U130" s="1705">
        <v>1385</v>
      </c>
      <c r="V130" s="1705">
        <f t="shared" si="19"/>
        <v>2572</v>
      </c>
      <c r="W130" s="1705">
        <f>VLOOKUP($C130,'Bo sung'!$B$10:$U$165,11,0)</f>
        <v>2374.1999999999998</v>
      </c>
      <c r="X130" s="1705">
        <f>VLOOKUP($C130,'Bo sung'!$B$10:$U$165,12,0)</f>
        <v>0</v>
      </c>
      <c r="Y130" s="1705">
        <f>VLOOKUP($C130,'Bo sung'!$B$10:$U$165,13,0)</f>
        <v>0</v>
      </c>
      <c r="Z130" s="1705">
        <f>VLOOKUP($C130,'Bo sung'!$B$10:$U$165,14,0)</f>
        <v>2374.1999999999998</v>
      </c>
      <c r="AA130" s="1722">
        <f t="shared" si="18"/>
        <v>2572</v>
      </c>
      <c r="AB130" s="1256" t="str">
        <f>VLOOKUP($C130,'Bo sung'!$B$10:$U$165,15,0)</f>
        <v>NQ KH năm
2019</v>
      </c>
    </row>
    <row r="131" spans="1:28" ht="75.75" customHeight="1">
      <c r="A131" s="1719">
        <v>32</v>
      </c>
      <c r="B131" s="1695"/>
      <c r="C131" s="1696" t="s">
        <v>1966</v>
      </c>
      <c r="D131" s="1690" t="str">
        <f>VLOOKUP($C131,'Bo sung'!$B$10:$U$165,2,0)</f>
        <v>Quảng Trạch</v>
      </c>
      <c r="E131" s="1719">
        <f>VLOOKUP($C131,'Bo sung'!$B$10:$U$165,3,0)</f>
        <v>2019</v>
      </c>
      <c r="F131" s="1719">
        <f>VLOOKUP($C131,'Bo sung'!$B$10:$U$165,4,0)</f>
        <v>2021</v>
      </c>
      <c r="G131" s="1256" t="str">
        <f>VLOOKUP($C131,'Bo sung'!$B$10:$U$165,5,0)</f>
        <v>3041/QĐ-UBND ngày 13/9/2018</v>
      </c>
      <c r="H131" s="1705">
        <f>VLOOKUP($C131,'Bo sung'!$B$10:$U$165,6,0)</f>
        <v>6800</v>
      </c>
      <c r="I131" s="1705">
        <f>VLOOKUP($C131,'Bo sung'!$B$10:$U$165,7,0)</f>
        <v>4000</v>
      </c>
      <c r="J131" s="1705" t="e">
        <f>VLOOKUP($B131,'Bo sung'!$B$10:$U$165,7,0)</f>
        <v>#N/A</v>
      </c>
      <c r="K131" s="1705"/>
      <c r="L131" s="1705">
        <f>VLOOKUP($C131,'Bo sung'!$B$10:$U$165,10,0)</f>
        <v>0</v>
      </c>
      <c r="M131" s="1705"/>
      <c r="N131" s="1705"/>
      <c r="O131" s="1705"/>
      <c r="P131" s="1705"/>
      <c r="Q131" s="1705"/>
      <c r="R131" s="1705"/>
      <c r="S131" s="1705">
        <v>1200</v>
      </c>
      <c r="T131" s="1705"/>
      <c r="U131" s="1705">
        <v>1400</v>
      </c>
      <c r="V131" s="1705">
        <f t="shared" si="19"/>
        <v>2600</v>
      </c>
      <c r="W131" s="1705">
        <f>VLOOKUP($C131,'Bo sung'!$B$10:$U$165,11,0)</f>
        <v>2400</v>
      </c>
      <c r="X131" s="1705">
        <f>VLOOKUP($C131,'Bo sung'!$B$10:$U$165,12,0)</f>
        <v>0</v>
      </c>
      <c r="Y131" s="1705">
        <f>VLOOKUP($C131,'Bo sung'!$B$10:$U$165,13,0)</f>
        <v>0</v>
      </c>
      <c r="Z131" s="1705">
        <f>VLOOKUP($C131,'Bo sung'!$B$10:$U$165,14,0)</f>
        <v>2400</v>
      </c>
      <c r="AA131" s="1722">
        <f t="shared" si="18"/>
        <v>2600</v>
      </c>
      <c r="AB131" s="1256" t="str">
        <f>VLOOKUP($C131,'Bo sung'!$B$10:$U$165,15,0)</f>
        <v>NQ KH năm
2019</v>
      </c>
    </row>
    <row r="132" spans="1:28" ht="75.75" customHeight="1">
      <c r="A132" s="1719">
        <v>33</v>
      </c>
      <c r="B132" s="1695"/>
      <c r="C132" s="1696" t="s">
        <v>1967</v>
      </c>
      <c r="D132" s="1690" t="str">
        <f>VLOOKUP($C132,'Bo sung'!$B$10:$U$165,2,0)</f>
        <v>Quảng Trạch</v>
      </c>
      <c r="E132" s="1719">
        <f>VLOOKUP($C132,'Bo sung'!$B$10:$U$165,3,0)</f>
        <v>2019</v>
      </c>
      <c r="F132" s="1719">
        <f>VLOOKUP($C132,'Bo sung'!$B$10:$U$165,4,0)</f>
        <v>2021</v>
      </c>
      <c r="G132" s="1256" t="str">
        <f>VLOOKUP($C132,'Bo sung'!$B$10:$U$165,5,0)</f>
        <v>1834/QĐ-UBND ngày 05/6/2018</v>
      </c>
      <c r="H132" s="1705">
        <f>VLOOKUP($C132,'Bo sung'!$B$10:$U$165,6,0)</f>
        <v>7000</v>
      </c>
      <c r="I132" s="1705">
        <f>VLOOKUP($C132,'Bo sung'!$B$10:$U$165,7,0)</f>
        <v>4200</v>
      </c>
      <c r="J132" s="1705" t="e">
        <f>VLOOKUP($B132,'Bo sung'!$B$10:$U$165,7,0)</f>
        <v>#N/A</v>
      </c>
      <c r="K132" s="1705"/>
      <c r="L132" s="1705">
        <f>VLOOKUP($C132,'Bo sung'!$B$10:$U$165,10,0)</f>
        <v>0</v>
      </c>
      <c r="M132" s="1705"/>
      <c r="N132" s="1705"/>
      <c r="O132" s="1705"/>
      <c r="P132" s="1705"/>
      <c r="Q132" s="1705"/>
      <c r="R132" s="1705"/>
      <c r="S132" s="1705">
        <v>1260</v>
      </c>
      <c r="T132" s="1705"/>
      <c r="U132" s="1705">
        <v>1470</v>
      </c>
      <c r="V132" s="1705">
        <f t="shared" si="19"/>
        <v>2730</v>
      </c>
      <c r="W132" s="1705">
        <f>VLOOKUP($C132,'Bo sung'!$B$10:$U$165,11,0)</f>
        <v>2520</v>
      </c>
      <c r="X132" s="1705">
        <f>VLOOKUP($C132,'Bo sung'!$B$10:$U$165,12,0)</f>
        <v>0</v>
      </c>
      <c r="Y132" s="1705">
        <f>VLOOKUP($C132,'Bo sung'!$B$10:$U$165,13,0)</f>
        <v>0</v>
      </c>
      <c r="Z132" s="1705">
        <f>VLOOKUP($C132,'Bo sung'!$B$10:$U$165,14,0)</f>
        <v>2520</v>
      </c>
      <c r="AA132" s="1722">
        <f t="shared" si="18"/>
        <v>2730</v>
      </c>
      <c r="AB132" s="1256" t="str">
        <f>VLOOKUP($C132,'Bo sung'!$B$10:$U$165,15,0)</f>
        <v>NQ KH năm
2019</v>
      </c>
    </row>
    <row r="133" spans="1:28" ht="75.75" customHeight="1">
      <c r="A133" s="1719">
        <v>34</v>
      </c>
      <c r="B133" s="1695"/>
      <c r="C133" s="1696" t="s">
        <v>1968</v>
      </c>
      <c r="D133" s="1690" t="str">
        <f>VLOOKUP($C133,'Bo sung'!$B$10:$U$165,2,0)</f>
        <v>Quảng Trạch</v>
      </c>
      <c r="E133" s="1719">
        <f>VLOOKUP($C133,'Bo sung'!$B$10:$U$165,3,0)</f>
        <v>2019</v>
      </c>
      <c r="F133" s="1719">
        <f>VLOOKUP($C133,'Bo sung'!$B$10:$U$165,4,0)</f>
        <v>2021</v>
      </c>
      <c r="G133" s="1256" t="str">
        <f>VLOOKUP($C133,'Bo sung'!$B$10:$U$165,5,0)</f>
        <v>3724/QĐ-UBND ngày 30/10/2018</v>
      </c>
      <c r="H133" s="1705">
        <f>VLOOKUP($C133,'Bo sung'!$B$10:$U$165,6,0)</f>
        <v>7000</v>
      </c>
      <c r="I133" s="1705">
        <f>VLOOKUP($C133,'Bo sung'!$B$10:$U$165,7,0)</f>
        <v>4200</v>
      </c>
      <c r="J133" s="1705" t="e">
        <f>VLOOKUP($B133,'Bo sung'!$B$10:$U$165,7,0)</f>
        <v>#N/A</v>
      </c>
      <c r="K133" s="1705"/>
      <c r="L133" s="1705">
        <f>VLOOKUP($C133,'Bo sung'!$B$10:$U$165,10,0)</f>
        <v>0</v>
      </c>
      <c r="M133" s="1705"/>
      <c r="N133" s="1705"/>
      <c r="O133" s="1705"/>
      <c r="P133" s="1705"/>
      <c r="Q133" s="1705"/>
      <c r="R133" s="1705"/>
      <c r="S133" s="1705">
        <v>1260</v>
      </c>
      <c r="T133" s="1705">
        <v>1260</v>
      </c>
      <c r="U133" s="1705">
        <v>1470</v>
      </c>
      <c r="V133" s="1705">
        <f t="shared" si="19"/>
        <v>3990</v>
      </c>
      <c r="W133" s="1705">
        <f>VLOOKUP($C133,'Bo sung'!$B$10:$U$165,11,0)</f>
        <v>2520</v>
      </c>
      <c r="X133" s="1705">
        <f>VLOOKUP($C133,'Bo sung'!$B$10:$U$165,12,0)</f>
        <v>0</v>
      </c>
      <c r="Y133" s="1705">
        <f>VLOOKUP($C133,'Bo sung'!$B$10:$U$165,13,0)</f>
        <v>0</v>
      </c>
      <c r="Z133" s="1705">
        <f>VLOOKUP($C133,'Bo sung'!$B$10:$U$165,14,0)</f>
        <v>2520</v>
      </c>
      <c r="AA133" s="1722">
        <f t="shared" si="18"/>
        <v>3990</v>
      </c>
      <c r="AB133" s="1256" t="str">
        <f>VLOOKUP($C133,'Bo sung'!$B$10:$U$165,15,0)</f>
        <v>NQ KH năm
2019</v>
      </c>
    </row>
    <row r="134" spans="1:28" ht="75.75" customHeight="1">
      <c r="A134" s="1719">
        <v>35</v>
      </c>
      <c r="B134" s="1695"/>
      <c r="C134" s="1696" t="s">
        <v>1969</v>
      </c>
      <c r="D134" s="1690" t="str">
        <f>VLOOKUP($C134,'Bo sung'!$B$10:$U$165,2,0)</f>
        <v>Minh Hóa</v>
      </c>
      <c r="E134" s="1719">
        <f>VLOOKUP($C134,'Bo sung'!$B$10:$U$165,3,0)</f>
        <v>2019</v>
      </c>
      <c r="F134" s="1719">
        <f>VLOOKUP($C134,'Bo sung'!$B$10:$U$165,4,0)</f>
        <v>2021</v>
      </c>
      <c r="G134" s="1256" t="str">
        <f>VLOOKUP($C134,'Bo sung'!$B$10:$U$165,5,0)</f>
        <v>3801/QĐ-UBND ngày 31/10/2018</v>
      </c>
      <c r="H134" s="1705">
        <f>VLOOKUP($C134,'Bo sung'!$B$10:$U$165,6,0)</f>
        <v>7000</v>
      </c>
      <c r="I134" s="1705">
        <f>VLOOKUP($C134,'Bo sung'!$B$10:$U$165,7,0)</f>
        <v>4200</v>
      </c>
      <c r="J134" s="1705" t="e">
        <f>VLOOKUP($B134,'Bo sung'!$B$10:$U$165,7,0)</f>
        <v>#N/A</v>
      </c>
      <c r="K134" s="1705"/>
      <c r="L134" s="1705">
        <f>VLOOKUP($C134,'Bo sung'!$B$10:$U$165,10,0)</f>
        <v>0</v>
      </c>
      <c r="M134" s="1705"/>
      <c r="N134" s="1705"/>
      <c r="O134" s="1705"/>
      <c r="P134" s="1705"/>
      <c r="Q134" s="1705"/>
      <c r="R134" s="1705"/>
      <c r="S134" s="1705">
        <v>1260</v>
      </c>
      <c r="T134" s="1705"/>
      <c r="U134" s="1705">
        <v>1470</v>
      </c>
      <c r="V134" s="1705">
        <f t="shared" si="19"/>
        <v>2730</v>
      </c>
      <c r="W134" s="1705">
        <f>VLOOKUP($C134,'Bo sung'!$B$10:$U$165,11,0)</f>
        <v>2520</v>
      </c>
      <c r="X134" s="1705">
        <f>VLOOKUP($C134,'Bo sung'!$B$10:$U$165,12,0)</f>
        <v>0</v>
      </c>
      <c r="Y134" s="1705">
        <f>VLOOKUP($C134,'Bo sung'!$B$10:$U$165,13,0)</f>
        <v>0</v>
      </c>
      <c r="Z134" s="1705">
        <f>VLOOKUP($C134,'Bo sung'!$B$10:$U$165,14,0)</f>
        <v>2520</v>
      </c>
      <c r="AA134" s="1722">
        <f t="shared" si="18"/>
        <v>2730</v>
      </c>
      <c r="AB134" s="1256" t="str">
        <f>VLOOKUP($C134,'Bo sung'!$B$10:$U$165,15,0)</f>
        <v>NQ KH năm
2019</v>
      </c>
    </row>
    <row r="135" spans="1:28" ht="75.75" customHeight="1">
      <c r="A135" s="1719">
        <v>36</v>
      </c>
      <c r="B135" s="1695"/>
      <c r="C135" s="1696" t="s">
        <v>1970</v>
      </c>
      <c r="D135" s="1690" t="str">
        <f>VLOOKUP($C135,'Bo sung'!$B$10:$U$165,2,0)</f>
        <v>Quảng Ninh</v>
      </c>
      <c r="E135" s="1719">
        <f>VLOOKUP($C135,'Bo sung'!$B$10:$U$165,3,0)</f>
        <v>2019</v>
      </c>
      <c r="F135" s="1719">
        <f>VLOOKUP($C135,'Bo sung'!$B$10:$U$165,4,0)</f>
        <v>2021</v>
      </c>
      <c r="G135" s="1256" t="str">
        <f>VLOOKUP($C135,'Bo sung'!$B$10:$U$165,5,0)</f>
        <v>3871/QĐ-UBND ngày 31/10/2018</v>
      </c>
      <c r="H135" s="1705">
        <f>VLOOKUP($C135,'Bo sung'!$B$10:$U$165,6,0)</f>
        <v>4500</v>
      </c>
      <c r="I135" s="1705">
        <f>VLOOKUP($C135,'Bo sung'!$B$10:$U$165,7,0)</f>
        <v>4500</v>
      </c>
      <c r="J135" s="1705" t="e">
        <f>VLOOKUP($B135,'Bo sung'!$B$10:$U$165,7,0)</f>
        <v>#N/A</v>
      </c>
      <c r="K135" s="1705"/>
      <c r="L135" s="1705">
        <f>VLOOKUP($C135,'Bo sung'!$B$10:$U$165,10,0)</f>
        <v>0</v>
      </c>
      <c r="M135" s="1705"/>
      <c r="N135" s="1705"/>
      <c r="O135" s="1705"/>
      <c r="P135" s="1705"/>
      <c r="Q135" s="1705"/>
      <c r="R135" s="1705"/>
      <c r="S135" s="1705">
        <v>1350</v>
      </c>
      <c r="T135" s="1705"/>
      <c r="U135" s="1705">
        <v>1575</v>
      </c>
      <c r="V135" s="1705">
        <f t="shared" si="19"/>
        <v>2925</v>
      </c>
      <c r="W135" s="1705">
        <f>VLOOKUP($C135,'Bo sung'!$B$10:$U$165,11,0)</f>
        <v>2700</v>
      </c>
      <c r="X135" s="1705">
        <f>VLOOKUP($C135,'Bo sung'!$B$10:$U$165,12,0)</f>
        <v>0</v>
      </c>
      <c r="Y135" s="1705">
        <f>VLOOKUP($C135,'Bo sung'!$B$10:$U$165,13,0)</f>
        <v>0</v>
      </c>
      <c r="Z135" s="1705">
        <f>VLOOKUP($C135,'Bo sung'!$B$10:$U$165,14,0)</f>
        <v>2700</v>
      </c>
      <c r="AA135" s="1722">
        <f t="shared" si="18"/>
        <v>2925</v>
      </c>
      <c r="AB135" s="1256" t="str">
        <f>VLOOKUP($C135,'Bo sung'!$B$10:$U$165,15,0)</f>
        <v>NQ KH năm
2019</v>
      </c>
    </row>
    <row r="136" spans="1:28" ht="75.75" customHeight="1">
      <c r="A136" s="1719">
        <v>37</v>
      </c>
      <c r="B136" s="1695"/>
      <c r="C136" s="1696" t="s">
        <v>1971</v>
      </c>
      <c r="D136" s="1690" t="str">
        <f>VLOOKUP($C136,'Bo sung'!$B$10:$U$165,2,0)</f>
        <v>Ba Đồn</v>
      </c>
      <c r="E136" s="1719">
        <f>VLOOKUP($C136,'Bo sung'!$B$10:$U$165,3,0)</f>
        <v>2019</v>
      </c>
      <c r="F136" s="1719">
        <f>VLOOKUP($C136,'Bo sung'!$B$10:$U$165,4,0)</f>
        <v>2021</v>
      </c>
      <c r="G136" s="1256" t="str">
        <f>VLOOKUP($C136,'Bo sung'!$B$10:$U$165,5,0)</f>
        <v>3670/QĐ-UBND ngày 29/10/2018</v>
      </c>
      <c r="H136" s="1705">
        <f>VLOOKUP($C136,'Bo sung'!$B$10:$U$165,6,0)</f>
        <v>8223</v>
      </c>
      <c r="I136" s="1705">
        <f>VLOOKUP($C136,'Bo sung'!$B$10:$U$165,7,0)</f>
        <v>4933</v>
      </c>
      <c r="J136" s="1705" t="e">
        <f>VLOOKUP($B136,'Bo sung'!$B$10:$U$165,7,0)</f>
        <v>#N/A</v>
      </c>
      <c r="K136" s="1705"/>
      <c r="L136" s="1705">
        <f>VLOOKUP($C136,'Bo sung'!$B$10:$U$165,10,0)</f>
        <v>0</v>
      </c>
      <c r="M136" s="1705"/>
      <c r="N136" s="1705"/>
      <c r="O136" s="1705"/>
      <c r="P136" s="1705"/>
      <c r="Q136" s="1705"/>
      <c r="R136" s="1705"/>
      <c r="S136" s="1705">
        <v>1480</v>
      </c>
      <c r="T136" s="1705"/>
      <c r="U136" s="1705">
        <v>2960</v>
      </c>
      <c r="V136" s="1705">
        <f t="shared" si="19"/>
        <v>4440</v>
      </c>
      <c r="W136" s="1705">
        <f>VLOOKUP($C136,'Bo sung'!$B$10:$U$165,11,0)</f>
        <v>2959.8</v>
      </c>
      <c r="X136" s="1705">
        <f>VLOOKUP($C136,'Bo sung'!$B$10:$U$165,12,0)</f>
        <v>0</v>
      </c>
      <c r="Y136" s="1705">
        <f>VLOOKUP($C136,'Bo sung'!$B$10:$U$165,13,0)</f>
        <v>0</v>
      </c>
      <c r="Z136" s="1705">
        <f>VLOOKUP($C136,'Bo sung'!$B$10:$U$165,14,0)</f>
        <v>2959.8</v>
      </c>
      <c r="AA136" s="1722">
        <f t="shared" si="18"/>
        <v>4440</v>
      </c>
      <c r="AB136" s="1256" t="str">
        <f>VLOOKUP($C136,'Bo sung'!$B$10:$U$165,15,0)</f>
        <v>NQ KH năm
2019</v>
      </c>
    </row>
    <row r="137" spans="1:28" ht="75.75" customHeight="1">
      <c r="A137" s="1719">
        <v>38</v>
      </c>
      <c r="B137" s="1695"/>
      <c r="C137" s="1696" t="s">
        <v>1972</v>
      </c>
      <c r="D137" s="1690" t="str">
        <f>VLOOKUP($C137,'Bo sung'!$B$10:$U$165,2,0)</f>
        <v>Ba Đồn</v>
      </c>
      <c r="E137" s="1719">
        <f>VLOOKUP($C137,'Bo sung'!$B$10:$U$165,3,0)</f>
        <v>2019</v>
      </c>
      <c r="F137" s="1719">
        <f>VLOOKUP($C137,'Bo sung'!$B$10:$U$165,4,0)</f>
        <v>2021</v>
      </c>
      <c r="G137" s="1256" t="str">
        <f>VLOOKUP($C137,'Bo sung'!$B$10:$U$165,5,0)</f>
        <v>3805/QĐ-UBND ngày 31/10/2018</v>
      </c>
      <c r="H137" s="1705">
        <f>VLOOKUP($C137,'Bo sung'!$B$10:$U$165,6,0)</f>
        <v>5500</v>
      </c>
      <c r="I137" s="1705">
        <f>VLOOKUP($C137,'Bo sung'!$B$10:$U$165,7,0)</f>
        <v>3000</v>
      </c>
      <c r="J137" s="1705" t="e">
        <f>VLOOKUP($B137,'Bo sung'!$B$10:$U$165,7,0)</f>
        <v>#N/A</v>
      </c>
      <c r="K137" s="1705"/>
      <c r="L137" s="1705">
        <f>VLOOKUP($C137,'Bo sung'!$B$10:$U$165,10,0)</f>
        <v>0</v>
      </c>
      <c r="M137" s="1705"/>
      <c r="N137" s="1705"/>
      <c r="O137" s="1705"/>
      <c r="P137" s="1705"/>
      <c r="Q137" s="1705"/>
      <c r="R137" s="1705"/>
      <c r="S137" s="1705">
        <v>900</v>
      </c>
      <c r="T137" s="1705"/>
      <c r="U137" s="1705">
        <v>1050</v>
      </c>
      <c r="V137" s="1705">
        <f t="shared" si="19"/>
        <v>1950</v>
      </c>
      <c r="W137" s="1705">
        <f>VLOOKUP($C137,'Bo sung'!$B$10:$U$165,11,0)</f>
        <v>1800</v>
      </c>
      <c r="X137" s="1705">
        <f>VLOOKUP($C137,'Bo sung'!$B$10:$U$165,12,0)</f>
        <v>0</v>
      </c>
      <c r="Y137" s="1705">
        <f>VLOOKUP($C137,'Bo sung'!$B$10:$U$165,13,0)</f>
        <v>0</v>
      </c>
      <c r="Z137" s="1705">
        <f>VLOOKUP($C137,'Bo sung'!$B$10:$U$165,14,0)</f>
        <v>1800</v>
      </c>
      <c r="AA137" s="1722">
        <f t="shared" si="18"/>
        <v>1950</v>
      </c>
      <c r="AB137" s="1256" t="str">
        <f>VLOOKUP($C137,'Bo sung'!$B$10:$U$165,15,0)</f>
        <v>NQ KH năm
2019</v>
      </c>
    </row>
    <row r="138" spans="1:28" ht="75.75" customHeight="1">
      <c r="A138" s="1719">
        <v>39</v>
      </c>
      <c r="B138" s="1695"/>
      <c r="C138" s="1696" t="s">
        <v>1973</v>
      </c>
      <c r="D138" s="1690" t="str">
        <f>VLOOKUP($C138,'Bo sung'!$B$10:$U$165,2,0)</f>
        <v>Lệ Thủy</v>
      </c>
      <c r="E138" s="1719">
        <f>VLOOKUP($C138,'Bo sung'!$B$10:$U$165,3,0)</f>
        <v>2019</v>
      </c>
      <c r="F138" s="1719">
        <f>VLOOKUP($C138,'Bo sung'!$B$10:$U$165,4,0)</f>
        <v>2021</v>
      </c>
      <c r="G138" s="1256" t="str">
        <f>VLOOKUP($C138,'Bo sung'!$B$10:$U$165,5,0)</f>
        <v>3791/QĐ-UBND ngày 31/10/2018</v>
      </c>
      <c r="H138" s="1705">
        <f>VLOOKUP($C138,'Bo sung'!$B$10:$U$165,6,0)</f>
        <v>9000</v>
      </c>
      <c r="I138" s="1705">
        <f>VLOOKUP($C138,'Bo sung'!$B$10:$U$165,7,0)</f>
        <v>5400</v>
      </c>
      <c r="J138" s="1705" t="e">
        <f>VLOOKUP($B138,'Bo sung'!$B$10:$U$165,7,0)</f>
        <v>#N/A</v>
      </c>
      <c r="K138" s="1705"/>
      <c r="L138" s="1705">
        <f>VLOOKUP($C138,'Bo sung'!$B$10:$U$165,10,0)</f>
        <v>0</v>
      </c>
      <c r="M138" s="1705"/>
      <c r="N138" s="1705"/>
      <c r="O138" s="1705"/>
      <c r="P138" s="1705"/>
      <c r="Q138" s="1705"/>
      <c r="R138" s="1705"/>
      <c r="S138" s="1705">
        <v>1620</v>
      </c>
      <c r="T138" s="1705">
        <v>1620</v>
      </c>
      <c r="U138" s="1705">
        <v>1890</v>
      </c>
      <c r="V138" s="1705">
        <f t="shared" si="19"/>
        <v>5130</v>
      </c>
      <c r="W138" s="1705">
        <f>VLOOKUP($C138,'Bo sung'!$B$10:$U$165,11,0)</f>
        <v>3240</v>
      </c>
      <c r="X138" s="1705">
        <f>VLOOKUP($C138,'Bo sung'!$B$10:$U$165,12,0)</f>
        <v>0</v>
      </c>
      <c r="Y138" s="1705">
        <f>VLOOKUP($C138,'Bo sung'!$B$10:$U$165,13,0)</f>
        <v>0</v>
      </c>
      <c r="Z138" s="1705">
        <f>VLOOKUP($C138,'Bo sung'!$B$10:$U$165,14,0)</f>
        <v>3240</v>
      </c>
      <c r="AA138" s="1722">
        <f t="shared" si="18"/>
        <v>5130</v>
      </c>
      <c r="AB138" s="1256" t="str">
        <f>VLOOKUP($C138,'Bo sung'!$B$10:$U$165,15,0)</f>
        <v>NQ KH năm
2019</v>
      </c>
    </row>
    <row r="139" spans="1:28" ht="75.75" customHeight="1">
      <c r="A139" s="1719">
        <v>40</v>
      </c>
      <c r="B139" s="1695"/>
      <c r="C139" s="1696" t="s">
        <v>1974</v>
      </c>
      <c r="D139" s="1690" t="str">
        <f>VLOOKUP($C139,'Bo sung'!$B$10:$U$165,2,0)</f>
        <v>Quảng Ninh</v>
      </c>
      <c r="E139" s="1719">
        <f>VLOOKUP($C139,'Bo sung'!$B$10:$U$165,3,0)</f>
        <v>2019</v>
      </c>
      <c r="F139" s="1719">
        <f>VLOOKUP($C139,'Bo sung'!$B$10:$U$165,4,0)</f>
        <v>2021</v>
      </c>
      <c r="G139" s="1256" t="str">
        <f>VLOOKUP($C139,'Bo sung'!$B$10:$U$165,5,0)</f>
        <v>3736/QĐ-UBND ngày 30/10/2018</v>
      </c>
      <c r="H139" s="1705">
        <f>VLOOKUP($C139,'Bo sung'!$B$10:$U$165,6,0)</f>
        <v>9500</v>
      </c>
      <c r="I139" s="1705">
        <f>VLOOKUP($C139,'Bo sung'!$B$10:$U$165,7,0)</f>
        <v>5700</v>
      </c>
      <c r="J139" s="1705" t="e">
        <f>VLOOKUP($B139,'Bo sung'!$B$10:$U$165,7,0)</f>
        <v>#N/A</v>
      </c>
      <c r="K139" s="1705"/>
      <c r="L139" s="1705">
        <f>VLOOKUP($C139,'Bo sung'!$B$10:$U$165,10,0)</f>
        <v>0</v>
      </c>
      <c r="M139" s="1705"/>
      <c r="N139" s="1705"/>
      <c r="O139" s="1705"/>
      <c r="P139" s="1705"/>
      <c r="Q139" s="1705"/>
      <c r="R139" s="1705"/>
      <c r="S139" s="1705">
        <v>1710</v>
      </c>
      <c r="T139" s="1705">
        <f>881+1270</f>
        <v>2151</v>
      </c>
      <c r="U139" s="1705">
        <v>1555</v>
      </c>
      <c r="V139" s="1705">
        <f t="shared" si="19"/>
        <v>5416</v>
      </c>
      <c r="W139" s="1705">
        <f>VLOOKUP($C139,'Bo sung'!$B$10:$U$165,11,0)</f>
        <v>3420</v>
      </c>
      <c r="X139" s="1705">
        <f>VLOOKUP($C139,'Bo sung'!$B$10:$U$165,12,0)</f>
        <v>0</v>
      </c>
      <c r="Y139" s="1705">
        <f>VLOOKUP($C139,'Bo sung'!$B$10:$U$165,13,0)</f>
        <v>0</v>
      </c>
      <c r="Z139" s="1705">
        <f>VLOOKUP($C139,'Bo sung'!$B$10:$U$165,14,0)</f>
        <v>3420</v>
      </c>
      <c r="AA139" s="1722">
        <f t="shared" si="18"/>
        <v>5416</v>
      </c>
      <c r="AB139" s="1256" t="str">
        <f>VLOOKUP($C139,'Bo sung'!$B$10:$U$165,15,0)</f>
        <v>NQ KH năm
2019</v>
      </c>
    </row>
    <row r="140" spans="1:28" ht="75.75" customHeight="1">
      <c r="A140" s="1719">
        <v>41</v>
      </c>
      <c r="B140" s="1695"/>
      <c r="C140" s="1696" t="s">
        <v>1975</v>
      </c>
      <c r="D140" s="1690" t="str">
        <f>VLOOKUP($C140,'Bo sung'!$B$10:$U$165,2,0)</f>
        <v>Ba Đồn</v>
      </c>
      <c r="E140" s="1719">
        <f>VLOOKUP($C140,'Bo sung'!$B$10:$U$165,3,0)</f>
        <v>2019</v>
      </c>
      <c r="F140" s="1719">
        <f>VLOOKUP($C140,'Bo sung'!$B$10:$U$165,4,0)</f>
        <v>2021</v>
      </c>
      <c r="G140" s="1256" t="str">
        <f>VLOOKUP($C140,'Bo sung'!$B$10:$U$165,5,0)</f>
        <v>3725/QĐ-UBND ngày 30/10/2018</v>
      </c>
      <c r="H140" s="1705">
        <f>VLOOKUP($C140,'Bo sung'!$B$10:$U$165,6,0)</f>
        <v>9818</v>
      </c>
      <c r="I140" s="1705">
        <f>VLOOKUP($C140,'Bo sung'!$B$10:$U$165,7,0)</f>
        <v>5890.8</v>
      </c>
      <c r="J140" s="1705" t="e">
        <f>VLOOKUP($B140,'Bo sung'!$B$10:$U$165,7,0)</f>
        <v>#N/A</v>
      </c>
      <c r="K140" s="1705"/>
      <c r="L140" s="1705">
        <f>VLOOKUP($C140,'Bo sung'!$B$10:$U$165,10,0)</f>
        <v>0</v>
      </c>
      <c r="M140" s="1705"/>
      <c r="N140" s="1705"/>
      <c r="O140" s="1705"/>
      <c r="P140" s="1705"/>
      <c r="Q140" s="1705"/>
      <c r="R140" s="1705"/>
      <c r="S140" s="1705">
        <v>1800</v>
      </c>
      <c r="T140" s="1705"/>
      <c r="U140" s="1705">
        <v>2100</v>
      </c>
      <c r="V140" s="1705">
        <f t="shared" si="19"/>
        <v>3900</v>
      </c>
      <c r="W140" s="1705">
        <f>VLOOKUP($C140,'Bo sung'!$B$10:$U$165,11,0)</f>
        <v>3600</v>
      </c>
      <c r="X140" s="1705">
        <f>VLOOKUP($C140,'Bo sung'!$B$10:$U$165,12,0)</f>
        <v>0</v>
      </c>
      <c r="Y140" s="1705">
        <f>VLOOKUP($C140,'Bo sung'!$B$10:$U$165,13,0)</f>
        <v>0</v>
      </c>
      <c r="Z140" s="1705">
        <f>VLOOKUP($C140,'Bo sung'!$B$10:$U$165,14,0)</f>
        <v>3600</v>
      </c>
      <c r="AA140" s="1722">
        <f t="shared" si="18"/>
        <v>3900</v>
      </c>
      <c r="AB140" s="1256" t="str">
        <f>VLOOKUP($C140,'Bo sung'!$B$10:$U$165,15,0)</f>
        <v>NQ KH năm
2019</v>
      </c>
    </row>
    <row r="141" spans="1:28" ht="75.75" customHeight="1">
      <c r="A141" s="1719">
        <v>42</v>
      </c>
      <c r="B141" s="1695"/>
      <c r="C141" s="1696" t="s">
        <v>1976</v>
      </c>
      <c r="D141" s="1690" t="str">
        <f>VLOOKUP($C141,'Bo sung'!$B$10:$U$165,2,0)</f>
        <v>Ba Đồn</v>
      </c>
      <c r="E141" s="1719">
        <f>VLOOKUP($C141,'Bo sung'!$B$10:$U$165,3,0)</f>
        <v>2019</v>
      </c>
      <c r="F141" s="1719">
        <f>VLOOKUP($C141,'Bo sung'!$B$10:$U$165,4,0)</f>
        <v>2021</v>
      </c>
      <c r="G141" s="1256" t="str">
        <f>VLOOKUP($C141,'Bo sung'!$B$10:$U$165,5,0)</f>
        <v>3726/QĐ-UBND ngày 30/10/2018</v>
      </c>
      <c r="H141" s="1705">
        <f>VLOOKUP($C141,'Bo sung'!$B$10:$U$165,6,0)</f>
        <v>9938</v>
      </c>
      <c r="I141" s="1705">
        <f>VLOOKUP($C141,'Bo sung'!$B$10:$U$165,7,0)</f>
        <v>5963</v>
      </c>
      <c r="J141" s="1705" t="e">
        <f>VLOOKUP($B141,'Bo sung'!$B$10:$U$165,7,0)</f>
        <v>#N/A</v>
      </c>
      <c r="K141" s="1705"/>
      <c r="L141" s="1705">
        <f>VLOOKUP($C141,'Bo sung'!$B$10:$U$165,10,0)</f>
        <v>0</v>
      </c>
      <c r="M141" s="1705"/>
      <c r="N141" s="1705"/>
      <c r="O141" s="1705"/>
      <c r="P141" s="1705"/>
      <c r="Q141" s="1705"/>
      <c r="R141" s="1705"/>
      <c r="S141" s="1705">
        <v>1800</v>
      </c>
      <c r="T141" s="1705"/>
      <c r="U141" s="1705">
        <v>2100</v>
      </c>
      <c r="V141" s="1705">
        <f t="shared" si="19"/>
        <v>3900</v>
      </c>
      <c r="W141" s="1705">
        <f>VLOOKUP($C141,'Bo sung'!$B$10:$U$165,11,0)</f>
        <v>3600</v>
      </c>
      <c r="X141" s="1705">
        <f>VLOOKUP($C141,'Bo sung'!$B$10:$U$165,12,0)</f>
        <v>0</v>
      </c>
      <c r="Y141" s="1705">
        <f>VLOOKUP($C141,'Bo sung'!$B$10:$U$165,13,0)</f>
        <v>0</v>
      </c>
      <c r="Z141" s="1705">
        <f>VLOOKUP($C141,'Bo sung'!$B$10:$U$165,14,0)</f>
        <v>3600</v>
      </c>
      <c r="AA141" s="1722">
        <f t="shared" si="18"/>
        <v>3900</v>
      </c>
      <c r="AB141" s="1256" t="str">
        <f>VLOOKUP($C141,'Bo sung'!$B$10:$U$165,15,0)</f>
        <v>NQ KH năm
2019</v>
      </c>
    </row>
    <row r="142" spans="1:28" ht="75.75" customHeight="1">
      <c r="A142" s="1719">
        <v>43</v>
      </c>
      <c r="B142" s="1695"/>
      <c r="C142" s="1573" t="s">
        <v>2475</v>
      </c>
      <c r="D142" s="1690" t="str">
        <f>VLOOKUP($C142,'Bo sung'!$B$10:$U$165,2,0)</f>
        <v>Minh Hóa</v>
      </c>
      <c r="E142" s="1719">
        <f>VLOOKUP($C142,'Bo sung'!$B$10:$U$165,3,0)</f>
        <v>2019</v>
      </c>
      <c r="F142" s="1719">
        <f>VLOOKUP($C142,'Bo sung'!$B$10:$U$165,4,0)</f>
        <v>2021</v>
      </c>
      <c r="G142" s="1256" t="str">
        <f>VLOOKUP($C142,'Bo sung'!$B$10:$U$165,5,0)</f>
        <v>3830a/QĐ-UBND ngày 31/10/2018</v>
      </c>
      <c r="H142" s="1705">
        <f>VLOOKUP($C142,'Bo sung'!$B$10:$U$165,6,0)</f>
        <v>15000</v>
      </c>
      <c r="I142" s="1705">
        <f>VLOOKUP($C142,'Bo sung'!$B$10:$U$165,7,0)</f>
        <v>6000</v>
      </c>
      <c r="J142" s="1705" t="e">
        <f>VLOOKUP($B142,'Bo sung'!$B$10:$U$165,7,0)</f>
        <v>#N/A</v>
      </c>
      <c r="K142" s="1705"/>
      <c r="L142" s="1705">
        <f>VLOOKUP($C142,'Bo sung'!$B$10:$U$165,10,0)</f>
        <v>0</v>
      </c>
      <c r="M142" s="1705"/>
      <c r="N142" s="1705"/>
      <c r="O142" s="1705"/>
      <c r="P142" s="1705"/>
      <c r="Q142" s="1705"/>
      <c r="R142" s="1705"/>
      <c r="S142" s="1705">
        <v>1800</v>
      </c>
      <c r="T142" s="1705"/>
      <c r="U142" s="1705">
        <v>2100</v>
      </c>
      <c r="V142" s="1705">
        <f t="shared" si="19"/>
        <v>3900</v>
      </c>
      <c r="W142" s="1705">
        <f>VLOOKUP($C142,'Bo sung'!$B$10:$U$165,11,0)</f>
        <v>3600</v>
      </c>
      <c r="X142" s="1705">
        <f>VLOOKUP($C142,'Bo sung'!$B$10:$U$165,12,0)</f>
        <v>0</v>
      </c>
      <c r="Y142" s="1705">
        <f>VLOOKUP($C142,'Bo sung'!$B$10:$U$165,13,0)</f>
        <v>0</v>
      </c>
      <c r="Z142" s="1705">
        <f>VLOOKUP($C142,'Bo sung'!$B$10:$U$165,14,0)</f>
        <v>3600</v>
      </c>
      <c r="AA142" s="1722">
        <f t="shared" si="18"/>
        <v>3900</v>
      </c>
      <c r="AB142" s="1256" t="str">
        <f>VLOOKUP($C142,'Bo sung'!$B$10:$U$165,15,0)</f>
        <v>NQ KH năm
2019</v>
      </c>
    </row>
    <row r="143" spans="1:28" ht="75.75" customHeight="1">
      <c r="A143" s="1719">
        <v>44</v>
      </c>
      <c r="B143" s="1695"/>
      <c r="C143" s="1696" t="s">
        <v>1977</v>
      </c>
      <c r="D143" s="1690" t="str">
        <f>VLOOKUP($C143,'Bo sung'!$B$10:$U$165,2,0)</f>
        <v>Tuyên Hóa</v>
      </c>
      <c r="E143" s="1719">
        <f>VLOOKUP($C143,'Bo sung'!$B$10:$U$165,3,0)</f>
        <v>2019</v>
      </c>
      <c r="F143" s="1719">
        <f>VLOOKUP($C143,'Bo sung'!$B$10:$U$165,4,0)</f>
        <v>2021</v>
      </c>
      <c r="G143" s="1256" t="str">
        <f>VLOOKUP($C143,'Bo sung'!$B$10:$U$165,5,0)</f>
        <v>3830/QĐ-UBND ngày 31/10/2018</v>
      </c>
      <c r="H143" s="1705">
        <f>VLOOKUP($C143,'Bo sung'!$B$10:$U$165,6,0)</f>
        <v>10000</v>
      </c>
      <c r="I143" s="1705">
        <f>VLOOKUP($C143,'Bo sung'!$B$10:$U$165,7,0)</f>
        <v>6000</v>
      </c>
      <c r="J143" s="1705" t="e">
        <f>VLOOKUP($B143,'Bo sung'!$B$10:$U$165,7,0)</f>
        <v>#N/A</v>
      </c>
      <c r="K143" s="1705"/>
      <c r="L143" s="1705">
        <f>VLOOKUP($C143,'Bo sung'!$B$10:$U$165,10,0)</f>
        <v>0</v>
      </c>
      <c r="M143" s="1705"/>
      <c r="N143" s="1705"/>
      <c r="O143" s="1705"/>
      <c r="P143" s="1705"/>
      <c r="Q143" s="1705"/>
      <c r="R143" s="1705"/>
      <c r="S143" s="1705">
        <v>1800</v>
      </c>
      <c r="T143" s="1705"/>
      <c r="U143" s="1705">
        <v>2100</v>
      </c>
      <c r="V143" s="1705">
        <f t="shared" si="19"/>
        <v>3900</v>
      </c>
      <c r="W143" s="1705">
        <f>VLOOKUP($C143,'Bo sung'!$B$10:$U$165,11,0)</f>
        <v>3600</v>
      </c>
      <c r="X143" s="1705">
        <f>VLOOKUP($C143,'Bo sung'!$B$10:$U$165,12,0)</f>
        <v>0</v>
      </c>
      <c r="Y143" s="1705">
        <f>VLOOKUP($C143,'Bo sung'!$B$10:$U$165,13,0)</f>
        <v>0</v>
      </c>
      <c r="Z143" s="1705">
        <f>VLOOKUP($C143,'Bo sung'!$B$10:$U$165,14,0)</f>
        <v>3600</v>
      </c>
      <c r="AA143" s="1722">
        <f t="shared" si="18"/>
        <v>3900</v>
      </c>
      <c r="AB143" s="1256" t="str">
        <f>VLOOKUP($C143,'Bo sung'!$B$10:$U$165,15,0)</f>
        <v>NQ KH năm
2019</v>
      </c>
    </row>
    <row r="144" spans="1:28" ht="75.75" customHeight="1">
      <c r="A144" s="1719">
        <v>45</v>
      </c>
      <c r="B144" s="1695"/>
      <c r="C144" s="1696" t="s">
        <v>1978</v>
      </c>
      <c r="D144" s="1690" t="str">
        <f>VLOOKUP($C144,'Bo sung'!$B$10:$U$165,2,0)</f>
        <v>Minh Hóa</v>
      </c>
      <c r="E144" s="1719">
        <f>VLOOKUP($C144,'Bo sung'!$B$10:$U$165,3,0)</f>
        <v>2019</v>
      </c>
      <c r="F144" s="1719">
        <f>VLOOKUP($C144,'Bo sung'!$B$10:$U$165,4,0)</f>
        <v>2021</v>
      </c>
      <c r="G144" s="1256" t="str">
        <f>VLOOKUP($C144,'Bo sung'!$B$10:$U$165,5,0)</f>
        <v>3891a/QĐ-UBND ngày 31/10/2018</v>
      </c>
      <c r="H144" s="1705">
        <f>VLOOKUP($C144,'Bo sung'!$B$10:$U$165,6,0)</f>
        <v>10000</v>
      </c>
      <c r="I144" s="1705">
        <f>VLOOKUP($C144,'Bo sung'!$B$10:$U$165,7,0)</f>
        <v>6000</v>
      </c>
      <c r="J144" s="1705" t="e">
        <f>VLOOKUP($B144,'Bo sung'!$B$10:$U$165,7,0)</f>
        <v>#N/A</v>
      </c>
      <c r="K144" s="1705"/>
      <c r="L144" s="1705">
        <f>VLOOKUP($C144,'Bo sung'!$B$10:$U$165,10,0)</f>
        <v>0</v>
      </c>
      <c r="M144" s="1705"/>
      <c r="N144" s="1705"/>
      <c r="O144" s="1705"/>
      <c r="P144" s="1705"/>
      <c r="Q144" s="1705"/>
      <c r="R144" s="1705"/>
      <c r="S144" s="1705">
        <v>1800</v>
      </c>
      <c r="T144" s="1705"/>
      <c r="U144" s="1705">
        <v>2100</v>
      </c>
      <c r="V144" s="1705">
        <f t="shared" si="19"/>
        <v>3900</v>
      </c>
      <c r="W144" s="1705">
        <f>VLOOKUP($C144,'Bo sung'!$B$10:$U$165,11,0)</f>
        <v>3600</v>
      </c>
      <c r="X144" s="1705">
        <f>VLOOKUP($C144,'Bo sung'!$B$10:$U$165,12,0)</f>
        <v>0</v>
      </c>
      <c r="Y144" s="1705">
        <f>VLOOKUP($C144,'Bo sung'!$B$10:$U$165,13,0)</f>
        <v>0</v>
      </c>
      <c r="Z144" s="1705">
        <f>VLOOKUP($C144,'Bo sung'!$B$10:$U$165,14,0)</f>
        <v>3600</v>
      </c>
      <c r="AA144" s="1722">
        <f t="shared" si="18"/>
        <v>3900</v>
      </c>
      <c r="AB144" s="1256" t="str">
        <f>VLOOKUP($C144,'Bo sung'!$B$10:$U$165,15,0)</f>
        <v>NQ KH năm
2019</v>
      </c>
    </row>
    <row r="145" spans="1:28" ht="75.75" customHeight="1">
      <c r="A145" s="1719">
        <v>46</v>
      </c>
      <c r="B145" s="1695"/>
      <c r="C145" s="1696" t="s">
        <v>1979</v>
      </c>
      <c r="D145" s="1690" t="str">
        <f>VLOOKUP($C145,'Bo sung'!$B$10:$U$165,2,0)</f>
        <v>Quảng Trạch</v>
      </c>
      <c r="E145" s="1719">
        <f>VLOOKUP($C145,'Bo sung'!$B$10:$U$165,3,0)</f>
        <v>2019</v>
      </c>
      <c r="F145" s="1719">
        <f>VLOOKUP($C145,'Bo sung'!$B$10:$U$165,4,0)</f>
        <v>2021</v>
      </c>
      <c r="G145" s="1256" t="str">
        <f>VLOOKUP($C145,'Bo sung'!$B$10:$U$165,5,0)</f>
        <v>3857/QĐ-UBND ngày 31/10/2018</v>
      </c>
      <c r="H145" s="1705">
        <f>VLOOKUP($C145,'Bo sung'!$B$10:$U$165,6,0)</f>
        <v>9000</v>
      </c>
      <c r="I145" s="1705">
        <f>VLOOKUP($C145,'Bo sung'!$B$10:$U$165,7,0)</f>
        <v>9000</v>
      </c>
      <c r="J145" s="1705" t="e">
        <f>VLOOKUP($B145,'Bo sung'!$B$10:$U$165,7,0)</f>
        <v>#N/A</v>
      </c>
      <c r="K145" s="1705"/>
      <c r="L145" s="1705">
        <f>VLOOKUP($C145,'Bo sung'!$B$10:$U$165,10,0)</f>
        <v>0</v>
      </c>
      <c r="M145" s="1705"/>
      <c r="N145" s="1705"/>
      <c r="O145" s="1705"/>
      <c r="P145" s="1705"/>
      <c r="Q145" s="1705"/>
      <c r="R145" s="1705"/>
      <c r="S145" s="1705">
        <v>2700</v>
      </c>
      <c r="T145" s="1705"/>
      <c r="U145" s="1705">
        <v>3150</v>
      </c>
      <c r="V145" s="1705">
        <f t="shared" si="19"/>
        <v>5850</v>
      </c>
      <c r="W145" s="1705">
        <f>VLOOKUP($C145,'Bo sung'!$B$10:$U$165,11,0)</f>
        <v>5400</v>
      </c>
      <c r="X145" s="1705">
        <f>VLOOKUP($C145,'Bo sung'!$B$10:$U$165,12,0)</f>
        <v>0</v>
      </c>
      <c r="Y145" s="1705">
        <f>VLOOKUP($C145,'Bo sung'!$B$10:$U$165,13,0)</f>
        <v>0</v>
      </c>
      <c r="Z145" s="1705">
        <f>VLOOKUP($C145,'Bo sung'!$B$10:$U$165,14,0)</f>
        <v>5400</v>
      </c>
      <c r="AA145" s="1722">
        <f t="shared" si="18"/>
        <v>5850</v>
      </c>
      <c r="AB145" s="1256" t="str">
        <f>VLOOKUP($C145,'Bo sung'!$B$10:$U$165,15,0)</f>
        <v>NQ KH năm
2019</v>
      </c>
    </row>
    <row r="146" spans="1:28" ht="75.75" customHeight="1">
      <c r="A146" s="1719">
        <v>47</v>
      </c>
      <c r="B146" s="1695"/>
      <c r="C146" s="1696" t="s">
        <v>1980</v>
      </c>
      <c r="D146" s="1690" t="str">
        <f>VLOOKUP($C146,'Bo sung'!$B$10:$U$165,2,0)</f>
        <v>Đồng Hới</v>
      </c>
      <c r="E146" s="1719">
        <f>VLOOKUP($C146,'Bo sung'!$B$10:$U$165,3,0)</f>
        <v>2019</v>
      </c>
      <c r="F146" s="1719">
        <f>VLOOKUP($C146,'Bo sung'!$B$10:$U$165,4,0)</f>
        <v>2021</v>
      </c>
      <c r="G146" s="1256" t="str">
        <f>VLOOKUP($C146,'Bo sung'!$B$10:$U$165,5,0)</f>
        <v xml:space="preserve">3856a/QĐ-UBND ngày 31/10/2018 </v>
      </c>
      <c r="H146" s="1705">
        <f>VLOOKUP($C146,'Bo sung'!$B$10:$U$165,6,0)</f>
        <v>21500</v>
      </c>
      <c r="I146" s="1705">
        <f>VLOOKUP($C146,'Bo sung'!$B$10:$U$165,7,0)</f>
        <v>10000</v>
      </c>
      <c r="J146" s="1705" t="e">
        <f>VLOOKUP($B146,'Bo sung'!$B$10:$U$165,7,0)</f>
        <v>#N/A</v>
      </c>
      <c r="K146" s="1705"/>
      <c r="L146" s="1705">
        <f>VLOOKUP($C146,'Bo sung'!$B$10:$U$165,10,0)</f>
        <v>0</v>
      </c>
      <c r="M146" s="1705"/>
      <c r="N146" s="1705"/>
      <c r="O146" s="1705"/>
      <c r="P146" s="1705"/>
      <c r="Q146" s="1705"/>
      <c r="R146" s="1705"/>
      <c r="S146" s="1705">
        <v>3000</v>
      </c>
      <c r="T146" s="1705"/>
      <c r="U146" s="1705">
        <v>3500</v>
      </c>
      <c r="V146" s="1705">
        <f t="shared" si="19"/>
        <v>6500</v>
      </c>
      <c r="W146" s="1705">
        <f>VLOOKUP($C146,'Bo sung'!$B$10:$U$165,11,0)</f>
        <v>6000</v>
      </c>
      <c r="X146" s="1705">
        <f>VLOOKUP($C146,'Bo sung'!$B$10:$U$165,12,0)</f>
        <v>0</v>
      </c>
      <c r="Y146" s="1705">
        <f>VLOOKUP($C146,'Bo sung'!$B$10:$U$165,13,0)</f>
        <v>0</v>
      </c>
      <c r="Z146" s="1705">
        <f>VLOOKUP($C146,'Bo sung'!$B$10:$U$165,14,0)</f>
        <v>6000</v>
      </c>
      <c r="AA146" s="1722">
        <f t="shared" si="18"/>
        <v>6500</v>
      </c>
      <c r="AB146" s="1256" t="str">
        <f>VLOOKUP($C146,'Bo sung'!$B$10:$U$165,15,0)</f>
        <v>NQ KH năm
2019</v>
      </c>
    </row>
    <row r="147" spans="1:28" ht="75.75" customHeight="1">
      <c r="A147" s="1719">
        <v>48</v>
      </c>
      <c r="B147" s="1695"/>
      <c r="C147" s="1696" t="s">
        <v>1981</v>
      </c>
      <c r="D147" s="1690" t="str">
        <f>VLOOKUP($C147,'Bo sung'!$B$10:$U$165,2,0)</f>
        <v>Quảng Ninh</v>
      </c>
      <c r="E147" s="1719">
        <f>VLOOKUP($C147,'Bo sung'!$B$10:$U$165,3,0)</f>
        <v>2019</v>
      </c>
      <c r="F147" s="1719">
        <f>VLOOKUP($C147,'Bo sung'!$B$10:$U$165,4,0)</f>
        <v>2021</v>
      </c>
      <c r="G147" s="1256" t="str">
        <f>VLOOKUP($C147,'Bo sung'!$B$10:$U$165,5,0)</f>
        <v>3734/QĐ-UBND ngày 30/10/2018</v>
      </c>
      <c r="H147" s="1705">
        <f>VLOOKUP($C147,'Bo sung'!$B$10:$U$165,6,0)</f>
        <v>12000</v>
      </c>
      <c r="I147" s="1705">
        <f>VLOOKUP($C147,'Bo sung'!$B$10:$U$165,7,0)</f>
        <v>7200</v>
      </c>
      <c r="J147" s="1705" t="e">
        <f>VLOOKUP($B147,'Bo sung'!$B$10:$U$165,7,0)</f>
        <v>#N/A</v>
      </c>
      <c r="K147" s="1705"/>
      <c r="L147" s="1705">
        <f>VLOOKUP($C147,'Bo sung'!$B$10:$U$165,10,0)</f>
        <v>0</v>
      </c>
      <c r="M147" s="1705"/>
      <c r="N147" s="1705"/>
      <c r="O147" s="1705"/>
      <c r="P147" s="1705"/>
      <c r="Q147" s="1705"/>
      <c r="R147" s="1705"/>
      <c r="S147" s="1705">
        <v>2160</v>
      </c>
      <c r="T147" s="1705"/>
      <c r="U147" s="1705">
        <v>2520</v>
      </c>
      <c r="V147" s="1705">
        <f t="shared" si="19"/>
        <v>4680</v>
      </c>
      <c r="W147" s="1705">
        <f>VLOOKUP($C147,'Bo sung'!$B$10:$U$165,11,0)</f>
        <v>4320</v>
      </c>
      <c r="X147" s="1705">
        <f>VLOOKUP($C147,'Bo sung'!$B$10:$U$165,12,0)</f>
        <v>0</v>
      </c>
      <c r="Y147" s="1705">
        <f>VLOOKUP($C147,'Bo sung'!$B$10:$U$165,13,0)</f>
        <v>0</v>
      </c>
      <c r="Z147" s="1705">
        <f>VLOOKUP($C147,'Bo sung'!$B$10:$U$165,14,0)</f>
        <v>4320</v>
      </c>
      <c r="AA147" s="1722">
        <f t="shared" si="18"/>
        <v>4680</v>
      </c>
      <c r="AB147" s="1256" t="str">
        <f>VLOOKUP($C147,'Bo sung'!$B$10:$U$165,15,0)</f>
        <v>NQ KH năm
2019</v>
      </c>
    </row>
    <row r="148" spans="1:28" ht="75.75" customHeight="1">
      <c r="A148" s="1719">
        <v>49</v>
      </c>
      <c r="B148" s="1695"/>
      <c r="C148" s="1696" t="s">
        <v>1982</v>
      </c>
      <c r="D148" s="1690" t="str">
        <f>VLOOKUP($C148,'Bo sung'!$B$10:$U$165,2,0)</f>
        <v>Quảng Ninh</v>
      </c>
      <c r="E148" s="1719">
        <f>VLOOKUP($C148,'Bo sung'!$B$10:$U$165,3,0)</f>
        <v>2019</v>
      </c>
      <c r="F148" s="1719">
        <f>VLOOKUP($C148,'Bo sung'!$B$10:$U$165,4,0)</f>
        <v>2021</v>
      </c>
      <c r="G148" s="1256" t="str">
        <f>VLOOKUP($C148,'Bo sung'!$B$10:$U$165,5,0)</f>
        <v>3862/QĐ-UBND ngày 31/10/2018</v>
      </c>
      <c r="H148" s="1705">
        <f>VLOOKUP($C148,'Bo sung'!$B$10:$U$165,6,0)</f>
        <v>13500</v>
      </c>
      <c r="I148" s="1705">
        <f>VLOOKUP($C148,'Bo sung'!$B$10:$U$165,7,0)</f>
        <v>8100</v>
      </c>
      <c r="J148" s="1705" t="e">
        <f>VLOOKUP($B148,'Bo sung'!$B$10:$U$165,7,0)</f>
        <v>#N/A</v>
      </c>
      <c r="K148" s="1705"/>
      <c r="L148" s="1705">
        <f>VLOOKUP($C148,'Bo sung'!$B$10:$U$165,10,0)</f>
        <v>0</v>
      </c>
      <c r="M148" s="1705"/>
      <c r="N148" s="1705"/>
      <c r="O148" s="1705"/>
      <c r="P148" s="1705"/>
      <c r="Q148" s="1705"/>
      <c r="R148" s="1705"/>
      <c r="S148" s="1705">
        <v>2430</v>
      </c>
      <c r="T148" s="1705"/>
      <c r="U148" s="1705">
        <v>2835</v>
      </c>
      <c r="V148" s="1705">
        <f t="shared" si="19"/>
        <v>5265</v>
      </c>
      <c r="W148" s="1705">
        <f>VLOOKUP($C148,'Bo sung'!$B$10:$U$165,11,0)</f>
        <v>4860</v>
      </c>
      <c r="X148" s="1705">
        <f>VLOOKUP($C148,'Bo sung'!$B$10:$U$165,12,0)</f>
        <v>0</v>
      </c>
      <c r="Y148" s="1705">
        <f>VLOOKUP($C148,'Bo sung'!$B$10:$U$165,13,0)</f>
        <v>0</v>
      </c>
      <c r="Z148" s="1705">
        <f>VLOOKUP($C148,'Bo sung'!$B$10:$U$165,14,0)</f>
        <v>4860</v>
      </c>
      <c r="AA148" s="1722">
        <f t="shared" si="18"/>
        <v>5265</v>
      </c>
      <c r="AB148" s="1256" t="str">
        <f>VLOOKUP($C148,'Bo sung'!$B$10:$U$165,15,0)</f>
        <v>NQ KH năm
2019</v>
      </c>
    </row>
    <row r="149" spans="1:28" ht="75.75" customHeight="1">
      <c r="A149" s="1719">
        <v>50</v>
      </c>
      <c r="B149" s="1695"/>
      <c r="C149" s="1696" t="s">
        <v>1983</v>
      </c>
      <c r="D149" s="1690" t="str">
        <f>VLOOKUP($C149,'Bo sung'!$B$10:$U$165,2,0)</f>
        <v>Đồng Hới</v>
      </c>
      <c r="E149" s="1719">
        <f>VLOOKUP($C149,'Bo sung'!$B$10:$U$165,3,0)</f>
        <v>2019</v>
      </c>
      <c r="F149" s="1719">
        <f>VLOOKUP($C149,'Bo sung'!$B$10:$U$165,4,0)</f>
        <v>2021</v>
      </c>
      <c r="G149" s="1256" t="str">
        <f>VLOOKUP($C149,'Bo sung'!$B$10:$U$165,5,0)</f>
        <v xml:space="preserve">3767/QĐ-UBND ngày 31/10/2018 </v>
      </c>
      <c r="H149" s="1705">
        <f>VLOOKUP($C149,'Bo sung'!$B$10:$U$165,6,0)</f>
        <v>14800</v>
      </c>
      <c r="I149" s="1705">
        <f>VLOOKUP($C149,'Bo sung'!$B$10:$U$165,7,0)</f>
        <v>14800</v>
      </c>
      <c r="J149" s="1705" t="e">
        <f>VLOOKUP($B149,'Bo sung'!$B$10:$U$165,7,0)</f>
        <v>#N/A</v>
      </c>
      <c r="K149" s="1705"/>
      <c r="L149" s="1705">
        <f>VLOOKUP($C149,'Bo sung'!$B$10:$U$165,10,0)</f>
        <v>0</v>
      </c>
      <c r="M149" s="1705"/>
      <c r="N149" s="1705"/>
      <c r="O149" s="1705"/>
      <c r="P149" s="1705"/>
      <c r="Q149" s="1705"/>
      <c r="R149" s="1705"/>
      <c r="S149" s="1705">
        <v>4440</v>
      </c>
      <c r="T149" s="1705"/>
      <c r="U149" s="1705">
        <v>5180</v>
      </c>
      <c r="V149" s="1705">
        <f t="shared" si="19"/>
        <v>9620</v>
      </c>
      <c r="W149" s="1705">
        <f>VLOOKUP($C149,'Bo sung'!$B$10:$U$165,11,0)</f>
        <v>8880</v>
      </c>
      <c r="X149" s="1705">
        <f>VLOOKUP($C149,'Bo sung'!$B$10:$U$165,12,0)</f>
        <v>0</v>
      </c>
      <c r="Y149" s="1705">
        <f>VLOOKUP($C149,'Bo sung'!$B$10:$U$165,13,0)</f>
        <v>0</v>
      </c>
      <c r="Z149" s="1705">
        <f>VLOOKUP($C149,'Bo sung'!$B$10:$U$165,14,0)</f>
        <v>8880</v>
      </c>
      <c r="AA149" s="1722">
        <f t="shared" si="18"/>
        <v>9620</v>
      </c>
      <c r="AB149" s="1256" t="str">
        <f>VLOOKUP($C149,'Bo sung'!$B$10:$U$165,15,0)</f>
        <v>NQ KH năm
2019</v>
      </c>
    </row>
    <row r="150" spans="1:28" ht="75.75" customHeight="1">
      <c r="A150" s="1719">
        <v>51</v>
      </c>
      <c r="B150" s="1695"/>
      <c r="C150" s="1696" t="s">
        <v>1984</v>
      </c>
      <c r="D150" s="1690" t="str">
        <f>VLOOKUP($C150,'Bo sung'!$B$10:$U$165,2,0)</f>
        <v>Tuyên Hóa</v>
      </c>
      <c r="E150" s="1719">
        <f>VLOOKUP($C150,'Bo sung'!$B$10:$U$165,3,0)</f>
        <v>2019</v>
      </c>
      <c r="F150" s="1719">
        <f>VLOOKUP($C150,'Bo sung'!$B$10:$U$165,4,0)</f>
        <v>2021</v>
      </c>
      <c r="G150" s="1256" t="str">
        <f>VLOOKUP($C150,'Bo sung'!$B$10:$U$165,5,0)</f>
        <v>2377/QĐ-UBND ngày 20/7/2018</v>
      </c>
      <c r="H150" s="1705">
        <f>VLOOKUP($C150,'Bo sung'!$B$10:$U$165,6,0)</f>
        <v>14981</v>
      </c>
      <c r="I150" s="1705">
        <f>VLOOKUP($C150,'Bo sung'!$B$10:$U$165,7,0)</f>
        <v>14981</v>
      </c>
      <c r="J150" s="1705" t="e">
        <f>VLOOKUP($B150,'Bo sung'!$B$10:$U$165,7,0)</f>
        <v>#N/A</v>
      </c>
      <c r="K150" s="1705"/>
      <c r="L150" s="1705">
        <f>VLOOKUP($C150,'Bo sung'!$B$10:$U$165,10,0)</f>
        <v>0</v>
      </c>
      <c r="M150" s="1705"/>
      <c r="N150" s="1705"/>
      <c r="O150" s="1705"/>
      <c r="P150" s="1705"/>
      <c r="Q150" s="1705"/>
      <c r="R150" s="1705"/>
      <c r="S150" s="1705">
        <v>4500</v>
      </c>
      <c r="T150" s="1705"/>
      <c r="U150" s="1705">
        <v>5241</v>
      </c>
      <c r="V150" s="1705">
        <f t="shared" si="19"/>
        <v>9741</v>
      </c>
      <c r="W150" s="1705">
        <f>VLOOKUP($C150,'Bo sung'!$B$10:$U$165,11,0)</f>
        <v>9000</v>
      </c>
      <c r="X150" s="1705">
        <f>VLOOKUP($C150,'Bo sung'!$B$10:$U$165,12,0)</f>
        <v>0</v>
      </c>
      <c r="Y150" s="1705">
        <f>VLOOKUP($C150,'Bo sung'!$B$10:$U$165,13,0)</f>
        <v>0</v>
      </c>
      <c r="Z150" s="1705">
        <f>VLOOKUP($C150,'Bo sung'!$B$10:$U$165,14,0)</f>
        <v>9000</v>
      </c>
      <c r="AA150" s="1722">
        <f t="shared" si="18"/>
        <v>9741</v>
      </c>
      <c r="AB150" s="1256" t="str">
        <f>VLOOKUP($C150,'Bo sung'!$B$10:$U$165,15,0)</f>
        <v>NQ KH năm
2019</v>
      </c>
    </row>
    <row r="151" spans="1:28" ht="75.75" customHeight="1">
      <c r="A151" s="1719">
        <v>52</v>
      </c>
      <c r="B151" s="1695"/>
      <c r="C151" s="1696" t="s">
        <v>1985</v>
      </c>
      <c r="D151" s="1690" t="str">
        <f>VLOOKUP($C151,'Bo sung'!$B$10:$U$165,2,0)</f>
        <v>Ba Đồn</v>
      </c>
      <c r="E151" s="1719">
        <f>VLOOKUP($C151,'Bo sung'!$B$10:$U$165,3,0)</f>
        <v>2019</v>
      </c>
      <c r="F151" s="1719">
        <f>VLOOKUP($C151,'Bo sung'!$B$10:$U$165,4,0)</f>
        <v>2021</v>
      </c>
      <c r="G151" s="1256" t="str">
        <f>VLOOKUP($C151,'Bo sung'!$B$10:$U$165,5,0)</f>
        <v>3887/QĐ-UBND ngày 31/10/2018</v>
      </c>
      <c r="H151" s="1705">
        <f>VLOOKUP($C151,'Bo sung'!$B$10:$U$165,6,0)</f>
        <v>27000</v>
      </c>
      <c r="I151" s="1705">
        <f>VLOOKUP($C151,'Bo sung'!$B$10:$U$165,7,0)</f>
        <v>16200</v>
      </c>
      <c r="J151" s="1705" t="e">
        <f>VLOOKUP($B151,'Bo sung'!$B$10:$U$165,7,0)</f>
        <v>#N/A</v>
      </c>
      <c r="K151" s="1705"/>
      <c r="L151" s="1705">
        <f>VLOOKUP($C151,'Bo sung'!$B$10:$U$165,10,0)</f>
        <v>0</v>
      </c>
      <c r="M151" s="1705"/>
      <c r="N151" s="1705"/>
      <c r="O151" s="1705"/>
      <c r="P151" s="1705"/>
      <c r="Q151" s="1705"/>
      <c r="R151" s="1705"/>
      <c r="S151" s="1705">
        <f>724+4136</f>
        <v>4860</v>
      </c>
      <c r="T151" s="1705"/>
      <c r="U151" s="1705">
        <v>5670</v>
      </c>
      <c r="V151" s="1705">
        <f t="shared" si="19"/>
        <v>10530</v>
      </c>
      <c r="W151" s="1705">
        <f>VLOOKUP($C151,'Bo sung'!$B$10:$U$165,11,0)</f>
        <v>9720</v>
      </c>
      <c r="X151" s="1705">
        <f>VLOOKUP($C151,'Bo sung'!$B$10:$U$165,12,0)</f>
        <v>0</v>
      </c>
      <c r="Y151" s="1705">
        <f>VLOOKUP($C151,'Bo sung'!$B$10:$U$165,13,0)</f>
        <v>0</v>
      </c>
      <c r="Z151" s="1705">
        <f>VLOOKUP($C151,'Bo sung'!$B$10:$U$165,14,0)</f>
        <v>9720</v>
      </c>
      <c r="AA151" s="1722">
        <f t="shared" si="18"/>
        <v>10530</v>
      </c>
      <c r="AB151" s="1256" t="str">
        <f>VLOOKUP($C151,'Bo sung'!$B$10:$U$165,15,0)</f>
        <v>NQ KH năm
2019</v>
      </c>
    </row>
    <row r="152" spans="1:28" ht="75.75" customHeight="1">
      <c r="A152" s="1719">
        <v>53</v>
      </c>
      <c r="B152" s="1695"/>
      <c r="C152" s="1696" t="s">
        <v>1769</v>
      </c>
      <c r="D152" s="1690" t="str">
        <f>VLOOKUP($C152,'Bo sung'!$B$10:$U$165,2,0)</f>
        <v>Lệ Thủy</v>
      </c>
      <c r="E152" s="1719">
        <f>VLOOKUP($C152,'Bo sung'!$B$10:$U$165,3,0)</f>
        <v>2019</v>
      </c>
      <c r="F152" s="1719">
        <f>VLOOKUP($C152,'Bo sung'!$B$10:$U$165,4,0)</f>
        <v>2021</v>
      </c>
      <c r="G152" s="1256" t="str">
        <f>VLOOKUP($C152,'Bo sung'!$B$10:$U$165,5,0)</f>
        <v>3873/QĐ-UBND ngày 31/10/2018</v>
      </c>
      <c r="H152" s="1705">
        <f>VLOOKUP($C152,'Bo sung'!$B$10:$U$165,6,0)</f>
        <v>2500</v>
      </c>
      <c r="I152" s="1705">
        <f>VLOOKUP($C152,'Bo sung'!$B$10:$U$165,7,0)</f>
        <v>1500</v>
      </c>
      <c r="J152" s="1705" t="e">
        <f>VLOOKUP($B152,'Bo sung'!$B$10:$U$165,7,0)</f>
        <v>#N/A</v>
      </c>
      <c r="K152" s="1705"/>
      <c r="L152" s="1705">
        <f>VLOOKUP($C152,'Bo sung'!$B$10:$U$165,10,0)</f>
        <v>0</v>
      </c>
      <c r="M152" s="1705"/>
      <c r="N152" s="1705"/>
      <c r="O152" s="1705"/>
      <c r="P152" s="1705"/>
      <c r="Q152" s="1705"/>
      <c r="R152" s="1705"/>
      <c r="S152" s="1705"/>
      <c r="T152" s="1705"/>
      <c r="U152" s="2154">
        <v>675</v>
      </c>
      <c r="V152" s="1705">
        <f t="shared" si="19"/>
        <v>675</v>
      </c>
      <c r="W152" s="1705">
        <f>VLOOKUP($C152,'Bo sung'!$B$10:$U$165,11,0)</f>
        <v>450</v>
      </c>
      <c r="X152" s="1705">
        <f>VLOOKUP($C152,'Bo sung'!$B$10:$U$165,12,0)</f>
        <v>0</v>
      </c>
      <c r="Y152" s="1705">
        <f>VLOOKUP($C152,'Bo sung'!$B$10:$U$165,13,0)</f>
        <v>0</v>
      </c>
      <c r="Z152" s="1705">
        <f>VLOOKUP($C152,'Bo sung'!$B$10:$U$165,14,0)</f>
        <v>450</v>
      </c>
      <c r="AA152" s="1722">
        <f t="shared" si="18"/>
        <v>675</v>
      </c>
      <c r="AB152" s="1256" t="str">
        <f>VLOOKUP($C152,'Bo sung'!$B$10:$U$165,15,0)</f>
        <v>NQ KH năm
2020 (VB số 77 của HĐND tỉnh)</v>
      </c>
    </row>
    <row r="153" spans="1:28" ht="75.75" customHeight="1">
      <c r="A153" s="1719">
        <v>54</v>
      </c>
      <c r="B153" s="1695"/>
      <c r="C153" s="1696" t="s">
        <v>1770</v>
      </c>
      <c r="D153" s="1690" t="str">
        <f>VLOOKUP($C153,'Bo sung'!$B$10:$U$165,2,0)</f>
        <v>Quảng Trạch</v>
      </c>
      <c r="E153" s="1719">
        <f>VLOOKUP($C153,'Bo sung'!$B$10:$U$165,3,0)</f>
        <v>2019</v>
      </c>
      <c r="F153" s="1719">
        <f>VLOOKUP($C153,'Bo sung'!$B$10:$U$165,4,0)</f>
        <v>2021</v>
      </c>
      <c r="G153" s="1256" t="str">
        <f>VLOOKUP($C153,'Bo sung'!$B$10:$U$165,5,0)</f>
        <v>3783/QĐ-UBND ngày 31/10/2018</v>
      </c>
      <c r="H153" s="1705">
        <f>VLOOKUP($C153,'Bo sung'!$B$10:$U$165,6,0)</f>
        <v>3000</v>
      </c>
      <c r="I153" s="1705">
        <f>VLOOKUP($C153,'Bo sung'!$B$10:$U$165,7,0)</f>
        <v>1800</v>
      </c>
      <c r="J153" s="1705" t="e">
        <f>VLOOKUP($B153,'Bo sung'!$B$10:$U$165,7,0)</f>
        <v>#N/A</v>
      </c>
      <c r="K153" s="1705"/>
      <c r="L153" s="1705">
        <f>VLOOKUP($C153,'Bo sung'!$B$10:$U$165,10,0)</f>
        <v>0</v>
      </c>
      <c r="M153" s="1705"/>
      <c r="N153" s="1705"/>
      <c r="O153" s="1705"/>
      <c r="P153" s="1705"/>
      <c r="Q153" s="1705"/>
      <c r="R153" s="1705"/>
      <c r="S153" s="1705"/>
      <c r="T153" s="1705"/>
      <c r="U153" s="2154">
        <v>810</v>
      </c>
      <c r="V153" s="1705">
        <f t="shared" si="19"/>
        <v>810</v>
      </c>
      <c r="W153" s="1705">
        <f>VLOOKUP($C153,'Bo sung'!$B$10:$U$165,11,0)</f>
        <v>540</v>
      </c>
      <c r="X153" s="1705">
        <f>VLOOKUP($C153,'Bo sung'!$B$10:$U$165,12,0)</f>
        <v>0</v>
      </c>
      <c r="Y153" s="1705">
        <f>VLOOKUP($C153,'Bo sung'!$B$10:$U$165,13,0)</f>
        <v>0</v>
      </c>
      <c r="Z153" s="1705">
        <f>VLOOKUP($C153,'Bo sung'!$B$10:$U$165,14,0)</f>
        <v>540</v>
      </c>
      <c r="AA153" s="1722">
        <f t="shared" si="18"/>
        <v>810</v>
      </c>
      <c r="AB153" s="1256" t="str">
        <f>VLOOKUP($C153,'Bo sung'!$B$10:$U$165,15,0)</f>
        <v>NQ KH năm
2020 (VB số 77 của HĐND tỉnh)</v>
      </c>
    </row>
    <row r="154" spans="1:28" ht="75.75" customHeight="1">
      <c r="A154" s="1719">
        <v>55</v>
      </c>
      <c r="B154" s="1695"/>
      <c r="C154" s="1696" t="s">
        <v>1771</v>
      </c>
      <c r="D154" s="1690" t="str">
        <f>VLOOKUP($C154,'Bo sung'!$B$10:$U$165,2,0)</f>
        <v>Ba Đồn</v>
      </c>
      <c r="E154" s="1719">
        <f>VLOOKUP($C154,'Bo sung'!$B$10:$U$165,3,0)</f>
        <v>2019</v>
      </c>
      <c r="F154" s="1719">
        <f>VLOOKUP($C154,'Bo sung'!$B$10:$U$165,4,0)</f>
        <v>2021</v>
      </c>
      <c r="G154" s="1256" t="str">
        <f>VLOOKUP($C154,'Bo sung'!$B$10:$U$165,5,0)</f>
        <v>3777/QĐ-UBND ngày 31/10/2018</v>
      </c>
      <c r="H154" s="1705">
        <f>VLOOKUP($C154,'Bo sung'!$B$10:$U$165,6,0)</f>
        <v>3000</v>
      </c>
      <c r="I154" s="1705">
        <f>VLOOKUP($C154,'Bo sung'!$B$10:$U$165,7,0)</f>
        <v>1800</v>
      </c>
      <c r="J154" s="1705" t="e">
        <f>VLOOKUP($B154,'Bo sung'!$B$10:$U$165,7,0)</f>
        <v>#N/A</v>
      </c>
      <c r="K154" s="1705"/>
      <c r="L154" s="1705">
        <f>VLOOKUP($C154,'Bo sung'!$B$10:$U$165,10,0)</f>
        <v>0</v>
      </c>
      <c r="M154" s="1705"/>
      <c r="N154" s="1705"/>
      <c r="O154" s="1705"/>
      <c r="P154" s="1705"/>
      <c r="Q154" s="1705"/>
      <c r="R154" s="1705"/>
      <c r="S154" s="1705"/>
      <c r="T154" s="1705"/>
      <c r="U154" s="2154">
        <v>810</v>
      </c>
      <c r="V154" s="1705">
        <f t="shared" si="19"/>
        <v>810</v>
      </c>
      <c r="W154" s="1705">
        <f>VLOOKUP($C154,'Bo sung'!$B$10:$U$165,11,0)</f>
        <v>540</v>
      </c>
      <c r="X154" s="1705">
        <f>VLOOKUP($C154,'Bo sung'!$B$10:$U$165,12,0)</f>
        <v>0</v>
      </c>
      <c r="Y154" s="1705">
        <f>VLOOKUP($C154,'Bo sung'!$B$10:$U$165,13,0)</f>
        <v>0</v>
      </c>
      <c r="Z154" s="1705">
        <f>VLOOKUP($C154,'Bo sung'!$B$10:$U$165,14,0)</f>
        <v>540</v>
      </c>
      <c r="AA154" s="1722">
        <f t="shared" si="18"/>
        <v>810</v>
      </c>
      <c r="AB154" s="1256" t="str">
        <f>VLOOKUP($C154,'Bo sung'!$B$10:$U$165,15,0)</f>
        <v>NQ KH năm
2020 (VB số 77 của HĐND tỉnh)</v>
      </c>
    </row>
    <row r="155" spans="1:28" ht="75.75" customHeight="1">
      <c r="A155" s="1719">
        <v>56</v>
      </c>
      <c r="B155" s="1695"/>
      <c r="C155" s="1696" t="s">
        <v>1772</v>
      </c>
      <c r="D155" s="1690" t="str">
        <f>VLOOKUP($C155,'Bo sung'!$B$10:$U$165,2,0)</f>
        <v>Quảng Ninh</v>
      </c>
      <c r="E155" s="1719">
        <f>VLOOKUP($C155,'Bo sung'!$B$10:$U$165,3,0)</f>
        <v>2019</v>
      </c>
      <c r="F155" s="1719">
        <f>VLOOKUP($C155,'Bo sung'!$B$10:$U$165,4,0)</f>
        <v>2021</v>
      </c>
      <c r="G155" s="1256" t="str">
        <f>VLOOKUP($C155,'Bo sung'!$B$10:$U$165,5,0)</f>
        <v>3822/QĐ-UBND ngày 31/10/2018</v>
      </c>
      <c r="H155" s="1705">
        <f>VLOOKUP($C155,'Bo sung'!$B$10:$U$165,6,0)</f>
        <v>4000</v>
      </c>
      <c r="I155" s="1705">
        <f>VLOOKUP($C155,'Bo sung'!$B$10:$U$165,7,0)</f>
        <v>2400</v>
      </c>
      <c r="J155" s="1705" t="e">
        <f>VLOOKUP($B155,'Bo sung'!$B$10:$U$165,7,0)</f>
        <v>#N/A</v>
      </c>
      <c r="K155" s="1705"/>
      <c r="L155" s="1705">
        <f>VLOOKUP($C155,'Bo sung'!$B$10:$U$165,10,0)</f>
        <v>0</v>
      </c>
      <c r="M155" s="1705"/>
      <c r="N155" s="1705"/>
      <c r="O155" s="1705"/>
      <c r="P155" s="1705"/>
      <c r="Q155" s="1705"/>
      <c r="R155" s="1705"/>
      <c r="S155" s="1705"/>
      <c r="T155" s="1705"/>
      <c r="U155" s="2154">
        <v>1080</v>
      </c>
      <c r="V155" s="1705">
        <f t="shared" si="19"/>
        <v>1080</v>
      </c>
      <c r="W155" s="1705">
        <f>VLOOKUP($C155,'Bo sung'!$B$10:$U$165,11,0)</f>
        <v>720</v>
      </c>
      <c r="X155" s="1705">
        <f>VLOOKUP($C155,'Bo sung'!$B$10:$U$165,12,0)</f>
        <v>0</v>
      </c>
      <c r="Y155" s="1705">
        <f>VLOOKUP($C155,'Bo sung'!$B$10:$U$165,13,0)</f>
        <v>0</v>
      </c>
      <c r="Z155" s="1705">
        <f>VLOOKUP($C155,'Bo sung'!$B$10:$U$165,14,0)</f>
        <v>720</v>
      </c>
      <c r="AA155" s="1722">
        <f t="shared" si="18"/>
        <v>1080</v>
      </c>
      <c r="AB155" s="1256" t="str">
        <f>VLOOKUP($C155,'Bo sung'!$B$10:$U$165,15,0)</f>
        <v>NQ KH năm
2020 (VB số 77 của HĐND tỉnh)</v>
      </c>
    </row>
    <row r="156" spans="1:28" ht="75.75" customHeight="1">
      <c r="A156" s="1719">
        <v>57</v>
      </c>
      <c r="B156" s="1695"/>
      <c r="C156" s="1696" t="s">
        <v>1773</v>
      </c>
      <c r="D156" s="1690" t="str">
        <f>VLOOKUP($C156,'Bo sung'!$B$10:$U$165,2,0)</f>
        <v>Lệ Thủy</v>
      </c>
      <c r="E156" s="1719">
        <f>VLOOKUP($C156,'Bo sung'!$B$10:$U$165,3,0)</f>
        <v>2019</v>
      </c>
      <c r="F156" s="1719">
        <f>VLOOKUP($C156,'Bo sung'!$B$10:$U$165,4,0)</f>
        <v>2021</v>
      </c>
      <c r="G156" s="1256" t="str">
        <f>VLOOKUP($C156,'Bo sung'!$B$10:$U$165,5,0)</f>
        <v>3787/QĐ-UBND ngày 31/10/2018</v>
      </c>
      <c r="H156" s="1705">
        <f>VLOOKUP($C156,'Bo sung'!$B$10:$U$165,6,0)</f>
        <v>4000</v>
      </c>
      <c r="I156" s="1705">
        <f>VLOOKUP($C156,'Bo sung'!$B$10:$U$165,7,0)</f>
        <v>2400</v>
      </c>
      <c r="J156" s="1705" t="e">
        <f>VLOOKUP($B156,'Bo sung'!$B$10:$U$165,7,0)</f>
        <v>#N/A</v>
      </c>
      <c r="K156" s="1705"/>
      <c r="L156" s="1705">
        <f>VLOOKUP($C156,'Bo sung'!$B$10:$U$165,10,0)</f>
        <v>0</v>
      </c>
      <c r="M156" s="1705"/>
      <c r="N156" s="1705"/>
      <c r="O156" s="1705"/>
      <c r="P156" s="1705"/>
      <c r="Q156" s="1705"/>
      <c r="R156" s="1705"/>
      <c r="S156" s="1705"/>
      <c r="T156" s="1705"/>
      <c r="U156" s="2154">
        <v>1080</v>
      </c>
      <c r="V156" s="1705">
        <f t="shared" si="19"/>
        <v>1080</v>
      </c>
      <c r="W156" s="1705">
        <f>VLOOKUP($C156,'Bo sung'!$B$10:$U$165,11,0)</f>
        <v>720</v>
      </c>
      <c r="X156" s="1705">
        <f>VLOOKUP($C156,'Bo sung'!$B$10:$U$165,12,0)</f>
        <v>0</v>
      </c>
      <c r="Y156" s="1705">
        <f>VLOOKUP($C156,'Bo sung'!$B$10:$U$165,13,0)</f>
        <v>0</v>
      </c>
      <c r="Z156" s="1705">
        <f>VLOOKUP($C156,'Bo sung'!$B$10:$U$165,14,0)</f>
        <v>720</v>
      </c>
      <c r="AA156" s="1722">
        <f t="shared" si="18"/>
        <v>1080</v>
      </c>
      <c r="AB156" s="1256" t="str">
        <f>VLOOKUP($C156,'Bo sung'!$B$10:$U$165,15,0)</f>
        <v>NQ KH năm
2020 (VB số 77 của HĐND tỉnh)</v>
      </c>
    </row>
    <row r="157" spans="1:28" ht="75.75" customHeight="1">
      <c r="A157" s="1719">
        <v>58</v>
      </c>
      <c r="B157" s="1695"/>
      <c r="C157" s="1696" t="s">
        <v>1774</v>
      </c>
      <c r="D157" s="1690" t="str">
        <f>VLOOKUP($C157,'Bo sung'!$B$10:$U$165,2,0)</f>
        <v>Tuyên Hóa</v>
      </c>
      <c r="E157" s="1719">
        <f>VLOOKUP($C157,'Bo sung'!$B$10:$U$165,3,0)</f>
        <v>2019</v>
      </c>
      <c r="F157" s="1719">
        <f>VLOOKUP($C157,'Bo sung'!$B$10:$U$165,4,0)</f>
        <v>2021</v>
      </c>
      <c r="G157" s="1256" t="str">
        <f>VLOOKUP($C157,'Bo sung'!$B$10:$U$165,5,0)</f>
        <v>3729/QĐ-UBND ngày 30/10/2018</v>
      </c>
      <c r="H157" s="1705">
        <f>VLOOKUP($C157,'Bo sung'!$B$10:$U$165,6,0)</f>
        <v>5000</v>
      </c>
      <c r="I157" s="1705">
        <f>VLOOKUP($C157,'Bo sung'!$B$10:$U$165,7,0)</f>
        <v>3000</v>
      </c>
      <c r="J157" s="1705" t="e">
        <f>VLOOKUP($B157,'Bo sung'!$B$10:$U$165,7,0)</f>
        <v>#N/A</v>
      </c>
      <c r="K157" s="1705"/>
      <c r="L157" s="1705">
        <f>VLOOKUP($C157,'Bo sung'!$B$10:$U$165,10,0)</f>
        <v>0</v>
      </c>
      <c r="M157" s="1705"/>
      <c r="N157" s="1705"/>
      <c r="O157" s="1705"/>
      <c r="P157" s="1705"/>
      <c r="Q157" s="1705"/>
      <c r="R157" s="1705"/>
      <c r="S157" s="1705"/>
      <c r="T157" s="1705"/>
      <c r="U157" s="2154">
        <v>1350</v>
      </c>
      <c r="V157" s="1705">
        <f t="shared" si="19"/>
        <v>1350</v>
      </c>
      <c r="W157" s="1705">
        <f>VLOOKUP($C157,'Bo sung'!$B$10:$U$165,11,0)</f>
        <v>900</v>
      </c>
      <c r="X157" s="1705">
        <f>VLOOKUP($C157,'Bo sung'!$B$10:$U$165,12,0)</f>
        <v>0</v>
      </c>
      <c r="Y157" s="1705">
        <f>VLOOKUP($C157,'Bo sung'!$B$10:$U$165,13,0)</f>
        <v>0</v>
      </c>
      <c r="Z157" s="1705">
        <f>VLOOKUP($C157,'Bo sung'!$B$10:$U$165,14,0)</f>
        <v>900</v>
      </c>
      <c r="AA157" s="1722">
        <f t="shared" si="18"/>
        <v>1350</v>
      </c>
      <c r="AB157" s="1256" t="str">
        <f>VLOOKUP($C157,'Bo sung'!$B$10:$U$165,15,0)</f>
        <v>NQ KH năm
2020 (VB số 77 của HĐND tỉnh)</v>
      </c>
    </row>
    <row r="158" spans="1:28" ht="75.75" customHeight="1">
      <c r="A158" s="1719">
        <v>59</v>
      </c>
      <c r="B158" s="1695"/>
      <c r="C158" s="1696" t="s">
        <v>1775</v>
      </c>
      <c r="D158" s="1690" t="str">
        <f>VLOOKUP($C158,'Bo sung'!$B$10:$U$165,2,0)</f>
        <v>Quảng Trạch</v>
      </c>
      <c r="E158" s="1719">
        <f>VLOOKUP($C158,'Bo sung'!$B$10:$U$165,3,0)</f>
        <v>2019</v>
      </c>
      <c r="F158" s="1719">
        <f>VLOOKUP($C158,'Bo sung'!$B$10:$U$165,4,0)</f>
        <v>2021</v>
      </c>
      <c r="G158" s="1256" t="str">
        <f>VLOOKUP($C158,'Bo sung'!$B$10:$U$165,5,0)</f>
        <v>3781/QĐ-UBND ngày 31/10/2018</v>
      </c>
      <c r="H158" s="1705">
        <f>VLOOKUP($C158,'Bo sung'!$B$10:$U$165,6,0)</f>
        <v>5000</v>
      </c>
      <c r="I158" s="1705">
        <f>VLOOKUP($C158,'Bo sung'!$B$10:$U$165,7,0)</f>
        <v>3000</v>
      </c>
      <c r="J158" s="1705" t="e">
        <f>VLOOKUP($B158,'Bo sung'!$B$10:$U$165,7,0)</f>
        <v>#N/A</v>
      </c>
      <c r="K158" s="1705"/>
      <c r="L158" s="1705">
        <f>VLOOKUP($C158,'Bo sung'!$B$10:$U$165,10,0)</f>
        <v>0</v>
      </c>
      <c r="M158" s="1705"/>
      <c r="N158" s="1705"/>
      <c r="O158" s="1705"/>
      <c r="P158" s="1705"/>
      <c r="Q158" s="1705"/>
      <c r="R158" s="1705"/>
      <c r="S158" s="1705"/>
      <c r="T158" s="1705"/>
      <c r="U158" s="1705">
        <v>1350</v>
      </c>
      <c r="V158" s="1705">
        <f t="shared" si="19"/>
        <v>1350</v>
      </c>
      <c r="W158" s="1705">
        <f>VLOOKUP($C158,'Bo sung'!$B$10:$U$165,11,0)</f>
        <v>900</v>
      </c>
      <c r="X158" s="1705">
        <f>VLOOKUP($C158,'Bo sung'!$B$10:$U$165,12,0)</f>
        <v>0</v>
      </c>
      <c r="Y158" s="1705">
        <f>VLOOKUP($C158,'Bo sung'!$B$10:$U$165,13,0)</f>
        <v>0</v>
      </c>
      <c r="Z158" s="1705">
        <f>VLOOKUP($C158,'Bo sung'!$B$10:$U$165,14,0)</f>
        <v>900</v>
      </c>
      <c r="AA158" s="1722">
        <f t="shared" si="18"/>
        <v>1350</v>
      </c>
      <c r="AB158" s="1256" t="str">
        <f>VLOOKUP($C158,'Bo sung'!$B$10:$U$165,15,0)</f>
        <v>NQ KH năm
2020 (VB số 77 của HĐND tỉnh)</v>
      </c>
    </row>
    <row r="159" spans="1:28" ht="75.75" customHeight="1">
      <c r="A159" s="1719">
        <v>60</v>
      </c>
      <c r="B159" s="1695"/>
      <c r="C159" s="1696" t="s">
        <v>1776</v>
      </c>
      <c r="D159" s="1690" t="str">
        <f>VLOOKUP($C159,'Bo sung'!$B$10:$U$165,2,0)</f>
        <v>Lệ Thủy</v>
      </c>
      <c r="E159" s="1719">
        <f>VLOOKUP($C159,'Bo sung'!$B$10:$U$165,3,0)</f>
        <v>2019</v>
      </c>
      <c r="F159" s="1719">
        <f>VLOOKUP($C159,'Bo sung'!$B$10:$U$165,4,0)</f>
        <v>2021</v>
      </c>
      <c r="G159" s="1256" t="str">
        <f>VLOOKUP($C159,'Bo sung'!$B$10:$U$165,5,0)</f>
        <v>3731/QĐ-UBND ngày 30/10/2018</v>
      </c>
      <c r="H159" s="1705">
        <f>VLOOKUP($C159,'Bo sung'!$B$10:$U$165,6,0)</f>
        <v>5000</v>
      </c>
      <c r="I159" s="1705">
        <f>VLOOKUP($C159,'Bo sung'!$B$10:$U$165,7,0)</f>
        <v>3000</v>
      </c>
      <c r="J159" s="1705" t="e">
        <f>VLOOKUP($B159,'Bo sung'!$B$10:$U$165,7,0)</f>
        <v>#N/A</v>
      </c>
      <c r="K159" s="1705"/>
      <c r="L159" s="1705">
        <f>VLOOKUP($C159,'Bo sung'!$B$10:$U$165,10,0)</f>
        <v>0</v>
      </c>
      <c r="M159" s="1705"/>
      <c r="N159" s="1705"/>
      <c r="O159" s="1705"/>
      <c r="P159" s="1705"/>
      <c r="Q159" s="1705"/>
      <c r="R159" s="1705"/>
      <c r="S159" s="1705"/>
      <c r="T159" s="1705"/>
      <c r="U159" s="1705">
        <v>1350</v>
      </c>
      <c r="V159" s="1705">
        <f t="shared" si="19"/>
        <v>1350</v>
      </c>
      <c r="W159" s="1705">
        <f>VLOOKUP($C159,'Bo sung'!$B$10:$U$165,11,0)</f>
        <v>900</v>
      </c>
      <c r="X159" s="1705">
        <f>VLOOKUP($C159,'Bo sung'!$B$10:$U$165,12,0)</f>
        <v>0</v>
      </c>
      <c r="Y159" s="1705">
        <f>VLOOKUP($C159,'Bo sung'!$B$10:$U$165,13,0)</f>
        <v>0</v>
      </c>
      <c r="Z159" s="1705">
        <f>VLOOKUP($C159,'Bo sung'!$B$10:$U$165,14,0)</f>
        <v>900</v>
      </c>
      <c r="AA159" s="1722">
        <f t="shared" si="18"/>
        <v>1350</v>
      </c>
      <c r="AB159" s="1256" t="str">
        <f>VLOOKUP($C159,'Bo sung'!$B$10:$U$165,15,0)</f>
        <v>NQ KH năm
2020 (VB số 77 của HĐND tỉnh)</v>
      </c>
    </row>
    <row r="160" spans="1:28" ht="75.75" customHeight="1">
      <c r="A160" s="1719">
        <v>61</v>
      </c>
      <c r="B160" s="1695"/>
      <c r="C160" s="1696" t="s">
        <v>1777</v>
      </c>
      <c r="D160" s="1690" t="str">
        <f>VLOOKUP($C160,'Bo sung'!$B$10:$U$165,2,0)</f>
        <v>Bố Trạch</v>
      </c>
      <c r="E160" s="1719">
        <f>VLOOKUP($C160,'Bo sung'!$B$10:$U$165,3,0)</f>
        <v>2019</v>
      </c>
      <c r="F160" s="1719">
        <f>VLOOKUP($C160,'Bo sung'!$B$10:$U$165,4,0)</f>
        <v>2021</v>
      </c>
      <c r="G160" s="1256" t="str">
        <f>VLOOKUP($C160,'Bo sung'!$B$10:$U$165,5,0)</f>
        <v>3737/QĐ-UBND ngày 30/10/2018</v>
      </c>
      <c r="H160" s="1705">
        <f>VLOOKUP($C160,'Bo sung'!$B$10:$U$165,6,0)</f>
        <v>5000</v>
      </c>
      <c r="I160" s="1705">
        <f>VLOOKUP($C160,'Bo sung'!$B$10:$U$165,7,0)</f>
        <v>3000</v>
      </c>
      <c r="J160" s="1705" t="e">
        <f>VLOOKUP($B160,'Bo sung'!$B$10:$U$165,7,0)</f>
        <v>#N/A</v>
      </c>
      <c r="K160" s="1705"/>
      <c r="L160" s="1705">
        <f>VLOOKUP($C160,'Bo sung'!$B$10:$U$165,10,0)</f>
        <v>0</v>
      </c>
      <c r="M160" s="1705"/>
      <c r="N160" s="1705"/>
      <c r="O160" s="1705"/>
      <c r="P160" s="1705"/>
      <c r="Q160" s="1705"/>
      <c r="R160" s="1705"/>
      <c r="S160" s="1705"/>
      <c r="T160" s="1705"/>
      <c r="U160" s="1705">
        <v>1350</v>
      </c>
      <c r="V160" s="1705">
        <f t="shared" si="19"/>
        <v>1350</v>
      </c>
      <c r="W160" s="1705">
        <f>VLOOKUP($C160,'Bo sung'!$B$10:$U$165,11,0)</f>
        <v>900</v>
      </c>
      <c r="X160" s="1705">
        <f>VLOOKUP($C160,'Bo sung'!$B$10:$U$165,12,0)</f>
        <v>0</v>
      </c>
      <c r="Y160" s="1705">
        <f>VLOOKUP($C160,'Bo sung'!$B$10:$U$165,13,0)</f>
        <v>0</v>
      </c>
      <c r="Z160" s="1705">
        <f>VLOOKUP($C160,'Bo sung'!$B$10:$U$165,14,0)</f>
        <v>900</v>
      </c>
      <c r="AA160" s="1722">
        <f t="shared" si="18"/>
        <v>1350</v>
      </c>
      <c r="AB160" s="1256" t="str">
        <f>VLOOKUP($C160,'Bo sung'!$B$10:$U$165,15,0)</f>
        <v>NQ KH năm
2020 (VB số 77 của HĐND tỉnh)</v>
      </c>
    </row>
    <row r="161" spans="1:28" ht="75.75" customHeight="1">
      <c r="A161" s="1719">
        <v>62</v>
      </c>
      <c r="B161" s="1695"/>
      <c r="C161" s="1696" t="s">
        <v>1778</v>
      </c>
      <c r="D161" s="1690" t="str">
        <f>VLOOKUP($C161,'Bo sung'!$B$10:$U$165,2,0)</f>
        <v>Bố Trạch</v>
      </c>
      <c r="E161" s="1719">
        <f>VLOOKUP($C161,'Bo sung'!$B$10:$U$165,3,0)</f>
        <v>2019</v>
      </c>
      <c r="F161" s="1719">
        <f>VLOOKUP($C161,'Bo sung'!$B$10:$U$165,4,0)</f>
        <v>2021</v>
      </c>
      <c r="G161" s="1256" t="str">
        <f>VLOOKUP($C161,'Bo sung'!$B$10:$U$165,5,0)</f>
        <v>3611/QĐ-UBND ngày 26/10/2018</v>
      </c>
      <c r="H161" s="1705">
        <f>VLOOKUP($C161,'Bo sung'!$B$10:$U$165,6,0)</f>
        <v>5000</v>
      </c>
      <c r="I161" s="1705">
        <f>VLOOKUP($C161,'Bo sung'!$B$10:$U$165,7,0)</f>
        <v>3000</v>
      </c>
      <c r="J161" s="1705" t="e">
        <f>VLOOKUP($B161,'Bo sung'!$B$10:$U$165,7,0)</f>
        <v>#N/A</v>
      </c>
      <c r="K161" s="1705"/>
      <c r="L161" s="1705">
        <f>VLOOKUP($C161,'Bo sung'!$B$10:$U$165,10,0)</f>
        <v>0</v>
      </c>
      <c r="M161" s="1705"/>
      <c r="N161" s="1705"/>
      <c r="O161" s="1705"/>
      <c r="P161" s="1705"/>
      <c r="Q161" s="1705"/>
      <c r="R161" s="1705"/>
      <c r="S161" s="1705"/>
      <c r="T161" s="1705"/>
      <c r="U161" s="1705">
        <v>1350</v>
      </c>
      <c r="V161" s="1705">
        <f t="shared" si="19"/>
        <v>1350</v>
      </c>
      <c r="W161" s="1705">
        <f>VLOOKUP($C161,'Bo sung'!$B$10:$U$165,11,0)</f>
        <v>900</v>
      </c>
      <c r="X161" s="1705">
        <f>VLOOKUP($C161,'Bo sung'!$B$10:$U$165,12,0)</f>
        <v>0</v>
      </c>
      <c r="Y161" s="1705">
        <f>VLOOKUP($C161,'Bo sung'!$B$10:$U$165,13,0)</f>
        <v>0</v>
      </c>
      <c r="Z161" s="1705">
        <f>VLOOKUP($C161,'Bo sung'!$B$10:$U$165,14,0)</f>
        <v>900</v>
      </c>
      <c r="AA161" s="1722">
        <f t="shared" si="18"/>
        <v>1350</v>
      </c>
      <c r="AB161" s="1256" t="str">
        <f>VLOOKUP($C161,'Bo sung'!$B$10:$U$165,15,0)</f>
        <v>NQ KH năm
2020 (VB số 77 của HĐND tỉnh)</v>
      </c>
    </row>
    <row r="162" spans="1:28" ht="75.75" customHeight="1">
      <c r="A162" s="1719">
        <v>63</v>
      </c>
      <c r="B162" s="1695"/>
      <c r="C162" s="1696" t="s">
        <v>1779</v>
      </c>
      <c r="D162" s="1690" t="str">
        <f>VLOOKUP($C162,'Bo sung'!$B$10:$U$165,2,0)</f>
        <v>Tuyên Hóa</v>
      </c>
      <c r="E162" s="1719">
        <f>VLOOKUP($C162,'Bo sung'!$B$10:$U$165,3,0)</f>
        <v>2019</v>
      </c>
      <c r="F162" s="1719">
        <f>VLOOKUP($C162,'Bo sung'!$B$10:$U$165,4,0)</f>
        <v>2021</v>
      </c>
      <c r="G162" s="1256" t="str">
        <f>VLOOKUP($C162,'Bo sung'!$B$10:$U$165,5,0)</f>
        <v>3826/QĐ-UBND ngày 31/10/2018</v>
      </c>
      <c r="H162" s="1705">
        <f>VLOOKUP($C162,'Bo sung'!$B$10:$U$165,6,0)</f>
        <v>6000</v>
      </c>
      <c r="I162" s="1705">
        <f>VLOOKUP($C162,'Bo sung'!$B$10:$U$165,7,0)</f>
        <v>3600</v>
      </c>
      <c r="J162" s="1705" t="e">
        <f>VLOOKUP($B162,'Bo sung'!$B$10:$U$165,7,0)</f>
        <v>#N/A</v>
      </c>
      <c r="K162" s="1705"/>
      <c r="L162" s="1705">
        <f>VLOOKUP($C162,'Bo sung'!$B$10:$U$165,10,0)</f>
        <v>0</v>
      </c>
      <c r="M162" s="1705"/>
      <c r="N162" s="1705"/>
      <c r="O162" s="1705"/>
      <c r="P162" s="1705"/>
      <c r="Q162" s="1705"/>
      <c r="R162" s="1705"/>
      <c r="S162" s="1705"/>
      <c r="T162" s="1705"/>
      <c r="U162" s="1705">
        <v>1620</v>
      </c>
      <c r="V162" s="1705">
        <f t="shared" si="19"/>
        <v>1620</v>
      </c>
      <c r="W162" s="1705">
        <f>VLOOKUP($C162,'Bo sung'!$B$10:$U$165,11,0)</f>
        <v>1080</v>
      </c>
      <c r="X162" s="1705">
        <f>VLOOKUP($C162,'Bo sung'!$B$10:$U$165,12,0)</f>
        <v>0</v>
      </c>
      <c r="Y162" s="1705">
        <f>VLOOKUP($C162,'Bo sung'!$B$10:$U$165,13,0)</f>
        <v>0</v>
      </c>
      <c r="Z162" s="1705">
        <f>VLOOKUP($C162,'Bo sung'!$B$10:$U$165,14,0)</f>
        <v>1080</v>
      </c>
      <c r="AA162" s="1722">
        <f t="shared" si="18"/>
        <v>1620</v>
      </c>
      <c r="AB162" s="1256" t="str">
        <f>VLOOKUP($C162,'Bo sung'!$B$10:$U$165,15,0)</f>
        <v>NQ KH năm
2020 (VB số 77 của HĐND tỉnh)</v>
      </c>
    </row>
    <row r="163" spans="1:28" ht="75.75" customHeight="1">
      <c r="A163" s="1719">
        <v>64</v>
      </c>
      <c r="B163" s="1695"/>
      <c r="C163" s="1696" t="s">
        <v>1780</v>
      </c>
      <c r="D163" s="1690" t="str">
        <f>VLOOKUP($C163,'Bo sung'!$B$10:$U$165,2,0)</f>
        <v>Ba Đồn</v>
      </c>
      <c r="E163" s="1719">
        <f>VLOOKUP($C163,'Bo sung'!$B$10:$U$165,3,0)</f>
        <v>2019</v>
      </c>
      <c r="F163" s="1719">
        <f>VLOOKUP($C163,'Bo sung'!$B$10:$U$165,4,0)</f>
        <v>2021</v>
      </c>
      <c r="G163" s="1256" t="str">
        <f>VLOOKUP($C163,'Bo sung'!$B$10:$U$165,5,0)</f>
        <v>3785/QĐ-UBND ngày 31/10/2018</v>
      </c>
      <c r="H163" s="1705">
        <f>VLOOKUP($C163,'Bo sung'!$B$10:$U$165,6,0)</f>
        <v>6000</v>
      </c>
      <c r="I163" s="1705">
        <f>VLOOKUP($C163,'Bo sung'!$B$10:$U$165,7,0)</f>
        <v>3600</v>
      </c>
      <c r="J163" s="1705" t="e">
        <f>VLOOKUP($B163,'Bo sung'!$B$10:$U$165,7,0)</f>
        <v>#N/A</v>
      </c>
      <c r="K163" s="1705"/>
      <c r="L163" s="1705">
        <f>VLOOKUP($C163,'Bo sung'!$B$10:$U$165,10,0)</f>
        <v>0</v>
      </c>
      <c r="M163" s="1705"/>
      <c r="N163" s="1705"/>
      <c r="O163" s="1705"/>
      <c r="P163" s="1705"/>
      <c r="Q163" s="1705"/>
      <c r="R163" s="1705"/>
      <c r="S163" s="1705"/>
      <c r="T163" s="1705"/>
      <c r="U163" s="1705">
        <v>1620</v>
      </c>
      <c r="V163" s="1705">
        <f t="shared" si="19"/>
        <v>1620</v>
      </c>
      <c r="W163" s="1705">
        <f>VLOOKUP($C163,'Bo sung'!$B$10:$U$165,11,0)</f>
        <v>1080</v>
      </c>
      <c r="X163" s="1705">
        <f>VLOOKUP($C163,'Bo sung'!$B$10:$U$165,12,0)</f>
        <v>0</v>
      </c>
      <c r="Y163" s="1705">
        <f>VLOOKUP($C163,'Bo sung'!$B$10:$U$165,13,0)</f>
        <v>0</v>
      </c>
      <c r="Z163" s="1705">
        <f>VLOOKUP($C163,'Bo sung'!$B$10:$U$165,14,0)</f>
        <v>1080</v>
      </c>
      <c r="AA163" s="1722">
        <f t="shared" si="18"/>
        <v>1620</v>
      </c>
      <c r="AB163" s="1256" t="str">
        <f>VLOOKUP($C163,'Bo sung'!$B$10:$U$165,15,0)</f>
        <v>NQ KH năm
2020 (VB số 77 của HĐND tỉnh)</v>
      </c>
    </row>
    <row r="164" spans="1:28" ht="75.75" customHeight="1">
      <c r="A164" s="1719">
        <v>65</v>
      </c>
      <c r="B164" s="1695"/>
      <c r="C164" s="1696" t="s">
        <v>1781</v>
      </c>
      <c r="D164" s="1690" t="str">
        <f>VLOOKUP($C164,'Bo sung'!$B$10:$U$165,2,0)</f>
        <v>Lệ Thủy</v>
      </c>
      <c r="E164" s="1719">
        <f>VLOOKUP($C164,'Bo sung'!$B$10:$U$165,3,0)</f>
        <v>2019</v>
      </c>
      <c r="F164" s="1719">
        <f>VLOOKUP($C164,'Bo sung'!$B$10:$U$165,4,0)</f>
        <v>2021</v>
      </c>
      <c r="G164" s="1256" t="str">
        <f>VLOOKUP($C164,'Bo sung'!$B$10:$U$165,5,0)</f>
        <v>3815/QĐ-UBND ngày 31/10/2018</v>
      </c>
      <c r="H164" s="1705">
        <f>VLOOKUP($C164,'Bo sung'!$B$10:$U$165,6,0)</f>
        <v>6000</v>
      </c>
      <c r="I164" s="1705">
        <f>VLOOKUP($C164,'Bo sung'!$B$10:$U$165,7,0)</f>
        <v>3600</v>
      </c>
      <c r="J164" s="1705" t="e">
        <f>VLOOKUP($B164,'Bo sung'!$B$10:$U$165,7,0)</f>
        <v>#N/A</v>
      </c>
      <c r="K164" s="1705"/>
      <c r="L164" s="1705">
        <f>VLOOKUP($C164,'Bo sung'!$B$10:$U$165,10,0)</f>
        <v>0</v>
      </c>
      <c r="M164" s="1705"/>
      <c r="N164" s="1705"/>
      <c r="O164" s="1705"/>
      <c r="P164" s="1705"/>
      <c r="Q164" s="1705"/>
      <c r="R164" s="1705"/>
      <c r="S164" s="1705"/>
      <c r="T164" s="1705"/>
      <c r="U164" s="2154">
        <v>1620</v>
      </c>
      <c r="V164" s="1705">
        <f t="shared" si="19"/>
        <v>1620</v>
      </c>
      <c r="W164" s="1705">
        <f>VLOOKUP($C164,'Bo sung'!$B$10:$U$165,11,0)</f>
        <v>1080</v>
      </c>
      <c r="X164" s="1705">
        <f>VLOOKUP($C164,'Bo sung'!$B$10:$U$165,12,0)</f>
        <v>0</v>
      </c>
      <c r="Y164" s="1705">
        <f>VLOOKUP($C164,'Bo sung'!$B$10:$U$165,13,0)</f>
        <v>0</v>
      </c>
      <c r="Z164" s="1705">
        <f>VLOOKUP($C164,'Bo sung'!$B$10:$U$165,14,0)</f>
        <v>1080</v>
      </c>
      <c r="AA164" s="1722">
        <f t="shared" si="18"/>
        <v>1620</v>
      </c>
      <c r="AB164" s="1256" t="str">
        <f>VLOOKUP($C164,'Bo sung'!$B$10:$U$165,15,0)</f>
        <v>NQ KH năm
2020 (VB số 77 của HĐND tỉnh)</v>
      </c>
    </row>
    <row r="165" spans="1:28" ht="75.75" customHeight="1">
      <c r="A165" s="1719">
        <v>66</v>
      </c>
      <c r="B165" s="1695"/>
      <c r="C165" s="1696" t="s">
        <v>1782</v>
      </c>
      <c r="D165" s="1690" t="str">
        <f>VLOOKUP($C165,'Bo sung'!$B$10:$U$165,2,0)</f>
        <v>Lệ Thủy</v>
      </c>
      <c r="E165" s="1719">
        <f>VLOOKUP($C165,'Bo sung'!$B$10:$U$165,3,0)</f>
        <v>2019</v>
      </c>
      <c r="F165" s="1719">
        <f>VLOOKUP($C165,'Bo sung'!$B$10:$U$165,4,0)</f>
        <v>2021</v>
      </c>
      <c r="G165" s="1256" t="str">
        <f>VLOOKUP($C165,'Bo sung'!$B$10:$U$165,5,0)</f>
        <v>3814/QĐ-UBND ngày 31/10/2018</v>
      </c>
      <c r="H165" s="1705">
        <f>VLOOKUP($C165,'Bo sung'!$B$10:$U$165,6,0)</f>
        <v>6000</v>
      </c>
      <c r="I165" s="1705">
        <f>VLOOKUP($C165,'Bo sung'!$B$10:$U$165,7,0)</f>
        <v>3600</v>
      </c>
      <c r="J165" s="1705" t="e">
        <f>VLOOKUP($B165,'Bo sung'!$B$10:$U$165,7,0)</f>
        <v>#N/A</v>
      </c>
      <c r="K165" s="1705"/>
      <c r="L165" s="1705">
        <f>VLOOKUP($C165,'Bo sung'!$B$10:$U$165,10,0)</f>
        <v>0</v>
      </c>
      <c r="M165" s="1705"/>
      <c r="N165" s="1705"/>
      <c r="O165" s="1705"/>
      <c r="P165" s="1705"/>
      <c r="Q165" s="1705"/>
      <c r="R165" s="1705"/>
      <c r="S165" s="1705"/>
      <c r="T165" s="1705"/>
      <c r="U165" s="2154">
        <v>1620</v>
      </c>
      <c r="V165" s="1705">
        <f t="shared" si="19"/>
        <v>1620</v>
      </c>
      <c r="W165" s="1705">
        <f>VLOOKUP($C165,'Bo sung'!$B$10:$U$165,11,0)</f>
        <v>1080</v>
      </c>
      <c r="X165" s="1705">
        <f>VLOOKUP($C165,'Bo sung'!$B$10:$U$165,12,0)</f>
        <v>0</v>
      </c>
      <c r="Y165" s="1705">
        <f>VLOOKUP($C165,'Bo sung'!$B$10:$U$165,13,0)</f>
        <v>0</v>
      </c>
      <c r="Z165" s="1705">
        <f>VLOOKUP($C165,'Bo sung'!$B$10:$U$165,14,0)</f>
        <v>1080</v>
      </c>
      <c r="AA165" s="1722">
        <f t="shared" ref="AA165:AA228" si="20">V165-L165</f>
        <v>1620</v>
      </c>
      <c r="AB165" s="1256" t="str">
        <f>VLOOKUP($C165,'Bo sung'!$B$10:$U$165,15,0)</f>
        <v>NQ KH năm
2020 (VB số 77 của HĐND tỉnh)</v>
      </c>
    </row>
    <row r="166" spans="1:28" ht="75.75" customHeight="1">
      <c r="A166" s="1719">
        <v>67</v>
      </c>
      <c r="B166" s="1695"/>
      <c r="C166" s="1696" t="s">
        <v>1783</v>
      </c>
      <c r="D166" s="1690" t="str">
        <f>VLOOKUP($C166,'Bo sung'!$B$10:$U$165,2,0)</f>
        <v>Bố Trạch</v>
      </c>
      <c r="E166" s="1719">
        <f>VLOOKUP($C166,'Bo sung'!$B$10:$U$165,3,0)</f>
        <v>2019</v>
      </c>
      <c r="F166" s="1719">
        <f>VLOOKUP($C166,'Bo sung'!$B$10:$U$165,4,0)</f>
        <v>2021</v>
      </c>
      <c r="G166" s="1256" t="str">
        <f>VLOOKUP($C166,'Bo sung'!$B$10:$U$165,5,0)</f>
        <v>3533/QĐ-UBND ngày 23/10/2018</v>
      </c>
      <c r="H166" s="1705">
        <f>VLOOKUP($C166,'Bo sung'!$B$10:$U$165,6,0)</f>
        <v>6000</v>
      </c>
      <c r="I166" s="1705">
        <f>VLOOKUP($C166,'Bo sung'!$B$10:$U$165,7,0)</f>
        <v>3600</v>
      </c>
      <c r="J166" s="1705" t="e">
        <f>VLOOKUP($B166,'Bo sung'!$B$10:$U$165,7,0)</f>
        <v>#N/A</v>
      </c>
      <c r="K166" s="1705"/>
      <c r="L166" s="1705">
        <f>VLOOKUP($C166,'Bo sung'!$B$10:$U$165,10,0)</f>
        <v>0</v>
      </c>
      <c r="M166" s="1705"/>
      <c r="N166" s="1705"/>
      <c r="O166" s="1705"/>
      <c r="P166" s="1705"/>
      <c r="Q166" s="1705"/>
      <c r="R166" s="1705"/>
      <c r="S166" s="1705"/>
      <c r="T166" s="1705"/>
      <c r="U166" s="2154">
        <v>1620</v>
      </c>
      <c r="V166" s="1705">
        <f t="shared" si="19"/>
        <v>1620</v>
      </c>
      <c r="W166" s="1705">
        <f>VLOOKUP($C166,'Bo sung'!$B$10:$U$165,11,0)</f>
        <v>1080</v>
      </c>
      <c r="X166" s="1705">
        <f>VLOOKUP($C166,'Bo sung'!$B$10:$U$165,12,0)</f>
        <v>0</v>
      </c>
      <c r="Y166" s="1705">
        <f>VLOOKUP($C166,'Bo sung'!$B$10:$U$165,13,0)</f>
        <v>0</v>
      </c>
      <c r="Z166" s="1705">
        <f>VLOOKUP($C166,'Bo sung'!$B$10:$U$165,14,0)</f>
        <v>1080</v>
      </c>
      <c r="AA166" s="1722">
        <f t="shared" si="20"/>
        <v>1620</v>
      </c>
      <c r="AB166" s="1256" t="str">
        <f>VLOOKUP($C166,'Bo sung'!$B$10:$U$165,15,0)</f>
        <v>NQ KH năm
2020 (VB số 77 của HĐND tỉnh)</v>
      </c>
    </row>
    <row r="167" spans="1:28" ht="75.75" customHeight="1">
      <c r="A167" s="1719">
        <v>68</v>
      </c>
      <c r="B167" s="1695"/>
      <c r="C167" s="1696" t="s">
        <v>1784</v>
      </c>
      <c r="D167" s="1690" t="str">
        <f>VLOOKUP($C167,'Bo sung'!$B$10:$U$165,2,0)</f>
        <v>Bố Trạch</v>
      </c>
      <c r="E167" s="1719">
        <f>VLOOKUP($C167,'Bo sung'!$B$10:$U$165,3,0)</f>
        <v>2019</v>
      </c>
      <c r="F167" s="1719">
        <f>VLOOKUP($C167,'Bo sung'!$B$10:$U$165,4,0)</f>
        <v>2021</v>
      </c>
      <c r="G167" s="1256" t="str">
        <f>VLOOKUP($C167,'Bo sung'!$B$10:$U$165,5,0)</f>
        <v>3742/QĐ-UBND ngày 30/10/2018</v>
      </c>
      <c r="H167" s="1705">
        <f>VLOOKUP($C167,'Bo sung'!$B$10:$U$165,6,0)</f>
        <v>6000</v>
      </c>
      <c r="I167" s="1705">
        <f>VLOOKUP($C167,'Bo sung'!$B$10:$U$165,7,0)</f>
        <v>3600</v>
      </c>
      <c r="J167" s="1705" t="e">
        <f>VLOOKUP($B167,'Bo sung'!$B$10:$U$165,7,0)</f>
        <v>#N/A</v>
      </c>
      <c r="K167" s="1705"/>
      <c r="L167" s="1705">
        <f>VLOOKUP($C167,'Bo sung'!$B$10:$U$165,10,0)</f>
        <v>0</v>
      </c>
      <c r="M167" s="1705"/>
      <c r="N167" s="1705"/>
      <c r="O167" s="1705"/>
      <c r="P167" s="1705"/>
      <c r="Q167" s="1705"/>
      <c r="R167" s="1705"/>
      <c r="S167" s="1705"/>
      <c r="T167" s="1705"/>
      <c r="U167" s="2154">
        <v>1620</v>
      </c>
      <c r="V167" s="1705">
        <f t="shared" ref="V167:V230" si="21">SUM(M167:U167)</f>
        <v>1620</v>
      </c>
      <c r="W167" s="1705">
        <f>VLOOKUP($C167,'Bo sung'!$B$10:$U$165,11,0)</f>
        <v>1080</v>
      </c>
      <c r="X167" s="1705">
        <f>VLOOKUP($C167,'Bo sung'!$B$10:$U$165,12,0)</f>
        <v>0</v>
      </c>
      <c r="Y167" s="1705">
        <f>VLOOKUP($C167,'Bo sung'!$B$10:$U$165,13,0)</f>
        <v>0</v>
      </c>
      <c r="Z167" s="1705">
        <f>VLOOKUP($C167,'Bo sung'!$B$10:$U$165,14,0)</f>
        <v>1080</v>
      </c>
      <c r="AA167" s="1722">
        <f t="shared" si="20"/>
        <v>1620</v>
      </c>
      <c r="AB167" s="1256" t="str">
        <f>VLOOKUP($C167,'Bo sung'!$B$10:$U$165,15,0)</f>
        <v>NQ KH năm
2020 (VB số 77 của HĐND tỉnh)</v>
      </c>
    </row>
    <row r="168" spans="1:28" ht="75.75" customHeight="1">
      <c r="A168" s="1719">
        <v>69</v>
      </c>
      <c r="B168" s="1695"/>
      <c r="C168" s="1696" t="s">
        <v>1785</v>
      </c>
      <c r="D168" s="1690" t="str">
        <f>VLOOKUP($C168,'Bo sung'!$B$10:$U$165,2,0)</f>
        <v>Tuyên Hóa</v>
      </c>
      <c r="E168" s="1719">
        <f>VLOOKUP($C168,'Bo sung'!$B$10:$U$165,3,0)</f>
        <v>2019</v>
      </c>
      <c r="F168" s="1719">
        <f>VLOOKUP($C168,'Bo sung'!$B$10:$U$165,4,0)</f>
        <v>2021</v>
      </c>
      <c r="G168" s="1256" t="str">
        <f>VLOOKUP($C168,'Bo sung'!$B$10:$U$165,5,0)</f>
        <v>3885a/QĐ-UBND ngày 31/10/2018</v>
      </c>
      <c r="H168" s="1705">
        <f>VLOOKUP($C168,'Bo sung'!$B$10:$U$165,6,0)</f>
        <v>7000</v>
      </c>
      <c r="I168" s="1705">
        <f>VLOOKUP($C168,'Bo sung'!$B$10:$U$165,7,0)</f>
        <v>4200</v>
      </c>
      <c r="J168" s="1705" t="e">
        <f>VLOOKUP($B168,'Bo sung'!$B$10:$U$165,7,0)</f>
        <v>#N/A</v>
      </c>
      <c r="K168" s="1705"/>
      <c r="L168" s="1705">
        <f>VLOOKUP($C168,'Bo sung'!$B$10:$U$165,10,0)</f>
        <v>0</v>
      </c>
      <c r="M168" s="1705"/>
      <c r="N168" s="1705"/>
      <c r="O168" s="1705"/>
      <c r="P168" s="1705"/>
      <c r="Q168" s="1705"/>
      <c r="R168" s="1705"/>
      <c r="S168" s="1705"/>
      <c r="T168" s="1705"/>
      <c r="U168" s="2154">
        <v>1890</v>
      </c>
      <c r="V168" s="1705">
        <f t="shared" si="21"/>
        <v>1890</v>
      </c>
      <c r="W168" s="1705">
        <f>VLOOKUP($C168,'Bo sung'!$B$10:$U$165,11,0)</f>
        <v>1260</v>
      </c>
      <c r="X168" s="1705">
        <f>VLOOKUP($C168,'Bo sung'!$B$10:$U$165,12,0)</f>
        <v>0</v>
      </c>
      <c r="Y168" s="1705">
        <f>VLOOKUP($C168,'Bo sung'!$B$10:$U$165,13,0)</f>
        <v>0</v>
      </c>
      <c r="Z168" s="1705">
        <f>VLOOKUP($C168,'Bo sung'!$B$10:$U$165,14,0)</f>
        <v>1260</v>
      </c>
      <c r="AA168" s="1722">
        <f t="shared" si="20"/>
        <v>1890</v>
      </c>
      <c r="AB168" s="1256" t="str">
        <f>VLOOKUP($C168,'Bo sung'!$B$10:$U$165,15,0)</f>
        <v>NQ KH năm
2020 (VB số 77 của HĐND tỉnh)</v>
      </c>
    </row>
    <row r="169" spans="1:28" ht="75.75" customHeight="1">
      <c r="A169" s="1719">
        <v>70</v>
      </c>
      <c r="B169" s="1695"/>
      <c r="C169" s="1696" t="s">
        <v>1786</v>
      </c>
      <c r="D169" s="1690" t="str">
        <f>VLOOKUP($C169,'Bo sung'!$B$10:$U$165,2,0)</f>
        <v>Bố Trạch</v>
      </c>
      <c r="E169" s="1719">
        <f>VLOOKUP($C169,'Bo sung'!$B$10:$U$165,3,0)</f>
        <v>2019</v>
      </c>
      <c r="F169" s="1719">
        <f>VLOOKUP($C169,'Bo sung'!$B$10:$U$165,4,0)</f>
        <v>2021</v>
      </c>
      <c r="G169" s="1256" t="str">
        <f>VLOOKUP($C169,'Bo sung'!$B$10:$U$165,5,0)</f>
        <v>3730/QĐ-UBND ngày 30/10/2018</v>
      </c>
      <c r="H169" s="1705">
        <f>VLOOKUP($C169,'Bo sung'!$B$10:$U$165,6,0)</f>
        <v>7000</v>
      </c>
      <c r="I169" s="1705">
        <f>VLOOKUP($C169,'Bo sung'!$B$10:$U$165,7,0)</f>
        <v>4200</v>
      </c>
      <c r="J169" s="1705" t="e">
        <f>VLOOKUP($B169,'Bo sung'!$B$10:$U$165,7,0)</f>
        <v>#N/A</v>
      </c>
      <c r="K169" s="1705"/>
      <c r="L169" s="1705">
        <f>VLOOKUP($C169,'Bo sung'!$B$10:$U$165,10,0)</f>
        <v>0</v>
      </c>
      <c r="M169" s="1705"/>
      <c r="N169" s="1705"/>
      <c r="O169" s="1705"/>
      <c r="P169" s="1705"/>
      <c r="Q169" s="1705"/>
      <c r="R169" s="1705"/>
      <c r="S169" s="1705"/>
      <c r="T169" s="1705">
        <v>1890</v>
      </c>
      <c r="U169" s="1705">
        <v>2100</v>
      </c>
      <c r="V169" s="1705">
        <f t="shared" si="21"/>
        <v>3990</v>
      </c>
      <c r="W169" s="1705">
        <f>VLOOKUP($C169,'Bo sung'!$B$10:$U$165,11,0)</f>
        <v>1260</v>
      </c>
      <c r="X169" s="1705">
        <f>VLOOKUP($C169,'Bo sung'!$B$10:$U$165,12,0)</f>
        <v>0</v>
      </c>
      <c r="Y169" s="1705">
        <f>VLOOKUP($C169,'Bo sung'!$B$10:$U$165,13,0)</f>
        <v>0</v>
      </c>
      <c r="Z169" s="1705">
        <f>VLOOKUP($C169,'Bo sung'!$B$10:$U$165,14,0)</f>
        <v>1260</v>
      </c>
      <c r="AA169" s="1722">
        <f t="shared" si="20"/>
        <v>3990</v>
      </c>
      <c r="AB169" s="1256" t="str">
        <f>VLOOKUP($C169,'Bo sung'!$B$10:$U$165,15,0)</f>
        <v>NQ KH năm
2020 (VB số 77 của HĐND tỉnh)</v>
      </c>
    </row>
    <row r="170" spans="1:28" ht="75.75" customHeight="1">
      <c r="A170" s="1719">
        <v>71</v>
      </c>
      <c r="B170" s="1695"/>
      <c r="C170" s="1696" t="s">
        <v>1787</v>
      </c>
      <c r="D170" s="1690" t="str">
        <f>VLOOKUP($C170,'Bo sung'!$B$10:$U$165,2,0)</f>
        <v>Lệ Thủy</v>
      </c>
      <c r="E170" s="1719">
        <f>VLOOKUP($C170,'Bo sung'!$B$10:$U$165,3,0)</f>
        <v>2019</v>
      </c>
      <c r="F170" s="1719">
        <f>VLOOKUP($C170,'Bo sung'!$B$10:$U$165,4,0)</f>
        <v>2021</v>
      </c>
      <c r="G170" s="1256" t="str">
        <f>VLOOKUP($C170,'Bo sung'!$B$10:$U$165,5,0)</f>
        <v>3790/QĐ-UBND ngày 31/10/2018</v>
      </c>
      <c r="H170" s="1705">
        <f>VLOOKUP($C170,'Bo sung'!$B$10:$U$165,6,0)</f>
        <v>7000</v>
      </c>
      <c r="I170" s="1705">
        <f>VLOOKUP($C170,'Bo sung'!$B$10:$U$165,7,0)</f>
        <v>4200</v>
      </c>
      <c r="J170" s="1705" t="e">
        <f>VLOOKUP($B170,'Bo sung'!$B$10:$U$165,7,0)</f>
        <v>#N/A</v>
      </c>
      <c r="K170" s="1705"/>
      <c r="L170" s="1705">
        <f>VLOOKUP($C170,'Bo sung'!$B$10:$U$165,10,0)</f>
        <v>0</v>
      </c>
      <c r="M170" s="1705"/>
      <c r="N170" s="1705"/>
      <c r="O170" s="1705"/>
      <c r="P170" s="1705"/>
      <c r="Q170" s="1705"/>
      <c r="R170" s="1705"/>
      <c r="S170" s="1705"/>
      <c r="T170" s="1705"/>
      <c r="U170" s="1705">
        <v>1890</v>
      </c>
      <c r="V170" s="1705">
        <f t="shared" si="21"/>
        <v>1890</v>
      </c>
      <c r="W170" s="1705">
        <f>VLOOKUP($C170,'Bo sung'!$B$10:$U$165,11,0)</f>
        <v>1260</v>
      </c>
      <c r="X170" s="1705">
        <f>VLOOKUP($C170,'Bo sung'!$B$10:$U$165,12,0)</f>
        <v>0</v>
      </c>
      <c r="Y170" s="1705">
        <f>VLOOKUP($C170,'Bo sung'!$B$10:$U$165,13,0)</f>
        <v>0</v>
      </c>
      <c r="Z170" s="1705">
        <f>VLOOKUP($C170,'Bo sung'!$B$10:$U$165,14,0)</f>
        <v>1260</v>
      </c>
      <c r="AA170" s="1722">
        <f t="shared" si="20"/>
        <v>1890</v>
      </c>
      <c r="AB170" s="1256" t="str">
        <f>VLOOKUP($C170,'Bo sung'!$B$10:$U$165,15,0)</f>
        <v>NQ KH năm
2020 (VB số 77 của HĐND tỉnh)</v>
      </c>
    </row>
    <row r="171" spans="1:28" ht="75.75" customHeight="1">
      <c r="A171" s="1719">
        <v>72</v>
      </c>
      <c r="B171" s="1695"/>
      <c r="C171" s="1696" t="s">
        <v>1788</v>
      </c>
      <c r="D171" s="1690" t="str">
        <f>VLOOKUP($C171,'Bo sung'!$B$10:$U$165,2,0)</f>
        <v>Quảng Ninh</v>
      </c>
      <c r="E171" s="1719">
        <f>VLOOKUP($C171,'Bo sung'!$B$10:$U$165,3,0)</f>
        <v>2019</v>
      </c>
      <c r="F171" s="1719">
        <f>VLOOKUP($C171,'Bo sung'!$B$10:$U$165,4,0)</f>
        <v>2021</v>
      </c>
      <c r="G171" s="1256" t="str">
        <f>VLOOKUP($C171,'Bo sung'!$B$10:$U$165,5,0)</f>
        <v>3870/QĐ-UBND ngày 31/10/2018</v>
      </c>
      <c r="H171" s="1705">
        <f>VLOOKUP($C171,'Bo sung'!$B$10:$U$165,6,0)</f>
        <v>7500</v>
      </c>
      <c r="I171" s="1705">
        <f>VLOOKUP($C171,'Bo sung'!$B$10:$U$165,7,0)</f>
        <v>4500</v>
      </c>
      <c r="J171" s="1705" t="e">
        <f>VLOOKUP($B171,'Bo sung'!$B$10:$U$165,7,0)</f>
        <v>#N/A</v>
      </c>
      <c r="K171" s="1705"/>
      <c r="L171" s="1705">
        <f>VLOOKUP($C171,'Bo sung'!$B$10:$U$165,10,0)</f>
        <v>0</v>
      </c>
      <c r="M171" s="1705"/>
      <c r="N171" s="1705"/>
      <c r="O171" s="1705"/>
      <c r="P171" s="1705"/>
      <c r="Q171" s="1705"/>
      <c r="R171" s="1705"/>
      <c r="S171" s="1705"/>
      <c r="T171" s="1705"/>
      <c r="U171" s="1705">
        <v>2025</v>
      </c>
      <c r="V171" s="1705">
        <f t="shared" si="21"/>
        <v>2025</v>
      </c>
      <c r="W171" s="1705">
        <f>VLOOKUP($C171,'Bo sung'!$B$10:$U$165,11,0)</f>
        <v>1350</v>
      </c>
      <c r="X171" s="1705">
        <f>VLOOKUP($C171,'Bo sung'!$B$10:$U$165,12,0)</f>
        <v>0</v>
      </c>
      <c r="Y171" s="1705">
        <f>VLOOKUP($C171,'Bo sung'!$B$10:$U$165,13,0)</f>
        <v>0</v>
      </c>
      <c r="Z171" s="1705">
        <f>VLOOKUP($C171,'Bo sung'!$B$10:$U$165,14,0)</f>
        <v>1350</v>
      </c>
      <c r="AA171" s="1722">
        <f t="shared" si="20"/>
        <v>2025</v>
      </c>
      <c r="AB171" s="1256" t="str">
        <f>VLOOKUP($C171,'Bo sung'!$B$10:$U$165,15,0)</f>
        <v>NQ KH năm
2020 (VB số 77 của HĐND tỉnh)</v>
      </c>
    </row>
    <row r="172" spans="1:28" ht="75.75" customHeight="1">
      <c r="A172" s="1719">
        <v>73</v>
      </c>
      <c r="B172" s="1695"/>
      <c r="C172" s="1696" t="s">
        <v>1789</v>
      </c>
      <c r="D172" s="1690" t="str">
        <f>VLOOKUP($C172,'Bo sung'!$B$10:$U$165,2,0)</f>
        <v>Quảng Trạch</v>
      </c>
      <c r="E172" s="1719">
        <f>VLOOKUP($C172,'Bo sung'!$B$10:$U$165,3,0)</f>
        <v>2019</v>
      </c>
      <c r="F172" s="1719">
        <f>VLOOKUP($C172,'Bo sung'!$B$10:$U$165,4,0)</f>
        <v>2021</v>
      </c>
      <c r="G172" s="1256" t="str">
        <f>VLOOKUP($C172,'Bo sung'!$B$10:$U$165,5,0)</f>
        <v>3733/QĐ-UBND ngày 30/10/2018</v>
      </c>
      <c r="H172" s="1705">
        <f>VLOOKUP($C172,'Bo sung'!$B$10:$U$165,6,0)</f>
        <v>7500</v>
      </c>
      <c r="I172" s="1705">
        <f>VLOOKUP($C172,'Bo sung'!$B$10:$U$165,7,0)</f>
        <v>4500</v>
      </c>
      <c r="J172" s="1705" t="e">
        <f>VLOOKUP($B172,'Bo sung'!$B$10:$U$165,7,0)</f>
        <v>#N/A</v>
      </c>
      <c r="K172" s="1705"/>
      <c r="L172" s="1705">
        <f>VLOOKUP($C172,'Bo sung'!$B$10:$U$165,10,0)</f>
        <v>0</v>
      </c>
      <c r="M172" s="1705"/>
      <c r="N172" s="1705"/>
      <c r="O172" s="1705"/>
      <c r="P172" s="1705"/>
      <c r="Q172" s="1705"/>
      <c r="R172" s="1705"/>
      <c r="S172" s="1705"/>
      <c r="T172" s="1705"/>
      <c r="U172" s="1705">
        <v>2025</v>
      </c>
      <c r="V172" s="1705">
        <f t="shared" si="21"/>
        <v>2025</v>
      </c>
      <c r="W172" s="1705">
        <f>VLOOKUP($C172,'Bo sung'!$B$10:$U$165,11,0)</f>
        <v>1350</v>
      </c>
      <c r="X172" s="1705">
        <f>VLOOKUP($C172,'Bo sung'!$B$10:$U$165,12,0)</f>
        <v>0</v>
      </c>
      <c r="Y172" s="1705">
        <f>VLOOKUP($C172,'Bo sung'!$B$10:$U$165,13,0)</f>
        <v>0</v>
      </c>
      <c r="Z172" s="1705">
        <f>VLOOKUP($C172,'Bo sung'!$B$10:$U$165,14,0)</f>
        <v>1350</v>
      </c>
      <c r="AA172" s="1722">
        <f t="shared" si="20"/>
        <v>2025</v>
      </c>
      <c r="AB172" s="1256" t="str">
        <f>VLOOKUP($C172,'Bo sung'!$B$10:$U$165,15,0)</f>
        <v>NQ KH năm
2020 (VB số 77 của HĐND tỉnh)</v>
      </c>
    </row>
    <row r="173" spans="1:28" ht="75.75" customHeight="1">
      <c r="A173" s="1719">
        <v>74</v>
      </c>
      <c r="B173" s="1695"/>
      <c r="C173" s="1696" t="s">
        <v>1790</v>
      </c>
      <c r="D173" s="1690" t="str">
        <f>VLOOKUP($C173,'Bo sung'!$B$10:$U$165,2,0)</f>
        <v>Lệ Thủy</v>
      </c>
      <c r="E173" s="1719">
        <f>VLOOKUP($C173,'Bo sung'!$B$10:$U$165,3,0)</f>
        <v>2019</v>
      </c>
      <c r="F173" s="1719">
        <f>VLOOKUP($C173,'Bo sung'!$B$10:$U$165,4,0)</f>
        <v>2021</v>
      </c>
      <c r="G173" s="1256" t="str">
        <f>VLOOKUP($C173,'Bo sung'!$B$10:$U$165,5,0)</f>
        <v>3668/QĐ-UBND ngày 29/10/2018</v>
      </c>
      <c r="H173" s="1705">
        <f>VLOOKUP($C173,'Bo sung'!$B$10:$U$165,6,0)</f>
        <v>7500</v>
      </c>
      <c r="I173" s="1705">
        <f>VLOOKUP($C173,'Bo sung'!$B$10:$U$165,7,0)</f>
        <v>4500</v>
      </c>
      <c r="J173" s="1705" t="e">
        <f>VLOOKUP($B173,'Bo sung'!$B$10:$U$165,7,0)</f>
        <v>#N/A</v>
      </c>
      <c r="K173" s="1705"/>
      <c r="L173" s="1705">
        <f>VLOOKUP($C173,'Bo sung'!$B$10:$U$165,10,0)</f>
        <v>0</v>
      </c>
      <c r="M173" s="1705"/>
      <c r="N173" s="1705"/>
      <c r="O173" s="1705"/>
      <c r="P173" s="1705"/>
      <c r="Q173" s="1705"/>
      <c r="R173" s="1705"/>
      <c r="S173" s="1705"/>
      <c r="T173" s="1705"/>
      <c r="U173" s="2154">
        <v>2025</v>
      </c>
      <c r="V173" s="1705">
        <f t="shared" si="21"/>
        <v>2025</v>
      </c>
      <c r="W173" s="1705">
        <f>VLOOKUP($C173,'Bo sung'!$B$10:$U$165,11,0)</f>
        <v>1350</v>
      </c>
      <c r="X173" s="1705">
        <f>VLOOKUP($C173,'Bo sung'!$B$10:$U$165,12,0)</f>
        <v>0</v>
      </c>
      <c r="Y173" s="1705">
        <f>VLOOKUP($C173,'Bo sung'!$B$10:$U$165,13,0)</f>
        <v>0</v>
      </c>
      <c r="Z173" s="1705">
        <f>VLOOKUP($C173,'Bo sung'!$B$10:$U$165,14,0)</f>
        <v>1350</v>
      </c>
      <c r="AA173" s="1722">
        <f t="shared" si="20"/>
        <v>2025</v>
      </c>
      <c r="AB173" s="1256" t="str">
        <f>VLOOKUP($C173,'Bo sung'!$B$10:$U$165,15,0)</f>
        <v>NQ KH năm
2020 (VB số 77 của HĐND tỉnh)</v>
      </c>
    </row>
    <row r="174" spans="1:28" ht="75.75" customHeight="1">
      <c r="A174" s="1719">
        <v>75</v>
      </c>
      <c r="B174" s="1695"/>
      <c r="C174" s="1696" t="s">
        <v>1791</v>
      </c>
      <c r="D174" s="1690" t="str">
        <f>VLOOKUP($C174,'Bo sung'!$B$10:$U$165,2,0)</f>
        <v>Quảng Trạch</v>
      </c>
      <c r="E174" s="1719">
        <f>VLOOKUP($C174,'Bo sung'!$B$10:$U$165,3,0)</f>
        <v>2019</v>
      </c>
      <c r="F174" s="1719">
        <f>VLOOKUP($C174,'Bo sung'!$B$10:$U$165,4,0)</f>
        <v>2021</v>
      </c>
      <c r="G174" s="1256" t="str">
        <f>VLOOKUP($C174,'Bo sung'!$B$10:$U$165,5,0)</f>
        <v>3828/QĐ-UBND ngày 31/10/2018</v>
      </c>
      <c r="H174" s="1705">
        <f>VLOOKUP($C174,'Bo sung'!$B$10:$U$165,6,0)</f>
        <v>8000</v>
      </c>
      <c r="I174" s="1705">
        <f>VLOOKUP($C174,'Bo sung'!$B$10:$U$165,7,0)</f>
        <v>4800</v>
      </c>
      <c r="J174" s="1705" t="e">
        <f>VLOOKUP($B174,'Bo sung'!$B$10:$U$165,7,0)</f>
        <v>#N/A</v>
      </c>
      <c r="K174" s="1705"/>
      <c r="L174" s="1705">
        <f>VLOOKUP($C174,'Bo sung'!$B$10:$U$165,10,0)</f>
        <v>0</v>
      </c>
      <c r="M174" s="1705"/>
      <c r="N174" s="1705"/>
      <c r="O174" s="1705"/>
      <c r="P174" s="1705"/>
      <c r="Q174" s="1705"/>
      <c r="R174" s="1705"/>
      <c r="S174" s="1705"/>
      <c r="T174" s="1705"/>
      <c r="U174" s="2154">
        <v>2160</v>
      </c>
      <c r="V174" s="1705">
        <f t="shared" si="21"/>
        <v>2160</v>
      </c>
      <c r="W174" s="1705">
        <f>VLOOKUP($C174,'Bo sung'!$B$10:$U$165,11,0)</f>
        <v>1440</v>
      </c>
      <c r="X174" s="1705">
        <f>VLOOKUP($C174,'Bo sung'!$B$10:$U$165,12,0)</f>
        <v>0</v>
      </c>
      <c r="Y174" s="1705">
        <f>VLOOKUP($C174,'Bo sung'!$B$10:$U$165,13,0)</f>
        <v>0</v>
      </c>
      <c r="Z174" s="1705">
        <f>VLOOKUP($C174,'Bo sung'!$B$10:$U$165,14,0)</f>
        <v>1440</v>
      </c>
      <c r="AA174" s="1722">
        <f t="shared" si="20"/>
        <v>2160</v>
      </c>
      <c r="AB174" s="1256" t="str">
        <f>VLOOKUP($C174,'Bo sung'!$B$10:$U$165,15,0)</f>
        <v>NQ KH năm
2020 (VB số 77 của HĐND tỉnh)</v>
      </c>
    </row>
    <row r="175" spans="1:28" ht="75.75" customHeight="1">
      <c r="A175" s="1719">
        <v>76</v>
      </c>
      <c r="B175" s="1695"/>
      <c r="C175" s="1696" t="s">
        <v>1792</v>
      </c>
      <c r="D175" s="1690" t="str">
        <f>VLOOKUP($C175,'Bo sung'!$B$10:$U$165,2,0)</f>
        <v>Quảng Trạch</v>
      </c>
      <c r="E175" s="1719">
        <f>VLOOKUP($C175,'Bo sung'!$B$10:$U$165,3,0)</f>
        <v>2019</v>
      </c>
      <c r="F175" s="1719">
        <f>VLOOKUP($C175,'Bo sung'!$B$10:$U$165,4,0)</f>
        <v>2021</v>
      </c>
      <c r="G175" s="1256" t="str">
        <f>VLOOKUP($C175,'Bo sung'!$B$10:$U$165,5,0)</f>
        <v>3829/QĐ-UBND ngày 31/10/2018</v>
      </c>
      <c r="H175" s="1705">
        <f>VLOOKUP($C175,'Bo sung'!$B$10:$U$165,6,0)</f>
        <v>7954</v>
      </c>
      <c r="I175" s="1705">
        <f>VLOOKUP($C175,'Bo sung'!$B$10:$U$165,7,0)</f>
        <v>4772.3999999999996</v>
      </c>
      <c r="J175" s="1705" t="e">
        <f>VLOOKUP($B175,'Bo sung'!$B$10:$U$165,7,0)</f>
        <v>#N/A</v>
      </c>
      <c r="K175" s="1705"/>
      <c r="L175" s="1705">
        <f>VLOOKUP($C175,'Bo sung'!$B$10:$U$165,10,0)</f>
        <v>0</v>
      </c>
      <c r="M175" s="1705"/>
      <c r="N175" s="1705"/>
      <c r="O175" s="1705"/>
      <c r="P175" s="1705"/>
      <c r="Q175" s="1705"/>
      <c r="R175" s="1705"/>
      <c r="S175" s="1705"/>
      <c r="T175" s="1705"/>
      <c r="U175" s="2154">
        <v>2147.4</v>
      </c>
      <c r="V175" s="1705">
        <f t="shared" si="21"/>
        <v>2147.4</v>
      </c>
      <c r="W175" s="1705">
        <f>VLOOKUP($C175,'Bo sung'!$B$10:$U$165,11,0)</f>
        <v>1431.7199999999998</v>
      </c>
      <c r="X175" s="1705">
        <f>VLOOKUP($C175,'Bo sung'!$B$10:$U$165,12,0)</f>
        <v>0</v>
      </c>
      <c r="Y175" s="1705">
        <f>VLOOKUP($C175,'Bo sung'!$B$10:$U$165,13,0)</f>
        <v>0</v>
      </c>
      <c r="Z175" s="1705">
        <f>VLOOKUP($C175,'Bo sung'!$B$10:$U$165,14,0)</f>
        <v>1431.7199999999998</v>
      </c>
      <c r="AA175" s="1722">
        <f t="shared" si="20"/>
        <v>2147.4</v>
      </c>
      <c r="AB175" s="1256" t="str">
        <f>VLOOKUP($C175,'Bo sung'!$B$10:$U$165,15,0)</f>
        <v>NQ KH năm
2020 (VB số 77 của HĐND tỉnh)</v>
      </c>
    </row>
    <row r="176" spans="1:28" ht="75.75" customHeight="1">
      <c r="A176" s="1719">
        <v>77</v>
      </c>
      <c r="B176" s="1695"/>
      <c r="C176" s="1696" t="s">
        <v>1793</v>
      </c>
      <c r="D176" s="1690" t="str">
        <f>VLOOKUP($C176,'Bo sung'!$B$10:$U$165,2,0)</f>
        <v>Lệ Thủy</v>
      </c>
      <c r="E176" s="1719">
        <f>VLOOKUP($C176,'Bo sung'!$B$10:$U$165,3,0)</f>
        <v>2019</v>
      </c>
      <c r="F176" s="1719">
        <f>VLOOKUP($C176,'Bo sung'!$B$10:$U$165,4,0)</f>
        <v>2021</v>
      </c>
      <c r="G176" s="1256" t="str">
        <f>VLOOKUP($C176,'Bo sung'!$B$10:$U$165,5,0)</f>
        <v>3789/QĐ-UBND ngày 31/10/2018</v>
      </c>
      <c r="H176" s="1705">
        <f>VLOOKUP($C176,'Bo sung'!$B$10:$U$165,6,0)</f>
        <v>8000</v>
      </c>
      <c r="I176" s="1705">
        <f>VLOOKUP($C176,'Bo sung'!$B$10:$U$165,7,0)</f>
        <v>4800</v>
      </c>
      <c r="J176" s="1705" t="e">
        <f>VLOOKUP($B176,'Bo sung'!$B$10:$U$165,7,0)</f>
        <v>#N/A</v>
      </c>
      <c r="K176" s="1705"/>
      <c r="L176" s="1705">
        <f>VLOOKUP($C176,'Bo sung'!$B$10:$U$165,10,0)</f>
        <v>0</v>
      </c>
      <c r="M176" s="1705"/>
      <c r="N176" s="1705"/>
      <c r="O176" s="1705"/>
      <c r="P176" s="1705"/>
      <c r="Q176" s="1705"/>
      <c r="R176" s="1705"/>
      <c r="S176" s="1705"/>
      <c r="T176" s="1705"/>
      <c r="U176" s="2154">
        <v>2160</v>
      </c>
      <c r="V176" s="1705">
        <f t="shared" si="21"/>
        <v>2160</v>
      </c>
      <c r="W176" s="1705">
        <f>VLOOKUP($C176,'Bo sung'!$B$10:$U$165,11,0)</f>
        <v>1440</v>
      </c>
      <c r="X176" s="1705">
        <f>VLOOKUP($C176,'Bo sung'!$B$10:$U$165,12,0)</f>
        <v>0</v>
      </c>
      <c r="Y176" s="1705">
        <f>VLOOKUP($C176,'Bo sung'!$B$10:$U$165,13,0)</f>
        <v>0</v>
      </c>
      <c r="Z176" s="1705">
        <f>VLOOKUP($C176,'Bo sung'!$B$10:$U$165,14,0)</f>
        <v>1440</v>
      </c>
      <c r="AA176" s="1722">
        <f t="shared" si="20"/>
        <v>2160</v>
      </c>
      <c r="AB176" s="1256" t="str">
        <f>VLOOKUP($C176,'Bo sung'!$B$10:$U$165,15,0)</f>
        <v>NQ KH năm
2020 (VB số 77 của HĐND tỉnh)</v>
      </c>
    </row>
    <row r="177" spans="1:30" ht="75.75" customHeight="1">
      <c r="A177" s="1719">
        <v>78</v>
      </c>
      <c r="B177" s="1695"/>
      <c r="C177" s="1696" t="s">
        <v>1794</v>
      </c>
      <c r="D177" s="1690" t="str">
        <f>VLOOKUP($C177,'Bo sung'!$B$10:$U$165,2,0)</f>
        <v>Bố Trạch</v>
      </c>
      <c r="E177" s="1719">
        <f>VLOOKUP($C177,'Bo sung'!$B$10:$U$165,3,0)</f>
        <v>2019</v>
      </c>
      <c r="F177" s="1719">
        <f>VLOOKUP($C177,'Bo sung'!$B$10:$U$165,4,0)</f>
        <v>2021</v>
      </c>
      <c r="G177" s="1256" t="str">
        <f>VLOOKUP($C177,'Bo sung'!$B$10:$U$165,5,0)</f>
        <v>3784/QĐ-UBND ngày 31/10/2018</v>
      </c>
      <c r="H177" s="1705">
        <f>VLOOKUP($C177,'Bo sung'!$B$10:$U$165,6,0)</f>
        <v>9000</v>
      </c>
      <c r="I177" s="1705">
        <f>VLOOKUP($C177,'Bo sung'!$B$10:$U$165,7,0)</f>
        <v>5400</v>
      </c>
      <c r="J177" s="1705" t="e">
        <f>VLOOKUP($B177,'Bo sung'!$B$10:$U$165,7,0)</f>
        <v>#N/A</v>
      </c>
      <c r="K177" s="1705"/>
      <c r="L177" s="1705">
        <f>VLOOKUP($C177,'Bo sung'!$B$10:$U$165,10,0)</f>
        <v>0</v>
      </c>
      <c r="M177" s="1705"/>
      <c r="N177" s="1705"/>
      <c r="O177" s="1705"/>
      <c r="P177" s="1705"/>
      <c r="Q177" s="1705"/>
      <c r="R177" s="1705"/>
      <c r="S177" s="1705"/>
      <c r="T177" s="1705"/>
      <c r="U177" s="2154">
        <v>2430</v>
      </c>
      <c r="V177" s="1705">
        <f t="shared" si="21"/>
        <v>2430</v>
      </c>
      <c r="W177" s="1705">
        <f>VLOOKUP($C177,'Bo sung'!$B$10:$U$165,11,0)</f>
        <v>1620</v>
      </c>
      <c r="X177" s="1705">
        <f>VLOOKUP($C177,'Bo sung'!$B$10:$U$165,12,0)</f>
        <v>0</v>
      </c>
      <c r="Y177" s="1705">
        <f>VLOOKUP($C177,'Bo sung'!$B$10:$U$165,13,0)</f>
        <v>0</v>
      </c>
      <c r="Z177" s="1705">
        <f>VLOOKUP($C177,'Bo sung'!$B$10:$U$165,14,0)</f>
        <v>1620</v>
      </c>
      <c r="AA177" s="1722">
        <f t="shared" si="20"/>
        <v>2430</v>
      </c>
      <c r="AB177" s="1256" t="str">
        <f>VLOOKUP($C177,'Bo sung'!$B$10:$U$165,15,0)</f>
        <v>NQ KH năm
2020 (VB số 77 của HĐND tỉnh)</v>
      </c>
    </row>
    <row r="178" spans="1:30" ht="75.75" customHeight="1">
      <c r="A178" s="1719">
        <v>79</v>
      </c>
      <c r="B178" s="1695"/>
      <c r="C178" s="1696" t="s">
        <v>1795</v>
      </c>
      <c r="D178" s="1690" t="str">
        <f>VLOOKUP($C178,'Bo sung'!$B$10:$U$165,2,0)</f>
        <v>Bố Trạch</v>
      </c>
      <c r="E178" s="1719">
        <f>VLOOKUP($C178,'Bo sung'!$B$10:$U$165,3,0)</f>
        <v>2019</v>
      </c>
      <c r="F178" s="1719">
        <f>VLOOKUP($C178,'Bo sung'!$B$10:$U$165,4,0)</f>
        <v>2021</v>
      </c>
      <c r="G178" s="1256" t="str">
        <f>VLOOKUP($C178,'Bo sung'!$B$10:$U$165,5,0)</f>
        <v>3774/QĐ-UBND ngày 31/10/2018</v>
      </c>
      <c r="H178" s="1705">
        <f>VLOOKUP($C178,'Bo sung'!$B$10:$U$165,6,0)</f>
        <v>9500</v>
      </c>
      <c r="I178" s="1705">
        <f>VLOOKUP($C178,'Bo sung'!$B$10:$U$165,7,0)</f>
        <v>5700</v>
      </c>
      <c r="J178" s="1705" t="e">
        <f>VLOOKUP($B178,'Bo sung'!$B$10:$U$165,7,0)</f>
        <v>#N/A</v>
      </c>
      <c r="K178" s="1705"/>
      <c r="L178" s="1705">
        <f>VLOOKUP($C178,'Bo sung'!$B$10:$U$165,10,0)</f>
        <v>0</v>
      </c>
      <c r="M178" s="1705"/>
      <c r="N178" s="1705"/>
      <c r="O178" s="1705"/>
      <c r="P178" s="1705"/>
      <c r="Q178" s="1705"/>
      <c r="R178" s="1705"/>
      <c r="S178" s="1705"/>
      <c r="T178" s="1705"/>
      <c r="U178" s="2154">
        <v>2565</v>
      </c>
      <c r="V178" s="1705">
        <f t="shared" si="21"/>
        <v>2565</v>
      </c>
      <c r="W178" s="1705">
        <f>VLOOKUP($C178,'Bo sung'!$B$10:$U$165,11,0)</f>
        <v>1710</v>
      </c>
      <c r="X178" s="1705">
        <f>VLOOKUP($C178,'Bo sung'!$B$10:$U$165,12,0)</f>
        <v>0</v>
      </c>
      <c r="Y178" s="1705">
        <f>VLOOKUP($C178,'Bo sung'!$B$10:$U$165,13,0)</f>
        <v>0</v>
      </c>
      <c r="Z178" s="1705">
        <f>VLOOKUP($C178,'Bo sung'!$B$10:$U$165,14,0)</f>
        <v>1710</v>
      </c>
      <c r="AA178" s="1722">
        <f t="shared" si="20"/>
        <v>2565</v>
      </c>
      <c r="AB178" s="1256" t="str">
        <f>VLOOKUP($C178,'Bo sung'!$B$10:$U$165,15,0)</f>
        <v>NQ KH năm
2020 (VB số 77 của HĐND tỉnh)</v>
      </c>
    </row>
    <row r="179" spans="1:30" ht="75.75" customHeight="1">
      <c r="A179" s="1719">
        <v>80</v>
      </c>
      <c r="B179" s="1695"/>
      <c r="C179" s="1696" t="s">
        <v>1796</v>
      </c>
      <c r="D179" s="1690" t="str">
        <f>VLOOKUP($C179,'Bo sung'!$B$10:$U$165,2,0)</f>
        <v>Lệ Thủy</v>
      </c>
      <c r="E179" s="1719">
        <f>VLOOKUP($C179,'Bo sung'!$B$10:$U$165,3,0)</f>
        <v>2019</v>
      </c>
      <c r="F179" s="1719">
        <f>VLOOKUP($C179,'Bo sung'!$B$10:$U$165,4,0)</f>
        <v>2021</v>
      </c>
      <c r="G179" s="1256" t="str">
        <f>VLOOKUP($C179,'Bo sung'!$B$10:$U$165,5,0)</f>
        <v>2282/QĐ-UBND ngày 11/7/2018</v>
      </c>
      <c r="H179" s="1705">
        <f>VLOOKUP($C179,'Bo sung'!$B$10:$U$165,6,0)</f>
        <v>10000</v>
      </c>
      <c r="I179" s="1705">
        <f>VLOOKUP($C179,'Bo sung'!$B$10:$U$165,7,0)</f>
        <v>6000</v>
      </c>
      <c r="J179" s="1705" t="e">
        <f>VLOOKUP($B179,'Bo sung'!$B$10:$U$165,7,0)</f>
        <v>#N/A</v>
      </c>
      <c r="K179" s="1705"/>
      <c r="L179" s="1705">
        <f>VLOOKUP($C179,'Bo sung'!$B$10:$U$165,10,0)</f>
        <v>0</v>
      </c>
      <c r="M179" s="1705"/>
      <c r="N179" s="1705"/>
      <c r="O179" s="1705"/>
      <c r="P179" s="1705"/>
      <c r="Q179" s="1705"/>
      <c r="R179" s="1705"/>
      <c r="S179" s="1705"/>
      <c r="T179" s="1705"/>
      <c r="U179" s="2154">
        <v>2700</v>
      </c>
      <c r="V179" s="1705">
        <f t="shared" si="21"/>
        <v>2700</v>
      </c>
      <c r="W179" s="1705">
        <f>VLOOKUP($C179,'Bo sung'!$B$10:$U$165,11,0)</f>
        <v>1800</v>
      </c>
      <c r="X179" s="1705">
        <f>VLOOKUP($C179,'Bo sung'!$B$10:$U$165,12,0)</f>
        <v>0</v>
      </c>
      <c r="Y179" s="1705">
        <f>VLOOKUP($C179,'Bo sung'!$B$10:$U$165,13,0)</f>
        <v>0</v>
      </c>
      <c r="Z179" s="1705">
        <f>VLOOKUP($C179,'Bo sung'!$B$10:$U$165,14,0)</f>
        <v>1800</v>
      </c>
      <c r="AA179" s="1722">
        <f t="shared" si="20"/>
        <v>2700</v>
      </c>
      <c r="AB179" s="1256" t="str">
        <f>VLOOKUP($C179,'Bo sung'!$B$10:$U$165,15,0)</f>
        <v>NQ KH năm
2020 (VB số 77 của HĐND tỉnh)</v>
      </c>
    </row>
    <row r="180" spans="1:30" ht="75.75" customHeight="1">
      <c r="A180" s="1719">
        <v>81</v>
      </c>
      <c r="B180" s="1695"/>
      <c r="C180" s="1696" t="s">
        <v>1797</v>
      </c>
      <c r="D180" s="1690" t="str">
        <f>VLOOKUP($C180,'Bo sung'!$B$10:$U$165,2,0)</f>
        <v>Ba Đồn</v>
      </c>
      <c r="E180" s="1719">
        <f>VLOOKUP($C180,'Bo sung'!$B$10:$U$165,3,0)</f>
        <v>2019</v>
      </c>
      <c r="F180" s="1719">
        <f>VLOOKUP($C180,'Bo sung'!$B$10:$U$165,4,0)</f>
        <v>2021</v>
      </c>
      <c r="G180" s="1256" t="str">
        <f>VLOOKUP($C180,'Bo sung'!$B$10:$U$165,5,0)</f>
        <v>3884/QĐ-UBND ngày 31/10/2018</v>
      </c>
      <c r="H180" s="1705">
        <f>VLOOKUP($C180,'Bo sung'!$B$10:$U$165,6,0)</f>
        <v>10000</v>
      </c>
      <c r="I180" s="1705">
        <f>VLOOKUP($C180,'Bo sung'!$B$10:$U$165,7,0)</f>
        <v>6000</v>
      </c>
      <c r="J180" s="1705" t="e">
        <f>VLOOKUP($B180,'Bo sung'!$B$10:$U$165,7,0)</f>
        <v>#N/A</v>
      </c>
      <c r="K180" s="1705"/>
      <c r="L180" s="1705">
        <f>VLOOKUP($C180,'Bo sung'!$B$10:$U$165,10,0)</f>
        <v>0</v>
      </c>
      <c r="M180" s="1705"/>
      <c r="N180" s="1705"/>
      <c r="O180" s="1705"/>
      <c r="P180" s="1705"/>
      <c r="Q180" s="1705"/>
      <c r="R180" s="1705"/>
      <c r="S180" s="1705"/>
      <c r="T180" s="1705"/>
      <c r="U180" s="2154">
        <v>2700</v>
      </c>
      <c r="V180" s="1705">
        <f t="shared" si="21"/>
        <v>2700</v>
      </c>
      <c r="W180" s="1705">
        <f>VLOOKUP($C180,'Bo sung'!$B$10:$U$165,11,0)</f>
        <v>1800</v>
      </c>
      <c r="X180" s="1705">
        <f>VLOOKUP($C180,'Bo sung'!$B$10:$U$165,12,0)</f>
        <v>0</v>
      </c>
      <c r="Y180" s="1705">
        <f>VLOOKUP($C180,'Bo sung'!$B$10:$U$165,13,0)</f>
        <v>0</v>
      </c>
      <c r="Z180" s="1705">
        <f>VLOOKUP($C180,'Bo sung'!$B$10:$U$165,14,0)</f>
        <v>1800</v>
      </c>
      <c r="AA180" s="1722">
        <f t="shared" si="20"/>
        <v>2700</v>
      </c>
      <c r="AB180" s="1256" t="str">
        <f>VLOOKUP($C180,'Bo sung'!$B$10:$U$165,15,0)</f>
        <v>NQ KH năm
2020 (VB số 77 của HĐND tỉnh)</v>
      </c>
    </row>
    <row r="181" spans="1:30" ht="75.75" customHeight="1">
      <c r="A181" s="1719">
        <v>82</v>
      </c>
      <c r="B181" s="1695"/>
      <c r="C181" s="1696" t="s">
        <v>1798</v>
      </c>
      <c r="D181" s="1690" t="str">
        <f>VLOOKUP($C181,'Bo sung'!$B$10:$U$165,2,0)</f>
        <v>Lệ Thủy</v>
      </c>
      <c r="E181" s="1719">
        <f>VLOOKUP($C181,'Bo sung'!$B$10:$U$165,3,0)</f>
        <v>2019</v>
      </c>
      <c r="F181" s="1719">
        <f>VLOOKUP($C181,'Bo sung'!$B$10:$U$165,4,0)</f>
        <v>2021</v>
      </c>
      <c r="G181" s="1256" t="str">
        <f>VLOOKUP($C181,'Bo sung'!$B$10:$U$165,5,0)</f>
        <v>3132/QĐ-UBND ngày 19/9/2018</v>
      </c>
      <c r="H181" s="1705">
        <f>VLOOKUP($C181,'Bo sung'!$B$10:$U$165,6,0)</f>
        <v>14940</v>
      </c>
      <c r="I181" s="1705">
        <f>VLOOKUP($C181,'Bo sung'!$B$10:$U$165,7,0)</f>
        <v>6642</v>
      </c>
      <c r="J181" s="1705" t="e">
        <f>VLOOKUP($B181,'Bo sung'!$B$10:$U$165,7,0)</f>
        <v>#N/A</v>
      </c>
      <c r="K181" s="1705"/>
      <c r="L181" s="1705">
        <f>VLOOKUP($C181,'Bo sung'!$B$10:$U$165,10,0)</f>
        <v>0</v>
      </c>
      <c r="M181" s="1705"/>
      <c r="N181" s="1705"/>
      <c r="O181" s="1705"/>
      <c r="P181" s="1705"/>
      <c r="Q181" s="1705"/>
      <c r="R181" s="1705"/>
      <c r="S181" s="1705"/>
      <c r="T181" s="1705"/>
      <c r="U181" s="2154">
        <v>2988.9</v>
      </c>
      <c r="V181" s="1705">
        <f t="shared" si="21"/>
        <v>2988.9</v>
      </c>
      <c r="W181" s="1705">
        <f>VLOOKUP($C181,'Bo sung'!$B$10:$U$165,11,0)</f>
        <v>1992.6</v>
      </c>
      <c r="X181" s="1705">
        <f>VLOOKUP($C181,'Bo sung'!$B$10:$U$165,12,0)</f>
        <v>0</v>
      </c>
      <c r="Y181" s="1705">
        <f>VLOOKUP($C181,'Bo sung'!$B$10:$U$165,13,0)</f>
        <v>0</v>
      </c>
      <c r="Z181" s="1705">
        <f>VLOOKUP($C181,'Bo sung'!$B$10:$U$165,14,0)</f>
        <v>1992.6</v>
      </c>
      <c r="AA181" s="1722">
        <f t="shared" si="20"/>
        <v>2988.9</v>
      </c>
      <c r="AB181" s="1256" t="str">
        <f>VLOOKUP($C181,'Bo sung'!$B$10:$U$165,15,0)</f>
        <v>NQ KH năm
2020 (VB số 77 của HĐND tỉnh)</v>
      </c>
      <c r="AD181" s="1552"/>
    </row>
    <row r="182" spans="1:30" ht="75.75" customHeight="1">
      <c r="A182" s="1719">
        <v>83</v>
      </c>
      <c r="B182" s="1695"/>
      <c r="C182" s="1696" t="s">
        <v>1799</v>
      </c>
      <c r="D182" s="1690" t="str">
        <f>VLOOKUP($C182,'Bo sung'!$B$10:$U$165,2,0)</f>
        <v>Ba Đồn</v>
      </c>
      <c r="E182" s="1719">
        <f>VLOOKUP($C182,'Bo sung'!$B$10:$U$165,3,0)</f>
        <v>2019</v>
      </c>
      <c r="F182" s="1719">
        <f>VLOOKUP($C182,'Bo sung'!$B$10:$U$165,4,0)</f>
        <v>2021</v>
      </c>
      <c r="G182" s="1256" t="str">
        <f>VLOOKUP($C182,'Bo sung'!$B$10:$U$165,5,0)</f>
        <v>3778/QĐ-UBND ngày 31/10/2018</v>
      </c>
      <c r="H182" s="1705">
        <f>VLOOKUP($C182,'Bo sung'!$B$10:$U$165,6,0)</f>
        <v>11200</v>
      </c>
      <c r="I182" s="1705">
        <f>VLOOKUP($C182,'Bo sung'!$B$10:$U$165,7,0)</f>
        <v>6720</v>
      </c>
      <c r="J182" s="1705" t="e">
        <f>VLOOKUP($B182,'Bo sung'!$B$10:$U$165,7,0)</f>
        <v>#N/A</v>
      </c>
      <c r="K182" s="1705"/>
      <c r="L182" s="1705">
        <f>VLOOKUP($C182,'Bo sung'!$B$10:$U$165,10,0)</f>
        <v>0</v>
      </c>
      <c r="M182" s="1705"/>
      <c r="N182" s="1705"/>
      <c r="O182" s="1705"/>
      <c r="P182" s="1705"/>
      <c r="Q182" s="1705"/>
      <c r="R182" s="1705"/>
      <c r="S182" s="1705"/>
      <c r="T182" s="1705"/>
      <c r="U182" s="2154">
        <v>3024</v>
      </c>
      <c r="V182" s="1705">
        <f t="shared" si="21"/>
        <v>3024</v>
      </c>
      <c r="W182" s="1705">
        <f>VLOOKUP($C182,'Bo sung'!$B$10:$U$165,11,0)</f>
        <v>2016</v>
      </c>
      <c r="X182" s="1705">
        <f>VLOOKUP($C182,'Bo sung'!$B$10:$U$165,12,0)</f>
        <v>0</v>
      </c>
      <c r="Y182" s="1705">
        <f>VLOOKUP($C182,'Bo sung'!$B$10:$U$165,13,0)</f>
        <v>0</v>
      </c>
      <c r="Z182" s="1705">
        <f>VLOOKUP($C182,'Bo sung'!$B$10:$U$165,14,0)</f>
        <v>2016</v>
      </c>
      <c r="AA182" s="1722">
        <f t="shared" si="20"/>
        <v>3024</v>
      </c>
      <c r="AB182" s="1256" t="str">
        <f>VLOOKUP($C182,'Bo sung'!$B$10:$U$165,15,0)</f>
        <v>NQ KH năm
2020 (VB số 77 của HĐND tỉnh)</v>
      </c>
    </row>
    <row r="183" spans="1:30" ht="75.75" customHeight="1">
      <c r="A183" s="1719">
        <v>84</v>
      </c>
      <c r="B183" s="1695"/>
      <c r="C183" s="1696" t="s">
        <v>1800</v>
      </c>
      <c r="D183" s="1690" t="str">
        <f>VLOOKUP($C183,'Bo sung'!$B$10:$U$165,2,0)</f>
        <v>Quảng Trạch</v>
      </c>
      <c r="E183" s="1719">
        <f>VLOOKUP($C183,'Bo sung'!$B$10:$U$165,3,0)</f>
        <v>2019</v>
      </c>
      <c r="F183" s="1719">
        <f>VLOOKUP($C183,'Bo sung'!$B$10:$U$165,4,0)</f>
        <v>2021</v>
      </c>
      <c r="G183" s="1256" t="str">
        <f>VLOOKUP($C183,'Bo sung'!$B$10:$U$165,5,0)</f>
        <v>3732/QĐ-UBND ngày 30/10/2018</v>
      </c>
      <c r="H183" s="1705">
        <f>VLOOKUP($C183,'Bo sung'!$B$10:$U$165,6,0)</f>
        <v>12000</v>
      </c>
      <c r="I183" s="1705">
        <f>VLOOKUP($C183,'Bo sung'!$B$10:$U$165,7,0)</f>
        <v>7200</v>
      </c>
      <c r="J183" s="1705" t="e">
        <f>VLOOKUP($B183,'Bo sung'!$B$10:$U$165,7,0)</f>
        <v>#N/A</v>
      </c>
      <c r="K183" s="1705"/>
      <c r="L183" s="1705">
        <f>VLOOKUP($C183,'Bo sung'!$B$10:$U$165,10,0)</f>
        <v>0</v>
      </c>
      <c r="M183" s="1705"/>
      <c r="N183" s="1705"/>
      <c r="O183" s="1705"/>
      <c r="P183" s="1705"/>
      <c r="Q183" s="1705"/>
      <c r="R183" s="1705"/>
      <c r="S183" s="1705"/>
      <c r="T183" s="1705">
        <v>3240</v>
      </c>
      <c r="U183" s="1705">
        <v>3600</v>
      </c>
      <c r="V183" s="1705">
        <f t="shared" si="21"/>
        <v>6840</v>
      </c>
      <c r="W183" s="1705">
        <f>VLOOKUP($C183,'Bo sung'!$B$10:$U$165,11,0)</f>
        <v>2160</v>
      </c>
      <c r="X183" s="1705">
        <f>VLOOKUP($C183,'Bo sung'!$B$10:$U$165,12,0)</f>
        <v>0</v>
      </c>
      <c r="Y183" s="1705">
        <f>VLOOKUP($C183,'Bo sung'!$B$10:$U$165,13,0)</f>
        <v>0</v>
      </c>
      <c r="Z183" s="1705">
        <f>VLOOKUP($C183,'Bo sung'!$B$10:$U$165,14,0)</f>
        <v>2160</v>
      </c>
      <c r="AA183" s="1722">
        <f t="shared" si="20"/>
        <v>6840</v>
      </c>
      <c r="AB183" s="1256" t="str">
        <f>VLOOKUP($C183,'Bo sung'!$B$10:$U$165,15,0)</f>
        <v>NQ KH năm
2020 (VB số 77 của HĐND tỉnh)</v>
      </c>
    </row>
    <row r="184" spans="1:30" ht="75.75" customHeight="1">
      <c r="A184" s="1719">
        <v>85</v>
      </c>
      <c r="B184" s="1695"/>
      <c r="C184" s="1696" t="s">
        <v>1801</v>
      </c>
      <c r="D184" s="1690" t="str">
        <f>VLOOKUP($C184,'Bo sung'!$B$10:$U$165,2,0)</f>
        <v>Quảng Ninh</v>
      </c>
      <c r="E184" s="1719">
        <f>VLOOKUP($C184,'Bo sung'!$B$10:$U$165,3,0)</f>
        <v>2019</v>
      </c>
      <c r="F184" s="1719">
        <f>VLOOKUP($C184,'Bo sung'!$B$10:$U$165,4,0)</f>
        <v>2021</v>
      </c>
      <c r="G184" s="1256" t="str">
        <f>VLOOKUP($C184,'Bo sung'!$B$10:$U$165,5,0)</f>
        <v>3865/QĐ-UBND ngày 31/10/2018</v>
      </c>
      <c r="H184" s="1705">
        <f>VLOOKUP($C184,'Bo sung'!$B$10:$U$165,6,0)</f>
        <v>15000</v>
      </c>
      <c r="I184" s="1705">
        <f>VLOOKUP($C184,'Bo sung'!$B$10:$U$165,7,0)</f>
        <v>9000</v>
      </c>
      <c r="J184" s="1705" t="e">
        <f>VLOOKUP($B184,'Bo sung'!$B$10:$U$165,7,0)</f>
        <v>#N/A</v>
      </c>
      <c r="K184" s="1705"/>
      <c r="L184" s="1705">
        <f>VLOOKUP($C184,'Bo sung'!$B$10:$U$165,10,0)</f>
        <v>0</v>
      </c>
      <c r="M184" s="1705"/>
      <c r="N184" s="1705"/>
      <c r="O184" s="1705"/>
      <c r="P184" s="1705"/>
      <c r="Q184" s="1705"/>
      <c r="R184" s="1705"/>
      <c r="S184" s="1705"/>
      <c r="T184" s="1705"/>
      <c r="U184" s="2154">
        <v>4050</v>
      </c>
      <c r="V184" s="1705">
        <f t="shared" si="21"/>
        <v>4050</v>
      </c>
      <c r="W184" s="1705">
        <f>VLOOKUP($C184,'Bo sung'!$B$10:$U$165,11,0)</f>
        <v>2700</v>
      </c>
      <c r="X184" s="1705">
        <f>VLOOKUP($C184,'Bo sung'!$B$10:$U$165,12,0)</f>
        <v>0</v>
      </c>
      <c r="Y184" s="1705">
        <f>VLOOKUP($C184,'Bo sung'!$B$10:$U$165,13,0)</f>
        <v>0</v>
      </c>
      <c r="Z184" s="1705">
        <f>VLOOKUP($C184,'Bo sung'!$B$10:$U$165,14,0)</f>
        <v>2700</v>
      </c>
      <c r="AA184" s="1722">
        <f t="shared" si="20"/>
        <v>4050</v>
      </c>
      <c r="AB184" s="1256" t="str">
        <f>VLOOKUP($C184,'Bo sung'!$B$10:$U$165,15,0)</f>
        <v>NQ KH năm
2020 (VB số 77 của HĐND tỉnh)</v>
      </c>
    </row>
    <row r="185" spans="1:30" ht="75.75" customHeight="1">
      <c r="A185" s="1719">
        <v>86</v>
      </c>
      <c r="B185" s="1695"/>
      <c r="C185" s="1696" t="s">
        <v>1802</v>
      </c>
      <c r="D185" s="1690" t="str">
        <f>VLOOKUP($C185,'Bo sung'!$B$10:$U$165,2,0)</f>
        <v>Bố Trạch</v>
      </c>
      <c r="E185" s="1719">
        <f>VLOOKUP($C185,'Bo sung'!$B$10:$U$165,3,0)</f>
        <v>2019</v>
      </c>
      <c r="F185" s="1719">
        <f>VLOOKUP($C185,'Bo sung'!$B$10:$U$165,4,0)</f>
        <v>2021</v>
      </c>
      <c r="G185" s="1256" t="str">
        <f>VLOOKUP($C185,'Bo sung'!$B$10:$U$165,5,0)</f>
        <v>3738/QĐ-UBND ngày 30/10/2018</v>
      </c>
      <c r="H185" s="1705">
        <f>VLOOKUP($C185,'Bo sung'!$B$10:$U$165,6,0)</f>
        <v>15000</v>
      </c>
      <c r="I185" s="1705">
        <f>VLOOKUP($C185,'Bo sung'!$B$10:$U$165,7,0)</f>
        <v>9000</v>
      </c>
      <c r="J185" s="1705" t="e">
        <f>VLOOKUP($B185,'Bo sung'!$B$10:$U$165,7,0)</f>
        <v>#N/A</v>
      </c>
      <c r="K185" s="1705"/>
      <c r="L185" s="1705">
        <f>VLOOKUP($C185,'Bo sung'!$B$10:$U$165,10,0)</f>
        <v>0</v>
      </c>
      <c r="M185" s="1705"/>
      <c r="N185" s="1705"/>
      <c r="O185" s="1705"/>
      <c r="P185" s="1705"/>
      <c r="Q185" s="1705"/>
      <c r="R185" s="1705"/>
      <c r="S185" s="1705"/>
      <c r="T185" s="1699"/>
      <c r="U185" s="2154">
        <v>4050</v>
      </c>
      <c r="V185" s="1705">
        <f t="shared" si="21"/>
        <v>4050</v>
      </c>
      <c r="W185" s="1705">
        <f>VLOOKUP($C185,'Bo sung'!$B$10:$U$165,11,0)</f>
        <v>2700</v>
      </c>
      <c r="X185" s="1705">
        <f>VLOOKUP($C185,'Bo sung'!$B$10:$U$165,12,0)</f>
        <v>0</v>
      </c>
      <c r="Y185" s="1705">
        <f>VLOOKUP($C185,'Bo sung'!$B$10:$U$165,13,0)</f>
        <v>0</v>
      </c>
      <c r="Z185" s="1705">
        <f>VLOOKUP($C185,'Bo sung'!$B$10:$U$165,14,0)</f>
        <v>2700</v>
      </c>
      <c r="AA185" s="1722">
        <f t="shared" si="20"/>
        <v>4050</v>
      </c>
      <c r="AB185" s="1256" t="str">
        <f>VLOOKUP($C185,'Bo sung'!$B$10:$U$165,15,0)</f>
        <v>NQ KH năm
2020 (VB số 77 của HĐND tỉnh)</v>
      </c>
    </row>
    <row r="186" spans="1:30" ht="75.75" customHeight="1">
      <c r="A186" s="1719">
        <v>87</v>
      </c>
      <c r="B186" s="1695"/>
      <c r="C186" s="1696" t="s">
        <v>1803</v>
      </c>
      <c r="D186" s="1690" t="str">
        <f>VLOOKUP($C186,'Bo sung'!$B$10:$U$165,2,0)</f>
        <v>Đồng Hới</v>
      </c>
      <c r="E186" s="1719">
        <f>VLOOKUP($C186,'Bo sung'!$B$10:$U$165,3,0)</f>
        <v>2020</v>
      </c>
      <c r="F186" s="1719">
        <f>VLOOKUP($C186,'Bo sung'!$B$10:$U$165,4,0)</f>
        <v>2022</v>
      </c>
      <c r="G186" s="1256"/>
      <c r="H186" s="1705">
        <f>VLOOKUP($C186,'Bo sung'!$B$10:$U$165,6,0)</f>
        <v>10600</v>
      </c>
      <c r="I186" s="1705">
        <f>VLOOKUP($C186,'Bo sung'!$B$10:$U$165,7,0)</f>
        <v>10600</v>
      </c>
      <c r="J186" s="1705" t="e">
        <f>VLOOKUP($B186,'Bo sung'!$B$10:$U$165,7,0)</f>
        <v>#N/A</v>
      </c>
      <c r="K186" s="1705"/>
      <c r="L186" s="1705">
        <f>VLOOKUP($C186,'Bo sung'!$B$10:$U$165,10,0)</f>
        <v>0</v>
      </c>
      <c r="M186" s="1705"/>
      <c r="N186" s="1705"/>
      <c r="O186" s="1705"/>
      <c r="P186" s="1705"/>
      <c r="Q186" s="1705"/>
      <c r="R186" s="1705"/>
      <c r="S186" s="1705"/>
      <c r="T186" s="1705"/>
      <c r="U186" s="2154"/>
      <c r="V186" s="1705">
        <f t="shared" si="21"/>
        <v>0</v>
      </c>
      <c r="W186" s="1705">
        <f>VLOOKUP($C186,'Bo sung'!$B$10:$U$165,11,0)</f>
        <v>3180</v>
      </c>
      <c r="X186" s="1705">
        <f>VLOOKUP($C186,'Bo sung'!$B$10:$U$165,12,0)</f>
        <v>0</v>
      </c>
      <c r="Y186" s="1705">
        <f>VLOOKUP($C186,'Bo sung'!$B$10:$U$165,13,0)</f>
        <v>0</v>
      </c>
      <c r="Z186" s="1705">
        <f>VLOOKUP($C186,'Bo sung'!$B$10:$U$165,14,0)</f>
        <v>3180</v>
      </c>
      <c r="AA186" s="1722">
        <f t="shared" si="20"/>
        <v>0</v>
      </c>
      <c r="AB186" s="1256" t="str">
        <f>VLOOKUP($C186,'Bo sung'!$B$10:$U$165,15,0)</f>
        <v>NQ KH năm
2020 (VB số 77 của HĐND tỉnh)</v>
      </c>
    </row>
    <row r="187" spans="1:30" ht="75.75" customHeight="1">
      <c r="A187" s="1719">
        <v>88</v>
      </c>
      <c r="B187" s="1695"/>
      <c r="C187" s="1696" t="s">
        <v>1804</v>
      </c>
      <c r="D187" s="1690" t="str">
        <f>VLOOKUP($C187,'Bo sung'!$B$10:$U$165,2,0)</f>
        <v>Quảng Ninh</v>
      </c>
      <c r="E187" s="1719">
        <f>VLOOKUP($C187,'Bo sung'!$B$10:$U$165,3,0)</f>
        <v>2019</v>
      </c>
      <c r="F187" s="1719">
        <f>VLOOKUP($C187,'Bo sung'!$B$10:$U$165,4,0)</f>
        <v>2021</v>
      </c>
      <c r="G187" s="1256" t="str">
        <f>VLOOKUP($C187,'Bo sung'!$B$10:$U$165,5,0)</f>
        <v>3864/QĐ-UBND ngày 31/10/2018</v>
      </c>
      <c r="H187" s="1705">
        <f>VLOOKUP($C187,'Bo sung'!$B$10:$U$165,6,0)</f>
        <v>20000</v>
      </c>
      <c r="I187" s="1705">
        <f>VLOOKUP($C187,'Bo sung'!$B$10:$U$165,7,0)</f>
        <v>12000</v>
      </c>
      <c r="J187" s="1705" t="e">
        <f>VLOOKUP($B187,'Bo sung'!$B$10:$U$165,7,0)</f>
        <v>#N/A</v>
      </c>
      <c r="K187" s="1705"/>
      <c r="L187" s="1705">
        <f>VLOOKUP($C187,'Bo sung'!$B$10:$U$165,10,0)</f>
        <v>0</v>
      </c>
      <c r="M187" s="1705"/>
      <c r="N187" s="1705"/>
      <c r="O187" s="1705"/>
      <c r="P187" s="1705"/>
      <c r="Q187" s="1705"/>
      <c r="R187" s="1705"/>
      <c r="S187" s="1705"/>
      <c r="T187" s="1705"/>
      <c r="U187" s="2154">
        <v>5400</v>
      </c>
      <c r="V187" s="1705">
        <f t="shared" si="21"/>
        <v>5400</v>
      </c>
      <c r="W187" s="1705">
        <f>VLOOKUP($C187,'Bo sung'!$B$10:$U$165,11,0)</f>
        <v>3600</v>
      </c>
      <c r="X187" s="1705">
        <f>VLOOKUP($C187,'Bo sung'!$B$10:$U$165,12,0)</f>
        <v>0</v>
      </c>
      <c r="Y187" s="1705">
        <f>VLOOKUP($C187,'Bo sung'!$B$10:$U$165,13,0)</f>
        <v>0</v>
      </c>
      <c r="Z187" s="1705">
        <f>VLOOKUP($C187,'Bo sung'!$B$10:$U$165,14,0)</f>
        <v>3600</v>
      </c>
      <c r="AA187" s="1722">
        <f t="shared" si="20"/>
        <v>5400</v>
      </c>
      <c r="AB187" s="1256" t="str">
        <f>VLOOKUP($C187,'Bo sung'!$B$10:$U$165,15,0)</f>
        <v>NQ KH năm
2020 (VB số 77 của HĐND tỉnh)</v>
      </c>
    </row>
    <row r="188" spans="1:30" ht="75.75" customHeight="1">
      <c r="A188" s="1719">
        <v>89</v>
      </c>
      <c r="B188" s="1695"/>
      <c r="C188" s="1696" t="s">
        <v>1805</v>
      </c>
      <c r="D188" s="1690" t="str">
        <f>VLOOKUP($C188,'Bo sung'!$B$10:$U$165,2,0)</f>
        <v>Bố Trạch</v>
      </c>
      <c r="E188" s="1719">
        <f>VLOOKUP($C188,'Bo sung'!$B$10:$U$165,3,0)</f>
        <v>2019</v>
      </c>
      <c r="F188" s="1719">
        <f>VLOOKUP($C188,'Bo sung'!$B$10:$U$165,4,0)</f>
        <v>2021</v>
      </c>
      <c r="G188" s="1256" t="str">
        <f>VLOOKUP($C188,'Bo sung'!$B$10:$U$165,5,0)</f>
        <v>3856/QĐ-UBND ngày 31/10/2018</v>
      </c>
      <c r="H188" s="1705">
        <f>VLOOKUP($C188,'Bo sung'!$B$10:$U$165,6,0)</f>
        <v>48800</v>
      </c>
      <c r="I188" s="1705">
        <f>VLOOKUP($C188,'Bo sung'!$B$10:$U$165,7,0)</f>
        <v>28800</v>
      </c>
      <c r="J188" s="1705" t="e">
        <f>VLOOKUP($B188,'Bo sung'!$B$10:$U$165,7,0)</f>
        <v>#N/A</v>
      </c>
      <c r="K188" s="1705"/>
      <c r="L188" s="1705">
        <f>VLOOKUP($C188,'Bo sung'!$B$10:$U$165,10,0)</f>
        <v>0</v>
      </c>
      <c r="M188" s="1705"/>
      <c r="N188" s="1705"/>
      <c r="O188" s="1705"/>
      <c r="P188" s="1705"/>
      <c r="Q188" s="1705"/>
      <c r="R188" s="1705"/>
      <c r="S188" s="1705"/>
      <c r="T188" s="1705"/>
      <c r="U188" s="2154">
        <v>12960</v>
      </c>
      <c r="V188" s="1705">
        <f t="shared" si="21"/>
        <v>12960</v>
      </c>
      <c r="W188" s="1705">
        <f>VLOOKUP($C188,'Bo sung'!$B$10:$U$165,11,0)</f>
        <v>8640</v>
      </c>
      <c r="X188" s="1705">
        <f>VLOOKUP($C188,'Bo sung'!$B$10:$U$165,12,0)</f>
        <v>0</v>
      </c>
      <c r="Y188" s="1705">
        <f>VLOOKUP($C188,'Bo sung'!$B$10:$U$165,13,0)</f>
        <v>0</v>
      </c>
      <c r="Z188" s="1705">
        <f>VLOOKUP($C188,'Bo sung'!$B$10:$U$165,14,0)</f>
        <v>8640</v>
      </c>
      <c r="AA188" s="1722">
        <f t="shared" si="20"/>
        <v>12960</v>
      </c>
      <c r="AB188" s="1256" t="str">
        <f>VLOOKUP($C188,'Bo sung'!$B$10:$U$165,15,0)</f>
        <v>NQ KH năm
2020 (VB số 77 của HĐND tỉnh)</v>
      </c>
    </row>
    <row r="189" spans="1:30" ht="75.75" hidden="1" customHeight="1">
      <c r="A189" s="1719">
        <v>90</v>
      </c>
      <c r="B189" s="1695"/>
      <c r="C189" s="1696" t="s">
        <v>2374</v>
      </c>
      <c r="D189" s="1690" t="str">
        <f>VLOOKUP($C189,'Bo sung'!$B$10:$U$165,2,0)</f>
        <v>Lệ Thủy</v>
      </c>
      <c r="E189" s="1719" t="str">
        <f>VLOOKUP($C189,'Bo sung'!$B$10:$U$165,3,0)</f>
        <v>2015</v>
      </c>
      <c r="F189" s="1719" t="str">
        <f>VLOOKUP($C189,'Bo sung'!$B$10:$U$165,4,0)</f>
        <v>2017</v>
      </c>
      <c r="G189" s="1256" t="str">
        <f>VLOOKUP($C189,'Bo sung'!$B$10:$U$165,5,0)</f>
        <v xml:space="preserve">4402/QĐ-UBND ngày 15/6/2015 </v>
      </c>
      <c r="H189" s="1705">
        <f>VLOOKUP($C189,'Bo sung'!$B$10:$U$165,6,0)</f>
        <v>3856</v>
      </c>
      <c r="I189" s="1705">
        <f>VLOOKUP($C189,'Bo sung'!$B$10:$U$165,7,0)</f>
        <v>3856</v>
      </c>
      <c r="J189" s="1901"/>
      <c r="K189" s="1901"/>
      <c r="L189" s="1901"/>
      <c r="M189" s="1705"/>
      <c r="N189" s="1705"/>
      <c r="O189" s="1705"/>
      <c r="P189" s="1705"/>
      <c r="Q189" s="1705"/>
      <c r="R189" s="1705">
        <v>661</v>
      </c>
      <c r="S189" s="1705"/>
      <c r="T189" s="1705"/>
      <c r="U189" s="1901"/>
      <c r="V189" s="1705">
        <f t="shared" ref="V189:V191" si="22">SUM(M189:U189)</f>
        <v>661</v>
      </c>
      <c r="W189" s="1901"/>
      <c r="X189" s="1901"/>
      <c r="Y189" s="1901"/>
      <c r="Z189" s="1901"/>
      <c r="AA189" s="1722">
        <f t="shared" si="20"/>
        <v>661</v>
      </c>
      <c r="AB189" s="1256" t="s">
        <v>2479</v>
      </c>
    </row>
    <row r="190" spans="1:30" ht="75.75" hidden="1" customHeight="1">
      <c r="A190" s="1719">
        <v>91</v>
      </c>
      <c r="B190" s="1695"/>
      <c r="C190" s="1696" t="s">
        <v>2375</v>
      </c>
      <c r="D190" s="1690" t="str">
        <f>VLOOKUP($C190,'Bo sung'!$B$10:$U$165,2,0)</f>
        <v>Lệ Thủy</v>
      </c>
      <c r="E190" s="1719" t="str">
        <f>VLOOKUP($C190,'Bo sung'!$B$10:$U$165,3,0)</f>
        <v>2015</v>
      </c>
      <c r="F190" s="1719" t="str">
        <f>VLOOKUP($C190,'Bo sung'!$B$10:$U$165,4,0)</f>
        <v>2017</v>
      </c>
      <c r="G190" s="1256" t="str">
        <f>VLOOKUP($C190,'Bo sung'!$B$10:$U$165,5,0)</f>
        <v xml:space="preserve">3345/QĐ-UBND ngày 20/11/2015 </v>
      </c>
      <c r="H190" s="1705">
        <f>VLOOKUP($C190,'Bo sung'!$B$10:$U$165,6,0)</f>
        <v>2938</v>
      </c>
      <c r="I190" s="1705">
        <f>VLOOKUP($C190,'Bo sung'!$B$10:$U$165,7,0)</f>
        <v>2938</v>
      </c>
      <c r="J190" s="1901"/>
      <c r="K190" s="1901"/>
      <c r="L190" s="1901"/>
      <c r="M190" s="1705"/>
      <c r="N190" s="1705"/>
      <c r="O190" s="1705"/>
      <c r="P190" s="1705"/>
      <c r="Q190" s="1705"/>
      <c r="R190" s="1705">
        <v>755</v>
      </c>
      <c r="S190" s="1705"/>
      <c r="T190" s="1705"/>
      <c r="U190" s="1901"/>
      <c r="V190" s="1705">
        <f t="shared" si="22"/>
        <v>755</v>
      </c>
      <c r="W190" s="1901"/>
      <c r="X190" s="1901"/>
      <c r="Y190" s="1901"/>
      <c r="Z190" s="1901"/>
      <c r="AA190" s="1722">
        <f t="shared" si="20"/>
        <v>755</v>
      </c>
      <c r="AB190" s="1256" t="s">
        <v>2479</v>
      </c>
    </row>
    <row r="191" spans="1:30" ht="75.75" hidden="1" customHeight="1">
      <c r="A191" s="1719">
        <v>92</v>
      </c>
      <c r="B191" s="1695"/>
      <c r="C191" s="1696" t="s">
        <v>2376</v>
      </c>
      <c r="D191" s="1690" t="str">
        <f>VLOOKUP($C191,'Bo sung'!$B$10:$U$165,2,0)</f>
        <v>Lệ Thủy</v>
      </c>
      <c r="E191" s="1719" t="str">
        <f>VLOOKUP($C191,'Bo sung'!$B$10:$U$165,3,0)</f>
        <v>2016</v>
      </c>
      <c r="F191" s="1719" t="str">
        <f>VLOOKUP($C191,'Bo sung'!$B$10:$U$165,4,0)</f>
        <v>2018</v>
      </c>
      <c r="G191" s="1256" t="str">
        <f>VLOOKUP($C191,'Bo sung'!$B$10:$U$165,5,0)</f>
        <v xml:space="preserve">3145/QĐ-UBND ngày 20/10/2015 </v>
      </c>
      <c r="H191" s="1705">
        <f>VLOOKUP($C191,'Bo sung'!$B$10:$U$165,6,0)</f>
        <v>975</v>
      </c>
      <c r="I191" s="1705">
        <f>VLOOKUP($C191,'Bo sung'!$B$10:$U$165,7,0)</f>
        <v>975</v>
      </c>
      <c r="J191" s="1901"/>
      <c r="K191" s="1901"/>
      <c r="L191" s="1901"/>
      <c r="M191" s="1705"/>
      <c r="N191" s="1705"/>
      <c r="O191" s="1705"/>
      <c r="P191" s="1705"/>
      <c r="Q191" s="1705"/>
      <c r="R191" s="1705">
        <v>72.5</v>
      </c>
      <c r="S191" s="1705"/>
      <c r="T191" s="1705"/>
      <c r="U191" s="1901"/>
      <c r="V191" s="1705">
        <f t="shared" si="22"/>
        <v>72.5</v>
      </c>
      <c r="W191" s="1901"/>
      <c r="X191" s="1901"/>
      <c r="Y191" s="1901"/>
      <c r="Z191" s="1901"/>
      <c r="AA191" s="1722">
        <f t="shared" si="20"/>
        <v>72.5</v>
      </c>
      <c r="AB191" s="1256" t="s">
        <v>2479</v>
      </c>
    </row>
    <row r="192" spans="1:30" ht="57.75" hidden="1" customHeight="1">
      <c r="A192" s="1719">
        <v>93</v>
      </c>
      <c r="B192" s="1901"/>
      <c r="C192" s="1696" t="s">
        <v>2325</v>
      </c>
      <c r="D192" s="1690" t="str">
        <f>VLOOKUP($C192,'Bo sung'!$B$10:$U$165,2,0)</f>
        <v>Lệ Thủy</v>
      </c>
      <c r="E192" s="1719">
        <f>VLOOKUP($C192,'Bo sung'!$B$10:$U$165,3,0)</f>
        <v>2016</v>
      </c>
      <c r="F192" s="1719">
        <f>VLOOKUP($C192,'Bo sung'!$B$10:$U$165,4,0)</f>
        <v>2018</v>
      </c>
      <c r="G192" s="1256" t="str">
        <f>VLOOKUP($C192,'Bo sung'!$B$10:$U$165,5,0)</f>
        <v xml:space="preserve">3120/QĐ-UBND ngày 20/10/2015 </v>
      </c>
      <c r="H192" s="1705">
        <f>VLOOKUP($C192,'Bo sung'!$B$10:$U$165,6,0)</f>
        <v>2253</v>
      </c>
      <c r="I192" s="1705">
        <f>VLOOKUP($C192,'Bo sung'!$B$10:$U$165,7,0)</f>
        <v>0</v>
      </c>
      <c r="J192" s="1901"/>
      <c r="K192" s="1901"/>
      <c r="L192" s="1901"/>
      <c r="M192" s="1705"/>
      <c r="N192" s="1705"/>
      <c r="O192" s="1705"/>
      <c r="P192" s="1705"/>
      <c r="Q192" s="1705"/>
      <c r="R192" s="1705">
        <v>1228</v>
      </c>
      <c r="S192" s="1705"/>
      <c r="T192" s="1705"/>
      <c r="U192" s="1901"/>
      <c r="V192" s="1705">
        <f t="shared" si="21"/>
        <v>1228</v>
      </c>
      <c r="W192" s="1901"/>
      <c r="X192" s="1901"/>
      <c r="Y192" s="1901"/>
      <c r="Z192" s="1901"/>
      <c r="AA192" s="1722">
        <f t="shared" si="20"/>
        <v>1228</v>
      </c>
      <c r="AB192" s="1256" t="s">
        <v>2479</v>
      </c>
    </row>
    <row r="193" spans="1:28" ht="57.75" hidden="1" customHeight="1">
      <c r="A193" s="1719">
        <v>94</v>
      </c>
      <c r="B193" s="1901"/>
      <c r="C193" s="1696" t="s">
        <v>2326</v>
      </c>
      <c r="D193" s="1690" t="str">
        <f>VLOOKUP($C193,'Bo sung'!$B$10:$U$165,2,0)</f>
        <v>Quảng Trạch</v>
      </c>
      <c r="E193" s="1719">
        <f>VLOOKUP($C193,'Bo sung'!$B$10:$U$165,3,0)</f>
        <v>2017</v>
      </c>
      <c r="F193" s="1719">
        <f>VLOOKUP($C193,'Bo sung'!$B$10:$U$165,4,0)</f>
        <v>2018</v>
      </c>
      <c r="G193" s="1256" t="str">
        <f>VLOOKUP($C193,'Bo sung'!$B$10:$U$165,5,0)</f>
        <v>4663/QĐ-UBND ngày 31/10/2016</v>
      </c>
      <c r="H193" s="1705">
        <f>VLOOKUP($C193,'Bo sung'!$B$10:$U$165,6,0)</f>
        <v>2902</v>
      </c>
      <c r="I193" s="1705">
        <f>VLOOKUP($C193,'Bo sung'!$B$10:$U$165,7,0)</f>
        <v>0</v>
      </c>
      <c r="J193" s="1901"/>
      <c r="K193" s="1901"/>
      <c r="L193" s="1901"/>
      <c r="M193" s="1705"/>
      <c r="N193" s="1705"/>
      <c r="O193" s="1705"/>
      <c r="P193" s="1705"/>
      <c r="Q193" s="1705"/>
      <c r="R193" s="1705">
        <v>2210</v>
      </c>
      <c r="S193" s="1705"/>
      <c r="T193" s="1705"/>
      <c r="U193" s="1901"/>
      <c r="V193" s="1705">
        <f t="shared" si="21"/>
        <v>2210</v>
      </c>
      <c r="W193" s="1901"/>
      <c r="X193" s="1901"/>
      <c r="Y193" s="1901"/>
      <c r="Z193" s="1901"/>
      <c r="AA193" s="1722">
        <f t="shared" si="20"/>
        <v>2210</v>
      </c>
      <c r="AB193" s="1256" t="s">
        <v>2479</v>
      </c>
    </row>
    <row r="194" spans="1:28" ht="57.75" hidden="1" customHeight="1">
      <c r="A194" s="1719">
        <v>95</v>
      </c>
      <c r="B194" s="1901"/>
      <c r="C194" s="1696" t="s">
        <v>2327</v>
      </c>
      <c r="D194" s="1690" t="str">
        <f>VLOOKUP($C194,'Bo sung'!$B$10:$U$206,2,0)</f>
        <v>Quảng Trạch</v>
      </c>
      <c r="E194" s="1719">
        <f>VLOOKUP($C194,'Bo sung'!$B$10:$U$206,3,0)</f>
        <v>2017</v>
      </c>
      <c r="F194" s="1719">
        <f>VLOOKUP($C194,'Bo sung'!$B$10:$U$206,4,0)</f>
        <v>2018</v>
      </c>
      <c r="G194" s="1256" t="str">
        <f>VLOOKUP($C194,'Bo sung'!$B$10:$U$206,5,0)</f>
        <v>3308/QĐ-UBND ngày 31/10/2016</v>
      </c>
      <c r="H194" s="1705">
        <f>VLOOKUP($C194,'Bo sung'!$B$10:$U$206,6,0)</f>
        <v>3476</v>
      </c>
      <c r="I194" s="1705">
        <f>VLOOKUP($C194,'Bo sung'!$B$10:$U$206,7,0)</f>
        <v>0</v>
      </c>
      <c r="J194" s="1901"/>
      <c r="K194" s="1901"/>
      <c r="L194" s="1901"/>
      <c r="M194" s="1705"/>
      <c r="N194" s="1705"/>
      <c r="O194" s="1705"/>
      <c r="P194" s="1705"/>
      <c r="Q194" s="1705"/>
      <c r="R194" s="1705">
        <v>2128</v>
      </c>
      <c r="S194" s="1901"/>
      <c r="T194" s="1901"/>
      <c r="U194" s="1901"/>
      <c r="V194" s="1705">
        <f t="shared" si="21"/>
        <v>2128</v>
      </c>
      <c r="W194" s="1901"/>
      <c r="X194" s="1901"/>
      <c r="Y194" s="1901"/>
      <c r="Z194" s="1901"/>
      <c r="AA194" s="1722">
        <f t="shared" si="20"/>
        <v>2128</v>
      </c>
      <c r="AB194" s="1256" t="s">
        <v>2479</v>
      </c>
    </row>
    <row r="195" spans="1:28" ht="57.75" hidden="1" customHeight="1">
      <c r="A195" s="1719">
        <v>96</v>
      </c>
      <c r="B195" s="1901"/>
      <c r="C195" s="1696" t="s">
        <v>2328</v>
      </c>
      <c r="D195" s="1690" t="str">
        <f>VLOOKUP($C195,'Bo sung'!$B$10:$U$206,2,0)</f>
        <v>Ba Đồn</v>
      </c>
      <c r="E195" s="1719">
        <f>VLOOKUP($C195,'Bo sung'!$B$10:$U$206,3,0)</f>
        <v>2017</v>
      </c>
      <c r="F195" s="1719">
        <f>VLOOKUP($C195,'Bo sung'!$B$10:$U$206,4,0)</f>
        <v>2018</v>
      </c>
      <c r="G195" s="1256" t="str">
        <f>VLOOKUP($C195,'Bo sung'!$B$10:$U$206,5,0)</f>
        <v>3308/QĐ-UBND ngày 31/10/2016</v>
      </c>
      <c r="H195" s="1705">
        <f>VLOOKUP($C195,'Bo sung'!$B$10:$U$206,6,0)</f>
        <v>4985</v>
      </c>
      <c r="I195" s="1705">
        <f>VLOOKUP($C195,'Bo sung'!$B$10:$U$206,7,0)</f>
        <v>0</v>
      </c>
      <c r="J195" s="1901"/>
      <c r="K195" s="1901"/>
      <c r="L195" s="1901"/>
      <c r="M195" s="1705"/>
      <c r="N195" s="1705"/>
      <c r="O195" s="1705"/>
      <c r="P195" s="1705"/>
      <c r="Q195" s="1705"/>
      <c r="R195" s="1705">
        <v>2996</v>
      </c>
      <c r="S195" s="1901"/>
      <c r="T195" s="1901"/>
      <c r="U195" s="1901"/>
      <c r="V195" s="1705">
        <f t="shared" si="21"/>
        <v>2996</v>
      </c>
      <c r="W195" s="1901"/>
      <c r="X195" s="1901"/>
      <c r="Y195" s="1901"/>
      <c r="Z195" s="1901"/>
      <c r="AA195" s="1722">
        <f t="shared" si="20"/>
        <v>2996</v>
      </c>
      <c r="AB195" s="1256" t="s">
        <v>2479</v>
      </c>
    </row>
    <row r="196" spans="1:28" ht="57.75" customHeight="1">
      <c r="A196" s="1719">
        <v>97</v>
      </c>
      <c r="B196" s="1901"/>
      <c r="C196" s="1696" t="s">
        <v>2329</v>
      </c>
      <c r="D196" s="1690" t="str">
        <f>VLOOKUP($C196,'Bo sung'!$B$10:$U$206,2,0)</f>
        <v>Bố Trạch</v>
      </c>
      <c r="E196" s="1719">
        <f>VLOOKUP($C196,'Bo sung'!$B$10:$U$206,3,0)</f>
        <v>2018</v>
      </c>
      <c r="F196" s="1719">
        <f>VLOOKUP($C196,'Bo sung'!$B$10:$U$206,4,0)</f>
        <v>2018</v>
      </c>
      <c r="G196" s="1256" t="str">
        <f>VLOOKUP($C196,'Bo sung'!$B$10:$U$206,5,0)</f>
        <v>2258/QĐ-UBND ngày 28/11/2017</v>
      </c>
      <c r="H196" s="1705">
        <f>VLOOKUP($C196,'Bo sung'!$B$10:$U$206,6,0)</f>
        <v>2257</v>
      </c>
      <c r="I196" s="1705">
        <f>VLOOKUP($C196,'Bo sung'!$B$10:$U$206,7,0)</f>
        <v>1000</v>
      </c>
      <c r="J196" s="1901"/>
      <c r="K196" s="1901"/>
      <c r="L196" s="1901"/>
      <c r="M196" s="1705"/>
      <c r="N196" s="1705"/>
      <c r="O196" s="1705"/>
      <c r="P196" s="1705">
        <v>1000</v>
      </c>
      <c r="Q196" s="1705"/>
      <c r="R196" s="1705"/>
      <c r="S196" s="1901"/>
      <c r="T196" s="1901"/>
      <c r="U196" s="1901"/>
      <c r="V196" s="1705">
        <f t="shared" si="21"/>
        <v>1000</v>
      </c>
      <c r="W196" s="1901"/>
      <c r="X196" s="1901"/>
      <c r="Y196" s="1901"/>
      <c r="Z196" s="1901"/>
      <c r="AA196" s="1722">
        <f t="shared" si="20"/>
        <v>1000</v>
      </c>
      <c r="AB196" s="1256"/>
    </row>
    <row r="197" spans="1:28" ht="57.75" customHeight="1">
      <c r="A197" s="1719">
        <v>98</v>
      </c>
      <c r="B197" s="1901"/>
      <c r="C197" s="1573" t="s">
        <v>2353</v>
      </c>
      <c r="D197" s="1690" t="str">
        <f>VLOOKUP($C197,'Bo sung'!$B$10:$U$206,2,0)</f>
        <v>Lệ Thủy</v>
      </c>
      <c r="E197" s="1719">
        <f>VLOOKUP($C197,'Bo sung'!$B$10:$U$206,3,0)</f>
        <v>2020</v>
      </c>
      <c r="F197" s="1719">
        <f>VLOOKUP($C197,'Bo sung'!$B$10:$U$206,4,0)</f>
        <v>2022</v>
      </c>
      <c r="G197" s="1256" t="str">
        <f>VLOOKUP($C197,'Bo sung'!$B$10:$U$206,5,0)</f>
        <v>4224/QĐ-UBND ngày 30/10/2019</v>
      </c>
      <c r="H197" s="1705">
        <f>VLOOKUP($C197,'Bo sung'!$B$10:$U$206,6,0)</f>
        <v>25000</v>
      </c>
      <c r="I197" s="1705">
        <f>VLOOKUP($C197,'Bo sung'!$B$10:$U$206,7,0)</f>
        <v>15000</v>
      </c>
      <c r="J197" s="1901"/>
      <c r="K197" s="1901"/>
      <c r="L197" s="1901"/>
      <c r="M197" s="1705"/>
      <c r="N197" s="1705"/>
      <c r="O197" s="1705"/>
      <c r="P197" s="1705"/>
      <c r="Q197" s="1705"/>
      <c r="R197" s="1705"/>
      <c r="S197" s="1901"/>
      <c r="T197" s="1901"/>
      <c r="U197" s="1902">
        <v>4500</v>
      </c>
      <c r="V197" s="1705">
        <f t="shared" si="21"/>
        <v>4500</v>
      </c>
      <c r="W197" s="1901"/>
      <c r="X197" s="1901"/>
      <c r="Y197" s="1901"/>
      <c r="Z197" s="1901"/>
      <c r="AA197" s="1722">
        <f t="shared" si="20"/>
        <v>4500</v>
      </c>
      <c r="AB197" s="2110" t="s">
        <v>2452</v>
      </c>
    </row>
    <row r="198" spans="1:28" ht="83.25" customHeight="1">
      <c r="A198" s="1719">
        <v>99</v>
      </c>
      <c r="B198" s="1901"/>
      <c r="C198" s="1956" t="s">
        <v>2333</v>
      </c>
      <c r="D198" s="1690" t="str">
        <f>VLOOKUP($C198,'Bo sung'!$B$10:$U$206,2,0)</f>
        <v>Quảng Trạch</v>
      </c>
      <c r="E198" s="1719">
        <f>VLOOKUP($C198,'Bo sung'!$B$10:$U$206,3,0)</f>
        <v>2020</v>
      </c>
      <c r="F198" s="1719">
        <f>VLOOKUP($C198,'Bo sung'!$B$10:$U$206,4,0)</f>
        <v>2022</v>
      </c>
      <c r="G198" s="1256" t="str">
        <f>VLOOKUP($C198,'Bo sung'!$B$10:$U$206,5,0)</f>
        <v>4234/QĐ-UBND ngày 30/10/2019</v>
      </c>
      <c r="H198" s="1705">
        <f>VLOOKUP($C198,'Bo sung'!$B$10:$U$206,6,0)</f>
        <v>9000</v>
      </c>
      <c r="I198" s="1705">
        <f>VLOOKUP($C198,'Bo sung'!$B$10:$U$206,7,0)</f>
        <v>9000</v>
      </c>
      <c r="J198" s="1901"/>
      <c r="K198" s="1901"/>
      <c r="L198" s="1901"/>
      <c r="M198" s="1901"/>
      <c r="N198" s="1901"/>
      <c r="O198" s="1901"/>
      <c r="P198" s="1901"/>
      <c r="Q198" s="1901"/>
      <c r="R198" s="1901"/>
      <c r="S198" s="1901"/>
      <c r="T198" s="1901"/>
      <c r="U198" s="1902">
        <v>2700</v>
      </c>
      <c r="V198" s="1705">
        <f t="shared" si="21"/>
        <v>2700</v>
      </c>
      <c r="W198" s="1901"/>
      <c r="X198" s="1901"/>
      <c r="Y198" s="1901"/>
      <c r="Z198" s="1901"/>
      <c r="AA198" s="1722">
        <f t="shared" si="20"/>
        <v>2700</v>
      </c>
      <c r="AB198" s="2110" t="s">
        <v>2452</v>
      </c>
    </row>
    <row r="199" spans="1:28" ht="93.75" customHeight="1">
      <c r="A199" s="1719">
        <v>100</v>
      </c>
      <c r="B199" s="1901"/>
      <c r="C199" s="1956" t="s">
        <v>2334</v>
      </c>
      <c r="D199" s="1690" t="str">
        <f>VLOOKUP($C199,'Bo sung'!$B$10:$U$206,2,0)</f>
        <v>Tuyên Hóa</v>
      </c>
      <c r="E199" s="1719">
        <f>VLOOKUP($C199,'Bo sung'!$B$10:$U$206,3,0)</f>
        <v>2020</v>
      </c>
      <c r="F199" s="1719">
        <f>VLOOKUP($C199,'Bo sung'!$B$10:$U$206,4,0)</f>
        <v>2022</v>
      </c>
      <c r="G199" s="1256" t="s">
        <v>2497</v>
      </c>
      <c r="H199" s="1705">
        <f>VLOOKUP($C199,'Bo sung'!$B$10:$U$206,6,0)</f>
        <v>14900</v>
      </c>
      <c r="I199" s="1705">
        <f>VLOOKUP($C199,'Bo sung'!$B$10:$U$206,7,0)</f>
        <v>12000</v>
      </c>
      <c r="J199" s="1901"/>
      <c r="K199" s="1901"/>
      <c r="L199" s="1901"/>
      <c r="M199" s="1901"/>
      <c r="N199" s="1901"/>
      <c r="O199" s="1901"/>
      <c r="P199" s="1901"/>
      <c r="Q199" s="1901"/>
      <c r="R199" s="1901"/>
      <c r="S199" s="1901"/>
      <c r="T199" s="1901"/>
      <c r="U199" s="1902">
        <v>3600</v>
      </c>
      <c r="V199" s="1705">
        <f t="shared" si="21"/>
        <v>3600</v>
      </c>
      <c r="W199" s="1901"/>
      <c r="X199" s="1901"/>
      <c r="Y199" s="1901"/>
      <c r="Z199" s="1901"/>
      <c r="AA199" s="1722">
        <f t="shared" si="20"/>
        <v>3600</v>
      </c>
      <c r="AB199" s="2110" t="s">
        <v>2452</v>
      </c>
    </row>
    <row r="200" spans="1:28" ht="58.5" customHeight="1">
      <c r="A200" s="1719">
        <v>101</v>
      </c>
      <c r="B200" s="1901"/>
      <c r="C200" s="1956" t="s">
        <v>2335</v>
      </c>
      <c r="D200" s="1690" t="str">
        <f>VLOOKUP($C200,'Bo sung'!$B$10:$U$206,2,0)</f>
        <v>Quảng Ninh</v>
      </c>
      <c r="E200" s="1719">
        <f>VLOOKUP($C200,'Bo sung'!$B$10:$U$206,3,0)</f>
        <v>2020</v>
      </c>
      <c r="F200" s="1719">
        <f>VLOOKUP($C200,'Bo sung'!$B$10:$U$206,4,0)</f>
        <v>2022</v>
      </c>
      <c r="G200" s="1256" t="str">
        <f>VLOOKUP($C200,'Bo sung'!$B$10:$U$206,5,0)</f>
        <v>3620/QĐ-UBND ngày 25/9/2019</v>
      </c>
      <c r="H200" s="1705">
        <f>VLOOKUP($C200,'Bo sung'!$B$10:$U$206,6,0)</f>
        <v>6000</v>
      </c>
      <c r="I200" s="1705">
        <f>VLOOKUP($C200,'Bo sung'!$B$10:$U$206,7,0)</f>
        <v>3600</v>
      </c>
      <c r="J200" s="1901"/>
      <c r="K200" s="1901"/>
      <c r="L200" s="1901"/>
      <c r="M200" s="1901"/>
      <c r="N200" s="1901"/>
      <c r="O200" s="1901"/>
      <c r="P200" s="1901"/>
      <c r="Q200" s="1901"/>
      <c r="R200" s="1901"/>
      <c r="S200" s="1901"/>
      <c r="T200" s="1901"/>
      <c r="U200" s="1902">
        <v>1080</v>
      </c>
      <c r="V200" s="1705">
        <f t="shared" si="21"/>
        <v>1080</v>
      </c>
      <c r="W200" s="1901"/>
      <c r="X200" s="1901"/>
      <c r="Y200" s="1901"/>
      <c r="Z200" s="1901"/>
      <c r="AA200" s="1722">
        <f t="shared" si="20"/>
        <v>1080</v>
      </c>
      <c r="AB200" s="2110" t="s">
        <v>2452</v>
      </c>
    </row>
    <row r="201" spans="1:28" ht="51.75" customHeight="1">
      <c r="A201" s="1719">
        <v>102</v>
      </c>
      <c r="B201" s="1901"/>
      <c r="C201" s="1956" t="s">
        <v>2336</v>
      </c>
      <c r="D201" s="1690" t="str">
        <f>VLOOKUP($C201,'Bo sung'!$B$10:$U$206,2,0)</f>
        <v>Tuyên Hóa</v>
      </c>
      <c r="E201" s="1719">
        <f>VLOOKUP($C201,'Bo sung'!$B$10:$U$206,3,0)</f>
        <v>2020</v>
      </c>
      <c r="F201" s="1719">
        <f>VLOOKUP($C201,'Bo sung'!$B$10:$U$206,4,0)</f>
        <v>2022</v>
      </c>
      <c r="G201" s="1256" t="str">
        <f>VLOOKUP($C201,'Bo sung'!$B$10:$U$206,5,0)</f>
        <v>3711/QĐ-UBND
ngày 30/10/2018</v>
      </c>
      <c r="H201" s="1705">
        <f>VLOOKUP($C201,'Bo sung'!$B$10:$U$206,6,0)</f>
        <v>5000</v>
      </c>
      <c r="I201" s="1705">
        <f>VLOOKUP($C201,'Bo sung'!$B$10:$U$206,7,0)</f>
        <v>3000</v>
      </c>
      <c r="J201" s="1901"/>
      <c r="K201" s="1901"/>
      <c r="L201" s="1901"/>
      <c r="M201" s="1901"/>
      <c r="N201" s="1901"/>
      <c r="O201" s="1901"/>
      <c r="P201" s="1901"/>
      <c r="Q201" s="1901"/>
      <c r="R201" s="1901"/>
      <c r="S201" s="1901"/>
      <c r="T201" s="1901"/>
      <c r="U201" s="1902">
        <v>900</v>
      </c>
      <c r="V201" s="1705">
        <f t="shared" si="21"/>
        <v>900</v>
      </c>
      <c r="W201" s="1901"/>
      <c r="X201" s="1901"/>
      <c r="Y201" s="1901"/>
      <c r="Z201" s="1901"/>
      <c r="AA201" s="1722">
        <f t="shared" si="20"/>
        <v>900</v>
      </c>
      <c r="AB201" s="2110" t="s">
        <v>2452</v>
      </c>
    </row>
    <row r="202" spans="1:28" ht="84" customHeight="1">
      <c r="A202" s="1719">
        <v>103</v>
      </c>
      <c r="B202" s="1901"/>
      <c r="C202" s="1956" t="s">
        <v>2337</v>
      </c>
      <c r="D202" s="1690" t="str">
        <f>VLOOKUP($C202,'Bo sung'!$B$10:$U$206,2,0)</f>
        <v>Quảng Trạch</v>
      </c>
      <c r="E202" s="1719">
        <f>VLOOKUP($C202,'Bo sung'!$B$10:$U$206,3,0)</f>
        <v>2020</v>
      </c>
      <c r="F202" s="1719">
        <f>VLOOKUP($C202,'Bo sung'!$B$10:$U$206,4,0)</f>
        <v>2022</v>
      </c>
      <c r="G202" s="1256" t="str">
        <f>VLOOKUP($C202,'Bo sung'!$B$10:$U$206,5,0)</f>
        <v>3403/QĐ-UBND ngày 06/9/2019</v>
      </c>
      <c r="H202" s="1705">
        <f>VLOOKUP($C202,'Bo sung'!$B$10:$U$206,6,0)</f>
        <v>7500</v>
      </c>
      <c r="I202" s="1705">
        <f>VLOOKUP($C202,'Bo sung'!$B$10:$U$206,7,0)</f>
        <v>4500</v>
      </c>
      <c r="J202" s="1901"/>
      <c r="K202" s="1901"/>
      <c r="L202" s="1901"/>
      <c r="M202" s="1901"/>
      <c r="N202" s="1901"/>
      <c r="O202" s="1901"/>
      <c r="P202" s="1901"/>
      <c r="Q202" s="1901"/>
      <c r="R202" s="1901"/>
      <c r="S202" s="1901"/>
      <c r="T202" s="1901"/>
      <c r="U202" s="1902">
        <v>1350</v>
      </c>
      <c r="V202" s="1705">
        <f t="shared" si="21"/>
        <v>1350</v>
      </c>
      <c r="W202" s="1901"/>
      <c r="X202" s="1901"/>
      <c r="Y202" s="1901"/>
      <c r="Z202" s="1901"/>
      <c r="AA202" s="1722">
        <f t="shared" si="20"/>
        <v>1350</v>
      </c>
      <c r="AB202" s="2110" t="s">
        <v>2452</v>
      </c>
    </row>
    <row r="203" spans="1:28" ht="72" customHeight="1">
      <c r="A203" s="1719">
        <v>104</v>
      </c>
      <c r="B203" s="1901"/>
      <c r="C203" s="1956" t="s">
        <v>2339</v>
      </c>
      <c r="D203" s="1690" t="str">
        <f>VLOOKUP($C203,'Bo sung'!$B$10:$U$206,2,0)</f>
        <v>Ba Đồn</v>
      </c>
      <c r="E203" s="1719">
        <f>VLOOKUP($C203,'Bo sung'!$B$10:$U$206,3,0)</f>
        <v>2020</v>
      </c>
      <c r="F203" s="1719">
        <f>VLOOKUP($C203,'Bo sung'!$B$10:$U$206,4,0)</f>
        <v>2022</v>
      </c>
      <c r="G203" s="1256" t="s">
        <v>2498</v>
      </c>
      <c r="H203" s="1705">
        <f>VLOOKUP($C203,'Bo sung'!$B$10:$U$206,6,0)</f>
        <v>13500</v>
      </c>
      <c r="I203" s="1705">
        <f>VLOOKUP($C203,'Bo sung'!$B$10:$U$206,7,0)</f>
        <v>11000</v>
      </c>
      <c r="J203" s="1901"/>
      <c r="K203" s="1901"/>
      <c r="L203" s="1901"/>
      <c r="M203" s="1901"/>
      <c r="N203" s="1901"/>
      <c r="O203" s="1901"/>
      <c r="P203" s="1901"/>
      <c r="Q203" s="1901"/>
      <c r="R203" s="1901"/>
      <c r="S203" s="1901"/>
      <c r="T203" s="1901"/>
      <c r="U203" s="1902">
        <v>2430</v>
      </c>
      <c r="V203" s="1705">
        <f t="shared" si="21"/>
        <v>2430</v>
      </c>
      <c r="W203" s="1901"/>
      <c r="X203" s="1901"/>
      <c r="Y203" s="1901"/>
      <c r="Z203" s="1901"/>
      <c r="AA203" s="1722">
        <f t="shared" si="20"/>
        <v>2430</v>
      </c>
      <c r="AB203" s="2110" t="s">
        <v>2452</v>
      </c>
    </row>
    <row r="204" spans="1:28" ht="60.75" customHeight="1">
      <c r="A204" s="1719">
        <v>105</v>
      </c>
      <c r="B204" s="1901"/>
      <c r="C204" s="1956" t="s">
        <v>2340</v>
      </c>
      <c r="D204" s="1690" t="str">
        <f>VLOOKUP($C204,'Bo sung'!$B$10:$U$206,2,0)</f>
        <v>Ba Đồn</v>
      </c>
      <c r="E204" s="1719">
        <f>VLOOKUP($C204,'Bo sung'!$B$10:$U$206,3,0)</f>
        <v>2020</v>
      </c>
      <c r="F204" s="1719">
        <f>VLOOKUP($C204,'Bo sung'!$B$10:$U$206,4,0)</f>
        <v>2022</v>
      </c>
      <c r="G204" s="1256" t="str">
        <f>VLOOKUP($C204,'Bo sung'!$B$10:$U$206,5,0)</f>
        <v>4231/QĐ-UBND
ngày 30/10/2019</v>
      </c>
      <c r="H204" s="1705">
        <f>VLOOKUP($C204,'Bo sung'!$B$10:$U$206,6,0)</f>
        <v>4000</v>
      </c>
      <c r="I204" s="1705">
        <f>VLOOKUP($C204,'Bo sung'!$B$10:$U$206,7,0)</f>
        <v>2400</v>
      </c>
      <c r="J204" s="1901"/>
      <c r="K204" s="1901"/>
      <c r="L204" s="1901"/>
      <c r="M204" s="1901"/>
      <c r="N204" s="1901"/>
      <c r="O204" s="1901"/>
      <c r="P204" s="1901"/>
      <c r="Q204" s="1901"/>
      <c r="R204" s="1901"/>
      <c r="S204" s="1901"/>
      <c r="T204" s="1901"/>
      <c r="U204" s="1902">
        <v>720</v>
      </c>
      <c r="V204" s="1705">
        <f t="shared" si="21"/>
        <v>720</v>
      </c>
      <c r="W204" s="1901"/>
      <c r="X204" s="1901"/>
      <c r="Y204" s="1901"/>
      <c r="Z204" s="1901"/>
      <c r="AA204" s="1722">
        <f t="shared" si="20"/>
        <v>720</v>
      </c>
      <c r="AB204" s="2110" t="s">
        <v>2452</v>
      </c>
    </row>
    <row r="205" spans="1:28" ht="60.75" customHeight="1">
      <c r="A205" s="1719">
        <v>106</v>
      </c>
      <c r="B205" s="1901"/>
      <c r="C205" s="1956" t="s">
        <v>2341</v>
      </c>
      <c r="D205" s="1690" t="str">
        <f>VLOOKUP($C205,'Bo sung'!$B$10:$U$206,2,0)</f>
        <v>Ba Đồn</v>
      </c>
      <c r="E205" s="1719">
        <f>VLOOKUP($C205,'Bo sung'!$B$10:$U$206,3,0)</f>
        <v>2020</v>
      </c>
      <c r="F205" s="1719">
        <f>VLOOKUP($C205,'Bo sung'!$B$10:$U$206,4,0)</f>
        <v>2022</v>
      </c>
      <c r="G205" s="1256" t="str">
        <f>VLOOKUP($C205,'Bo sung'!$B$10:$U$206,5,0)</f>
        <v>4230/QĐ-UBND
ngày 30/10/2019</v>
      </c>
      <c r="H205" s="1705">
        <f>VLOOKUP($C205,'Bo sung'!$B$10:$U$206,6,0)</f>
        <v>6000</v>
      </c>
      <c r="I205" s="1705">
        <f>VLOOKUP($C205,'Bo sung'!$B$10:$U$206,7,0)</f>
        <v>3600</v>
      </c>
      <c r="J205" s="1901"/>
      <c r="K205" s="1901"/>
      <c r="L205" s="1901"/>
      <c r="M205" s="1901"/>
      <c r="N205" s="1901"/>
      <c r="O205" s="1901"/>
      <c r="P205" s="1901"/>
      <c r="Q205" s="1901"/>
      <c r="R205" s="1901"/>
      <c r="S205" s="1901"/>
      <c r="T205" s="1901"/>
      <c r="U205" s="1902">
        <v>1080</v>
      </c>
      <c r="V205" s="1705">
        <f t="shared" si="21"/>
        <v>1080</v>
      </c>
      <c r="W205" s="1901"/>
      <c r="X205" s="1901"/>
      <c r="Y205" s="1901"/>
      <c r="Z205" s="1901"/>
      <c r="AA205" s="1722">
        <f t="shared" si="20"/>
        <v>1080</v>
      </c>
      <c r="AB205" s="2110" t="s">
        <v>2452</v>
      </c>
    </row>
    <row r="206" spans="1:28" ht="60.75" customHeight="1">
      <c r="A206" s="1719">
        <v>107</v>
      </c>
      <c r="B206" s="1901"/>
      <c r="C206" s="1956" t="s">
        <v>2342</v>
      </c>
      <c r="D206" s="1690" t="str">
        <f>VLOOKUP($C206,'Bo sung'!$B$10:$U$206,2,0)</f>
        <v>Lệ Thủy</v>
      </c>
      <c r="E206" s="1719">
        <f>VLOOKUP($C206,'Bo sung'!$B$10:$U$206,3,0)</f>
        <v>2020</v>
      </c>
      <c r="F206" s="1719">
        <f>VLOOKUP($C206,'Bo sung'!$B$10:$U$206,4,0)</f>
        <v>2022</v>
      </c>
      <c r="G206" s="1256" t="str">
        <f>VLOOKUP($C206,'Bo sung'!$B$10:$U$206,5,0)</f>
        <v>3800/QĐ-UBND ngày 07/10/2019</v>
      </c>
      <c r="H206" s="1705">
        <f>VLOOKUP($C206,'Bo sung'!$B$10:$U$206,6,0)</f>
        <v>6000</v>
      </c>
      <c r="I206" s="1705">
        <f>VLOOKUP($C206,'Bo sung'!$B$10:$U$206,7,0)</f>
        <v>3600</v>
      </c>
      <c r="J206" s="1901"/>
      <c r="K206" s="1901"/>
      <c r="L206" s="1901"/>
      <c r="M206" s="1901"/>
      <c r="N206" s="1901"/>
      <c r="O206" s="1901"/>
      <c r="P206" s="1901"/>
      <c r="Q206" s="1901"/>
      <c r="R206" s="1901"/>
      <c r="S206" s="1901"/>
      <c r="T206" s="1901"/>
      <c r="U206" s="1902">
        <v>1080</v>
      </c>
      <c r="V206" s="1705">
        <f t="shared" si="21"/>
        <v>1080</v>
      </c>
      <c r="W206" s="1901"/>
      <c r="X206" s="1901"/>
      <c r="Y206" s="1901"/>
      <c r="Z206" s="1901"/>
      <c r="AA206" s="1722">
        <f t="shared" si="20"/>
        <v>1080</v>
      </c>
      <c r="AB206" s="2110" t="s">
        <v>2452</v>
      </c>
    </row>
    <row r="207" spans="1:28" ht="60.75" customHeight="1">
      <c r="A207" s="1719">
        <v>108</v>
      </c>
      <c r="B207" s="1901"/>
      <c r="C207" s="1956" t="s">
        <v>2343</v>
      </c>
      <c r="D207" s="1690" t="str">
        <f>VLOOKUP($C207,'Bo sung'!$B$10:$U$206,2,0)</f>
        <v>Minh Hóa</v>
      </c>
      <c r="E207" s="1719">
        <f>VLOOKUP($C207,'Bo sung'!$B$10:$U$206,3,0)</f>
        <v>2020</v>
      </c>
      <c r="F207" s="1719">
        <f>VLOOKUP($C207,'Bo sung'!$B$10:$U$206,4,0)</f>
        <v>2022</v>
      </c>
      <c r="G207" s="1256" t="str">
        <f>VLOOKUP($C207,'Bo sung'!$B$10:$U$206,5,0)</f>
        <v>4066/QĐ-UBND ngày 28/10/2019</v>
      </c>
      <c r="H207" s="1705">
        <f>VLOOKUP($C207,'Bo sung'!$B$10:$U$206,6,0)</f>
        <v>3212</v>
      </c>
      <c r="I207" s="1705">
        <f>VLOOKUP($C207,'Bo sung'!$B$10:$U$206,7,0)</f>
        <v>1927.1999999999998</v>
      </c>
      <c r="J207" s="1901"/>
      <c r="K207" s="1901"/>
      <c r="L207" s="1901"/>
      <c r="M207" s="1901"/>
      <c r="N207" s="1901"/>
      <c r="O207" s="1901"/>
      <c r="P207" s="1901"/>
      <c r="Q207" s="1901"/>
      <c r="R207" s="1901"/>
      <c r="S207" s="1901"/>
      <c r="T207" s="1901"/>
      <c r="U207" s="1902">
        <v>684</v>
      </c>
      <c r="V207" s="1705">
        <f t="shared" si="21"/>
        <v>684</v>
      </c>
      <c r="W207" s="1901"/>
      <c r="X207" s="1901"/>
      <c r="Y207" s="1901"/>
      <c r="Z207" s="1901"/>
      <c r="AA207" s="1722">
        <f t="shared" si="20"/>
        <v>684</v>
      </c>
      <c r="AB207" s="2110" t="s">
        <v>2452</v>
      </c>
    </row>
    <row r="208" spans="1:28" ht="60.75" customHeight="1">
      <c r="A208" s="1719">
        <v>109</v>
      </c>
      <c r="B208" s="1901"/>
      <c r="C208" s="1956" t="s">
        <v>2344</v>
      </c>
      <c r="D208" s="1690" t="str">
        <f>VLOOKUP($C208,'Bo sung'!$B$10:$U$206,2,0)</f>
        <v>Quảng Trạch</v>
      </c>
      <c r="E208" s="1719">
        <f>VLOOKUP($C208,'Bo sung'!$B$10:$U$206,3,0)</f>
        <v>2020</v>
      </c>
      <c r="F208" s="1719">
        <f>VLOOKUP($C208,'Bo sung'!$B$10:$U$206,4,0)</f>
        <v>2022</v>
      </c>
      <c r="G208" s="1256" t="str">
        <f>VLOOKUP($C208,'Bo sung'!$B$10:$U$206,5,0)</f>
        <v>4232/QĐ-UBND ngày 30/10/2019</v>
      </c>
      <c r="H208" s="1705">
        <f>VLOOKUP($C208,'Bo sung'!$B$10:$U$206,6,0)</f>
        <v>10000</v>
      </c>
      <c r="I208" s="1705">
        <f>VLOOKUP($C208,'Bo sung'!$B$10:$U$206,7,0)</f>
        <v>6000</v>
      </c>
      <c r="J208" s="1901"/>
      <c r="K208" s="1901"/>
      <c r="L208" s="1901"/>
      <c r="M208" s="1901"/>
      <c r="N208" s="1901"/>
      <c r="O208" s="1901"/>
      <c r="P208" s="1901"/>
      <c r="Q208" s="1901"/>
      <c r="R208" s="1901"/>
      <c r="S208" s="1901"/>
      <c r="T208" s="1901"/>
      <c r="U208" s="1902">
        <v>1800</v>
      </c>
      <c r="V208" s="1705">
        <f t="shared" si="21"/>
        <v>1800</v>
      </c>
      <c r="W208" s="1901"/>
      <c r="X208" s="1901"/>
      <c r="Y208" s="1901"/>
      <c r="Z208" s="1901"/>
      <c r="AA208" s="1722">
        <f t="shared" si="20"/>
        <v>1800</v>
      </c>
      <c r="AB208" s="2110" t="s">
        <v>2452</v>
      </c>
    </row>
    <row r="209" spans="1:28" ht="82.5" customHeight="1">
      <c r="A209" s="1719">
        <v>110</v>
      </c>
      <c r="B209" s="1901"/>
      <c r="C209" s="1956" t="s">
        <v>2345</v>
      </c>
      <c r="D209" s="1690" t="str">
        <f>VLOOKUP($C209,'Bo sung'!$B$10:$U$206,2,0)</f>
        <v>Quảng Ninh</v>
      </c>
      <c r="E209" s="1719">
        <f>VLOOKUP($C209,'Bo sung'!$B$10:$U$206,3,0)</f>
        <v>2020</v>
      </c>
      <c r="F209" s="1719">
        <f>VLOOKUP($C209,'Bo sung'!$B$10:$U$206,4,0)</f>
        <v>2022</v>
      </c>
      <c r="G209" s="1256" t="str">
        <f>VLOOKUP($C209,'Bo sung'!$B$10:$U$206,5,0)</f>
        <v>3882/QĐ-UBND ngày 14/10/2019</v>
      </c>
      <c r="H209" s="1705">
        <f>VLOOKUP($C209,'Bo sung'!$B$10:$U$206,6,0)</f>
        <v>5500</v>
      </c>
      <c r="I209" s="1705">
        <f>VLOOKUP($C209,'Bo sung'!$B$10:$U$206,7,0)</f>
        <v>5500</v>
      </c>
      <c r="J209" s="1901"/>
      <c r="K209" s="1901"/>
      <c r="L209" s="1901"/>
      <c r="M209" s="1901"/>
      <c r="N209" s="1901"/>
      <c r="O209" s="1901"/>
      <c r="P209" s="1901"/>
      <c r="Q209" s="1901"/>
      <c r="R209" s="1901"/>
      <c r="S209" s="1901"/>
      <c r="T209" s="1901"/>
      <c r="U209" s="1902">
        <v>1670</v>
      </c>
      <c r="V209" s="1705">
        <f t="shared" si="21"/>
        <v>1670</v>
      </c>
      <c r="W209" s="1901"/>
      <c r="X209" s="1901"/>
      <c r="Y209" s="1901"/>
      <c r="Z209" s="1901"/>
      <c r="AA209" s="1722">
        <f t="shared" si="20"/>
        <v>1670</v>
      </c>
      <c r="AB209" s="2110" t="s">
        <v>2452</v>
      </c>
    </row>
    <row r="210" spans="1:28" ht="51.75" customHeight="1">
      <c r="A210" s="1719">
        <v>111</v>
      </c>
      <c r="B210" s="1901"/>
      <c r="C210" s="1957" t="s">
        <v>2357</v>
      </c>
      <c r="D210" s="1690" t="str">
        <f>VLOOKUP($C210,'Bo sung'!$B$10:$U$206,2,0)</f>
        <v>Ba Đồn</v>
      </c>
      <c r="E210" s="1719">
        <f>VLOOKUP($C210,'Bo sung'!$B$10:$U$206,3,0)</f>
        <v>2020</v>
      </c>
      <c r="F210" s="1719">
        <f>VLOOKUP($C210,'Bo sung'!$B$10:$U$206,4,0)</f>
        <v>2022</v>
      </c>
      <c r="G210" s="1256" t="s">
        <v>2499</v>
      </c>
      <c r="H210" s="1705">
        <f>VLOOKUP($C210,'Bo sung'!$B$10:$U$206,6,0)</f>
        <v>6500</v>
      </c>
      <c r="I210" s="1705">
        <f>VLOOKUP($C210,'Bo sung'!$B$10:$U$206,7,0)</f>
        <v>6500</v>
      </c>
      <c r="J210" s="1901"/>
      <c r="K210" s="1901"/>
      <c r="L210" s="1901"/>
      <c r="M210" s="1901"/>
      <c r="N210" s="1901"/>
      <c r="O210" s="1901"/>
      <c r="P210" s="1901"/>
      <c r="Q210" s="1901"/>
      <c r="R210" s="1901"/>
      <c r="S210" s="1901"/>
      <c r="T210" s="1901"/>
      <c r="U210" s="1902">
        <v>1950</v>
      </c>
      <c r="V210" s="1705">
        <f t="shared" si="21"/>
        <v>1950</v>
      </c>
      <c r="W210" s="1901"/>
      <c r="X210" s="1901"/>
      <c r="Y210" s="1901"/>
      <c r="Z210" s="1901"/>
      <c r="AA210" s="1722">
        <f t="shared" si="20"/>
        <v>1950</v>
      </c>
      <c r="AB210" s="2110" t="s">
        <v>2452</v>
      </c>
    </row>
    <row r="211" spans="1:28" ht="51.75" customHeight="1">
      <c r="A211" s="1719">
        <v>112</v>
      </c>
      <c r="B211" s="1901"/>
      <c r="C211" s="1957" t="s">
        <v>2358</v>
      </c>
      <c r="D211" s="1690" t="str">
        <f>VLOOKUP($C211,'Bo sung'!$B$10:$U$206,2,0)</f>
        <v>Ba Đồn</v>
      </c>
      <c r="E211" s="1719">
        <f>VLOOKUP($C211,'Bo sung'!$B$10:$U$206,3,0)</f>
        <v>2020</v>
      </c>
      <c r="F211" s="1719">
        <f>VLOOKUP($C211,'Bo sung'!$B$10:$U$206,4,0)</f>
        <v>2022</v>
      </c>
      <c r="G211" s="1256" t="str">
        <f>VLOOKUP($C211,'Bo sung'!$B$10:$U$206,5,0)</f>
        <v>4172/QĐ-UBND ngày 30/10/2019</v>
      </c>
      <c r="H211" s="1705">
        <f>VLOOKUP($C211,'Bo sung'!$B$10:$U$206,6,0)</f>
        <v>6700</v>
      </c>
      <c r="I211" s="1705">
        <f>VLOOKUP($C211,'Bo sung'!$B$10:$U$206,7,0)</f>
        <v>6700</v>
      </c>
      <c r="J211" s="1901"/>
      <c r="K211" s="1901"/>
      <c r="L211" s="1901"/>
      <c r="M211" s="1901"/>
      <c r="N211" s="1901"/>
      <c r="O211" s="1901"/>
      <c r="P211" s="1901"/>
      <c r="Q211" s="1901"/>
      <c r="R211" s="1901"/>
      <c r="S211" s="1901"/>
      <c r="T211" s="1901"/>
      <c r="U211" s="1902">
        <v>2010</v>
      </c>
      <c r="V211" s="1705">
        <f t="shared" si="21"/>
        <v>2010</v>
      </c>
      <c r="W211" s="1901"/>
      <c r="X211" s="1901"/>
      <c r="Y211" s="1901"/>
      <c r="Z211" s="1901"/>
      <c r="AA211" s="1722">
        <f t="shared" si="20"/>
        <v>2010</v>
      </c>
      <c r="AB211" s="2110" t="s">
        <v>2452</v>
      </c>
    </row>
    <row r="212" spans="1:28" ht="51.75" customHeight="1">
      <c r="A212" s="1719">
        <v>113</v>
      </c>
      <c r="B212" s="1901"/>
      <c r="C212" s="1957" t="s">
        <v>2359</v>
      </c>
      <c r="D212" s="1690" t="str">
        <f>VLOOKUP($C212,'Bo sung'!$B$10:$U$206,2,0)</f>
        <v>Ba Đồn</v>
      </c>
      <c r="E212" s="1719">
        <f>VLOOKUP($C212,'Bo sung'!$B$10:$U$206,3,0)</f>
        <v>2020</v>
      </c>
      <c r="F212" s="1719">
        <f>VLOOKUP($C212,'Bo sung'!$B$10:$U$206,4,0)</f>
        <v>2022</v>
      </c>
      <c r="G212" s="1256" t="s">
        <v>2500</v>
      </c>
      <c r="H212" s="1705">
        <f>VLOOKUP($C212,'Bo sung'!$B$10:$U$206,6,0)</f>
        <v>6500</v>
      </c>
      <c r="I212" s="1705">
        <f>VLOOKUP($C212,'Bo sung'!$B$10:$U$206,7,0)</f>
        <v>6500</v>
      </c>
      <c r="J212" s="1901"/>
      <c r="K212" s="1901"/>
      <c r="L212" s="1901"/>
      <c r="M212" s="1901"/>
      <c r="N212" s="1901"/>
      <c r="O212" s="1901"/>
      <c r="P212" s="1901"/>
      <c r="Q212" s="1901"/>
      <c r="R212" s="1901"/>
      <c r="S212" s="1901"/>
      <c r="T212" s="1901"/>
      <c r="U212" s="1902">
        <v>1950</v>
      </c>
      <c r="V212" s="1705">
        <f t="shared" si="21"/>
        <v>1950</v>
      </c>
      <c r="W212" s="1901"/>
      <c r="X212" s="1901"/>
      <c r="Y212" s="1901"/>
      <c r="Z212" s="1901"/>
      <c r="AA212" s="1722">
        <f t="shared" si="20"/>
        <v>1950</v>
      </c>
      <c r="AB212" s="2110" t="s">
        <v>2452</v>
      </c>
    </row>
    <row r="213" spans="1:28" ht="51.75" customHeight="1">
      <c r="A213" s="1719">
        <v>114</v>
      </c>
      <c r="B213" s="1901"/>
      <c r="C213" s="1957" t="s">
        <v>2360</v>
      </c>
      <c r="D213" s="1690" t="str">
        <f>VLOOKUP($C213,'Bo sung'!$B$10:$U$206,2,0)</f>
        <v>Quảng Ninh</v>
      </c>
      <c r="E213" s="1719">
        <f>VLOOKUP($C213,'Bo sung'!$B$10:$U$206,3,0)</f>
        <v>2020</v>
      </c>
      <c r="F213" s="1719">
        <f>VLOOKUP($C213,'Bo sung'!$B$10:$U$206,4,0)</f>
        <v>2022</v>
      </c>
      <c r="G213" s="1256" t="s">
        <v>2501</v>
      </c>
      <c r="H213" s="1705">
        <v>10000</v>
      </c>
      <c r="I213" s="1705">
        <f>VLOOKUP($C213,'Bo sung'!$B$10:$U$206,7,0)</f>
        <v>7500</v>
      </c>
      <c r="J213" s="1901"/>
      <c r="K213" s="1901"/>
      <c r="L213" s="1901"/>
      <c r="M213" s="1901"/>
      <c r="N213" s="1901"/>
      <c r="O213" s="1901"/>
      <c r="P213" s="1901"/>
      <c r="Q213" s="1901"/>
      <c r="R213" s="1901"/>
      <c r="S213" s="1901"/>
      <c r="T213" s="1901"/>
      <c r="U213" s="1902">
        <v>2250</v>
      </c>
      <c r="V213" s="1705">
        <f t="shared" si="21"/>
        <v>2250</v>
      </c>
      <c r="W213" s="1901"/>
      <c r="X213" s="1901"/>
      <c r="Y213" s="1901"/>
      <c r="Z213" s="1901"/>
      <c r="AA213" s="1722">
        <f t="shared" si="20"/>
        <v>2250</v>
      </c>
      <c r="AB213" s="2110" t="s">
        <v>2452</v>
      </c>
    </row>
    <row r="214" spans="1:28" ht="51.75" customHeight="1">
      <c r="A214" s="1719">
        <v>115</v>
      </c>
      <c r="B214" s="1901"/>
      <c r="C214" s="1574" t="s">
        <v>2516</v>
      </c>
      <c r="D214" s="1690" t="str">
        <f>VLOOKUP($C214,'Bo sung'!$B$10:$U$206,2,0)</f>
        <v>Lệ Thủy</v>
      </c>
      <c r="E214" s="1719">
        <f>VLOOKUP($C214,'Bo sung'!$B$10:$U$206,3,0)</f>
        <v>2020</v>
      </c>
      <c r="F214" s="1719">
        <f>VLOOKUP($C214,'Bo sung'!$B$10:$U$206,4,0)</f>
        <v>2022</v>
      </c>
      <c r="G214" s="1256" t="s">
        <v>2411</v>
      </c>
      <c r="H214" s="1705">
        <f>VLOOKUP($C214,'Bo sung'!$B$10:$U$206,6,0)</f>
        <v>5000</v>
      </c>
      <c r="I214" s="1705">
        <f>VLOOKUP($C214,'Bo sung'!$B$10:$U$206,7,0)</f>
        <v>5000</v>
      </c>
      <c r="J214" s="1901"/>
      <c r="K214" s="1901"/>
      <c r="L214" s="1901"/>
      <c r="M214" s="1901"/>
      <c r="N214" s="1901"/>
      <c r="O214" s="1901"/>
      <c r="P214" s="1901"/>
      <c r="Q214" s="1901"/>
      <c r="R214" s="1901"/>
      <c r="S214" s="1901"/>
      <c r="T214" s="1901"/>
      <c r="U214" s="1902">
        <v>1500</v>
      </c>
      <c r="V214" s="1705">
        <f t="shared" si="21"/>
        <v>1500</v>
      </c>
      <c r="W214" s="1901"/>
      <c r="X214" s="1901"/>
      <c r="Y214" s="1901"/>
      <c r="Z214" s="1901"/>
      <c r="AA214" s="1722">
        <f t="shared" si="20"/>
        <v>1500</v>
      </c>
      <c r="AB214" s="2110" t="s">
        <v>2452</v>
      </c>
    </row>
    <row r="215" spans="1:28" ht="51.75" customHeight="1">
      <c r="A215" s="1719">
        <v>116</v>
      </c>
      <c r="B215" s="1901"/>
      <c r="C215" s="1957" t="s">
        <v>2361</v>
      </c>
      <c r="D215" s="1690" t="str">
        <f>VLOOKUP($C215,'Bo sung'!$B$10:$U$206,2,0)</f>
        <v>Lệ Thủy</v>
      </c>
      <c r="E215" s="1719">
        <f>VLOOKUP($C215,'Bo sung'!$B$10:$U$206,3,0)</f>
        <v>2020</v>
      </c>
      <c r="F215" s="1719">
        <f>VLOOKUP($C215,'Bo sung'!$B$10:$U$206,4,0)</f>
        <v>2022</v>
      </c>
      <c r="G215" s="1256" t="str">
        <f>VLOOKUP($C215,'Bo sung'!$B$10:$U$206,5,0)</f>
        <v>4160/QĐ-UBND ngày 30/10/2019</v>
      </c>
      <c r="H215" s="1705">
        <f>VLOOKUP($C215,'Bo sung'!$B$10:$U$206,6,0)</f>
        <v>7500</v>
      </c>
      <c r="I215" s="1705">
        <f>VLOOKUP($C215,'Bo sung'!$B$10:$U$206,7,0)</f>
        <v>7500</v>
      </c>
      <c r="J215" s="1901"/>
      <c r="K215" s="1901"/>
      <c r="L215" s="1901"/>
      <c r="M215" s="1901"/>
      <c r="N215" s="1901"/>
      <c r="O215" s="1901"/>
      <c r="P215" s="1901"/>
      <c r="Q215" s="1901"/>
      <c r="R215" s="1901"/>
      <c r="S215" s="1901"/>
      <c r="T215" s="1901"/>
      <c r="U215" s="1902">
        <v>2250</v>
      </c>
      <c r="V215" s="1705">
        <f t="shared" si="21"/>
        <v>2250</v>
      </c>
      <c r="W215" s="1901"/>
      <c r="X215" s="1901"/>
      <c r="Y215" s="1901"/>
      <c r="Z215" s="1901"/>
      <c r="AA215" s="1722">
        <f t="shared" si="20"/>
        <v>2250</v>
      </c>
      <c r="AB215" s="2110" t="s">
        <v>2452</v>
      </c>
    </row>
    <row r="216" spans="1:28" ht="51.75" customHeight="1">
      <c r="A216" s="1719">
        <v>117</v>
      </c>
      <c r="B216" s="1901"/>
      <c r="C216" s="1957" t="s">
        <v>2362</v>
      </c>
      <c r="D216" s="1690" t="str">
        <f>VLOOKUP($C216,'Bo sung'!$B$10:$U$206,2,0)</f>
        <v>Quảng Trạch</v>
      </c>
      <c r="E216" s="1719">
        <f>VLOOKUP($C216,'Bo sung'!$B$10:$U$206,3,0)</f>
        <v>2020</v>
      </c>
      <c r="F216" s="1719">
        <f>VLOOKUP($C216,'Bo sung'!$B$10:$U$206,4,0)</f>
        <v>2022</v>
      </c>
      <c r="G216" s="1256" t="s">
        <v>2502</v>
      </c>
      <c r="H216" s="1705">
        <v>12500</v>
      </c>
      <c r="I216" s="1705">
        <f>VLOOKUP($C216,'Bo sung'!$B$10:$U$206,7,0)</f>
        <v>11000</v>
      </c>
      <c r="J216" s="1901"/>
      <c r="K216" s="1901"/>
      <c r="L216" s="1901"/>
      <c r="M216" s="1901"/>
      <c r="N216" s="1901"/>
      <c r="O216" s="1901"/>
      <c r="P216" s="1901"/>
      <c r="Q216" s="1901"/>
      <c r="R216" s="1901"/>
      <c r="S216" s="1901"/>
      <c r="T216" s="1901"/>
      <c r="U216" s="1902">
        <v>3300</v>
      </c>
      <c r="V216" s="1705">
        <f t="shared" si="21"/>
        <v>3300</v>
      </c>
      <c r="W216" s="1901"/>
      <c r="X216" s="1901"/>
      <c r="Y216" s="1901"/>
      <c r="Z216" s="1901"/>
      <c r="AA216" s="1722">
        <f t="shared" si="20"/>
        <v>3300</v>
      </c>
      <c r="AB216" s="2110" t="s">
        <v>2452</v>
      </c>
    </row>
    <row r="217" spans="1:28" ht="51.75" customHeight="1">
      <c r="A217" s="1719">
        <v>118</v>
      </c>
      <c r="B217" s="1901"/>
      <c r="C217" s="1957" t="s">
        <v>2412</v>
      </c>
      <c r="D217" s="1690" t="str">
        <f>VLOOKUP($C217,'Bo sung'!$B$10:$U$206,2,0)</f>
        <v>Quảng Ninh</v>
      </c>
      <c r="E217" s="1719">
        <f>VLOOKUP($C217,'Bo sung'!$B$10:$U$206,3,0)</f>
        <v>2020</v>
      </c>
      <c r="F217" s="1719">
        <f>VLOOKUP($C217,'Bo sung'!$B$10:$U$206,4,0)</f>
        <v>2022</v>
      </c>
      <c r="G217" s="1256" t="s">
        <v>2517</v>
      </c>
      <c r="H217" s="1705">
        <f>VLOOKUP($C217,'Bo sung'!$B$10:$U$206,6,0)</f>
        <v>8500</v>
      </c>
      <c r="I217" s="1705">
        <f>VLOOKUP($C217,'Bo sung'!$B$10:$U$206,7,0)</f>
        <v>5000</v>
      </c>
      <c r="J217" s="1901"/>
      <c r="K217" s="1901"/>
      <c r="L217" s="1901"/>
      <c r="M217" s="1901"/>
      <c r="N217" s="1901"/>
      <c r="O217" s="1901"/>
      <c r="P217" s="1901"/>
      <c r="Q217" s="1901"/>
      <c r="R217" s="1901"/>
      <c r="S217" s="1901"/>
      <c r="T217" s="1901"/>
      <c r="U217" s="1902">
        <v>1500</v>
      </c>
      <c r="V217" s="1705">
        <f t="shared" si="21"/>
        <v>1500</v>
      </c>
      <c r="W217" s="1901"/>
      <c r="X217" s="1901"/>
      <c r="Y217" s="1901"/>
      <c r="Z217" s="1901"/>
      <c r="AA217" s="1722">
        <f t="shared" si="20"/>
        <v>1500</v>
      </c>
      <c r="AB217" s="2110" t="s">
        <v>2452</v>
      </c>
    </row>
    <row r="218" spans="1:28" ht="51.75" customHeight="1">
      <c r="A218" s="1719">
        <v>119</v>
      </c>
      <c r="B218" s="1901"/>
      <c r="C218" s="1957" t="s">
        <v>2364</v>
      </c>
      <c r="D218" s="1690" t="str">
        <f>VLOOKUP($C218,'Bo sung'!$B$10:$U$206,2,0)</f>
        <v>Quảng Ninh</v>
      </c>
      <c r="E218" s="1719">
        <f>VLOOKUP($C218,'Bo sung'!$B$10:$U$206,3,0)</f>
        <v>2020</v>
      </c>
      <c r="F218" s="1719">
        <f>VLOOKUP($C218,'Bo sung'!$B$10:$U$206,4,0)</f>
        <v>2022</v>
      </c>
      <c r="G218" s="1256" t="s">
        <v>2518</v>
      </c>
      <c r="H218" s="1705">
        <f>VLOOKUP($C218,'Bo sung'!$B$10:$U$206,6,0)</f>
        <v>5000</v>
      </c>
      <c r="I218" s="1705">
        <f>VLOOKUP($C218,'Bo sung'!$B$10:$U$206,7,0)</f>
        <v>5000</v>
      </c>
      <c r="J218" s="1901"/>
      <c r="K218" s="1901"/>
      <c r="L218" s="1901"/>
      <c r="M218" s="1901"/>
      <c r="N218" s="1901"/>
      <c r="O218" s="1901"/>
      <c r="P218" s="1901"/>
      <c r="Q218" s="1901"/>
      <c r="R218" s="1901"/>
      <c r="S218" s="1901"/>
      <c r="T218" s="1901"/>
      <c r="U218" s="1902">
        <v>1500</v>
      </c>
      <c r="V218" s="1705">
        <f t="shared" si="21"/>
        <v>1500</v>
      </c>
      <c r="W218" s="1901"/>
      <c r="X218" s="1901"/>
      <c r="Y218" s="1901"/>
      <c r="Z218" s="1901"/>
      <c r="AA218" s="1722">
        <f t="shared" si="20"/>
        <v>1500</v>
      </c>
      <c r="AB218" s="2110" t="s">
        <v>2452</v>
      </c>
    </row>
    <row r="219" spans="1:28" ht="51.75" customHeight="1">
      <c r="A219" s="1719">
        <v>120</v>
      </c>
      <c r="B219" s="1901"/>
      <c r="C219" s="1957" t="s">
        <v>2392</v>
      </c>
      <c r="D219" s="1690" t="str">
        <f>VLOOKUP($C219,'Bo sung'!$B$10:$U$212,2,0)</f>
        <v>Tuyên Hóa</v>
      </c>
      <c r="E219" s="1719">
        <f>VLOOKUP($C219,'Bo sung'!$B$10:$U$212,3,0)</f>
        <v>2020</v>
      </c>
      <c r="F219" s="1719">
        <f>VLOOKUP($C219,'Bo sung'!$B$10:$U$212,4,0)</f>
        <v>2022</v>
      </c>
      <c r="G219" s="1256" t="str">
        <f>VLOOKUP($C219,'Bo sung'!$B$10:$U$212,5,0)</f>
        <v>4103/QĐ-UBND ngày 29/10/2019</v>
      </c>
      <c r="H219" s="1705">
        <f>VLOOKUP($C219,'Bo sung'!$B$10:$U$212,6,0)</f>
        <v>2500</v>
      </c>
      <c r="I219" s="1705">
        <f>VLOOKUP($C219,'Bo sung'!$B$10:$U$212,7,0)</f>
        <v>2500</v>
      </c>
      <c r="J219" s="1901"/>
      <c r="K219" s="1901"/>
      <c r="L219" s="1901"/>
      <c r="M219" s="1901"/>
      <c r="N219" s="1901"/>
      <c r="O219" s="1901"/>
      <c r="P219" s="1901"/>
      <c r="Q219" s="1901"/>
      <c r="R219" s="1901"/>
      <c r="S219" s="1901"/>
      <c r="T219" s="1901"/>
      <c r="U219" s="1902">
        <v>720</v>
      </c>
      <c r="V219" s="1705">
        <f t="shared" ref="V219" si="23">SUM(M219:U219)</f>
        <v>720</v>
      </c>
      <c r="W219" s="1901"/>
      <c r="X219" s="1901"/>
      <c r="Y219" s="1901"/>
      <c r="Z219" s="1901"/>
      <c r="AA219" s="1722">
        <f t="shared" si="20"/>
        <v>720</v>
      </c>
      <c r="AB219" s="2110" t="s">
        <v>2452</v>
      </c>
    </row>
    <row r="220" spans="1:28" ht="51.75" customHeight="1">
      <c r="A220" s="1719">
        <v>121</v>
      </c>
      <c r="B220" s="1901"/>
      <c r="C220" s="1957" t="s">
        <v>2365</v>
      </c>
      <c r="D220" s="1690" t="str">
        <f>VLOOKUP($C220,'Bo sung'!$B$10:$U$206,2,0)</f>
        <v>Bố Trạch</v>
      </c>
      <c r="E220" s="1719">
        <f>VLOOKUP($C220,'Bo sung'!$B$10:$U$206,3,0)</f>
        <v>2020</v>
      </c>
      <c r="F220" s="1719">
        <f>VLOOKUP($C220,'Bo sung'!$B$10:$U$206,4,0)</f>
        <v>2022</v>
      </c>
      <c r="G220" s="1256" t="str">
        <f>VLOOKUP($C220,'Bo sung'!$B$10:$U$206,5,0)</f>
        <v>4188/QĐ-UBND ngày 30/10/2019</v>
      </c>
      <c r="H220" s="1705">
        <f>VLOOKUP($C220,'Bo sung'!$B$10:$U$206,6,0)</f>
        <v>20000</v>
      </c>
      <c r="I220" s="1705">
        <f>VLOOKUP($C220,'Bo sung'!$B$10:$U$206,7,0)</f>
        <v>20000</v>
      </c>
      <c r="J220" s="1901"/>
      <c r="K220" s="1901"/>
      <c r="L220" s="1901"/>
      <c r="M220" s="1901"/>
      <c r="N220" s="1901"/>
      <c r="O220" s="1901"/>
      <c r="P220" s="1901"/>
      <c r="Q220" s="1901"/>
      <c r="R220" s="1901"/>
      <c r="S220" s="1901"/>
      <c r="T220" s="1901"/>
      <c r="U220" s="1902">
        <v>1000</v>
      </c>
      <c r="V220" s="1705">
        <f t="shared" si="21"/>
        <v>1000</v>
      </c>
      <c r="W220" s="1901"/>
      <c r="X220" s="1901"/>
      <c r="Y220" s="1901"/>
      <c r="Z220" s="1901"/>
      <c r="AA220" s="1722">
        <f t="shared" si="20"/>
        <v>1000</v>
      </c>
      <c r="AB220" s="2110" t="s">
        <v>2452</v>
      </c>
    </row>
    <row r="221" spans="1:28" ht="51.75" customHeight="1">
      <c r="A221" s="1719">
        <v>122</v>
      </c>
      <c r="B221" s="1901"/>
      <c r="C221" s="1574" t="s">
        <v>2504</v>
      </c>
      <c r="D221" s="1690" t="str">
        <f>VLOOKUP($C221,'Bo sung'!$B$10:$U$206,2,0)</f>
        <v>Ba Đồn</v>
      </c>
      <c r="E221" s="1719">
        <f>VLOOKUP($C221,'Bo sung'!$B$10:$U$206,3,0)</f>
        <v>2020</v>
      </c>
      <c r="F221" s="1719">
        <f>VLOOKUP($C221,'Bo sung'!$B$10:$U$206,4,0)</f>
        <v>2022</v>
      </c>
      <c r="G221" s="1256" t="s">
        <v>2503</v>
      </c>
      <c r="H221" s="1705">
        <f>VLOOKUP($C221,'Bo sung'!$B$10:$U$206,6,0)</f>
        <v>11000</v>
      </c>
      <c r="I221" s="1705">
        <f>VLOOKUP($C221,'Bo sung'!$B$10:$U$206,7,0)</f>
        <v>11000</v>
      </c>
      <c r="J221" s="1901"/>
      <c r="K221" s="1901"/>
      <c r="L221" s="1901"/>
      <c r="M221" s="1901"/>
      <c r="N221" s="1901"/>
      <c r="O221" s="1901"/>
      <c r="P221" s="1901"/>
      <c r="Q221" s="1901"/>
      <c r="R221" s="1901"/>
      <c r="S221" s="1901"/>
      <c r="T221" s="1901"/>
      <c r="U221" s="1902">
        <v>1000</v>
      </c>
      <c r="V221" s="1705">
        <f t="shared" si="21"/>
        <v>1000</v>
      </c>
      <c r="W221" s="1901"/>
      <c r="X221" s="1901"/>
      <c r="Y221" s="1901"/>
      <c r="Z221" s="1901"/>
      <c r="AA221" s="1722">
        <f t="shared" si="20"/>
        <v>1000</v>
      </c>
      <c r="AB221" s="2110" t="s">
        <v>2452</v>
      </c>
    </row>
    <row r="222" spans="1:28" ht="51.75" customHeight="1">
      <c r="A222" s="1719">
        <v>123</v>
      </c>
      <c r="B222" s="1901"/>
      <c r="C222" s="1957" t="s">
        <v>2366</v>
      </c>
      <c r="D222" s="1690" t="str">
        <f>VLOOKUP($C222,'Bo sung'!$B$10:$U$206,2,0)</f>
        <v>Minh Hóa</v>
      </c>
      <c r="E222" s="1719">
        <f>VLOOKUP($C222,'Bo sung'!$B$10:$U$206,3,0)</f>
        <v>2020</v>
      </c>
      <c r="F222" s="1719">
        <f>VLOOKUP($C222,'Bo sung'!$B$10:$U$206,4,0)</f>
        <v>2022</v>
      </c>
      <c r="G222" s="1256" t="str">
        <f>VLOOKUP($C222,'Bo sung'!$B$10:$U$206,5,0)</f>
        <v>4182/QĐ-UBND ngày 30/10/2019</v>
      </c>
      <c r="H222" s="1705">
        <f>VLOOKUP($C222,'Bo sung'!$B$10:$U$206,6,0)</f>
        <v>9000</v>
      </c>
      <c r="I222" s="1705">
        <f>VLOOKUP($C222,'Bo sung'!$B$10:$U$206,7,0)</f>
        <v>9000</v>
      </c>
      <c r="J222" s="1901"/>
      <c r="K222" s="1901"/>
      <c r="L222" s="1901"/>
      <c r="M222" s="1901"/>
      <c r="N222" s="1901"/>
      <c r="O222" s="1901"/>
      <c r="P222" s="1901"/>
      <c r="Q222" s="1901"/>
      <c r="R222" s="1901"/>
      <c r="S222" s="1901"/>
      <c r="T222" s="1901"/>
      <c r="U222" s="1902">
        <v>1000</v>
      </c>
      <c r="V222" s="1705">
        <f t="shared" si="21"/>
        <v>1000</v>
      </c>
      <c r="W222" s="1901"/>
      <c r="X222" s="1901"/>
      <c r="Y222" s="1901"/>
      <c r="Z222" s="1901"/>
      <c r="AA222" s="1722">
        <f t="shared" si="20"/>
        <v>1000</v>
      </c>
      <c r="AB222" s="2110" t="s">
        <v>2452</v>
      </c>
    </row>
    <row r="223" spans="1:28" ht="51.75" customHeight="1">
      <c r="A223" s="1719">
        <v>124</v>
      </c>
      <c r="B223" s="1901"/>
      <c r="C223" s="1576" t="s">
        <v>2383</v>
      </c>
      <c r="D223" s="1690" t="str">
        <f>VLOOKUP($C223,'Bo sung'!$B$10:$U$206,2,0)</f>
        <v>Đồng Hới</v>
      </c>
      <c r="E223" s="1719">
        <f>VLOOKUP($C223,'Bo sung'!$B$10:$U$206,3,0)</f>
        <v>2020</v>
      </c>
      <c r="F223" s="1719">
        <f>VLOOKUP($C223,'Bo sung'!$B$10:$U$206,4,0)</f>
        <v>2022</v>
      </c>
      <c r="G223" s="1256" t="s">
        <v>2505</v>
      </c>
      <c r="H223" s="1705">
        <f>VLOOKUP($C223,'Bo sung'!$B$10:$U$206,6,0)</f>
        <v>26000</v>
      </c>
      <c r="I223" s="1705">
        <f>VLOOKUP($C223,'Bo sung'!$B$10:$U$206,7,0)</f>
        <v>26000</v>
      </c>
      <c r="J223" s="1901"/>
      <c r="K223" s="1901"/>
      <c r="L223" s="1901"/>
      <c r="M223" s="1901"/>
      <c r="N223" s="1901"/>
      <c r="O223" s="1901"/>
      <c r="P223" s="1901"/>
      <c r="Q223" s="1901"/>
      <c r="R223" s="1901"/>
      <c r="S223" s="1901"/>
      <c r="T223" s="1901"/>
      <c r="U223" s="1901">
        <v>7800</v>
      </c>
      <c r="V223" s="1705">
        <f t="shared" si="21"/>
        <v>7800</v>
      </c>
      <c r="W223" s="1901"/>
      <c r="X223" s="1901"/>
      <c r="Y223" s="1901"/>
      <c r="Z223" s="1901"/>
      <c r="AA223" s="1722">
        <f t="shared" si="20"/>
        <v>7800</v>
      </c>
      <c r="AB223" s="2110" t="s">
        <v>2452</v>
      </c>
    </row>
    <row r="224" spans="1:28" ht="48" customHeight="1">
      <c r="A224" s="1719">
        <v>125</v>
      </c>
      <c r="B224" s="1901"/>
      <c r="C224" s="1576" t="s">
        <v>2384</v>
      </c>
      <c r="D224" s="1690" t="str">
        <f>VLOOKUP($C224,'Bo sung'!$B$10:$U$206,2,0)</f>
        <v>Đồng Hới</v>
      </c>
      <c r="E224" s="1719">
        <f>VLOOKUP($C224,'Bo sung'!$B$10:$U$206,3,0)</f>
        <v>2020</v>
      </c>
      <c r="F224" s="1719">
        <f>VLOOKUP($C224,'Bo sung'!$B$10:$U$206,4,0)</f>
        <v>2022</v>
      </c>
      <c r="G224" s="1256" t="s">
        <v>2506</v>
      </c>
      <c r="H224" s="1705">
        <f>VLOOKUP($C224,'Bo sung'!$B$10:$U$206,6,0)</f>
        <v>9000</v>
      </c>
      <c r="I224" s="1705">
        <f>VLOOKUP($C224,'Bo sung'!$B$10:$U$206,7,0)</f>
        <v>3900</v>
      </c>
      <c r="J224" s="1901"/>
      <c r="K224" s="1901"/>
      <c r="L224" s="1901"/>
      <c r="M224" s="1901"/>
      <c r="N224" s="1901"/>
      <c r="O224" s="1901"/>
      <c r="P224" s="1901"/>
      <c r="Q224" s="1901"/>
      <c r="R224" s="1901"/>
      <c r="S224" s="1901"/>
      <c r="T224" s="1901"/>
      <c r="U224" s="1901">
        <v>1170</v>
      </c>
      <c r="V224" s="1705">
        <f t="shared" si="21"/>
        <v>1170</v>
      </c>
      <c r="W224" s="1901"/>
      <c r="X224" s="1901"/>
      <c r="Y224" s="1901"/>
      <c r="Z224" s="1901"/>
      <c r="AA224" s="1722">
        <f t="shared" si="20"/>
        <v>1170</v>
      </c>
      <c r="AB224" s="2110" t="s">
        <v>2452</v>
      </c>
    </row>
    <row r="225" spans="1:28" ht="127.5" customHeight="1">
      <c r="A225" s="1719">
        <v>126</v>
      </c>
      <c r="B225" s="1901"/>
      <c r="C225" s="1856" t="s">
        <v>2472</v>
      </c>
      <c r="D225" s="1690" t="str">
        <f>VLOOKUP($C225,'Bo sung'!$B$10:$U$206,2,0)</f>
        <v>Bố Trạch</v>
      </c>
      <c r="E225" s="1719">
        <f>VLOOKUP($C225,'Bo sung'!$B$10:$U$206,3,0)</f>
        <v>2020</v>
      </c>
      <c r="F225" s="1719">
        <f>VLOOKUP($C225,'Bo sung'!$B$10:$U$206,4,0)</f>
        <v>2022</v>
      </c>
      <c r="G225" s="1256" t="str">
        <f>VLOOKUP($C225,'Bo sung'!$B$10:$U$206,5,0)</f>
        <v>4158/QĐ-UBND ngày 30/10/2019</v>
      </c>
      <c r="H225" s="1705">
        <f>VLOOKUP($C225,'Bo sung'!$B$10:$U$206,6,0)</f>
        <v>20000</v>
      </c>
      <c r="I225" s="1705">
        <f>VLOOKUP($C225,'Bo sung'!$B$10:$U$206,7,0)</f>
        <v>20000</v>
      </c>
      <c r="J225" s="1901"/>
      <c r="K225" s="1901"/>
      <c r="L225" s="1901"/>
      <c r="M225" s="1901"/>
      <c r="N225" s="1901"/>
      <c r="O225" s="1901"/>
      <c r="P225" s="1901"/>
      <c r="Q225" s="1901"/>
      <c r="R225" s="1901"/>
      <c r="S225" s="1901"/>
      <c r="T225" s="1901"/>
      <c r="U225" s="1809">
        <v>1000</v>
      </c>
      <c r="V225" s="1705">
        <f t="shared" si="21"/>
        <v>1000</v>
      </c>
      <c r="W225" s="1901"/>
      <c r="X225" s="1901"/>
      <c r="Y225" s="1901"/>
      <c r="Z225" s="1901"/>
      <c r="AA225" s="1722">
        <f t="shared" si="20"/>
        <v>1000</v>
      </c>
      <c r="AB225" s="2110" t="s">
        <v>2452</v>
      </c>
    </row>
    <row r="226" spans="1:28" ht="54" customHeight="1">
      <c r="A226" s="1719">
        <v>127</v>
      </c>
      <c r="B226" s="1901"/>
      <c r="C226" s="1574" t="s">
        <v>2515</v>
      </c>
      <c r="D226" s="1690" t="str">
        <f>VLOOKUP($C226,'Bo sung'!$B$10:$U$206,2,0)</f>
        <v>Quảng Ninh</v>
      </c>
      <c r="E226" s="1719">
        <f>VLOOKUP($C226,'Bo sung'!$B$10:$U$206,3,0)</f>
        <v>2020</v>
      </c>
      <c r="F226" s="1719">
        <f>VLOOKUP($C226,'Bo sung'!$B$10:$U$206,4,0)</f>
        <v>2022</v>
      </c>
      <c r="G226" s="1256" t="s">
        <v>2514</v>
      </c>
      <c r="H226" s="1705">
        <f>VLOOKUP($C226,'Bo sung'!$B$10:$U$206,6,0)</f>
        <v>20000</v>
      </c>
      <c r="I226" s="1705">
        <f>VLOOKUP($C226,'Bo sung'!$B$10:$U$206,7,0)</f>
        <v>20000</v>
      </c>
      <c r="J226" s="1901"/>
      <c r="K226" s="1901"/>
      <c r="L226" s="1901"/>
      <c r="M226" s="1901"/>
      <c r="N226" s="1901"/>
      <c r="O226" s="1901"/>
      <c r="P226" s="1901"/>
      <c r="Q226" s="1901"/>
      <c r="R226" s="1901"/>
      <c r="S226" s="1901"/>
      <c r="T226" s="1901"/>
      <c r="U226" s="1809">
        <v>1000</v>
      </c>
      <c r="V226" s="1705">
        <f t="shared" si="21"/>
        <v>1000</v>
      </c>
      <c r="W226" s="1901"/>
      <c r="X226" s="1901"/>
      <c r="Y226" s="1901"/>
      <c r="Z226" s="1901"/>
      <c r="AA226" s="1722">
        <f t="shared" si="20"/>
        <v>1000</v>
      </c>
      <c r="AB226" s="2110" t="s">
        <v>2452</v>
      </c>
    </row>
    <row r="227" spans="1:28" ht="55.5" customHeight="1">
      <c r="A227" s="1719">
        <v>128</v>
      </c>
      <c r="B227" s="1901"/>
      <c r="C227" s="1574" t="s">
        <v>2385</v>
      </c>
      <c r="D227" s="1690" t="str">
        <f>VLOOKUP($C227,'Bo sung'!$B$10:$U$206,2,0)</f>
        <v>Tuyên Hóa</v>
      </c>
      <c r="E227" s="1719">
        <f>VLOOKUP($C227,'Bo sung'!$B$10:$U$206,3,0)</f>
        <v>2020</v>
      </c>
      <c r="F227" s="1719">
        <f>VLOOKUP($C227,'Bo sung'!$B$10:$U$206,4,0)</f>
        <v>2022</v>
      </c>
      <c r="G227" s="1256" t="str">
        <f>VLOOKUP($C227,'Bo sung'!$B$10:$U$206,5,0)</f>
        <v>4166/QĐ-UBND ngày 30/10/2019</v>
      </c>
      <c r="H227" s="1705">
        <f>VLOOKUP($C227,'Bo sung'!$B$10:$U$206,6,0)</f>
        <v>15000</v>
      </c>
      <c r="I227" s="1705">
        <f>VLOOKUP($C227,'Bo sung'!$B$10:$U$206,7,0)</f>
        <v>15000</v>
      </c>
      <c r="J227" s="1901"/>
      <c r="K227" s="1901"/>
      <c r="L227" s="1901"/>
      <c r="M227" s="1901"/>
      <c r="N227" s="1901"/>
      <c r="O227" s="1901"/>
      <c r="P227" s="1901"/>
      <c r="Q227" s="1901"/>
      <c r="R227" s="1901"/>
      <c r="S227" s="1901"/>
      <c r="T227" s="1901"/>
      <c r="U227" s="1809">
        <v>1000</v>
      </c>
      <c r="V227" s="1705">
        <f t="shared" si="21"/>
        <v>1000</v>
      </c>
      <c r="W227" s="1901"/>
      <c r="X227" s="1901"/>
      <c r="Y227" s="1901"/>
      <c r="Z227" s="1901"/>
      <c r="AA227" s="1722">
        <f t="shared" si="20"/>
        <v>1000</v>
      </c>
      <c r="AB227" s="2110" t="s">
        <v>2452</v>
      </c>
    </row>
    <row r="228" spans="1:28" ht="54" customHeight="1">
      <c r="A228" s="1719">
        <v>129</v>
      </c>
      <c r="B228" s="1901"/>
      <c r="C228" s="1574" t="s">
        <v>2386</v>
      </c>
      <c r="D228" s="1690" t="str">
        <f>VLOOKUP($C228,'Bo sung'!$B$10:$U$206,2,0)</f>
        <v>Quảng Trạch</v>
      </c>
      <c r="E228" s="1719">
        <f>VLOOKUP($C228,'Bo sung'!$B$10:$U$206,3,0)</f>
        <v>2020</v>
      </c>
      <c r="F228" s="1719">
        <f>VLOOKUP($C228,'Bo sung'!$B$10:$U$206,4,0)</f>
        <v>2022</v>
      </c>
      <c r="G228" s="1256" t="s">
        <v>2525</v>
      </c>
      <c r="H228" s="1705">
        <f>VLOOKUP($C228,'Bo sung'!$B$10:$U$206,6,0)</f>
        <v>15000</v>
      </c>
      <c r="I228" s="1705">
        <f>VLOOKUP($C228,'Bo sung'!$B$10:$U$206,7,0)</f>
        <v>15000</v>
      </c>
      <c r="J228" s="1901"/>
      <c r="K228" s="1901"/>
      <c r="L228" s="1901"/>
      <c r="M228" s="1901"/>
      <c r="N228" s="1901"/>
      <c r="O228" s="1901"/>
      <c r="P228" s="1901"/>
      <c r="Q228" s="1901"/>
      <c r="R228" s="1901"/>
      <c r="S228" s="1901"/>
      <c r="T228" s="1901"/>
      <c r="U228" s="1809">
        <v>1000</v>
      </c>
      <c r="V228" s="1705">
        <f t="shared" si="21"/>
        <v>1000</v>
      </c>
      <c r="W228" s="1901"/>
      <c r="X228" s="1901"/>
      <c r="Y228" s="1901"/>
      <c r="Z228" s="1901"/>
      <c r="AA228" s="1722">
        <f t="shared" si="20"/>
        <v>1000</v>
      </c>
      <c r="AB228" s="2110" t="s">
        <v>2452</v>
      </c>
    </row>
    <row r="229" spans="1:28" ht="87.75" customHeight="1">
      <c r="A229" s="1719">
        <v>130</v>
      </c>
      <c r="B229" s="1901"/>
      <c r="C229" s="1574" t="s">
        <v>2507</v>
      </c>
      <c r="D229" s="1690" t="str">
        <f>VLOOKUP($C229,'Bo sung'!$B$10:$U$206,2,0)</f>
        <v>Lệ Thủy</v>
      </c>
      <c r="E229" s="1719">
        <f>VLOOKUP($C229,'Bo sung'!$B$10:$U$206,3,0)</f>
        <v>2020</v>
      </c>
      <c r="F229" s="1719">
        <f>VLOOKUP($C229,'Bo sung'!$B$10:$U$206,4,0)</f>
        <v>2022</v>
      </c>
      <c r="G229" s="1256" t="str">
        <f>VLOOKUP($C229,'Bo sung'!$B$10:$U$206,5,0)</f>
        <v>4143/QĐ-UBND ngày 30/10/2019</v>
      </c>
      <c r="H229" s="1705">
        <f>VLOOKUP($C229,'Bo sung'!$B$10:$U$206,6,0)</f>
        <v>15000</v>
      </c>
      <c r="I229" s="1705">
        <f>VLOOKUP($C229,'Bo sung'!$B$10:$U$206,7,0)</f>
        <v>15000</v>
      </c>
      <c r="J229" s="1901"/>
      <c r="K229" s="1901"/>
      <c r="L229" s="1901"/>
      <c r="M229" s="1901"/>
      <c r="N229" s="1901"/>
      <c r="O229" s="1901"/>
      <c r="P229" s="1901"/>
      <c r="Q229" s="1901"/>
      <c r="R229" s="1901"/>
      <c r="S229" s="1901"/>
      <c r="T229" s="1901"/>
      <c r="U229" s="1809">
        <v>1000</v>
      </c>
      <c r="V229" s="1705">
        <f t="shared" si="21"/>
        <v>1000</v>
      </c>
      <c r="W229" s="1901"/>
      <c r="X229" s="1901"/>
      <c r="Y229" s="1901"/>
      <c r="Z229" s="1901"/>
      <c r="AA229" s="1722">
        <f t="shared" ref="AA229:AA235" si="24">V229-L229</f>
        <v>1000</v>
      </c>
      <c r="AB229" s="2110" t="s">
        <v>2452</v>
      </c>
    </row>
    <row r="230" spans="1:28" ht="39" customHeight="1">
      <c r="A230" s="1719">
        <v>131</v>
      </c>
      <c r="B230" s="1901"/>
      <c r="C230" s="1573" t="s">
        <v>2387</v>
      </c>
      <c r="D230" s="1690" t="str">
        <f>VLOOKUP($C230,'Bo sung'!$B$10:$U$206,2,0)</f>
        <v>Lệ Thủy</v>
      </c>
      <c r="E230" s="1719">
        <f>VLOOKUP($C230,'Bo sung'!$B$10:$U$206,3,0)</f>
        <v>2020</v>
      </c>
      <c r="F230" s="1719">
        <f>VLOOKUP($C230,'Bo sung'!$B$10:$U$206,4,0)</f>
        <v>2022</v>
      </c>
      <c r="G230" s="1256" t="str">
        <f>VLOOKUP($C230,'Bo sung'!$B$10:$U$206,5,0)</f>
        <v>4055/QĐ-UBND ngày 28/10/2019</v>
      </c>
      <c r="H230" s="1705">
        <f>VLOOKUP($C230,'Bo sung'!$B$10:$U$206,6,0)</f>
        <v>6500</v>
      </c>
      <c r="I230" s="1705">
        <f>VLOOKUP($C230,'Bo sung'!$B$10:$U$206,7,0)</f>
        <v>6500</v>
      </c>
      <c r="J230" s="1901"/>
      <c r="K230" s="1901"/>
      <c r="L230" s="1901"/>
      <c r="M230" s="1901"/>
      <c r="N230" s="1901"/>
      <c r="O230" s="1901"/>
      <c r="P230" s="1901"/>
      <c r="Q230" s="1901"/>
      <c r="R230" s="1901"/>
      <c r="S230" s="1901"/>
      <c r="T230" s="1901"/>
      <c r="U230" s="1809">
        <v>1950</v>
      </c>
      <c r="V230" s="1705">
        <f t="shared" si="21"/>
        <v>1950</v>
      </c>
      <c r="W230" s="1901"/>
      <c r="X230" s="1901"/>
      <c r="Y230" s="1901"/>
      <c r="Z230" s="1901"/>
      <c r="AA230" s="1722">
        <f t="shared" si="24"/>
        <v>1950</v>
      </c>
      <c r="AB230" s="2110" t="s">
        <v>2452</v>
      </c>
    </row>
    <row r="231" spans="1:28" ht="39" customHeight="1">
      <c r="A231" s="1719">
        <v>132</v>
      </c>
      <c r="B231" s="1901"/>
      <c r="C231" s="1574" t="s">
        <v>2388</v>
      </c>
      <c r="D231" s="1690" t="str">
        <f>VLOOKUP($C231,'Bo sung'!$B$10:$U$206,2,0)</f>
        <v>Đồng Hới</v>
      </c>
      <c r="E231" s="1719">
        <f>VLOOKUP($C231,'Bo sung'!$B$10:$U$206,3,0)</f>
        <v>2020</v>
      </c>
      <c r="F231" s="1719">
        <f>VLOOKUP($C231,'Bo sung'!$B$10:$U$206,4,0)</f>
        <v>2022</v>
      </c>
      <c r="G231" s="1256" t="str">
        <f>VLOOKUP($C231,'Bo sung'!$B$10:$U$206,5,0)</f>
        <v>4162/QĐ-UBND ngày 30/10/2019</v>
      </c>
      <c r="H231" s="1705">
        <f>VLOOKUP($C231,'Bo sung'!$B$10:$U$206,6,0)</f>
        <v>10000</v>
      </c>
      <c r="I231" s="1705">
        <f>VLOOKUP($C231,'Bo sung'!$B$10:$U$206,7,0)</f>
        <v>10000</v>
      </c>
      <c r="J231" s="1901"/>
      <c r="K231" s="1901"/>
      <c r="L231" s="1901"/>
      <c r="M231" s="1901"/>
      <c r="N231" s="1901"/>
      <c r="O231" s="1901"/>
      <c r="P231" s="1901"/>
      <c r="Q231" s="1901"/>
      <c r="R231" s="1901"/>
      <c r="S231" s="1901"/>
      <c r="T231" s="1901"/>
      <c r="U231" s="1809">
        <v>1000</v>
      </c>
      <c r="V231" s="1705">
        <f t="shared" ref="V231:V235" si="25">SUM(M231:U231)</f>
        <v>1000</v>
      </c>
      <c r="W231" s="1901"/>
      <c r="X231" s="1901"/>
      <c r="Y231" s="1901"/>
      <c r="Z231" s="1901"/>
      <c r="AA231" s="1722">
        <f t="shared" si="24"/>
        <v>1000</v>
      </c>
      <c r="AB231" s="2110" t="s">
        <v>2452</v>
      </c>
    </row>
    <row r="232" spans="1:28" ht="39" customHeight="1">
      <c r="A232" s="1719">
        <v>133</v>
      </c>
      <c r="B232" s="1901"/>
      <c r="C232" s="1574" t="s">
        <v>2389</v>
      </c>
      <c r="D232" s="1690" t="str">
        <f>VLOOKUP($C232,'Bo sung'!$B$10:$U$206,2,0)</f>
        <v>Quảng Trạch</v>
      </c>
      <c r="E232" s="1719">
        <f>VLOOKUP($C232,'Bo sung'!$B$10:$U$206,3,0)</f>
        <v>2020</v>
      </c>
      <c r="F232" s="1719">
        <f>VLOOKUP($C232,'Bo sung'!$B$10:$U$206,4,0)</f>
        <v>2022</v>
      </c>
      <c r="G232" s="1256" t="s">
        <v>2513</v>
      </c>
      <c r="H232" s="1705">
        <f>VLOOKUP($C232,'Bo sung'!$B$10:$U$206,6,0)</f>
        <v>5000</v>
      </c>
      <c r="I232" s="1705">
        <f>VLOOKUP($C232,'Bo sung'!$B$10:$U$206,7,0)</f>
        <v>5000</v>
      </c>
      <c r="J232" s="1901"/>
      <c r="K232" s="1901"/>
      <c r="L232" s="1901"/>
      <c r="M232" s="1901"/>
      <c r="N232" s="1901"/>
      <c r="O232" s="1901"/>
      <c r="P232" s="1901"/>
      <c r="Q232" s="1901"/>
      <c r="R232" s="1901"/>
      <c r="S232" s="1901"/>
      <c r="T232" s="1901"/>
      <c r="U232" s="1809">
        <v>1000</v>
      </c>
      <c r="V232" s="1705">
        <f t="shared" si="25"/>
        <v>1000</v>
      </c>
      <c r="W232" s="1901"/>
      <c r="X232" s="1901"/>
      <c r="Y232" s="1901"/>
      <c r="Z232" s="1901"/>
      <c r="AA232" s="1722">
        <f t="shared" si="24"/>
        <v>1000</v>
      </c>
      <c r="AB232" s="2110" t="s">
        <v>2452</v>
      </c>
    </row>
    <row r="233" spans="1:28" ht="67.5" customHeight="1">
      <c r="A233" s="1719">
        <v>134</v>
      </c>
      <c r="B233" s="1901"/>
      <c r="C233" s="1574" t="s">
        <v>2390</v>
      </c>
      <c r="D233" s="1690" t="str">
        <f>VLOOKUP($C233,'Bo sung'!$B$10:$U$211,2,0)</f>
        <v>Ba Đồn</v>
      </c>
      <c r="E233" s="1719">
        <f>VLOOKUP($C233,'Bo sung'!$B$10:$U$211,3,0)</f>
        <v>2020</v>
      </c>
      <c r="F233" s="1719">
        <f>VLOOKUP($C233,'Bo sung'!$B$10:$U$211,4,0)</f>
        <v>2022</v>
      </c>
      <c r="G233" s="1256" t="s">
        <v>2519</v>
      </c>
      <c r="H233" s="1705">
        <f>VLOOKUP($C233,'Bo sung'!$B$10:$U$211,6,0)</f>
        <v>70000</v>
      </c>
      <c r="I233" s="1705">
        <f>VLOOKUP($C233,'Bo sung'!$B$10:$U$211,7,0)</f>
        <v>50000</v>
      </c>
      <c r="J233" s="1901"/>
      <c r="K233" s="1901"/>
      <c r="L233" s="1901"/>
      <c r="M233" s="1901"/>
      <c r="N233" s="1901"/>
      <c r="O233" s="1901"/>
      <c r="P233" s="1901"/>
      <c r="Q233" s="1901"/>
      <c r="R233" s="1901"/>
      <c r="S233" s="1901"/>
      <c r="T233" s="1901">
        <v>1904</v>
      </c>
      <c r="U233" s="1809">
        <v>5000</v>
      </c>
      <c r="V233" s="1705">
        <f t="shared" si="25"/>
        <v>6904</v>
      </c>
      <c r="W233" s="1901"/>
      <c r="X233" s="1901"/>
      <c r="Y233" s="1901"/>
      <c r="Z233" s="1901"/>
      <c r="AA233" s="1722">
        <f t="shared" si="24"/>
        <v>6904</v>
      </c>
      <c r="AB233" s="2110" t="s">
        <v>2452</v>
      </c>
    </row>
    <row r="234" spans="1:28" ht="51" customHeight="1">
      <c r="A234" s="1719">
        <v>135</v>
      </c>
      <c r="B234" s="1901"/>
      <c r="C234" s="1576" t="s">
        <v>2391</v>
      </c>
      <c r="D234" s="1690" t="str">
        <f>VLOOKUP($C234,'Bo sung'!$B$10:$U$211,2,0)</f>
        <v>Quảng Trạch</v>
      </c>
      <c r="E234" s="1719">
        <f>VLOOKUP($C234,'Bo sung'!$B$10:$U$211,3,0)</f>
        <v>2020</v>
      </c>
      <c r="F234" s="1719">
        <f>VLOOKUP($C234,'Bo sung'!$B$10:$U$211,4,0)</f>
        <v>2022</v>
      </c>
      <c r="G234" s="1256" t="s">
        <v>2510</v>
      </c>
      <c r="H234" s="1705">
        <f>VLOOKUP($C234,'Bo sung'!$B$10:$U$211,6,0)</f>
        <v>8000</v>
      </c>
      <c r="I234" s="1705">
        <f>VLOOKUP($C234,'Bo sung'!$B$10:$U$211,7,0)</f>
        <v>3000</v>
      </c>
      <c r="J234" s="1901"/>
      <c r="K234" s="1901"/>
      <c r="L234" s="1901"/>
      <c r="M234" s="1901"/>
      <c r="N234" s="1901"/>
      <c r="O234" s="1901"/>
      <c r="P234" s="1901"/>
      <c r="Q234" s="1901"/>
      <c r="R234" s="1901"/>
      <c r="S234" s="1901"/>
      <c r="T234" s="1901"/>
      <c r="U234" s="1903">
        <v>900</v>
      </c>
      <c r="V234" s="1705">
        <f t="shared" si="25"/>
        <v>900</v>
      </c>
      <c r="W234" s="1901"/>
      <c r="X234" s="1901"/>
      <c r="Y234" s="1901"/>
      <c r="Z234" s="1901"/>
      <c r="AA234" s="1722">
        <f t="shared" si="24"/>
        <v>900</v>
      </c>
      <c r="AB234" s="2110" t="s">
        <v>2452</v>
      </c>
    </row>
    <row r="235" spans="1:28" ht="61.5" customHeight="1">
      <c r="A235" s="1719">
        <v>136</v>
      </c>
      <c r="B235" s="1901"/>
      <c r="C235" s="1573" t="s">
        <v>2401</v>
      </c>
      <c r="D235" s="1690" t="str">
        <f>VLOOKUP($C235,'Bo sung'!$B$10:$U$211,2,0)</f>
        <v>Bố Trạch</v>
      </c>
      <c r="E235" s="1719">
        <f>VLOOKUP($C235,'Bo sung'!$B$10:$U$211,3,0)</f>
        <v>2020</v>
      </c>
      <c r="F235" s="1719">
        <f>VLOOKUP($C235,'Bo sung'!$B$10:$U$211,4,0)</f>
        <v>2022</v>
      </c>
      <c r="G235" s="1256" t="str">
        <f>VLOOKUP($C235,'Bo sung'!$B$10:$U$211,5,0)</f>
        <v>4176/QĐ-UBND ngày 30/10/2019</v>
      </c>
      <c r="H235" s="1705">
        <f>VLOOKUP($C235,'Bo sung'!$B$10:$U$211,6,0)</f>
        <v>10000</v>
      </c>
      <c r="I235" s="1705">
        <f>VLOOKUP($C235,'Bo sung'!$B$10:$U$211,7,0)</f>
        <v>6000</v>
      </c>
      <c r="J235" s="1901"/>
      <c r="K235" s="1901"/>
      <c r="L235" s="1901"/>
      <c r="M235" s="1901"/>
      <c r="N235" s="1901"/>
      <c r="O235" s="1901"/>
      <c r="P235" s="1901"/>
      <c r="Q235" s="1901"/>
      <c r="R235" s="1901"/>
      <c r="S235" s="1901"/>
      <c r="T235" s="1901"/>
      <c r="U235" s="1903">
        <v>1800</v>
      </c>
      <c r="V235" s="1705">
        <f t="shared" si="25"/>
        <v>1800</v>
      </c>
      <c r="W235" s="1901"/>
      <c r="X235" s="1901"/>
      <c r="Y235" s="1901"/>
      <c r="Z235" s="1901"/>
      <c r="AA235" s="1722">
        <f t="shared" si="24"/>
        <v>1800</v>
      </c>
      <c r="AB235" s="2110" t="s">
        <v>2452</v>
      </c>
    </row>
  </sheetData>
  <mergeCells count="39">
    <mergeCell ref="A2:AB2"/>
    <mergeCell ref="A3:AA3"/>
    <mergeCell ref="AH4:AJ4"/>
    <mergeCell ref="AH5:AJ5"/>
    <mergeCell ref="AH6:AJ6"/>
    <mergeCell ref="AD4:AF4"/>
    <mergeCell ref="AD5:AF5"/>
    <mergeCell ref="AD6:AF6"/>
    <mergeCell ref="W6:W7"/>
    <mergeCell ref="X6:Z6"/>
    <mergeCell ref="A4:A7"/>
    <mergeCell ref="B4:B7"/>
    <mergeCell ref="C4:C7"/>
    <mergeCell ref="D4:D7"/>
    <mergeCell ref="E4:E7"/>
    <mergeCell ref="K6:K7"/>
    <mergeCell ref="A1:AB1"/>
    <mergeCell ref="V4:V7"/>
    <mergeCell ref="AA4:AA7"/>
    <mergeCell ref="G4:I4"/>
    <mergeCell ref="J4:K5"/>
    <mergeCell ref="L4:L7"/>
    <mergeCell ref="W4:Z5"/>
    <mergeCell ref="AB4:AB7"/>
    <mergeCell ref="G5:G7"/>
    <mergeCell ref="H5:I5"/>
    <mergeCell ref="H6:H7"/>
    <mergeCell ref="I6:I7"/>
    <mergeCell ref="J6:J7"/>
    <mergeCell ref="R4:R7"/>
    <mergeCell ref="U4:U7"/>
    <mergeCell ref="F4:F7"/>
    <mergeCell ref="S4:S7"/>
    <mergeCell ref="T4:T7"/>
    <mergeCell ref="M4:M7"/>
    <mergeCell ref="N4:N7"/>
    <mergeCell ref="O4:O7"/>
    <mergeCell ref="P4:P7"/>
    <mergeCell ref="Q4:Q7"/>
  </mergeCells>
  <pageMargins left="0.94488188976377963" right="0.19685039370078741" top="0.39370078740157483" bottom="0.35" header="0.31496062992125984" footer="0.2"/>
  <pageSetup paperSize="9" scale="75" orientation="landscape" r:id="rId1"/>
  <headerFoot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3:V64"/>
  <sheetViews>
    <sheetView topLeftCell="A4" zoomScale="70" zoomScaleNormal="70" workbookViewId="0">
      <pane xSplit="2" ySplit="5" topLeftCell="C16" activePane="bottomRight" state="frozen"/>
      <selection activeCell="A4" sqref="A4"/>
      <selection pane="topRight" activeCell="C4" sqref="C4"/>
      <selection pane="bottomLeft" activeCell="A9" sqref="A9"/>
      <selection pane="bottomRight" activeCell="B27" sqref="B27"/>
    </sheetView>
  </sheetViews>
  <sheetFormatPr defaultRowHeight="15.75"/>
  <cols>
    <col min="1" max="1" width="6.125" style="1553" customWidth="1"/>
    <col min="2" max="2" width="37.25" style="1553" customWidth="1"/>
    <col min="3" max="5" width="9" style="1553"/>
    <col min="6" max="6" width="12.625" style="1553" customWidth="1"/>
    <col min="7" max="7" width="11.375" style="1553" customWidth="1"/>
    <col min="8" max="8" width="9.875" style="1553" customWidth="1"/>
    <col min="9" max="10" width="0" style="1553" hidden="1" customWidth="1"/>
    <col min="11" max="11" width="11" style="1553" customWidth="1"/>
    <col min="12" max="12" width="10.25" style="1553" customWidth="1"/>
    <col min="13" max="13" width="10.375" style="1553" customWidth="1"/>
    <col min="14" max="14" width="10.625" style="1553" customWidth="1"/>
    <col min="15" max="15" width="11.25" style="1553" customWidth="1"/>
    <col min="16" max="16" width="17.625" style="1553" customWidth="1"/>
    <col min="17" max="17" width="9" style="1566"/>
    <col min="18" max="16384" width="9" style="1553"/>
  </cols>
  <sheetData>
    <row r="3" spans="1:21">
      <c r="N3" t="s">
        <v>1481</v>
      </c>
    </row>
    <row r="4" spans="1:21">
      <c r="A4" s="2186" t="s">
        <v>1522</v>
      </c>
      <c r="B4" s="2186" t="s">
        <v>1</v>
      </c>
      <c r="C4" s="2186" t="s">
        <v>2</v>
      </c>
      <c r="D4" s="2186" t="s">
        <v>1090</v>
      </c>
      <c r="E4" s="2186" t="s">
        <v>649</v>
      </c>
      <c r="F4" s="2186" t="s">
        <v>3</v>
      </c>
      <c r="G4" s="2186"/>
      <c r="H4" s="2186"/>
      <c r="I4" s="2186" t="s">
        <v>4</v>
      </c>
      <c r="J4" s="2186"/>
      <c r="K4" s="2186" t="s">
        <v>1663</v>
      </c>
      <c r="L4" s="2186" t="s">
        <v>6</v>
      </c>
      <c r="M4" s="2186"/>
      <c r="N4" s="2186"/>
      <c r="O4" s="2186"/>
      <c r="P4" s="2186" t="s">
        <v>7</v>
      </c>
      <c r="Q4" s="2186" t="s">
        <v>8</v>
      </c>
      <c r="R4" s="2186" t="s">
        <v>1715</v>
      </c>
      <c r="S4" s="2186" t="s">
        <v>1716</v>
      </c>
      <c r="T4" s="2186" t="s">
        <v>1717</v>
      </c>
      <c r="U4" s="2186" t="s">
        <v>1849</v>
      </c>
    </row>
    <row r="5" spans="1:21">
      <c r="A5" s="2186"/>
      <c r="B5" s="2186"/>
      <c r="C5" s="2186"/>
      <c r="D5" s="2186"/>
      <c r="E5" s="2186"/>
      <c r="F5" s="2186" t="s">
        <v>1587</v>
      </c>
      <c r="G5" s="2186" t="s">
        <v>10</v>
      </c>
      <c r="H5" s="2186"/>
      <c r="I5" s="2186"/>
      <c r="J5" s="2186"/>
      <c r="K5" s="2186"/>
      <c r="L5" s="2186"/>
      <c r="M5" s="2186"/>
      <c r="N5" s="2186"/>
      <c r="O5" s="2186"/>
      <c r="P5" s="2186"/>
      <c r="Q5" s="2186"/>
      <c r="R5" s="2186"/>
      <c r="S5" s="2186"/>
      <c r="T5" s="2186"/>
      <c r="U5" s="2186"/>
    </row>
    <row r="6" spans="1:21">
      <c r="A6" s="2186"/>
      <c r="B6" s="2186"/>
      <c r="C6" s="2186"/>
      <c r="D6" s="2186"/>
      <c r="E6" s="2186"/>
      <c r="F6" s="2186"/>
      <c r="G6" s="2186" t="s">
        <v>1588</v>
      </c>
      <c r="H6" s="2186" t="s">
        <v>1589</v>
      </c>
      <c r="I6" s="2186" t="s">
        <v>1588</v>
      </c>
      <c r="J6" s="2186" t="s">
        <v>1589</v>
      </c>
      <c r="K6" s="2186"/>
      <c r="L6" s="2186" t="s">
        <v>13</v>
      </c>
      <c r="M6" s="2186" t="s">
        <v>14</v>
      </c>
      <c r="N6" s="2186"/>
      <c r="O6" s="2186"/>
      <c r="P6" s="2186"/>
      <c r="Q6" s="2186"/>
      <c r="R6" s="2186"/>
      <c r="S6" s="2186"/>
      <c r="T6" s="2186"/>
      <c r="U6" s="2186"/>
    </row>
    <row r="7" spans="1:21" ht="31.5">
      <c r="A7" s="2186"/>
      <c r="B7" s="2186"/>
      <c r="C7" s="2186"/>
      <c r="D7" s="2186"/>
      <c r="E7" s="2186"/>
      <c r="F7" s="2186"/>
      <c r="G7" s="2186"/>
      <c r="H7" s="2186"/>
      <c r="I7" s="2186"/>
      <c r="J7" s="2186"/>
      <c r="K7" s="2186"/>
      <c r="L7" s="2186"/>
      <c r="M7" s="1571" t="s">
        <v>15</v>
      </c>
      <c r="N7" s="1571" t="s">
        <v>16</v>
      </c>
      <c r="O7" s="1554" t="s">
        <v>17</v>
      </c>
      <c r="P7" s="2186"/>
      <c r="Q7" s="2186"/>
      <c r="R7" s="2186"/>
      <c r="S7" s="2186"/>
      <c r="T7" s="2186"/>
      <c r="U7" s="2186"/>
    </row>
    <row r="8" spans="1:21">
      <c r="A8" s="1560"/>
      <c r="B8" s="1560">
        <v>1</v>
      </c>
      <c r="C8" s="1560">
        <v>2</v>
      </c>
      <c r="D8" s="1560">
        <v>3</v>
      </c>
      <c r="E8" s="1560">
        <v>4</v>
      </c>
      <c r="F8" s="1560">
        <v>5</v>
      </c>
      <c r="G8" s="1560">
        <v>6</v>
      </c>
      <c r="H8" s="1560">
        <v>7</v>
      </c>
      <c r="I8" s="1560">
        <v>8</v>
      </c>
      <c r="J8" s="1560">
        <v>9</v>
      </c>
      <c r="K8" s="1560">
        <v>10</v>
      </c>
      <c r="L8" s="1560">
        <v>11</v>
      </c>
      <c r="M8" s="1560">
        <v>12</v>
      </c>
      <c r="N8" s="1560">
        <v>13</v>
      </c>
      <c r="O8" s="1560">
        <v>14</v>
      </c>
      <c r="P8" s="1560">
        <v>15</v>
      </c>
      <c r="Q8" s="1560">
        <v>16</v>
      </c>
      <c r="R8" s="1560">
        <v>17</v>
      </c>
      <c r="S8" s="1560">
        <v>18</v>
      </c>
      <c r="T8" s="1560">
        <v>19</v>
      </c>
      <c r="U8" s="1560">
        <v>20</v>
      </c>
    </row>
    <row r="9" spans="1:21" s="1557" customFormat="1">
      <c r="A9" s="1561"/>
      <c r="B9" s="1562" t="s">
        <v>1670</v>
      </c>
      <c r="C9" s="1561"/>
      <c r="D9" s="1561"/>
      <c r="E9" s="1561"/>
      <c r="F9" s="1561"/>
      <c r="G9" s="1561"/>
      <c r="H9" s="1561"/>
      <c r="I9" s="1561"/>
      <c r="J9" s="1561"/>
      <c r="K9" s="1652">
        <f>SUBTOTAL(109,K10:K64)</f>
        <v>58917</v>
      </c>
      <c r="L9" s="1652">
        <f>SUBTOTAL(109,L10:L64)</f>
        <v>308500</v>
      </c>
      <c r="M9" s="1652">
        <f>SUBTOTAL(109,M10:M64)</f>
        <v>16496</v>
      </c>
      <c r="N9" s="1652">
        <f>SUBTOTAL(109,N10:N64)</f>
        <v>48641</v>
      </c>
      <c r="O9" s="1652">
        <f>SUBTOTAL(109,O10:O64)</f>
        <v>243363</v>
      </c>
      <c r="P9" s="1561"/>
      <c r="Q9" s="1568"/>
      <c r="R9" s="1561"/>
      <c r="S9" s="1561"/>
      <c r="T9" s="1652">
        <f>SUBTOTAL(109,T10:T64)</f>
        <v>78749</v>
      </c>
      <c r="U9" s="1561"/>
    </row>
    <row r="10" spans="1:21" s="1558" customFormat="1">
      <c r="A10" s="1563"/>
      <c r="B10" s="1564" t="s">
        <v>1664</v>
      </c>
      <c r="C10" s="1563"/>
      <c r="D10" s="1563"/>
      <c r="E10" s="1563"/>
      <c r="F10" s="1563"/>
      <c r="G10" s="1563"/>
      <c r="H10" s="1563"/>
      <c r="I10" s="1563"/>
      <c r="J10" s="1563"/>
      <c r="K10" s="1563"/>
      <c r="L10" s="1563"/>
      <c r="M10" s="1563"/>
      <c r="N10" s="1563"/>
      <c r="O10" s="1563"/>
      <c r="P10" s="1563"/>
      <c r="Q10" s="1569"/>
      <c r="R10" s="1563"/>
      <c r="S10" s="1563"/>
      <c r="T10" s="1563"/>
      <c r="U10" s="1563"/>
    </row>
    <row r="11" spans="1:21" ht="47.25">
      <c r="A11" s="1560"/>
      <c r="B11" s="1555" t="s">
        <v>1681</v>
      </c>
      <c r="C11" s="1256" t="s">
        <v>19</v>
      </c>
      <c r="D11" s="1256">
        <v>2018</v>
      </c>
      <c r="E11" s="1256">
        <v>2020</v>
      </c>
      <c r="F11" s="1256" t="s">
        <v>1839</v>
      </c>
      <c r="G11" s="1575">
        <v>5934</v>
      </c>
      <c r="H11" s="1575">
        <v>5934</v>
      </c>
      <c r="I11" s="1560"/>
      <c r="J11" s="1560"/>
      <c r="K11" s="1560"/>
      <c r="L11" s="1580">
        <f>M11+N11+O11</f>
        <v>5340</v>
      </c>
      <c r="M11" s="1560"/>
      <c r="N11" s="1560"/>
      <c r="O11" s="1580">
        <f>R11+S11+T11</f>
        <v>5340</v>
      </c>
      <c r="P11" s="1572" t="s">
        <v>2033</v>
      </c>
      <c r="Q11" s="1556" t="s">
        <v>1692</v>
      </c>
      <c r="R11" s="1580">
        <v>2670</v>
      </c>
      <c r="S11" s="1580">
        <v>2670</v>
      </c>
      <c r="T11" s="1580"/>
      <c r="U11" s="1560"/>
    </row>
    <row r="12" spans="1:21" s="1558" customFormat="1">
      <c r="A12" s="1563"/>
      <c r="B12" s="1564" t="s">
        <v>1665</v>
      </c>
      <c r="C12" s="1563"/>
      <c r="D12" s="1563"/>
      <c r="E12" s="1563"/>
      <c r="F12" s="1563"/>
      <c r="G12" s="1563"/>
      <c r="H12" s="1563"/>
      <c r="I12" s="1563"/>
      <c r="J12" s="1563"/>
      <c r="K12" s="1563"/>
      <c r="L12" s="1563"/>
      <c r="M12" s="1563"/>
      <c r="N12" s="1563"/>
      <c r="O12" s="1563"/>
      <c r="P12" s="1563"/>
      <c r="Q12" s="1556"/>
      <c r="R12" s="1563"/>
      <c r="S12" s="1563"/>
      <c r="T12" s="1563"/>
      <c r="U12" s="1563"/>
    </row>
    <row r="13" spans="1:21" ht="47.25">
      <c r="A13" s="1560"/>
      <c r="B13" s="1555" t="s">
        <v>1682</v>
      </c>
      <c r="C13" s="1256" t="s">
        <v>132</v>
      </c>
      <c r="D13" s="1256">
        <v>2018</v>
      </c>
      <c r="E13" s="1256">
        <v>2020</v>
      </c>
      <c r="F13" s="1256" t="s">
        <v>1840</v>
      </c>
      <c r="G13" s="1575">
        <v>3000</v>
      </c>
      <c r="H13" s="1575">
        <v>3000</v>
      </c>
      <c r="I13" s="1560"/>
      <c r="J13" s="1560"/>
      <c r="K13" s="1560"/>
      <c r="L13" s="1580">
        <f t="shared" ref="L13:L21" si="0">M13+N13+O13</f>
        <v>2700</v>
      </c>
      <c r="M13" s="1560"/>
      <c r="N13" s="1560"/>
      <c r="O13" s="1580">
        <f t="shared" ref="O13:O19" si="1">R13+S13+T13</f>
        <v>2700</v>
      </c>
      <c r="P13" s="1572" t="s">
        <v>1713</v>
      </c>
      <c r="Q13" s="1556" t="s">
        <v>1768</v>
      </c>
      <c r="R13" s="1580">
        <v>810</v>
      </c>
      <c r="S13" s="1580">
        <v>1890</v>
      </c>
      <c r="T13" s="1580"/>
      <c r="U13" s="1560"/>
    </row>
    <row r="14" spans="1:21" ht="47.25">
      <c r="A14" s="1560"/>
      <c r="B14" s="1555" t="s">
        <v>1683</v>
      </c>
      <c r="C14" s="1256" t="s">
        <v>211</v>
      </c>
      <c r="D14" s="1256">
        <v>2018</v>
      </c>
      <c r="E14" s="1256">
        <v>2020</v>
      </c>
      <c r="F14" s="1256" t="s">
        <v>1841</v>
      </c>
      <c r="G14" s="1575">
        <v>4500</v>
      </c>
      <c r="H14" s="1575">
        <v>4500</v>
      </c>
      <c r="I14" s="1560"/>
      <c r="J14" s="1560"/>
      <c r="K14" s="1560"/>
      <c r="L14" s="1580">
        <f t="shared" si="0"/>
        <v>4000</v>
      </c>
      <c r="M14" s="1560"/>
      <c r="N14" s="1580">
        <v>40</v>
      </c>
      <c r="O14" s="1580">
        <f t="shared" si="1"/>
        <v>3960</v>
      </c>
      <c r="P14" s="1572" t="s">
        <v>1713</v>
      </c>
      <c r="Q14" s="1556" t="s">
        <v>1768</v>
      </c>
      <c r="R14" s="1580">
        <v>1188</v>
      </c>
      <c r="S14" s="1580">
        <v>1386</v>
      </c>
      <c r="T14" s="1580">
        <v>1386</v>
      </c>
      <c r="U14" s="1560"/>
    </row>
    <row r="15" spans="1:21" ht="47.25">
      <c r="A15" s="1560"/>
      <c r="B15" s="1555" t="s">
        <v>1684</v>
      </c>
      <c r="C15" s="1256" t="s">
        <v>51</v>
      </c>
      <c r="D15" s="1256">
        <v>2018</v>
      </c>
      <c r="E15" s="1256">
        <v>2020</v>
      </c>
      <c r="F15" s="1256" t="s">
        <v>1842</v>
      </c>
      <c r="G15" s="1575">
        <v>5500</v>
      </c>
      <c r="H15" s="1575">
        <v>5500</v>
      </c>
      <c r="I15" s="1560"/>
      <c r="J15" s="1560"/>
      <c r="K15" s="1560"/>
      <c r="L15" s="1580">
        <f t="shared" si="0"/>
        <v>2970</v>
      </c>
      <c r="M15" s="1560"/>
      <c r="N15" s="1560"/>
      <c r="O15" s="1580">
        <f t="shared" si="1"/>
        <v>2970</v>
      </c>
      <c r="P15" s="1572" t="s">
        <v>1713</v>
      </c>
      <c r="Q15" s="1556" t="s">
        <v>1768</v>
      </c>
      <c r="R15" s="1580">
        <v>891</v>
      </c>
      <c r="S15" s="1580">
        <v>1040</v>
      </c>
      <c r="T15" s="1580">
        <v>1039</v>
      </c>
      <c r="U15" s="1560"/>
    </row>
    <row r="16" spans="1:21" ht="94.5">
      <c r="A16" s="1560"/>
      <c r="B16" s="1587" t="s">
        <v>1858</v>
      </c>
      <c r="C16" s="1256" t="s">
        <v>237</v>
      </c>
      <c r="D16" s="1256">
        <v>2019</v>
      </c>
      <c r="E16" s="1256">
        <v>2021</v>
      </c>
      <c r="F16" s="1256" t="s">
        <v>1860</v>
      </c>
      <c r="G16" s="1575">
        <v>4000</v>
      </c>
      <c r="H16" s="1575">
        <v>4000</v>
      </c>
      <c r="I16" s="1560"/>
      <c r="J16" s="1560"/>
      <c r="K16" s="1560"/>
      <c r="L16" s="1580">
        <f t="shared" si="0"/>
        <v>2400</v>
      </c>
      <c r="M16" s="1560"/>
      <c r="N16" s="1560"/>
      <c r="O16" s="1580">
        <f t="shared" si="1"/>
        <v>2400</v>
      </c>
      <c r="P16" s="1572" t="s">
        <v>1857</v>
      </c>
      <c r="Q16" s="1556" t="s">
        <v>1768</v>
      </c>
      <c r="R16" s="1580"/>
      <c r="S16" s="1580">
        <v>1200</v>
      </c>
      <c r="T16" s="1580">
        <v>1200</v>
      </c>
      <c r="U16" s="1592" t="s">
        <v>2032</v>
      </c>
    </row>
    <row r="17" spans="1:21" ht="94.5">
      <c r="A17" s="1560"/>
      <c r="B17" s="1587" t="s">
        <v>1086</v>
      </c>
      <c r="C17" s="1256" t="s">
        <v>237</v>
      </c>
      <c r="D17" s="1256">
        <v>2019</v>
      </c>
      <c r="E17" s="1256">
        <v>2021</v>
      </c>
      <c r="F17" s="1256" t="s">
        <v>1861</v>
      </c>
      <c r="G17" s="1575">
        <v>4000</v>
      </c>
      <c r="H17" s="1575">
        <v>4000</v>
      </c>
      <c r="I17" s="1560"/>
      <c r="J17" s="1560"/>
      <c r="K17" s="1560"/>
      <c r="L17" s="1580">
        <f t="shared" si="0"/>
        <v>2400</v>
      </c>
      <c r="M17" s="1560"/>
      <c r="N17" s="1560"/>
      <c r="O17" s="1580">
        <f t="shared" si="1"/>
        <v>2400</v>
      </c>
      <c r="P17" s="1572" t="s">
        <v>1857</v>
      </c>
      <c r="Q17" s="1556" t="s">
        <v>1768</v>
      </c>
      <c r="R17" s="1580"/>
      <c r="S17" s="1580">
        <v>1200</v>
      </c>
      <c r="T17" s="1580">
        <v>1200</v>
      </c>
      <c r="U17" s="1592" t="s">
        <v>2032</v>
      </c>
    </row>
    <row r="18" spans="1:21" ht="47.25">
      <c r="A18" s="1560"/>
      <c r="B18" s="1573" t="s">
        <v>1859</v>
      </c>
      <c r="C18" s="1256" t="str">
        <f>VLOOKUP($B18,[1]DATA!$B$14:$AU$589,6,0)</f>
        <v>Lệ Thủy</v>
      </c>
      <c r="D18" s="1256">
        <v>2019</v>
      </c>
      <c r="E18" s="1256">
        <v>2021</v>
      </c>
      <c r="F18" s="1256" t="s">
        <v>1862</v>
      </c>
      <c r="G18" s="1575">
        <v>5500</v>
      </c>
      <c r="H18" s="1575">
        <v>5500</v>
      </c>
      <c r="I18" s="1560"/>
      <c r="J18" s="1560"/>
      <c r="K18" s="1560"/>
      <c r="L18" s="1580">
        <f t="shared" si="0"/>
        <v>3300</v>
      </c>
      <c r="M18" s="1560"/>
      <c r="N18" s="1560"/>
      <c r="O18" s="1580">
        <f t="shared" si="1"/>
        <v>3300</v>
      </c>
      <c r="P18" s="1572" t="s">
        <v>1857</v>
      </c>
      <c r="Q18" s="1556" t="s">
        <v>1768</v>
      </c>
      <c r="R18" s="1580"/>
      <c r="S18" s="1580">
        <v>1650</v>
      </c>
      <c r="T18" s="1580">
        <v>1650</v>
      </c>
      <c r="U18" s="1592" t="s">
        <v>1911</v>
      </c>
    </row>
    <row r="19" spans="1:21" ht="57.75" customHeight="1">
      <c r="A19" s="1560"/>
      <c r="B19" s="1573" t="s">
        <v>1693</v>
      </c>
      <c r="C19" s="1256" t="s">
        <v>237</v>
      </c>
      <c r="D19" s="1256">
        <v>2019</v>
      </c>
      <c r="E19" s="1256">
        <v>2021</v>
      </c>
      <c r="F19" s="1256" t="s">
        <v>1696</v>
      </c>
      <c r="G19" s="1575">
        <v>3000</v>
      </c>
      <c r="H19" s="1575">
        <v>1800</v>
      </c>
      <c r="I19" s="1560"/>
      <c r="J19" s="1560"/>
      <c r="K19" s="1560"/>
      <c r="L19" s="1580">
        <f t="shared" si="0"/>
        <v>540</v>
      </c>
      <c r="M19" s="1560"/>
      <c r="N19" s="1560"/>
      <c r="O19" s="1580">
        <f t="shared" si="1"/>
        <v>540</v>
      </c>
      <c r="P19" s="1572" t="s">
        <v>1714</v>
      </c>
      <c r="Q19" s="1556" t="s">
        <v>1768</v>
      </c>
      <c r="R19" s="1560"/>
      <c r="S19" s="1560"/>
      <c r="T19" s="1580">
        <f>H19*0.3</f>
        <v>540</v>
      </c>
      <c r="U19" s="1560"/>
    </row>
    <row r="20" spans="1:21" ht="57.75" customHeight="1">
      <c r="A20" s="1560"/>
      <c r="B20" s="1574" t="s">
        <v>1694</v>
      </c>
      <c r="C20" s="1256" t="s">
        <v>211</v>
      </c>
      <c r="D20" s="1256">
        <v>2019</v>
      </c>
      <c r="E20" s="1256">
        <v>2021</v>
      </c>
      <c r="F20" s="1256" t="s">
        <v>1697</v>
      </c>
      <c r="G20" s="1575">
        <v>3000</v>
      </c>
      <c r="H20" s="1575">
        <v>1800</v>
      </c>
      <c r="I20" s="1560"/>
      <c r="J20" s="1560"/>
      <c r="K20" s="1560"/>
      <c r="L20" s="1580">
        <f t="shared" si="0"/>
        <v>540</v>
      </c>
      <c r="M20" s="1560"/>
      <c r="N20" s="1560"/>
      <c r="O20" s="1580">
        <f>H20*0.3</f>
        <v>540</v>
      </c>
      <c r="P20" s="1572" t="s">
        <v>1714</v>
      </c>
      <c r="Q20" s="1556" t="s">
        <v>1768</v>
      </c>
      <c r="R20" s="1560"/>
      <c r="S20" s="1560"/>
      <c r="T20" s="1580">
        <f>H20*0.3</f>
        <v>540</v>
      </c>
      <c r="U20" s="1560"/>
    </row>
    <row r="21" spans="1:21" ht="57.75" customHeight="1">
      <c r="A21" s="1560"/>
      <c r="B21" s="1573" t="s">
        <v>1695</v>
      </c>
      <c r="C21" s="1256" t="s">
        <v>132</v>
      </c>
      <c r="D21" s="1256">
        <v>2019</v>
      </c>
      <c r="E21" s="1256">
        <v>2021</v>
      </c>
      <c r="F21" s="1256" t="s">
        <v>2037</v>
      </c>
      <c r="G21" s="1575">
        <v>5000</v>
      </c>
      <c r="H21" s="1575">
        <v>3000</v>
      </c>
      <c r="I21" s="1560"/>
      <c r="J21" s="1560"/>
      <c r="K21" s="1560"/>
      <c r="L21" s="1580">
        <f t="shared" si="0"/>
        <v>900</v>
      </c>
      <c r="M21" s="1560"/>
      <c r="N21" s="1560"/>
      <c r="O21" s="1580">
        <f>H21*0.3</f>
        <v>900</v>
      </c>
      <c r="P21" s="1572" t="s">
        <v>1714</v>
      </c>
      <c r="Q21" s="1556" t="s">
        <v>1768</v>
      </c>
      <c r="R21" s="1560"/>
      <c r="S21" s="1560"/>
      <c r="T21" s="1580">
        <f>H21*0.3</f>
        <v>900</v>
      </c>
      <c r="U21" s="1560"/>
    </row>
    <row r="22" spans="1:21" s="1558" customFormat="1">
      <c r="A22" s="1563"/>
      <c r="B22" s="1563" t="s">
        <v>1666</v>
      </c>
      <c r="C22" s="1563"/>
      <c r="D22" s="1563"/>
      <c r="E22" s="1563"/>
      <c r="F22" s="1563"/>
      <c r="G22" s="1563"/>
      <c r="H22" s="1563"/>
      <c r="I22" s="1563"/>
      <c r="J22" s="1563"/>
      <c r="K22" s="1563"/>
      <c r="L22" s="1563"/>
      <c r="M22" s="1563"/>
      <c r="N22" s="1563"/>
      <c r="O22" s="1563"/>
      <c r="P22" s="1563"/>
      <c r="Q22" s="1569"/>
      <c r="R22" s="1563"/>
      <c r="S22" s="1563"/>
      <c r="T22" s="1563"/>
      <c r="U22" s="1563"/>
    </row>
    <row r="23" spans="1:21" s="1558" customFormat="1" ht="47.25">
      <c r="A23" s="1563"/>
      <c r="B23" s="1589" t="s">
        <v>91</v>
      </c>
      <c r="C23" s="1591" t="s">
        <v>237</v>
      </c>
      <c r="D23" s="1256">
        <v>2018</v>
      </c>
      <c r="E23" s="1256">
        <v>2020</v>
      </c>
      <c r="F23" s="1256" t="s">
        <v>1879</v>
      </c>
      <c r="G23" s="1575">
        <v>3982</v>
      </c>
      <c r="H23" s="1575">
        <v>3000</v>
      </c>
      <c r="I23" s="1565"/>
      <c r="J23" s="1565"/>
      <c r="K23" s="1565"/>
      <c r="L23" s="1580">
        <f t="shared" ref="L23:L28" si="2">M23+N23+O23</f>
        <v>3000</v>
      </c>
      <c r="M23" s="1580"/>
      <c r="N23" s="1580"/>
      <c r="O23" s="1580">
        <f t="shared" ref="O23:O28" si="3">R23+S23+T23</f>
        <v>3000</v>
      </c>
      <c r="P23" s="1572" t="s">
        <v>1857</v>
      </c>
      <c r="Q23" s="1570"/>
      <c r="R23" s="1575"/>
      <c r="S23" s="1575">
        <v>1500</v>
      </c>
      <c r="T23" s="1575">
        <v>1500</v>
      </c>
      <c r="U23" s="1591" t="s">
        <v>2022</v>
      </c>
    </row>
    <row r="24" spans="1:21" s="1558" customFormat="1" ht="47.25">
      <c r="A24" s="1563"/>
      <c r="B24" s="1590" t="s">
        <v>1877</v>
      </c>
      <c r="C24" s="1591" t="s">
        <v>51</v>
      </c>
      <c r="D24" s="1256">
        <v>2018</v>
      </c>
      <c r="E24" s="1256">
        <v>2020</v>
      </c>
      <c r="F24" s="1256" t="s">
        <v>1880</v>
      </c>
      <c r="G24" s="1575">
        <v>14800</v>
      </c>
      <c r="H24" s="1575">
        <v>9800</v>
      </c>
      <c r="I24" s="1565"/>
      <c r="J24" s="1565"/>
      <c r="K24" s="1565"/>
      <c r="L24" s="1580">
        <f t="shared" si="2"/>
        <v>9600</v>
      </c>
      <c r="M24" s="1580"/>
      <c r="N24" s="1580"/>
      <c r="O24" s="1580">
        <f t="shared" si="3"/>
        <v>9600</v>
      </c>
      <c r="P24" s="1572" t="s">
        <v>1857</v>
      </c>
      <c r="Q24" s="1570"/>
      <c r="R24" s="1575"/>
      <c r="S24" s="1575">
        <v>4800</v>
      </c>
      <c r="T24" s="1575">
        <v>4800</v>
      </c>
      <c r="U24" s="1591" t="s">
        <v>2022</v>
      </c>
    </row>
    <row r="25" spans="1:21" s="1558" customFormat="1" ht="63">
      <c r="A25" s="1563"/>
      <c r="B25" s="1587" t="s">
        <v>1878</v>
      </c>
      <c r="C25" s="1592" t="s">
        <v>237</v>
      </c>
      <c r="D25" s="1256">
        <v>2019</v>
      </c>
      <c r="E25" s="1256">
        <v>2021</v>
      </c>
      <c r="F25" s="1256" t="s">
        <v>1881</v>
      </c>
      <c r="G25" s="1575">
        <v>3000</v>
      </c>
      <c r="H25" s="1575">
        <v>3000</v>
      </c>
      <c r="I25" s="1565"/>
      <c r="J25" s="1565"/>
      <c r="K25" s="1565"/>
      <c r="L25" s="1580">
        <f t="shared" si="2"/>
        <v>1800</v>
      </c>
      <c r="M25" s="1580"/>
      <c r="N25" s="1580"/>
      <c r="O25" s="1580">
        <f t="shared" si="3"/>
        <v>1800</v>
      </c>
      <c r="P25" s="1572" t="s">
        <v>1857</v>
      </c>
      <c r="Q25" s="1570"/>
      <c r="R25" s="1575"/>
      <c r="S25" s="1575">
        <v>900</v>
      </c>
      <c r="T25" s="1575">
        <v>900</v>
      </c>
      <c r="U25" s="1592" t="s">
        <v>2023</v>
      </c>
    </row>
    <row r="26" spans="1:21" s="1558" customFormat="1" ht="63">
      <c r="A26" s="1563"/>
      <c r="B26" s="1587" t="s">
        <v>95</v>
      </c>
      <c r="C26" s="1592" t="s">
        <v>189</v>
      </c>
      <c r="D26" s="1256">
        <v>2019</v>
      </c>
      <c r="E26" s="1256">
        <v>2021</v>
      </c>
      <c r="F26" s="1256" t="s">
        <v>1882</v>
      </c>
      <c r="G26" s="1575">
        <v>5000</v>
      </c>
      <c r="H26" s="1575">
        <v>5000</v>
      </c>
      <c r="I26" s="1565"/>
      <c r="J26" s="1565"/>
      <c r="K26" s="1565"/>
      <c r="L26" s="1580">
        <f t="shared" si="2"/>
        <v>3000</v>
      </c>
      <c r="M26" s="1580"/>
      <c r="N26" s="1580"/>
      <c r="O26" s="1580">
        <f t="shared" si="3"/>
        <v>3000</v>
      </c>
      <c r="P26" s="1572" t="s">
        <v>1857</v>
      </c>
      <c r="Q26" s="1570"/>
      <c r="R26" s="1575"/>
      <c r="S26" s="1575">
        <v>1500</v>
      </c>
      <c r="T26" s="1575">
        <v>1500</v>
      </c>
      <c r="U26" s="1592" t="s">
        <v>2023</v>
      </c>
    </row>
    <row r="27" spans="1:21" s="1558" customFormat="1" ht="63">
      <c r="A27" s="1563"/>
      <c r="B27" s="1587" t="s">
        <v>93</v>
      </c>
      <c r="C27" s="1592" t="s">
        <v>106</v>
      </c>
      <c r="D27" s="1256">
        <v>2019</v>
      </c>
      <c r="E27" s="1256">
        <v>2021</v>
      </c>
      <c r="F27" s="1256" t="s">
        <v>1883</v>
      </c>
      <c r="G27" s="1575">
        <v>5500</v>
      </c>
      <c r="H27" s="1575">
        <v>5500</v>
      </c>
      <c r="I27" s="1565"/>
      <c r="J27" s="1565"/>
      <c r="K27" s="1565"/>
      <c r="L27" s="1580">
        <f t="shared" si="2"/>
        <v>3300</v>
      </c>
      <c r="M27" s="1580"/>
      <c r="N27" s="1580"/>
      <c r="O27" s="1580">
        <f t="shared" si="3"/>
        <v>3300</v>
      </c>
      <c r="P27" s="1572" t="s">
        <v>1857</v>
      </c>
      <c r="Q27" s="1586"/>
      <c r="R27" s="1575"/>
      <c r="S27" s="1575">
        <v>1650</v>
      </c>
      <c r="T27" s="1575">
        <v>1650</v>
      </c>
      <c r="U27" s="1592" t="s">
        <v>2023</v>
      </c>
    </row>
    <row r="28" spans="1:21" s="1558" customFormat="1" ht="94.5">
      <c r="A28" s="1563"/>
      <c r="B28" s="1576" t="s">
        <v>94</v>
      </c>
      <c r="C28" s="1256" t="s">
        <v>19</v>
      </c>
      <c r="D28" s="1256">
        <v>2019</v>
      </c>
      <c r="E28" s="1256">
        <v>2021</v>
      </c>
      <c r="F28" s="1256" t="s">
        <v>1884</v>
      </c>
      <c r="G28" s="1575">
        <v>8600</v>
      </c>
      <c r="H28" s="1575">
        <v>8600</v>
      </c>
      <c r="I28" s="1565"/>
      <c r="J28" s="1565"/>
      <c r="K28" s="1565"/>
      <c r="L28" s="1580">
        <f t="shared" si="2"/>
        <v>5160</v>
      </c>
      <c r="M28" s="1580"/>
      <c r="N28" s="1580"/>
      <c r="O28" s="1580">
        <f t="shared" si="3"/>
        <v>5160</v>
      </c>
      <c r="P28" s="1572" t="s">
        <v>1857</v>
      </c>
      <c r="Q28" s="1586"/>
      <c r="R28" s="1575"/>
      <c r="S28" s="1575">
        <v>2580</v>
      </c>
      <c r="T28" s="1575">
        <v>2580</v>
      </c>
      <c r="U28" s="1256" t="s">
        <v>2024</v>
      </c>
    </row>
    <row r="29" spans="1:21" s="1558" customFormat="1">
      <c r="A29" s="1563"/>
      <c r="B29" s="1563" t="s">
        <v>1667</v>
      </c>
      <c r="C29" s="1563"/>
      <c r="D29" s="1563"/>
      <c r="E29" s="1563"/>
      <c r="F29" s="1563"/>
      <c r="G29" s="1563"/>
      <c r="H29" s="1563"/>
      <c r="I29" s="1563"/>
      <c r="J29" s="1563"/>
      <c r="K29" s="1563"/>
      <c r="L29" s="1563"/>
      <c r="M29" s="1563"/>
      <c r="N29" s="1563"/>
      <c r="O29" s="1563"/>
      <c r="P29" s="1563"/>
      <c r="Q29" s="1569"/>
      <c r="R29" s="1563"/>
      <c r="S29" s="1563"/>
      <c r="T29" s="1563"/>
      <c r="U29" s="1563"/>
    </row>
    <row r="30" spans="1:21" s="1558" customFormat="1" ht="78.75">
      <c r="A30" s="1563"/>
      <c r="B30" s="1598" t="s">
        <v>1892</v>
      </c>
      <c r="C30" s="1256" t="s">
        <v>19</v>
      </c>
      <c r="D30" s="1256">
        <v>2016</v>
      </c>
      <c r="E30" s="1260">
        <v>2018</v>
      </c>
      <c r="F30" s="1496" t="s">
        <v>457</v>
      </c>
      <c r="G30" s="1584">
        <v>106904</v>
      </c>
      <c r="H30" s="1575">
        <v>91904</v>
      </c>
      <c r="I30" s="1560"/>
      <c r="J30" s="1560"/>
      <c r="K30" s="1584">
        <v>15000</v>
      </c>
      <c r="L30" s="1580">
        <f>M30+N30+O30</f>
        <v>43000</v>
      </c>
      <c r="M30" s="1560"/>
      <c r="N30" s="1584">
        <v>15000</v>
      </c>
      <c r="O30" s="1580">
        <f>R30+S30+T30</f>
        <v>28000</v>
      </c>
      <c r="P30" s="1572" t="s">
        <v>1857</v>
      </c>
      <c r="Q30" s="1556"/>
      <c r="R30" s="1580"/>
      <c r="S30" s="1575">
        <f>VLOOKUP($B30,[1]DATA!$B$14:$AU$589,30,0)</f>
        <v>28000</v>
      </c>
      <c r="T30" s="1560"/>
      <c r="U30" s="1256" t="s">
        <v>1894</v>
      </c>
    </row>
    <row r="31" spans="1:21" s="1558" customFormat="1" ht="78.75">
      <c r="A31" s="1563"/>
      <c r="B31" s="1598" t="s">
        <v>1893</v>
      </c>
      <c r="C31" s="1256" t="s">
        <v>19</v>
      </c>
      <c r="D31" s="1256">
        <v>2016</v>
      </c>
      <c r="E31" s="1260">
        <v>2018</v>
      </c>
      <c r="F31" s="1496" t="s">
        <v>459</v>
      </c>
      <c r="G31" s="1584">
        <v>150000</v>
      </c>
      <c r="H31" s="1575">
        <v>135000</v>
      </c>
      <c r="I31" s="1560"/>
      <c r="J31" s="1560"/>
      <c r="K31" s="1584">
        <v>15000</v>
      </c>
      <c r="L31" s="1580">
        <f>M31+N31+O31</f>
        <v>43515</v>
      </c>
      <c r="M31" s="1560"/>
      <c r="N31" s="1584">
        <v>15000</v>
      </c>
      <c r="O31" s="1580">
        <f>R31+S31+T31</f>
        <v>28515</v>
      </c>
      <c r="P31" s="1572" t="s">
        <v>1857</v>
      </c>
      <c r="Q31" s="1556"/>
      <c r="R31" s="1580"/>
      <c r="S31" s="1575">
        <f>VLOOKUP($B31,[1]DATA!$B$14:$AU$589,30,0)</f>
        <v>28515</v>
      </c>
      <c r="T31" s="1560"/>
      <c r="U31" s="1256" t="s">
        <v>1895</v>
      </c>
    </row>
    <row r="32" spans="1:21" s="1558" customFormat="1">
      <c r="A32" s="1563"/>
      <c r="B32" s="1563" t="s">
        <v>1668</v>
      </c>
      <c r="C32" s="1563"/>
      <c r="D32" s="1563"/>
      <c r="E32" s="1563"/>
      <c r="F32" s="1563"/>
      <c r="G32" s="1563"/>
      <c r="H32" s="1563"/>
      <c r="I32" s="1563"/>
      <c r="J32" s="1563"/>
      <c r="K32" s="1563"/>
      <c r="L32" s="1563"/>
      <c r="M32" s="1563"/>
      <c r="N32" s="1563"/>
      <c r="O32" s="1563"/>
      <c r="P32" s="1563"/>
      <c r="Q32" s="1569"/>
      <c r="R32" s="1563"/>
      <c r="S32" s="1563"/>
      <c r="T32" s="1563"/>
      <c r="U32" s="1563"/>
    </row>
    <row r="33" spans="1:22" ht="47.25">
      <c r="A33" s="1560"/>
      <c r="B33" s="1555" t="s">
        <v>1631</v>
      </c>
      <c r="C33" s="1256" t="s">
        <v>189</v>
      </c>
      <c r="D33" s="1256">
        <v>2018</v>
      </c>
      <c r="E33" s="1260">
        <v>2020</v>
      </c>
      <c r="F33" s="1496" t="s">
        <v>1836</v>
      </c>
      <c r="G33" s="1584">
        <v>9986</v>
      </c>
      <c r="H33" s="1584">
        <v>9986</v>
      </c>
      <c r="I33" s="1560"/>
      <c r="J33" s="1560"/>
      <c r="K33" s="1560"/>
      <c r="L33" s="1580">
        <f>M33+N33+O33</f>
        <v>9986</v>
      </c>
      <c r="M33" s="1560"/>
      <c r="N33" s="1580">
        <v>60</v>
      </c>
      <c r="O33" s="1580">
        <f>R33+S33+T33</f>
        <v>9926</v>
      </c>
      <c r="P33" s="1572" t="s">
        <v>1713</v>
      </c>
      <c r="Q33" s="1556" t="s">
        <v>1675</v>
      </c>
      <c r="R33" s="1580">
        <f>2978</f>
        <v>2978</v>
      </c>
      <c r="S33" s="1600">
        <v>3474</v>
      </c>
      <c r="T33" s="1600">
        <v>3474</v>
      </c>
      <c r="U33" s="1560"/>
    </row>
    <row r="34" spans="1:22" ht="47.25">
      <c r="A34" s="1560"/>
      <c r="B34" s="1555" t="s">
        <v>1632</v>
      </c>
      <c r="C34" s="1256" t="s">
        <v>189</v>
      </c>
      <c r="D34" s="1256">
        <v>2018</v>
      </c>
      <c r="E34" s="1260">
        <v>2020</v>
      </c>
      <c r="F34" s="1496" t="s">
        <v>1837</v>
      </c>
      <c r="G34" s="1584">
        <v>9000</v>
      </c>
      <c r="H34" s="1584">
        <v>9000</v>
      </c>
      <c r="I34" s="1560"/>
      <c r="J34" s="1560"/>
      <c r="K34" s="1560"/>
      <c r="L34" s="1580">
        <f t="shared" ref="L34:L40" si="4">M34+N34+O34</f>
        <v>9000</v>
      </c>
      <c r="M34" s="1560"/>
      <c r="N34" s="1580">
        <v>60</v>
      </c>
      <c r="O34" s="1580">
        <f t="shared" ref="O34:O40" si="5">R34+S34+T34</f>
        <v>8940</v>
      </c>
      <c r="P34" s="1572" t="s">
        <v>1713</v>
      </c>
      <c r="Q34" s="1556" t="s">
        <v>1675</v>
      </c>
      <c r="R34" s="1580">
        <f>2682</f>
        <v>2682</v>
      </c>
      <c r="S34" s="1600">
        <v>3129</v>
      </c>
      <c r="T34" s="1600">
        <v>3129</v>
      </c>
      <c r="U34" s="1560"/>
    </row>
    <row r="35" spans="1:22" ht="47.25">
      <c r="A35" s="1560"/>
      <c r="B35" s="1555" t="s">
        <v>1637</v>
      </c>
      <c r="C35" s="1256" t="s">
        <v>189</v>
      </c>
      <c r="D35" s="1256">
        <v>2018</v>
      </c>
      <c r="E35" s="1260">
        <v>2020</v>
      </c>
      <c r="F35" s="1496" t="s">
        <v>1838</v>
      </c>
      <c r="G35" s="1584">
        <v>9500</v>
      </c>
      <c r="H35" s="1584">
        <v>9500</v>
      </c>
      <c r="I35" s="1560"/>
      <c r="J35" s="1560"/>
      <c r="K35" s="1560"/>
      <c r="L35" s="1580">
        <f t="shared" si="4"/>
        <v>9500</v>
      </c>
      <c r="M35" s="1560"/>
      <c r="N35" s="1580">
        <v>60</v>
      </c>
      <c r="O35" s="1580">
        <f t="shared" si="5"/>
        <v>9440</v>
      </c>
      <c r="P35" s="1572" t="s">
        <v>1713</v>
      </c>
      <c r="Q35" s="1556" t="s">
        <v>1675</v>
      </c>
      <c r="R35" s="1580">
        <f>2832</f>
        <v>2832</v>
      </c>
      <c r="S35" s="1600">
        <v>3304</v>
      </c>
      <c r="T35" s="1600">
        <v>3304</v>
      </c>
      <c r="U35" s="1560"/>
    </row>
    <row r="36" spans="1:22" ht="47.25">
      <c r="A36" s="1560"/>
      <c r="B36" s="1555" t="s">
        <v>1685</v>
      </c>
      <c r="C36" s="1256" t="s">
        <v>19</v>
      </c>
      <c r="D36" s="1256">
        <v>2016</v>
      </c>
      <c r="E36" s="1260">
        <v>2018</v>
      </c>
      <c r="F36" s="1496" t="s">
        <v>621</v>
      </c>
      <c r="G36" s="1584">
        <v>20077</v>
      </c>
      <c r="H36" s="1584">
        <v>20077</v>
      </c>
      <c r="I36" s="1560"/>
      <c r="J36" s="1560"/>
      <c r="K36" s="1584">
        <v>13410</v>
      </c>
      <c r="L36" s="1580">
        <f t="shared" si="4"/>
        <v>17077</v>
      </c>
      <c r="M36" s="1580">
        <v>5809</v>
      </c>
      <c r="N36" s="1580">
        <v>7601</v>
      </c>
      <c r="O36" s="1580">
        <f t="shared" si="5"/>
        <v>3667</v>
      </c>
      <c r="P36" s="1572" t="s">
        <v>1713</v>
      </c>
      <c r="Q36" s="1556" t="s">
        <v>1669</v>
      </c>
      <c r="R36" s="1580">
        <v>3667</v>
      </c>
      <c r="S36" s="1600"/>
      <c r="T36" s="1600"/>
      <c r="U36" s="1560"/>
    </row>
    <row r="37" spans="1:22" ht="47.25">
      <c r="A37" s="1560"/>
      <c r="B37" s="1555" t="s">
        <v>1686</v>
      </c>
      <c r="C37" s="1256" t="s">
        <v>19</v>
      </c>
      <c r="D37" s="1256">
        <v>2014</v>
      </c>
      <c r="E37" s="1260">
        <v>2020</v>
      </c>
      <c r="F37" s="1496" t="s">
        <v>486</v>
      </c>
      <c r="G37" s="1584">
        <v>46489</v>
      </c>
      <c r="H37" s="1584">
        <v>46489</v>
      </c>
      <c r="I37" s="1584">
        <f>J37</f>
        <v>14500</v>
      </c>
      <c r="J37" s="1584">
        <v>14500</v>
      </c>
      <c r="K37" s="1584">
        <v>15507</v>
      </c>
      <c r="L37" s="1580">
        <f t="shared" si="4"/>
        <v>30357</v>
      </c>
      <c r="M37" s="1580">
        <v>10687</v>
      </c>
      <c r="N37" s="1580">
        <v>4820</v>
      </c>
      <c r="O37" s="1580">
        <f t="shared" si="5"/>
        <v>14850</v>
      </c>
      <c r="P37" s="1572" t="s">
        <v>1713</v>
      </c>
      <c r="Q37" s="1556" t="s">
        <v>1671</v>
      </c>
      <c r="R37" s="1580">
        <v>7250</v>
      </c>
      <c r="S37" s="1600">
        <v>3800</v>
      </c>
      <c r="T37" s="1600">
        <v>3800</v>
      </c>
      <c r="U37" s="1560"/>
      <c r="V37" s="1605" t="s">
        <v>2034</v>
      </c>
    </row>
    <row r="38" spans="1:22" ht="94.5">
      <c r="A38" s="1560"/>
      <c r="B38" s="1555" t="s">
        <v>1633</v>
      </c>
      <c r="C38" s="1256" t="s">
        <v>19</v>
      </c>
      <c r="D38" s="1256">
        <v>2018</v>
      </c>
      <c r="E38" s="1260">
        <v>2020</v>
      </c>
      <c r="F38" s="1496" t="s">
        <v>1901</v>
      </c>
      <c r="G38" s="1584">
        <v>6600</v>
      </c>
      <c r="H38" s="1584">
        <v>6600</v>
      </c>
      <c r="I38" s="1560"/>
      <c r="J38" s="1560"/>
      <c r="K38" s="1560"/>
      <c r="L38" s="1580">
        <f t="shared" si="4"/>
        <v>6600</v>
      </c>
      <c r="M38" s="1560"/>
      <c r="N38" s="1560"/>
      <c r="O38" s="1580">
        <f t="shared" si="5"/>
        <v>6600</v>
      </c>
      <c r="P38" s="1572" t="s">
        <v>1902</v>
      </c>
      <c r="Q38" s="1556" t="s">
        <v>1673</v>
      </c>
      <c r="R38" s="1583">
        <f>1850+1850</f>
        <v>3700</v>
      </c>
      <c r="S38" s="1575">
        <v>1450</v>
      </c>
      <c r="T38" s="1575">
        <v>1450</v>
      </c>
      <c r="U38" s="1256" t="s">
        <v>1903</v>
      </c>
    </row>
    <row r="39" spans="1:22" ht="47.25">
      <c r="A39" s="1560"/>
      <c r="B39" s="1555" t="s">
        <v>1687</v>
      </c>
      <c r="C39" s="1256" t="s">
        <v>26</v>
      </c>
      <c r="D39" s="1256">
        <v>2018</v>
      </c>
      <c r="E39" s="1260">
        <v>2020</v>
      </c>
      <c r="F39" s="1496" t="s">
        <v>1843</v>
      </c>
      <c r="G39" s="1584">
        <v>8710</v>
      </c>
      <c r="H39" s="1584">
        <v>8710</v>
      </c>
      <c r="I39" s="1560"/>
      <c r="J39" s="1560"/>
      <c r="K39" s="1560"/>
      <c r="L39" s="1580">
        <f t="shared" si="4"/>
        <v>8710</v>
      </c>
      <c r="M39" s="1560"/>
      <c r="N39" s="1560"/>
      <c r="O39" s="1580">
        <f t="shared" si="5"/>
        <v>8710</v>
      </c>
      <c r="P39" s="1572" t="s">
        <v>1713</v>
      </c>
      <c r="Q39" s="1556" t="s">
        <v>1674</v>
      </c>
      <c r="R39" s="1575">
        <v>2613</v>
      </c>
      <c r="S39" s="1575">
        <v>3049</v>
      </c>
      <c r="T39" s="1575">
        <v>3048</v>
      </c>
      <c r="U39" s="1560"/>
    </row>
    <row r="40" spans="1:22" ht="63">
      <c r="A40" s="1560"/>
      <c r="B40" s="1599" t="s">
        <v>1904</v>
      </c>
      <c r="C40" s="1591" t="s">
        <v>19</v>
      </c>
      <c r="D40" s="1591">
        <v>2018</v>
      </c>
      <c r="E40" s="1591">
        <v>2020</v>
      </c>
      <c r="F40" s="1591" t="s">
        <v>1905</v>
      </c>
      <c r="G40" s="1600">
        <v>7657</v>
      </c>
      <c r="H40" s="1600">
        <v>5657</v>
      </c>
      <c r="I40" s="1560"/>
      <c r="J40" s="1560"/>
      <c r="K40" s="1560"/>
      <c r="L40" s="1580">
        <f t="shared" si="4"/>
        <v>5657</v>
      </c>
      <c r="M40" s="1560"/>
      <c r="N40" s="1560"/>
      <c r="O40" s="1580">
        <f t="shared" si="5"/>
        <v>5657</v>
      </c>
      <c r="P40" s="1572" t="s">
        <v>1902</v>
      </c>
      <c r="Q40" s="1556" t="s">
        <v>1673</v>
      </c>
      <c r="R40" s="1575">
        <v>3500</v>
      </c>
      <c r="S40" s="1575">
        <v>2157</v>
      </c>
      <c r="T40" s="1575"/>
      <c r="U40" s="1591" t="s">
        <v>1906</v>
      </c>
    </row>
    <row r="41" spans="1:22" ht="63">
      <c r="A41" s="1560"/>
      <c r="B41" s="1601" t="s">
        <v>508</v>
      </c>
      <c r="C41" s="1591" t="str">
        <f>VLOOKUP($B41,[1]DATA!$B$14:$AU$589,6,0)</f>
        <v>Quảng Trạch</v>
      </c>
      <c r="D41" s="1256">
        <v>2015</v>
      </c>
      <c r="E41" s="1260">
        <v>2020</v>
      </c>
      <c r="F41" s="1496" t="s">
        <v>509</v>
      </c>
      <c r="G41" s="1584">
        <v>53939</v>
      </c>
      <c r="H41" s="1584">
        <v>13046</v>
      </c>
      <c r="I41" s="1560"/>
      <c r="J41" s="1560"/>
      <c r="K41" s="1560"/>
      <c r="L41" s="1580">
        <f>M41+N41+O41</f>
        <v>13046</v>
      </c>
      <c r="M41" s="1560"/>
      <c r="N41" s="1580">
        <v>6000</v>
      </c>
      <c r="O41" s="1580">
        <f>R41+S41+T41</f>
        <v>7046</v>
      </c>
      <c r="P41" s="1572" t="s">
        <v>1909</v>
      </c>
      <c r="Q41" s="1556" t="s">
        <v>1673</v>
      </c>
      <c r="R41" s="1575"/>
      <c r="S41" s="1575">
        <v>3523</v>
      </c>
      <c r="T41" s="1575">
        <v>3523</v>
      </c>
      <c r="U41" s="1591" t="s">
        <v>1910</v>
      </c>
    </row>
    <row r="42" spans="1:22" ht="47.25">
      <c r="A42" s="1560"/>
      <c r="B42" s="1602" t="s">
        <v>1907</v>
      </c>
      <c r="C42" s="1256" t="str">
        <f>VLOOKUP($B42,[1]DATA!$B$14:$AU$589,6,0)</f>
        <v>Quảng Trạch</v>
      </c>
      <c r="D42" s="1256">
        <v>2018</v>
      </c>
      <c r="E42" s="1260">
        <v>2020</v>
      </c>
      <c r="F42" s="1496" t="s">
        <v>1908</v>
      </c>
      <c r="G42" s="1584">
        <v>45000</v>
      </c>
      <c r="H42" s="1584">
        <v>16000</v>
      </c>
      <c r="I42" s="1560"/>
      <c r="J42" s="1560"/>
      <c r="K42" s="1560"/>
      <c r="L42" s="1580">
        <f>M42+N42+O42</f>
        <v>16000</v>
      </c>
      <c r="M42" s="1560"/>
      <c r="N42" s="1560"/>
      <c r="O42" s="1580">
        <f>R42+S42+T42</f>
        <v>16000</v>
      </c>
      <c r="P42" s="1572" t="s">
        <v>1909</v>
      </c>
      <c r="Q42" s="1556" t="s">
        <v>1675</v>
      </c>
      <c r="R42" s="1575"/>
      <c r="S42" s="1575">
        <v>8000</v>
      </c>
      <c r="T42" s="1575">
        <v>8000</v>
      </c>
      <c r="U42" s="1591" t="s">
        <v>1911</v>
      </c>
    </row>
    <row r="43" spans="1:22" ht="47.25">
      <c r="A43" s="1560"/>
      <c r="B43" s="1576" t="s">
        <v>1929</v>
      </c>
      <c r="C43" s="1256" t="s">
        <v>26</v>
      </c>
      <c r="D43" s="1256">
        <v>2019</v>
      </c>
      <c r="E43" s="1260">
        <v>2020</v>
      </c>
      <c r="F43" s="1496" t="s">
        <v>1939</v>
      </c>
      <c r="G43" s="1584">
        <v>3500</v>
      </c>
      <c r="H43" s="1584">
        <v>2100</v>
      </c>
      <c r="I43" s="1560"/>
      <c r="J43" s="1560"/>
      <c r="K43" s="1560"/>
      <c r="L43" s="1580">
        <f t="shared" ref="L43:L56" si="6">M43+N43+O43</f>
        <v>2100</v>
      </c>
      <c r="M43" s="1560"/>
      <c r="N43" s="1560"/>
      <c r="O43" s="1580">
        <f t="shared" ref="O43:O56" si="7">R43+S43+T43</f>
        <v>2100</v>
      </c>
      <c r="P43" s="1572" t="s">
        <v>1909</v>
      </c>
      <c r="Q43" s="1556" t="s">
        <v>1675</v>
      </c>
      <c r="R43" s="1575"/>
      <c r="S43" s="1575">
        <v>1050</v>
      </c>
      <c r="T43" s="1575">
        <v>1050</v>
      </c>
      <c r="U43" s="1591" t="s">
        <v>1911</v>
      </c>
    </row>
    <row r="44" spans="1:22" ht="47.25">
      <c r="A44" s="1560"/>
      <c r="B44" s="1576" t="s">
        <v>1648</v>
      </c>
      <c r="C44" s="1256" t="s">
        <v>51</v>
      </c>
      <c r="D44" s="1256">
        <v>2019</v>
      </c>
      <c r="E44" s="1260">
        <v>2021</v>
      </c>
      <c r="F44" s="1496" t="s">
        <v>1940</v>
      </c>
      <c r="G44" s="1584">
        <v>3500</v>
      </c>
      <c r="H44" s="1584">
        <v>2100</v>
      </c>
      <c r="I44" s="1560"/>
      <c r="J44" s="1560"/>
      <c r="K44" s="1560"/>
      <c r="L44" s="1580">
        <f t="shared" si="6"/>
        <v>1260</v>
      </c>
      <c r="M44" s="1560"/>
      <c r="N44" s="1560"/>
      <c r="O44" s="1580">
        <f t="shared" si="7"/>
        <v>1260</v>
      </c>
      <c r="P44" s="1572" t="s">
        <v>1909</v>
      </c>
      <c r="Q44" s="1556" t="s">
        <v>1675</v>
      </c>
      <c r="R44" s="1575"/>
      <c r="S44" s="1575">
        <v>630</v>
      </c>
      <c r="T44" s="1575">
        <v>630</v>
      </c>
      <c r="U44" s="1591" t="s">
        <v>1911</v>
      </c>
    </row>
    <row r="45" spans="1:22" ht="47.25">
      <c r="A45" s="1560"/>
      <c r="B45" s="1576" t="s">
        <v>1646</v>
      </c>
      <c r="C45" s="1256" t="s">
        <v>26</v>
      </c>
      <c r="D45" s="1256">
        <v>2019</v>
      </c>
      <c r="E45" s="1260">
        <v>2021</v>
      </c>
      <c r="F45" s="1496" t="s">
        <v>1941</v>
      </c>
      <c r="G45" s="1584">
        <v>4500</v>
      </c>
      <c r="H45" s="1584">
        <v>2700</v>
      </c>
      <c r="I45" s="1560"/>
      <c r="J45" s="1560"/>
      <c r="K45" s="1560"/>
      <c r="L45" s="1580">
        <f t="shared" si="6"/>
        <v>1620</v>
      </c>
      <c r="M45" s="1560"/>
      <c r="N45" s="1560"/>
      <c r="O45" s="1580">
        <f t="shared" si="7"/>
        <v>1620</v>
      </c>
      <c r="P45" s="1572" t="s">
        <v>1909</v>
      </c>
      <c r="Q45" s="1556" t="s">
        <v>1675</v>
      </c>
      <c r="R45" s="1575"/>
      <c r="S45" s="1575">
        <v>810</v>
      </c>
      <c r="T45" s="1575">
        <v>810</v>
      </c>
      <c r="U45" s="1591" t="s">
        <v>1911</v>
      </c>
    </row>
    <row r="46" spans="1:22" ht="47.25">
      <c r="A46" s="1560"/>
      <c r="B46" s="1576" t="s">
        <v>1930</v>
      </c>
      <c r="C46" s="1256" t="s">
        <v>189</v>
      </c>
      <c r="D46" s="1256">
        <v>2019</v>
      </c>
      <c r="E46" s="1260">
        <v>2021</v>
      </c>
      <c r="F46" s="1496" t="s">
        <v>1942</v>
      </c>
      <c r="G46" s="1584">
        <v>5000</v>
      </c>
      <c r="H46" s="1584">
        <v>3000</v>
      </c>
      <c r="I46" s="1560"/>
      <c r="J46" s="1560"/>
      <c r="K46" s="1560"/>
      <c r="L46" s="1580">
        <f t="shared" si="6"/>
        <v>1800</v>
      </c>
      <c r="M46" s="1560"/>
      <c r="N46" s="1560"/>
      <c r="O46" s="1580">
        <f t="shared" si="7"/>
        <v>1800</v>
      </c>
      <c r="P46" s="1572" t="s">
        <v>1909</v>
      </c>
      <c r="Q46" s="1556" t="s">
        <v>1675</v>
      </c>
      <c r="R46" s="1575"/>
      <c r="S46" s="1575">
        <v>900</v>
      </c>
      <c r="T46" s="1575">
        <v>900</v>
      </c>
      <c r="U46" s="1591" t="s">
        <v>1911</v>
      </c>
    </row>
    <row r="47" spans="1:22" ht="47.25">
      <c r="A47" s="1560"/>
      <c r="B47" s="1576" t="s">
        <v>1931</v>
      </c>
      <c r="C47" s="1256" t="s">
        <v>51</v>
      </c>
      <c r="D47" s="1256">
        <v>2019</v>
      </c>
      <c r="E47" s="1260">
        <v>2021</v>
      </c>
      <c r="F47" s="1496" t="s">
        <v>1943</v>
      </c>
      <c r="G47" s="1584">
        <v>5000</v>
      </c>
      <c r="H47" s="1584">
        <v>3000</v>
      </c>
      <c r="I47" s="1560"/>
      <c r="J47" s="1560"/>
      <c r="K47" s="1560"/>
      <c r="L47" s="1580">
        <f t="shared" si="6"/>
        <v>1800</v>
      </c>
      <c r="M47" s="1560"/>
      <c r="N47" s="1560"/>
      <c r="O47" s="1580">
        <f t="shared" si="7"/>
        <v>1800</v>
      </c>
      <c r="P47" s="1572" t="s">
        <v>1909</v>
      </c>
      <c r="Q47" s="1556" t="s">
        <v>1675</v>
      </c>
      <c r="R47" s="1575"/>
      <c r="S47" s="1575">
        <v>900</v>
      </c>
      <c r="T47" s="1575">
        <v>900</v>
      </c>
      <c r="U47" s="1591" t="s">
        <v>1911</v>
      </c>
    </row>
    <row r="48" spans="1:22" ht="47.25">
      <c r="A48" s="1560"/>
      <c r="B48" s="1576" t="s">
        <v>1932</v>
      </c>
      <c r="C48" s="1256" t="s">
        <v>189</v>
      </c>
      <c r="D48" s="1256">
        <v>2019</v>
      </c>
      <c r="E48" s="1260">
        <v>2021</v>
      </c>
      <c r="F48" s="1496" t="s">
        <v>1944</v>
      </c>
      <c r="G48" s="1584">
        <v>5500</v>
      </c>
      <c r="H48" s="1584">
        <v>3300</v>
      </c>
      <c r="I48" s="1560"/>
      <c r="J48" s="1560"/>
      <c r="K48" s="1560"/>
      <c r="L48" s="1580">
        <f t="shared" si="6"/>
        <v>1980</v>
      </c>
      <c r="M48" s="1560"/>
      <c r="N48" s="1560"/>
      <c r="O48" s="1580">
        <f t="shared" si="7"/>
        <v>1980</v>
      </c>
      <c r="P48" s="1572" t="s">
        <v>1909</v>
      </c>
      <c r="Q48" s="1556" t="s">
        <v>1675</v>
      </c>
      <c r="R48" s="1575"/>
      <c r="S48" s="1575">
        <v>990</v>
      </c>
      <c r="T48" s="1575">
        <v>990</v>
      </c>
      <c r="U48" s="1591" t="s">
        <v>1911</v>
      </c>
    </row>
    <row r="49" spans="1:21" ht="47.25">
      <c r="A49" s="1560"/>
      <c r="B49" s="1576" t="s">
        <v>1933</v>
      </c>
      <c r="C49" s="1256" t="s">
        <v>189</v>
      </c>
      <c r="D49" s="1256">
        <v>2019</v>
      </c>
      <c r="E49" s="1260">
        <v>2021</v>
      </c>
      <c r="F49" s="1496" t="s">
        <v>1945</v>
      </c>
      <c r="G49" s="1584">
        <v>6000</v>
      </c>
      <c r="H49" s="1584">
        <v>3600</v>
      </c>
      <c r="I49" s="1560"/>
      <c r="J49" s="1560"/>
      <c r="K49" s="1560"/>
      <c r="L49" s="1580">
        <f t="shared" si="6"/>
        <v>2160</v>
      </c>
      <c r="M49" s="1560"/>
      <c r="N49" s="1560"/>
      <c r="O49" s="1580">
        <f t="shared" si="7"/>
        <v>2160</v>
      </c>
      <c r="P49" s="1572" t="s">
        <v>1909</v>
      </c>
      <c r="Q49" s="1556" t="s">
        <v>1675</v>
      </c>
      <c r="R49" s="1575"/>
      <c r="S49" s="1575">
        <v>1080</v>
      </c>
      <c r="T49" s="1575">
        <v>1080</v>
      </c>
      <c r="U49" s="1591" t="s">
        <v>1911</v>
      </c>
    </row>
    <row r="50" spans="1:21" ht="47.25">
      <c r="A50" s="1560"/>
      <c r="B50" s="1576" t="s">
        <v>1934</v>
      </c>
      <c r="C50" s="1256" t="s">
        <v>237</v>
      </c>
      <c r="D50" s="1256">
        <v>2019</v>
      </c>
      <c r="E50" s="1260">
        <v>2021</v>
      </c>
      <c r="F50" s="1496" t="s">
        <v>1946</v>
      </c>
      <c r="G50" s="1584">
        <v>6000</v>
      </c>
      <c r="H50" s="1584">
        <v>3600</v>
      </c>
      <c r="I50" s="1560"/>
      <c r="J50" s="1560"/>
      <c r="K50" s="1560"/>
      <c r="L50" s="1580">
        <f t="shared" si="6"/>
        <v>2160</v>
      </c>
      <c r="M50" s="1560"/>
      <c r="N50" s="1560"/>
      <c r="O50" s="1580">
        <f t="shared" si="7"/>
        <v>2160</v>
      </c>
      <c r="P50" s="1572" t="s">
        <v>1909</v>
      </c>
      <c r="Q50" s="1556" t="s">
        <v>1675</v>
      </c>
      <c r="R50" s="1575"/>
      <c r="S50" s="1575">
        <v>1080</v>
      </c>
      <c r="T50" s="1575">
        <v>1080</v>
      </c>
      <c r="U50" s="1591" t="s">
        <v>1911</v>
      </c>
    </row>
    <row r="51" spans="1:21" ht="47.25">
      <c r="A51" s="1560"/>
      <c r="B51" s="1573" t="s">
        <v>1652</v>
      </c>
      <c r="C51" s="1256" t="s">
        <v>26</v>
      </c>
      <c r="D51" s="1256">
        <v>2019</v>
      </c>
      <c r="E51" s="1260">
        <v>2021</v>
      </c>
      <c r="F51" s="1496" t="s">
        <v>1947</v>
      </c>
      <c r="G51" s="1584">
        <v>6700</v>
      </c>
      <c r="H51" s="1584">
        <v>4020</v>
      </c>
      <c r="I51" s="1560"/>
      <c r="J51" s="1560"/>
      <c r="K51" s="1560"/>
      <c r="L51" s="1580">
        <f t="shared" si="6"/>
        <v>2412</v>
      </c>
      <c r="M51" s="1560"/>
      <c r="N51" s="1560"/>
      <c r="O51" s="1580">
        <f t="shared" si="7"/>
        <v>2412</v>
      </c>
      <c r="P51" s="1572" t="s">
        <v>1909</v>
      </c>
      <c r="Q51" s="1556" t="s">
        <v>1675</v>
      </c>
      <c r="R51" s="1575"/>
      <c r="S51" s="1575">
        <v>1206</v>
      </c>
      <c r="T51" s="1575">
        <v>1206</v>
      </c>
      <c r="U51" s="1591" t="s">
        <v>1911</v>
      </c>
    </row>
    <row r="52" spans="1:21" ht="47.25">
      <c r="A52" s="1560"/>
      <c r="B52" s="1573" t="s">
        <v>1935</v>
      </c>
      <c r="C52" s="1256" t="s">
        <v>26</v>
      </c>
      <c r="D52" s="1256">
        <v>2019</v>
      </c>
      <c r="E52" s="1260">
        <v>2021</v>
      </c>
      <c r="F52" s="1496" t="s">
        <v>1948</v>
      </c>
      <c r="G52" s="1584">
        <v>8000</v>
      </c>
      <c r="H52" s="1584">
        <v>4800</v>
      </c>
      <c r="I52" s="1560"/>
      <c r="J52" s="1560"/>
      <c r="K52" s="1560"/>
      <c r="L52" s="1580">
        <f t="shared" si="6"/>
        <v>2880</v>
      </c>
      <c r="M52" s="1560"/>
      <c r="N52" s="1560"/>
      <c r="O52" s="1580">
        <f t="shared" si="7"/>
        <v>2880</v>
      </c>
      <c r="P52" s="1572" t="s">
        <v>1909</v>
      </c>
      <c r="Q52" s="1556" t="s">
        <v>1675</v>
      </c>
      <c r="R52" s="1575"/>
      <c r="S52" s="1575">
        <v>1440</v>
      </c>
      <c r="T52" s="1575">
        <v>1440</v>
      </c>
      <c r="U52" s="1591" t="s">
        <v>1911</v>
      </c>
    </row>
    <row r="53" spans="1:21" ht="47.25">
      <c r="A53" s="1560"/>
      <c r="B53" s="1573" t="s">
        <v>1645</v>
      </c>
      <c r="C53" s="1256" t="s">
        <v>237</v>
      </c>
      <c r="D53" s="1256">
        <v>2019</v>
      </c>
      <c r="E53" s="1260">
        <v>2021</v>
      </c>
      <c r="F53" s="1496" t="s">
        <v>1949</v>
      </c>
      <c r="G53" s="1584">
        <v>8000</v>
      </c>
      <c r="H53" s="1584">
        <v>4800</v>
      </c>
      <c r="I53" s="1560"/>
      <c r="J53" s="1560"/>
      <c r="K53" s="1560"/>
      <c r="L53" s="1580">
        <f t="shared" si="6"/>
        <v>2880</v>
      </c>
      <c r="M53" s="1560"/>
      <c r="N53" s="1560"/>
      <c r="O53" s="1580">
        <f t="shared" si="7"/>
        <v>2880</v>
      </c>
      <c r="P53" s="1572" t="s">
        <v>1909</v>
      </c>
      <c r="Q53" s="1556" t="s">
        <v>1675</v>
      </c>
      <c r="R53" s="1575"/>
      <c r="S53" s="1575">
        <v>1440</v>
      </c>
      <c r="T53" s="1575">
        <v>1440</v>
      </c>
      <c r="U53" s="1591" t="s">
        <v>1911</v>
      </c>
    </row>
    <row r="54" spans="1:21" ht="47.25">
      <c r="A54" s="1560"/>
      <c r="B54" s="1576" t="s">
        <v>1936</v>
      </c>
      <c r="C54" s="1256" t="s">
        <v>26</v>
      </c>
      <c r="D54" s="1256">
        <v>2019</v>
      </c>
      <c r="E54" s="1260">
        <v>2021</v>
      </c>
      <c r="F54" s="1496" t="s">
        <v>1950</v>
      </c>
      <c r="G54" s="1584">
        <v>8500</v>
      </c>
      <c r="H54" s="1584">
        <v>5100</v>
      </c>
      <c r="I54" s="1560"/>
      <c r="J54" s="1560"/>
      <c r="K54" s="1560"/>
      <c r="L54" s="1580">
        <f t="shared" si="6"/>
        <v>3060</v>
      </c>
      <c r="M54" s="1560"/>
      <c r="N54" s="1560"/>
      <c r="O54" s="1580">
        <f t="shared" si="7"/>
        <v>3060</v>
      </c>
      <c r="P54" s="1572" t="s">
        <v>1909</v>
      </c>
      <c r="Q54" s="1556" t="s">
        <v>1675</v>
      </c>
      <c r="R54" s="1575"/>
      <c r="S54" s="1575">
        <v>1530</v>
      </c>
      <c r="T54" s="1575">
        <v>1530</v>
      </c>
      <c r="U54" s="1591" t="s">
        <v>1911</v>
      </c>
    </row>
    <row r="55" spans="1:21" ht="47.25">
      <c r="A55" s="1560"/>
      <c r="B55" s="1573" t="s">
        <v>1937</v>
      </c>
      <c r="C55" s="1256" t="s">
        <v>51</v>
      </c>
      <c r="D55" s="1256">
        <v>2019</v>
      </c>
      <c r="E55" s="1260">
        <v>2021</v>
      </c>
      <c r="F55" s="1496" t="s">
        <v>1951</v>
      </c>
      <c r="G55" s="1584">
        <v>9500</v>
      </c>
      <c r="H55" s="1584">
        <v>5700</v>
      </c>
      <c r="I55" s="1560"/>
      <c r="J55" s="1560"/>
      <c r="K55" s="1560"/>
      <c r="L55" s="1580">
        <f t="shared" si="6"/>
        <v>3420</v>
      </c>
      <c r="M55" s="1560"/>
      <c r="N55" s="1560"/>
      <c r="O55" s="1580">
        <f t="shared" si="7"/>
        <v>3420</v>
      </c>
      <c r="P55" s="1572" t="s">
        <v>1909</v>
      </c>
      <c r="Q55" s="1556" t="s">
        <v>1671</v>
      </c>
      <c r="R55" s="1575"/>
      <c r="S55" s="1575">
        <v>1710</v>
      </c>
      <c r="T55" s="1575">
        <v>1710</v>
      </c>
      <c r="U55" s="1591" t="s">
        <v>1911</v>
      </c>
    </row>
    <row r="56" spans="1:21" ht="47.25">
      <c r="A56" s="1560"/>
      <c r="B56" s="1576" t="s">
        <v>1938</v>
      </c>
      <c r="C56" s="1256" t="s">
        <v>51</v>
      </c>
      <c r="D56" s="1256">
        <v>2019</v>
      </c>
      <c r="E56" s="1260">
        <v>2021</v>
      </c>
      <c r="F56" s="1496" t="s">
        <v>1952</v>
      </c>
      <c r="G56" s="1584">
        <v>15000</v>
      </c>
      <c r="H56" s="1584">
        <v>9000</v>
      </c>
      <c r="I56" s="1560"/>
      <c r="J56" s="1560"/>
      <c r="K56" s="1560"/>
      <c r="L56" s="1580">
        <f t="shared" si="6"/>
        <v>5400</v>
      </c>
      <c r="M56" s="1560"/>
      <c r="N56" s="1560"/>
      <c r="O56" s="1580">
        <f t="shared" si="7"/>
        <v>5400</v>
      </c>
      <c r="P56" s="1572" t="s">
        <v>1909</v>
      </c>
      <c r="Q56" s="1556" t="s">
        <v>1675</v>
      </c>
      <c r="R56" s="1575"/>
      <c r="S56" s="1575">
        <v>2700</v>
      </c>
      <c r="T56" s="1575">
        <v>2700</v>
      </c>
      <c r="U56" s="1591" t="s">
        <v>1911</v>
      </c>
    </row>
    <row r="57" spans="1:21" ht="47.25">
      <c r="A57" s="1560"/>
      <c r="B57" s="1576" t="s">
        <v>1698</v>
      </c>
      <c r="C57" s="1256" t="s">
        <v>19</v>
      </c>
      <c r="D57" s="1256">
        <v>2019</v>
      </c>
      <c r="E57" s="1256">
        <v>2021</v>
      </c>
      <c r="F57" s="1256" t="s">
        <v>1706</v>
      </c>
      <c r="G57" s="1575">
        <v>4000</v>
      </c>
      <c r="H57" s="1575">
        <v>2400</v>
      </c>
      <c r="I57" s="1560"/>
      <c r="J57" s="1560"/>
      <c r="K57" s="1560"/>
      <c r="L57" s="1580">
        <f>M57+N57+O57</f>
        <v>720</v>
      </c>
      <c r="M57" s="1560"/>
      <c r="N57" s="1560"/>
      <c r="O57" s="1580">
        <f>R57+S57+T57</f>
        <v>720</v>
      </c>
      <c r="P57" s="1572" t="s">
        <v>1714</v>
      </c>
      <c r="Q57" s="1556" t="s">
        <v>1675</v>
      </c>
      <c r="R57" s="1560"/>
      <c r="S57" s="1560"/>
      <c r="T57" s="1580">
        <f>H57*0.3</f>
        <v>720</v>
      </c>
      <c r="U57" s="1560"/>
    </row>
    <row r="58" spans="1:21" ht="47.25">
      <c r="A58" s="1560"/>
      <c r="B58" s="1577" t="s">
        <v>1699</v>
      </c>
      <c r="C58" s="1578" t="s">
        <v>26</v>
      </c>
      <c r="D58" s="1578">
        <v>2019</v>
      </c>
      <c r="E58" s="1578">
        <v>2021</v>
      </c>
      <c r="F58" s="1578" t="s">
        <v>1707</v>
      </c>
      <c r="G58" s="1579">
        <v>4500</v>
      </c>
      <c r="H58" s="1579">
        <v>2700</v>
      </c>
      <c r="I58" s="1560"/>
      <c r="J58" s="1560"/>
      <c r="K58" s="1560"/>
      <c r="L58" s="1580">
        <f t="shared" ref="L58:L64" si="8">M58+N58+O58</f>
        <v>810</v>
      </c>
      <c r="M58" s="1560"/>
      <c r="N58" s="1560"/>
      <c r="O58" s="1580">
        <f t="shared" ref="O58:O64" si="9">R58+S58+T58</f>
        <v>810</v>
      </c>
      <c r="P58" s="1572" t="s">
        <v>1714</v>
      </c>
      <c r="Q58" s="1556" t="s">
        <v>1675</v>
      </c>
      <c r="R58" s="1560"/>
      <c r="S58" s="1560"/>
      <c r="T58" s="1580">
        <f t="shared" ref="T58:T64" si="10">H58*0.3</f>
        <v>810</v>
      </c>
      <c r="U58" s="1560"/>
    </row>
    <row r="59" spans="1:21" ht="47.25">
      <c r="A59" s="1560"/>
      <c r="B59" s="1577" t="s">
        <v>1700</v>
      </c>
      <c r="C59" s="1578" t="s">
        <v>132</v>
      </c>
      <c r="D59" s="1578">
        <v>2019</v>
      </c>
      <c r="E59" s="1578">
        <v>2021</v>
      </c>
      <c r="F59" s="1578" t="s">
        <v>1708</v>
      </c>
      <c r="G59" s="1579">
        <v>5000</v>
      </c>
      <c r="H59" s="1579">
        <v>3000</v>
      </c>
      <c r="I59" s="1560"/>
      <c r="J59" s="1560"/>
      <c r="K59" s="1560"/>
      <c r="L59" s="1580">
        <f t="shared" si="8"/>
        <v>900</v>
      </c>
      <c r="M59" s="1560"/>
      <c r="N59" s="1560"/>
      <c r="O59" s="1580">
        <f t="shared" si="9"/>
        <v>900</v>
      </c>
      <c r="P59" s="1572" t="s">
        <v>1714</v>
      </c>
      <c r="Q59" s="1556" t="s">
        <v>1675</v>
      </c>
      <c r="R59" s="1560"/>
      <c r="S59" s="1560"/>
      <c r="T59" s="1580">
        <f t="shared" si="10"/>
        <v>900</v>
      </c>
      <c r="U59" s="1560"/>
    </row>
    <row r="60" spans="1:21" ht="47.25">
      <c r="A60" s="1560"/>
      <c r="B60" s="1573" t="s">
        <v>1701</v>
      </c>
      <c r="C60" s="1256" t="s">
        <v>132</v>
      </c>
      <c r="D60" s="1256">
        <v>2019</v>
      </c>
      <c r="E60" s="1256">
        <v>2021</v>
      </c>
      <c r="F60" s="1256" t="s">
        <v>1709</v>
      </c>
      <c r="G60" s="1575">
        <v>5000</v>
      </c>
      <c r="H60" s="1575">
        <v>3000</v>
      </c>
      <c r="I60" s="1560"/>
      <c r="J60" s="1560"/>
      <c r="K60" s="1560"/>
      <c r="L60" s="1580">
        <f t="shared" si="8"/>
        <v>900</v>
      </c>
      <c r="M60" s="1560"/>
      <c r="N60" s="1560"/>
      <c r="O60" s="1580">
        <f t="shared" si="9"/>
        <v>900</v>
      </c>
      <c r="P60" s="1572" t="s">
        <v>1714</v>
      </c>
      <c r="Q60" s="1556" t="s">
        <v>1675</v>
      </c>
      <c r="R60" s="1560"/>
      <c r="S60" s="1560"/>
      <c r="T60" s="1580">
        <f t="shared" si="10"/>
        <v>900</v>
      </c>
      <c r="U60" s="1560"/>
    </row>
    <row r="61" spans="1:21" ht="47.25">
      <c r="A61" s="1560"/>
      <c r="B61" s="1577" t="s">
        <v>1702</v>
      </c>
      <c r="C61" s="1578" t="s">
        <v>26</v>
      </c>
      <c r="D61" s="1578">
        <v>2019</v>
      </c>
      <c r="E61" s="1578">
        <v>2021</v>
      </c>
      <c r="F61" s="1578" t="s">
        <v>1710</v>
      </c>
      <c r="G61" s="1579">
        <v>7000</v>
      </c>
      <c r="H61" s="1579">
        <v>4200</v>
      </c>
      <c r="I61" s="1560"/>
      <c r="J61" s="1560"/>
      <c r="K61" s="1560"/>
      <c r="L61" s="1580">
        <f t="shared" si="8"/>
        <v>1260</v>
      </c>
      <c r="M61" s="1560"/>
      <c r="N61" s="1560"/>
      <c r="O61" s="1580">
        <f t="shared" si="9"/>
        <v>1260</v>
      </c>
      <c r="P61" s="1572" t="s">
        <v>1714</v>
      </c>
      <c r="Q61" s="1556" t="s">
        <v>1671</v>
      </c>
      <c r="R61" s="1560"/>
      <c r="S61" s="1560"/>
      <c r="T61" s="1580">
        <f t="shared" si="10"/>
        <v>1260</v>
      </c>
      <c r="U61" s="1560"/>
    </row>
    <row r="62" spans="1:21" ht="47.25">
      <c r="A62" s="1560"/>
      <c r="B62" s="1577" t="s">
        <v>1703</v>
      </c>
      <c r="C62" s="1578" t="s">
        <v>211</v>
      </c>
      <c r="D62" s="1578">
        <v>2019</v>
      </c>
      <c r="E62" s="1578">
        <v>2021</v>
      </c>
      <c r="F62" s="1578" t="s">
        <v>2036</v>
      </c>
      <c r="G62" s="1579">
        <v>13000</v>
      </c>
      <c r="H62" s="1579">
        <v>7800</v>
      </c>
      <c r="I62" s="1560"/>
      <c r="J62" s="1560"/>
      <c r="K62" s="1560"/>
      <c r="L62" s="1580">
        <f t="shared" si="8"/>
        <v>2340</v>
      </c>
      <c r="M62" s="1560"/>
      <c r="N62" s="1560"/>
      <c r="O62" s="1580">
        <f t="shared" si="9"/>
        <v>2340</v>
      </c>
      <c r="P62" s="1572" t="s">
        <v>1714</v>
      </c>
      <c r="Q62" s="1556" t="s">
        <v>1675</v>
      </c>
      <c r="R62" s="1560"/>
      <c r="S62" s="1560"/>
      <c r="T62" s="1580">
        <f t="shared" si="10"/>
        <v>2340</v>
      </c>
      <c r="U62" s="1560"/>
    </row>
    <row r="63" spans="1:21" ht="47.25">
      <c r="A63" s="1560"/>
      <c r="B63" s="1577" t="s">
        <v>1704</v>
      </c>
      <c r="C63" s="1578" t="s">
        <v>132</v>
      </c>
      <c r="D63" s="1578">
        <v>2019</v>
      </c>
      <c r="E63" s="1578">
        <v>2021</v>
      </c>
      <c r="F63" s="1578" t="s">
        <v>1711</v>
      </c>
      <c r="G63" s="1579">
        <v>8000</v>
      </c>
      <c r="H63" s="1579">
        <v>4800</v>
      </c>
      <c r="I63" s="1560"/>
      <c r="J63" s="1560"/>
      <c r="K63" s="1560"/>
      <c r="L63" s="1580">
        <f t="shared" si="8"/>
        <v>1440</v>
      </c>
      <c r="M63" s="1560"/>
      <c r="N63" s="1560"/>
      <c r="O63" s="1580">
        <f t="shared" si="9"/>
        <v>1440</v>
      </c>
      <c r="P63" s="1572" t="s">
        <v>1714</v>
      </c>
      <c r="Q63" s="1556" t="s">
        <v>1671</v>
      </c>
      <c r="R63" s="1560"/>
      <c r="S63" s="1560"/>
      <c r="T63" s="1580">
        <f t="shared" si="10"/>
        <v>1440</v>
      </c>
      <c r="U63" s="1560"/>
    </row>
    <row r="64" spans="1:21" ht="47.25">
      <c r="A64" s="1560"/>
      <c r="B64" s="1576" t="s">
        <v>1705</v>
      </c>
      <c r="C64" s="1256" t="s">
        <v>211</v>
      </c>
      <c r="D64" s="1256">
        <v>2019</v>
      </c>
      <c r="E64" s="1256">
        <v>2021</v>
      </c>
      <c r="F64" s="1256" t="s">
        <v>1712</v>
      </c>
      <c r="G64" s="1575">
        <v>10000</v>
      </c>
      <c r="H64" s="1575">
        <v>6000</v>
      </c>
      <c r="I64" s="1560"/>
      <c r="J64" s="1560"/>
      <c r="K64" s="1560"/>
      <c r="L64" s="1580">
        <f t="shared" si="8"/>
        <v>1800</v>
      </c>
      <c r="M64" s="1560"/>
      <c r="N64" s="1560"/>
      <c r="O64" s="1580">
        <f t="shared" si="9"/>
        <v>1800</v>
      </c>
      <c r="P64" s="1572" t="s">
        <v>1714</v>
      </c>
      <c r="Q64" s="1556" t="s">
        <v>1671</v>
      </c>
      <c r="R64" s="1560"/>
      <c r="S64" s="1560"/>
      <c r="T64" s="1580">
        <f t="shared" si="10"/>
        <v>1800</v>
      </c>
      <c r="U64" s="1560"/>
    </row>
  </sheetData>
  <mergeCells count="23">
    <mergeCell ref="U4:U7"/>
    <mergeCell ref="S4:S7"/>
    <mergeCell ref="T4:T7"/>
    <mergeCell ref="R4:R7"/>
    <mergeCell ref="Q4:Q7"/>
    <mergeCell ref="A4:A7"/>
    <mergeCell ref="B4:B7"/>
    <mergeCell ref="C4:C7"/>
    <mergeCell ref="D4:D7"/>
    <mergeCell ref="E4:E7"/>
    <mergeCell ref="M6:O6"/>
    <mergeCell ref="K4:K7"/>
    <mergeCell ref="L4:O5"/>
    <mergeCell ref="P4:P7"/>
    <mergeCell ref="F5:F7"/>
    <mergeCell ref="G5:H5"/>
    <mergeCell ref="G6:G7"/>
    <mergeCell ref="H6:H7"/>
    <mergeCell ref="I6:I7"/>
    <mergeCell ref="J6:J7"/>
    <mergeCell ref="L6:L7"/>
    <mergeCell ref="F4:H4"/>
    <mergeCell ref="I4:J5"/>
  </mergeCells>
  <pageMargins left="0.31496062992125984" right="0.15748031496062992" top="0.47244094488188981" bottom="0.51181102362204722" header="0.31496062992125984" footer="0.31496062992125984"/>
  <pageSetup paperSize="9" scale="7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U210"/>
  <sheetViews>
    <sheetView topLeftCell="A4" zoomScale="70" zoomScaleNormal="70" workbookViewId="0">
      <pane xSplit="2" ySplit="5" topLeftCell="C184" activePane="bottomRight" state="frozen"/>
      <selection activeCell="A4" sqref="A4"/>
      <selection pane="topRight" activeCell="C4" sqref="C4"/>
      <selection pane="bottomLeft" activeCell="A9" sqref="A9"/>
      <selection pane="bottomRight" activeCell="C189" sqref="C189"/>
    </sheetView>
  </sheetViews>
  <sheetFormatPr defaultRowHeight="15.75"/>
  <cols>
    <col min="1" max="1" width="6.125" style="1553" customWidth="1"/>
    <col min="2" max="2" width="37.25" style="1553" customWidth="1"/>
    <col min="3" max="5" width="9" style="1553"/>
    <col min="6" max="6" width="12.625" style="1553" customWidth="1"/>
    <col min="7" max="7" width="11.375" style="1553" customWidth="1"/>
    <col min="8" max="8" width="9.875" style="1553" customWidth="1"/>
    <col min="9" max="10" width="0" style="1553" hidden="1" customWidth="1"/>
    <col min="11" max="11" width="11" style="1553" customWidth="1"/>
    <col min="12" max="12" width="10.25" style="1553" customWidth="1"/>
    <col min="13" max="13" width="10.375" style="1553" customWidth="1"/>
    <col min="14" max="14" width="10.625" style="1553" customWidth="1"/>
    <col min="15" max="15" width="11.25" style="1553" customWidth="1"/>
    <col min="16" max="16" width="14.125" style="1553" customWidth="1"/>
    <col min="17" max="17" width="9" style="1566"/>
    <col min="18" max="18" width="12.25" style="1553" bestFit="1" customWidth="1"/>
    <col min="19" max="16384" width="9" style="1553"/>
  </cols>
  <sheetData>
    <row r="3" spans="1:21">
      <c r="N3" t="s">
        <v>1481</v>
      </c>
    </row>
    <row r="4" spans="1:21">
      <c r="A4" s="2186" t="s">
        <v>1522</v>
      </c>
      <c r="B4" s="2186" t="s">
        <v>1</v>
      </c>
      <c r="C4" s="2186" t="s">
        <v>2</v>
      </c>
      <c r="D4" s="2186" t="s">
        <v>1090</v>
      </c>
      <c r="E4" s="2186" t="s">
        <v>649</v>
      </c>
      <c r="F4" s="2186" t="s">
        <v>3</v>
      </c>
      <c r="G4" s="2186"/>
      <c r="H4" s="2186"/>
      <c r="I4" s="2186" t="s">
        <v>4</v>
      </c>
      <c r="J4" s="2186"/>
      <c r="K4" s="2186" t="s">
        <v>1663</v>
      </c>
      <c r="L4" s="2186" t="s">
        <v>6</v>
      </c>
      <c r="M4" s="2186"/>
      <c r="N4" s="2186"/>
      <c r="O4" s="2186"/>
      <c r="P4" s="2186" t="s">
        <v>7</v>
      </c>
      <c r="Q4" s="2186" t="s">
        <v>8</v>
      </c>
      <c r="R4" s="2186" t="s">
        <v>1715</v>
      </c>
      <c r="S4" s="2186" t="s">
        <v>1716</v>
      </c>
      <c r="T4" s="2186" t="s">
        <v>1717</v>
      </c>
      <c r="U4" s="2186" t="s">
        <v>1849</v>
      </c>
    </row>
    <row r="5" spans="1:21">
      <c r="A5" s="2186"/>
      <c r="B5" s="2186"/>
      <c r="C5" s="2186"/>
      <c r="D5" s="2186"/>
      <c r="E5" s="2186"/>
      <c r="F5" s="2186" t="s">
        <v>1587</v>
      </c>
      <c r="G5" s="2186" t="s">
        <v>10</v>
      </c>
      <c r="H5" s="2186"/>
      <c r="I5" s="2186"/>
      <c r="J5" s="2186"/>
      <c r="K5" s="2186"/>
      <c r="L5" s="2186"/>
      <c r="M5" s="2186"/>
      <c r="N5" s="2186"/>
      <c r="O5" s="2186"/>
      <c r="P5" s="2186"/>
      <c r="Q5" s="2186"/>
      <c r="R5" s="2186"/>
      <c r="S5" s="2186"/>
      <c r="T5" s="2186"/>
      <c r="U5" s="2186"/>
    </row>
    <row r="6" spans="1:21">
      <c r="A6" s="2186"/>
      <c r="B6" s="2186"/>
      <c r="C6" s="2186"/>
      <c r="D6" s="2186"/>
      <c r="E6" s="2186"/>
      <c r="F6" s="2186"/>
      <c r="G6" s="2186" t="s">
        <v>1588</v>
      </c>
      <c r="H6" s="2186" t="s">
        <v>1589</v>
      </c>
      <c r="I6" s="2186" t="s">
        <v>1588</v>
      </c>
      <c r="J6" s="2186" t="s">
        <v>1589</v>
      </c>
      <c r="K6" s="2186"/>
      <c r="L6" s="2186" t="s">
        <v>13</v>
      </c>
      <c r="M6" s="2186" t="s">
        <v>14</v>
      </c>
      <c r="N6" s="2186"/>
      <c r="O6" s="2186"/>
      <c r="P6" s="2186"/>
      <c r="Q6" s="2186"/>
      <c r="R6" s="2186"/>
      <c r="S6" s="2186"/>
      <c r="T6" s="2186"/>
      <c r="U6" s="2186"/>
    </row>
    <row r="7" spans="1:21" ht="31.5">
      <c r="A7" s="2186"/>
      <c r="B7" s="2186"/>
      <c r="C7" s="2186"/>
      <c r="D7" s="2186"/>
      <c r="E7" s="2186"/>
      <c r="F7" s="2186"/>
      <c r="G7" s="2186"/>
      <c r="H7" s="2186"/>
      <c r="I7" s="2186"/>
      <c r="J7" s="2186"/>
      <c r="K7" s="2186"/>
      <c r="L7" s="2186"/>
      <c r="M7" s="1571" t="s">
        <v>15</v>
      </c>
      <c r="N7" s="1571" t="s">
        <v>16</v>
      </c>
      <c r="O7" s="1554" t="s">
        <v>17</v>
      </c>
      <c r="P7" s="2186"/>
      <c r="Q7" s="2186"/>
      <c r="R7" s="2186"/>
      <c r="S7" s="2186"/>
      <c r="T7" s="2186"/>
      <c r="U7" s="2186"/>
    </row>
    <row r="8" spans="1:21">
      <c r="A8" s="1560"/>
      <c r="B8" s="1560">
        <v>1</v>
      </c>
      <c r="C8" s="1560">
        <v>2</v>
      </c>
      <c r="D8" s="1560">
        <v>3</v>
      </c>
      <c r="E8" s="1560">
        <v>4</v>
      </c>
      <c r="F8" s="1560">
        <v>5</v>
      </c>
      <c r="G8" s="1560">
        <v>6</v>
      </c>
      <c r="H8" s="1560">
        <v>7</v>
      </c>
      <c r="I8" s="1560">
        <v>8</v>
      </c>
      <c r="J8" s="1560">
        <v>9</v>
      </c>
      <c r="K8" s="1560">
        <v>10</v>
      </c>
      <c r="L8" s="1560">
        <v>11</v>
      </c>
      <c r="M8" s="1560">
        <v>12</v>
      </c>
      <c r="N8" s="1560">
        <v>13</v>
      </c>
      <c r="O8" s="1560">
        <v>14</v>
      </c>
      <c r="P8" s="1560">
        <v>15</v>
      </c>
      <c r="Q8" s="1560">
        <v>16</v>
      </c>
      <c r="R8" s="1560">
        <v>17</v>
      </c>
      <c r="S8" s="1560">
        <v>18</v>
      </c>
      <c r="T8" s="1560">
        <v>19</v>
      </c>
      <c r="U8" s="1560">
        <v>20</v>
      </c>
    </row>
    <row r="9" spans="1:21" s="1557" customFormat="1">
      <c r="A9" s="1561"/>
      <c r="B9" s="1561" t="s">
        <v>1672</v>
      </c>
      <c r="C9" s="1561"/>
      <c r="D9" s="1561"/>
      <c r="E9" s="1561"/>
      <c r="F9" s="1561"/>
      <c r="G9" s="1561"/>
      <c r="H9" s="1561"/>
      <c r="I9" s="1561"/>
      <c r="J9" s="1561"/>
      <c r="K9" s="1652">
        <f>SUBTOTAL(109,K10:K160)</f>
        <v>0</v>
      </c>
      <c r="L9" s="1652">
        <f>SUBTOTAL(109,L10:L160)</f>
        <v>542587.31999999995</v>
      </c>
      <c r="M9" s="1652">
        <f>SUBTOTAL(109,M10:M160)</f>
        <v>0</v>
      </c>
      <c r="N9" s="1652">
        <f>SUBTOTAL(109,N10:N160)</f>
        <v>3000</v>
      </c>
      <c r="O9" s="1652">
        <f>SUBTOTAL(109,O10:O160)</f>
        <v>539587.31999999995</v>
      </c>
      <c r="P9" s="1561"/>
      <c r="Q9" s="1568"/>
      <c r="R9" s="1561"/>
      <c r="S9" s="1561"/>
      <c r="T9" s="1652">
        <f>SUBTOTAL(109,T10:T160)</f>
        <v>327914.31999999995</v>
      </c>
      <c r="U9" s="1561"/>
    </row>
    <row r="10" spans="1:21" s="1559" customFormat="1">
      <c r="A10" s="1565"/>
      <c r="B10" s="1563" t="s">
        <v>1850</v>
      </c>
      <c r="C10" s="1565"/>
      <c r="D10" s="1565"/>
      <c r="E10" s="1565"/>
      <c r="F10" s="1565"/>
      <c r="G10" s="1565"/>
      <c r="H10" s="1565"/>
      <c r="I10" s="1565"/>
      <c r="J10" s="1565"/>
      <c r="K10" s="1565"/>
      <c r="L10" s="1565"/>
      <c r="M10" s="1565"/>
      <c r="N10" s="1565"/>
      <c r="O10" s="1565"/>
      <c r="P10" s="1565"/>
      <c r="Q10" s="1586"/>
      <c r="R10" s="1565"/>
      <c r="S10" s="1565"/>
      <c r="T10" s="1565"/>
      <c r="U10" s="1565"/>
    </row>
    <row r="11" spans="1:21" s="1559" customFormat="1" ht="63">
      <c r="A11" s="1565"/>
      <c r="B11" s="1574" t="s">
        <v>1851</v>
      </c>
      <c r="C11" s="1256" t="s">
        <v>1146</v>
      </c>
      <c r="D11" s="1256">
        <v>2019</v>
      </c>
      <c r="E11" s="1256">
        <v>2021</v>
      </c>
      <c r="F11" s="1256" t="s">
        <v>1854</v>
      </c>
      <c r="G11" s="1256">
        <v>4994</v>
      </c>
      <c r="H11" s="1575">
        <v>4994</v>
      </c>
      <c r="I11" s="1565"/>
      <c r="J11" s="1565"/>
      <c r="K11" s="1565"/>
      <c r="L11" s="1580">
        <f>M11+N11+O11</f>
        <v>2996</v>
      </c>
      <c r="M11" s="1580"/>
      <c r="N11" s="1580"/>
      <c r="O11" s="1580">
        <f>R11+S11+T11</f>
        <v>2996</v>
      </c>
      <c r="P11" s="1572" t="s">
        <v>1857</v>
      </c>
      <c r="Q11" s="1586"/>
      <c r="R11" s="1565"/>
      <c r="S11" s="1580">
        <v>1498</v>
      </c>
      <c r="T11" s="1580">
        <v>1498</v>
      </c>
      <c r="U11" s="1565"/>
    </row>
    <row r="12" spans="1:21" s="1559" customFormat="1" ht="47.25">
      <c r="A12" s="1565"/>
      <c r="B12" s="1574" t="s">
        <v>1852</v>
      </c>
      <c r="C12" s="1256" t="s">
        <v>1146</v>
      </c>
      <c r="D12" s="1256">
        <v>2019</v>
      </c>
      <c r="E12" s="1256">
        <v>2021</v>
      </c>
      <c r="F12" s="1256" t="s">
        <v>1855</v>
      </c>
      <c r="G12" s="1256">
        <v>5000</v>
      </c>
      <c r="H12" s="1575">
        <v>5000</v>
      </c>
      <c r="I12" s="1565"/>
      <c r="J12" s="1565"/>
      <c r="K12" s="1565"/>
      <c r="L12" s="1580">
        <f>M12+N12+O12</f>
        <v>3000</v>
      </c>
      <c r="M12" s="1580"/>
      <c r="N12" s="1580"/>
      <c r="O12" s="1580">
        <f>R12+S12+T12</f>
        <v>3000</v>
      </c>
      <c r="P12" s="1572" t="s">
        <v>1857</v>
      </c>
      <c r="Q12" s="1586"/>
      <c r="R12" s="1565"/>
      <c r="S12" s="1580">
        <v>1500</v>
      </c>
      <c r="T12" s="1580">
        <v>1500</v>
      </c>
      <c r="U12" s="1565"/>
    </row>
    <row r="13" spans="1:21" s="1559" customFormat="1" ht="63">
      <c r="A13" s="1565"/>
      <c r="B13" s="1576" t="s">
        <v>1853</v>
      </c>
      <c r="C13" s="1256" t="s">
        <v>19</v>
      </c>
      <c r="D13" s="1256">
        <v>2019</v>
      </c>
      <c r="E13" s="1256">
        <v>2021</v>
      </c>
      <c r="F13" s="1256" t="s">
        <v>1856</v>
      </c>
      <c r="G13" s="1256">
        <v>14850</v>
      </c>
      <c r="H13" s="1575">
        <v>14850</v>
      </c>
      <c r="I13" s="1565"/>
      <c r="J13" s="1565"/>
      <c r="K13" s="1565"/>
      <c r="L13" s="1580">
        <f>M13+N13+O13</f>
        <v>8910</v>
      </c>
      <c r="M13" s="1580"/>
      <c r="N13" s="1580"/>
      <c r="O13" s="1580">
        <f>R13+S13+T13</f>
        <v>8910</v>
      </c>
      <c r="P13" s="1572" t="s">
        <v>1857</v>
      </c>
      <c r="Q13" s="1586"/>
      <c r="R13" s="1565"/>
      <c r="S13" s="1580">
        <v>4455</v>
      </c>
      <c r="T13" s="1580">
        <v>4455</v>
      </c>
      <c r="U13" s="1565"/>
    </row>
    <row r="14" spans="1:21" s="1557" customFormat="1">
      <c r="A14" s="1561"/>
      <c r="B14" s="1563" t="s">
        <v>1665</v>
      </c>
      <c r="C14" s="1561"/>
      <c r="D14" s="1561"/>
      <c r="E14" s="1561"/>
      <c r="F14" s="1561"/>
      <c r="G14" s="1561"/>
      <c r="H14" s="1561"/>
      <c r="I14" s="1561"/>
      <c r="J14" s="1561"/>
      <c r="K14" s="1561"/>
      <c r="L14" s="1561"/>
      <c r="M14" s="1561"/>
      <c r="N14" s="1561"/>
      <c r="O14" s="1561"/>
      <c r="P14" s="1561"/>
      <c r="Q14" s="1568"/>
      <c r="R14" s="1561"/>
      <c r="S14" s="1561"/>
      <c r="T14" s="1561"/>
      <c r="U14" s="1561"/>
    </row>
    <row r="15" spans="1:21" s="1559" customFormat="1" ht="45">
      <c r="A15" s="1565"/>
      <c r="B15" s="1555" t="s">
        <v>1677</v>
      </c>
      <c r="C15" s="1256" t="s">
        <v>237</v>
      </c>
      <c r="D15" s="1256">
        <v>2018</v>
      </c>
      <c r="E15" s="1256">
        <v>2020</v>
      </c>
      <c r="F15" s="1606" t="s">
        <v>2038</v>
      </c>
      <c r="G15" s="1575">
        <v>6500</v>
      </c>
      <c r="H15" s="1575">
        <v>3900</v>
      </c>
      <c r="I15" s="1565"/>
      <c r="J15" s="1565"/>
      <c r="K15" s="1565"/>
      <c r="L15" s="1580">
        <f>M15+N15+O15</f>
        <v>3900</v>
      </c>
      <c r="M15" s="1580"/>
      <c r="N15" s="1580"/>
      <c r="O15" s="1580">
        <f>R15+S15+T15</f>
        <v>3900</v>
      </c>
      <c r="P15" s="1572" t="s">
        <v>1713</v>
      </c>
      <c r="Q15" s="1570" t="s">
        <v>1768</v>
      </c>
      <c r="R15" s="1580">
        <v>1170</v>
      </c>
      <c r="S15" s="1580">
        <v>1365</v>
      </c>
      <c r="T15" s="1580">
        <v>1365</v>
      </c>
      <c r="U15" s="1565"/>
    </row>
    <row r="16" spans="1:21" s="1559" customFormat="1" ht="47.25">
      <c r="A16" s="1565"/>
      <c r="B16" s="1576" t="s">
        <v>1863</v>
      </c>
      <c r="C16" s="1256" t="s">
        <v>26</v>
      </c>
      <c r="D16" s="1256">
        <v>2018</v>
      </c>
      <c r="E16" s="1256">
        <v>2020</v>
      </c>
      <c r="F16" s="1256" t="s">
        <v>1870</v>
      </c>
      <c r="G16" s="1575">
        <v>4500</v>
      </c>
      <c r="H16" s="1575">
        <v>2700</v>
      </c>
      <c r="I16" s="1565"/>
      <c r="J16" s="1565"/>
      <c r="K16" s="1565"/>
      <c r="L16" s="1580">
        <f t="shared" ref="L16:L22" si="0">M16+N16+O16</f>
        <v>2700</v>
      </c>
      <c r="M16" s="1580"/>
      <c r="N16" s="1580"/>
      <c r="O16" s="1580">
        <f t="shared" ref="O16:O22" si="1">R16+S16+T16</f>
        <v>2700</v>
      </c>
      <c r="P16" s="1572" t="s">
        <v>1857</v>
      </c>
      <c r="Q16" s="1570"/>
      <c r="R16" s="1580"/>
      <c r="S16" s="1580">
        <v>1350</v>
      </c>
      <c r="T16" s="1580">
        <v>1350</v>
      </c>
      <c r="U16" s="1256" t="s">
        <v>2020</v>
      </c>
    </row>
    <row r="17" spans="1:21" s="1559" customFormat="1" ht="47.25">
      <c r="A17" s="1565"/>
      <c r="B17" s="1588" t="s">
        <v>1864</v>
      </c>
      <c r="C17" s="1256" t="s">
        <v>19</v>
      </c>
      <c r="D17" s="1256">
        <v>2019</v>
      </c>
      <c r="E17" s="1256">
        <v>2021</v>
      </c>
      <c r="F17" s="1256" t="s">
        <v>1871</v>
      </c>
      <c r="G17" s="1575">
        <v>4000</v>
      </c>
      <c r="H17" s="1575">
        <v>2400</v>
      </c>
      <c r="I17" s="1565"/>
      <c r="J17" s="1565"/>
      <c r="K17" s="1565"/>
      <c r="L17" s="1580">
        <f t="shared" si="0"/>
        <v>1440</v>
      </c>
      <c r="M17" s="1580"/>
      <c r="N17" s="1580"/>
      <c r="O17" s="1580">
        <f t="shared" si="1"/>
        <v>1440</v>
      </c>
      <c r="P17" s="1572" t="s">
        <v>1857</v>
      </c>
      <c r="Q17" s="1570"/>
      <c r="R17" s="1580"/>
      <c r="S17" s="1580">
        <v>720</v>
      </c>
      <c r="T17" s="1580">
        <v>720</v>
      </c>
      <c r="U17" s="1256" t="s">
        <v>2020</v>
      </c>
    </row>
    <row r="18" spans="1:21" s="1559" customFormat="1" ht="47.25">
      <c r="A18" s="1565"/>
      <c r="B18" s="1573" t="s">
        <v>1865</v>
      </c>
      <c r="C18" s="1256" t="s">
        <v>19</v>
      </c>
      <c r="D18" s="1256">
        <v>2019</v>
      </c>
      <c r="E18" s="1256">
        <v>2021</v>
      </c>
      <c r="F18" s="1256" t="s">
        <v>1872</v>
      </c>
      <c r="G18" s="1575">
        <v>3000</v>
      </c>
      <c r="H18" s="1575">
        <v>3000</v>
      </c>
      <c r="I18" s="1565"/>
      <c r="J18" s="1565"/>
      <c r="K18" s="1565"/>
      <c r="L18" s="1580">
        <f t="shared" si="0"/>
        <v>1800</v>
      </c>
      <c r="M18" s="1580"/>
      <c r="N18" s="1580"/>
      <c r="O18" s="1580">
        <f t="shared" si="1"/>
        <v>1800</v>
      </c>
      <c r="P18" s="1572" t="s">
        <v>1857</v>
      </c>
      <c r="Q18" s="1570"/>
      <c r="R18" s="1580"/>
      <c r="S18" s="1580">
        <v>900</v>
      </c>
      <c r="T18" s="1580">
        <v>900</v>
      </c>
      <c r="U18" s="1256" t="s">
        <v>2020</v>
      </c>
    </row>
    <row r="19" spans="1:21" s="1559" customFormat="1" ht="47.25">
      <c r="A19" s="1565"/>
      <c r="B19" s="1573" t="s">
        <v>1866</v>
      </c>
      <c r="C19" s="1256" t="s">
        <v>237</v>
      </c>
      <c r="D19" s="1256">
        <v>2019</v>
      </c>
      <c r="E19" s="1256">
        <v>2021</v>
      </c>
      <c r="F19" s="1256" t="s">
        <v>1873</v>
      </c>
      <c r="G19" s="1575">
        <v>5500</v>
      </c>
      <c r="H19" s="1575">
        <v>3300</v>
      </c>
      <c r="I19" s="1565"/>
      <c r="J19" s="1565"/>
      <c r="K19" s="1565"/>
      <c r="L19" s="1580">
        <f t="shared" si="0"/>
        <v>1980</v>
      </c>
      <c r="M19" s="1580"/>
      <c r="N19" s="1580"/>
      <c r="O19" s="1580">
        <f t="shared" si="1"/>
        <v>1980</v>
      </c>
      <c r="P19" s="1572" t="s">
        <v>1857</v>
      </c>
      <c r="Q19" s="1570"/>
      <c r="R19" s="1580"/>
      <c r="S19" s="1580">
        <v>990</v>
      </c>
      <c r="T19" s="1580">
        <v>990</v>
      </c>
      <c r="U19" s="1256" t="s">
        <v>2020</v>
      </c>
    </row>
    <row r="20" spans="1:21" s="1559" customFormat="1" ht="47.25">
      <c r="A20" s="1565"/>
      <c r="B20" s="1574" t="s">
        <v>1867</v>
      </c>
      <c r="C20" s="1256" t="s">
        <v>19</v>
      </c>
      <c r="D20" s="1256">
        <v>2019</v>
      </c>
      <c r="E20" s="1256">
        <v>2021</v>
      </c>
      <c r="F20" s="1256" t="s">
        <v>1874</v>
      </c>
      <c r="G20" s="1575">
        <v>4000</v>
      </c>
      <c r="H20" s="1575">
        <v>4000</v>
      </c>
      <c r="I20" s="1565"/>
      <c r="J20" s="1565"/>
      <c r="K20" s="1565"/>
      <c r="L20" s="1580">
        <f t="shared" si="0"/>
        <v>2400</v>
      </c>
      <c r="M20" s="1580"/>
      <c r="N20" s="1580"/>
      <c r="O20" s="1580">
        <f t="shared" si="1"/>
        <v>2400</v>
      </c>
      <c r="P20" s="1572" t="s">
        <v>1857</v>
      </c>
      <c r="Q20" s="1570"/>
      <c r="R20" s="1580"/>
      <c r="S20" s="1580">
        <v>1200</v>
      </c>
      <c r="T20" s="1580">
        <v>1200</v>
      </c>
      <c r="U20" s="1256" t="s">
        <v>2020</v>
      </c>
    </row>
    <row r="21" spans="1:21" s="1559" customFormat="1" ht="47.25">
      <c r="A21" s="1565"/>
      <c r="B21" s="1573" t="s">
        <v>1868</v>
      </c>
      <c r="C21" s="1256" t="s">
        <v>19</v>
      </c>
      <c r="D21" s="1256">
        <v>2019</v>
      </c>
      <c r="E21" s="1256">
        <v>2021</v>
      </c>
      <c r="F21" s="1256" t="s">
        <v>1875</v>
      </c>
      <c r="G21" s="1575">
        <v>6000</v>
      </c>
      <c r="H21" s="1575">
        <v>6000</v>
      </c>
      <c r="I21" s="1565"/>
      <c r="J21" s="1565"/>
      <c r="K21" s="1565"/>
      <c r="L21" s="1580">
        <f t="shared" si="0"/>
        <v>3600</v>
      </c>
      <c r="M21" s="1580"/>
      <c r="N21" s="1580"/>
      <c r="O21" s="1580">
        <f t="shared" si="1"/>
        <v>3600</v>
      </c>
      <c r="P21" s="1572" t="s">
        <v>1857</v>
      </c>
      <c r="Q21" s="1570"/>
      <c r="R21" s="1580"/>
      <c r="S21" s="1580">
        <v>1800</v>
      </c>
      <c r="T21" s="1580">
        <v>1800</v>
      </c>
      <c r="U21" s="1256" t="s">
        <v>2020</v>
      </c>
    </row>
    <row r="22" spans="1:21" s="1559" customFormat="1" ht="47.25">
      <c r="A22" s="1565"/>
      <c r="B22" s="1576" t="s">
        <v>1869</v>
      </c>
      <c r="C22" s="1256" t="s">
        <v>19</v>
      </c>
      <c r="D22" s="1256">
        <v>2019</v>
      </c>
      <c r="E22" s="1256">
        <v>2021</v>
      </c>
      <c r="F22" s="1256" t="s">
        <v>1876</v>
      </c>
      <c r="G22" s="1575">
        <v>9500</v>
      </c>
      <c r="H22" s="1575">
        <v>9500</v>
      </c>
      <c r="I22" s="1565"/>
      <c r="J22" s="1565"/>
      <c r="K22" s="1565"/>
      <c r="L22" s="1580">
        <f t="shared" si="0"/>
        <v>5700</v>
      </c>
      <c r="M22" s="1580"/>
      <c r="N22" s="1580"/>
      <c r="O22" s="1580">
        <f t="shared" si="1"/>
        <v>5700</v>
      </c>
      <c r="P22" s="1572" t="s">
        <v>1857</v>
      </c>
      <c r="Q22" s="1570"/>
      <c r="R22" s="1580"/>
      <c r="S22" s="1580">
        <v>2850</v>
      </c>
      <c r="T22" s="1580">
        <v>2850</v>
      </c>
      <c r="U22" s="1256" t="s">
        <v>2020</v>
      </c>
    </row>
    <row r="23" spans="1:21" s="1559" customFormat="1" ht="47.25">
      <c r="A23" s="1565"/>
      <c r="B23" s="1573" t="s">
        <v>1718</v>
      </c>
      <c r="C23" s="1256" t="s">
        <v>189</v>
      </c>
      <c r="D23" s="1256">
        <v>2019</v>
      </c>
      <c r="E23" s="1256">
        <v>2021</v>
      </c>
      <c r="F23" s="1256" t="s">
        <v>2039</v>
      </c>
      <c r="G23" s="1575">
        <v>3000</v>
      </c>
      <c r="H23" s="1575">
        <v>1800</v>
      </c>
      <c r="I23" s="1565"/>
      <c r="J23" s="1565"/>
      <c r="K23" s="1565"/>
      <c r="L23" s="1580">
        <f>M23+N23+O23</f>
        <v>540</v>
      </c>
      <c r="M23" s="1580"/>
      <c r="N23" s="1580"/>
      <c r="O23" s="1580">
        <f t="shared" ref="O23:O54" si="2">R23+S23+T23</f>
        <v>540</v>
      </c>
      <c r="P23" s="1572" t="s">
        <v>1714</v>
      </c>
      <c r="Q23" s="1570" t="s">
        <v>1768</v>
      </c>
      <c r="R23" s="1580"/>
      <c r="S23" s="1580"/>
      <c r="T23" s="1580">
        <f>H23*0.3</f>
        <v>540</v>
      </c>
      <c r="U23" s="1565"/>
    </row>
    <row r="24" spans="1:21" s="1559" customFormat="1" ht="47.25">
      <c r="A24" s="1565"/>
      <c r="B24" s="1573" t="s">
        <v>1719</v>
      </c>
      <c r="C24" s="1256" t="s">
        <v>132</v>
      </c>
      <c r="D24" s="1256">
        <v>2019</v>
      </c>
      <c r="E24" s="1256">
        <v>2021</v>
      </c>
      <c r="F24" s="1256" t="s">
        <v>2040</v>
      </c>
      <c r="G24" s="1575">
        <v>3200</v>
      </c>
      <c r="H24" s="1575">
        <v>1800</v>
      </c>
      <c r="I24" s="1565"/>
      <c r="J24" s="1565"/>
      <c r="K24" s="1565"/>
      <c r="L24" s="1580">
        <f t="shared" ref="L24:L54" si="3">M24+N24+O24</f>
        <v>540</v>
      </c>
      <c r="M24" s="1580"/>
      <c r="N24" s="1580"/>
      <c r="O24" s="1580">
        <f t="shared" si="2"/>
        <v>540</v>
      </c>
      <c r="P24" s="1572" t="s">
        <v>1714</v>
      </c>
      <c r="Q24" s="1570" t="s">
        <v>1768</v>
      </c>
      <c r="R24" s="1580"/>
      <c r="S24" s="1580"/>
      <c r="T24" s="1580">
        <f t="shared" ref="T24:T54" si="4">H24*0.3</f>
        <v>540</v>
      </c>
      <c r="U24" s="1565"/>
    </row>
    <row r="25" spans="1:21" s="1559" customFormat="1" ht="47.25">
      <c r="A25" s="1565"/>
      <c r="B25" s="1573" t="s">
        <v>1720</v>
      </c>
      <c r="C25" s="1256" t="s">
        <v>132</v>
      </c>
      <c r="D25" s="1256">
        <v>2019</v>
      </c>
      <c r="E25" s="1256">
        <v>2021</v>
      </c>
      <c r="F25" s="1256" t="s">
        <v>1749</v>
      </c>
      <c r="G25" s="1575">
        <v>3000</v>
      </c>
      <c r="H25" s="1575">
        <v>1800</v>
      </c>
      <c r="I25" s="1565"/>
      <c r="J25" s="1565"/>
      <c r="K25" s="1565"/>
      <c r="L25" s="1580">
        <f t="shared" si="3"/>
        <v>540</v>
      </c>
      <c r="M25" s="1580"/>
      <c r="N25" s="1580"/>
      <c r="O25" s="1580">
        <f t="shared" si="2"/>
        <v>540</v>
      </c>
      <c r="P25" s="1572" t="s">
        <v>1714</v>
      </c>
      <c r="Q25" s="1570" t="s">
        <v>1768</v>
      </c>
      <c r="R25" s="1580"/>
      <c r="S25" s="1580"/>
      <c r="T25" s="1580">
        <f t="shared" si="4"/>
        <v>540</v>
      </c>
      <c r="U25" s="1565"/>
    </row>
    <row r="26" spans="1:21" s="1559" customFormat="1" ht="47.25">
      <c r="A26" s="1565"/>
      <c r="B26" s="1574" t="s">
        <v>1721</v>
      </c>
      <c r="C26" s="1256" t="s">
        <v>26</v>
      </c>
      <c r="D26" s="1256">
        <v>2019</v>
      </c>
      <c r="E26" s="1256">
        <v>2021</v>
      </c>
      <c r="F26" s="1256" t="s">
        <v>1750</v>
      </c>
      <c r="G26" s="1575">
        <v>3000</v>
      </c>
      <c r="H26" s="1575">
        <v>1800</v>
      </c>
      <c r="I26" s="1565"/>
      <c r="J26" s="1565"/>
      <c r="K26" s="1565"/>
      <c r="L26" s="1580">
        <f t="shared" si="3"/>
        <v>540</v>
      </c>
      <c r="M26" s="1580"/>
      <c r="N26" s="1580"/>
      <c r="O26" s="1580">
        <f t="shared" si="2"/>
        <v>540</v>
      </c>
      <c r="P26" s="1572" t="s">
        <v>1714</v>
      </c>
      <c r="Q26" s="1570" t="s">
        <v>1768</v>
      </c>
      <c r="R26" s="1580"/>
      <c r="S26" s="1580"/>
      <c r="T26" s="1580">
        <f t="shared" si="4"/>
        <v>540</v>
      </c>
      <c r="U26" s="1565"/>
    </row>
    <row r="27" spans="1:21" s="1559" customFormat="1" ht="47.25">
      <c r="A27" s="1565"/>
      <c r="B27" s="1573" t="s">
        <v>1722</v>
      </c>
      <c r="C27" s="1256" t="s">
        <v>51</v>
      </c>
      <c r="D27" s="1256">
        <v>2019</v>
      </c>
      <c r="E27" s="1256">
        <v>2021</v>
      </c>
      <c r="F27" s="1256" t="s">
        <v>1751</v>
      </c>
      <c r="G27" s="1575">
        <v>3300</v>
      </c>
      <c r="H27" s="1575">
        <v>1980</v>
      </c>
      <c r="I27" s="1565"/>
      <c r="J27" s="1565"/>
      <c r="K27" s="1565"/>
      <c r="L27" s="1580">
        <f t="shared" si="3"/>
        <v>594</v>
      </c>
      <c r="M27" s="1580"/>
      <c r="N27" s="1580"/>
      <c r="O27" s="1580">
        <f t="shared" si="2"/>
        <v>594</v>
      </c>
      <c r="P27" s="1572" t="s">
        <v>1714</v>
      </c>
      <c r="Q27" s="1570" t="s">
        <v>1768</v>
      </c>
      <c r="R27" s="1580"/>
      <c r="S27" s="1580"/>
      <c r="T27" s="1580">
        <f t="shared" si="4"/>
        <v>594</v>
      </c>
      <c r="U27" s="1565"/>
    </row>
    <row r="28" spans="1:21" s="1559" customFormat="1" ht="47.25">
      <c r="A28" s="1565"/>
      <c r="B28" s="1573" t="s">
        <v>1723</v>
      </c>
      <c r="C28" s="1256" t="s">
        <v>237</v>
      </c>
      <c r="D28" s="1256">
        <v>2019</v>
      </c>
      <c r="E28" s="1256">
        <v>2021</v>
      </c>
      <c r="F28" s="1256" t="s">
        <v>1752</v>
      </c>
      <c r="G28" s="1575">
        <v>3500</v>
      </c>
      <c r="H28" s="1575">
        <v>2100</v>
      </c>
      <c r="I28" s="1565"/>
      <c r="J28" s="1565"/>
      <c r="K28" s="1565"/>
      <c r="L28" s="1580">
        <f t="shared" si="3"/>
        <v>630</v>
      </c>
      <c r="M28" s="1580"/>
      <c r="N28" s="1580"/>
      <c r="O28" s="1580">
        <f t="shared" si="2"/>
        <v>630</v>
      </c>
      <c r="P28" s="1572" t="s">
        <v>1714</v>
      </c>
      <c r="Q28" s="1570" t="s">
        <v>1768</v>
      </c>
      <c r="R28" s="1580"/>
      <c r="S28" s="1580"/>
      <c r="T28" s="1580">
        <f t="shared" si="4"/>
        <v>630</v>
      </c>
      <c r="U28" s="1565"/>
    </row>
    <row r="29" spans="1:21" s="1559" customFormat="1" ht="47.25">
      <c r="A29" s="1565"/>
      <c r="B29" s="1573" t="s">
        <v>1724</v>
      </c>
      <c r="C29" s="1256" t="s">
        <v>132</v>
      </c>
      <c r="D29" s="1256">
        <v>2019</v>
      </c>
      <c r="E29" s="1256">
        <v>2021</v>
      </c>
      <c r="F29" s="1256" t="s">
        <v>1753</v>
      </c>
      <c r="G29" s="1575">
        <v>3500</v>
      </c>
      <c r="H29" s="1575">
        <v>2100</v>
      </c>
      <c r="I29" s="1565"/>
      <c r="J29" s="1565"/>
      <c r="K29" s="1565"/>
      <c r="L29" s="1580">
        <f t="shared" si="3"/>
        <v>630</v>
      </c>
      <c r="M29" s="1580"/>
      <c r="N29" s="1580"/>
      <c r="O29" s="1580">
        <f t="shared" si="2"/>
        <v>630</v>
      </c>
      <c r="P29" s="1572" t="s">
        <v>1714</v>
      </c>
      <c r="Q29" s="1570" t="s">
        <v>1768</v>
      </c>
      <c r="R29" s="1580"/>
      <c r="S29" s="1580"/>
      <c r="T29" s="1580">
        <f t="shared" si="4"/>
        <v>630</v>
      </c>
      <c r="U29" s="1565"/>
    </row>
    <row r="30" spans="1:21" s="1559" customFormat="1" ht="47.25">
      <c r="A30" s="1565"/>
      <c r="B30" s="1574" t="s">
        <v>1725</v>
      </c>
      <c r="C30" s="1256" t="s">
        <v>26</v>
      </c>
      <c r="D30" s="1256">
        <v>2019</v>
      </c>
      <c r="E30" s="1256">
        <v>2021</v>
      </c>
      <c r="F30" s="1256" t="s">
        <v>1754</v>
      </c>
      <c r="G30" s="1575">
        <v>4000</v>
      </c>
      <c r="H30" s="1575">
        <v>2400</v>
      </c>
      <c r="I30" s="1565"/>
      <c r="J30" s="1565"/>
      <c r="K30" s="1565"/>
      <c r="L30" s="1580">
        <f t="shared" si="3"/>
        <v>720</v>
      </c>
      <c r="M30" s="1580"/>
      <c r="N30" s="1580"/>
      <c r="O30" s="1580">
        <f t="shared" si="2"/>
        <v>720</v>
      </c>
      <c r="P30" s="1572" t="s">
        <v>1714</v>
      </c>
      <c r="Q30" s="1570" t="s">
        <v>1768</v>
      </c>
      <c r="R30" s="1580"/>
      <c r="S30" s="1580"/>
      <c r="T30" s="1580">
        <f t="shared" si="4"/>
        <v>720</v>
      </c>
      <c r="U30" s="1565"/>
    </row>
    <row r="31" spans="1:21" s="1559" customFormat="1" ht="47.25">
      <c r="A31" s="1565"/>
      <c r="B31" s="1574" t="s">
        <v>1726</v>
      </c>
      <c r="C31" s="1256" t="s">
        <v>26</v>
      </c>
      <c r="D31" s="1256">
        <v>2019</v>
      </c>
      <c r="E31" s="1256">
        <v>2021</v>
      </c>
      <c r="F31" s="1256" t="s">
        <v>1755</v>
      </c>
      <c r="G31" s="1575">
        <v>4000</v>
      </c>
      <c r="H31" s="1575">
        <v>2400</v>
      </c>
      <c r="I31" s="1565"/>
      <c r="J31" s="1565"/>
      <c r="K31" s="1565"/>
      <c r="L31" s="1580">
        <f t="shared" si="3"/>
        <v>720</v>
      </c>
      <c r="M31" s="1580"/>
      <c r="N31" s="1580"/>
      <c r="O31" s="1580">
        <f t="shared" si="2"/>
        <v>720</v>
      </c>
      <c r="P31" s="1572" t="s">
        <v>1714</v>
      </c>
      <c r="Q31" s="1570" t="s">
        <v>1768</v>
      </c>
      <c r="R31" s="1580"/>
      <c r="S31" s="1580"/>
      <c r="T31" s="1580">
        <f t="shared" si="4"/>
        <v>720</v>
      </c>
      <c r="U31" s="1565"/>
    </row>
    <row r="32" spans="1:21" s="1559" customFormat="1" ht="47.25">
      <c r="A32" s="1565"/>
      <c r="B32" s="1573" t="s">
        <v>1727</v>
      </c>
      <c r="C32" s="1256" t="s">
        <v>26</v>
      </c>
      <c r="D32" s="1256">
        <v>2019</v>
      </c>
      <c r="E32" s="1256">
        <v>2021</v>
      </c>
      <c r="F32" s="1256" t="s">
        <v>1756</v>
      </c>
      <c r="G32" s="1575">
        <v>4200</v>
      </c>
      <c r="H32" s="1575">
        <v>2520</v>
      </c>
      <c r="I32" s="1565"/>
      <c r="J32" s="1565"/>
      <c r="K32" s="1565"/>
      <c r="L32" s="1580">
        <f t="shared" si="3"/>
        <v>756</v>
      </c>
      <c r="M32" s="1580"/>
      <c r="N32" s="1580"/>
      <c r="O32" s="1580">
        <f t="shared" si="2"/>
        <v>756</v>
      </c>
      <c r="P32" s="1572" t="s">
        <v>1714</v>
      </c>
      <c r="Q32" s="1570" t="s">
        <v>1768</v>
      </c>
      <c r="R32" s="1580"/>
      <c r="S32" s="1580"/>
      <c r="T32" s="1580">
        <f t="shared" si="4"/>
        <v>756</v>
      </c>
      <c r="U32" s="1565"/>
    </row>
    <row r="33" spans="1:21" s="1559" customFormat="1" ht="47.25">
      <c r="A33" s="1565"/>
      <c r="B33" s="1573" t="s">
        <v>1728</v>
      </c>
      <c r="C33" s="1256" t="s">
        <v>51</v>
      </c>
      <c r="D33" s="1256">
        <v>2019</v>
      </c>
      <c r="E33" s="1256">
        <v>2021</v>
      </c>
      <c r="F33" s="1256" t="s">
        <v>1757</v>
      </c>
      <c r="G33" s="1575">
        <v>4500</v>
      </c>
      <c r="H33" s="1575">
        <v>2700</v>
      </c>
      <c r="I33" s="1565"/>
      <c r="J33" s="1565"/>
      <c r="K33" s="1565"/>
      <c r="L33" s="1580">
        <f t="shared" si="3"/>
        <v>810</v>
      </c>
      <c r="M33" s="1580"/>
      <c r="N33" s="1580"/>
      <c r="O33" s="1580">
        <f t="shared" si="2"/>
        <v>810</v>
      </c>
      <c r="P33" s="1572" t="s">
        <v>1714</v>
      </c>
      <c r="Q33" s="1570" t="s">
        <v>1768</v>
      </c>
      <c r="R33" s="1580"/>
      <c r="S33" s="1580"/>
      <c r="T33" s="1580">
        <f t="shared" si="4"/>
        <v>810</v>
      </c>
      <c r="U33" s="1565"/>
    </row>
    <row r="34" spans="1:21" s="1559" customFormat="1" ht="47.25">
      <c r="A34" s="1565"/>
      <c r="B34" s="1573" t="s">
        <v>1729</v>
      </c>
      <c r="C34" s="1256" t="s">
        <v>237</v>
      </c>
      <c r="D34" s="1256">
        <v>2019</v>
      </c>
      <c r="E34" s="1256">
        <v>2021</v>
      </c>
      <c r="F34" s="1256" t="s">
        <v>1758</v>
      </c>
      <c r="G34" s="1575">
        <v>4500</v>
      </c>
      <c r="H34" s="1575">
        <v>2700</v>
      </c>
      <c r="I34" s="1565"/>
      <c r="J34" s="1565"/>
      <c r="K34" s="1565"/>
      <c r="L34" s="1580">
        <f t="shared" si="3"/>
        <v>810</v>
      </c>
      <c r="M34" s="1580"/>
      <c r="N34" s="1580"/>
      <c r="O34" s="1580">
        <f t="shared" si="2"/>
        <v>810</v>
      </c>
      <c r="P34" s="1572" t="s">
        <v>1714</v>
      </c>
      <c r="Q34" s="1570" t="s">
        <v>1768</v>
      </c>
      <c r="R34" s="1580"/>
      <c r="S34" s="1580"/>
      <c r="T34" s="1580">
        <f t="shared" si="4"/>
        <v>810</v>
      </c>
      <c r="U34" s="1565"/>
    </row>
    <row r="35" spans="1:21" s="1559" customFormat="1" ht="47.25">
      <c r="A35" s="1565"/>
      <c r="B35" s="1573" t="s">
        <v>1730</v>
      </c>
      <c r="C35" s="1256" t="s">
        <v>51</v>
      </c>
      <c r="D35" s="1256">
        <v>2019</v>
      </c>
      <c r="E35" s="1256">
        <v>2021</v>
      </c>
      <c r="F35" s="1256" t="s">
        <v>1759</v>
      </c>
      <c r="G35" s="1575">
        <v>4500</v>
      </c>
      <c r="H35" s="1575">
        <v>2700</v>
      </c>
      <c r="I35" s="1565"/>
      <c r="J35" s="1565"/>
      <c r="K35" s="1565"/>
      <c r="L35" s="1580">
        <f t="shared" si="3"/>
        <v>810</v>
      </c>
      <c r="M35" s="1580"/>
      <c r="N35" s="1580"/>
      <c r="O35" s="1580">
        <f t="shared" si="2"/>
        <v>810</v>
      </c>
      <c r="P35" s="1572" t="s">
        <v>1714</v>
      </c>
      <c r="Q35" s="1570" t="s">
        <v>1768</v>
      </c>
      <c r="R35" s="1580"/>
      <c r="S35" s="1580"/>
      <c r="T35" s="1580">
        <f t="shared" si="4"/>
        <v>810</v>
      </c>
      <c r="U35" s="1565"/>
    </row>
    <row r="36" spans="1:21" s="1559" customFormat="1" ht="47.25">
      <c r="A36" s="1565"/>
      <c r="B36" s="1573" t="s">
        <v>1731</v>
      </c>
      <c r="C36" s="1256" t="s">
        <v>132</v>
      </c>
      <c r="D36" s="1256">
        <v>2019</v>
      </c>
      <c r="E36" s="1256">
        <v>2021</v>
      </c>
      <c r="F36" s="1256" t="s">
        <v>1760</v>
      </c>
      <c r="G36" s="1575">
        <v>4500</v>
      </c>
      <c r="H36" s="1575">
        <v>2700</v>
      </c>
      <c r="I36" s="1565"/>
      <c r="J36" s="1565"/>
      <c r="K36" s="1565"/>
      <c r="L36" s="1580">
        <f t="shared" si="3"/>
        <v>810</v>
      </c>
      <c r="M36" s="1580"/>
      <c r="N36" s="1580"/>
      <c r="O36" s="1580">
        <f t="shared" si="2"/>
        <v>810</v>
      </c>
      <c r="P36" s="1572" t="s">
        <v>1714</v>
      </c>
      <c r="Q36" s="1570" t="s">
        <v>1768</v>
      </c>
      <c r="R36" s="1580"/>
      <c r="S36" s="1580"/>
      <c r="T36" s="1580">
        <f t="shared" si="4"/>
        <v>810</v>
      </c>
      <c r="U36" s="1565"/>
    </row>
    <row r="37" spans="1:21" s="1559" customFormat="1" ht="47.25">
      <c r="A37" s="1565"/>
      <c r="B37" s="1574" t="s">
        <v>1732</v>
      </c>
      <c r="C37" s="1256" t="s">
        <v>211</v>
      </c>
      <c r="D37" s="1256">
        <v>2019</v>
      </c>
      <c r="E37" s="1256">
        <v>2021</v>
      </c>
      <c r="F37" s="1256" t="s">
        <v>1761</v>
      </c>
      <c r="G37" s="1575">
        <v>4500</v>
      </c>
      <c r="H37" s="1575">
        <v>2700</v>
      </c>
      <c r="I37" s="1565"/>
      <c r="J37" s="1565"/>
      <c r="K37" s="1565"/>
      <c r="L37" s="1580">
        <f t="shared" si="3"/>
        <v>810</v>
      </c>
      <c r="M37" s="1580"/>
      <c r="N37" s="1580"/>
      <c r="O37" s="1580">
        <f t="shared" si="2"/>
        <v>810</v>
      </c>
      <c r="P37" s="1572" t="s">
        <v>1714</v>
      </c>
      <c r="Q37" s="1570" t="s">
        <v>1768</v>
      </c>
      <c r="R37" s="1580"/>
      <c r="S37" s="1580"/>
      <c r="T37" s="1580">
        <f t="shared" si="4"/>
        <v>810</v>
      </c>
      <c r="U37" s="1565"/>
    </row>
    <row r="38" spans="1:21" s="1559" customFormat="1" ht="47.25">
      <c r="A38" s="1565"/>
      <c r="B38" s="1574" t="s">
        <v>1733</v>
      </c>
      <c r="C38" s="1256" t="s">
        <v>26</v>
      </c>
      <c r="D38" s="1256">
        <v>2019</v>
      </c>
      <c r="E38" s="1256">
        <v>2021</v>
      </c>
      <c r="F38" s="1256" t="s">
        <v>2041</v>
      </c>
      <c r="G38" s="1575">
        <v>4500</v>
      </c>
      <c r="H38" s="1575">
        <v>2700</v>
      </c>
      <c r="I38" s="1565"/>
      <c r="J38" s="1565"/>
      <c r="K38" s="1565"/>
      <c r="L38" s="1580">
        <f t="shared" si="3"/>
        <v>810</v>
      </c>
      <c r="M38" s="1580"/>
      <c r="N38" s="1580"/>
      <c r="O38" s="1580">
        <f t="shared" si="2"/>
        <v>810</v>
      </c>
      <c r="P38" s="1572" t="s">
        <v>1714</v>
      </c>
      <c r="Q38" s="1570" t="s">
        <v>1768</v>
      </c>
      <c r="R38" s="1580"/>
      <c r="S38" s="1580"/>
      <c r="T38" s="1580">
        <f t="shared" si="4"/>
        <v>810</v>
      </c>
      <c r="U38" s="1565"/>
    </row>
    <row r="39" spans="1:21" s="1559" customFormat="1" ht="47.25">
      <c r="A39" s="1565"/>
      <c r="B39" s="1573" t="s">
        <v>1734</v>
      </c>
      <c r="C39" s="1256" t="s">
        <v>51</v>
      </c>
      <c r="D39" s="1256">
        <v>2019</v>
      </c>
      <c r="E39" s="1256">
        <v>2021</v>
      </c>
      <c r="F39" s="1256" t="s">
        <v>1762</v>
      </c>
      <c r="G39" s="1575">
        <v>4600</v>
      </c>
      <c r="H39" s="1575">
        <v>2760</v>
      </c>
      <c r="I39" s="1565"/>
      <c r="J39" s="1565"/>
      <c r="K39" s="1565"/>
      <c r="L39" s="1580">
        <f t="shared" si="3"/>
        <v>828</v>
      </c>
      <c r="M39" s="1580"/>
      <c r="N39" s="1580"/>
      <c r="O39" s="1580">
        <f t="shared" si="2"/>
        <v>828</v>
      </c>
      <c r="P39" s="1572" t="s">
        <v>1714</v>
      </c>
      <c r="Q39" s="1570" t="s">
        <v>1768</v>
      </c>
      <c r="R39" s="1580"/>
      <c r="S39" s="1580"/>
      <c r="T39" s="1580">
        <f t="shared" si="4"/>
        <v>828</v>
      </c>
      <c r="U39" s="1565"/>
    </row>
    <row r="40" spans="1:21" s="1559" customFormat="1" ht="47.25">
      <c r="A40" s="1565"/>
      <c r="B40" s="1573" t="s">
        <v>1735</v>
      </c>
      <c r="C40" s="1256" t="s">
        <v>132</v>
      </c>
      <c r="D40" s="1256">
        <v>2019</v>
      </c>
      <c r="E40" s="1256">
        <v>2021</v>
      </c>
      <c r="F40" s="1256" t="s">
        <v>2042</v>
      </c>
      <c r="G40" s="1575">
        <v>4600</v>
      </c>
      <c r="H40" s="1575">
        <v>2760</v>
      </c>
      <c r="I40" s="1565"/>
      <c r="J40" s="1565"/>
      <c r="K40" s="1565"/>
      <c r="L40" s="1580">
        <f t="shared" si="3"/>
        <v>828</v>
      </c>
      <c r="M40" s="1580"/>
      <c r="N40" s="1580"/>
      <c r="O40" s="1580">
        <f t="shared" si="2"/>
        <v>828</v>
      </c>
      <c r="P40" s="1572" t="s">
        <v>1714</v>
      </c>
      <c r="Q40" s="1570" t="s">
        <v>1768</v>
      </c>
      <c r="R40" s="1580"/>
      <c r="S40" s="1580"/>
      <c r="T40" s="1580">
        <f t="shared" si="4"/>
        <v>828</v>
      </c>
      <c r="U40" s="1565"/>
    </row>
    <row r="41" spans="1:21" s="1559" customFormat="1" ht="47.25">
      <c r="A41" s="1565"/>
      <c r="B41" s="1573" t="s">
        <v>1736</v>
      </c>
      <c r="C41" s="1256" t="s">
        <v>132</v>
      </c>
      <c r="D41" s="1256">
        <v>2019</v>
      </c>
      <c r="E41" s="1256">
        <v>2021</v>
      </c>
      <c r="F41" s="1256" t="s">
        <v>1763</v>
      </c>
      <c r="G41" s="1575">
        <v>4800</v>
      </c>
      <c r="H41" s="1575">
        <v>2880</v>
      </c>
      <c r="I41" s="1565"/>
      <c r="J41" s="1565"/>
      <c r="K41" s="1565"/>
      <c r="L41" s="1580">
        <f t="shared" si="3"/>
        <v>864</v>
      </c>
      <c r="M41" s="1580"/>
      <c r="N41" s="1580"/>
      <c r="O41" s="1580">
        <f t="shared" si="2"/>
        <v>864</v>
      </c>
      <c r="P41" s="1572" t="s">
        <v>1714</v>
      </c>
      <c r="Q41" s="1570" t="s">
        <v>1768</v>
      </c>
      <c r="R41" s="1580"/>
      <c r="S41" s="1580"/>
      <c r="T41" s="1580">
        <f t="shared" si="4"/>
        <v>864</v>
      </c>
      <c r="U41" s="1565"/>
    </row>
    <row r="42" spans="1:21" s="1559" customFormat="1" ht="47.25">
      <c r="A42" s="1565"/>
      <c r="B42" s="1574" t="s">
        <v>1737</v>
      </c>
      <c r="C42" s="1256" t="s">
        <v>26</v>
      </c>
      <c r="D42" s="1256">
        <v>2019</v>
      </c>
      <c r="E42" s="1256">
        <v>2021</v>
      </c>
      <c r="F42" s="1256" t="s">
        <v>2043</v>
      </c>
      <c r="G42" s="1575">
        <v>4800</v>
      </c>
      <c r="H42" s="1575">
        <v>2880</v>
      </c>
      <c r="I42" s="1565"/>
      <c r="J42" s="1565"/>
      <c r="K42" s="1565"/>
      <c r="L42" s="1580">
        <f t="shared" si="3"/>
        <v>864</v>
      </c>
      <c r="M42" s="1580"/>
      <c r="N42" s="1580"/>
      <c r="O42" s="1580">
        <f t="shared" si="2"/>
        <v>864</v>
      </c>
      <c r="P42" s="1572" t="s">
        <v>1714</v>
      </c>
      <c r="Q42" s="1570" t="s">
        <v>1768</v>
      </c>
      <c r="R42" s="1580"/>
      <c r="S42" s="1580"/>
      <c r="T42" s="1580">
        <f t="shared" si="4"/>
        <v>864</v>
      </c>
      <c r="U42" s="1565"/>
    </row>
    <row r="43" spans="1:21" s="1559" customFormat="1" ht="47.25">
      <c r="A43" s="1565"/>
      <c r="B43" s="1574" t="s">
        <v>1738</v>
      </c>
      <c r="C43" s="1256" t="s">
        <v>26</v>
      </c>
      <c r="D43" s="1256">
        <v>2019</v>
      </c>
      <c r="E43" s="1256">
        <v>2021</v>
      </c>
      <c r="F43" s="1256" t="s">
        <v>2044</v>
      </c>
      <c r="G43" s="1575">
        <v>5000</v>
      </c>
      <c r="H43" s="1575">
        <v>3000</v>
      </c>
      <c r="I43" s="1565"/>
      <c r="J43" s="1565"/>
      <c r="K43" s="1565"/>
      <c r="L43" s="1580">
        <f t="shared" si="3"/>
        <v>900</v>
      </c>
      <c r="M43" s="1580"/>
      <c r="N43" s="1580"/>
      <c r="O43" s="1580">
        <f t="shared" si="2"/>
        <v>900</v>
      </c>
      <c r="P43" s="1572" t="s">
        <v>1714</v>
      </c>
      <c r="Q43" s="1570" t="s">
        <v>1768</v>
      </c>
      <c r="R43" s="1580"/>
      <c r="S43" s="1580"/>
      <c r="T43" s="1580">
        <f t="shared" si="4"/>
        <v>900</v>
      </c>
      <c r="U43" s="1565"/>
    </row>
    <row r="44" spans="1:21" s="1559" customFormat="1" ht="47.25">
      <c r="A44" s="1565"/>
      <c r="B44" s="1574" t="s">
        <v>1739</v>
      </c>
      <c r="C44" s="1256" t="s">
        <v>26</v>
      </c>
      <c r="D44" s="1256">
        <v>2019</v>
      </c>
      <c r="E44" s="1256">
        <v>2021</v>
      </c>
      <c r="F44" s="1256" t="s">
        <v>2045</v>
      </c>
      <c r="G44" s="1575">
        <v>5000</v>
      </c>
      <c r="H44" s="1575">
        <v>3000</v>
      </c>
      <c r="I44" s="1565"/>
      <c r="J44" s="1565"/>
      <c r="K44" s="1565"/>
      <c r="L44" s="1580">
        <f t="shared" si="3"/>
        <v>900</v>
      </c>
      <c r="M44" s="1580"/>
      <c r="N44" s="1580"/>
      <c r="O44" s="1580">
        <f t="shared" si="2"/>
        <v>900</v>
      </c>
      <c r="P44" s="1572" t="s">
        <v>1714</v>
      </c>
      <c r="Q44" s="1570" t="s">
        <v>1768</v>
      </c>
      <c r="R44" s="1580"/>
      <c r="S44" s="1580"/>
      <c r="T44" s="1580">
        <f t="shared" si="4"/>
        <v>900</v>
      </c>
      <c r="U44" s="1565"/>
    </row>
    <row r="45" spans="1:21" ht="49.5" customHeight="1">
      <c r="A45" s="1560"/>
      <c r="B45" s="1577" t="s">
        <v>2465</v>
      </c>
      <c r="C45" s="1858" t="s">
        <v>26</v>
      </c>
      <c r="D45" s="1256">
        <v>2017</v>
      </c>
      <c r="E45" s="1256">
        <v>2019</v>
      </c>
      <c r="F45" s="1256"/>
      <c r="G45" s="1256"/>
      <c r="H45" s="1256"/>
      <c r="I45" s="1256"/>
      <c r="J45" s="1256"/>
      <c r="K45" s="1256"/>
      <c r="L45" s="1575">
        <v>3000</v>
      </c>
      <c r="M45" s="1575"/>
      <c r="N45" s="1575">
        <v>3000</v>
      </c>
      <c r="O45" s="1256"/>
      <c r="P45" s="1256" t="s">
        <v>2466</v>
      </c>
      <c r="Q45" s="1570" t="s">
        <v>1768</v>
      </c>
      <c r="R45" s="1256"/>
      <c r="S45" s="1256"/>
      <c r="T45" s="1256"/>
      <c r="U45" s="1560"/>
    </row>
    <row r="46" spans="1:21" s="1559" customFormat="1" ht="47.25">
      <c r="A46" s="1565"/>
      <c r="B46" s="1573" t="s">
        <v>1740</v>
      </c>
      <c r="C46" s="1256" t="s">
        <v>132</v>
      </c>
      <c r="D46" s="1256">
        <v>2019</v>
      </c>
      <c r="E46" s="1256">
        <v>2021</v>
      </c>
      <c r="F46" s="1256" t="s">
        <v>1764</v>
      </c>
      <c r="G46" s="1575">
        <v>5500</v>
      </c>
      <c r="H46" s="1575">
        <v>3300</v>
      </c>
      <c r="I46" s="1565"/>
      <c r="J46" s="1565"/>
      <c r="K46" s="1565"/>
      <c r="L46" s="1580">
        <f t="shared" si="3"/>
        <v>990</v>
      </c>
      <c r="M46" s="1580"/>
      <c r="N46" s="1580"/>
      <c r="O46" s="1580">
        <f t="shared" si="2"/>
        <v>990</v>
      </c>
      <c r="P46" s="1572" t="s">
        <v>1714</v>
      </c>
      <c r="Q46" s="1570" t="s">
        <v>1768</v>
      </c>
      <c r="R46" s="1580"/>
      <c r="S46" s="1580"/>
      <c r="T46" s="1580">
        <f t="shared" si="4"/>
        <v>990</v>
      </c>
      <c r="U46" s="1565"/>
    </row>
    <row r="47" spans="1:21" s="1559" customFormat="1" ht="47.25">
      <c r="A47" s="1565"/>
      <c r="B47" s="1573" t="s">
        <v>1741</v>
      </c>
      <c r="C47" s="1256" t="s">
        <v>189</v>
      </c>
      <c r="D47" s="1256">
        <v>2019</v>
      </c>
      <c r="E47" s="1256">
        <v>2021</v>
      </c>
      <c r="F47" s="1256" t="s">
        <v>1765</v>
      </c>
      <c r="G47" s="1575">
        <v>6000</v>
      </c>
      <c r="H47" s="1575">
        <v>3600</v>
      </c>
      <c r="I47" s="1565"/>
      <c r="J47" s="1565"/>
      <c r="K47" s="1565"/>
      <c r="L47" s="1580">
        <f t="shared" si="3"/>
        <v>1080</v>
      </c>
      <c r="M47" s="1580"/>
      <c r="N47" s="1580"/>
      <c r="O47" s="1580">
        <f t="shared" si="2"/>
        <v>1080</v>
      </c>
      <c r="P47" s="1572" t="s">
        <v>1714</v>
      </c>
      <c r="Q47" s="1570" t="s">
        <v>1768</v>
      </c>
      <c r="R47" s="1580"/>
      <c r="S47" s="1580"/>
      <c r="T47" s="1580">
        <f t="shared" si="4"/>
        <v>1080</v>
      </c>
      <c r="U47" s="1565"/>
    </row>
    <row r="48" spans="1:21" s="1559" customFormat="1" ht="47.25">
      <c r="A48" s="1565"/>
      <c r="B48" s="1573" t="s">
        <v>1742</v>
      </c>
      <c r="C48" s="1256" t="s">
        <v>237</v>
      </c>
      <c r="D48" s="1256">
        <v>2019</v>
      </c>
      <c r="E48" s="1256">
        <v>2021</v>
      </c>
      <c r="F48" s="1256" t="s">
        <v>2046</v>
      </c>
      <c r="G48" s="1575">
        <v>6000</v>
      </c>
      <c r="H48" s="1575">
        <v>3600</v>
      </c>
      <c r="I48" s="1565"/>
      <c r="J48" s="1565"/>
      <c r="K48" s="1565"/>
      <c r="L48" s="1580">
        <f t="shared" si="3"/>
        <v>1080</v>
      </c>
      <c r="M48" s="1580"/>
      <c r="N48" s="1580"/>
      <c r="O48" s="1580">
        <f t="shared" si="2"/>
        <v>1080</v>
      </c>
      <c r="P48" s="1572" t="s">
        <v>1714</v>
      </c>
      <c r="Q48" s="1570" t="s">
        <v>1768</v>
      </c>
      <c r="R48" s="1580"/>
      <c r="S48" s="1580"/>
      <c r="T48" s="1580">
        <f t="shared" si="4"/>
        <v>1080</v>
      </c>
      <c r="U48" s="1565"/>
    </row>
    <row r="49" spans="1:21" s="1559" customFormat="1" ht="47.25">
      <c r="A49" s="1565"/>
      <c r="B49" s="1573" t="s">
        <v>1743</v>
      </c>
      <c r="C49" s="1256" t="s">
        <v>132</v>
      </c>
      <c r="D49" s="1256">
        <v>2019</v>
      </c>
      <c r="E49" s="1256">
        <v>2021</v>
      </c>
      <c r="F49" s="1256" t="s">
        <v>2047</v>
      </c>
      <c r="G49" s="1575">
        <v>6000</v>
      </c>
      <c r="H49" s="1575">
        <v>3600</v>
      </c>
      <c r="I49" s="1565"/>
      <c r="J49" s="1565"/>
      <c r="K49" s="1565"/>
      <c r="L49" s="1580">
        <f t="shared" si="3"/>
        <v>1080</v>
      </c>
      <c r="M49" s="1580"/>
      <c r="N49" s="1580"/>
      <c r="O49" s="1580">
        <f t="shared" si="2"/>
        <v>1080</v>
      </c>
      <c r="P49" s="1572" t="s">
        <v>1714</v>
      </c>
      <c r="Q49" s="1570" t="s">
        <v>1768</v>
      </c>
      <c r="R49" s="1580"/>
      <c r="S49" s="1580"/>
      <c r="T49" s="1580">
        <f t="shared" si="4"/>
        <v>1080</v>
      </c>
      <c r="U49" s="1565"/>
    </row>
    <row r="50" spans="1:21" s="1559" customFormat="1" ht="47.25">
      <c r="A50" s="1565"/>
      <c r="B50" s="1574" t="s">
        <v>1744</v>
      </c>
      <c r="C50" s="1256" t="s">
        <v>211</v>
      </c>
      <c r="D50" s="1256">
        <v>2019</v>
      </c>
      <c r="E50" s="1256">
        <v>2021</v>
      </c>
      <c r="F50" s="1256" t="s">
        <v>1766</v>
      </c>
      <c r="G50" s="1575">
        <v>6000</v>
      </c>
      <c r="H50" s="1575">
        <v>3600</v>
      </c>
      <c r="I50" s="1565"/>
      <c r="J50" s="1565"/>
      <c r="K50" s="1565"/>
      <c r="L50" s="1580">
        <f t="shared" si="3"/>
        <v>1080</v>
      </c>
      <c r="M50" s="1580"/>
      <c r="N50" s="1580"/>
      <c r="O50" s="1580">
        <f t="shared" si="2"/>
        <v>1080</v>
      </c>
      <c r="P50" s="1572" t="s">
        <v>1714</v>
      </c>
      <c r="Q50" s="1570" t="s">
        <v>1768</v>
      </c>
      <c r="R50" s="1580"/>
      <c r="S50" s="1580"/>
      <c r="T50" s="1580">
        <f t="shared" si="4"/>
        <v>1080</v>
      </c>
      <c r="U50" s="1565"/>
    </row>
    <row r="51" spans="1:21" s="1559" customFormat="1" ht="47.25">
      <c r="A51" s="1565"/>
      <c r="B51" s="1574" t="s">
        <v>1745</v>
      </c>
      <c r="C51" s="1256" t="s">
        <v>19</v>
      </c>
      <c r="D51" s="1256">
        <v>2019</v>
      </c>
      <c r="E51" s="1256">
        <v>2021</v>
      </c>
      <c r="F51" s="1256" t="s">
        <v>2048</v>
      </c>
      <c r="G51" s="1575">
        <v>12500</v>
      </c>
      <c r="H51" s="1575">
        <v>5000</v>
      </c>
      <c r="I51" s="1565"/>
      <c r="J51" s="1565"/>
      <c r="K51" s="1565"/>
      <c r="L51" s="1580">
        <f t="shared" si="3"/>
        <v>1500</v>
      </c>
      <c r="M51" s="1580"/>
      <c r="N51" s="1580"/>
      <c r="O51" s="1580">
        <f t="shared" si="2"/>
        <v>1500</v>
      </c>
      <c r="P51" s="1572" t="s">
        <v>1714</v>
      </c>
      <c r="Q51" s="1570" t="s">
        <v>1768</v>
      </c>
      <c r="R51" s="1580"/>
      <c r="S51" s="1580"/>
      <c r="T51" s="1580">
        <f t="shared" si="4"/>
        <v>1500</v>
      </c>
      <c r="U51" s="1565"/>
    </row>
    <row r="52" spans="1:21" s="1559" customFormat="1" ht="47.25">
      <c r="A52" s="1565"/>
      <c r="B52" s="1573" t="s">
        <v>1746</v>
      </c>
      <c r="C52" s="1256" t="s">
        <v>132</v>
      </c>
      <c r="D52" s="1256">
        <v>2019</v>
      </c>
      <c r="E52" s="1256">
        <v>2021</v>
      </c>
      <c r="F52" s="1256" t="s">
        <v>2049</v>
      </c>
      <c r="G52" s="1575">
        <v>10000</v>
      </c>
      <c r="H52" s="1575">
        <v>6000</v>
      </c>
      <c r="I52" s="1565"/>
      <c r="J52" s="1565"/>
      <c r="K52" s="1565"/>
      <c r="L52" s="1580">
        <f t="shared" si="3"/>
        <v>1800</v>
      </c>
      <c r="M52" s="1580"/>
      <c r="N52" s="1580"/>
      <c r="O52" s="1580">
        <f t="shared" si="2"/>
        <v>1800</v>
      </c>
      <c r="P52" s="1572" t="s">
        <v>1714</v>
      </c>
      <c r="Q52" s="1570" t="s">
        <v>1768</v>
      </c>
      <c r="R52" s="1580"/>
      <c r="S52" s="1580"/>
      <c r="T52" s="1580">
        <f t="shared" si="4"/>
        <v>1800</v>
      </c>
      <c r="U52" s="1565"/>
    </row>
    <row r="53" spans="1:21" s="1559" customFormat="1" ht="47.25">
      <c r="A53" s="1565"/>
      <c r="B53" s="1573" t="s">
        <v>1747</v>
      </c>
      <c r="C53" s="1256" t="s">
        <v>26</v>
      </c>
      <c r="D53" s="1256">
        <v>2019</v>
      </c>
      <c r="E53" s="1256">
        <v>2021</v>
      </c>
      <c r="F53" s="1256" t="s">
        <v>2050</v>
      </c>
      <c r="G53" s="1575">
        <v>4000</v>
      </c>
      <c r="H53" s="1575">
        <v>2400</v>
      </c>
      <c r="I53" s="1565"/>
      <c r="J53" s="1565"/>
      <c r="K53" s="1565"/>
      <c r="L53" s="1580">
        <f t="shared" si="3"/>
        <v>720</v>
      </c>
      <c r="M53" s="1580"/>
      <c r="N53" s="1580"/>
      <c r="O53" s="1580">
        <f t="shared" si="2"/>
        <v>720</v>
      </c>
      <c r="P53" s="1572" t="s">
        <v>1714</v>
      </c>
      <c r="Q53" s="1570" t="s">
        <v>1768</v>
      </c>
      <c r="R53" s="1580"/>
      <c r="S53" s="1580"/>
      <c r="T53" s="1580">
        <f t="shared" si="4"/>
        <v>720</v>
      </c>
      <c r="U53" s="1565"/>
    </row>
    <row r="54" spans="1:21" s="1559" customFormat="1" ht="47.25">
      <c r="A54" s="1565"/>
      <c r="B54" s="1573" t="s">
        <v>1748</v>
      </c>
      <c r="C54" s="1256" t="s">
        <v>211</v>
      </c>
      <c r="D54" s="1256">
        <v>2019</v>
      </c>
      <c r="E54" s="1256">
        <v>2021</v>
      </c>
      <c r="F54" s="1256" t="s">
        <v>1767</v>
      </c>
      <c r="G54" s="1575">
        <v>6000</v>
      </c>
      <c r="H54" s="1575">
        <v>3600</v>
      </c>
      <c r="I54" s="1565"/>
      <c r="J54" s="1565"/>
      <c r="K54" s="1565"/>
      <c r="L54" s="1580">
        <f t="shared" si="3"/>
        <v>1080</v>
      </c>
      <c r="M54" s="1580"/>
      <c r="N54" s="1580"/>
      <c r="O54" s="1580">
        <f t="shared" si="2"/>
        <v>1080</v>
      </c>
      <c r="P54" s="1572" t="s">
        <v>1714</v>
      </c>
      <c r="Q54" s="1570" t="s">
        <v>1768</v>
      </c>
      <c r="R54" s="1580"/>
      <c r="S54" s="1580"/>
      <c r="T54" s="1580">
        <f t="shared" si="4"/>
        <v>1080</v>
      </c>
      <c r="U54" s="1565"/>
    </row>
    <row r="55" spans="1:21" s="1559" customFormat="1">
      <c r="A55" s="1565"/>
      <c r="B55" s="1555"/>
      <c r="C55" s="1565"/>
      <c r="D55" s="1565"/>
      <c r="E55" s="1565"/>
      <c r="F55" s="1565"/>
      <c r="G55" s="1565"/>
      <c r="H55" s="1565"/>
      <c r="I55" s="1565"/>
      <c r="J55" s="1565"/>
      <c r="K55" s="1565"/>
      <c r="L55" s="1580"/>
      <c r="M55" s="1580"/>
      <c r="N55" s="1580"/>
      <c r="O55" s="1580"/>
      <c r="P55" s="1572"/>
      <c r="Q55" s="1570"/>
      <c r="R55" s="1580"/>
      <c r="S55" s="1580"/>
      <c r="T55" s="1580"/>
      <c r="U55" s="1565"/>
    </row>
    <row r="56" spans="1:21" s="1557" customFormat="1">
      <c r="A56" s="1561"/>
      <c r="B56" s="1563" t="s">
        <v>1666</v>
      </c>
      <c r="C56" s="1561"/>
      <c r="D56" s="1561"/>
      <c r="E56" s="1561"/>
      <c r="F56" s="1561"/>
      <c r="G56" s="1561"/>
      <c r="H56" s="1561"/>
      <c r="I56" s="1561"/>
      <c r="J56" s="1561"/>
      <c r="K56" s="1561"/>
      <c r="L56" s="1561"/>
      <c r="M56" s="1561"/>
      <c r="N56" s="1561"/>
      <c r="O56" s="1561"/>
      <c r="P56" s="1561"/>
      <c r="Q56" s="1568"/>
      <c r="R56" s="1580"/>
      <c r="S56" s="1580"/>
      <c r="T56" s="1580"/>
      <c r="U56" s="1561"/>
    </row>
    <row r="57" spans="1:21" s="1559" customFormat="1" ht="47.25">
      <c r="A57" s="1565"/>
      <c r="B57" s="1555" t="s">
        <v>1688</v>
      </c>
      <c r="C57" s="1256" t="s">
        <v>106</v>
      </c>
      <c r="D57" s="1256">
        <v>2018</v>
      </c>
      <c r="E57" s="1256">
        <v>2020</v>
      </c>
      <c r="F57" s="1256" t="s">
        <v>1845</v>
      </c>
      <c r="G57" s="1575">
        <v>1662</v>
      </c>
      <c r="H57" s="1575">
        <v>1662</v>
      </c>
      <c r="I57" s="1565"/>
      <c r="J57" s="1565"/>
      <c r="K57" s="1565"/>
      <c r="L57" s="1580">
        <f>M57+N57+O57</f>
        <v>1496</v>
      </c>
      <c r="M57" s="1580"/>
      <c r="N57" s="1580"/>
      <c r="O57" s="1580">
        <f>R57+S57+T57</f>
        <v>1496</v>
      </c>
      <c r="P57" s="1572" t="s">
        <v>1713</v>
      </c>
      <c r="Q57" s="1570" t="s">
        <v>1844</v>
      </c>
      <c r="R57" s="1575">
        <v>1496</v>
      </c>
      <c r="S57" s="1565"/>
      <c r="T57" s="1565"/>
      <c r="U57" s="1565"/>
    </row>
    <row r="58" spans="1:21" s="1559" customFormat="1" ht="47.25">
      <c r="A58" s="1565"/>
      <c r="B58" s="1576" t="s">
        <v>2025</v>
      </c>
      <c r="C58" s="1256" t="s">
        <v>237</v>
      </c>
      <c r="D58" s="1256">
        <v>2018</v>
      </c>
      <c r="E58" s="1256">
        <v>2020</v>
      </c>
      <c r="F58" s="1256" t="s">
        <v>2028</v>
      </c>
      <c r="G58" s="1575">
        <v>4000</v>
      </c>
      <c r="H58" s="1575">
        <v>2400</v>
      </c>
      <c r="I58" s="1565"/>
      <c r="J58" s="1565"/>
      <c r="K58" s="1565"/>
      <c r="L58" s="1580">
        <f>M58+N58+O58</f>
        <v>2400</v>
      </c>
      <c r="M58" s="1580"/>
      <c r="N58" s="1580"/>
      <c r="O58" s="1580">
        <f>R58+S58+T58</f>
        <v>2400</v>
      </c>
      <c r="P58" s="1572" t="s">
        <v>1857</v>
      </c>
      <c r="Q58" s="1570"/>
      <c r="R58" s="1575"/>
      <c r="S58" s="1575">
        <v>1200</v>
      </c>
      <c r="T58" s="1575">
        <v>1200</v>
      </c>
      <c r="U58" s="1256" t="s">
        <v>2022</v>
      </c>
    </row>
    <row r="59" spans="1:21" s="1559" customFormat="1" ht="47.25">
      <c r="A59" s="1565"/>
      <c r="B59" s="1574" t="s">
        <v>98</v>
      </c>
      <c r="C59" s="1256" t="s">
        <v>51</v>
      </c>
      <c r="D59" s="1256">
        <v>2019</v>
      </c>
      <c r="E59" s="1256">
        <v>2021</v>
      </c>
      <c r="F59" s="1256" t="s">
        <v>2029</v>
      </c>
      <c r="G59" s="1575">
        <v>3000</v>
      </c>
      <c r="H59" s="1575">
        <v>1800</v>
      </c>
      <c r="I59" s="1565"/>
      <c r="J59" s="1565"/>
      <c r="K59" s="1565"/>
      <c r="L59" s="1580">
        <f>M59+N59+O59</f>
        <v>1080</v>
      </c>
      <c r="M59" s="1580"/>
      <c r="N59" s="1580"/>
      <c r="O59" s="1580">
        <f>R59+S59+T59</f>
        <v>1080</v>
      </c>
      <c r="P59" s="1572" t="s">
        <v>1857</v>
      </c>
      <c r="Q59" s="1570"/>
      <c r="R59" s="1575"/>
      <c r="S59" s="1575">
        <v>540</v>
      </c>
      <c r="T59" s="1575">
        <v>540</v>
      </c>
      <c r="U59" s="1256" t="s">
        <v>2022</v>
      </c>
    </row>
    <row r="60" spans="1:21" s="1559" customFormat="1" ht="47.25">
      <c r="A60" s="1565"/>
      <c r="B60" s="1573" t="s">
        <v>2026</v>
      </c>
      <c r="C60" s="1256" t="s">
        <v>132</v>
      </c>
      <c r="D60" s="1256">
        <v>2019</v>
      </c>
      <c r="E60" s="1256">
        <v>2021</v>
      </c>
      <c r="F60" s="1256" t="s">
        <v>2030</v>
      </c>
      <c r="G60" s="1575">
        <v>4000</v>
      </c>
      <c r="H60" s="1575">
        <v>2400</v>
      </c>
      <c r="I60" s="1565"/>
      <c r="J60" s="1565"/>
      <c r="K60" s="1565"/>
      <c r="L60" s="1580">
        <f>M60+N60+O60</f>
        <v>1440</v>
      </c>
      <c r="M60" s="1580"/>
      <c r="N60" s="1580"/>
      <c r="O60" s="1580">
        <f>R60+S60+T60</f>
        <v>1440</v>
      </c>
      <c r="P60" s="1572" t="s">
        <v>1857</v>
      </c>
      <c r="Q60" s="1570"/>
      <c r="R60" s="1575"/>
      <c r="S60" s="1575">
        <v>720</v>
      </c>
      <c r="T60" s="1575">
        <v>720</v>
      </c>
      <c r="U60" s="1256" t="s">
        <v>2022</v>
      </c>
    </row>
    <row r="61" spans="1:21" s="1559" customFormat="1" ht="47.25">
      <c r="A61" s="1565"/>
      <c r="B61" s="1576" t="s">
        <v>2027</v>
      </c>
      <c r="C61" s="1256" t="s">
        <v>211</v>
      </c>
      <c r="D61" s="1256">
        <v>2019</v>
      </c>
      <c r="E61" s="1256">
        <v>2021</v>
      </c>
      <c r="F61" s="1256" t="s">
        <v>2031</v>
      </c>
      <c r="G61" s="1575">
        <v>3500</v>
      </c>
      <c r="H61" s="1575">
        <v>3500</v>
      </c>
      <c r="I61" s="1565"/>
      <c r="J61" s="1565"/>
      <c r="K61" s="1565"/>
      <c r="L61" s="1580">
        <f>M61+N61+O61</f>
        <v>2100</v>
      </c>
      <c r="M61" s="1580"/>
      <c r="N61" s="1580"/>
      <c r="O61" s="1580">
        <f>R61+S61+T61</f>
        <v>2100</v>
      </c>
      <c r="P61" s="1572" t="s">
        <v>1857</v>
      </c>
      <c r="Q61" s="1570"/>
      <c r="R61" s="1575"/>
      <c r="S61" s="1575">
        <v>1050</v>
      </c>
      <c r="T61" s="1575">
        <v>1050</v>
      </c>
      <c r="U61" s="1256" t="s">
        <v>2022</v>
      </c>
    </row>
    <row r="62" spans="1:21" s="1558" customFormat="1">
      <c r="A62" s="1563"/>
      <c r="B62" s="1593" t="s">
        <v>1885</v>
      </c>
      <c r="C62" s="1594"/>
      <c r="D62" s="1594"/>
      <c r="E62" s="1594"/>
      <c r="F62" s="1594"/>
      <c r="G62" s="1595"/>
      <c r="H62" s="1595"/>
      <c r="I62" s="1563"/>
      <c r="J62" s="1563"/>
      <c r="K62" s="1563"/>
      <c r="L62" s="1596"/>
      <c r="M62" s="1596"/>
      <c r="N62" s="1596"/>
      <c r="O62" s="1596"/>
      <c r="P62" s="1597"/>
      <c r="Q62" s="1569"/>
      <c r="R62" s="1595"/>
      <c r="S62" s="1595"/>
      <c r="T62" s="1595"/>
      <c r="U62" s="1563"/>
    </row>
    <row r="63" spans="1:21" s="1558" customFormat="1" ht="63">
      <c r="A63" s="1563"/>
      <c r="B63" s="1529" t="s">
        <v>1886</v>
      </c>
      <c r="C63" s="1256" t="s">
        <v>237</v>
      </c>
      <c r="D63" s="1256">
        <v>2018</v>
      </c>
      <c r="E63" s="1256">
        <v>2020</v>
      </c>
      <c r="F63" s="1256" t="s">
        <v>1889</v>
      </c>
      <c r="G63" s="1575">
        <v>164669</v>
      </c>
      <c r="H63" s="1575">
        <v>3996</v>
      </c>
      <c r="I63" s="1563"/>
      <c r="J63" s="1563"/>
      <c r="K63" s="1563"/>
      <c r="L63" s="1580">
        <f>M63+N63+O63</f>
        <v>3996</v>
      </c>
      <c r="M63" s="1580"/>
      <c r="N63" s="1580"/>
      <c r="O63" s="1580">
        <f>R63+S63+T63</f>
        <v>3996</v>
      </c>
      <c r="P63" s="1572" t="s">
        <v>1857</v>
      </c>
      <c r="Q63" s="1572"/>
      <c r="R63" s="1575"/>
      <c r="S63" s="1575">
        <v>1998</v>
      </c>
      <c r="T63" s="1575">
        <v>1998</v>
      </c>
      <c r="U63" s="1563"/>
    </row>
    <row r="64" spans="1:21" s="1558" customFormat="1" ht="47.25">
      <c r="A64" s="1563"/>
      <c r="B64" s="1529" t="s">
        <v>1887</v>
      </c>
      <c r="C64" s="1256" t="s">
        <v>19</v>
      </c>
      <c r="D64" s="1256">
        <v>2018</v>
      </c>
      <c r="E64" s="1256">
        <v>2020</v>
      </c>
      <c r="F64" s="1256" t="s">
        <v>1890</v>
      </c>
      <c r="G64" s="1575">
        <v>81000</v>
      </c>
      <c r="H64" s="1575">
        <v>6000</v>
      </c>
      <c r="I64" s="1563"/>
      <c r="J64" s="1563"/>
      <c r="K64" s="1563"/>
      <c r="L64" s="1580">
        <f>M64+N64+O64</f>
        <v>6000</v>
      </c>
      <c r="M64" s="1580"/>
      <c r="N64" s="1580"/>
      <c r="O64" s="1580">
        <f>R64+S64+T64</f>
        <v>6000</v>
      </c>
      <c r="P64" s="1572" t="s">
        <v>1857</v>
      </c>
      <c r="Q64" s="1572"/>
      <c r="R64" s="1575">
        <v>90</v>
      </c>
      <c r="S64" s="1575">
        <v>2955</v>
      </c>
      <c r="T64" s="1575">
        <v>2955</v>
      </c>
      <c r="U64" s="1563"/>
    </row>
    <row r="65" spans="1:21" s="1558" customFormat="1" ht="63">
      <c r="A65" s="1563"/>
      <c r="B65" s="1529" t="s">
        <v>1888</v>
      </c>
      <c r="C65" s="1256" t="s">
        <v>1146</v>
      </c>
      <c r="D65" s="1256">
        <v>2018</v>
      </c>
      <c r="E65" s="1256">
        <v>2024</v>
      </c>
      <c r="F65" s="1256" t="s">
        <v>1891</v>
      </c>
      <c r="G65" s="1575">
        <v>40710</v>
      </c>
      <c r="H65" s="1575">
        <v>40710</v>
      </c>
      <c r="I65" s="1563"/>
      <c r="J65" s="1563"/>
      <c r="K65" s="1563"/>
      <c r="L65" s="1580">
        <f>M65+N65+O65</f>
        <v>10000</v>
      </c>
      <c r="M65" s="1580"/>
      <c r="N65" s="1580"/>
      <c r="O65" s="1580">
        <f>R65+S65+T65</f>
        <v>10000</v>
      </c>
      <c r="P65" s="1572" t="s">
        <v>1857</v>
      </c>
      <c r="Q65" s="1572"/>
      <c r="R65" s="1575"/>
      <c r="S65" s="1575">
        <v>5000</v>
      </c>
      <c r="T65" s="1575">
        <v>5000</v>
      </c>
      <c r="U65" s="1563"/>
    </row>
    <row r="66" spans="1:21" s="1559" customFormat="1" ht="47.25">
      <c r="A66" s="1565"/>
      <c r="B66" s="1576" t="s">
        <v>2368</v>
      </c>
      <c r="C66" s="1256" t="s">
        <v>1146</v>
      </c>
      <c r="D66" s="1256">
        <v>2020</v>
      </c>
      <c r="E66" s="1256">
        <v>2024</v>
      </c>
      <c r="F66" s="1256" t="s">
        <v>2370</v>
      </c>
      <c r="G66" s="1575">
        <v>35686</v>
      </c>
      <c r="H66" s="1575">
        <v>35686</v>
      </c>
      <c r="I66" s="1565"/>
      <c r="J66" s="1565"/>
      <c r="K66" s="1565"/>
      <c r="L66" s="1580">
        <f t="shared" ref="L66:L67" si="5">M66+N66+O66</f>
        <v>5000</v>
      </c>
      <c r="M66" s="1580"/>
      <c r="N66" s="1580"/>
      <c r="O66" s="1580">
        <f t="shared" ref="O66:O67" si="6">R66+S66+T66</f>
        <v>5000</v>
      </c>
      <c r="P66" s="1572" t="s">
        <v>2369</v>
      </c>
      <c r="Q66" s="1586"/>
      <c r="R66" s="1575"/>
      <c r="S66" s="1575"/>
      <c r="T66" s="1575">
        <v>5000</v>
      </c>
      <c r="U66" s="1565"/>
    </row>
    <row r="67" spans="1:21" s="1559" customFormat="1" ht="47.25">
      <c r="A67" s="1565"/>
      <c r="B67" s="1576" t="s">
        <v>2367</v>
      </c>
      <c r="C67" s="1256" t="s">
        <v>1146</v>
      </c>
      <c r="D67" s="1256">
        <v>2019</v>
      </c>
      <c r="E67" s="1256">
        <v>2020</v>
      </c>
      <c r="F67" s="1256" t="s">
        <v>2371</v>
      </c>
      <c r="G67" s="1575">
        <v>7183</v>
      </c>
      <c r="H67" s="1575">
        <v>7183</v>
      </c>
      <c r="I67" s="1565"/>
      <c r="J67" s="1565"/>
      <c r="K67" s="1565"/>
      <c r="L67" s="1580">
        <f t="shared" si="5"/>
        <v>7183</v>
      </c>
      <c r="M67" s="1580"/>
      <c r="N67" s="1580"/>
      <c r="O67" s="1580">
        <f t="shared" si="6"/>
        <v>7183</v>
      </c>
      <c r="P67" s="1572" t="s">
        <v>2369</v>
      </c>
      <c r="Q67" s="1586"/>
      <c r="R67" s="1575"/>
      <c r="S67" s="1575"/>
      <c r="T67" s="1575">
        <v>7183</v>
      </c>
      <c r="U67" s="1565"/>
    </row>
    <row r="68" spans="1:21">
      <c r="A68" s="1560"/>
      <c r="B68" s="1563" t="s">
        <v>1667</v>
      </c>
      <c r="C68" s="1560"/>
      <c r="D68" s="1560"/>
      <c r="E68" s="1560"/>
      <c r="F68" s="1560"/>
      <c r="G68" s="1560"/>
      <c r="H68" s="1560"/>
      <c r="I68" s="1560"/>
      <c r="J68" s="1560"/>
      <c r="K68" s="1560"/>
      <c r="L68" s="1560"/>
      <c r="M68" s="1560"/>
      <c r="N68" s="1560"/>
      <c r="O68" s="1560"/>
      <c r="P68" s="1560"/>
      <c r="Q68" s="1567"/>
      <c r="R68" s="1560"/>
      <c r="S68" s="1560"/>
      <c r="T68" s="1560"/>
      <c r="U68" s="1560"/>
    </row>
    <row r="69" spans="1:21" s="1559" customFormat="1" ht="63">
      <c r="A69" s="1565"/>
      <c r="B69" s="1598" t="s">
        <v>1896</v>
      </c>
      <c r="C69" s="1256" t="s">
        <v>19</v>
      </c>
      <c r="D69" s="1256">
        <v>2019</v>
      </c>
      <c r="E69" s="1256">
        <v>2020</v>
      </c>
      <c r="F69" s="1256" t="s">
        <v>1898</v>
      </c>
      <c r="G69" s="1575">
        <v>78800</v>
      </c>
      <c r="H69" s="1575">
        <v>78800</v>
      </c>
      <c r="I69" s="1565"/>
      <c r="J69" s="1565"/>
      <c r="K69" s="1565"/>
      <c r="L69" s="1580">
        <f>M69+N69+O69</f>
        <v>70920</v>
      </c>
      <c r="M69" s="1580"/>
      <c r="N69" s="1580"/>
      <c r="O69" s="1580">
        <f>R69+S69+T69</f>
        <v>70920</v>
      </c>
      <c r="P69" s="1572" t="s">
        <v>1713</v>
      </c>
      <c r="Q69" s="1556" t="s">
        <v>1674</v>
      </c>
      <c r="R69" s="1575">
        <v>3000</v>
      </c>
      <c r="S69" s="1575">
        <v>18000</v>
      </c>
      <c r="T69" s="1575">
        <v>49920</v>
      </c>
      <c r="U69" s="1256" t="s">
        <v>1900</v>
      </c>
    </row>
    <row r="70" spans="1:21" s="1559" customFormat="1" ht="63">
      <c r="A70" s="1565"/>
      <c r="B70" s="1598" t="s">
        <v>1897</v>
      </c>
      <c r="C70" s="1256" t="s">
        <v>19</v>
      </c>
      <c r="D70" s="1256">
        <v>2019</v>
      </c>
      <c r="E70" s="1256">
        <v>2020</v>
      </c>
      <c r="F70" s="1256" t="s">
        <v>1899</v>
      </c>
      <c r="G70" s="1575">
        <v>88000</v>
      </c>
      <c r="H70" s="1575">
        <v>88000</v>
      </c>
      <c r="I70" s="1565"/>
      <c r="J70" s="1565"/>
      <c r="K70" s="1565"/>
      <c r="L70" s="1580">
        <f>M70+N70+O70</f>
        <v>79200</v>
      </c>
      <c r="M70" s="1580"/>
      <c r="N70" s="1580"/>
      <c r="O70" s="1580">
        <f>R70+S70+T70</f>
        <v>79200</v>
      </c>
      <c r="P70" s="1572" t="s">
        <v>1713</v>
      </c>
      <c r="Q70" s="1556" t="s">
        <v>1674</v>
      </c>
      <c r="R70" s="1575">
        <v>7000</v>
      </c>
      <c r="S70" s="1575">
        <v>18000</v>
      </c>
      <c r="T70" s="1575">
        <v>54200</v>
      </c>
      <c r="U70" s="1256" t="s">
        <v>1900</v>
      </c>
    </row>
    <row r="71" spans="1:21">
      <c r="A71" s="1560"/>
      <c r="B71" s="1563" t="s">
        <v>1668</v>
      </c>
      <c r="C71" s="1560"/>
      <c r="D71" s="1560"/>
      <c r="E71" s="1560"/>
      <c r="F71" s="1560"/>
      <c r="G71" s="1560"/>
      <c r="H71" s="1560"/>
      <c r="I71" s="1560"/>
      <c r="J71" s="1560"/>
      <c r="K71" s="1560"/>
      <c r="L71" s="1560"/>
      <c r="M71" s="1560"/>
      <c r="N71" s="1560"/>
      <c r="O71" s="1560"/>
      <c r="P71" s="1560"/>
      <c r="Q71" s="1556"/>
      <c r="R71" s="1560"/>
      <c r="S71" s="1560"/>
      <c r="T71" s="1560"/>
      <c r="U71" s="1560"/>
    </row>
    <row r="72" spans="1:21" s="1559" customFormat="1" ht="81" customHeight="1">
      <c r="A72" s="1565"/>
      <c r="B72" s="1555" t="s">
        <v>1676</v>
      </c>
      <c r="C72" s="1256" t="s">
        <v>1846</v>
      </c>
      <c r="D72" s="1256">
        <v>2018</v>
      </c>
      <c r="E72" s="1256">
        <v>2019</v>
      </c>
      <c r="F72" s="1607" t="s">
        <v>2051</v>
      </c>
      <c r="G72" s="1575">
        <v>4171</v>
      </c>
      <c r="H72" s="1575">
        <v>4171</v>
      </c>
      <c r="I72" s="1565"/>
      <c r="J72" s="1565"/>
      <c r="K72" s="1565"/>
      <c r="L72" s="1580">
        <f t="shared" ref="L72:L78" si="7">M72+N72+O72</f>
        <v>4171</v>
      </c>
      <c r="M72" s="1580"/>
      <c r="N72" s="1580"/>
      <c r="O72" s="1580">
        <f t="shared" ref="O72:O78" si="8">R72+S72+T72</f>
        <v>4171</v>
      </c>
      <c r="P72" s="1572" t="s">
        <v>1713</v>
      </c>
      <c r="Q72" s="1556" t="s">
        <v>1673</v>
      </c>
      <c r="R72" s="1575">
        <f>2086+1800</f>
        <v>3886</v>
      </c>
      <c r="S72" s="1575">
        <v>285</v>
      </c>
      <c r="T72" s="1575"/>
      <c r="U72" s="1565"/>
    </row>
    <row r="73" spans="1:21" s="1559" customFormat="1" ht="51" customHeight="1">
      <c r="A73" s="1565"/>
      <c r="B73" s="1555" t="s">
        <v>1689</v>
      </c>
      <c r="C73" s="1256" t="s">
        <v>237</v>
      </c>
      <c r="D73" s="1256">
        <v>2018</v>
      </c>
      <c r="E73" s="1256">
        <v>2019</v>
      </c>
      <c r="F73" s="1607" t="s">
        <v>2052</v>
      </c>
      <c r="G73" s="1575">
        <v>3000</v>
      </c>
      <c r="H73" s="1575">
        <v>3000</v>
      </c>
      <c r="I73" s="1565"/>
      <c r="J73" s="1565"/>
      <c r="K73" s="1565"/>
      <c r="L73" s="1580">
        <f t="shared" si="7"/>
        <v>3000</v>
      </c>
      <c r="M73" s="1580"/>
      <c r="N73" s="1580"/>
      <c r="O73" s="1580">
        <f t="shared" si="8"/>
        <v>3000</v>
      </c>
      <c r="P73" s="1572" t="s">
        <v>1713</v>
      </c>
      <c r="Q73" s="1556" t="s">
        <v>1673</v>
      </c>
      <c r="R73" s="1575">
        <f>1500+1500</f>
        <v>3000</v>
      </c>
      <c r="S73" s="1565"/>
      <c r="T73" s="1565"/>
      <c r="U73" s="1565"/>
    </row>
    <row r="74" spans="1:21" s="1559" customFormat="1" ht="47.25">
      <c r="A74" s="1565"/>
      <c r="B74" s="1555" t="s">
        <v>1679</v>
      </c>
      <c r="C74" s="1256" t="s">
        <v>51</v>
      </c>
      <c r="D74" s="1256">
        <v>2018</v>
      </c>
      <c r="E74" s="1256">
        <v>2020</v>
      </c>
      <c r="F74" s="1607" t="s">
        <v>2053</v>
      </c>
      <c r="G74" s="1575">
        <v>5000</v>
      </c>
      <c r="H74" s="1575">
        <v>5000</v>
      </c>
      <c r="I74" s="1565"/>
      <c r="J74" s="1565"/>
      <c r="K74" s="1565"/>
      <c r="L74" s="1580">
        <f t="shared" si="7"/>
        <v>1500</v>
      </c>
      <c r="M74" s="1580"/>
      <c r="N74" s="1580"/>
      <c r="O74" s="1580">
        <f t="shared" si="8"/>
        <v>1500</v>
      </c>
      <c r="P74" s="1572" t="s">
        <v>1713</v>
      </c>
      <c r="Q74" s="1556" t="s">
        <v>1673</v>
      </c>
      <c r="R74" s="1575">
        <v>1500</v>
      </c>
      <c r="S74" s="1565"/>
      <c r="T74" s="1565"/>
      <c r="U74" s="1256" t="s">
        <v>2035</v>
      </c>
    </row>
    <row r="75" spans="1:21" ht="63">
      <c r="A75" s="1560"/>
      <c r="B75" s="1555" t="s">
        <v>1690</v>
      </c>
      <c r="C75" s="1256" t="s">
        <v>26</v>
      </c>
      <c r="D75" s="1256">
        <v>2018</v>
      </c>
      <c r="E75" s="1256">
        <v>2020</v>
      </c>
      <c r="F75" s="1607" t="s">
        <v>2054</v>
      </c>
      <c r="G75" s="1575">
        <v>33795</v>
      </c>
      <c r="H75" s="1575">
        <v>33795</v>
      </c>
      <c r="I75" s="1560"/>
      <c r="J75" s="1560"/>
      <c r="K75" s="1560"/>
      <c r="L75" s="1580">
        <f t="shared" si="7"/>
        <v>30409</v>
      </c>
      <c r="M75" s="1580"/>
      <c r="N75" s="1580"/>
      <c r="O75" s="1580">
        <f t="shared" si="8"/>
        <v>30409</v>
      </c>
      <c r="P75" s="1572" t="s">
        <v>1713</v>
      </c>
      <c r="Q75" s="1556" t="s">
        <v>1674</v>
      </c>
      <c r="R75" s="1575">
        <f>9125+21284</f>
        <v>30409</v>
      </c>
      <c r="S75" s="1575"/>
      <c r="T75" s="1575"/>
      <c r="U75" s="1560"/>
    </row>
    <row r="76" spans="1:21" ht="47.25">
      <c r="A76" s="1560"/>
      <c r="B76" s="1555" t="s">
        <v>1678</v>
      </c>
      <c r="C76" s="1256" t="s">
        <v>189</v>
      </c>
      <c r="D76" s="1256">
        <v>2017</v>
      </c>
      <c r="E76" s="1256">
        <v>2019</v>
      </c>
      <c r="F76" s="1256" t="s">
        <v>1847</v>
      </c>
      <c r="G76" s="1575">
        <v>10000</v>
      </c>
      <c r="H76" s="1575">
        <v>3500</v>
      </c>
      <c r="I76" s="1560"/>
      <c r="J76" s="1560"/>
      <c r="K76" s="1560"/>
      <c r="L76" s="1580">
        <f t="shared" si="7"/>
        <v>3500</v>
      </c>
      <c r="M76" s="1580"/>
      <c r="N76" s="1580"/>
      <c r="O76" s="1580">
        <f t="shared" si="8"/>
        <v>3500</v>
      </c>
      <c r="P76" s="1572" t="s">
        <v>1713</v>
      </c>
      <c r="Q76" s="1556" t="s">
        <v>1674</v>
      </c>
      <c r="R76" s="1575">
        <f>1750+1750</f>
        <v>3500</v>
      </c>
      <c r="S76" s="1560"/>
      <c r="T76" s="1560"/>
      <c r="U76" s="1560"/>
    </row>
    <row r="77" spans="1:21" ht="102.75" customHeight="1">
      <c r="A77" s="1560"/>
      <c r="B77" s="1555" t="s">
        <v>1680</v>
      </c>
      <c r="C77" s="1256" t="s">
        <v>132</v>
      </c>
      <c r="D77" s="1256">
        <v>2015</v>
      </c>
      <c r="E77" s="1256">
        <v>2018</v>
      </c>
      <c r="F77" s="1256" t="s">
        <v>1848</v>
      </c>
      <c r="G77" s="1575">
        <v>5210</v>
      </c>
      <c r="H77" s="1575">
        <v>2000</v>
      </c>
      <c r="I77" s="1560"/>
      <c r="J77" s="1560"/>
      <c r="K77" s="1560"/>
      <c r="L77" s="1580">
        <f t="shared" si="7"/>
        <v>2000</v>
      </c>
      <c r="M77" s="1580"/>
      <c r="N77" s="1580"/>
      <c r="O77" s="1580">
        <f t="shared" si="8"/>
        <v>2000</v>
      </c>
      <c r="P77" s="1572" t="s">
        <v>1713</v>
      </c>
      <c r="Q77" s="1556" t="s">
        <v>1674</v>
      </c>
      <c r="R77" s="1575">
        <v>2000</v>
      </c>
      <c r="S77" s="1560"/>
      <c r="T77" s="1560"/>
      <c r="U77" s="1560"/>
    </row>
    <row r="78" spans="1:21" s="1559" customFormat="1" ht="47.25">
      <c r="A78" s="1565"/>
      <c r="B78" s="1555" t="s">
        <v>1691</v>
      </c>
      <c r="C78" s="1256" t="s">
        <v>26</v>
      </c>
      <c r="D78" s="1256">
        <v>2017</v>
      </c>
      <c r="E78" s="1256">
        <v>2019</v>
      </c>
      <c r="F78" s="1256" t="s">
        <v>2055</v>
      </c>
      <c r="G78" s="1575">
        <v>4060</v>
      </c>
      <c r="H78" s="1575">
        <v>1198</v>
      </c>
      <c r="I78" s="1565"/>
      <c r="J78" s="1565"/>
      <c r="K78" s="1565"/>
      <c r="L78" s="1580">
        <f t="shared" si="7"/>
        <v>1198</v>
      </c>
      <c r="M78" s="1580"/>
      <c r="N78" s="1580"/>
      <c r="O78" s="1580">
        <f t="shared" si="8"/>
        <v>1198</v>
      </c>
      <c r="P78" s="1572" t="s">
        <v>1713</v>
      </c>
      <c r="Q78" s="1556" t="s">
        <v>1674</v>
      </c>
      <c r="R78" s="1575">
        <v>1198</v>
      </c>
      <c r="S78" s="1565"/>
      <c r="T78" s="1565"/>
      <c r="U78" s="1565"/>
    </row>
    <row r="79" spans="1:21" s="1559" customFormat="1" ht="78.75">
      <c r="A79" s="1565"/>
      <c r="B79" s="1576" t="s">
        <v>1912</v>
      </c>
      <c r="C79" s="1256" t="s">
        <v>19</v>
      </c>
      <c r="D79" s="1256">
        <v>2017</v>
      </c>
      <c r="E79" s="1256">
        <v>2019</v>
      </c>
      <c r="F79" s="1256" t="s">
        <v>1920</v>
      </c>
      <c r="G79" s="1575">
        <v>10000</v>
      </c>
      <c r="H79" s="1575">
        <v>2500</v>
      </c>
      <c r="I79" s="1565"/>
      <c r="J79" s="1565"/>
      <c r="K79" s="1565"/>
      <c r="L79" s="1580">
        <f t="shared" ref="L79:L86" si="9">M79+N79+O79</f>
        <v>2500</v>
      </c>
      <c r="M79" s="1580"/>
      <c r="N79" s="1580"/>
      <c r="O79" s="1580">
        <f t="shared" ref="O79:O86" si="10">R79+S79+T79</f>
        <v>2500</v>
      </c>
      <c r="P79" s="1572" t="s">
        <v>1857</v>
      </c>
      <c r="Q79" s="1556" t="s">
        <v>1673</v>
      </c>
      <c r="R79" s="1575"/>
      <c r="S79" s="1575">
        <v>2500</v>
      </c>
      <c r="T79" s="1575"/>
      <c r="U79" s="1256" t="s">
        <v>1928</v>
      </c>
    </row>
    <row r="80" spans="1:21" s="1559" customFormat="1" ht="78.75">
      <c r="A80" s="1565"/>
      <c r="B80" s="1576" t="s">
        <v>1913</v>
      </c>
      <c r="C80" s="1256" t="s">
        <v>26</v>
      </c>
      <c r="D80" s="1256">
        <v>2018</v>
      </c>
      <c r="E80" s="1256">
        <v>2020</v>
      </c>
      <c r="F80" s="1256" t="s">
        <v>1921</v>
      </c>
      <c r="G80" s="1575">
        <v>2100</v>
      </c>
      <c r="H80" s="1575">
        <v>1260</v>
      </c>
      <c r="I80" s="1565"/>
      <c r="J80" s="1565"/>
      <c r="K80" s="1565"/>
      <c r="L80" s="1580">
        <f t="shared" si="9"/>
        <v>1260</v>
      </c>
      <c r="M80" s="1580"/>
      <c r="N80" s="1580"/>
      <c r="O80" s="1580">
        <f t="shared" si="10"/>
        <v>1260</v>
      </c>
      <c r="P80" s="1572" t="s">
        <v>1857</v>
      </c>
      <c r="Q80" s="1556" t="s">
        <v>1675</v>
      </c>
      <c r="R80" s="1575"/>
      <c r="S80" s="1575">
        <v>1260</v>
      </c>
      <c r="T80" s="1575"/>
      <c r="U80" s="1256" t="s">
        <v>1928</v>
      </c>
    </row>
    <row r="81" spans="1:21" s="1559" customFormat="1" ht="78.75">
      <c r="A81" s="1565"/>
      <c r="B81" s="1576" t="s">
        <v>1914</v>
      </c>
      <c r="C81" s="1256" t="s">
        <v>211</v>
      </c>
      <c r="D81" s="1256">
        <v>2018</v>
      </c>
      <c r="E81" s="1256">
        <v>2020</v>
      </c>
      <c r="F81" s="1256" t="s">
        <v>1922</v>
      </c>
      <c r="G81" s="1575">
        <v>4500</v>
      </c>
      <c r="H81" s="1575">
        <v>2700</v>
      </c>
      <c r="I81" s="1565"/>
      <c r="J81" s="1565"/>
      <c r="K81" s="1565"/>
      <c r="L81" s="1580">
        <f t="shared" si="9"/>
        <v>2700</v>
      </c>
      <c r="M81" s="1580"/>
      <c r="N81" s="1580"/>
      <c r="O81" s="1580">
        <f t="shared" si="10"/>
        <v>2700</v>
      </c>
      <c r="P81" s="1572" t="s">
        <v>1857</v>
      </c>
      <c r="Q81" s="1556" t="s">
        <v>1675</v>
      </c>
      <c r="R81" s="1575"/>
      <c r="S81" s="1575">
        <v>1350</v>
      </c>
      <c r="T81" s="1575">
        <v>1350</v>
      </c>
      <c r="U81" s="1256" t="s">
        <v>1928</v>
      </c>
    </row>
    <row r="82" spans="1:21" s="1559" customFormat="1" ht="78.75">
      <c r="A82" s="1565"/>
      <c r="B82" s="1576" t="s">
        <v>1915</v>
      </c>
      <c r="C82" s="1256" t="s">
        <v>211</v>
      </c>
      <c r="D82" s="1256">
        <v>2018</v>
      </c>
      <c r="E82" s="1256">
        <v>2020</v>
      </c>
      <c r="F82" s="1256" t="s">
        <v>1923</v>
      </c>
      <c r="G82" s="1575">
        <v>4700</v>
      </c>
      <c r="H82" s="1575">
        <v>2820</v>
      </c>
      <c r="I82" s="1565"/>
      <c r="J82" s="1565"/>
      <c r="K82" s="1565"/>
      <c r="L82" s="1580">
        <f t="shared" si="9"/>
        <v>2820</v>
      </c>
      <c r="M82" s="1580"/>
      <c r="N82" s="1580"/>
      <c r="O82" s="1580">
        <f t="shared" si="10"/>
        <v>2820</v>
      </c>
      <c r="P82" s="1572" t="s">
        <v>1857</v>
      </c>
      <c r="Q82" s="1556" t="s">
        <v>1673</v>
      </c>
      <c r="R82" s="1575"/>
      <c r="S82" s="1575">
        <v>1410</v>
      </c>
      <c r="T82" s="1575">
        <v>1410</v>
      </c>
      <c r="U82" s="1256" t="s">
        <v>1928</v>
      </c>
    </row>
    <row r="83" spans="1:21" s="1559" customFormat="1" ht="78.75">
      <c r="A83" s="1565"/>
      <c r="B83" s="1576" t="s">
        <v>1916</v>
      </c>
      <c r="C83" s="1256" t="s">
        <v>211</v>
      </c>
      <c r="D83" s="1256">
        <v>2018</v>
      </c>
      <c r="E83" s="1256">
        <v>2020</v>
      </c>
      <c r="F83" s="1256" t="s">
        <v>1924</v>
      </c>
      <c r="G83" s="1575">
        <v>9000</v>
      </c>
      <c r="H83" s="1575">
        <v>3000</v>
      </c>
      <c r="I83" s="1565"/>
      <c r="J83" s="1565"/>
      <c r="K83" s="1565"/>
      <c r="L83" s="1580">
        <f t="shared" si="9"/>
        <v>3000</v>
      </c>
      <c r="M83" s="1580"/>
      <c r="N83" s="1580"/>
      <c r="O83" s="1580">
        <f t="shared" si="10"/>
        <v>3000</v>
      </c>
      <c r="P83" s="1572" t="s">
        <v>1857</v>
      </c>
      <c r="Q83" s="1556" t="s">
        <v>1675</v>
      </c>
      <c r="R83" s="1575"/>
      <c r="S83" s="1575">
        <v>1500</v>
      </c>
      <c r="T83" s="1575">
        <v>1500</v>
      </c>
      <c r="U83" s="1256" t="s">
        <v>1928</v>
      </c>
    </row>
    <row r="84" spans="1:21" s="1559" customFormat="1" ht="78.75">
      <c r="A84" s="1565"/>
      <c r="B84" s="1581" t="s">
        <v>1917</v>
      </c>
      <c r="C84" s="1256" t="s">
        <v>26</v>
      </c>
      <c r="D84" s="1256">
        <v>2018</v>
      </c>
      <c r="E84" s="1256">
        <v>2020</v>
      </c>
      <c r="F84" s="1256" t="s">
        <v>1925</v>
      </c>
      <c r="G84" s="1575">
        <v>6000</v>
      </c>
      <c r="H84" s="1575">
        <v>3600</v>
      </c>
      <c r="I84" s="1565"/>
      <c r="J84" s="1565"/>
      <c r="K84" s="1565"/>
      <c r="L84" s="1580">
        <f t="shared" si="9"/>
        <v>3600</v>
      </c>
      <c r="M84" s="1580"/>
      <c r="N84" s="1580"/>
      <c r="O84" s="1580">
        <f t="shared" si="10"/>
        <v>3600</v>
      </c>
      <c r="P84" s="1572" t="s">
        <v>1857</v>
      </c>
      <c r="Q84" s="1556" t="s">
        <v>1675</v>
      </c>
      <c r="R84" s="1575"/>
      <c r="S84" s="1575">
        <v>1800</v>
      </c>
      <c r="T84" s="1575">
        <v>1800</v>
      </c>
      <c r="U84" s="1256" t="s">
        <v>1928</v>
      </c>
    </row>
    <row r="85" spans="1:21" s="1559" customFormat="1" ht="78.75">
      <c r="A85" s="1565"/>
      <c r="B85" s="1576" t="s">
        <v>1918</v>
      </c>
      <c r="C85" s="1256" t="s">
        <v>189</v>
      </c>
      <c r="D85" s="1256">
        <v>2018</v>
      </c>
      <c r="E85" s="1256">
        <v>2020</v>
      </c>
      <c r="F85" s="1256" t="s">
        <v>1926</v>
      </c>
      <c r="G85" s="1575">
        <v>9910</v>
      </c>
      <c r="H85" s="1575">
        <v>5946</v>
      </c>
      <c r="I85" s="1565"/>
      <c r="J85" s="1565"/>
      <c r="K85" s="1565"/>
      <c r="L85" s="1580">
        <f t="shared" si="9"/>
        <v>5946</v>
      </c>
      <c r="M85" s="1580"/>
      <c r="N85" s="1580"/>
      <c r="O85" s="1580">
        <f t="shared" si="10"/>
        <v>5946</v>
      </c>
      <c r="P85" s="1572" t="s">
        <v>1857</v>
      </c>
      <c r="Q85" s="1556" t="s">
        <v>1675</v>
      </c>
      <c r="R85" s="1575"/>
      <c r="S85" s="1575">
        <v>2973</v>
      </c>
      <c r="T85" s="1575">
        <v>2973</v>
      </c>
      <c r="U85" s="1256" t="s">
        <v>1928</v>
      </c>
    </row>
    <row r="86" spans="1:21" s="1559" customFormat="1" ht="78.75">
      <c r="A86" s="1565"/>
      <c r="B86" s="1602" t="s">
        <v>1919</v>
      </c>
      <c r="C86" s="1256" t="s">
        <v>237</v>
      </c>
      <c r="D86" s="1256">
        <v>2018</v>
      </c>
      <c r="E86" s="1256">
        <v>2020</v>
      </c>
      <c r="F86" s="1256" t="s">
        <v>1927</v>
      </c>
      <c r="G86" s="1575">
        <v>9956</v>
      </c>
      <c r="H86" s="1575">
        <v>5973</v>
      </c>
      <c r="I86" s="1565"/>
      <c r="J86" s="1565"/>
      <c r="K86" s="1565"/>
      <c r="L86" s="1580">
        <f t="shared" si="9"/>
        <v>5974</v>
      </c>
      <c r="M86" s="1580"/>
      <c r="N86" s="1580"/>
      <c r="O86" s="1580">
        <f t="shared" si="10"/>
        <v>5974</v>
      </c>
      <c r="P86" s="1572" t="s">
        <v>1857</v>
      </c>
      <c r="Q86" s="1556" t="s">
        <v>1675</v>
      </c>
      <c r="R86" s="1575"/>
      <c r="S86" s="1575">
        <v>2987</v>
      </c>
      <c r="T86" s="1575">
        <v>2987</v>
      </c>
      <c r="U86" s="1256" t="s">
        <v>1928</v>
      </c>
    </row>
    <row r="87" spans="1:21" s="1559" customFormat="1" ht="47.25">
      <c r="A87" s="1565"/>
      <c r="B87" s="1573" t="s">
        <v>2310</v>
      </c>
      <c r="C87" s="1256" t="s">
        <v>1615</v>
      </c>
      <c r="D87" s="1256">
        <v>2019</v>
      </c>
      <c r="E87" s="1256">
        <v>2020</v>
      </c>
      <c r="F87" s="1256" t="s">
        <v>1986</v>
      </c>
      <c r="G87" s="1575">
        <v>3500</v>
      </c>
      <c r="H87" s="1575">
        <v>2100</v>
      </c>
      <c r="I87" s="1565"/>
      <c r="J87" s="1565"/>
      <c r="K87" s="1565"/>
      <c r="L87" s="1580">
        <f t="shared" ref="L87:L122" si="11">M87+N87+O87</f>
        <v>2100</v>
      </c>
      <c r="M87" s="1580"/>
      <c r="N87" s="1580"/>
      <c r="O87" s="1580">
        <f t="shared" ref="O87:O122" si="12">R87+S87+T87</f>
        <v>2100</v>
      </c>
      <c r="P87" s="1572" t="s">
        <v>1857</v>
      </c>
      <c r="Q87" s="1556"/>
      <c r="R87" s="1575"/>
      <c r="S87" s="1575">
        <v>1050</v>
      </c>
      <c r="T87" s="1575">
        <v>1050</v>
      </c>
      <c r="U87" s="1256" t="s">
        <v>2020</v>
      </c>
    </row>
    <row r="88" spans="1:21" s="1559" customFormat="1" ht="47.25">
      <c r="A88" s="1565"/>
      <c r="B88" s="1603" t="s">
        <v>1953</v>
      </c>
      <c r="C88" s="1256" t="s">
        <v>26</v>
      </c>
      <c r="D88" s="1256">
        <v>2019</v>
      </c>
      <c r="E88" s="1256">
        <v>2020</v>
      </c>
      <c r="F88" s="1256" t="s">
        <v>1987</v>
      </c>
      <c r="G88" s="1575">
        <v>67000</v>
      </c>
      <c r="H88" s="1575">
        <v>67000</v>
      </c>
      <c r="I88" s="1565"/>
      <c r="J88" s="1565"/>
      <c r="K88" s="1565"/>
      <c r="L88" s="1580">
        <f t="shared" si="11"/>
        <v>36180</v>
      </c>
      <c r="M88" s="1580"/>
      <c r="N88" s="1580"/>
      <c r="O88" s="1580">
        <f t="shared" si="12"/>
        <v>36180</v>
      </c>
      <c r="P88" s="1572" t="s">
        <v>1857</v>
      </c>
      <c r="Q88" s="1556"/>
      <c r="R88" s="1575"/>
      <c r="S88" s="1575">
        <v>12311</v>
      </c>
      <c r="T88" s="1575">
        <v>23869</v>
      </c>
      <c r="U88" s="1256" t="s">
        <v>2020</v>
      </c>
    </row>
    <row r="89" spans="1:21" s="1559" customFormat="1" ht="94.5">
      <c r="A89" s="1565"/>
      <c r="B89" s="1573" t="s">
        <v>1954</v>
      </c>
      <c r="C89" s="1256" t="s">
        <v>106</v>
      </c>
      <c r="D89" s="1256">
        <v>2019</v>
      </c>
      <c r="E89" s="1256">
        <v>2021</v>
      </c>
      <c r="F89" s="1256" t="s">
        <v>1988</v>
      </c>
      <c r="G89" s="1575">
        <v>1500</v>
      </c>
      <c r="H89" s="1575">
        <v>900</v>
      </c>
      <c r="I89" s="1565"/>
      <c r="J89" s="1565"/>
      <c r="K89" s="1565"/>
      <c r="L89" s="1580">
        <f t="shared" si="11"/>
        <v>900</v>
      </c>
      <c r="M89" s="1580"/>
      <c r="N89" s="1580"/>
      <c r="O89" s="1580">
        <f t="shared" si="12"/>
        <v>900</v>
      </c>
      <c r="P89" s="1572" t="s">
        <v>1857</v>
      </c>
      <c r="Q89" s="1556"/>
      <c r="R89" s="1575"/>
      <c r="S89" s="1575">
        <v>450</v>
      </c>
      <c r="T89" s="1575">
        <v>450</v>
      </c>
      <c r="U89" s="1256" t="s">
        <v>2021</v>
      </c>
    </row>
    <row r="90" spans="1:21" s="1559" customFormat="1" ht="94.5">
      <c r="A90" s="1565"/>
      <c r="B90" s="1573" t="s">
        <v>1955</v>
      </c>
      <c r="C90" s="1256" t="s">
        <v>19</v>
      </c>
      <c r="D90" s="1256">
        <v>2019</v>
      </c>
      <c r="E90" s="1256">
        <v>2021</v>
      </c>
      <c r="F90" s="1256" t="s">
        <v>1989</v>
      </c>
      <c r="G90" s="1575">
        <v>1700</v>
      </c>
      <c r="H90" s="1575">
        <v>1700</v>
      </c>
      <c r="I90" s="1565"/>
      <c r="J90" s="1565"/>
      <c r="K90" s="1565"/>
      <c r="L90" s="1580">
        <f t="shared" si="11"/>
        <v>1700</v>
      </c>
      <c r="M90" s="1580"/>
      <c r="N90" s="1580"/>
      <c r="O90" s="1580">
        <f t="shared" si="12"/>
        <v>1700</v>
      </c>
      <c r="P90" s="1572" t="s">
        <v>1857</v>
      </c>
      <c r="Q90" s="1556"/>
      <c r="R90" s="1575"/>
      <c r="S90" s="1575">
        <v>850</v>
      </c>
      <c r="T90" s="1575">
        <v>850</v>
      </c>
      <c r="U90" s="1256" t="s">
        <v>2021</v>
      </c>
    </row>
    <row r="91" spans="1:21" s="1559" customFormat="1" ht="94.5">
      <c r="A91" s="1565"/>
      <c r="B91" s="1576" t="s">
        <v>1956</v>
      </c>
      <c r="C91" s="1256" t="s">
        <v>189</v>
      </c>
      <c r="D91" s="1256">
        <v>2019</v>
      </c>
      <c r="E91" s="1256">
        <v>2021</v>
      </c>
      <c r="F91" s="1256" t="s">
        <v>1990</v>
      </c>
      <c r="G91" s="1575">
        <v>2000</v>
      </c>
      <c r="H91" s="1575">
        <v>2000</v>
      </c>
      <c r="I91" s="1565"/>
      <c r="J91" s="1565"/>
      <c r="K91" s="1565"/>
      <c r="L91" s="1580">
        <f t="shared" si="11"/>
        <v>2000</v>
      </c>
      <c r="M91" s="1580"/>
      <c r="N91" s="1580"/>
      <c r="O91" s="1580">
        <f t="shared" si="12"/>
        <v>2000</v>
      </c>
      <c r="P91" s="1572" t="s">
        <v>1857</v>
      </c>
      <c r="Q91" s="1556"/>
      <c r="R91" s="1575"/>
      <c r="S91" s="1575">
        <v>1000</v>
      </c>
      <c r="T91" s="1575">
        <v>1000</v>
      </c>
      <c r="U91" s="1256" t="s">
        <v>2021</v>
      </c>
    </row>
    <row r="92" spans="1:21" s="1559" customFormat="1" ht="47.25">
      <c r="A92" s="1565"/>
      <c r="B92" s="763" t="s">
        <v>1957</v>
      </c>
      <c r="C92" s="1256" t="s">
        <v>26</v>
      </c>
      <c r="D92" s="1256">
        <v>2019</v>
      </c>
      <c r="E92" s="1256">
        <v>2021</v>
      </c>
      <c r="F92" s="1256" t="s">
        <v>1991</v>
      </c>
      <c r="G92" s="1575">
        <v>3500</v>
      </c>
      <c r="H92" s="1575">
        <v>2100</v>
      </c>
      <c r="I92" s="1565"/>
      <c r="J92" s="1565"/>
      <c r="K92" s="1565"/>
      <c r="L92" s="1580">
        <f t="shared" si="11"/>
        <v>1260</v>
      </c>
      <c r="M92" s="1580"/>
      <c r="N92" s="1580"/>
      <c r="O92" s="1580">
        <f t="shared" si="12"/>
        <v>1260</v>
      </c>
      <c r="P92" s="1572" t="s">
        <v>1857</v>
      </c>
      <c r="Q92" s="1556"/>
      <c r="R92" s="1575"/>
      <c r="S92" s="1575">
        <v>630</v>
      </c>
      <c r="T92" s="1575">
        <v>630</v>
      </c>
      <c r="U92" s="1256" t="s">
        <v>2020</v>
      </c>
    </row>
    <row r="93" spans="1:21" s="1559" customFormat="1" ht="47.25">
      <c r="A93" s="1565"/>
      <c r="B93" s="763" t="s">
        <v>1958</v>
      </c>
      <c r="C93" s="1256" t="s">
        <v>211</v>
      </c>
      <c r="D93" s="1256">
        <v>2019</v>
      </c>
      <c r="E93" s="1256">
        <v>2021</v>
      </c>
      <c r="F93" s="1256" t="s">
        <v>1992</v>
      </c>
      <c r="G93" s="1575">
        <v>3500</v>
      </c>
      <c r="H93" s="1575">
        <v>2100</v>
      </c>
      <c r="I93" s="1565"/>
      <c r="J93" s="1565"/>
      <c r="K93" s="1565"/>
      <c r="L93" s="1580">
        <f t="shared" si="11"/>
        <v>1260</v>
      </c>
      <c r="M93" s="1580"/>
      <c r="N93" s="1580"/>
      <c r="O93" s="1580">
        <f t="shared" si="12"/>
        <v>1260</v>
      </c>
      <c r="P93" s="1572" t="s">
        <v>1857</v>
      </c>
      <c r="Q93" s="1556"/>
      <c r="R93" s="1575"/>
      <c r="S93" s="1575">
        <v>630</v>
      </c>
      <c r="T93" s="1575">
        <v>630</v>
      </c>
      <c r="U93" s="1256" t="s">
        <v>2020</v>
      </c>
    </row>
    <row r="94" spans="1:21" s="1559" customFormat="1" ht="47.25">
      <c r="A94" s="1565"/>
      <c r="B94" s="763" t="s">
        <v>1959</v>
      </c>
      <c r="C94" s="1256" t="s">
        <v>1607</v>
      </c>
      <c r="D94" s="1256">
        <v>2019</v>
      </c>
      <c r="E94" s="1256">
        <v>2021</v>
      </c>
      <c r="F94" s="1256" t="s">
        <v>1993</v>
      </c>
      <c r="G94" s="1575">
        <v>4000</v>
      </c>
      <c r="H94" s="1575">
        <v>2400</v>
      </c>
      <c r="I94" s="1565"/>
      <c r="J94" s="1565"/>
      <c r="K94" s="1565"/>
      <c r="L94" s="1580">
        <f t="shared" si="11"/>
        <v>1440</v>
      </c>
      <c r="M94" s="1580"/>
      <c r="N94" s="1580"/>
      <c r="O94" s="1580">
        <f t="shared" si="12"/>
        <v>1440</v>
      </c>
      <c r="P94" s="1572" t="s">
        <v>1857</v>
      </c>
      <c r="Q94" s="1556"/>
      <c r="R94" s="1575"/>
      <c r="S94" s="1575">
        <v>720</v>
      </c>
      <c r="T94" s="1575">
        <v>720</v>
      </c>
      <c r="U94" s="1256" t="s">
        <v>2020</v>
      </c>
    </row>
    <row r="95" spans="1:21" s="1559" customFormat="1" ht="47.25">
      <c r="A95" s="1565"/>
      <c r="B95" s="1581" t="s">
        <v>2322</v>
      </c>
      <c r="C95" s="1256" t="s">
        <v>26</v>
      </c>
      <c r="D95" s="1256">
        <v>2019</v>
      </c>
      <c r="E95" s="1256">
        <v>2021</v>
      </c>
      <c r="F95" s="1256" t="s">
        <v>1994</v>
      </c>
      <c r="G95" s="1575">
        <v>4000</v>
      </c>
      <c r="H95" s="1575">
        <v>2400</v>
      </c>
      <c r="I95" s="1565"/>
      <c r="J95" s="1565"/>
      <c r="K95" s="1565"/>
      <c r="L95" s="1580">
        <f t="shared" si="11"/>
        <v>1440</v>
      </c>
      <c r="M95" s="1580"/>
      <c r="N95" s="1580"/>
      <c r="O95" s="1580">
        <f t="shared" si="12"/>
        <v>1440</v>
      </c>
      <c r="P95" s="1572" t="s">
        <v>1857</v>
      </c>
      <c r="Q95" s="1556"/>
      <c r="R95" s="1575"/>
      <c r="S95" s="1575">
        <v>720</v>
      </c>
      <c r="T95" s="1575">
        <v>720</v>
      </c>
      <c r="U95" s="1256" t="s">
        <v>2020</v>
      </c>
    </row>
    <row r="96" spans="1:21" s="1559" customFormat="1" ht="47.25">
      <c r="A96" s="1565"/>
      <c r="B96" s="763" t="s">
        <v>1960</v>
      </c>
      <c r="C96" s="1256" t="s">
        <v>211</v>
      </c>
      <c r="D96" s="1256">
        <v>2019</v>
      </c>
      <c r="E96" s="1256">
        <v>2021</v>
      </c>
      <c r="F96" s="1256" t="s">
        <v>1995</v>
      </c>
      <c r="G96" s="1575">
        <v>4000</v>
      </c>
      <c r="H96" s="1575">
        <v>2400</v>
      </c>
      <c r="I96" s="1565"/>
      <c r="J96" s="1565"/>
      <c r="K96" s="1565"/>
      <c r="L96" s="1580">
        <f t="shared" si="11"/>
        <v>1440</v>
      </c>
      <c r="M96" s="1580"/>
      <c r="N96" s="1580"/>
      <c r="O96" s="1580">
        <f t="shared" si="12"/>
        <v>1440</v>
      </c>
      <c r="P96" s="1572" t="s">
        <v>1857</v>
      </c>
      <c r="Q96" s="1556"/>
      <c r="R96" s="1575"/>
      <c r="S96" s="1575">
        <v>720</v>
      </c>
      <c r="T96" s="1575">
        <v>720</v>
      </c>
      <c r="U96" s="1256" t="s">
        <v>2020</v>
      </c>
    </row>
    <row r="97" spans="1:21" s="1559" customFormat="1" ht="47.25">
      <c r="A97" s="1565"/>
      <c r="B97" s="1573" t="s">
        <v>1961</v>
      </c>
      <c r="C97" s="1256" t="s">
        <v>51</v>
      </c>
      <c r="D97" s="1256">
        <v>2019</v>
      </c>
      <c r="E97" s="1256">
        <v>2021</v>
      </c>
      <c r="F97" s="1256" t="s">
        <v>1996</v>
      </c>
      <c r="G97" s="1575">
        <v>5000</v>
      </c>
      <c r="H97" s="1575">
        <v>3000</v>
      </c>
      <c r="I97" s="1565"/>
      <c r="J97" s="1565"/>
      <c r="K97" s="1565"/>
      <c r="L97" s="1580">
        <f t="shared" si="11"/>
        <v>1800</v>
      </c>
      <c r="M97" s="1580"/>
      <c r="N97" s="1580"/>
      <c r="O97" s="1580">
        <f t="shared" si="12"/>
        <v>1800</v>
      </c>
      <c r="P97" s="1572" t="s">
        <v>1857</v>
      </c>
      <c r="Q97" s="1556"/>
      <c r="R97" s="1575"/>
      <c r="S97" s="1575">
        <v>900</v>
      </c>
      <c r="T97" s="1575">
        <v>900</v>
      </c>
      <c r="U97" s="1256" t="s">
        <v>2020</v>
      </c>
    </row>
    <row r="98" spans="1:21" s="1559" customFormat="1" ht="47.25">
      <c r="A98" s="1565"/>
      <c r="B98" s="763" t="s">
        <v>1962</v>
      </c>
      <c r="C98" s="1256" t="s">
        <v>1615</v>
      </c>
      <c r="D98" s="1256">
        <v>2019</v>
      </c>
      <c r="E98" s="1256">
        <v>2021</v>
      </c>
      <c r="F98" s="1256" t="s">
        <v>1997</v>
      </c>
      <c r="G98" s="1575">
        <v>5000</v>
      </c>
      <c r="H98" s="1575">
        <v>3000</v>
      </c>
      <c r="I98" s="1565"/>
      <c r="J98" s="1565"/>
      <c r="K98" s="1565"/>
      <c r="L98" s="1580">
        <f t="shared" si="11"/>
        <v>1800</v>
      </c>
      <c r="M98" s="1580"/>
      <c r="N98" s="1580"/>
      <c r="O98" s="1580">
        <f t="shared" si="12"/>
        <v>1800</v>
      </c>
      <c r="P98" s="1572" t="s">
        <v>1857</v>
      </c>
      <c r="Q98" s="1556"/>
      <c r="R98" s="1575"/>
      <c r="S98" s="1575">
        <v>900</v>
      </c>
      <c r="T98" s="1575">
        <v>900</v>
      </c>
      <c r="U98" s="1256" t="s">
        <v>2020</v>
      </c>
    </row>
    <row r="99" spans="1:21" s="1559" customFormat="1" ht="47.25">
      <c r="A99" s="1565"/>
      <c r="B99" s="1576" t="s">
        <v>1963</v>
      </c>
      <c r="C99" s="1256" t="s">
        <v>189</v>
      </c>
      <c r="D99" s="1256">
        <v>2019</v>
      </c>
      <c r="E99" s="1256">
        <v>2021</v>
      </c>
      <c r="F99" s="1256" t="s">
        <v>1998</v>
      </c>
      <c r="G99" s="1575">
        <v>5000</v>
      </c>
      <c r="H99" s="1575">
        <v>3000</v>
      </c>
      <c r="I99" s="1565"/>
      <c r="J99" s="1565"/>
      <c r="K99" s="1565"/>
      <c r="L99" s="1580">
        <f t="shared" si="11"/>
        <v>1800</v>
      </c>
      <c r="M99" s="1580"/>
      <c r="N99" s="1580"/>
      <c r="O99" s="1580">
        <f t="shared" si="12"/>
        <v>1800</v>
      </c>
      <c r="P99" s="1572" t="s">
        <v>1857</v>
      </c>
      <c r="Q99" s="1556"/>
      <c r="R99" s="1575"/>
      <c r="S99" s="1575">
        <v>900</v>
      </c>
      <c r="T99" s="1575">
        <v>900</v>
      </c>
      <c r="U99" s="1256" t="s">
        <v>2020</v>
      </c>
    </row>
    <row r="100" spans="1:21" s="1559" customFormat="1" ht="47.25">
      <c r="A100" s="1565"/>
      <c r="B100" s="763" t="s">
        <v>1964</v>
      </c>
      <c r="C100" s="1256" t="s">
        <v>26</v>
      </c>
      <c r="D100" s="1256">
        <v>2019</v>
      </c>
      <c r="E100" s="1256">
        <v>2021</v>
      </c>
      <c r="F100" s="1256" t="s">
        <v>1999</v>
      </c>
      <c r="G100" s="1575">
        <v>6500</v>
      </c>
      <c r="H100" s="1575">
        <v>3900</v>
      </c>
      <c r="I100" s="1565"/>
      <c r="J100" s="1565"/>
      <c r="K100" s="1565"/>
      <c r="L100" s="1580">
        <f t="shared" si="11"/>
        <v>2340</v>
      </c>
      <c r="M100" s="1580"/>
      <c r="N100" s="1580"/>
      <c r="O100" s="1580">
        <f t="shared" si="12"/>
        <v>2340</v>
      </c>
      <c r="P100" s="1572" t="s">
        <v>1857</v>
      </c>
      <c r="Q100" s="1556"/>
      <c r="R100" s="1575"/>
      <c r="S100" s="1575">
        <v>1170</v>
      </c>
      <c r="T100" s="1575">
        <v>1170</v>
      </c>
      <c r="U100" s="1256" t="s">
        <v>2020</v>
      </c>
    </row>
    <row r="101" spans="1:21" s="1559" customFormat="1" ht="47.25">
      <c r="A101" s="1565"/>
      <c r="B101" s="1576" t="s">
        <v>1965</v>
      </c>
      <c r="C101" s="1256" t="s">
        <v>19</v>
      </c>
      <c r="D101" s="1256">
        <v>2019</v>
      </c>
      <c r="E101" s="1256">
        <v>2021</v>
      </c>
      <c r="F101" s="1256" t="s">
        <v>2000</v>
      </c>
      <c r="G101" s="1575">
        <v>3957</v>
      </c>
      <c r="H101" s="1575">
        <v>3957</v>
      </c>
      <c r="I101" s="1565"/>
      <c r="J101" s="1565"/>
      <c r="K101" s="1565"/>
      <c r="L101" s="1580">
        <f t="shared" si="11"/>
        <v>2374.1999999999998</v>
      </c>
      <c r="M101" s="1580"/>
      <c r="N101" s="1580"/>
      <c r="O101" s="1580">
        <f t="shared" si="12"/>
        <v>2374.1999999999998</v>
      </c>
      <c r="P101" s="1572" t="s">
        <v>1857</v>
      </c>
      <c r="Q101" s="1556"/>
      <c r="R101" s="1575"/>
      <c r="S101" s="1575">
        <v>1187.0999999999999</v>
      </c>
      <c r="T101" s="1575">
        <v>1187.0999999999999</v>
      </c>
      <c r="U101" s="1256" t="s">
        <v>2020</v>
      </c>
    </row>
    <row r="102" spans="1:21" s="1559" customFormat="1" ht="47.25">
      <c r="A102" s="1565"/>
      <c r="B102" s="1576" t="s">
        <v>1966</v>
      </c>
      <c r="C102" s="1256" t="s">
        <v>51</v>
      </c>
      <c r="D102" s="1256">
        <v>2019</v>
      </c>
      <c r="E102" s="1256">
        <v>2021</v>
      </c>
      <c r="F102" s="1256" t="s">
        <v>2001</v>
      </c>
      <c r="G102" s="1575">
        <v>6800</v>
      </c>
      <c r="H102" s="1575">
        <v>4000</v>
      </c>
      <c r="I102" s="1565"/>
      <c r="J102" s="1565"/>
      <c r="K102" s="1565"/>
      <c r="L102" s="1580">
        <f t="shared" si="11"/>
        <v>2400</v>
      </c>
      <c r="M102" s="1580"/>
      <c r="N102" s="1580"/>
      <c r="O102" s="1580">
        <f t="shared" si="12"/>
        <v>2400</v>
      </c>
      <c r="P102" s="1572" t="s">
        <v>1857</v>
      </c>
      <c r="Q102" s="1556"/>
      <c r="R102" s="1575"/>
      <c r="S102" s="1575">
        <v>1200</v>
      </c>
      <c r="T102" s="1575">
        <v>1200</v>
      </c>
      <c r="U102" s="1256" t="s">
        <v>2020</v>
      </c>
    </row>
    <row r="103" spans="1:21" s="1559" customFormat="1" ht="47.25">
      <c r="A103" s="1565"/>
      <c r="B103" s="1576" t="s">
        <v>1967</v>
      </c>
      <c r="C103" s="1256" t="s">
        <v>51</v>
      </c>
      <c r="D103" s="1256">
        <v>2019</v>
      </c>
      <c r="E103" s="1256">
        <v>2021</v>
      </c>
      <c r="F103" s="1256" t="s">
        <v>2002</v>
      </c>
      <c r="G103" s="1575">
        <v>7000</v>
      </c>
      <c r="H103" s="1575">
        <v>4200</v>
      </c>
      <c r="I103" s="1565"/>
      <c r="J103" s="1565"/>
      <c r="K103" s="1565"/>
      <c r="L103" s="1580">
        <f t="shared" si="11"/>
        <v>2520</v>
      </c>
      <c r="M103" s="1580"/>
      <c r="N103" s="1580"/>
      <c r="O103" s="1580">
        <f t="shared" si="12"/>
        <v>2520</v>
      </c>
      <c r="P103" s="1572" t="s">
        <v>1857</v>
      </c>
      <c r="Q103" s="1556"/>
      <c r="R103" s="1575"/>
      <c r="S103" s="1575">
        <v>1260</v>
      </c>
      <c r="T103" s="1575">
        <v>1260</v>
      </c>
      <c r="U103" s="1256" t="s">
        <v>2020</v>
      </c>
    </row>
    <row r="104" spans="1:21" s="1559" customFormat="1" ht="47.25">
      <c r="A104" s="1565"/>
      <c r="B104" s="1573" t="s">
        <v>1968</v>
      </c>
      <c r="C104" s="1256" t="s">
        <v>51</v>
      </c>
      <c r="D104" s="1256">
        <v>2019</v>
      </c>
      <c r="E104" s="1256">
        <v>2021</v>
      </c>
      <c r="F104" s="1256" t="s">
        <v>2003</v>
      </c>
      <c r="G104" s="1575">
        <v>7000</v>
      </c>
      <c r="H104" s="1575">
        <v>4200</v>
      </c>
      <c r="I104" s="1565"/>
      <c r="J104" s="1565"/>
      <c r="K104" s="1565"/>
      <c r="L104" s="1580">
        <f t="shared" si="11"/>
        <v>2520</v>
      </c>
      <c r="M104" s="1580"/>
      <c r="N104" s="1580"/>
      <c r="O104" s="1580">
        <f t="shared" si="12"/>
        <v>2520</v>
      </c>
      <c r="P104" s="1572" t="s">
        <v>1857</v>
      </c>
      <c r="Q104" s="1556"/>
      <c r="R104" s="1575"/>
      <c r="S104" s="1575">
        <v>1260</v>
      </c>
      <c r="T104" s="1575">
        <v>1260</v>
      </c>
      <c r="U104" s="1256" t="s">
        <v>2020</v>
      </c>
    </row>
    <row r="105" spans="1:21" s="1559" customFormat="1" ht="47.25">
      <c r="A105" s="1565"/>
      <c r="B105" s="763" t="s">
        <v>1969</v>
      </c>
      <c r="C105" s="1256" t="s">
        <v>106</v>
      </c>
      <c r="D105" s="1256">
        <v>2019</v>
      </c>
      <c r="E105" s="1256">
        <v>2021</v>
      </c>
      <c r="F105" s="1256" t="s">
        <v>2004</v>
      </c>
      <c r="G105" s="1575">
        <v>7000</v>
      </c>
      <c r="H105" s="1575">
        <v>4200</v>
      </c>
      <c r="I105" s="1565"/>
      <c r="J105" s="1565"/>
      <c r="K105" s="1565"/>
      <c r="L105" s="1580">
        <f t="shared" si="11"/>
        <v>2520</v>
      </c>
      <c r="M105" s="1580"/>
      <c r="N105" s="1580"/>
      <c r="O105" s="1580">
        <f t="shared" si="12"/>
        <v>2520</v>
      </c>
      <c r="P105" s="1572" t="s">
        <v>1857</v>
      </c>
      <c r="Q105" s="1556"/>
      <c r="R105" s="1575"/>
      <c r="S105" s="1575">
        <v>1260</v>
      </c>
      <c r="T105" s="1575">
        <v>1260</v>
      </c>
      <c r="U105" s="1256" t="s">
        <v>2020</v>
      </c>
    </row>
    <row r="106" spans="1:21" s="1559" customFormat="1" ht="47.25">
      <c r="A106" s="1565"/>
      <c r="B106" s="1581" t="s">
        <v>1970</v>
      </c>
      <c r="C106" s="1256" t="s">
        <v>26</v>
      </c>
      <c r="D106" s="1256">
        <v>2019</v>
      </c>
      <c r="E106" s="1256">
        <v>2021</v>
      </c>
      <c r="F106" s="1256" t="s">
        <v>2005</v>
      </c>
      <c r="G106" s="1575">
        <v>4500</v>
      </c>
      <c r="H106" s="1575">
        <v>4500</v>
      </c>
      <c r="I106" s="1565"/>
      <c r="J106" s="1565"/>
      <c r="K106" s="1565"/>
      <c r="L106" s="1580">
        <f t="shared" si="11"/>
        <v>2700</v>
      </c>
      <c r="M106" s="1580"/>
      <c r="N106" s="1580"/>
      <c r="O106" s="1580">
        <f t="shared" si="12"/>
        <v>2700</v>
      </c>
      <c r="P106" s="1572" t="s">
        <v>1857</v>
      </c>
      <c r="Q106" s="1556"/>
      <c r="R106" s="1575"/>
      <c r="S106" s="1575">
        <v>1350</v>
      </c>
      <c r="T106" s="1575">
        <v>1350</v>
      </c>
      <c r="U106" s="1256" t="s">
        <v>2020</v>
      </c>
    </row>
    <row r="107" spans="1:21" s="1559" customFormat="1" ht="47.25">
      <c r="A107" s="1565"/>
      <c r="B107" s="1573" t="s">
        <v>1971</v>
      </c>
      <c r="C107" s="1256" t="s">
        <v>237</v>
      </c>
      <c r="D107" s="1256">
        <v>2019</v>
      </c>
      <c r="E107" s="1256">
        <v>2021</v>
      </c>
      <c r="F107" s="1256" t="s">
        <v>2006</v>
      </c>
      <c r="G107" s="1575">
        <v>8223</v>
      </c>
      <c r="H107" s="1575">
        <v>4933</v>
      </c>
      <c r="I107" s="1565"/>
      <c r="J107" s="1565"/>
      <c r="K107" s="1565"/>
      <c r="L107" s="1580">
        <f t="shared" si="11"/>
        <v>2959.8</v>
      </c>
      <c r="M107" s="1580"/>
      <c r="N107" s="1580"/>
      <c r="O107" s="1580">
        <f t="shared" si="12"/>
        <v>2959.8</v>
      </c>
      <c r="P107" s="1572" t="s">
        <v>1857</v>
      </c>
      <c r="Q107" s="1556"/>
      <c r="R107" s="1575"/>
      <c r="S107" s="1575">
        <v>1479.9</v>
      </c>
      <c r="T107" s="1575">
        <v>1479.9</v>
      </c>
      <c r="U107" s="1256" t="s">
        <v>2020</v>
      </c>
    </row>
    <row r="108" spans="1:21" s="1559" customFormat="1" ht="47.25">
      <c r="A108" s="1565"/>
      <c r="B108" s="1573" t="s">
        <v>1972</v>
      </c>
      <c r="C108" s="1256" t="s">
        <v>237</v>
      </c>
      <c r="D108" s="1256">
        <v>2019</v>
      </c>
      <c r="E108" s="1256">
        <v>2021</v>
      </c>
      <c r="F108" s="1256" t="s">
        <v>2007</v>
      </c>
      <c r="G108" s="1575">
        <v>5500</v>
      </c>
      <c r="H108" s="1575">
        <v>3000</v>
      </c>
      <c r="I108" s="1565"/>
      <c r="J108" s="1565"/>
      <c r="K108" s="1565"/>
      <c r="L108" s="1580">
        <f t="shared" si="11"/>
        <v>1800</v>
      </c>
      <c r="M108" s="1580"/>
      <c r="N108" s="1580"/>
      <c r="O108" s="1580">
        <f t="shared" si="12"/>
        <v>1800</v>
      </c>
      <c r="P108" s="1572" t="s">
        <v>1857</v>
      </c>
      <c r="Q108" s="1556"/>
      <c r="R108" s="1575"/>
      <c r="S108" s="1575">
        <v>900</v>
      </c>
      <c r="T108" s="1575">
        <v>900</v>
      </c>
      <c r="U108" s="1256" t="s">
        <v>2020</v>
      </c>
    </row>
    <row r="109" spans="1:21" s="1559" customFormat="1" ht="47.25">
      <c r="A109" s="1565"/>
      <c r="B109" s="1581" t="s">
        <v>1973</v>
      </c>
      <c r="C109" s="1256" t="s">
        <v>211</v>
      </c>
      <c r="D109" s="1256">
        <v>2019</v>
      </c>
      <c r="E109" s="1256">
        <v>2021</v>
      </c>
      <c r="F109" s="1256" t="s">
        <v>2008</v>
      </c>
      <c r="G109" s="1575">
        <v>9000</v>
      </c>
      <c r="H109" s="1575">
        <v>5400</v>
      </c>
      <c r="I109" s="1565"/>
      <c r="J109" s="1565"/>
      <c r="K109" s="1565"/>
      <c r="L109" s="1580">
        <f t="shared" si="11"/>
        <v>3240</v>
      </c>
      <c r="M109" s="1580"/>
      <c r="N109" s="1580"/>
      <c r="O109" s="1580">
        <f t="shared" si="12"/>
        <v>3240</v>
      </c>
      <c r="P109" s="1572" t="s">
        <v>1857</v>
      </c>
      <c r="Q109" s="1556"/>
      <c r="R109" s="1575"/>
      <c r="S109" s="1575">
        <v>1620</v>
      </c>
      <c r="T109" s="1575">
        <v>1620</v>
      </c>
      <c r="U109" s="1256" t="s">
        <v>2020</v>
      </c>
    </row>
    <row r="110" spans="1:21" s="1559" customFormat="1" ht="47.25">
      <c r="A110" s="1565"/>
      <c r="B110" s="1581" t="s">
        <v>1974</v>
      </c>
      <c r="C110" s="1256" t="s">
        <v>26</v>
      </c>
      <c r="D110" s="1256">
        <v>2019</v>
      </c>
      <c r="E110" s="1256">
        <v>2021</v>
      </c>
      <c r="F110" s="1256" t="s">
        <v>2009</v>
      </c>
      <c r="G110" s="1575">
        <v>9500</v>
      </c>
      <c r="H110" s="1575">
        <v>5700</v>
      </c>
      <c r="I110" s="1565"/>
      <c r="J110" s="1565"/>
      <c r="K110" s="1565"/>
      <c r="L110" s="1580">
        <f t="shared" si="11"/>
        <v>3420</v>
      </c>
      <c r="M110" s="1580"/>
      <c r="N110" s="1580"/>
      <c r="O110" s="1580">
        <f t="shared" si="12"/>
        <v>3420</v>
      </c>
      <c r="P110" s="1572" t="s">
        <v>1857</v>
      </c>
      <c r="Q110" s="1556"/>
      <c r="R110" s="1575"/>
      <c r="S110" s="1575">
        <v>1710</v>
      </c>
      <c r="T110" s="1575">
        <v>1710</v>
      </c>
      <c r="U110" s="1256" t="s">
        <v>2020</v>
      </c>
    </row>
    <row r="111" spans="1:21" s="1559" customFormat="1" ht="47.25">
      <c r="A111" s="1565"/>
      <c r="B111" s="1573" t="s">
        <v>1975</v>
      </c>
      <c r="C111" s="1256" t="s">
        <v>237</v>
      </c>
      <c r="D111" s="1256">
        <v>2019</v>
      </c>
      <c r="E111" s="1256">
        <v>2021</v>
      </c>
      <c r="F111" s="1256" t="s">
        <v>2010</v>
      </c>
      <c r="G111" s="1796">
        <v>9818</v>
      </c>
      <c r="H111" s="1796">
        <f>G111*60%</f>
        <v>5890.8</v>
      </c>
      <c r="I111" s="1565"/>
      <c r="J111" s="1565"/>
      <c r="K111" s="1565"/>
      <c r="L111" s="1580">
        <f t="shared" si="11"/>
        <v>3600</v>
      </c>
      <c r="M111" s="1580"/>
      <c r="N111" s="1580"/>
      <c r="O111" s="1580">
        <f t="shared" si="12"/>
        <v>3600</v>
      </c>
      <c r="P111" s="1572" t="s">
        <v>1857</v>
      </c>
      <c r="Q111" s="1556"/>
      <c r="R111" s="1575"/>
      <c r="S111" s="1575">
        <v>1800</v>
      </c>
      <c r="T111" s="1575">
        <v>1800</v>
      </c>
      <c r="U111" s="1256" t="s">
        <v>2020</v>
      </c>
    </row>
    <row r="112" spans="1:21" s="1559" customFormat="1" ht="47.25">
      <c r="A112" s="1565"/>
      <c r="B112" s="1573" t="s">
        <v>1976</v>
      </c>
      <c r="C112" s="1256" t="s">
        <v>237</v>
      </c>
      <c r="D112" s="1256">
        <v>2019</v>
      </c>
      <c r="E112" s="1256">
        <v>2021</v>
      </c>
      <c r="F112" s="1256" t="s">
        <v>2011</v>
      </c>
      <c r="G112" s="1796">
        <v>9938</v>
      </c>
      <c r="H112" s="1796">
        <v>5963</v>
      </c>
      <c r="I112" s="1565"/>
      <c r="J112" s="1565"/>
      <c r="K112" s="1565"/>
      <c r="L112" s="1580">
        <f t="shared" si="11"/>
        <v>3600</v>
      </c>
      <c r="M112" s="1580"/>
      <c r="N112" s="1580"/>
      <c r="O112" s="1580">
        <f t="shared" si="12"/>
        <v>3600</v>
      </c>
      <c r="P112" s="1572" t="s">
        <v>1857</v>
      </c>
      <c r="Q112" s="1556"/>
      <c r="R112" s="1575"/>
      <c r="S112" s="1575">
        <v>1800</v>
      </c>
      <c r="T112" s="1575">
        <v>1800</v>
      </c>
      <c r="U112" s="1256" t="s">
        <v>2020</v>
      </c>
    </row>
    <row r="113" spans="1:21" s="1559" customFormat="1" ht="47.25">
      <c r="A113" s="1565"/>
      <c r="B113" s="763" t="s">
        <v>2475</v>
      </c>
      <c r="C113" s="1256" t="s">
        <v>106</v>
      </c>
      <c r="D113" s="1256">
        <v>2019</v>
      </c>
      <c r="E113" s="1256">
        <v>2021</v>
      </c>
      <c r="F113" s="1256" t="s">
        <v>2323</v>
      </c>
      <c r="G113" s="1575">
        <v>15000</v>
      </c>
      <c r="H113" s="1575">
        <v>6000</v>
      </c>
      <c r="I113" s="1565"/>
      <c r="J113" s="1565"/>
      <c r="K113" s="1565"/>
      <c r="L113" s="1580">
        <f t="shared" si="11"/>
        <v>3600</v>
      </c>
      <c r="M113" s="1580"/>
      <c r="N113" s="1580"/>
      <c r="O113" s="1580">
        <f t="shared" si="12"/>
        <v>3600</v>
      </c>
      <c r="P113" s="1572" t="s">
        <v>1857</v>
      </c>
      <c r="Q113" s="1556"/>
      <c r="R113" s="1575"/>
      <c r="S113" s="1575">
        <v>1800</v>
      </c>
      <c r="T113" s="1575">
        <v>1800</v>
      </c>
      <c r="U113" s="1256" t="s">
        <v>2020</v>
      </c>
    </row>
    <row r="114" spans="1:21" s="1559" customFormat="1" ht="47.25">
      <c r="A114" s="1565"/>
      <c r="B114" s="763" t="s">
        <v>1977</v>
      </c>
      <c r="C114" s="1256" t="s">
        <v>189</v>
      </c>
      <c r="D114" s="1256">
        <v>2019</v>
      </c>
      <c r="E114" s="1256">
        <v>2021</v>
      </c>
      <c r="F114" s="1256" t="s">
        <v>2012</v>
      </c>
      <c r="G114" s="1575">
        <v>10000</v>
      </c>
      <c r="H114" s="1575">
        <v>6000</v>
      </c>
      <c r="I114" s="1565"/>
      <c r="J114" s="1565"/>
      <c r="K114" s="1565"/>
      <c r="L114" s="1580">
        <f t="shared" si="11"/>
        <v>3600</v>
      </c>
      <c r="M114" s="1580"/>
      <c r="N114" s="1580"/>
      <c r="O114" s="1580">
        <f t="shared" si="12"/>
        <v>3600</v>
      </c>
      <c r="P114" s="1572" t="s">
        <v>1857</v>
      </c>
      <c r="Q114" s="1556"/>
      <c r="R114" s="1575"/>
      <c r="S114" s="1575">
        <v>1800</v>
      </c>
      <c r="T114" s="1575">
        <v>1800</v>
      </c>
      <c r="U114" s="1256" t="s">
        <v>2020</v>
      </c>
    </row>
    <row r="115" spans="1:21" s="1559" customFormat="1" ht="47.25">
      <c r="A115" s="1565"/>
      <c r="B115" s="1581" t="s">
        <v>1978</v>
      </c>
      <c r="C115" s="1256" t="s">
        <v>106</v>
      </c>
      <c r="D115" s="1256">
        <v>2019</v>
      </c>
      <c r="E115" s="1256">
        <v>2021</v>
      </c>
      <c r="F115" s="1256" t="s">
        <v>2013</v>
      </c>
      <c r="G115" s="1575">
        <v>10000</v>
      </c>
      <c r="H115" s="1575">
        <v>6000</v>
      </c>
      <c r="I115" s="1565"/>
      <c r="J115" s="1565"/>
      <c r="K115" s="1565"/>
      <c r="L115" s="1580">
        <f t="shared" si="11"/>
        <v>3600</v>
      </c>
      <c r="M115" s="1580"/>
      <c r="N115" s="1580"/>
      <c r="O115" s="1580">
        <f t="shared" si="12"/>
        <v>3600</v>
      </c>
      <c r="P115" s="1572" t="s">
        <v>1857</v>
      </c>
      <c r="Q115" s="1556"/>
      <c r="R115" s="1575"/>
      <c r="S115" s="1575">
        <v>1800</v>
      </c>
      <c r="T115" s="1575">
        <v>1800</v>
      </c>
      <c r="U115" s="1256" t="s">
        <v>2020</v>
      </c>
    </row>
    <row r="116" spans="1:21" s="1559" customFormat="1" ht="47.25">
      <c r="A116" s="1565"/>
      <c r="B116" s="1573" t="s">
        <v>1979</v>
      </c>
      <c r="C116" s="1256" t="s">
        <v>51</v>
      </c>
      <c r="D116" s="1256">
        <v>2019</v>
      </c>
      <c r="E116" s="1256">
        <v>2021</v>
      </c>
      <c r="F116" s="1256" t="s">
        <v>2014</v>
      </c>
      <c r="G116" s="1575">
        <v>9000</v>
      </c>
      <c r="H116" s="1575">
        <v>9000</v>
      </c>
      <c r="I116" s="1565"/>
      <c r="J116" s="1565"/>
      <c r="K116" s="1565"/>
      <c r="L116" s="1580">
        <f t="shared" si="11"/>
        <v>5400</v>
      </c>
      <c r="M116" s="1580"/>
      <c r="N116" s="1580"/>
      <c r="O116" s="1580">
        <f t="shared" si="12"/>
        <v>5400</v>
      </c>
      <c r="P116" s="1572" t="s">
        <v>1857</v>
      </c>
      <c r="Q116" s="1556"/>
      <c r="R116" s="1575"/>
      <c r="S116" s="1575">
        <v>2700</v>
      </c>
      <c r="T116" s="1575">
        <v>2700</v>
      </c>
      <c r="U116" s="1256" t="s">
        <v>2020</v>
      </c>
    </row>
    <row r="117" spans="1:21" s="1559" customFormat="1" ht="47.25">
      <c r="A117" s="1565"/>
      <c r="B117" s="1576" t="s">
        <v>1980</v>
      </c>
      <c r="C117" s="1256" t="s">
        <v>19</v>
      </c>
      <c r="D117" s="1256">
        <v>2019</v>
      </c>
      <c r="E117" s="1256">
        <v>2021</v>
      </c>
      <c r="F117" s="1256" t="s">
        <v>2015</v>
      </c>
      <c r="G117" s="1575">
        <v>21500</v>
      </c>
      <c r="H117" s="1575">
        <v>10000</v>
      </c>
      <c r="I117" s="1565"/>
      <c r="J117" s="1565"/>
      <c r="K117" s="1565"/>
      <c r="L117" s="1580">
        <f t="shared" si="11"/>
        <v>6000</v>
      </c>
      <c r="M117" s="1580"/>
      <c r="N117" s="1580"/>
      <c r="O117" s="1580">
        <f t="shared" si="12"/>
        <v>6000</v>
      </c>
      <c r="P117" s="1572" t="s">
        <v>1857</v>
      </c>
      <c r="Q117" s="1556"/>
      <c r="R117" s="1575"/>
      <c r="S117" s="1575">
        <v>3000</v>
      </c>
      <c r="T117" s="1575">
        <v>3000</v>
      </c>
      <c r="U117" s="1256" t="s">
        <v>2020</v>
      </c>
    </row>
    <row r="118" spans="1:21" s="1559" customFormat="1" ht="47.25">
      <c r="A118" s="1565"/>
      <c r="B118" s="763" t="s">
        <v>1981</v>
      </c>
      <c r="C118" s="1256" t="s">
        <v>26</v>
      </c>
      <c r="D118" s="1256">
        <v>2019</v>
      </c>
      <c r="E118" s="1256">
        <v>2021</v>
      </c>
      <c r="F118" s="1256" t="s">
        <v>2016</v>
      </c>
      <c r="G118" s="1575">
        <v>12000</v>
      </c>
      <c r="H118" s="1575">
        <v>7200</v>
      </c>
      <c r="I118" s="1565"/>
      <c r="J118" s="1565"/>
      <c r="K118" s="1565"/>
      <c r="L118" s="1580">
        <f t="shared" si="11"/>
        <v>4320</v>
      </c>
      <c r="M118" s="1580"/>
      <c r="N118" s="1580"/>
      <c r="O118" s="1580">
        <f t="shared" si="12"/>
        <v>4320</v>
      </c>
      <c r="P118" s="1572" t="s">
        <v>1857</v>
      </c>
      <c r="Q118" s="1556"/>
      <c r="R118" s="1575"/>
      <c r="S118" s="1575">
        <v>2160</v>
      </c>
      <c r="T118" s="1575">
        <v>2160</v>
      </c>
      <c r="U118" s="1256" t="s">
        <v>2020</v>
      </c>
    </row>
    <row r="119" spans="1:21" s="1559" customFormat="1" ht="47.25">
      <c r="A119" s="1565"/>
      <c r="B119" s="763" t="s">
        <v>1982</v>
      </c>
      <c r="C119" s="1256" t="s">
        <v>26</v>
      </c>
      <c r="D119" s="1256">
        <v>2019</v>
      </c>
      <c r="E119" s="1256">
        <v>2021</v>
      </c>
      <c r="F119" s="1256" t="s">
        <v>2017</v>
      </c>
      <c r="G119" s="1575">
        <v>13500</v>
      </c>
      <c r="H119" s="1575">
        <v>8100</v>
      </c>
      <c r="I119" s="1565"/>
      <c r="J119" s="1565"/>
      <c r="K119" s="1565"/>
      <c r="L119" s="1580">
        <f t="shared" si="11"/>
        <v>4860</v>
      </c>
      <c r="M119" s="1580"/>
      <c r="N119" s="1580"/>
      <c r="O119" s="1580">
        <f t="shared" si="12"/>
        <v>4860</v>
      </c>
      <c r="P119" s="1572" t="s">
        <v>1857</v>
      </c>
      <c r="Q119" s="1556"/>
      <c r="R119" s="1575"/>
      <c r="S119" s="1575">
        <v>2430</v>
      </c>
      <c r="T119" s="1575">
        <v>2430</v>
      </c>
      <c r="U119" s="1256" t="s">
        <v>2020</v>
      </c>
    </row>
    <row r="120" spans="1:21" s="1559" customFormat="1" ht="47.25">
      <c r="A120" s="1565"/>
      <c r="B120" s="1602" t="s">
        <v>1983</v>
      </c>
      <c r="C120" s="1256" t="s">
        <v>19</v>
      </c>
      <c r="D120" s="1256">
        <v>2019</v>
      </c>
      <c r="E120" s="1256">
        <v>2021</v>
      </c>
      <c r="F120" s="1256" t="s">
        <v>2018</v>
      </c>
      <c r="G120" s="1575">
        <v>14800</v>
      </c>
      <c r="H120" s="1575">
        <v>14800</v>
      </c>
      <c r="I120" s="1565"/>
      <c r="J120" s="1565"/>
      <c r="K120" s="1565"/>
      <c r="L120" s="1580">
        <f t="shared" si="11"/>
        <v>8880</v>
      </c>
      <c r="M120" s="1580"/>
      <c r="N120" s="1580"/>
      <c r="O120" s="1580">
        <f t="shared" si="12"/>
        <v>8880</v>
      </c>
      <c r="P120" s="1572" t="s">
        <v>1857</v>
      </c>
      <c r="Q120" s="1556"/>
      <c r="R120" s="1575"/>
      <c r="S120" s="1575">
        <v>4440</v>
      </c>
      <c r="T120" s="1575">
        <v>4440</v>
      </c>
      <c r="U120" s="1256" t="s">
        <v>2020</v>
      </c>
    </row>
    <row r="121" spans="1:21" s="1559" customFormat="1" ht="47.25">
      <c r="A121" s="1565"/>
      <c r="B121" s="1604" t="s">
        <v>1984</v>
      </c>
      <c r="C121" s="1256" t="s">
        <v>189</v>
      </c>
      <c r="D121" s="1256">
        <v>2019</v>
      </c>
      <c r="E121" s="1256">
        <v>2021</v>
      </c>
      <c r="F121" s="1256" t="s">
        <v>2476</v>
      </c>
      <c r="G121" s="1575">
        <v>14981</v>
      </c>
      <c r="H121" s="1575">
        <v>14981</v>
      </c>
      <c r="I121" s="1565"/>
      <c r="J121" s="1565"/>
      <c r="K121" s="1565"/>
      <c r="L121" s="1580">
        <f t="shared" si="11"/>
        <v>9000</v>
      </c>
      <c r="M121" s="1580"/>
      <c r="N121" s="1580"/>
      <c r="O121" s="1580">
        <f t="shared" si="12"/>
        <v>9000</v>
      </c>
      <c r="P121" s="1572" t="s">
        <v>1857</v>
      </c>
      <c r="Q121" s="1556"/>
      <c r="R121" s="1575"/>
      <c r="S121" s="1575">
        <v>4500</v>
      </c>
      <c r="T121" s="1575">
        <v>4500</v>
      </c>
      <c r="U121" s="1256" t="s">
        <v>2020</v>
      </c>
    </row>
    <row r="122" spans="1:21" s="1559" customFormat="1" ht="63">
      <c r="A122" s="1565"/>
      <c r="B122" s="1573" t="s">
        <v>1985</v>
      </c>
      <c r="C122" s="1256" t="s">
        <v>237</v>
      </c>
      <c r="D122" s="1256">
        <v>2019</v>
      </c>
      <c r="E122" s="1256">
        <v>2021</v>
      </c>
      <c r="F122" s="1256" t="s">
        <v>2019</v>
      </c>
      <c r="G122" s="1575">
        <v>27000</v>
      </c>
      <c r="H122" s="1575">
        <v>16200</v>
      </c>
      <c r="I122" s="1565"/>
      <c r="J122" s="1565"/>
      <c r="K122" s="1565"/>
      <c r="L122" s="1580">
        <f t="shared" si="11"/>
        <v>9720</v>
      </c>
      <c r="M122" s="1580"/>
      <c r="N122" s="1580"/>
      <c r="O122" s="1580">
        <f t="shared" si="12"/>
        <v>9720</v>
      </c>
      <c r="P122" s="1572" t="s">
        <v>1857</v>
      </c>
      <c r="Q122" s="1556"/>
      <c r="R122" s="1575"/>
      <c r="S122" s="1575">
        <v>4860</v>
      </c>
      <c r="T122" s="1575">
        <v>4860</v>
      </c>
      <c r="U122" s="1256" t="s">
        <v>2020</v>
      </c>
    </row>
    <row r="123" spans="1:21" ht="47.25">
      <c r="A123" s="1560"/>
      <c r="B123" s="1573" t="s">
        <v>1769</v>
      </c>
      <c r="C123" s="1256" t="s">
        <v>211</v>
      </c>
      <c r="D123" s="1256">
        <v>2019</v>
      </c>
      <c r="E123" s="1256">
        <v>2021</v>
      </c>
      <c r="F123" s="1256" t="s">
        <v>1806</v>
      </c>
      <c r="G123" s="1575">
        <v>2500</v>
      </c>
      <c r="H123" s="1575">
        <v>1500</v>
      </c>
      <c r="I123" s="1560"/>
      <c r="J123" s="1560"/>
      <c r="K123" s="1560"/>
      <c r="L123" s="1580">
        <f>M123+N123+O123</f>
        <v>450</v>
      </c>
      <c r="M123" s="1580"/>
      <c r="N123" s="1580"/>
      <c r="O123" s="1580">
        <f>R123+S123+T123</f>
        <v>450</v>
      </c>
      <c r="P123" s="1572" t="s">
        <v>1714</v>
      </c>
      <c r="Q123" s="1556" t="s">
        <v>1675</v>
      </c>
      <c r="R123" s="1560"/>
      <c r="S123" s="1560"/>
      <c r="T123" s="1580">
        <f t="shared" ref="T123:T184" si="13">H123*0.3</f>
        <v>450</v>
      </c>
      <c r="U123" s="1560"/>
    </row>
    <row r="124" spans="1:21" ht="47.25">
      <c r="A124" s="1560"/>
      <c r="B124" s="1581" t="s">
        <v>1770</v>
      </c>
      <c r="C124" s="1256" t="s">
        <v>51</v>
      </c>
      <c r="D124" s="1256">
        <v>2019</v>
      </c>
      <c r="E124" s="1256">
        <v>2021</v>
      </c>
      <c r="F124" s="1256" t="s">
        <v>1807</v>
      </c>
      <c r="G124" s="1575">
        <v>3000</v>
      </c>
      <c r="H124" s="1575">
        <v>1800</v>
      </c>
      <c r="I124" s="1560"/>
      <c r="J124" s="1560"/>
      <c r="K124" s="1560"/>
      <c r="L124" s="1580">
        <f t="shared" ref="L124:L159" si="14">M124+N124+O124</f>
        <v>540</v>
      </c>
      <c r="M124" s="1580"/>
      <c r="N124" s="1580"/>
      <c r="O124" s="1580">
        <f t="shared" ref="O124:O168" si="15">R124+S124+T124</f>
        <v>540</v>
      </c>
      <c r="P124" s="1572" t="s">
        <v>1714</v>
      </c>
      <c r="Q124" s="1556" t="s">
        <v>1675</v>
      </c>
      <c r="R124" s="1560"/>
      <c r="S124" s="1560"/>
      <c r="T124" s="1580">
        <f t="shared" si="13"/>
        <v>540</v>
      </c>
      <c r="U124" s="1560"/>
    </row>
    <row r="125" spans="1:21" ht="47.25">
      <c r="A125" s="1560"/>
      <c r="B125" s="1581" t="s">
        <v>1771</v>
      </c>
      <c r="C125" s="1256" t="s">
        <v>237</v>
      </c>
      <c r="D125" s="1256">
        <v>2019</v>
      </c>
      <c r="E125" s="1256">
        <v>2021</v>
      </c>
      <c r="F125" s="1256" t="s">
        <v>1808</v>
      </c>
      <c r="G125" s="1575">
        <v>3000</v>
      </c>
      <c r="H125" s="1575">
        <v>1800</v>
      </c>
      <c r="I125" s="1560"/>
      <c r="J125" s="1560"/>
      <c r="K125" s="1560"/>
      <c r="L125" s="1580">
        <f t="shared" si="14"/>
        <v>540</v>
      </c>
      <c r="M125" s="1580"/>
      <c r="N125" s="1580"/>
      <c r="O125" s="1580">
        <f t="shared" si="15"/>
        <v>540</v>
      </c>
      <c r="P125" s="1572" t="s">
        <v>1714</v>
      </c>
      <c r="Q125" s="1556" t="s">
        <v>1675</v>
      </c>
      <c r="R125" s="1560"/>
      <c r="S125" s="1560"/>
      <c r="T125" s="1580">
        <f t="shared" si="13"/>
        <v>540</v>
      </c>
      <c r="U125" s="1560"/>
    </row>
    <row r="126" spans="1:21" ht="47.25">
      <c r="A126" s="1560"/>
      <c r="B126" s="1581" t="s">
        <v>1772</v>
      </c>
      <c r="C126" s="1256" t="s">
        <v>26</v>
      </c>
      <c r="D126" s="1256">
        <v>2019</v>
      </c>
      <c r="E126" s="1256">
        <v>2021</v>
      </c>
      <c r="F126" s="1256" t="s">
        <v>1809</v>
      </c>
      <c r="G126" s="1575">
        <v>4000</v>
      </c>
      <c r="H126" s="1575">
        <v>2400</v>
      </c>
      <c r="I126" s="1560"/>
      <c r="J126" s="1560"/>
      <c r="K126" s="1560"/>
      <c r="L126" s="1580">
        <f t="shared" si="14"/>
        <v>720</v>
      </c>
      <c r="M126" s="1580"/>
      <c r="N126" s="1580"/>
      <c r="O126" s="1580">
        <f t="shared" si="15"/>
        <v>720</v>
      </c>
      <c r="P126" s="1572" t="s">
        <v>1714</v>
      </c>
      <c r="Q126" s="1556" t="s">
        <v>1675</v>
      </c>
      <c r="R126" s="1560"/>
      <c r="S126" s="1560"/>
      <c r="T126" s="1580">
        <f t="shared" si="13"/>
        <v>720</v>
      </c>
      <c r="U126" s="1560"/>
    </row>
    <row r="127" spans="1:21" ht="47.25">
      <c r="A127" s="1560"/>
      <c r="B127" s="1581" t="s">
        <v>1773</v>
      </c>
      <c r="C127" s="1256" t="s">
        <v>211</v>
      </c>
      <c r="D127" s="1256">
        <v>2019</v>
      </c>
      <c r="E127" s="1256">
        <v>2021</v>
      </c>
      <c r="F127" s="1256" t="s">
        <v>1810</v>
      </c>
      <c r="G127" s="1575">
        <v>4000</v>
      </c>
      <c r="H127" s="1575">
        <v>2400</v>
      </c>
      <c r="I127" s="1560"/>
      <c r="J127" s="1560"/>
      <c r="K127" s="1560"/>
      <c r="L127" s="1580">
        <f t="shared" si="14"/>
        <v>720</v>
      </c>
      <c r="M127" s="1580"/>
      <c r="N127" s="1580"/>
      <c r="O127" s="1580">
        <f t="shared" si="15"/>
        <v>720</v>
      </c>
      <c r="P127" s="1572" t="s">
        <v>1714</v>
      </c>
      <c r="Q127" s="1556" t="s">
        <v>1675</v>
      </c>
      <c r="R127" s="1560"/>
      <c r="S127" s="1560"/>
      <c r="T127" s="1580">
        <f t="shared" si="13"/>
        <v>720</v>
      </c>
      <c r="U127" s="1560"/>
    </row>
    <row r="128" spans="1:21" ht="47.25">
      <c r="A128" s="1560"/>
      <c r="B128" s="1573" t="s">
        <v>1774</v>
      </c>
      <c r="C128" s="1256" t="s">
        <v>189</v>
      </c>
      <c r="D128" s="1256">
        <v>2019</v>
      </c>
      <c r="E128" s="1256">
        <v>2021</v>
      </c>
      <c r="F128" s="1256" t="s">
        <v>1811</v>
      </c>
      <c r="G128" s="1575">
        <v>5000</v>
      </c>
      <c r="H128" s="1575">
        <v>3000</v>
      </c>
      <c r="I128" s="1560"/>
      <c r="J128" s="1560"/>
      <c r="K128" s="1560"/>
      <c r="L128" s="1580">
        <f t="shared" si="14"/>
        <v>900</v>
      </c>
      <c r="M128" s="1580"/>
      <c r="N128" s="1580"/>
      <c r="O128" s="1580">
        <f t="shared" si="15"/>
        <v>900</v>
      </c>
      <c r="P128" s="1572" t="s">
        <v>1714</v>
      </c>
      <c r="Q128" s="1556" t="s">
        <v>1675</v>
      </c>
      <c r="R128" s="1560"/>
      <c r="S128" s="1560"/>
      <c r="T128" s="1580">
        <f t="shared" si="13"/>
        <v>900</v>
      </c>
      <c r="U128" s="1560"/>
    </row>
    <row r="129" spans="1:21" ht="47.25">
      <c r="A129" s="1560"/>
      <c r="B129" s="1581" t="s">
        <v>1775</v>
      </c>
      <c r="C129" s="1256" t="s">
        <v>51</v>
      </c>
      <c r="D129" s="1256">
        <v>2019</v>
      </c>
      <c r="E129" s="1256">
        <v>2021</v>
      </c>
      <c r="F129" s="1256" t="s">
        <v>1812</v>
      </c>
      <c r="G129" s="1575">
        <v>5000</v>
      </c>
      <c r="H129" s="1575">
        <v>3000</v>
      </c>
      <c r="I129" s="1560"/>
      <c r="J129" s="1560"/>
      <c r="K129" s="1560"/>
      <c r="L129" s="1580">
        <f t="shared" si="14"/>
        <v>900</v>
      </c>
      <c r="M129" s="1580"/>
      <c r="N129" s="1580"/>
      <c r="O129" s="1580">
        <f t="shared" si="15"/>
        <v>900</v>
      </c>
      <c r="P129" s="1572" t="s">
        <v>1714</v>
      </c>
      <c r="Q129" s="1556" t="s">
        <v>1675</v>
      </c>
      <c r="R129" s="1560"/>
      <c r="S129" s="1560"/>
      <c r="T129" s="1580">
        <f t="shared" si="13"/>
        <v>900</v>
      </c>
      <c r="U129" s="1560"/>
    </row>
    <row r="130" spans="1:21" ht="47.25">
      <c r="A130" s="1560"/>
      <c r="B130" s="1576" t="s">
        <v>1776</v>
      </c>
      <c r="C130" s="1256" t="s">
        <v>211</v>
      </c>
      <c r="D130" s="1256">
        <v>2019</v>
      </c>
      <c r="E130" s="1256">
        <v>2021</v>
      </c>
      <c r="F130" s="1256" t="s">
        <v>1813</v>
      </c>
      <c r="G130" s="1575">
        <v>5000</v>
      </c>
      <c r="H130" s="1575">
        <v>3000</v>
      </c>
      <c r="I130" s="1560"/>
      <c r="J130" s="1560"/>
      <c r="K130" s="1560"/>
      <c r="L130" s="1580">
        <f t="shared" si="14"/>
        <v>900</v>
      </c>
      <c r="M130" s="1580"/>
      <c r="N130" s="1580"/>
      <c r="O130" s="1580">
        <f t="shared" si="15"/>
        <v>900</v>
      </c>
      <c r="P130" s="1572" t="s">
        <v>1714</v>
      </c>
      <c r="Q130" s="1556" t="s">
        <v>1675</v>
      </c>
      <c r="R130" s="1560"/>
      <c r="S130" s="1560"/>
      <c r="T130" s="1580">
        <f t="shared" si="13"/>
        <v>900</v>
      </c>
      <c r="U130" s="1560"/>
    </row>
    <row r="131" spans="1:21" ht="47.25">
      <c r="A131" s="1560"/>
      <c r="B131" s="1573" t="s">
        <v>1777</v>
      </c>
      <c r="C131" s="1256" t="s">
        <v>132</v>
      </c>
      <c r="D131" s="1256">
        <v>2019</v>
      </c>
      <c r="E131" s="1256">
        <v>2021</v>
      </c>
      <c r="F131" s="1256" t="s">
        <v>1814</v>
      </c>
      <c r="G131" s="1575">
        <v>5000</v>
      </c>
      <c r="H131" s="1575">
        <v>3000</v>
      </c>
      <c r="I131" s="1560"/>
      <c r="J131" s="1560"/>
      <c r="K131" s="1560"/>
      <c r="L131" s="1580">
        <f t="shared" si="14"/>
        <v>900</v>
      </c>
      <c r="M131" s="1580"/>
      <c r="N131" s="1580"/>
      <c r="O131" s="1580">
        <f t="shared" si="15"/>
        <v>900</v>
      </c>
      <c r="P131" s="1572" t="s">
        <v>1714</v>
      </c>
      <c r="Q131" s="1556" t="s">
        <v>1675</v>
      </c>
      <c r="R131" s="1560"/>
      <c r="S131" s="1560"/>
      <c r="T131" s="1580">
        <f t="shared" si="13"/>
        <v>900</v>
      </c>
      <c r="U131" s="1560"/>
    </row>
    <row r="132" spans="1:21" ht="47.25">
      <c r="A132" s="1560"/>
      <c r="B132" s="1582" t="s">
        <v>1778</v>
      </c>
      <c r="C132" s="1578" t="s">
        <v>132</v>
      </c>
      <c r="D132" s="1578">
        <v>2019</v>
      </c>
      <c r="E132" s="1578">
        <v>2021</v>
      </c>
      <c r="F132" s="1578" t="s">
        <v>2462</v>
      </c>
      <c r="G132" s="1579">
        <v>5000</v>
      </c>
      <c r="H132" s="1579">
        <v>3000</v>
      </c>
      <c r="I132" s="1560"/>
      <c r="J132" s="1560"/>
      <c r="K132" s="1560"/>
      <c r="L132" s="1580">
        <f t="shared" si="14"/>
        <v>900</v>
      </c>
      <c r="M132" s="1580"/>
      <c r="N132" s="1580"/>
      <c r="O132" s="1580">
        <f t="shared" si="15"/>
        <v>900</v>
      </c>
      <c r="P132" s="1572" t="s">
        <v>1714</v>
      </c>
      <c r="Q132" s="1556" t="s">
        <v>1835</v>
      </c>
      <c r="R132" s="1560"/>
      <c r="S132" s="1560"/>
      <c r="T132" s="1580">
        <f t="shared" si="13"/>
        <v>900</v>
      </c>
      <c r="U132" s="1560"/>
    </row>
    <row r="133" spans="1:21" ht="47.25">
      <c r="A133" s="1560"/>
      <c r="B133" s="1573" t="s">
        <v>1779</v>
      </c>
      <c r="C133" s="1256" t="s">
        <v>189</v>
      </c>
      <c r="D133" s="1256">
        <v>2019</v>
      </c>
      <c r="E133" s="1256">
        <v>2021</v>
      </c>
      <c r="F133" s="1256" t="s">
        <v>1815</v>
      </c>
      <c r="G133" s="1575">
        <v>6000</v>
      </c>
      <c r="H133" s="1575">
        <v>3600</v>
      </c>
      <c r="I133" s="1560"/>
      <c r="J133" s="1560"/>
      <c r="K133" s="1560"/>
      <c r="L133" s="1580">
        <f t="shared" si="14"/>
        <v>1080</v>
      </c>
      <c r="M133" s="1580"/>
      <c r="N133" s="1580"/>
      <c r="O133" s="1580">
        <f t="shared" si="15"/>
        <v>1080</v>
      </c>
      <c r="P133" s="1572" t="s">
        <v>1714</v>
      </c>
      <c r="Q133" s="1556" t="s">
        <v>1675</v>
      </c>
      <c r="R133" s="1560"/>
      <c r="S133" s="1560"/>
      <c r="T133" s="1580">
        <f t="shared" si="13"/>
        <v>1080</v>
      </c>
      <c r="U133" s="1560"/>
    </row>
    <row r="134" spans="1:21" ht="47.25">
      <c r="A134" s="1560"/>
      <c r="B134" s="1581" t="s">
        <v>1780</v>
      </c>
      <c r="C134" s="1256" t="s">
        <v>237</v>
      </c>
      <c r="D134" s="1256">
        <v>2019</v>
      </c>
      <c r="E134" s="1256">
        <v>2021</v>
      </c>
      <c r="F134" s="1256" t="s">
        <v>1816</v>
      </c>
      <c r="G134" s="1575">
        <v>6000</v>
      </c>
      <c r="H134" s="1575">
        <v>3600</v>
      </c>
      <c r="I134" s="1560"/>
      <c r="J134" s="1560"/>
      <c r="K134" s="1560"/>
      <c r="L134" s="1580">
        <f t="shared" si="14"/>
        <v>1080</v>
      </c>
      <c r="M134" s="1580"/>
      <c r="N134" s="1580"/>
      <c r="O134" s="1580">
        <f t="shared" si="15"/>
        <v>1080</v>
      </c>
      <c r="P134" s="1572" t="s">
        <v>1714</v>
      </c>
      <c r="Q134" s="1556" t="s">
        <v>1675</v>
      </c>
      <c r="R134" s="1560"/>
      <c r="S134" s="1560"/>
      <c r="T134" s="1580">
        <f t="shared" si="13"/>
        <v>1080</v>
      </c>
      <c r="U134" s="1560"/>
    </row>
    <row r="135" spans="1:21" ht="47.25">
      <c r="A135" s="1560"/>
      <c r="B135" s="1581" t="s">
        <v>1781</v>
      </c>
      <c r="C135" s="1256" t="s">
        <v>211</v>
      </c>
      <c r="D135" s="1256">
        <v>2019</v>
      </c>
      <c r="E135" s="1256">
        <v>2021</v>
      </c>
      <c r="F135" s="1256" t="s">
        <v>1817</v>
      </c>
      <c r="G135" s="1575">
        <v>6000</v>
      </c>
      <c r="H135" s="1575">
        <v>3600</v>
      </c>
      <c r="I135" s="1560"/>
      <c r="J135" s="1560"/>
      <c r="K135" s="1560"/>
      <c r="L135" s="1580">
        <f t="shared" si="14"/>
        <v>1080</v>
      </c>
      <c r="M135" s="1580"/>
      <c r="N135" s="1580"/>
      <c r="O135" s="1580">
        <f t="shared" si="15"/>
        <v>1080</v>
      </c>
      <c r="P135" s="1572" t="s">
        <v>1714</v>
      </c>
      <c r="Q135" s="1556" t="s">
        <v>1675</v>
      </c>
      <c r="R135" s="1560"/>
      <c r="S135" s="1560"/>
      <c r="T135" s="1580">
        <f t="shared" si="13"/>
        <v>1080</v>
      </c>
      <c r="U135" s="1560"/>
    </row>
    <row r="136" spans="1:21" ht="47.25">
      <c r="A136" s="1560"/>
      <c r="B136" s="1581" t="s">
        <v>1782</v>
      </c>
      <c r="C136" s="1256" t="s">
        <v>211</v>
      </c>
      <c r="D136" s="1256">
        <v>2019</v>
      </c>
      <c r="E136" s="1256">
        <v>2021</v>
      </c>
      <c r="F136" s="1256" t="s">
        <v>1818</v>
      </c>
      <c r="G136" s="1575">
        <v>6000</v>
      </c>
      <c r="H136" s="1575">
        <v>3600</v>
      </c>
      <c r="I136" s="1560"/>
      <c r="J136" s="1560"/>
      <c r="K136" s="1560"/>
      <c r="L136" s="1580">
        <f t="shared" si="14"/>
        <v>1080</v>
      </c>
      <c r="M136" s="1580"/>
      <c r="N136" s="1580"/>
      <c r="O136" s="1580">
        <f t="shared" si="15"/>
        <v>1080</v>
      </c>
      <c r="P136" s="1572" t="s">
        <v>1714</v>
      </c>
      <c r="Q136" s="1556" t="s">
        <v>1835</v>
      </c>
      <c r="R136" s="1560"/>
      <c r="S136" s="1560"/>
      <c r="T136" s="1580">
        <f t="shared" si="13"/>
        <v>1080</v>
      </c>
      <c r="U136" s="1560"/>
    </row>
    <row r="137" spans="1:21" ht="47.25">
      <c r="A137" s="1560"/>
      <c r="B137" s="1582" t="s">
        <v>1783</v>
      </c>
      <c r="C137" s="1578" t="s">
        <v>1615</v>
      </c>
      <c r="D137" s="1578">
        <v>2019</v>
      </c>
      <c r="E137" s="1578">
        <v>2021</v>
      </c>
      <c r="F137" s="1256" t="s">
        <v>2056</v>
      </c>
      <c r="G137" s="1579">
        <v>6000</v>
      </c>
      <c r="H137" s="1579">
        <v>3600</v>
      </c>
      <c r="I137" s="1560"/>
      <c r="J137" s="1560"/>
      <c r="K137" s="1560"/>
      <c r="L137" s="1580">
        <f t="shared" si="14"/>
        <v>1080</v>
      </c>
      <c r="M137" s="1580"/>
      <c r="N137" s="1580"/>
      <c r="O137" s="1580">
        <f t="shared" si="15"/>
        <v>1080</v>
      </c>
      <c r="P137" s="1572" t="s">
        <v>1714</v>
      </c>
      <c r="Q137" s="1556" t="s">
        <v>1675</v>
      </c>
      <c r="R137" s="1560"/>
      <c r="S137" s="1560"/>
      <c r="T137" s="1580">
        <f t="shared" si="13"/>
        <v>1080</v>
      </c>
      <c r="U137" s="1560"/>
    </row>
    <row r="138" spans="1:21" ht="47.25">
      <c r="A138" s="1560"/>
      <c r="B138" s="1573" t="s">
        <v>1784</v>
      </c>
      <c r="C138" s="1256" t="s">
        <v>1615</v>
      </c>
      <c r="D138" s="1256">
        <v>2019</v>
      </c>
      <c r="E138" s="1256">
        <v>2021</v>
      </c>
      <c r="F138" s="1256" t="s">
        <v>2042</v>
      </c>
      <c r="G138" s="1575">
        <v>6000</v>
      </c>
      <c r="H138" s="1575">
        <v>3600</v>
      </c>
      <c r="I138" s="1560"/>
      <c r="J138" s="1560"/>
      <c r="K138" s="1560"/>
      <c r="L138" s="1580">
        <f t="shared" si="14"/>
        <v>1080</v>
      </c>
      <c r="M138" s="1580"/>
      <c r="N138" s="1580"/>
      <c r="O138" s="1580">
        <f t="shared" si="15"/>
        <v>1080</v>
      </c>
      <c r="P138" s="1572" t="s">
        <v>1714</v>
      </c>
      <c r="Q138" s="1556" t="s">
        <v>1675</v>
      </c>
      <c r="R138" s="1560"/>
      <c r="S138" s="1560"/>
      <c r="T138" s="1580">
        <f t="shared" si="13"/>
        <v>1080</v>
      </c>
      <c r="U138" s="1560"/>
    </row>
    <row r="139" spans="1:21" ht="47.25">
      <c r="A139" s="1560"/>
      <c r="B139" s="1573" t="s">
        <v>1785</v>
      </c>
      <c r="C139" s="1256" t="s">
        <v>189</v>
      </c>
      <c r="D139" s="1256">
        <v>2019</v>
      </c>
      <c r="E139" s="1256">
        <v>2021</v>
      </c>
      <c r="F139" s="1256" t="s">
        <v>2057</v>
      </c>
      <c r="G139" s="1575">
        <v>7000</v>
      </c>
      <c r="H139" s="1575">
        <v>4200</v>
      </c>
      <c r="I139" s="1560"/>
      <c r="J139" s="1560"/>
      <c r="K139" s="1560"/>
      <c r="L139" s="1580">
        <f t="shared" si="14"/>
        <v>1260</v>
      </c>
      <c r="M139" s="1580"/>
      <c r="N139" s="1580"/>
      <c r="O139" s="1580">
        <f t="shared" si="15"/>
        <v>1260</v>
      </c>
      <c r="P139" s="1572" t="s">
        <v>1714</v>
      </c>
      <c r="Q139" s="1556" t="s">
        <v>1675</v>
      </c>
      <c r="R139" s="1560"/>
      <c r="S139" s="1560"/>
      <c r="T139" s="1580">
        <f t="shared" si="13"/>
        <v>1260</v>
      </c>
      <c r="U139" s="1560"/>
    </row>
    <row r="140" spans="1:21" ht="47.25">
      <c r="A140" s="1560"/>
      <c r="B140" s="1573" t="s">
        <v>1786</v>
      </c>
      <c r="C140" s="1256" t="s">
        <v>132</v>
      </c>
      <c r="D140" s="1256">
        <v>2019</v>
      </c>
      <c r="E140" s="1256">
        <v>2021</v>
      </c>
      <c r="F140" s="1256" t="s">
        <v>1819</v>
      </c>
      <c r="G140" s="1575">
        <v>7000</v>
      </c>
      <c r="H140" s="1575">
        <v>4200</v>
      </c>
      <c r="I140" s="1560"/>
      <c r="J140" s="1560"/>
      <c r="K140" s="1560"/>
      <c r="L140" s="1580">
        <f t="shared" si="14"/>
        <v>1260</v>
      </c>
      <c r="M140" s="1580"/>
      <c r="N140" s="1580"/>
      <c r="O140" s="1580">
        <f t="shared" si="15"/>
        <v>1260</v>
      </c>
      <c r="P140" s="1572" t="s">
        <v>1714</v>
      </c>
      <c r="Q140" s="1556" t="s">
        <v>1675</v>
      </c>
      <c r="R140" s="1560"/>
      <c r="S140" s="1560"/>
      <c r="T140" s="1580">
        <f t="shared" si="13"/>
        <v>1260</v>
      </c>
      <c r="U140" s="1560"/>
    </row>
    <row r="141" spans="1:21" ht="47.25">
      <c r="A141" s="1560"/>
      <c r="B141" s="1581" t="s">
        <v>1787</v>
      </c>
      <c r="C141" s="1256" t="s">
        <v>211</v>
      </c>
      <c r="D141" s="1256">
        <v>2019</v>
      </c>
      <c r="E141" s="1256">
        <v>2021</v>
      </c>
      <c r="F141" s="1256" t="s">
        <v>1820</v>
      </c>
      <c r="G141" s="1575">
        <v>7000</v>
      </c>
      <c r="H141" s="1575">
        <v>4200</v>
      </c>
      <c r="I141" s="1560"/>
      <c r="J141" s="1560"/>
      <c r="K141" s="1560"/>
      <c r="L141" s="1580">
        <f t="shared" si="14"/>
        <v>1260</v>
      </c>
      <c r="M141" s="1580"/>
      <c r="N141" s="1580"/>
      <c r="O141" s="1580">
        <f t="shared" si="15"/>
        <v>1260</v>
      </c>
      <c r="P141" s="1572" t="s">
        <v>1714</v>
      </c>
      <c r="Q141" s="1556" t="s">
        <v>1675</v>
      </c>
      <c r="R141" s="1560"/>
      <c r="S141" s="1560"/>
      <c r="T141" s="1580">
        <f t="shared" si="13"/>
        <v>1260</v>
      </c>
      <c r="U141" s="1560"/>
    </row>
    <row r="142" spans="1:21" ht="47.25">
      <c r="A142" s="1560"/>
      <c r="B142" s="1581" t="s">
        <v>1788</v>
      </c>
      <c r="C142" s="1256" t="s">
        <v>26</v>
      </c>
      <c r="D142" s="1256">
        <v>2019</v>
      </c>
      <c r="E142" s="1256">
        <v>2021</v>
      </c>
      <c r="F142" s="1256" t="s">
        <v>1821</v>
      </c>
      <c r="G142" s="1575">
        <v>7500</v>
      </c>
      <c r="H142" s="1575">
        <v>4500</v>
      </c>
      <c r="I142" s="1560"/>
      <c r="J142" s="1560"/>
      <c r="K142" s="1560"/>
      <c r="L142" s="1580">
        <f t="shared" si="14"/>
        <v>1350</v>
      </c>
      <c r="M142" s="1580"/>
      <c r="N142" s="1580"/>
      <c r="O142" s="1580">
        <f t="shared" si="15"/>
        <v>1350</v>
      </c>
      <c r="P142" s="1572" t="s">
        <v>1714</v>
      </c>
      <c r="Q142" s="1556" t="s">
        <v>1675</v>
      </c>
      <c r="R142" s="1560"/>
      <c r="S142" s="1560"/>
      <c r="T142" s="1580">
        <f t="shared" si="13"/>
        <v>1350</v>
      </c>
      <c r="U142" s="1560"/>
    </row>
    <row r="143" spans="1:21" ht="47.25">
      <c r="A143" s="1560"/>
      <c r="B143" s="1581" t="s">
        <v>1789</v>
      </c>
      <c r="C143" s="1256" t="s">
        <v>51</v>
      </c>
      <c r="D143" s="1256">
        <v>2019</v>
      </c>
      <c r="E143" s="1256">
        <v>2021</v>
      </c>
      <c r="F143" s="1256" t="s">
        <v>1822</v>
      </c>
      <c r="G143" s="1575">
        <v>7500</v>
      </c>
      <c r="H143" s="1575">
        <v>4500</v>
      </c>
      <c r="I143" s="1560"/>
      <c r="J143" s="1560"/>
      <c r="K143" s="1560"/>
      <c r="L143" s="1580">
        <f t="shared" si="14"/>
        <v>1350</v>
      </c>
      <c r="M143" s="1580"/>
      <c r="N143" s="1580"/>
      <c r="O143" s="1580">
        <f t="shared" si="15"/>
        <v>1350</v>
      </c>
      <c r="P143" s="1572" t="s">
        <v>1714</v>
      </c>
      <c r="Q143" s="1556" t="s">
        <v>1675</v>
      </c>
      <c r="R143" s="1560"/>
      <c r="S143" s="1560"/>
      <c r="T143" s="1580">
        <f t="shared" si="13"/>
        <v>1350</v>
      </c>
      <c r="U143" s="1560"/>
    </row>
    <row r="144" spans="1:21" ht="47.25">
      <c r="A144" s="1560"/>
      <c r="B144" s="1581" t="s">
        <v>1790</v>
      </c>
      <c r="C144" s="1256" t="s">
        <v>211</v>
      </c>
      <c r="D144" s="1256">
        <v>2019</v>
      </c>
      <c r="E144" s="1256">
        <v>2021</v>
      </c>
      <c r="F144" s="1256" t="s">
        <v>2058</v>
      </c>
      <c r="G144" s="1575">
        <v>7500</v>
      </c>
      <c r="H144" s="1575">
        <v>4500</v>
      </c>
      <c r="I144" s="1560"/>
      <c r="J144" s="1560"/>
      <c r="K144" s="1560"/>
      <c r="L144" s="1580">
        <f t="shared" si="14"/>
        <v>1350</v>
      </c>
      <c r="M144" s="1580"/>
      <c r="N144" s="1580"/>
      <c r="O144" s="1580">
        <f t="shared" si="15"/>
        <v>1350</v>
      </c>
      <c r="P144" s="1572" t="s">
        <v>1714</v>
      </c>
      <c r="Q144" s="1556" t="s">
        <v>1675</v>
      </c>
      <c r="R144" s="1560"/>
      <c r="S144" s="1560"/>
      <c r="T144" s="1580">
        <f t="shared" si="13"/>
        <v>1350</v>
      </c>
      <c r="U144" s="1560"/>
    </row>
    <row r="145" spans="1:21" ht="47.25">
      <c r="A145" s="1560"/>
      <c r="B145" s="1581" t="s">
        <v>1791</v>
      </c>
      <c r="C145" s="1256" t="s">
        <v>51</v>
      </c>
      <c r="D145" s="1256">
        <v>2019</v>
      </c>
      <c r="E145" s="1256">
        <v>2021</v>
      </c>
      <c r="F145" s="1256" t="s">
        <v>1823</v>
      </c>
      <c r="G145" s="1575">
        <v>8000</v>
      </c>
      <c r="H145" s="1575">
        <v>4800</v>
      </c>
      <c r="I145" s="1560"/>
      <c r="J145" s="1560"/>
      <c r="K145" s="1560"/>
      <c r="L145" s="1580">
        <f t="shared" si="14"/>
        <v>1440</v>
      </c>
      <c r="M145" s="1580"/>
      <c r="N145" s="1580"/>
      <c r="O145" s="1580">
        <f t="shared" si="15"/>
        <v>1440</v>
      </c>
      <c r="P145" s="1572" t="s">
        <v>1714</v>
      </c>
      <c r="Q145" s="1556" t="s">
        <v>1675</v>
      </c>
      <c r="R145" s="1560"/>
      <c r="S145" s="1560"/>
      <c r="T145" s="1580">
        <f t="shared" si="13"/>
        <v>1440</v>
      </c>
      <c r="U145" s="1560"/>
    </row>
    <row r="146" spans="1:21" ht="47.25">
      <c r="A146" s="1560"/>
      <c r="B146" s="1581" t="s">
        <v>1792</v>
      </c>
      <c r="C146" s="1256" t="s">
        <v>51</v>
      </c>
      <c r="D146" s="1256">
        <v>2019</v>
      </c>
      <c r="E146" s="1256">
        <v>2021</v>
      </c>
      <c r="F146" s="1256" t="s">
        <v>1824</v>
      </c>
      <c r="G146" s="1575">
        <v>7954</v>
      </c>
      <c r="H146" s="1575">
        <v>4772.3999999999996</v>
      </c>
      <c r="I146" s="1560"/>
      <c r="J146" s="1560"/>
      <c r="K146" s="1560"/>
      <c r="L146" s="1580">
        <f t="shared" si="14"/>
        <v>1431.7199999999998</v>
      </c>
      <c r="M146" s="1580"/>
      <c r="N146" s="1580"/>
      <c r="O146" s="1580">
        <f t="shared" si="15"/>
        <v>1431.7199999999998</v>
      </c>
      <c r="P146" s="1572" t="s">
        <v>1714</v>
      </c>
      <c r="Q146" s="1556" t="s">
        <v>1675</v>
      </c>
      <c r="R146" s="1560"/>
      <c r="S146" s="1560"/>
      <c r="T146" s="1580">
        <f t="shared" si="13"/>
        <v>1431.7199999999998</v>
      </c>
      <c r="U146" s="1560"/>
    </row>
    <row r="147" spans="1:21" ht="47.25">
      <c r="A147" s="1560"/>
      <c r="B147" s="1581" t="s">
        <v>1793</v>
      </c>
      <c r="C147" s="1256" t="s">
        <v>211</v>
      </c>
      <c r="D147" s="1256">
        <v>2019</v>
      </c>
      <c r="E147" s="1256">
        <v>2021</v>
      </c>
      <c r="F147" s="1256" t="s">
        <v>1825</v>
      </c>
      <c r="G147" s="1575">
        <v>8000</v>
      </c>
      <c r="H147" s="1575">
        <v>4800</v>
      </c>
      <c r="I147" s="1560"/>
      <c r="J147" s="1560"/>
      <c r="K147" s="1560"/>
      <c r="L147" s="1580">
        <f t="shared" si="14"/>
        <v>1440</v>
      </c>
      <c r="M147" s="1580"/>
      <c r="N147" s="1580"/>
      <c r="O147" s="1580">
        <f t="shared" si="15"/>
        <v>1440</v>
      </c>
      <c r="P147" s="1572" t="s">
        <v>1714</v>
      </c>
      <c r="Q147" s="1556" t="s">
        <v>1675</v>
      </c>
      <c r="R147" s="1560"/>
      <c r="S147" s="1560"/>
      <c r="T147" s="1580">
        <f t="shared" si="13"/>
        <v>1440</v>
      </c>
      <c r="U147" s="1560"/>
    </row>
    <row r="148" spans="1:21" ht="47.25">
      <c r="A148" s="1560"/>
      <c r="B148" s="1573" t="s">
        <v>1794</v>
      </c>
      <c r="C148" s="1256" t="s">
        <v>1615</v>
      </c>
      <c r="D148" s="1256">
        <v>2019</v>
      </c>
      <c r="E148" s="1256">
        <v>2021</v>
      </c>
      <c r="F148" s="1256" t="s">
        <v>1826</v>
      </c>
      <c r="G148" s="1575">
        <v>9000</v>
      </c>
      <c r="H148" s="1575">
        <v>5400</v>
      </c>
      <c r="I148" s="1560"/>
      <c r="J148" s="1560"/>
      <c r="K148" s="1560"/>
      <c r="L148" s="1580">
        <f t="shared" si="14"/>
        <v>1620</v>
      </c>
      <c r="M148" s="1580"/>
      <c r="N148" s="1580"/>
      <c r="O148" s="1580">
        <f t="shared" si="15"/>
        <v>1620</v>
      </c>
      <c r="P148" s="1572" t="s">
        <v>1714</v>
      </c>
      <c r="Q148" s="1556" t="s">
        <v>1675</v>
      </c>
      <c r="R148" s="1560"/>
      <c r="S148" s="1560"/>
      <c r="T148" s="1580">
        <f t="shared" si="13"/>
        <v>1620</v>
      </c>
      <c r="U148" s="1560"/>
    </row>
    <row r="149" spans="1:21" ht="47.25">
      <c r="A149" s="1560"/>
      <c r="B149" s="1577" t="s">
        <v>1795</v>
      </c>
      <c r="C149" s="1578" t="s">
        <v>132</v>
      </c>
      <c r="D149" s="1578">
        <v>2019</v>
      </c>
      <c r="E149" s="1578">
        <v>2021</v>
      </c>
      <c r="F149" s="1578" t="s">
        <v>1827</v>
      </c>
      <c r="G149" s="1579">
        <v>9500</v>
      </c>
      <c r="H149" s="1579">
        <v>5700</v>
      </c>
      <c r="I149" s="1560"/>
      <c r="J149" s="1560"/>
      <c r="K149" s="1560"/>
      <c r="L149" s="1580">
        <f t="shared" si="14"/>
        <v>1710</v>
      </c>
      <c r="M149" s="1580"/>
      <c r="N149" s="1580"/>
      <c r="O149" s="1580">
        <f t="shared" si="15"/>
        <v>1710</v>
      </c>
      <c r="P149" s="1572" t="s">
        <v>1714</v>
      </c>
      <c r="Q149" s="1556" t="s">
        <v>1675</v>
      </c>
      <c r="R149" s="1560"/>
      <c r="S149" s="1560"/>
      <c r="T149" s="1580">
        <f t="shared" si="13"/>
        <v>1710</v>
      </c>
      <c r="U149" s="1560"/>
    </row>
    <row r="150" spans="1:21" ht="47.25">
      <c r="A150" s="1560"/>
      <c r="B150" s="1576" t="s">
        <v>1796</v>
      </c>
      <c r="C150" s="1256" t="s">
        <v>211</v>
      </c>
      <c r="D150" s="1256">
        <v>2019</v>
      </c>
      <c r="E150" s="1256">
        <v>2021</v>
      </c>
      <c r="F150" s="1256" t="s">
        <v>1828</v>
      </c>
      <c r="G150" s="1575">
        <v>10000</v>
      </c>
      <c r="H150" s="1575">
        <v>6000</v>
      </c>
      <c r="I150" s="1560"/>
      <c r="J150" s="1560"/>
      <c r="K150" s="1560"/>
      <c r="L150" s="1580">
        <f t="shared" si="14"/>
        <v>1800</v>
      </c>
      <c r="M150" s="1580"/>
      <c r="N150" s="1580"/>
      <c r="O150" s="1580">
        <f t="shared" si="15"/>
        <v>1800</v>
      </c>
      <c r="P150" s="1572" t="s">
        <v>1714</v>
      </c>
      <c r="Q150" s="1556" t="s">
        <v>1675</v>
      </c>
      <c r="R150" s="1560"/>
      <c r="S150" s="1560"/>
      <c r="T150" s="1580">
        <f t="shared" si="13"/>
        <v>1800</v>
      </c>
      <c r="U150" s="1560"/>
    </row>
    <row r="151" spans="1:21" ht="47.25">
      <c r="A151" s="1560"/>
      <c r="B151" s="1581" t="s">
        <v>1797</v>
      </c>
      <c r="C151" s="1256" t="s">
        <v>237</v>
      </c>
      <c r="D151" s="1256">
        <v>2019</v>
      </c>
      <c r="E151" s="1256">
        <v>2021</v>
      </c>
      <c r="F151" s="1256" t="s">
        <v>1829</v>
      </c>
      <c r="G151" s="1575">
        <v>10000</v>
      </c>
      <c r="H151" s="1575">
        <v>6000</v>
      </c>
      <c r="I151" s="1560"/>
      <c r="J151" s="1560"/>
      <c r="K151" s="1560"/>
      <c r="L151" s="1580">
        <f t="shared" si="14"/>
        <v>1800</v>
      </c>
      <c r="M151" s="1580"/>
      <c r="N151" s="1580"/>
      <c r="O151" s="1580">
        <f t="shared" si="15"/>
        <v>1800</v>
      </c>
      <c r="P151" s="1572" t="s">
        <v>1714</v>
      </c>
      <c r="Q151" s="1556" t="s">
        <v>1675</v>
      </c>
      <c r="R151" s="1560"/>
      <c r="S151" s="1560"/>
      <c r="T151" s="1580">
        <f t="shared" si="13"/>
        <v>1800</v>
      </c>
      <c r="U151" s="1560"/>
    </row>
    <row r="152" spans="1:21" ht="47.25">
      <c r="A152" s="1560"/>
      <c r="B152" s="1576" t="s">
        <v>1798</v>
      </c>
      <c r="C152" s="1256" t="s">
        <v>211</v>
      </c>
      <c r="D152" s="1256">
        <v>2019</v>
      </c>
      <c r="E152" s="1256">
        <v>2021</v>
      </c>
      <c r="F152" s="1256" t="s">
        <v>2324</v>
      </c>
      <c r="G152" s="1575">
        <v>14940</v>
      </c>
      <c r="H152" s="1575">
        <v>6642</v>
      </c>
      <c r="I152" s="1560"/>
      <c r="J152" s="1560"/>
      <c r="K152" s="1560"/>
      <c r="L152" s="1580">
        <f t="shared" si="14"/>
        <v>1992.6</v>
      </c>
      <c r="M152" s="1580"/>
      <c r="N152" s="1580"/>
      <c r="O152" s="1580">
        <f t="shared" si="15"/>
        <v>1992.6</v>
      </c>
      <c r="P152" s="1572" t="s">
        <v>1714</v>
      </c>
      <c r="Q152" s="1556" t="s">
        <v>1675</v>
      </c>
      <c r="R152" s="1560"/>
      <c r="S152" s="1560"/>
      <c r="T152" s="1580">
        <f t="shared" si="13"/>
        <v>1992.6</v>
      </c>
      <c r="U152" s="1560"/>
    </row>
    <row r="153" spans="1:21" ht="47.25">
      <c r="A153" s="1560"/>
      <c r="B153" s="1581" t="s">
        <v>1799</v>
      </c>
      <c r="C153" s="1256" t="s">
        <v>237</v>
      </c>
      <c r="D153" s="1256">
        <v>2019</v>
      </c>
      <c r="E153" s="1256">
        <v>2021</v>
      </c>
      <c r="F153" s="1256" t="s">
        <v>1830</v>
      </c>
      <c r="G153" s="1575">
        <v>11200</v>
      </c>
      <c r="H153" s="1575">
        <v>6720</v>
      </c>
      <c r="I153" s="1560"/>
      <c r="J153" s="1560"/>
      <c r="K153" s="1560"/>
      <c r="L153" s="1580">
        <f t="shared" si="14"/>
        <v>2016</v>
      </c>
      <c r="M153" s="1580"/>
      <c r="N153" s="1580"/>
      <c r="O153" s="1580">
        <f t="shared" si="15"/>
        <v>2016</v>
      </c>
      <c r="P153" s="1572" t="s">
        <v>1714</v>
      </c>
      <c r="Q153" s="1556" t="s">
        <v>1675</v>
      </c>
      <c r="R153" s="1560"/>
      <c r="S153" s="1560"/>
      <c r="T153" s="1580">
        <f t="shared" si="13"/>
        <v>2016</v>
      </c>
      <c r="U153" s="1560"/>
    </row>
    <row r="154" spans="1:21" ht="47.25">
      <c r="A154" s="1560"/>
      <c r="B154" s="1581" t="s">
        <v>1800</v>
      </c>
      <c r="C154" s="1256" t="s">
        <v>51</v>
      </c>
      <c r="D154" s="1256">
        <v>2019</v>
      </c>
      <c r="E154" s="1256">
        <v>2021</v>
      </c>
      <c r="F154" s="1256" t="s">
        <v>1831</v>
      </c>
      <c r="G154" s="1575">
        <v>12000</v>
      </c>
      <c r="H154" s="1575">
        <v>7200</v>
      </c>
      <c r="I154" s="1560"/>
      <c r="J154" s="1560"/>
      <c r="K154" s="1560"/>
      <c r="L154" s="1580">
        <f t="shared" si="14"/>
        <v>2160</v>
      </c>
      <c r="M154" s="1580"/>
      <c r="N154" s="1580"/>
      <c r="O154" s="1580">
        <f t="shared" si="15"/>
        <v>2160</v>
      </c>
      <c r="P154" s="1572" t="s">
        <v>1714</v>
      </c>
      <c r="Q154" s="1556" t="s">
        <v>1675</v>
      </c>
      <c r="R154" s="1560"/>
      <c r="S154" s="1560"/>
      <c r="T154" s="1580">
        <f t="shared" si="13"/>
        <v>2160</v>
      </c>
      <c r="U154" s="1560"/>
    </row>
    <row r="155" spans="1:21" ht="47.25">
      <c r="A155" s="1560"/>
      <c r="B155" s="1573" t="s">
        <v>1801</v>
      </c>
      <c r="C155" s="1256" t="s">
        <v>26</v>
      </c>
      <c r="D155" s="1256">
        <v>2019</v>
      </c>
      <c r="E155" s="1256">
        <v>2021</v>
      </c>
      <c r="F155" s="1256" t="s">
        <v>1832</v>
      </c>
      <c r="G155" s="1575">
        <v>15000</v>
      </c>
      <c r="H155" s="1575">
        <v>9000</v>
      </c>
      <c r="I155" s="1560"/>
      <c r="J155" s="1560"/>
      <c r="K155" s="1560"/>
      <c r="L155" s="1580">
        <f t="shared" si="14"/>
        <v>2700</v>
      </c>
      <c r="M155" s="1580"/>
      <c r="N155" s="1580"/>
      <c r="O155" s="1580">
        <f t="shared" si="15"/>
        <v>2700</v>
      </c>
      <c r="P155" s="1572" t="s">
        <v>1714</v>
      </c>
      <c r="Q155" s="1556" t="s">
        <v>1675</v>
      </c>
      <c r="R155" s="1560"/>
      <c r="S155" s="1560"/>
      <c r="T155" s="1580">
        <f t="shared" si="13"/>
        <v>2700</v>
      </c>
      <c r="U155" s="1560"/>
    </row>
    <row r="156" spans="1:21" ht="47.25">
      <c r="A156" s="1560"/>
      <c r="B156" s="1582" t="s">
        <v>1802</v>
      </c>
      <c r="C156" s="1578" t="s">
        <v>132</v>
      </c>
      <c r="D156" s="1578">
        <v>2019</v>
      </c>
      <c r="E156" s="1578">
        <v>2021</v>
      </c>
      <c r="F156" s="1256" t="s">
        <v>2059</v>
      </c>
      <c r="G156" s="1579">
        <v>15000</v>
      </c>
      <c r="H156" s="1579">
        <v>9000</v>
      </c>
      <c r="I156" s="1560"/>
      <c r="J156" s="1560"/>
      <c r="K156" s="1560"/>
      <c r="L156" s="1580">
        <f t="shared" si="14"/>
        <v>2700</v>
      </c>
      <c r="M156" s="1580"/>
      <c r="N156" s="1580"/>
      <c r="O156" s="1580">
        <f t="shared" si="15"/>
        <v>2700</v>
      </c>
      <c r="P156" s="1572" t="s">
        <v>1714</v>
      </c>
      <c r="Q156" s="1570" t="s">
        <v>1673</v>
      </c>
      <c r="R156" s="1560"/>
      <c r="S156" s="1560"/>
      <c r="T156" s="1580">
        <f t="shared" si="13"/>
        <v>2700</v>
      </c>
      <c r="U156" s="1560"/>
    </row>
    <row r="157" spans="1:21" ht="47.25">
      <c r="A157" s="1560"/>
      <c r="B157" s="1582" t="s">
        <v>1803</v>
      </c>
      <c r="C157" s="1578" t="s">
        <v>19</v>
      </c>
      <c r="D157" s="1578">
        <v>2020</v>
      </c>
      <c r="E157" s="1578">
        <v>2022</v>
      </c>
      <c r="F157" s="1578">
        <v>0</v>
      </c>
      <c r="G157" s="1579">
        <v>10600</v>
      </c>
      <c r="H157" s="1579">
        <v>10600</v>
      </c>
      <c r="I157" s="1560"/>
      <c r="J157" s="1560"/>
      <c r="K157" s="1560"/>
      <c r="L157" s="1580">
        <f t="shared" si="14"/>
        <v>3180</v>
      </c>
      <c r="M157" s="1580"/>
      <c r="N157" s="1580"/>
      <c r="O157" s="1580">
        <f t="shared" si="15"/>
        <v>3180</v>
      </c>
      <c r="P157" s="1572" t="s">
        <v>1714</v>
      </c>
      <c r="Q157" s="1570" t="s">
        <v>1673</v>
      </c>
      <c r="R157" s="1560"/>
      <c r="S157" s="1560"/>
      <c r="T157" s="1580">
        <f t="shared" si="13"/>
        <v>3180</v>
      </c>
      <c r="U157" s="1560"/>
    </row>
    <row r="158" spans="1:21" ht="47.25">
      <c r="A158" s="1560"/>
      <c r="B158" s="1581" t="s">
        <v>1804</v>
      </c>
      <c r="C158" s="1256" t="s">
        <v>26</v>
      </c>
      <c r="D158" s="1256">
        <v>2019</v>
      </c>
      <c r="E158" s="1256">
        <v>2021</v>
      </c>
      <c r="F158" s="1256" t="s">
        <v>1833</v>
      </c>
      <c r="G158" s="1575">
        <v>20000</v>
      </c>
      <c r="H158" s="1575">
        <v>12000</v>
      </c>
      <c r="I158" s="1560"/>
      <c r="J158" s="1560"/>
      <c r="K158" s="1560"/>
      <c r="L158" s="1580">
        <f t="shared" si="14"/>
        <v>3600</v>
      </c>
      <c r="M158" s="1580"/>
      <c r="N158" s="1580"/>
      <c r="O158" s="1580">
        <f t="shared" si="15"/>
        <v>3600</v>
      </c>
      <c r="P158" s="1572" t="s">
        <v>1714</v>
      </c>
      <c r="Q158" s="1556" t="s">
        <v>1675</v>
      </c>
      <c r="R158" s="1560"/>
      <c r="S158" s="1560"/>
      <c r="T158" s="1580">
        <f t="shared" si="13"/>
        <v>3600</v>
      </c>
      <c r="U158" s="1560"/>
    </row>
    <row r="159" spans="1:21" ht="47.25">
      <c r="A159" s="1560"/>
      <c r="B159" s="1582" t="s">
        <v>1805</v>
      </c>
      <c r="C159" s="1578" t="s">
        <v>132</v>
      </c>
      <c r="D159" s="1578">
        <v>2019</v>
      </c>
      <c r="E159" s="1578">
        <v>2021</v>
      </c>
      <c r="F159" s="1578" t="s">
        <v>1834</v>
      </c>
      <c r="G159" s="1579">
        <v>48800</v>
      </c>
      <c r="H159" s="1579">
        <v>28800</v>
      </c>
      <c r="I159" s="1560"/>
      <c r="J159" s="1560"/>
      <c r="K159" s="1560"/>
      <c r="L159" s="1580">
        <f t="shared" si="14"/>
        <v>8640</v>
      </c>
      <c r="M159" s="1580"/>
      <c r="N159" s="1580"/>
      <c r="O159" s="1580">
        <f t="shared" si="15"/>
        <v>8640</v>
      </c>
      <c r="P159" s="1572" t="s">
        <v>1714</v>
      </c>
      <c r="Q159" s="1570" t="s">
        <v>1673</v>
      </c>
      <c r="R159" s="1560"/>
      <c r="S159" s="1560"/>
      <c r="T159" s="1580">
        <f t="shared" si="13"/>
        <v>8640</v>
      </c>
      <c r="U159" s="1560"/>
    </row>
    <row r="160" spans="1:21" s="1611" customFormat="1" ht="47.25">
      <c r="A160" s="1848"/>
      <c r="B160" s="1849" t="s">
        <v>2377</v>
      </c>
      <c r="C160" s="1848"/>
      <c r="D160" s="1848"/>
      <c r="E160" s="1848"/>
      <c r="F160" s="1848"/>
      <c r="G160" s="1848"/>
      <c r="H160" s="1848"/>
      <c r="I160" s="1848"/>
      <c r="J160" s="1848"/>
      <c r="K160" s="1848"/>
      <c r="L160" s="1848"/>
      <c r="M160" s="1848"/>
      <c r="N160" s="1848"/>
      <c r="O160" s="1848"/>
      <c r="P160" s="1848"/>
      <c r="Q160" s="1662"/>
      <c r="R160" s="1848"/>
      <c r="S160" s="1848"/>
      <c r="T160" s="1848"/>
      <c r="U160" s="1848"/>
    </row>
    <row r="161" spans="1:21" ht="47.25">
      <c r="A161" s="1560"/>
      <c r="B161" s="1846" t="s">
        <v>2374</v>
      </c>
      <c r="C161" s="1560" t="s">
        <v>211</v>
      </c>
      <c r="D161" s="1850" t="s">
        <v>1092</v>
      </c>
      <c r="E161" s="1502" t="s">
        <v>2378</v>
      </c>
      <c r="F161" s="1502" t="s">
        <v>2379</v>
      </c>
      <c r="G161" s="1584">
        <v>3856</v>
      </c>
      <c r="H161" s="1584">
        <f>G161</f>
        <v>3856</v>
      </c>
      <c r="I161" s="1560"/>
      <c r="J161" s="1560"/>
      <c r="K161" s="1560"/>
      <c r="L161" s="1560"/>
      <c r="M161" s="1560"/>
      <c r="N161" s="1560"/>
      <c r="O161" s="1580">
        <f t="shared" si="15"/>
        <v>661</v>
      </c>
      <c r="P161" s="1560"/>
      <c r="Q161" s="1567"/>
      <c r="R161" s="1584">
        <v>661</v>
      </c>
      <c r="S161" s="1560"/>
      <c r="T161" s="1560"/>
      <c r="U161" s="1560"/>
    </row>
    <row r="162" spans="1:21" ht="47.25">
      <c r="A162" s="1560"/>
      <c r="B162" s="1847" t="s">
        <v>2375</v>
      </c>
      <c r="C162" s="1560" t="s">
        <v>211</v>
      </c>
      <c r="D162" s="1850" t="s">
        <v>1092</v>
      </c>
      <c r="E162" s="1502" t="s">
        <v>2378</v>
      </c>
      <c r="F162" s="1502" t="s">
        <v>2380</v>
      </c>
      <c r="G162" s="1584">
        <v>2938</v>
      </c>
      <c r="H162" s="1584">
        <f t="shared" ref="H162:H163" si="16">G162</f>
        <v>2938</v>
      </c>
      <c r="I162" s="1560"/>
      <c r="J162" s="1560"/>
      <c r="K162" s="1560"/>
      <c r="L162" s="1560"/>
      <c r="M162" s="1560"/>
      <c r="N162" s="1560"/>
      <c r="O162" s="1580">
        <f t="shared" si="15"/>
        <v>755</v>
      </c>
      <c r="P162" s="1560"/>
      <c r="Q162" s="1567"/>
      <c r="R162" s="1584">
        <v>755</v>
      </c>
      <c r="S162" s="1560"/>
      <c r="T162" s="1560"/>
      <c r="U162" s="1560"/>
    </row>
    <row r="163" spans="1:21" ht="47.25">
      <c r="A163" s="1560"/>
      <c r="B163" s="1846" t="s">
        <v>2376</v>
      </c>
      <c r="C163" s="1560" t="s">
        <v>211</v>
      </c>
      <c r="D163" s="1850" t="s">
        <v>1106</v>
      </c>
      <c r="E163" s="1502" t="s">
        <v>1590</v>
      </c>
      <c r="F163" s="1502" t="s">
        <v>2460</v>
      </c>
      <c r="G163" s="1584">
        <v>975</v>
      </c>
      <c r="H163" s="1584">
        <f t="shared" si="16"/>
        <v>975</v>
      </c>
      <c r="I163" s="1560"/>
      <c r="J163" s="1560"/>
      <c r="K163" s="1560"/>
      <c r="L163" s="1560"/>
      <c r="M163" s="1560"/>
      <c r="N163" s="1560"/>
      <c r="O163" s="1580">
        <f t="shared" si="15"/>
        <v>72.5</v>
      </c>
      <c r="P163" s="1560"/>
      <c r="Q163" s="1567"/>
      <c r="R163" s="1584">
        <v>72.5</v>
      </c>
      <c r="S163" s="1560"/>
      <c r="T163" s="1560"/>
      <c r="U163" s="1560"/>
    </row>
    <row r="164" spans="1:21" ht="41.25" customHeight="1">
      <c r="A164" s="1560"/>
      <c r="B164" s="1798" t="s">
        <v>2325</v>
      </c>
      <c r="C164" s="1797" t="s">
        <v>211</v>
      </c>
      <c r="D164" s="1799">
        <v>2016</v>
      </c>
      <c r="E164" s="1799">
        <v>2018</v>
      </c>
      <c r="F164" s="1502" t="s">
        <v>2461</v>
      </c>
      <c r="G164" s="1796">
        <v>2253</v>
      </c>
      <c r="H164" s="1796"/>
      <c r="I164" s="1560"/>
      <c r="J164" s="1560"/>
      <c r="K164" s="1560"/>
      <c r="L164" s="1560"/>
      <c r="M164" s="1560"/>
      <c r="N164" s="1560"/>
      <c r="O164" s="1580">
        <f t="shared" si="15"/>
        <v>0</v>
      </c>
      <c r="P164" s="1560"/>
      <c r="Q164" s="1567"/>
      <c r="R164" s="1560"/>
      <c r="S164" s="1560"/>
      <c r="T164" s="1580">
        <f t="shared" si="13"/>
        <v>0</v>
      </c>
      <c r="U164" s="1560"/>
    </row>
    <row r="165" spans="1:21" ht="53.25" customHeight="1">
      <c r="A165" s="1560"/>
      <c r="B165" s="1798" t="s">
        <v>2326</v>
      </c>
      <c r="C165" s="1797" t="s">
        <v>51</v>
      </c>
      <c r="D165" s="1799">
        <v>2017</v>
      </c>
      <c r="E165" s="1799">
        <v>2018</v>
      </c>
      <c r="F165" s="1813" t="s">
        <v>2330</v>
      </c>
      <c r="G165" s="1796">
        <v>2902</v>
      </c>
      <c r="H165" s="1796"/>
      <c r="I165" s="1560"/>
      <c r="J165" s="1560"/>
      <c r="K165" s="1560"/>
      <c r="L165" s="1560"/>
      <c r="M165" s="1560"/>
      <c r="N165" s="1560"/>
      <c r="O165" s="1580">
        <f t="shared" si="15"/>
        <v>0</v>
      </c>
      <c r="P165" s="1560"/>
      <c r="Q165" s="1567"/>
      <c r="R165" s="1560"/>
      <c r="S165" s="1560"/>
      <c r="T165" s="1580">
        <f t="shared" si="13"/>
        <v>0</v>
      </c>
      <c r="U165" s="1560"/>
    </row>
    <row r="166" spans="1:21" ht="53.25" customHeight="1">
      <c r="A166" s="1560"/>
      <c r="B166" s="1798" t="s">
        <v>2327</v>
      </c>
      <c r="C166" s="1797" t="s">
        <v>51</v>
      </c>
      <c r="D166" s="1799">
        <v>2017</v>
      </c>
      <c r="E166" s="1799">
        <v>2018</v>
      </c>
      <c r="F166" s="1813" t="s">
        <v>2331</v>
      </c>
      <c r="G166" s="1796">
        <v>3476</v>
      </c>
      <c r="H166" s="1796"/>
      <c r="I166" s="1560"/>
      <c r="J166" s="1560"/>
      <c r="K166" s="1560"/>
      <c r="L166" s="1560"/>
      <c r="M166" s="1560"/>
      <c r="N166" s="1560"/>
      <c r="O166" s="1580">
        <f t="shared" si="15"/>
        <v>0</v>
      </c>
      <c r="P166" s="1560"/>
      <c r="Q166" s="1567"/>
      <c r="R166" s="1560"/>
      <c r="S166" s="1560"/>
      <c r="T166" s="1580">
        <f t="shared" si="13"/>
        <v>0</v>
      </c>
      <c r="U166" s="1560"/>
    </row>
    <row r="167" spans="1:21" ht="53.25" customHeight="1">
      <c r="A167" s="1560"/>
      <c r="B167" s="1798" t="s">
        <v>2328</v>
      </c>
      <c r="C167" s="1797" t="s">
        <v>237</v>
      </c>
      <c r="D167" s="1799">
        <v>2017</v>
      </c>
      <c r="E167" s="1799">
        <v>2018</v>
      </c>
      <c r="F167" s="1813" t="s">
        <v>2331</v>
      </c>
      <c r="G167" s="1796">
        <v>4985</v>
      </c>
      <c r="H167" s="1796"/>
      <c r="I167" s="1560"/>
      <c r="J167" s="1560"/>
      <c r="K167" s="1560"/>
      <c r="L167" s="1560"/>
      <c r="M167" s="1560"/>
      <c r="N167" s="1560"/>
      <c r="O167" s="1580">
        <f t="shared" si="15"/>
        <v>0</v>
      </c>
      <c r="P167" s="1560"/>
      <c r="Q167" s="1567"/>
      <c r="R167" s="1560"/>
      <c r="S167" s="1560"/>
      <c r="T167" s="1580">
        <f t="shared" si="13"/>
        <v>0</v>
      </c>
      <c r="U167" s="1560"/>
    </row>
    <row r="168" spans="1:21" ht="53.25" customHeight="1">
      <c r="A168" s="1560"/>
      <c r="B168" s="1798" t="s">
        <v>2329</v>
      </c>
      <c r="C168" s="1797" t="s">
        <v>132</v>
      </c>
      <c r="D168" s="1799">
        <v>2018</v>
      </c>
      <c r="E168" s="1799">
        <v>2018</v>
      </c>
      <c r="F168" s="1813" t="s">
        <v>2332</v>
      </c>
      <c r="G168" s="1796">
        <v>2257</v>
      </c>
      <c r="H168" s="1796">
        <v>1000</v>
      </c>
      <c r="I168" s="1560"/>
      <c r="J168" s="1560"/>
      <c r="K168" s="1560"/>
      <c r="L168" s="1560"/>
      <c r="M168" s="1560"/>
      <c r="N168" s="1560"/>
      <c r="O168" s="1580">
        <f t="shared" si="15"/>
        <v>300</v>
      </c>
      <c r="P168" s="1560"/>
      <c r="Q168" s="1567"/>
      <c r="R168" s="1560"/>
      <c r="S168" s="1560"/>
      <c r="T168" s="1580">
        <f t="shared" si="13"/>
        <v>300</v>
      </c>
      <c r="U168" s="1560"/>
    </row>
    <row r="169" spans="1:21" ht="41.25" customHeight="1">
      <c r="A169" s="1560"/>
      <c r="B169" s="1573" t="s">
        <v>2353</v>
      </c>
      <c r="C169" s="1797" t="s">
        <v>211</v>
      </c>
      <c r="D169" s="1799">
        <v>2020</v>
      </c>
      <c r="E169" s="1799">
        <v>2022</v>
      </c>
      <c r="F169" s="1813" t="s">
        <v>2457</v>
      </c>
      <c r="G169" s="1796">
        <v>25000</v>
      </c>
      <c r="H169" s="1796">
        <v>15000</v>
      </c>
      <c r="I169" s="1560"/>
      <c r="J169" s="1560"/>
      <c r="K169" s="1560"/>
      <c r="L169" s="1560"/>
      <c r="M169" s="1560"/>
      <c r="N169" s="1560"/>
      <c r="O169" s="1580">
        <f t="shared" ref="O169:O184" si="17">R169+S169+T169</f>
        <v>4500</v>
      </c>
      <c r="P169" s="1560"/>
      <c r="Q169" s="1567"/>
      <c r="R169" s="1560"/>
      <c r="S169" s="1560"/>
      <c r="T169" s="1580">
        <f t="shared" si="13"/>
        <v>4500</v>
      </c>
      <c r="U169" s="1560"/>
    </row>
    <row r="170" spans="1:21" ht="49.5">
      <c r="A170" s="1560"/>
      <c r="B170" s="1814" t="s">
        <v>2333</v>
      </c>
      <c r="C170" s="1797" t="s">
        <v>51</v>
      </c>
      <c r="D170" s="1799">
        <v>2020</v>
      </c>
      <c r="E170" s="1799">
        <v>2022</v>
      </c>
      <c r="F170" s="1813" t="s">
        <v>2458</v>
      </c>
      <c r="G170" s="1796">
        <v>9000</v>
      </c>
      <c r="H170" s="1796">
        <v>9000</v>
      </c>
      <c r="I170" s="1560"/>
      <c r="J170" s="1560"/>
      <c r="K170" s="1560"/>
      <c r="L170" s="1560"/>
      <c r="M170" s="1560"/>
      <c r="N170" s="1560"/>
      <c r="O170" s="1580">
        <f t="shared" si="17"/>
        <v>2700</v>
      </c>
      <c r="P170" s="1560"/>
      <c r="Q170" s="1567"/>
      <c r="R170" s="1560"/>
      <c r="S170" s="1560"/>
      <c r="T170" s="1580">
        <f t="shared" si="13"/>
        <v>2700</v>
      </c>
      <c r="U170" s="1560"/>
    </row>
    <row r="171" spans="1:21" ht="66">
      <c r="A171" s="1560"/>
      <c r="B171" s="1814" t="s">
        <v>2334</v>
      </c>
      <c r="C171" s="1797" t="s">
        <v>189</v>
      </c>
      <c r="D171" s="1799">
        <v>2020</v>
      </c>
      <c r="E171" s="1799">
        <v>2022</v>
      </c>
      <c r="F171" s="1813" t="s">
        <v>2459</v>
      </c>
      <c r="G171" s="1796">
        <v>14900</v>
      </c>
      <c r="H171" s="1796">
        <v>12000</v>
      </c>
      <c r="I171" s="1560"/>
      <c r="J171" s="1560"/>
      <c r="K171" s="1560"/>
      <c r="L171" s="1560"/>
      <c r="M171" s="1560"/>
      <c r="N171" s="1560"/>
      <c r="O171" s="1580">
        <f t="shared" si="17"/>
        <v>3600</v>
      </c>
      <c r="P171" s="1560"/>
      <c r="Q171" s="1567"/>
      <c r="R171" s="1560"/>
      <c r="S171" s="1560"/>
      <c r="T171" s="1580">
        <f t="shared" si="13"/>
        <v>3600</v>
      </c>
      <c r="U171" s="1560"/>
    </row>
    <row r="172" spans="1:21" ht="47.25">
      <c r="A172" s="1560"/>
      <c r="B172" s="1814" t="s">
        <v>2335</v>
      </c>
      <c r="C172" s="1797" t="s">
        <v>26</v>
      </c>
      <c r="D172" s="1799">
        <v>2020</v>
      </c>
      <c r="E172" s="1799">
        <v>2022</v>
      </c>
      <c r="F172" s="1813" t="s">
        <v>2346</v>
      </c>
      <c r="G172" s="1796">
        <v>6000</v>
      </c>
      <c r="H172" s="1796">
        <v>3600</v>
      </c>
      <c r="I172" s="1560"/>
      <c r="J172" s="1560"/>
      <c r="K172" s="1560"/>
      <c r="L172" s="1560"/>
      <c r="M172" s="1560"/>
      <c r="N172" s="1560"/>
      <c r="O172" s="1580">
        <f t="shared" si="17"/>
        <v>1080</v>
      </c>
      <c r="P172" s="1560"/>
      <c r="Q172" s="1567"/>
      <c r="R172" s="1560"/>
      <c r="S172" s="1560"/>
      <c r="T172" s="1580">
        <f t="shared" si="13"/>
        <v>1080</v>
      </c>
      <c r="U172" s="1560"/>
    </row>
    <row r="173" spans="1:21" ht="63">
      <c r="A173" s="1560"/>
      <c r="B173" s="1814" t="s">
        <v>2336</v>
      </c>
      <c r="C173" s="1797" t="s">
        <v>189</v>
      </c>
      <c r="D173" s="1799">
        <v>2020</v>
      </c>
      <c r="E173" s="1799">
        <v>2022</v>
      </c>
      <c r="F173" s="1813" t="s">
        <v>2456</v>
      </c>
      <c r="G173" s="1796">
        <v>5000</v>
      </c>
      <c r="H173" s="1796">
        <v>3000</v>
      </c>
      <c r="I173" s="1560"/>
      <c r="J173" s="1560"/>
      <c r="K173" s="1560"/>
      <c r="L173" s="1560"/>
      <c r="M173" s="1560"/>
      <c r="N173" s="1560"/>
      <c r="O173" s="1580">
        <f t="shared" si="17"/>
        <v>900</v>
      </c>
      <c r="P173" s="1560"/>
      <c r="Q173" s="1567"/>
      <c r="R173" s="1560"/>
      <c r="S173" s="1560"/>
      <c r="T173" s="1580">
        <f t="shared" si="13"/>
        <v>900</v>
      </c>
      <c r="U173" s="1560"/>
    </row>
    <row r="174" spans="1:21" ht="49.5">
      <c r="A174" s="1560"/>
      <c r="B174" s="1814" t="s">
        <v>2337</v>
      </c>
      <c r="C174" s="1797" t="s">
        <v>51</v>
      </c>
      <c r="D174" s="1799">
        <v>2020</v>
      </c>
      <c r="E174" s="1799">
        <v>2022</v>
      </c>
      <c r="F174" s="1813" t="s">
        <v>2347</v>
      </c>
      <c r="G174" s="1796">
        <v>7500</v>
      </c>
      <c r="H174" s="1796">
        <v>4500</v>
      </c>
      <c r="I174" s="1560"/>
      <c r="J174" s="1560"/>
      <c r="K174" s="1560"/>
      <c r="L174" s="1560"/>
      <c r="M174" s="1560"/>
      <c r="N174" s="1560"/>
      <c r="O174" s="1580">
        <f t="shared" si="17"/>
        <v>1350</v>
      </c>
      <c r="P174" s="1560"/>
      <c r="Q174" s="1567"/>
      <c r="R174" s="1560"/>
      <c r="S174" s="1560"/>
      <c r="T174" s="1580">
        <f t="shared" si="13"/>
        <v>1350</v>
      </c>
      <c r="U174" s="1560"/>
    </row>
    <row r="175" spans="1:21" ht="47.25">
      <c r="A175" s="1560"/>
      <c r="B175" s="1814" t="s">
        <v>2338</v>
      </c>
      <c r="C175" s="1797" t="s">
        <v>237</v>
      </c>
      <c r="D175" s="1799">
        <v>2020</v>
      </c>
      <c r="E175" s="1799">
        <v>2022</v>
      </c>
      <c r="F175" s="1813" t="s">
        <v>2348</v>
      </c>
      <c r="G175" s="1796">
        <v>5000</v>
      </c>
      <c r="H175" s="1796">
        <v>3000</v>
      </c>
      <c r="I175" s="1560"/>
      <c r="J175" s="1560"/>
      <c r="K175" s="1560"/>
      <c r="L175" s="1560"/>
      <c r="M175" s="1560"/>
      <c r="N175" s="1560"/>
      <c r="O175" s="1580">
        <f t="shared" si="17"/>
        <v>900</v>
      </c>
      <c r="P175" s="1560"/>
      <c r="Q175" s="1567"/>
      <c r="R175" s="1560"/>
      <c r="S175" s="1560"/>
      <c r="T175" s="1580">
        <f t="shared" si="13"/>
        <v>900</v>
      </c>
      <c r="U175" s="1560"/>
    </row>
    <row r="176" spans="1:21" ht="63">
      <c r="A176" s="1560"/>
      <c r="B176" s="1814" t="s">
        <v>2339</v>
      </c>
      <c r="C176" s="1797" t="s">
        <v>237</v>
      </c>
      <c r="D176" s="1799">
        <v>2020</v>
      </c>
      <c r="E176" s="1799">
        <v>2022</v>
      </c>
      <c r="F176" s="1813" t="s">
        <v>2453</v>
      </c>
      <c r="G176" s="1796">
        <v>13500</v>
      </c>
      <c r="H176" s="1796">
        <v>11000</v>
      </c>
      <c r="I176" s="1560"/>
      <c r="J176" s="1560"/>
      <c r="K176" s="1560"/>
      <c r="L176" s="1560"/>
      <c r="M176" s="1560"/>
      <c r="N176" s="1560"/>
      <c r="O176" s="1580">
        <f t="shared" si="17"/>
        <v>3300</v>
      </c>
      <c r="P176" s="1560"/>
      <c r="Q176" s="1567"/>
      <c r="R176" s="1560"/>
      <c r="S176" s="1560"/>
      <c r="T176" s="1580">
        <f t="shared" si="13"/>
        <v>3300</v>
      </c>
      <c r="U176" s="1560"/>
    </row>
    <row r="177" spans="1:21" ht="63">
      <c r="A177" s="1560"/>
      <c r="B177" s="1814" t="s">
        <v>2340</v>
      </c>
      <c r="C177" s="1797" t="s">
        <v>237</v>
      </c>
      <c r="D177" s="1799">
        <v>2020</v>
      </c>
      <c r="E177" s="1799">
        <v>2022</v>
      </c>
      <c r="F177" s="1813" t="s">
        <v>2454</v>
      </c>
      <c r="G177" s="1796">
        <v>4000</v>
      </c>
      <c r="H177" s="1796">
        <v>2400</v>
      </c>
      <c r="I177" s="1560"/>
      <c r="J177" s="1560"/>
      <c r="K177" s="1560"/>
      <c r="L177" s="1560"/>
      <c r="M177" s="1560"/>
      <c r="N177" s="1560"/>
      <c r="O177" s="1580">
        <f t="shared" si="17"/>
        <v>720</v>
      </c>
      <c r="P177" s="1560"/>
      <c r="Q177" s="1567"/>
      <c r="R177" s="1560"/>
      <c r="S177" s="1560"/>
      <c r="T177" s="1580">
        <f t="shared" si="13"/>
        <v>720</v>
      </c>
      <c r="U177" s="1560"/>
    </row>
    <row r="178" spans="1:21" ht="63">
      <c r="A178" s="1560"/>
      <c r="B178" s="1814" t="s">
        <v>2341</v>
      </c>
      <c r="C178" s="1797" t="s">
        <v>237</v>
      </c>
      <c r="D178" s="1799">
        <v>2020</v>
      </c>
      <c r="E178" s="1799">
        <v>2022</v>
      </c>
      <c r="F178" s="1813" t="s">
        <v>2455</v>
      </c>
      <c r="G178" s="1796">
        <v>6000</v>
      </c>
      <c r="H178" s="1796">
        <v>3600</v>
      </c>
      <c r="I178" s="1560"/>
      <c r="J178" s="1560"/>
      <c r="K178" s="1560"/>
      <c r="L178" s="1560"/>
      <c r="M178" s="1560"/>
      <c r="N178" s="1560"/>
      <c r="O178" s="1580">
        <f t="shared" si="17"/>
        <v>1080</v>
      </c>
      <c r="P178" s="1560"/>
      <c r="Q178" s="1567"/>
      <c r="R178" s="1560"/>
      <c r="S178" s="1560"/>
      <c r="T178" s="1580">
        <f t="shared" si="13"/>
        <v>1080</v>
      </c>
      <c r="U178" s="1560"/>
    </row>
    <row r="179" spans="1:21" ht="49.5">
      <c r="A179" s="1560"/>
      <c r="B179" s="1814" t="s">
        <v>2342</v>
      </c>
      <c r="C179" s="1797" t="s">
        <v>211</v>
      </c>
      <c r="D179" s="1799">
        <v>2020</v>
      </c>
      <c r="E179" s="1799">
        <v>2022</v>
      </c>
      <c r="F179" s="1813" t="s">
        <v>2349</v>
      </c>
      <c r="G179" s="1796">
        <v>6000</v>
      </c>
      <c r="H179" s="1796">
        <v>3600</v>
      </c>
      <c r="I179" s="1560"/>
      <c r="J179" s="1560"/>
      <c r="K179" s="1560"/>
      <c r="L179" s="1560"/>
      <c r="M179" s="1560"/>
      <c r="N179" s="1560"/>
      <c r="O179" s="1580">
        <f t="shared" si="17"/>
        <v>1080</v>
      </c>
      <c r="P179" s="1560"/>
      <c r="Q179" s="1567"/>
      <c r="R179" s="1560"/>
      <c r="S179" s="1560"/>
      <c r="T179" s="1580">
        <f t="shared" si="13"/>
        <v>1080</v>
      </c>
      <c r="U179" s="1560"/>
    </row>
    <row r="180" spans="1:21" ht="47.25">
      <c r="A180" s="1560"/>
      <c r="B180" s="1814" t="s">
        <v>2343</v>
      </c>
      <c r="C180" s="1797" t="s">
        <v>106</v>
      </c>
      <c r="D180" s="1799">
        <v>2020</v>
      </c>
      <c r="E180" s="1799">
        <v>2022</v>
      </c>
      <c r="F180" s="1813" t="s">
        <v>2350</v>
      </c>
      <c r="G180" s="1796">
        <v>3212</v>
      </c>
      <c r="H180" s="1796">
        <v>1927.1999999999998</v>
      </c>
      <c r="I180" s="1560"/>
      <c r="J180" s="1560"/>
      <c r="K180" s="1560"/>
      <c r="L180" s="1560"/>
      <c r="M180" s="1560"/>
      <c r="N180" s="1560"/>
      <c r="O180" s="1580">
        <f t="shared" si="17"/>
        <v>578.16</v>
      </c>
      <c r="P180" s="1560"/>
      <c r="Q180" s="1567"/>
      <c r="R180" s="1560"/>
      <c r="S180" s="1560"/>
      <c r="T180" s="1580">
        <f t="shared" si="13"/>
        <v>578.16</v>
      </c>
      <c r="U180" s="1560"/>
    </row>
    <row r="181" spans="1:21" ht="47.25">
      <c r="A181" s="1560"/>
      <c r="B181" s="1814" t="s">
        <v>2344</v>
      </c>
      <c r="C181" s="1797" t="s">
        <v>51</v>
      </c>
      <c r="D181" s="1799">
        <v>2020</v>
      </c>
      <c r="E181" s="1799">
        <v>2022</v>
      </c>
      <c r="F181" s="1813" t="s">
        <v>2351</v>
      </c>
      <c r="G181" s="1796">
        <v>10000</v>
      </c>
      <c r="H181" s="1796">
        <v>6000</v>
      </c>
      <c r="I181" s="1560"/>
      <c r="J181" s="1560"/>
      <c r="K181" s="1560"/>
      <c r="L181" s="1560"/>
      <c r="M181" s="1560"/>
      <c r="N181" s="1560"/>
      <c r="O181" s="1580">
        <f t="shared" si="17"/>
        <v>1800</v>
      </c>
      <c r="P181" s="1560"/>
      <c r="Q181" s="1567"/>
      <c r="R181" s="1560"/>
      <c r="S181" s="1560"/>
      <c r="T181" s="1580">
        <f t="shared" si="13"/>
        <v>1800</v>
      </c>
      <c r="U181" s="1560"/>
    </row>
    <row r="182" spans="1:21" ht="49.5">
      <c r="A182" s="1560"/>
      <c r="B182" s="1814" t="s">
        <v>2345</v>
      </c>
      <c r="C182" s="1797" t="s">
        <v>26</v>
      </c>
      <c r="D182" s="1799">
        <v>2020</v>
      </c>
      <c r="E182" s="1799">
        <v>2022</v>
      </c>
      <c r="F182" s="1813" t="s">
        <v>2352</v>
      </c>
      <c r="G182" s="1796">
        <v>5500</v>
      </c>
      <c r="H182" s="1796">
        <v>5500</v>
      </c>
      <c r="I182" s="1560"/>
      <c r="J182" s="1560"/>
      <c r="K182" s="1560"/>
      <c r="L182" s="1560"/>
      <c r="M182" s="1560"/>
      <c r="N182" s="1560"/>
      <c r="O182" s="1580">
        <f t="shared" si="17"/>
        <v>1650</v>
      </c>
      <c r="P182" s="1560"/>
      <c r="Q182" s="1567"/>
      <c r="R182" s="1560"/>
      <c r="S182" s="1560"/>
      <c r="T182" s="1580">
        <f t="shared" si="13"/>
        <v>1650</v>
      </c>
      <c r="U182" s="1560"/>
    </row>
    <row r="183" spans="1:21" ht="34.5" customHeight="1">
      <c r="A183" s="1560"/>
      <c r="B183" s="1577" t="s">
        <v>2383</v>
      </c>
      <c r="C183" s="1854" t="str">
        <f>VLOOKUP($B183,[2]DATA!$B$7:$AV$680,6,0)</f>
        <v>Đồng Hới</v>
      </c>
      <c r="D183" s="1855">
        <f>VLOOKUP($B183,[2]DATA!$B$7:$AV$680,7,0)</f>
        <v>2020</v>
      </c>
      <c r="E183" s="1855">
        <f>VLOOKUP($B183,[2]DATA!$B$7:$AV$680,9,0)</f>
        <v>2022</v>
      </c>
      <c r="F183" s="1560"/>
      <c r="G183" s="1809">
        <f>VLOOKUP($B183,[2]DATA!$B$7:$AV$680,13,0)</f>
        <v>26000</v>
      </c>
      <c r="H183" s="1809">
        <f>VLOOKUP($B183,[2]DATA!$B$7:$AV$680,15,0)</f>
        <v>26000</v>
      </c>
      <c r="I183" s="1560"/>
      <c r="J183" s="1560"/>
      <c r="K183" s="1560"/>
      <c r="L183" s="1560"/>
      <c r="M183" s="1560"/>
      <c r="N183" s="1560"/>
      <c r="O183" s="1580">
        <f t="shared" si="17"/>
        <v>7800</v>
      </c>
      <c r="P183" s="1560"/>
      <c r="Q183" s="1567"/>
      <c r="R183" s="1560"/>
      <c r="S183" s="1560"/>
      <c r="T183" s="1580">
        <f t="shared" si="13"/>
        <v>7800</v>
      </c>
      <c r="U183" s="1560"/>
    </row>
    <row r="184" spans="1:21" ht="44.25" customHeight="1">
      <c r="A184" s="1560"/>
      <c r="B184" s="1577" t="s">
        <v>2384</v>
      </c>
      <c r="C184" s="1854" t="str">
        <f>VLOOKUP($B184,[2]DATA!$B$7:$AV$680,6,0)</f>
        <v>Đồng Hới</v>
      </c>
      <c r="D184" s="1855">
        <f>VLOOKUP($B184,[2]DATA!$B$7:$AV$680,7,0)</f>
        <v>2020</v>
      </c>
      <c r="E184" s="1855">
        <f>VLOOKUP($B184,[2]DATA!$B$7:$AV$680,9,0)</f>
        <v>2022</v>
      </c>
      <c r="F184" s="1560"/>
      <c r="G184" s="1809">
        <f>VLOOKUP($B184,[2]DATA!$B$7:$AV$680,13,0)</f>
        <v>9000</v>
      </c>
      <c r="H184" s="1809">
        <f>VLOOKUP($B184,[2]DATA!$B$7:$AV$680,15,0)</f>
        <v>3900</v>
      </c>
      <c r="I184" s="1560"/>
      <c r="J184" s="1560"/>
      <c r="K184" s="1560"/>
      <c r="L184" s="1560"/>
      <c r="M184" s="1560"/>
      <c r="N184" s="1560"/>
      <c r="O184" s="1580">
        <f t="shared" si="17"/>
        <v>1170</v>
      </c>
      <c r="P184" s="1560"/>
      <c r="Q184" s="1567"/>
      <c r="R184" s="1560"/>
      <c r="S184" s="1560"/>
      <c r="T184" s="1580">
        <f t="shared" si="13"/>
        <v>1170</v>
      </c>
      <c r="U184" s="1560"/>
    </row>
    <row r="185" spans="1:21" ht="36.75" customHeight="1">
      <c r="A185" s="1560"/>
      <c r="B185" s="1816" t="s">
        <v>2357</v>
      </c>
      <c r="C185" s="1797" t="s">
        <v>237</v>
      </c>
      <c r="D185" s="1799">
        <v>2020</v>
      </c>
      <c r="E185" s="1799">
        <v>2022</v>
      </c>
      <c r="F185" s="1560"/>
      <c r="G185" s="1796">
        <v>6500</v>
      </c>
      <c r="H185" s="1796">
        <v>6500</v>
      </c>
      <c r="I185" s="1560"/>
      <c r="J185" s="1560"/>
      <c r="K185" s="1560"/>
      <c r="L185" s="1560"/>
      <c r="M185" s="1560"/>
      <c r="N185" s="1560"/>
      <c r="O185" s="1580">
        <v>1950</v>
      </c>
      <c r="P185" s="1560"/>
      <c r="Q185" s="1567"/>
      <c r="R185" s="1560"/>
      <c r="S185" s="1560"/>
      <c r="T185" s="1580">
        <v>1950</v>
      </c>
      <c r="U185" s="1560"/>
    </row>
    <row r="186" spans="1:21" ht="44.25" customHeight="1">
      <c r="A186" s="1560"/>
      <c r="B186" s="1816" t="s">
        <v>2358</v>
      </c>
      <c r="C186" s="1797" t="s">
        <v>237</v>
      </c>
      <c r="D186" s="1799">
        <v>2020</v>
      </c>
      <c r="E186" s="1799">
        <v>2022</v>
      </c>
      <c r="F186" s="1813" t="s">
        <v>2463</v>
      </c>
      <c r="G186" s="1796">
        <v>6700</v>
      </c>
      <c r="H186" s="1796">
        <v>6700</v>
      </c>
      <c r="I186" s="1560"/>
      <c r="J186" s="1560"/>
      <c r="K186" s="1560"/>
      <c r="L186" s="1560"/>
      <c r="M186" s="1560"/>
      <c r="N186" s="1560"/>
      <c r="O186" s="1580">
        <v>2010</v>
      </c>
      <c r="P186" s="1560"/>
      <c r="Q186" s="1567"/>
      <c r="R186" s="1560"/>
      <c r="S186" s="1560"/>
      <c r="T186" s="1580">
        <v>2010</v>
      </c>
      <c r="U186" s="1560"/>
    </row>
    <row r="187" spans="1:21" ht="41.25" customHeight="1">
      <c r="A187" s="1560"/>
      <c r="B187" s="1816" t="s">
        <v>2359</v>
      </c>
      <c r="C187" s="1797" t="s">
        <v>237</v>
      </c>
      <c r="D187" s="1799">
        <v>2020</v>
      </c>
      <c r="E187" s="1799">
        <v>2022</v>
      </c>
      <c r="F187" s="1560"/>
      <c r="G187" s="1796">
        <v>6500</v>
      </c>
      <c r="H187" s="1796">
        <v>6500</v>
      </c>
      <c r="I187" s="1560"/>
      <c r="J187" s="1560"/>
      <c r="K187" s="1560"/>
      <c r="L187" s="1560"/>
      <c r="M187" s="1560"/>
      <c r="N187" s="1560"/>
      <c r="O187" s="1580">
        <v>1950</v>
      </c>
      <c r="P187" s="1560"/>
      <c r="Q187" s="1567"/>
      <c r="R187" s="1560"/>
      <c r="S187" s="1560"/>
      <c r="T187" s="1580">
        <v>1950</v>
      </c>
      <c r="U187" s="1560"/>
    </row>
    <row r="188" spans="1:21" ht="31.5">
      <c r="A188" s="1560"/>
      <c r="B188" s="1816" t="s">
        <v>2360</v>
      </c>
      <c r="C188" s="1797" t="s">
        <v>26</v>
      </c>
      <c r="D188" s="1799">
        <v>2020</v>
      </c>
      <c r="E188" s="1799">
        <v>2022</v>
      </c>
      <c r="F188" s="1560"/>
      <c r="G188" s="1796">
        <v>7500</v>
      </c>
      <c r="H188" s="1796">
        <v>7500</v>
      </c>
      <c r="I188" s="1560"/>
      <c r="J188" s="1560"/>
      <c r="K188" s="1560"/>
      <c r="L188" s="1560"/>
      <c r="M188" s="1560"/>
      <c r="N188" s="1560"/>
      <c r="O188" s="1580">
        <v>2250</v>
      </c>
      <c r="P188" s="1560"/>
      <c r="Q188" s="1567"/>
      <c r="R188" s="1560"/>
      <c r="S188" s="1560"/>
      <c r="T188" s="1580">
        <v>2250</v>
      </c>
      <c r="U188" s="1560"/>
    </row>
    <row r="189" spans="1:21" ht="33" customHeight="1">
      <c r="A189" s="1560"/>
      <c r="B189" s="1574" t="s">
        <v>2516</v>
      </c>
      <c r="C189" s="1797" t="s">
        <v>211</v>
      </c>
      <c r="D189" s="1799">
        <v>2020</v>
      </c>
      <c r="E189" s="1799">
        <v>2022</v>
      </c>
      <c r="F189" s="1813" t="s">
        <v>2411</v>
      </c>
      <c r="G189" s="1796">
        <v>5000</v>
      </c>
      <c r="H189" s="1796">
        <v>5000</v>
      </c>
      <c r="I189" s="1560"/>
      <c r="J189" s="1560"/>
      <c r="K189" s="1560"/>
      <c r="L189" s="1560"/>
      <c r="M189" s="1560"/>
      <c r="N189" s="1560"/>
      <c r="O189" s="1580">
        <v>1500</v>
      </c>
      <c r="P189" s="1560"/>
      <c r="Q189" s="1567"/>
      <c r="R189" s="1560"/>
      <c r="S189" s="1560"/>
      <c r="T189" s="1580">
        <v>1500</v>
      </c>
      <c r="U189" s="1560"/>
    </row>
    <row r="190" spans="1:21" ht="47.25">
      <c r="A190" s="1560"/>
      <c r="B190" s="1816" t="s">
        <v>2361</v>
      </c>
      <c r="C190" s="1797" t="s">
        <v>211</v>
      </c>
      <c r="D190" s="1799">
        <v>2020</v>
      </c>
      <c r="E190" s="1799">
        <v>2022</v>
      </c>
      <c r="F190" s="1813" t="s">
        <v>2422</v>
      </c>
      <c r="G190" s="1796">
        <v>7500</v>
      </c>
      <c r="H190" s="1796">
        <v>7500</v>
      </c>
      <c r="I190" s="1560"/>
      <c r="J190" s="1560"/>
      <c r="K190" s="1560"/>
      <c r="L190" s="1560"/>
      <c r="M190" s="1560"/>
      <c r="N190" s="1560"/>
      <c r="O190" s="1580">
        <v>2250</v>
      </c>
      <c r="P190" s="1560"/>
      <c r="Q190" s="1567"/>
      <c r="R190" s="1560"/>
      <c r="S190" s="1560"/>
      <c r="T190" s="1580">
        <v>2250</v>
      </c>
      <c r="U190" s="1560"/>
    </row>
    <row r="191" spans="1:21" ht="31.5">
      <c r="A191" s="1560"/>
      <c r="B191" s="1816" t="s">
        <v>2362</v>
      </c>
      <c r="C191" s="1797" t="s">
        <v>51</v>
      </c>
      <c r="D191" s="1799">
        <v>2020</v>
      </c>
      <c r="E191" s="1799">
        <v>2022</v>
      </c>
      <c r="F191" s="1560"/>
      <c r="G191" s="1796">
        <v>11000</v>
      </c>
      <c r="H191" s="1796">
        <v>11000</v>
      </c>
      <c r="I191" s="1560"/>
      <c r="J191" s="1560"/>
      <c r="K191" s="1560"/>
      <c r="L191" s="1560"/>
      <c r="M191" s="1560"/>
      <c r="N191" s="1560"/>
      <c r="O191" s="1580">
        <v>3300</v>
      </c>
      <c r="P191" s="1560"/>
      <c r="Q191" s="1567"/>
      <c r="R191" s="1560"/>
      <c r="S191" s="1560"/>
      <c r="T191" s="1580">
        <v>3300</v>
      </c>
      <c r="U191" s="1560"/>
    </row>
    <row r="192" spans="1:21" ht="47.25" customHeight="1">
      <c r="A192" s="1560"/>
      <c r="B192" s="1816" t="s">
        <v>1647</v>
      </c>
      <c r="C192" s="1797" t="s">
        <v>51</v>
      </c>
      <c r="D192" s="1799">
        <v>2020</v>
      </c>
      <c r="E192" s="1799">
        <v>2022</v>
      </c>
      <c r="F192" s="1813" t="s">
        <v>2423</v>
      </c>
      <c r="G192" s="1796">
        <v>5000</v>
      </c>
      <c r="H192" s="1796"/>
      <c r="I192" s="1560"/>
      <c r="J192" s="1560"/>
      <c r="K192" s="1560"/>
      <c r="L192" s="1560"/>
      <c r="M192" s="1560"/>
      <c r="N192" s="1560"/>
      <c r="O192" s="1580">
        <v>0</v>
      </c>
      <c r="P192" s="1560"/>
      <c r="Q192" s="1567"/>
      <c r="R192" s="1560"/>
      <c r="S192" s="1560"/>
      <c r="T192" s="1580">
        <v>0</v>
      </c>
      <c r="U192" s="1560"/>
    </row>
    <row r="193" spans="1:21" ht="31.5">
      <c r="A193" s="1560"/>
      <c r="B193" s="1574" t="s">
        <v>2412</v>
      </c>
      <c r="C193" s="1797" t="s">
        <v>26</v>
      </c>
      <c r="D193" s="1799">
        <v>2020</v>
      </c>
      <c r="E193" s="1799">
        <v>2022</v>
      </c>
      <c r="F193" s="1560"/>
      <c r="G193" s="1796">
        <v>8500</v>
      </c>
      <c r="H193" s="1796">
        <v>5000</v>
      </c>
      <c r="I193" s="1560"/>
      <c r="J193" s="1560"/>
      <c r="K193" s="1560"/>
      <c r="L193" s="1560"/>
      <c r="M193" s="1560"/>
      <c r="N193" s="1560"/>
      <c r="O193" s="1580">
        <v>1500</v>
      </c>
      <c r="P193" s="1560"/>
      <c r="Q193" s="1567"/>
      <c r="R193" s="1560"/>
      <c r="S193" s="1560"/>
      <c r="T193" s="1580">
        <v>1500</v>
      </c>
      <c r="U193" s="1560"/>
    </row>
    <row r="194" spans="1:21" ht="31.5">
      <c r="A194" s="1560"/>
      <c r="B194" s="1816" t="s">
        <v>2363</v>
      </c>
      <c r="C194" s="1797" t="s">
        <v>237</v>
      </c>
      <c r="D194" s="1799">
        <v>2020</v>
      </c>
      <c r="E194" s="1799">
        <v>2022</v>
      </c>
      <c r="F194" s="1560"/>
      <c r="G194" s="1796">
        <v>3500</v>
      </c>
      <c r="H194" s="1796"/>
      <c r="I194" s="1560"/>
      <c r="J194" s="1560"/>
      <c r="K194" s="1560"/>
      <c r="L194" s="1560"/>
      <c r="M194" s="1560"/>
      <c r="N194" s="1560"/>
      <c r="O194" s="1580">
        <v>0</v>
      </c>
      <c r="P194" s="1560"/>
      <c r="Q194" s="1567"/>
      <c r="R194" s="1560"/>
      <c r="S194" s="1560"/>
      <c r="T194" s="1580">
        <v>0</v>
      </c>
      <c r="U194" s="1560"/>
    </row>
    <row r="195" spans="1:21" ht="31.5">
      <c r="A195" s="1560"/>
      <c r="B195" s="1816" t="s">
        <v>2364</v>
      </c>
      <c r="C195" s="1797" t="s">
        <v>26</v>
      </c>
      <c r="D195" s="1799">
        <v>2020</v>
      </c>
      <c r="E195" s="1799">
        <v>2022</v>
      </c>
      <c r="F195" s="1560"/>
      <c r="G195" s="1796">
        <v>5000</v>
      </c>
      <c r="H195" s="1796">
        <v>5000</v>
      </c>
      <c r="I195" s="1560"/>
      <c r="J195" s="1560"/>
      <c r="K195" s="1560"/>
      <c r="L195" s="1560"/>
      <c r="M195" s="1560"/>
      <c r="N195" s="1560"/>
      <c r="O195" s="1580">
        <v>1500</v>
      </c>
      <c r="P195" s="1560"/>
      <c r="Q195" s="1567"/>
      <c r="R195" s="1560"/>
      <c r="S195" s="1560"/>
      <c r="T195" s="1580">
        <v>1500</v>
      </c>
      <c r="U195" s="1560"/>
    </row>
    <row r="196" spans="1:21" ht="47.25">
      <c r="A196" s="1560"/>
      <c r="B196" s="1816" t="s">
        <v>2365</v>
      </c>
      <c r="C196" s="1797" t="s">
        <v>132</v>
      </c>
      <c r="D196" s="1799">
        <v>2020</v>
      </c>
      <c r="E196" s="1799">
        <v>2022</v>
      </c>
      <c r="F196" s="1854" t="s">
        <v>2470</v>
      </c>
      <c r="G196" s="1796">
        <v>20000</v>
      </c>
      <c r="H196" s="1796">
        <v>20000</v>
      </c>
      <c r="I196" s="1560"/>
      <c r="J196" s="1560"/>
      <c r="K196" s="1560"/>
      <c r="L196" s="1560"/>
      <c r="M196" s="1560"/>
      <c r="N196" s="1560"/>
      <c r="O196" s="1580">
        <v>6000</v>
      </c>
      <c r="P196" s="1560"/>
      <c r="Q196" s="1567"/>
      <c r="R196" s="1560"/>
      <c r="S196" s="1560"/>
      <c r="T196" s="1580">
        <v>6000</v>
      </c>
      <c r="U196" s="1560"/>
    </row>
    <row r="197" spans="1:21" ht="31.5">
      <c r="A197" s="1560"/>
      <c r="B197" s="2136" t="s">
        <v>2504</v>
      </c>
      <c r="C197" s="1797" t="s">
        <v>237</v>
      </c>
      <c r="D197" s="1799">
        <v>2020</v>
      </c>
      <c r="E197" s="1799">
        <v>2022</v>
      </c>
      <c r="F197" s="1560"/>
      <c r="G197" s="1796">
        <v>11000</v>
      </c>
      <c r="H197" s="1796">
        <v>11000</v>
      </c>
      <c r="I197" s="1560"/>
      <c r="J197" s="1560"/>
      <c r="K197" s="1560"/>
      <c r="L197" s="1560"/>
      <c r="M197" s="1560"/>
      <c r="N197" s="1560"/>
      <c r="O197" s="1580">
        <v>3300</v>
      </c>
      <c r="P197" s="1560"/>
      <c r="Q197" s="1567"/>
      <c r="R197" s="1560"/>
      <c r="S197" s="1560"/>
      <c r="T197" s="1580">
        <v>3300</v>
      </c>
      <c r="U197" s="1560"/>
    </row>
    <row r="198" spans="1:21" ht="47.25">
      <c r="A198" s="1560"/>
      <c r="B198" s="1816" t="s">
        <v>2366</v>
      </c>
      <c r="C198" s="1797" t="s">
        <v>106</v>
      </c>
      <c r="D198" s="1799">
        <v>2020</v>
      </c>
      <c r="E198" s="1799">
        <v>2022</v>
      </c>
      <c r="F198" s="1854" t="s">
        <v>2471</v>
      </c>
      <c r="G198" s="1796">
        <v>9000</v>
      </c>
      <c r="H198" s="1796">
        <v>9000</v>
      </c>
      <c r="I198" s="1560"/>
      <c r="J198" s="1560"/>
      <c r="K198" s="1560"/>
      <c r="L198" s="1560"/>
      <c r="M198" s="1560"/>
      <c r="N198" s="1560"/>
      <c r="O198" s="1580">
        <v>2700</v>
      </c>
      <c r="P198" s="1560"/>
      <c r="Q198" s="1567"/>
      <c r="R198" s="1560"/>
      <c r="S198" s="1560"/>
      <c r="T198" s="1580">
        <v>2700</v>
      </c>
      <c r="U198" s="1560"/>
    </row>
    <row r="199" spans="1:21" ht="63">
      <c r="B199" s="2111" t="s">
        <v>2472</v>
      </c>
      <c r="C199" s="1854" t="s">
        <v>132</v>
      </c>
      <c r="D199" s="1855">
        <v>2020</v>
      </c>
      <c r="E199" s="1855">
        <v>2022</v>
      </c>
      <c r="F199" s="1854" t="s">
        <v>2473</v>
      </c>
      <c r="G199" s="1809">
        <v>20000</v>
      </c>
      <c r="H199" s="1809">
        <v>20000</v>
      </c>
      <c r="K199" s="1560"/>
      <c r="L199" s="1560"/>
      <c r="M199" s="1560"/>
      <c r="N199" s="1560"/>
      <c r="O199" s="1580">
        <v>4500</v>
      </c>
      <c r="P199" s="1560"/>
      <c r="Q199" s="1567"/>
      <c r="R199" s="1560"/>
      <c r="S199" s="1560"/>
      <c r="T199" s="1580">
        <v>4500</v>
      </c>
      <c r="U199" s="1560"/>
    </row>
    <row r="200" spans="1:21" ht="47.25">
      <c r="B200" s="1574" t="s">
        <v>2515</v>
      </c>
      <c r="C200" s="1854" t="s">
        <v>26</v>
      </c>
      <c r="D200" s="1855">
        <v>2020</v>
      </c>
      <c r="E200" s="1855">
        <v>2022</v>
      </c>
      <c r="F200" s="1854" t="s">
        <v>2514</v>
      </c>
      <c r="G200" s="1809">
        <v>20000</v>
      </c>
      <c r="H200" s="1809">
        <v>20000</v>
      </c>
      <c r="K200" s="1560"/>
      <c r="L200" s="1560"/>
      <c r="M200" s="1560"/>
      <c r="N200" s="1560"/>
      <c r="O200" s="1580">
        <v>6000</v>
      </c>
      <c r="P200" s="1560"/>
      <c r="Q200" s="1567"/>
      <c r="R200" s="1560"/>
      <c r="S200" s="1560"/>
      <c r="T200" s="1580">
        <v>6000</v>
      </c>
      <c r="U200" s="1560"/>
    </row>
    <row r="201" spans="1:21" ht="47.25">
      <c r="B201" s="1856" t="s">
        <v>2385</v>
      </c>
      <c r="C201" s="1854" t="str">
        <f>VLOOKUP($B201,[2]DATA!$B$7:$AV$680,6,0)</f>
        <v>Tuyên Hóa</v>
      </c>
      <c r="D201" s="1855">
        <f>VLOOKUP($B201,[2]DATA!$B$7:$AV$680,7,0)</f>
        <v>2020</v>
      </c>
      <c r="E201" s="1855">
        <f>VLOOKUP($B201,[2]DATA!$B$7:$AV$680,9,0)</f>
        <v>2022</v>
      </c>
      <c r="F201" s="1854" t="s">
        <v>2474</v>
      </c>
      <c r="G201" s="1809">
        <v>15000</v>
      </c>
      <c r="H201" s="1809">
        <v>15000</v>
      </c>
      <c r="K201" s="1560"/>
      <c r="L201" s="1560"/>
      <c r="M201" s="1560"/>
      <c r="N201" s="1560"/>
      <c r="O201" s="1580">
        <v>4500</v>
      </c>
      <c r="P201" s="1560"/>
      <c r="Q201" s="1567"/>
      <c r="R201" s="1560"/>
      <c r="S201" s="1560"/>
      <c r="T201" s="1580">
        <v>4500</v>
      </c>
      <c r="U201" s="1560"/>
    </row>
    <row r="202" spans="1:21" ht="31.5">
      <c r="B202" s="1856" t="s">
        <v>2386</v>
      </c>
      <c r="C202" s="1854" t="str">
        <f>VLOOKUP($B202,[2]DATA!$B$7:$AV$680,6,0)</f>
        <v>Quảng Trạch</v>
      </c>
      <c r="D202" s="1855">
        <f>VLOOKUP($B202,[2]DATA!$B$7:$AV$680,7,0)</f>
        <v>2020</v>
      </c>
      <c r="E202" s="1855">
        <f>VLOOKUP($B202,[2]DATA!$B$7:$AV$680,9,0)</f>
        <v>2022</v>
      </c>
      <c r="F202" s="1854"/>
      <c r="G202" s="1809">
        <v>15000</v>
      </c>
      <c r="H202" s="1809">
        <v>15000</v>
      </c>
      <c r="K202" s="1560"/>
      <c r="L202" s="1560"/>
      <c r="M202" s="1560"/>
      <c r="N202" s="1560"/>
      <c r="O202" s="1580">
        <v>4500</v>
      </c>
      <c r="P202" s="1560"/>
      <c r="Q202" s="1567"/>
      <c r="R202" s="1560"/>
      <c r="S202" s="1560"/>
      <c r="T202" s="1580">
        <v>4500</v>
      </c>
      <c r="U202" s="1560"/>
    </row>
    <row r="203" spans="1:21" ht="63">
      <c r="B203" s="2136" t="s">
        <v>2507</v>
      </c>
      <c r="C203" s="1854" t="s">
        <v>211</v>
      </c>
      <c r="D203" s="1855">
        <v>2020</v>
      </c>
      <c r="E203" s="1855">
        <v>2022</v>
      </c>
      <c r="F203" s="2127" t="s">
        <v>2508</v>
      </c>
      <c r="G203" s="1809">
        <v>15000</v>
      </c>
      <c r="H203" s="1809">
        <v>15000</v>
      </c>
      <c r="K203" s="1560"/>
      <c r="L203" s="1560"/>
      <c r="M203" s="1560"/>
      <c r="N203" s="1560"/>
      <c r="O203" s="1580">
        <v>4500</v>
      </c>
      <c r="P203" s="1560"/>
      <c r="Q203" s="1567"/>
      <c r="R203" s="1560"/>
      <c r="S203" s="1560"/>
      <c r="T203" s="1580">
        <v>4500</v>
      </c>
      <c r="U203" s="1560"/>
    </row>
    <row r="204" spans="1:21" ht="47.25">
      <c r="B204" s="1582" t="s">
        <v>2387</v>
      </c>
      <c r="C204" s="1854" t="str">
        <f>VLOOKUP($B204,[2]DATA!$B$7:$AV$680,6,0)</f>
        <v>Lệ Thủy</v>
      </c>
      <c r="D204" s="1855">
        <f>VLOOKUP($B204,[2]DATA!$B$7:$AV$680,7,0)</f>
        <v>2020</v>
      </c>
      <c r="E204" s="1855">
        <f>VLOOKUP($B204,[2]DATA!$B$7:$AV$680,9,0)</f>
        <v>2022</v>
      </c>
      <c r="F204" s="1854" t="s">
        <v>2509</v>
      </c>
      <c r="G204" s="1809">
        <v>6500</v>
      </c>
      <c r="H204" s="1809">
        <v>6500</v>
      </c>
      <c r="K204" s="1560"/>
      <c r="L204" s="1560"/>
      <c r="M204" s="1560"/>
      <c r="N204" s="1560"/>
      <c r="O204" s="1580">
        <v>1950</v>
      </c>
      <c r="P204" s="1560"/>
      <c r="Q204" s="1567"/>
      <c r="R204" s="1560"/>
      <c r="S204" s="1560"/>
      <c r="T204" s="1580">
        <v>1950</v>
      </c>
      <c r="U204" s="1560"/>
    </row>
    <row r="205" spans="1:21" ht="47.25">
      <c r="B205" s="1856" t="s">
        <v>2388</v>
      </c>
      <c r="C205" s="1854" t="str">
        <f>VLOOKUP($B205,[2]DATA!$B$7:$AV$680,6,0)</f>
        <v>Đồng Hới</v>
      </c>
      <c r="D205" s="1855">
        <f>VLOOKUP($B205,[2]DATA!$B$7:$AV$680,7,0)</f>
        <v>2020</v>
      </c>
      <c r="E205" s="1855">
        <f>VLOOKUP($B205,[2]DATA!$B$7:$AV$680,9,0)</f>
        <v>2022</v>
      </c>
      <c r="F205" s="1854" t="s">
        <v>2424</v>
      </c>
      <c r="G205" s="1809">
        <v>10000</v>
      </c>
      <c r="H205" s="1809">
        <v>10000</v>
      </c>
      <c r="K205" s="1560"/>
      <c r="L205" s="1560"/>
      <c r="M205" s="1560"/>
      <c r="N205" s="1560"/>
      <c r="O205" s="1580">
        <v>3000</v>
      </c>
      <c r="P205" s="1560"/>
      <c r="Q205" s="1567"/>
      <c r="R205" s="1560"/>
      <c r="S205" s="1560"/>
      <c r="T205" s="1580">
        <v>3000</v>
      </c>
      <c r="U205" s="1560"/>
    </row>
    <row r="206" spans="1:21" ht="31.5">
      <c r="B206" s="1856" t="s">
        <v>2389</v>
      </c>
      <c r="C206" s="1854" t="str">
        <f>VLOOKUP($B206,[2]DATA!$B$7:$AV$680,6,0)</f>
        <v>Quảng Trạch</v>
      </c>
      <c r="D206" s="1855">
        <f>VLOOKUP($B206,[2]DATA!$B$7:$AV$680,7,0)</f>
        <v>2020</v>
      </c>
      <c r="E206" s="1855">
        <f>VLOOKUP($B206,[2]DATA!$B$7:$AV$680,9,0)</f>
        <v>2022</v>
      </c>
      <c r="F206" s="1854"/>
      <c r="G206" s="1809">
        <v>5000</v>
      </c>
      <c r="H206" s="1809">
        <v>5000</v>
      </c>
      <c r="K206" s="1560"/>
      <c r="L206" s="1560"/>
      <c r="M206" s="1560"/>
      <c r="N206" s="1560"/>
      <c r="O206" s="1580">
        <v>1500</v>
      </c>
      <c r="P206" s="1560"/>
      <c r="Q206" s="1567"/>
      <c r="R206" s="1560"/>
      <c r="S206" s="1560"/>
      <c r="T206" s="1580">
        <v>1500</v>
      </c>
      <c r="U206" s="1560"/>
    </row>
    <row r="207" spans="1:21" ht="47.25">
      <c r="B207" s="1856" t="s">
        <v>2390</v>
      </c>
      <c r="C207" s="1854" t="str">
        <f>VLOOKUP($B207,[2]DATA!$B$7:$AV$680,6,0)</f>
        <v>Ba Đồn</v>
      </c>
      <c r="D207" s="1855">
        <f>VLOOKUP($B207,[2]DATA!$B$7:$AV$680,7,0)</f>
        <v>2020</v>
      </c>
      <c r="E207" s="1855">
        <f>VLOOKUP($B207,[2]DATA!$B$7:$AV$680,9,0)</f>
        <v>2022</v>
      </c>
      <c r="F207" s="1854" t="str">
        <f>VLOOKUP($B207,[2]DATA!$B$7:$AV$680,12,0)</f>
        <v>72/NQ-HĐND ngày 30/9/2019</v>
      </c>
      <c r="G207" s="1809">
        <v>70000</v>
      </c>
      <c r="H207" s="1809">
        <v>50000</v>
      </c>
      <c r="K207" s="1560"/>
      <c r="L207" s="1560"/>
      <c r="M207" s="1560"/>
      <c r="N207" s="1560"/>
      <c r="O207" s="1580">
        <v>15000</v>
      </c>
      <c r="P207" s="1560"/>
      <c r="Q207" s="1567"/>
      <c r="R207" s="1560"/>
      <c r="S207" s="1560"/>
      <c r="T207" s="1580">
        <v>15000</v>
      </c>
      <c r="U207" s="1560"/>
    </row>
    <row r="208" spans="1:21" ht="31.5">
      <c r="B208" s="1857" t="s">
        <v>2391</v>
      </c>
      <c r="C208" s="1858" t="str">
        <f>VLOOKUP($B208,[2]DATA!$B$7:$AV$680,6,0)</f>
        <v>Quảng Trạch</v>
      </c>
      <c r="D208" s="1859">
        <f>VLOOKUP($B208,[2]DATA!$B$7:$AV$680,7,0)</f>
        <v>2020</v>
      </c>
      <c r="E208" s="1859">
        <f>VLOOKUP($B208,[2]DATA!$B$7:$AV$680,9,0)</f>
        <v>2022</v>
      </c>
      <c r="F208" s="1858"/>
      <c r="G208" s="1860">
        <v>8000</v>
      </c>
      <c r="H208" s="1860">
        <v>3000</v>
      </c>
      <c r="K208" s="1861"/>
      <c r="L208" s="1861"/>
      <c r="M208" s="1861"/>
      <c r="N208" s="1861"/>
      <c r="O208" s="1862">
        <v>900</v>
      </c>
      <c r="P208" s="1861"/>
      <c r="Q208" s="1863"/>
      <c r="R208" s="1861"/>
      <c r="S208" s="1861"/>
      <c r="T208" s="1862">
        <v>900</v>
      </c>
      <c r="U208" s="1861"/>
    </row>
    <row r="209" spans="1:21" ht="49.5" customHeight="1">
      <c r="A209" s="1560"/>
      <c r="B209" s="1577" t="s">
        <v>2392</v>
      </c>
      <c r="C209" s="1560" t="s">
        <v>189</v>
      </c>
      <c r="D209" s="1560">
        <v>2020</v>
      </c>
      <c r="E209" s="1560">
        <v>2022</v>
      </c>
      <c r="F209" s="1854" t="s">
        <v>2464</v>
      </c>
      <c r="G209" s="1860">
        <v>2500</v>
      </c>
      <c r="H209" s="1560">
        <v>2500</v>
      </c>
      <c r="I209" s="1560"/>
      <c r="J209" s="1560"/>
      <c r="K209" s="1560"/>
      <c r="L209" s="1560"/>
      <c r="M209" s="1560"/>
      <c r="N209" s="1560"/>
      <c r="O209" s="1580">
        <v>750</v>
      </c>
      <c r="P209" s="1560"/>
      <c r="Q209" s="1567"/>
      <c r="R209" s="1560"/>
      <c r="S209" s="1560"/>
      <c r="T209" s="1580">
        <v>750</v>
      </c>
      <c r="U209" s="1560"/>
    </row>
    <row r="210" spans="1:21" ht="47.25">
      <c r="A210" s="1560"/>
      <c r="B210" s="1573" t="s">
        <v>2401</v>
      </c>
      <c r="C210" s="1560" t="s">
        <v>1615</v>
      </c>
      <c r="D210" s="1560">
        <v>2020</v>
      </c>
      <c r="E210" s="1560">
        <v>2022</v>
      </c>
      <c r="F210" s="1854" t="s">
        <v>2468</v>
      </c>
      <c r="G210" s="1560">
        <v>10000</v>
      </c>
      <c r="H210" s="1560">
        <v>6000</v>
      </c>
      <c r="I210" s="1560"/>
      <c r="J210" s="1560"/>
      <c r="K210" s="1560"/>
      <c r="L210" s="1560"/>
      <c r="M210" s="1560"/>
      <c r="N210" s="1560"/>
      <c r="O210" s="1580">
        <v>1800</v>
      </c>
      <c r="P210" s="1560"/>
      <c r="Q210" s="1567"/>
      <c r="R210" s="1560"/>
      <c r="S210" s="1560"/>
      <c r="T210" s="1560">
        <v>1800</v>
      </c>
      <c r="U210" s="1560"/>
    </row>
  </sheetData>
  <mergeCells count="23">
    <mergeCell ref="R4:R7"/>
    <mergeCell ref="S4:S7"/>
    <mergeCell ref="P4:P7"/>
    <mergeCell ref="J6:J7"/>
    <mergeCell ref="L6:L7"/>
    <mergeCell ref="M6:O6"/>
    <mergeCell ref="Q4:Q7"/>
    <mergeCell ref="F4:H4"/>
    <mergeCell ref="U4:U7"/>
    <mergeCell ref="A4:A7"/>
    <mergeCell ref="B4:B7"/>
    <mergeCell ref="C4:C7"/>
    <mergeCell ref="D4:D7"/>
    <mergeCell ref="E4:E7"/>
    <mergeCell ref="F5:F7"/>
    <mergeCell ref="G5:H5"/>
    <mergeCell ref="G6:G7"/>
    <mergeCell ref="H6:H7"/>
    <mergeCell ref="I6:I7"/>
    <mergeCell ref="T4:T7"/>
    <mergeCell ref="I4:J5"/>
    <mergeCell ref="K4:K7"/>
    <mergeCell ref="L4:O5"/>
  </mergeCells>
  <pageMargins left="0.70866141732283472" right="0.70866141732283472" top="0.74803149606299213" bottom="0.74803149606299213" header="0.31496062992125984" footer="0.31496062992125984"/>
  <pageSetup paperSize="9" scale="7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31"/>
  <sheetViews>
    <sheetView zoomScale="70" zoomScaleNormal="70" workbookViewId="0">
      <selection activeCell="T5" sqref="T5"/>
    </sheetView>
  </sheetViews>
  <sheetFormatPr defaultRowHeight="15.75"/>
  <cols>
    <col min="2" max="2" width="42.75" customWidth="1"/>
    <col min="3" max="3" width="18.375" customWidth="1"/>
    <col min="4" max="4" width="19.25" customWidth="1"/>
    <col min="5" max="5" width="12.75" customWidth="1"/>
    <col min="6" max="6" width="11" hidden="1" customWidth="1"/>
    <col min="7" max="7" width="14.75" hidden="1" customWidth="1"/>
    <col min="8" max="8" width="12.375" hidden="1" customWidth="1"/>
    <col min="9" max="15" width="0" hidden="1" customWidth="1"/>
    <col min="16" max="16" width="11.875" hidden="1" customWidth="1"/>
  </cols>
  <sheetData>
    <row r="1" spans="1:16" s="1557" customFormat="1" ht="39.75" customHeight="1">
      <c r="A1" s="2187" t="s">
        <v>2413</v>
      </c>
      <c r="B1" s="2188"/>
      <c r="C1" s="2188"/>
      <c r="D1" s="2188"/>
      <c r="E1" s="2188"/>
      <c r="F1" s="1750"/>
      <c r="G1" s="1750"/>
    </row>
    <row r="2" spans="1:16" ht="45.75" customHeight="1">
      <c r="A2" s="2189" t="s">
        <v>2414</v>
      </c>
      <c r="B2" s="2189"/>
      <c r="C2" s="2189"/>
      <c r="D2" s="2189"/>
      <c r="E2" s="2189"/>
      <c r="F2" s="1751"/>
      <c r="G2" s="1751"/>
      <c r="O2" s="1612"/>
      <c r="P2" s="1625" t="e">
        <f>SUM(P4:P16)</f>
        <v>#REF!</v>
      </c>
    </row>
    <row r="3" spans="1:16" ht="30.75" customHeight="1">
      <c r="A3" s="2192" t="s">
        <v>2425</v>
      </c>
      <c r="B3" s="2192"/>
      <c r="C3" s="2192"/>
      <c r="D3" s="2192"/>
      <c r="E3" s="2192"/>
      <c r="F3" s="1877"/>
      <c r="G3" s="1877"/>
      <c r="O3" s="1612"/>
      <c r="P3" s="1625"/>
    </row>
    <row r="4" spans="1:16" ht="30" customHeight="1">
      <c r="D4" s="1611" t="s">
        <v>1481</v>
      </c>
      <c r="O4" s="1561" t="s">
        <v>2143</v>
      </c>
      <c r="P4" s="1561" t="e">
        <f>'3.1KHCN'!#REF!</f>
        <v>#REF!</v>
      </c>
    </row>
    <row r="5" spans="1:16" s="1557" customFormat="1" ht="34.5" customHeight="1">
      <c r="A5" s="2190" t="s">
        <v>1522</v>
      </c>
      <c r="B5" s="2190" t="s">
        <v>2060</v>
      </c>
      <c r="C5" s="2190" t="s">
        <v>2061</v>
      </c>
      <c r="D5" s="2190" t="s">
        <v>2062</v>
      </c>
      <c r="E5" s="2190" t="s">
        <v>2063</v>
      </c>
      <c r="F5" s="1622"/>
      <c r="G5" s="1622"/>
      <c r="I5" s="1614" t="s">
        <v>15</v>
      </c>
      <c r="J5" s="1614" t="s">
        <v>16</v>
      </c>
      <c r="K5" s="1614" t="s">
        <v>1715</v>
      </c>
      <c r="L5" s="1614" t="s">
        <v>1716</v>
      </c>
      <c r="M5" s="1614" t="s">
        <v>1717</v>
      </c>
      <c r="O5" s="1749" t="s">
        <v>1472</v>
      </c>
      <c r="P5" s="1749">
        <f>'3.2GD ĐT'!AE8</f>
        <v>667170</v>
      </c>
    </row>
    <row r="6" spans="1:16" s="1557" customFormat="1" ht="31.5" customHeight="1">
      <c r="A6" s="2191"/>
      <c r="B6" s="2191"/>
      <c r="C6" s="2191"/>
      <c r="D6" s="2191"/>
      <c r="E6" s="2191"/>
      <c r="F6" s="1622"/>
      <c r="G6" s="1622"/>
      <c r="I6" s="1614"/>
      <c r="J6" s="1614"/>
      <c r="K6" s="1614"/>
      <c r="L6" s="1614"/>
      <c r="M6" s="1614"/>
      <c r="O6" s="1749" t="s">
        <v>1844</v>
      </c>
      <c r="P6" s="1749">
        <f>'3.3Y tế'!AE8</f>
        <v>110166</v>
      </c>
    </row>
    <row r="7" spans="1:16" s="1557" customFormat="1" ht="24" customHeight="1">
      <c r="A7" s="1753"/>
      <c r="B7" s="1762" t="s">
        <v>1484</v>
      </c>
      <c r="C7" s="1763">
        <f>C8+C29+C17</f>
        <v>4844760</v>
      </c>
      <c r="D7" s="1763">
        <f>D8+D29+D17</f>
        <v>6176122</v>
      </c>
      <c r="E7" s="1639">
        <f t="shared" ref="E7:E13" si="0">D7-C7</f>
        <v>1331362</v>
      </c>
      <c r="F7" s="1622"/>
      <c r="G7" s="1852">
        <f>'2Phuong an PB'!G6</f>
        <v>3250579</v>
      </c>
      <c r="H7" s="1853">
        <f>G7-D8</f>
        <v>1</v>
      </c>
      <c r="I7" s="1614"/>
      <c r="J7" s="1614"/>
      <c r="K7" s="1614"/>
      <c r="L7" s="1614"/>
      <c r="M7" s="1614"/>
      <c r="O7" s="1754"/>
      <c r="P7" s="1754"/>
    </row>
    <row r="8" spans="1:16" s="1557" customFormat="1" ht="30" customHeight="1">
      <c r="A8" s="1613" t="s">
        <v>1523</v>
      </c>
      <c r="B8" s="1615" t="s">
        <v>2064</v>
      </c>
      <c r="C8" s="1639">
        <f>C9+C13+C16</f>
        <v>2743677</v>
      </c>
      <c r="D8" s="1639">
        <f>D9+D13+D16</f>
        <v>3250578</v>
      </c>
      <c r="E8" s="1639">
        <f t="shared" si="0"/>
        <v>506901</v>
      </c>
      <c r="F8" s="1755"/>
      <c r="G8" s="1755"/>
      <c r="H8" s="1616"/>
      <c r="I8" s="1653">
        <f>I9+I13+I16</f>
        <v>511954</v>
      </c>
      <c r="J8" s="1653">
        <f>J9+J13+J16</f>
        <v>531947</v>
      </c>
      <c r="K8" s="1653">
        <f>K9+K13+K16</f>
        <v>628409</v>
      </c>
      <c r="L8" s="1653">
        <f>L9+L13+L16</f>
        <v>667271</v>
      </c>
      <c r="M8" s="1653">
        <f>M9+M13+M16</f>
        <v>910997</v>
      </c>
      <c r="O8" s="1749" t="s">
        <v>2134</v>
      </c>
      <c r="P8" s="1653">
        <f>'3.4Cha Lo'!AE8</f>
        <v>98617</v>
      </c>
    </row>
    <row r="9" spans="1:16" s="1558" customFormat="1" ht="39" customHeight="1">
      <c r="A9" s="1597">
        <v>1</v>
      </c>
      <c r="B9" s="1627" t="s">
        <v>2145</v>
      </c>
      <c r="C9" s="1628">
        <f>SUM(C10:C12)</f>
        <v>2265677</v>
      </c>
      <c r="D9" s="1628">
        <f>SUM(D10:D12)</f>
        <v>3005078</v>
      </c>
      <c r="E9" s="1628">
        <f t="shared" si="0"/>
        <v>739401</v>
      </c>
      <c r="F9" s="1756" t="s">
        <v>2146</v>
      </c>
      <c r="G9" s="1756" t="s">
        <v>2147</v>
      </c>
      <c r="H9" s="1629"/>
      <c r="I9" s="1639">
        <f>SUM(I10:I12)</f>
        <v>451954</v>
      </c>
      <c r="J9" s="1639">
        <f>SUM(J10:J12)</f>
        <v>388947</v>
      </c>
      <c r="K9" s="1639">
        <f>SUM(K10:K12)</f>
        <v>585909</v>
      </c>
      <c r="L9" s="1639">
        <f>SUM(L10:L12)</f>
        <v>667271</v>
      </c>
      <c r="M9" s="1639">
        <f>SUM(M10:M12)</f>
        <v>910997</v>
      </c>
      <c r="O9" s="1749" t="s">
        <v>2135</v>
      </c>
      <c r="P9" s="1653">
        <f>'3.5PN-KB'!AD9</f>
        <v>32093</v>
      </c>
    </row>
    <row r="10" spans="1:16" ht="26.25" customHeight="1">
      <c r="A10" s="1572" t="s">
        <v>146</v>
      </c>
      <c r="B10" s="1609" t="s">
        <v>2065</v>
      </c>
      <c r="C10" s="1626">
        <v>1299043</v>
      </c>
      <c r="D10" s="1626">
        <f>SUM(I10:M10)</f>
        <v>1311594</v>
      </c>
      <c r="E10" s="1626">
        <f t="shared" si="0"/>
        <v>12551</v>
      </c>
      <c r="F10" s="1757">
        <f>C10+C18</f>
        <v>2155160</v>
      </c>
      <c r="G10" s="1757">
        <f>D10+D18</f>
        <v>2176077</v>
      </c>
      <c r="H10" s="1766">
        <f>G10-F10</f>
        <v>20917</v>
      </c>
      <c r="I10" s="1633">
        <v>248400</v>
      </c>
      <c r="J10" s="1633">
        <v>207427</v>
      </c>
      <c r="K10" s="1633">
        <v>273240</v>
      </c>
      <c r="L10" s="1633">
        <v>284170</v>
      </c>
      <c r="M10" s="1633">
        <v>298357</v>
      </c>
      <c r="O10" s="1749" t="s">
        <v>2136</v>
      </c>
      <c r="P10" s="1749">
        <f>'3.6NOXDCB'!AD8</f>
        <v>194954</v>
      </c>
    </row>
    <row r="11" spans="1:16" ht="33" customHeight="1">
      <c r="A11" s="1572" t="s">
        <v>146</v>
      </c>
      <c r="B11" s="1609" t="s">
        <v>2066</v>
      </c>
      <c r="C11" s="1626">
        <v>749634</v>
      </c>
      <c r="D11" s="1626">
        <f>SUM(I11:M11)</f>
        <v>1494484</v>
      </c>
      <c r="E11" s="1626">
        <f t="shared" si="0"/>
        <v>744850</v>
      </c>
      <c r="F11" s="1757">
        <f>C11+C19</f>
        <v>1875000</v>
      </c>
      <c r="G11" s="1757">
        <f>D11+D19</f>
        <v>3435945</v>
      </c>
      <c r="H11" s="1766">
        <f>G11-F11</f>
        <v>1560945</v>
      </c>
      <c r="I11" s="1624">
        <v>167554</v>
      </c>
      <c r="J11" s="1624">
        <v>145520</v>
      </c>
      <c r="K11" s="1624">
        <v>272669</v>
      </c>
      <c r="L11" s="1624">
        <v>339101</v>
      </c>
      <c r="M11" s="1624">
        <v>569640</v>
      </c>
      <c r="O11" s="1749" t="s">
        <v>2137</v>
      </c>
      <c r="P11" s="1749">
        <f>'3.7HOANTHANH'!AD8</f>
        <v>14619</v>
      </c>
    </row>
    <row r="12" spans="1:16" ht="29.25" customHeight="1">
      <c r="A12" s="1572" t="s">
        <v>146</v>
      </c>
      <c r="B12" s="1609" t="s">
        <v>2067</v>
      </c>
      <c r="C12" s="1626">
        <v>217000</v>
      </c>
      <c r="D12" s="1626">
        <f>SUM(I12:M12)</f>
        <v>199000</v>
      </c>
      <c r="E12" s="1626">
        <f t="shared" si="0"/>
        <v>-18000</v>
      </c>
      <c r="F12" s="1757"/>
      <c r="G12" s="1757"/>
      <c r="H12" s="1608"/>
      <c r="I12" s="1624">
        <v>36000</v>
      </c>
      <c r="J12" s="1624">
        <v>36000</v>
      </c>
      <c r="K12" s="1624">
        <v>40000</v>
      </c>
      <c r="L12" s="1624">
        <v>44000</v>
      </c>
      <c r="M12" s="1624">
        <v>43000</v>
      </c>
      <c r="O12" s="1749" t="s">
        <v>2138</v>
      </c>
      <c r="P12" s="1653">
        <f>'3.8DOI UNG ODA'!V112</f>
        <v>408387</v>
      </c>
    </row>
    <row r="13" spans="1:16" s="1558" customFormat="1" ht="41.25" customHeight="1">
      <c r="A13" s="1597">
        <v>2</v>
      </c>
      <c r="B13" s="1627" t="s">
        <v>2084</v>
      </c>
      <c r="C13" s="1628">
        <v>413000</v>
      </c>
      <c r="D13" s="1628">
        <f>SUM(I13:M13)</f>
        <v>180500</v>
      </c>
      <c r="E13" s="1628">
        <f t="shared" si="0"/>
        <v>-232500</v>
      </c>
      <c r="F13" s="1756"/>
      <c r="G13" s="1756"/>
      <c r="H13" s="1629"/>
      <c r="I13" s="1631">
        <v>60000</v>
      </c>
      <c r="J13" s="1631">
        <v>78000</v>
      </c>
      <c r="K13" s="1631">
        <v>42500</v>
      </c>
      <c r="L13" s="1563"/>
      <c r="M13" s="1563"/>
      <c r="O13" s="1749" t="s">
        <v>2139</v>
      </c>
      <c r="P13" s="1749">
        <f>'3.9PCNST'!AD8</f>
        <v>60805.5</v>
      </c>
    </row>
    <row r="14" spans="1:16" ht="69.75" hidden="1" customHeight="1">
      <c r="A14" s="1572" t="s">
        <v>146</v>
      </c>
      <c r="B14" s="1610" t="s">
        <v>2068</v>
      </c>
      <c r="C14" s="1572"/>
      <c r="D14" s="1572"/>
      <c r="E14" s="1635"/>
      <c r="F14" s="1758"/>
      <c r="G14" s="1758"/>
      <c r="H14" s="1608"/>
      <c r="I14" s="1624">
        <v>45000</v>
      </c>
      <c r="J14" s="1624">
        <v>63000</v>
      </c>
      <c r="K14" s="1624"/>
      <c r="L14" s="1612"/>
      <c r="M14" s="1612"/>
      <c r="O14" s="1749" t="s">
        <v>2140</v>
      </c>
      <c r="P14" s="1749">
        <f>'3.10TRONG DIEM'!AA8</f>
        <v>432372</v>
      </c>
    </row>
    <row r="15" spans="1:16" ht="34.5" hidden="1" customHeight="1">
      <c r="A15" s="1572" t="s">
        <v>146</v>
      </c>
      <c r="B15" s="1610" t="s">
        <v>2069</v>
      </c>
      <c r="C15" s="1572"/>
      <c r="D15" s="1572"/>
      <c r="E15" s="1635"/>
      <c r="F15" s="1758"/>
      <c r="G15" s="1758"/>
      <c r="H15" s="1608"/>
      <c r="I15" s="1624">
        <v>15000</v>
      </c>
      <c r="J15" s="1624">
        <v>15000</v>
      </c>
      <c r="K15" s="1624"/>
      <c r="L15" s="1612"/>
      <c r="M15" s="1612"/>
      <c r="O15" s="1749" t="s">
        <v>2142</v>
      </c>
      <c r="P15" s="1639">
        <f>'3.11CHUYEN TIEP'!AD8</f>
        <v>264031.5</v>
      </c>
    </row>
    <row r="16" spans="1:16" s="1558" customFormat="1" ht="29.25" customHeight="1">
      <c r="A16" s="1597">
        <v>3</v>
      </c>
      <c r="B16" s="1634" t="s">
        <v>2070</v>
      </c>
      <c r="C16" s="1628">
        <v>65000</v>
      </c>
      <c r="D16" s="1628">
        <v>65000</v>
      </c>
      <c r="E16" s="1628">
        <f>D16-C16</f>
        <v>0</v>
      </c>
      <c r="F16" s="1756"/>
      <c r="G16" s="1756"/>
      <c r="H16" s="1629"/>
      <c r="I16" s="1597"/>
      <c r="J16" s="1631">
        <v>65000</v>
      </c>
      <c r="K16" s="1563"/>
      <c r="L16" s="1563"/>
      <c r="M16" s="1563"/>
      <c r="O16" s="1749" t="s">
        <v>2141</v>
      </c>
      <c r="P16" s="1639">
        <f>'3.12KCM 2016-2020'!V9</f>
        <v>127866</v>
      </c>
    </row>
    <row r="17" spans="1:15" s="1618" customFormat="1" ht="29.25" customHeight="1">
      <c r="A17" s="1752" t="s">
        <v>1524</v>
      </c>
      <c r="B17" s="1619" t="s">
        <v>2071</v>
      </c>
      <c r="C17" s="1748">
        <f>C18+C19</f>
        <v>1981483</v>
      </c>
      <c r="D17" s="1748">
        <f>D18+D19</f>
        <v>2805944</v>
      </c>
      <c r="E17" s="1748">
        <f>E18+E19</f>
        <v>824461</v>
      </c>
      <c r="F17" s="1759"/>
      <c r="G17" s="1759"/>
      <c r="H17" s="1617"/>
      <c r="I17" s="1638">
        <f>I18+I19</f>
        <v>353046</v>
      </c>
      <c r="J17" s="1638">
        <f>J18+J19</f>
        <v>362853</v>
      </c>
      <c r="K17" s="1638">
        <f>K18+K19</f>
        <v>531591</v>
      </c>
      <c r="L17" s="1638">
        <f>L18+L19</f>
        <v>769651</v>
      </c>
      <c r="M17" s="1638">
        <f>M18+M19</f>
        <v>788803</v>
      </c>
      <c r="O17" s="1618" t="s">
        <v>2144</v>
      </c>
    </row>
    <row r="18" spans="1:15" ht="30" customHeight="1">
      <c r="A18" s="1572">
        <v>1</v>
      </c>
      <c r="B18" s="1609" t="s">
        <v>2065</v>
      </c>
      <c r="C18" s="1626">
        <v>856117</v>
      </c>
      <c r="D18" s="1626">
        <f>SUM(I18:M18)</f>
        <v>864483</v>
      </c>
      <c r="E18" s="1632">
        <f>D18-C18</f>
        <v>8366</v>
      </c>
      <c r="F18" s="1760"/>
      <c r="G18" s="1760"/>
      <c r="H18" s="1620"/>
      <c r="I18" s="1625">
        <v>165600</v>
      </c>
      <c r="J18" s="1625">
        <v>128373</v>
      </c>
      <c r="K18" s="1625">
        <v>182160</v>
      </c>
      <c r="L18" s="1625">
        <v>189446</v>
      </c>
      <c r="M18" s="1625">
        <v>198904</v>
      </c>
    </row>
    <row r="19" spans="1:15" ht="29.25" customHeight="1">
      <c r="A19" s="1572">
        <v>2</v>
      </c>
      <c r="B19" s="1609" t="s">
        <v>2066</v>
      </c>
      <c r="C19" s="1626">
        <v>1125366</v>
      </c>
      <c r="D19" s="1626">
        <f>SUM(I19:M19)</f>
        <v>1941461</v>
      </c>
      <c r="E19" s="1632">
        <f>D19-C19</f>
        <v>816095</v>
      </c>
      <c r="F19" s="1760"/>
      <c r="G19" s="1760"/>
      <c r="H19" s="1620"/>
      <c r="I19" s="1625">
        <v>187446</v>
      </c>
      <c r="J19" s="1625">
        <v>234480</v>
      </c>
      <c r="K19" s="1625">
        <v>349431</v>
      </c>
      <c r="L19" s="1625">
        <v>580205</v>
      </c>
      <c r="M19" s="1625">
        <v>589899</v>
      </c>
    </row>
    <row r="20" spans="1:15" ht="30.75" customHeight="1">
      <c r="A20" s="1572">
        <v>3</v>
      </c>
      <c r="B20" s="1609" t="s">
        <v>2072</v>
      </c>
      <c r="C20" s="1572"/>
      <c r="D20" s="1626"/>
      <c r="E20" s="1632"/>
      <c r="F20" s="1760"/>
      <c r="G20" s="1760"/>
      <c r="H20" s="1620"/>
      <c r="I20" s="1625">
        <f>SUM(I21:I28)</f>
        <v>353046</v>
      </c>
      <c r="J20" s="1625">
        <f>SUM(J21:J28)</f>
        <v>362853</v>
      </c>
      <c r="K20" s="1625">
        <f>SUM(K21:K28)</f>
        <v>531591</v>
      </c>
      <c r="L20" s="1625">
        <f>SUM(L21:L28)</f>
        <v>769650</v>
      </c>
      <c r="M20" s="1625">
        <f>SUM(M21:M28)</f>
        <v>589899.40777359542</v>
      </c>
    </row>
    <row r="21" spans="1:15" ht="27" customHeight="1">
      <c r="A21" s="1572"/>
      <c r="B21" s="1609" t="s">
        <v>2073</v>
      </c>
      <c r="C21" s="1626">
        <v>853950</v>
      </c>
      <c r="D21" s="1626">
        <f t="shared" ref="D21:D28" si="1">SUM(I21:M21)</f>
        <v>1165225</v>
      </c>
      <c r="E21" s="1626">
        <f t="shared" ref="E21:E28" si="2">D21-C21</f>
        <v>311275</v>
      </c>
      <c r="F21" s="1757"/>
      <c r="G21" s="1757"/>
      <c r="H21" s="1620"/>
      <c r="I21" s="1625">
        <v>161633</v>
      </c>
      <c r="J21" s="1625">
        <v>169435</v>
      </c>
      <c r="K21" s="1625">
        <v>227272</v>
      </c>
      <c r="L21" s="1625">
        <v>354742</v>
      </c>
      <c r="M21" s="1851">
        <v>252143</v>
      </c>
    </row>
    <row r="22" spans="1:15" ht="27" customHeight="1">
      <c r="A22" s="1572"/>
      <c r="B22" s="1609" t="s">
        <v>2074</v>
      </c>
      <c r="C22" s="1626">
        <v>196475</v>
      </c>
      <c r="D22" s="1626">
        <f t="shared" si="1"/>
        <v>278840</v>
      </c>
      <c r="E22" s="1626">
        <f t="shared" si="2"/>
        <v>82365</v>
      </c>
      <c r="F22" s="1757"/>
      <c r="G22" s="1757"/>
      <c r="H22" s="1620"/>
      <c r="I22" s="1625">
        <v>32550</v>
      </c>
      <c r="J22" s="1625">
        <v>36487</v>
      </c>
      <c r="K22" s="1625">
        <v>46053</v>
      </c>
      <c r="L22" s="1625">
        <v>79658</v>
      </c>
      <c r="M22" s="1851">
        <v>84092</v>
      </c>
    </row>
    <row r="23" spans="1:15" ht="27" customHeight="1">
      <c r="A23" s="1572"/>
      <c r="B23" s="1609" t="s">
        <v>2075</v>
      </c>
      <c r="C23" s="1626">
        <v>98386</v>
      </c>
      <c r="D23" s="1626">
        <f t="shared" si="1"/>
        <v>78530</v>
      </c>
      <c r="E23" s="1626">
        <f t="shared" si="2"/>
        <v>-19856</v>
      </c>
      <c r="F23" s="1757"/>
      <c r="G23" s="1757"/>
      <c r="H23" s="1620"/>
      <c r="I23" s="1625">
        <v>18064</v>
      </c>
      <c r="J23" s="1625">
        <v>16397</v>
      </c>
      <c r="K23" s="1625">
        <v>20651</v>
      </c>
      <c r="L23" s="1625">
        <v>21218</v>
      </c>
      <c r="M23" s="1851">
        <v>2200</v>
      </c>
    </row>
    <row r="24" spans="1:15" ht="27" customHeight="1">
      <c r="A24" s="1572"/>
      <c r="B24" s="1609" t="s">
        <v>2076</v>
      </c>
      <c r="C24" s="1626">
        <v>108469</v>
      </c>
      <c r="D24" s="1626">
        <f t="shared" si="1"/>
        <v>87299</v>
      </c>
      <c r="E24" s="1626">
        <f t="shared" si="2"/>
        <v>-21170</v>
      </c>
      <c r="F24" s="1757"/>
      <c r="G24" s="1757"/>
      <c r="H24" s="1620"/>
      <c r="I24" s="1625">
        <v>19660</v>
      </c>
      <c r="J24" s="1625">
        <v>16491</v>
      </c>
      <c r="K24" s="1625">
        <v>23419</v>
      </c>
      <c r="L24" s="1625">
        <v>23029</v>
      </c>
      <c r="M24" s="1851">
        <v>4700</v>
      </c>
    </row>
    <row r="25" spans="1:15" ht="27" customHeight="1">
      <c r="A25" s="1572"/>
      <c r="B25" s="1609" t="s">
        <v>2077</v>
      </c>
      <c r="C25" s="1626">
        <v>132186</v>
      </c>
      <c r="D25" s="1626">
        <f t="shared" si="1"/>
        <v>193690.82458525166</v>
      </c>
      <c r="E25" s="1626">
        <f t="shared" si="2"/>
        <v>61504.824585251656</v>
      </c>
      <c r="F25" s="1757"/>
      <c r="G25" s="1757"/>
      <c r="H25" s="1620"/>
      <c r="I25" s="1625">
        <v>22884</v>
      </c>
      <c r="J25" s="1625">
        <v>21452</v>
      </c>
      <c r="K25" s="1625">
        <v>57201</v>
      </c>
      <c r="L25" s="1625">
        <v>48596</v>
      </c>
      <c r="M25" s="1851">
        <v>43557.824585251648</v>
      </c>
    </row>
    <row r="26" spans="1:15" ht="27" customHeight="1">
      <c r="A26" s="1572"/>
      <c r="B26" s="1609" t="s">
        <v>2078</v>
      </c>
      <c r="C26" s="1626">
        <v>251167</v>
      </c>
      <c r="D26" s="1626">
        <f t="shared" si="1"/>
        <v>374818.90013988205</v>
      </c>
      <c r="E26" s="1626">
        <f t="shared" si="2"/>
        <v>123651.90013988205</v>
      </c>
      <c r="F26" s="1757"/>
      <c r="G26" s="1757"/>
      <c r="H26" s="1620"/>
      <c r="I26" s="1625">
        <v>43264</v>
      </c>
      <c r="J26" s="1625">
        <v>43724</v>
      </c>
      <c r="K26" s="1625">
        <v>69770</v>
      </c>
      <c r="L26" s="1625">
        <v>115894</v>
      </c>
      <c r="M26" s="1851">
        <v>102166.90013988205</v>
      </c>
    </row>
    <row r="27" spans="1:15" ht="27" customHeight="1">
      <c r="A27" s="1572"/>
      <c r="B27" s="1609" t="s">
        <v>2079</v>
      </c>
      <c r="C27" s="1626">
        <v>135920</v>
      </c>
      <c r="D27" s="1626">
        <f t="shared" si="1"/>
        <v>191643.68304846168</v>
      </c>
      <c r="E27" s="1626">
        <f t="shared" si="2"/>
        <v>55723.68304846168</v>
      </c>
      <c r="F27" s="1757"/>
      <c r="G27" s="1757"/>
      <c r="H27" s="1620"/>
      <c r="I27" s="1625">
        <v>22374</v>
      </c>
      <c r="J27" s="1625">
        <v>23379</v>
      </c>
      <c r="K27" s="1625">
        <v>37092</v>
      </c>
      <c r="L27" s="1625">
        <v>53069</v>
      </c>
      <c r="M27" s="1851">
        <v>55729.683048461688</v>
      </c>
    </row>
    <row r="28" spans="1:15" ht="27" customHeight="1">
      <c r="A28" s="1572"/>
      <c r="B28" s="1609" t="s">
        <v>2080</v>
      </c>
      <c r="C28" s="1626">
        <v>204930</v>
      </c>
      <c r="D28" s="1626">
        <f t="shared" si="1"/>
        <v>236992</v>
      </c>
      <c r="E28" s="1626">
        <f t="shared" si="2"/>
        <v>32062</v>
      </c>
      <c r="F28" s="1757"/>
      <c r="G28" s="1757"/>
      <c r="H28" s="1620"/>
      <c r="I28" s="1625">
        <v>32617</v>
      </c>
      <c r="J28" s="1625">
        <v>35488</v>
      </c>
      <c r="K28" s="1625">
        <v>50133</v>
      </c>
      <c r="L28" s="1625">
        <v>73444</v>
      </c>
      <c r="M28" s="1851">
        <v>45310</v>
      </c>
    </row>
    <row r="29" spans="1:15" s="1557" customFormat="1">
      <c r="A29" s="1613" t="s">
        <v>1550</v>
      </c>
      <c r="B29" s="1615" t="s">
        <v>2083</v>
      </c>
      <c r="C29" s="1639">
        <f>SUM(C30:C31)</f>
        <v>119600</v>
      </c>
      <c r="D29" s="1639">
        <f>SUM(D30:D31)</f>
        <v>119600</v>
      </c>
      <c r="E29" s="1636"/>
      <c r="F29" s="1759"/>
      <c r="G29" s="1759"/>
      <c r="H29" s="1622"/>
      <c r="I29" s="1613"/>
      <c r="J29" s="1561">
        <f>SUM(J30:J31)</f>
        <v>119600</v>
      </c>
      <c r="K29" s="1561"/>
      <c r="L29" s="1561"/>
      <c r="M29" s="1561"/>
    </row>
    <row r="30" spans="1:15">
      <c r="A30" s="1572"/>
      <c r="B30" s="1609" t="s">
        <v>2081</v>
      </c>
      <c r="C30" s="1626">
        <v>65813</v>
      </c>
      <c r="D30" s="1626">
        <v>65813</v>
      </c>
      <c r="E30" s="1635"/>
      <c r="F30" s="1758"/>
      <c r="G30" s="1758"/>
      <c r="H30" s="1620"/>
      <c r="I30" s="1572"/>
      <c r="J30" s="1612">
        <v>65813</v>
      </c>
      <c r="K30" s="1612"/>
      <c r="L30" s="1612"/>
      <c r="M30" s="1612"/>
    </row>
    <row r="31" spans="1:15">
      <c r="A31" s="1612"/>
      <c r="B31" s="1621" t="s">
        <v>2082</v>
      </c>
      <c r="C31" s="1626">
        <v>53787</v>
      </c>
      <c r="D31" s="1626">
        <v>53787</v>
      </c>
      <c r="E31" s="1637"/>
      <c r="F31" s="1761"/>
      <c r="G31" s="1761"/>
      <c r="H31" s="1623"/>
      <c r="I31" s="1612"/>
      <c r="J31" s="1612">
        <v>53787</v>
      </c>
      <c r="K31" s="1612"/>
      <c r="L31" s="1612"/>
      <c r="M31" s="1612"/>
    </row>
  </sheetData>
  <mergeCells count="8">
    <mergeCell ref="A1:E1"/>
    <mergeCell ref="A2:E2"/>
    <mergeCell ref="A5:A6"/>
    <mergeCell ref="B5:B6"/>
    <mergeCell ref="C5:C6"/>
    <mergeCell ref="D5:D6"/>
    <mergeCell ref="E5:E6"/>
    <mergeCell ref="A3:E3"/>
  </mergeCells>
  <pageMargins left="0.74" right="0.23" top="0.62" bottom="0.74803149606299213" header="0.31496062992125984" footer="0.31496062992125984"/>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C64"/>
  <sheetViews>
    <sheetView zoomScale="70" zoomScaleNormal="70" workbookViewId="0">
      <pane xSplit="2" ySplit="6" topLeftCell="C7" activePane="bottomRight" state="frozen"/>
      <selection pane="topRight" activeCell="C1" sqref="C1"/>
      <selection pane="bottomLeft" activeCell="A6" sqref="A6"/>
      <selection pane="bottomRight" activeCell="E31" sqref="E31"/>
    </sheetView>
  </sheetViews>
  <sheetFormatPr defaultRowHeight="15.75"/>
  <cols>
    <col min="1" max="1" width="9" style="1559"/>
    <col min="2" max="2" width="33.375" style="1559" customWidth="1"/>
    <col min="3" max="3" width="16" style="1559" customWidth="1"/>
    <col min="4" max="4" width="13.375" style="1559" customWidth="1"/>
    <col min="5" max="5" width="15.125" style="1559" customWidth="1"/>
    <col min="6" max="6" width="42.75" style="1559" hidden="1" customWidth="1"/>
    <col min="7" max="7" width="14.625" style="1559" hidden="1" customWidth="1"/>
    <col min="8" max="8" width="9" style="1559" hidden="1" customWidth="1"/>
    <col min="9" max="14" width="0" style="1559" hidden="1" customWidth="1"/>
    <col min="15" max="20" width="16.5" style="1559" hidden="1" customWidth="1"/>
    <col min="21" max="21" width="15.875" style="1559" hidden="1" customWidth="1"/>
    <col min="22" max="27" width="0" style="1559" hidden="1" customWidth="1"/>
    <col min="28" max="28" width="9" style="1559"/>
    <col min="29" max="29" width="11.625" style="1559" customWidth="1"/>
    <col min="30" max="16384" width="9" style="1559"/>
  </cols>
  <sheetData>
    <row r="1" spans="1:29" s="1557" customFormat="1">
      <c r="A1" s="2188" t="s">
        <v>2478</v>
      </c>
      <c r="B1" s="2188"/>
      <c r="C1" s="2188"/>
      <c r="D1" s="2188"/>
      <c r="E1" s="2188"/>
      <c r="G1" s="1951"/>
      <c r="H1" s="1951"/>
    </row>
    <row r="2" spans="1:29" ht="46.5" customHeight="1">
      <c r="A2" s="2189" t="s">
        <v>2086</v>
      </c>
      <c r="B2" s="2189"/>
      <c r="C2" s="2189"/>
      <c r="D2" s="2189"/>
      <c r="E2" s="2189"/>
      <c r="G2" s="1952"/>
      <c r="H2" s="1952"/>
    </row>
    <row r="3" spans="1:29" ht="18.75" customHeight="1">
      <c r="A3" s="2192" t="s">
        <v>2425</v>
      </c>
      <c r="B3" s="2192"/>
      <c r="C3" s="2192"/>
      <c r="D3" s="2192"/>
      <c r="E3" s="2192"/>
      <c r="G3" s="1877"/>
      <c r="H3" s="1877"/>
    </row>
    <row r="4" spans="1:29" ht="26.25" customHeight="1">
      <c r="D4" s="1611" t="s">
        <v>2421</v>
      </c>
      <c r="G4" s="1914"/>
      <c r="I4" s="1557" t="s">
        <v>2305</v>
      </c>
      <c r="Q4" s="1557" t="s">
        <v>2419</v>
      </c>
      <c r="U4" s="1557" t="s">
        <v>2418</v>
      </c>
    </row>
    <row r="5" spans="1:29" s="1557" customFormat="1" ht="72.75" customHeight="1">
      <c r="A5" s="1765" t="s">
        <v>1522</v>
      </c>
      <c r="B5" s="1765" t="s">
        <v>2085</v>
      </c>
      <c r="C5" s="1765" t="s">
        <v>2061</v>
      </c>
      <c r="D5" s="1614" t="s">
        <v>2062</v>
      </c>
      <c r="E5" s="1614" t="s">
        <v>2063</v>
      </c>
      <c r="G5" s="1765" t="s">
        <v>2062</v>
      </c>
      <c r="H5" s="1765" t="s">
        <v>2063</v>
      </c>
      <c r="I5" s="1614" t="s">
        <v>15</v>
      </c>
      <c r="J5" s="1614" t="s">
        <v>16</v>
      </c>
      <c r="K5" s="1614" t="s">
        <v>1715</v>
      </c>
      <c r="L5" s="1614" t="s">
        <v>1716</v>
      </c>
      <c r="M5" s="1614" t="s">
        <v>1717</v>
      </c>
      <c r="N5" s="1864"/>
      <c r="P5" s="1913" t="s">
        <v>2062</v>
      </c>
      <c r="Q5" s="1561"/>
      <c r="R5" s="1561"/>
      <c r="S5" s="1561"/>
      <c r="U5" s="1778" t="s">
        <v>2304</v>
      </c>
      <c r="V5" s="1614" t="s">
        <v>15</v>
      </c>
      <c r="W5" s="1614" t="s">
        <v>16</v>
      </c>
      <c r="X5" s="1614" t="s">
        <v>1715</v>
      </c>
      <c r="Y5" s="1614" t="s">
        <v>1716</v>
      </c>
      <c r="Z5" s="1614" t="s">
        <v>1717</v>
      </c>
      <c r="AA5" s="1778" t="s">
        <v>2128</v>
      </c>
      <c r="AC5" s="1639">
        <v>3250578</v>
      </c>
    </row>
    <row r="6" spans="1:29" s="1557" customFormat="1" ht="33" customHeight="1">
      <c r="A6" s="1765" t="s">
        <v>2129</v>
      </c>
      <c r="B6" s="1615" t="s">
        <v>2087</v>
      </c>
      <c r="C6" s="1639">
        <f>C7+C15+C41</f>
        <v>2743677</v>
      </c>
      <c r="D6" s="1639">
        <f>D7+D15+D41</f>
        <v>3250578.3</v>
      </c>
      <c r="E6" s="1639">
        <f t="shared" ref="E6:E12" si="0">D6-C6</f>
        <v>506901.29999999981</v>
      </c>
      <c r="F6" s="1953">
        <f>D6-G6</f>
        <v>-0.70000000018626451</v>
      </c>
      <c r="G6" s="1639">
        <f>G7+G15+G41</f>
        <v>3250579</v>
      </c>
      <c r="H6" s="1639">
        <f>G6-C6</f>
        <v>506902</v>
      </c>
      <c r="I6" s="1639">
        <f>I7+I15+I41</f>
        <v>511954</v>
      </c>
      <c r="J6" s="1639">
        <f>J7+J15+J41</f>
        <v>531947</v>
      </c>
      <c r="K6" s="1639">
        <f>K7+K15+K41</f>
        <v>628410</v>
      </c>
      <c r="L6" s="1639">
        <f>L7+L15+L41</f>
        <v>667271</v>
      </c>
      <c r="M6" s="1639">
        <f>M7+M15+M41</f>
        <v>910997</v>
      </c>
      <c r="N6" s="1755"/>
      <c r="O6" s="1845">
        <f>P6-G6</f>
        <v>77352.299999999814</v>
      </c>
      <c r="P6" s="1639">
        <f>P7+P15+P41</f>
        <v>3327931.3</v>
      </c>
      <c r="Q6" s="1657"/>
      <c r="R6" s="1657"/>
      <c r="S6" s="1657"/>
      <c r="T6" s="1845"/>
      <c r="U6" s="1639">
        <f>U7+U15+U41</f>
        <v>3256181.5</v>
      </c>
      <c r="V6" s="1633"/>
      <c r="W6" s="1633"/>
      <c r="X6" s="1633"/>
      <c r="Y6" s="1633"/>
      <c r="Z6" s="1639">
        <f>Z7+Z15+Z41</f>
        <v>910998</v>
      </c>
      <c r="AA6" s="1633"/>
    </row>
    <row r="7" spans="1:29" s="1557" customFormat="1" ht="33.75" customHeight="1">
      <c r="A7" s="1765" t="s">
        <v>1523</v>
      </c>
      <c r="B7" s="1615" t="s">
        <v>2088</v>
      </c>
      <c r="C7" s="1639">
        <f>C8+C9+C12</f>
        <v>642947</v>
      </c>
      <c r="D7" s="1639">
        <f>D8+D9+D12</f>
        <v>854433</v>
      </c>
      <c r="E7" s="1639">
        <f t="shared" si="0"/>
        <v>211486</v>
      </c>
      <c r="F7" s="1616"/>
      <c r="G7" s="1639">
        <f>G8+G9+G12</f>
        <v>851732</v>
      </c>
      <c r="H7" s="1639">
        <f>G7-C7</f>
        <v>208785</v>
      </c>
      <c r="I7" s="1639">
        <f>I8+I9+I12</f>
        <v>134540</v>
      </c>
      <c r="J7" s="1639">
        <f>J8+J9+J12</f>
        <v>128422</v>
      </c>
      <c r="K7" s="1639">
        <f>K8+K9+K12</f>
        <v>173177</v>
      </c>
      <c r="L7" s="1639">
        <f>L8+L9+L12</f>
        <v>184902</v>
      </c>
      <c r="M7" s="1639">
        <f>M8+M9+M12</f>
        <v>230691</v>
      </c>
      <c r="N7" s="1755"/>
      <c r="P7" s="1639">
        <v>851732</v>
      </c>
      <c r="Q7" s="1561"/>
      <c r="R7" s="1561"/>
      <c r="S7" s="1561"/>
      <c r="U7" s="1639">
        <f>U8+U9+U12+U31+U32</f>
        <v>985196</v>
      </c>
      <c r="V7" s="1633"/>
      <c r="W7" s="1633"/>
      <c r="X7" s="1633"/>
      <c r="Y7" s="1633"/>
      <c r="Z7" s="1639">
        <f>Z8+Z9+Z12</f>
        <v>230691</v>
      </c>
      <c r="AA7" s="1633"/>
    </row>
    <row r="8" spans="1:29" ht="26.25" customHeight="1">
      <c r="A8" s="1645">
        <v>1</v>
      </c>
      <c r="B8" s="1646" t="s">
        <v>2090</v>
      </c>
      <c r="C8" s="1632">
        <v>45891</v>
      </c>
      <c r="D8" s="1632">
        <f>'3.1KHCN'!AD8</f>
        <v>77097</v>
      </c>
      <c r="E8" s="1632">
        <f t="shared" si="0"/>
        <v>31206</v>
      </c>
      <c r="F8" s="1764"/>
      <c r="G8" s="1632">
        <f t="shared" ref="G8:G14" si="1">SUM(I8:M8)</f>
        <v>76905</v>
      </c>
      <c r="H8" s="1632">
        <f>G8-C8</f>
        <v>31014</v>
      </c>
      <c r="I8" s="1633">
        <v>8300</v>
      </c>
      <c r="J8" s="1633">
        <v>9095</v>
      </c>
      <c r="K8" s="1633">
        <v>21558</v>
      </c>
      <c r="L8" s="1633">
        <v>19732</v>
      </c>
      <c r="M8" s="1633">
        <v>18220</v>
      </c>
      <c r="N8" s="1865"/>
      <c r="P8" s="1632">
        <f>'3.1KHCN'!AD8</f>
        <v>77097</v>
      </c>
      <c r="Q8" s="1565"/>
      <c r="R8" s="1565"/>
      <c r="S8" s="1565"/>
      <c r="U8" s="1639">
        <f>SUM(V8:Z8)</f>
        <v>77096</v>
      </c>
      <c r="V8" s="1633">
        <f>'3.1KHCN'!V8+'3.1KHCN'!W8</f>
        <v>8300</v>
      </c>
      <c r="W8" s="1633">
        <f>'3.1KHCN'!X8+'3.1KHCN'!Y8</f>
        <v>9286</v>
      </c>
      <c r="X8" s="1633">
        <f>'3.1KHCN'!Z8+'3.1KHCN'!AA8</f>
        <v>21558</v>
      </c>
      <c r="Y8" s="1633">
        <f>'3.1KHCN'!AB8</f>
        <v>19732</v>
      </c>
      <c r="Z8" s="1633">
        <v>18220</v>
      </c>
      <c r="AA8" s="1657">
        <f>U8-G8</f>
        <v>191</v>
      </c>
    </row>
    <row r="9" spans="1:29" ht="33" customHeight="1">
      <c r="A9" s="1645">
        <v>2</v>
      </c>
      <c r="B9" s="1646" t="s">
        <v>2089</v>
      </c>
      <c r="C9" s="1632">
        <f>SUM(C10:C11)</f>
        <v>533755</v>
      </c>
      <c r="D9" s="1632">
        <f>'3.2GD ĐT'!AE8</f>
        <v>667170</v>
      </c>
      <c r="E9" s="1632">
        <f t="shared" si="0"/>
        <v>133415</v>
      </c>
      <c r="F9" s="1764"/>
      <c r="G9" s="1632">
        <f t="shared" si="1"/>
        <v>664821</v>
      </c>
      <c r="H9" s="1632">
        <f>G9-C9</f>
        <v>131066</v>
      </c>
      <c r="I9" s="1632">
        <f>SUM(I10:I11)</f>
        <v>108200</v>
      </c>
      <c r="J9" s="1632">
        <f>SUM(J10:J11)</f>
        <v>105350</v>
      </c>
      <c r="K9" s="1632">
        <f>SUM(K10:K11)</f>
        <v>134124</v>
      </c>
      <c r="L9" s="1632">
        <f>SUM(L10:L11)</f>
        <v>137605</v>
      </c>
      <c r="M9" s="1632">
        <v>179542</v>
      </c>
      <c r="N9" s="1760"/>
      <c r="O9" s="1559">
        <v>179542</v>
      </c>
      <c r="P9" s="1632">
        <f>'3.2GD ĐT'!AE8</f>
        <v>667170</v>
      </c>
      <c r="Q9" s="1565"/>
      <c r="R9" s="1565"/>
      <c r="S9" s="1565"/>
      <c r="U9" s="1639">
        <f>SUM(V9:Z9)</f>
        <v>667224</v>
      </c>
      <c r="V9" s="1633">
        <f>'3.2GD ĐT'!V8+'3.2GD ĐT'!W8</f>
        <v>109490</v>
      </c>
      <c r="W9" s="1633">
        <f>'3.2GD ĐT'!X8+'3.2GD ĐT'!Y8</f>
        <v>106460</v>
      </c>
      <c r="X9" s="1633">
        <f>'3.2GD ĐT'!Z8+'3.2GD ĐT'!AA8</f>
        <v>134124</v>
      </c>
      <c r="Y9" s="1633">
        <f>'3.2GD ĐT'!AB8+'3.2GD ĐT'!AC8</f>
        <v>137608</v>
      </c>
      <c r="Z9" s="1633">
        <v>179542</v>
      </c>
      <c r="AA9" s="1657">
        <f>U9-G9</f>
        <v>2403</v>
      </c>
    </row>
    <row r="10" spans="1:29" s="1611" customFormat="1" ht="33" hidden="1" customHeight="1">
      <c r="A10" s="1656" t="s">
        <v>146</v>
      </c>
      <c r="B10" s="1641" t="s">
        <v>2091</v>
      </c>
      <c r="C10" s="1642">
        <v>400155</v>
      </c>
      <c r="D10" s="1654">
        <v>542021</v>
      </c>
      <c r="E10" s="1632">
        <f t="shared" si="0"/>
        <v>141866</v>
      </c>
      <c r="F10" s="1643"/>
      <c r="G10" s="1642">
        <f t="shared" si="1"/>
        <v>542021</v>
      </c>
      <c r="H10" s="1654"/>
      <c r="I10" s="1644">
        <f>83200</f>
        <v>83200</v>
      </c>
      <c r="J10" s="1644">
        <f>83750</f>
        <v>83750</v>
      </c>
      <c r="K10" s="1644">
        <f>110124</f>
        <v>110124</v>
      </c>
      <c r="L10" s="1644">
        <f>137605-L11</f>
        <v>111205</v>
      </c>
      <c r="M10" s="1644">
        <v>153742</v>
      </c>
      <c r="N10" s="1866"/>
      <c r="O10" s="1844">
        <f>O9-M11</f>
        <v>153742</v>
      </c>
      <c r="P10" s="1632"/>
      <c r="Q10" s="1659"/>
      <c r="R10" s="1659"/>
      <c r="S10" s="1659"/>
      <c r="T10" s="1844"/>
      <c r="U10" s="1639"/>
      <c r="V10" s="1633"/>
      <c r="W10" s="1633"/>
      <c r="X10" s="1633"/>
      <c r="Y10" s="1633"/>
      <c r="Z10" s="1633"/>
      <c r="AA10" s="1633"/>
    </row>
    <row r="11" spans="1:29" s="1611" customFormat="1" ht="33" hidden="1" customHeight="1">
      <c r="A11" s="1656" t="s">
        <v>146</v>
      </c>
      <c r="B11" s="1641" t="s">
        <v>2067</v>
      </c>
      <c r="C11" s="1642">
        <v>133600</v>
      </c>
      <c r="D11" s="1654">
        <v>122800</v>
      </c>
      <c r="E11" s="1632">
        <f t="shared" si="0"/>
        <v>-10800</v>
      </c>
      <c r="F11" s="1767"/>
      <c r="G11" s="1642">
        <f t="shared" si="1"/>
        <v>122800</v>
      </c>
      <c r="H11" s="1654"/>
      <c r="I11" s="1644">
        <v>25000</v>
      </c>
      <c r="J11" s="1644">
        <v>21600</v>
      </c>
      <c r="K11" s="1644">
        <v>24000</v>
      </c>
      <c r="L11" s="1644">
        <v>26400</v>
      </c>
      <c r="M11" s="1644">
        <f>43000*0.6</f>
        <v>25800</v>
      </c>
      <c r="N11" s="1866"/>
      <c r="P11" s="1632"/>
      <c r="Q11" s="1848"/>
      <c r="R11" s="1848"/>
      <c r="S11" s="1848"/>
      <c r="U11" s="1639"/>
      <c r="V11" s="1633"/>
      <c r="W11" s="1633"/>
      <c r="X11" s="1633"/>
      <c r="Y11" s="1633"/>
      <c r="Z11" s="1633"/>
      <c r="AA11" s="1633"/>
    </row>
    <row r="12" spans="1:29" ht="32.25" customHeight="1">
      <c r="A12" s="1645">
        <v>3</v>
      </c>
      <c r="B12" s="1646" t="s">
        <v>1666</v>
      </c>
      <c r="C12" s="1632">
        <f>SUM(C13:C14)</f>
        <v>63301</v>
      </c>
      <c r="D12" s="1632">
        <f>'3.3Y tế'!AE8</f>
        <v>110166</v>
      </c>
      <c r="E12" s="1632">
        <f t="shared" si="0"/>
        <v>46865</v>
      </c>
      <c r="F12" s="1768"/>
      <c r="G12" s="1632">
        <f t="shared" si="1"/>
        <v>110006</v>
      </c>
      <c r="H12" s="1632">
        <f>G12-C12</f>
        <v>46705</v>
      </c>
      <c r="I12" s="1632">
        <f>SUM(I13:I14)</f>
        <v>18040</v>
      </c>
      <c r="J12" s="1632">
        <f>SUM(J13:J14)</f>
        <v>13977</v>
      </c>
      <c r="K12" s="1632">
        <f>SUM(K13:K14)</f>
        <v>17495</v>
      </c>
      <c r="L12" s="1632">
        <f>SUM(L13:L14)</f>
        <v>27565</v>
      </c>
      <c r="M12" s="1632">
        <f>SUM(M13:M14)</f>
        <v>32929</v>
      </c>
      <c r="N12" s="1760"/>
      <c r="O12" s="1793" t="s">
        <v>2303</v>
      </c>
      <c r="P12" s="1632">
        <f>'3.3Y tế'!AE8</f>
        <v>110166</v>
      </c>
      <c r="Q12" s="1949"/>
      <c r="R12" s="1949"/>
      <c r="S12" s="1949"/>
      <c r="T12" s="1793"/>
      <c r="U12" s="1639">
        <f>SUM(V12:Z12)</f>
        <v>110166</v>
      </c>
      <c r="V12" s="1633">
        <f>'3.3Y tế'!V8+'3.3Y tế'!W8</f>
        <v>18040</v>
      </c>
      <c r="W12" s="1633">
        <f>'3.3Y tế'!X8+'3.3Y tế'!Y8</f>
        <v>14137</v>
      </c>
      <c r="X12" s="1633">
        <f>'3.3Y tế'!Z8+'3.3Y tế'!AA8</f>
        <v>17495</v>
      </c>
      <c r="Y12" s="1633">
        <f>'3.3Y tế'!AB8</f>
        <v>27565</v>
      </c>
      <c r="Z12" s="1633">
        <v>32929</v>
      </c>
      <c r="AA12" s="1657">
        <f>U12-G12</f>
        <v>160</v>
      </c>
    </row>
    <row r="13" spans="1:29" s="1611" customFormat="1" ht="33" hidden="1" customHeight="1">
      <c r="A13" s="1656" t="s">
        <v>146</v>
      </c>
      <c r="B13" s="1641" t="s">
        <v>2091</v>
      </c>
      <c r="C13" s="1642">
        <v>7040</v>
      </c>
      <c r="D13" s="1654">
        <v>34229</v>
      </c>
      <c r="E13" s="1640"/>
      <c r="F13" s="1643"/>
      <c r="G13" s="1642">
        <f t="shared" si="1"/>
        <v>34229</v>
      </c>
      <c r="H13" s="1654"/>
      <c r="I13" s="1644">
        <v>7040</v>
      </c>
      <c r="J13" s="1644"/>
      <c r="K13" s="1644">
        <v>1495</v>
      </c>
      <c r="L13" s="1644">
        <v>9965</v>
      </c>
      <c r="M13" s="1644">
        <v>15729</v>
      </c>
      <c r="N13" s="1866"/>
      <c r="O13" s="1611">
        <v>32929</v>
      </c>
      <c r="P13" s="1848"/>
      <c r="Q13" s="1848"/>
      <c r="R13" s="1848"/>
      <c r="S13" s="1848"/>
      <c r="U13" s="1639"/>
      <c r="V13" s="1633"/>
      <c r="W13" s="1633"/>
      <c r="X13" s="1633"/>
      <c r="Y13" s="1633"/>
      <c r="Z13" s="1633"/>
      <c r="AA13" s="1633"/>
    </row>
    <row r="14" spans="1:29" s="1611" customFormat="1" ht="33" hidden="1" customHeight="1">
      <c r="A14" s="1656" t="s">
        <v>146</v>
      </c>
      <c r="B14" s="1641" t="s">
        <v>2067</v>
      </c>
      <c r="C14" s="1642">
        <v>56261</v>
      </c>
      <c r="D14" s="1654">
        <v>75777</v>
      </c>
      <c r="E14" s="1640"/>
      <c r="F14" s="1643"/>
      <c r="G14" s="1642">
        <f t="shared" si="1"/>
        <v>75777</v>
      </c>
      <c r="H14" s="1654"/>
      <c r="I14" s="1644">
        <v>11000</v>
      </c>
      <c r="J14" s="1644">
        <v>13977</v>
      </c>
      <c r="K14" s="1644">
        <v>16000</v>
      </c>
      <c r="L14" s="1644">
        <v>17600</v>
      </c>
      <c r="M14" s="1644">
        <f>43000*0.4</f>
        <v>17200</v>
      </c>
      <c r="N14" s="1866"/>
      <c r="O14" s="1844">
        <f>O13-M14</f>
        <v>15729</v>
      </c>
      <c r="P14" s="1659"/>
      <c r="Q14" s="1659"/>
      <c r="R14" s="1659"/>
      <c r="S14" s="1659"/>
      <c r="T14" s="1844"/>
      <c r="U14" s="1639"/>
      <c r="V14" s="1633"/>
      <c r="W14" s="1633"/>
      <c r="X14" s="1633"/>
      <c r="Y14" s="1633"/>
      <c r="Z14" s="1633"/>
      <c r="AA14" s="1633"/>
    </row>
    <row r="15" spans="1:29" s="1557" customFormat="1" ht="33.75" customHeight="1">
      <c r="A15" s="1765" t="s">
        <v>1524</v>
      </c>
      <c r="B15" s="1615" t="s">
        <v>2094</v>
      </c>
      <c r="C15" s="1639">
        <f>C18+C22+C25+C26+C33+C34+C35+C40+C31+C32</f>
        <v>1246081</v>
      </c>
      <c r="D15" s="1639">
        <f>D18+D22+D25+D26+D33+D34+D35+D40+D31+D32</f>
        <v>990861.5</v>
      </c>
      <c r="E15" s="1639">
        <f>D15-C15</f>
        <v>-255219.5</v>
      </c>
      <c r="F15" s="1616"/>
      <c r="G15" s="1639">
        <f>G18+G22+G25+G26+G33+G34+G35+G40+G31+G32</f>
        <v>1110492</v>
      </c>
      <c r="H15" s="1639">
        <f>G15-C15</f>
        <v>-135589</v>
      </c>
      <c r="I15" s="1639">
        <f>I18+I22+I25+I26+I31+I32+I33+I34+I35+I40</f>
        <v>190648</v>
      </c>
      <c r="J15" s="1639">
        <f>J18+J22+J25+J26+J31+J32+J33+J34+J35+J40</f>
        <v>289160</v>
      </c>
      <c r="K15" s="1639">
        <f>K18+K22+K25+K26+K31+K32+K33+K34+K35+K40</f>
        <v>176868</v>
      </c>
      <c r="L15" s="1639">
        <f>L18+L22+L25+L26+L31+L32+L33+L34+L35+L40</f>
        <v>163884</v>
      </c>
      <c r="M15" s="1639">
        <f>M18+M22+M25+M26+M31+M32+M33+M34+M35+M40</f>
        <v>289932</v>
      </c>
      <c r="N15" s="1755"/>
      <c r="P15" s="1639">
        <f>P18+P22+P25+P26+P33+P34+P35+P40+P31+P32</f>
        <v>1070915.5</v>
      </c>
      <c r="Q15" s="1561"/>
      <c r="R15" s="1561"/>
      <c r="S15" s="1561"/>
      <c r="U15" s="1639">
        <f>U18+U22+U25+U26+U33+U34+U35+U40</f>
        <v>871699</v>
      </c>
      <c r="V15" s="1633"/>
      <c r="W15" s="1633"/>
      <c r="X15" s="1633"/>
      <c r="Y15" s="1633"/>
      <c r="Z15" s="1639">
        <f>Z18+Z22+Z25+Z26+Z31+Z32+Z33+Z34+Z35+Z40</f>
        <v>289932</v>
      </c>
      <c r="AA15" s="1633"/>
    </row>
    <row r="16" spans="1:29" ht="96" hidden="1" customHeight="1">
      <c r="A16" s="1645"/>
      <c r="B16" s="1646" t="s">
        <v>2068</v>
      </c>
      <c r="C16" s="1769"/>
      <c r="D16" s="1645"/>
      <c r="E16" s="1645"/>
      <c r="F16" s="1764"/>
      <c r="G16" s="1645"/>
      <c r="H16" s="1645"/>
      <c r="I16" s="1633"/>
      <c r="J16" s="1633"/>
      <c r="K16" s="1633"/>
      <c r="L16" s="1565"/>
      <c r="M16" s="1565"/>
      <c r="N16" s="1867"/>
      <c r="P16" s="1565"/>
      <c r="Q16" s="1565"/>
      <c r="R16" s="1565"/>
      <c r="S16" s="1565"/>
      <c r="U16" s="1639"/>
      <c r="V16" s="1633"/>
      <c r="W16" s="1633"/>
      <c r="X16" s="1633"/>
      <c r="Y16" s="1633"/>
      <c r="Z16" s="1633"/>
      <c r="AA16" s="1633"/>
    </row>
    <row r="17" spans="1:27" ht="54.75" hidden="1" customHeight="1">
      <c r="A17" s="1645"/>
      <c r="B17" s="1646" t="s">
        <v>2069</v>
      </c>
      <c r="C17" s="1769"/>
      <c r="D17" s="1645"/>
      <c r="E17" s="1645"/>
      <c r="F17" s="1764"/>
      <c r="G17" s="1645"/>
      <c r="H17" s="1645"/>
      <c r="I17" s="1633"/>
      <c r="J17" s="1633"/>
      <c r="K17" s="1633"/>
      <c r="L17" s="1565"/>
      <c r="M17" s="1565"/>
      <c r="N17" s="1867"/>
      <c r="P17" s="1565"/>
      <c r="Q17" s="1565"/>
      <c r="R17" s="1565"/>
      <c r="S17" s="1565"/>
      <c r="U17" s="1639"/>
      <c r="V17" s="1633"/>
      <c r="W17" s="1633"/>
      <c r="X17" s="1633"/>
      <c r="Y17" s="1633"/>
      <c r="Z17" s="1633"/>
      <c r="AA17" s="1633"/>
    </row>
    <row r="18" spans="1:27" s="1558" customFormat="1">
      <c r="A18" s="1645">
        <v>1</v>
      </c>
      <c r="B18" s="1646" t="s">
        <v>2095</v>
      </c>
      <c r="C18" s="1632">
        <f>SUM(C19:C21)</f>
        <v>191426</v>
      </c>
      <c r="D18" s="1632">
        <f>'3.6NOXDCB'!AD8</f>
        <v>194954</v>
      </c>
      <c r="E18" s="1632">
        <f>D18-C18</f>
        <v>3528</v>
      </c>
      <c r="F18" s="1629"/>
      <c r="G18" s="1632">
        <f>SUM(I18:M18)</f>
        <v>268375</v>
      </c>
      <c r="H18" s="1630"/>
      <c r="I18" s="1772">
        <v>49177</v>
      </c>
      <c r="J18" s="1633">
        <v>45812</v>
      </c>
      <c r="K18" s="1633">
        <v>28534</v>
      </c>
      <c r="L18" s="1633">
        <v>20537</v>
      </c>
      <c r="M18" s="1633">
        <v>124315</v>
      </c>
      <c r="N18" s="1865"/>
      <c r="P18" s="1632">
        <f>'3.6NOXDCB'!AD8+124316</f>
        <v>319270</v>
      </c>
      <c r="Q18" s="1563"/>
      <c r="R18" s="1563"/>
      <c r="S18" s="1563"/>
      <c r="U18" s="1639">
        <f>SUM(V18:Z18)</f>
        <v>274953</v>
      </c>
      <c r="V18" s="1633">
        <f>'3.6NOXDCB'!V8+'3.6NOXDCB'!W8</f>
        <v>49177</v>
      </c>
      <c r="W18" s="1633">
        <f>'3.6NOXDCB'!X8+'3.6NOXDCB'!Y8</f>
        <v>52812</v>
      </c>
      <c r="X18" s="1633">
        <f>'3.6NOXDCB'!Z8+'3.6NOXDCB'!AA8</f>
        <v>38111</v>
      </c>
      <c r="Y18" s="1633">
        <f>'3.6NOXDCB'!AB8</f>
        <v>10537</v>
      </c>
      <c r="Z18" s="1633">
        <f>44316+80000</f>
        <v>124316</v>
      </c>
      <c r="AA18" s="1633"/>
    </row>
    <row r="19" spans="1:27" s="1558" customFormat="1" hidden="1">
      <c r="A19" s="1656" t="s">
        <v>146</v>
      </c>
      <c r="B19" s="1641" t="s">
        <v>2096</v>
      </c>
      <c r="C19" s="1642">
        <v>57833</v>
      </c>
      <c r="D19" s="1630"/>
      <c r="E19" s="1597"/>
      <c r="F19" s="1629"/>
      <c r="G19" s="1630"/>
      <c r="H19" s="1630"/>
      <c r="I19" s="1649"/>
      <c r="J19" s="1650"/>
      <c r="K19" s="1651"/>
      <c r="L19" s="1651"/>
      <c r="M19" s="1651"/>
      <c r="N19" s="1868"/>
      <c r="P19" s="1563"/>
      <c r="Q19" s="1563"/>
      <c r="R19" s="1563"/>
      <c r="S19" s="1563"/>
      <c r="U19" s="1639"/>
      <c r="V19" s="1633"/>
      <c r="W19" s="1633"/>
      <c r="X19" s="1633"/>
      <c r="Y19" s="1633"/>
      <c r="Z19" s="1633"/>
      <c r="AA19" s="1633"/>
    </row>
    <row r="20" spans="1:27" s="1558" customFormat="1" hidden="1">
      <c r="A20" s="1656" t="s">
        <v>146</v>
      </c>
      <c r="B20" s="1641" t="s">
        <v>2097</v>
      </c>
      <c r="C20" s="1642">
        <v>93593</v>
      </c>
      <c r="D20" s="1630"/>
      <c r="E20" s="1597"/>
      <c r="F20" s="1629"/>
      <c r="G20" s="1630"/>
      <c r="H20" s="1630"/>
      <c r="I20" s="1649"/>
      <c r="J20" s="1650"/>
      <c r="K20" s="1651"/>
      <c r="L20" s="1651"/>
      <c r="M20" s="1651"/>
      <c r="N20" s="1868"/>
      <c r="P20" s="1563"/>
      <c r="Q20" s="1563"/>
      <c r="R20" s="1563"/>
      <c r="S20" s="1563"/>
      <c r="U20" s="1639"/>
      <c r="V20" s="1633"/>
      <c r="W20" s="1633"/>
      <c r="X20" s="1633"/>
      <c r="Y20" s="1633"/>
      <c r="Z20" s="1633"/>
      <c r="AA20" s="1633"/>
    </row>
    <row r="21" spans="1:27" s="1558" customFormat="1" ht="40.5" hidden="1" customHeight="1">
      <c r="A21" s="1656" t="s">
        <v>146</v>
      </c>
      <c r="B21" s="1641" t="s">
        <v>2098</v>
      </c>
      <c r="C21" s="1642">
        <v>40000</v>
      </c>
      <c r="D21" s="1630"/>
      <c r="E21" s="1597"/>
      <c r="F21" s="1629"/>
      <c r="G21" s="1630"/>
      <c r="H21" s="1630"/>
      <c r="I21" s="1649"/>
      <c r="J21" s="1650"/>
      <c r="K21" s="1651"/>
      <c r="L21" s="1651"/>
      <c r="M21" s="1651"/>
      <c r="N21" s="1868"/>
      <c r="P21" s="1563"/>
      <c r="Q21" s="1563"/>
      <c r="R21" s="1563"/>
      <c r="S21" s="1563"/>
      <c r="U21" s="1639"/>
      <c r="V21" s="1633"/>
      <c r="W21" s="1633"/>
      <c r="X21" s="1633"/>
      <c r="Y21" s="1633"/>
      <c r="Z21" s="1633"/>
      <c r="AA21" s="1633"/>
    </row>
    <row r="22" spans="1:27" s="1618" customFormat="1" ht="39.75" customHeight="1">
      <c r="A22" s="1645">
        <v>2</v>
      </c>
      <c r="B22" s="1646" t="s">
        <v>2099</v>
      </c>
      <c r="C22" s="1632">
        <f>SUM(C23:C24)</f>
        <v>17339</v>
      </c>
      <c r="D22" s="1632">
        <f>'3.7HOANTHANH'!AD8</f>
        <v>14619</v>
      </c>
      <c r="E22" s="1632">
        <f>D22-C22</f>
        <v>-2720</v>
      </c>
      <c r="F22" s="1617"/>
      <c r="G22" s="1632">
        <f>SUM(I22:M22)</f>
        <v>13818</v>
      </c>
      <c r="H22" s="1765"/>
      <c r="I22" s="1773">
        <v>8121</v>
      </c>
      <c r="J22" s="1773">
        <v>5697</v>
      </c>
      <c r="K22" s="1771"/>
      <c r="L22" s="1771"/>
      <c r="M22" s="1771"/>
      <c r="N22" s="1865"/>
      <c r="P22" s="1632">
        <f>'3.7HOANTHANH'!AD8</f>
        <v>14619</v>
      </c>
      <c r="Q22" s="1950"/>
      <c r="R22" s="1950"/>
      <c r="S22" s="1950"/>
      <c r="U22" s="1639">
        <f>SUM(V22:Z22)</f>
        <v>14619</v>
      </c>
      <c r="V22" s="1633">
        <f>'3.7HOANTHANH'!V8+'3.7HOANTHANH'!W8</f>
        <v>5701</v>
      </c>
      <c r="W22" s="1633">
        <f>'3.7HOANTHANH'!X8+'3.7HOANTHANH'!Y8</f>
        <v>5697</v>
      </c>
      <c r="X22" s="1633">
        <f>'3.7HOANTHANH'!Z8+'3.7HOANTHANH'!AA8</f>
        <v>3221</v>
      </c>
      <c r="Y22" s="1633">
        <f>'3.7HOANTHANH'!AB8</f>
        <v>0</v>
      </c>
      <c r="Z22" s="1633">
        <f>'3.7HOANTHANH'!AC8</f>
        <v>0</v>
      </c>
      <c r="AA22" s="1633"/>
    </row>
    <row r="23" spans="1:27" s="1611" customFormat="1" ht="30" hidden="1" customHeight="1">
      <c r="A23" s="1656" t="s">
        <v>146</v>
      </c>
      <c r="B23" s="1641" t="s">
        <v>2096</v>
      </c>
      <c r="C23" s="1642">
        <v>13417</v>
      </c>
      <c r="D23" s="1654"/>
      <c r="E23" s="1640"/>
      <c r="F23" s="1658"/>
      <c r="G23" s="1654"/>
      <c r="H23" s="1654"/>
      <c r="I23" s="1659"/>
      <c r="J23" s="1659"/>
      <c r="K23" s="1659"/>
      <c r="L23" s="1659"/>
      <c r="M23" s="1659"/>
      <c r="N23" s="1869"/>
      <c r="P23" s="1848"/>
      <c r="Q23" s="1848"/>
      <c r="R23" s="1848"/>
      <c r="S23" s="1848"/>
      <c r="U23" s="1639"/>
      <c r="V23" s="1633"/>
      <c r="W23" s="1633"/>
      <c r="X23" s="1633"/>
      <c r="Y23" s="1633"/>
      <c r="Z23" s="1633"/>
      <c r="AA23" s="1633"/>
    </row>
    <row r="24" spans="1:27" s="1611" customFormat="1" ht="29.25" hidden="1" customHeight="1">
      <c r="A24" s="1656" t="s">
        <v>146</v>
      </c>
      <c r="B24" s="1641" t="s">
        <v>2097</v>
      </c>
      <c r="C24" s="1642">
        <v>3922</v>
      </c>
      <c r="D24" s="1654"/>
      <c r="E24" s="1640"/>
      <c r="F24" s="1658"/>
      <c r="G24" s="1654"/>
      <c r="H24" s="1654"/>
      <c r="I24" s="1659"/>
      <c r="J24" s="1659"/>
      <c r="K24" s="1659"/>
      <c r="L24" s="1659"/>
      <c r="M24" s="1659"/>
      <c r="N24" s="1869"/>
      <c r="P24" s="1848"/>
      <c r="Q24" s="1848"/>
      <c r="R24" s="1848"/>
      <c r="S24" s="1848"/>
      <c r="U24" s="1639"/>
      <c r="V24" s="1633"/>
      <c r="W24" s="1633"/>
      <c r="X24" s="1633"/>
      <c r="Y24" s="1633"/>
      <c r="Z24" s="1633"/>
      <c r="AA24" s="1633"/>
    </row>
    <row r="25" spans="1:27" ht="35.25" customHeight="1">
      <c r="A25" s="1645">
        <v>3</v>
      </c>
      <c r="B25" s="1646" t="s">
        <v>2100</v>
      </c>
      <c r="C25" s="1773">
        <v>385646</v>
      </c>
      <c r="D25" s="1632">
        <f>'3.8DOI UNG ODA'!V112</f>
        <v>408387</v>
      </c>
      <c r="E25" s="1632">
        <f>D25-C25</f>
        <v>22741</v>
      </c>
      <c r="F25" s="1774"/>
      <c r="G25" s="1632">
        <f>SUM(I25:M25)</f>
        <v>424317</v>
      </c>
      <c r="H25" s="1632">
        <f>G25-C25</f>
        <v>38671</v>
      </c>
      <c r="I25" s="1773">
        <v>72600</v>
      </c>
      <c r="J25" s="1773">
        <v>76907</v>
      </c>
      <c r="K25" s="1773">
        <v>60000</v>
      </c>
      <c r="L25" s="1773">
        <v>99701</v>
      </c>
      <c r="M25" s="1773">
        <v>115109</v>
      </c>
      <c r="N25" s="1870"/>
      <c r="P25" s="1632">
        <f>'3.8DOI UNG ODA'!V112</f>
        <v>408387</v>
      </c>
      <c r="Q25" s="1565"/>
      <c r="R25" s="1565"/>
      <c r="S25" s="1565"/>
      <c r="U25" s="1639">
        <f>'3.8DOI UNG ODA'!V112</f>
        <v>408387</v>
      </c>
      <c r="V25" s="1633"/>
      <c r="W25" s="1633"/>
      <c r="X25" s="1633"/>
      <c r="Y25" s="1633"/>
      <c r="Z25" s="1633">
        <v>115108</v>
      </c>
      <c r="AA25" s="1633"/>
    </row>
    <row r="26" spans="1:27" ht="66.75" customHeight="1">
      <c r="A26" s="1645">
        <v>4</v>
      </c>
      <c r="B26" s="1646" t="s">
        <v>2101</v>
      </c>
      <c r="C26" s="1632">
        <f>SUM(C27:C30)</f>
        <v>199500</v>
      </c>
      <c r="D26" s="1632">
        <f>147000-11982-5746-7500-10666-23084-33750-884</f>
        <v>53388</v>
      </c>
      <c r="E26" s="1632">
        <f>D26-C26</f>
        <v>-146112</v>
      </c>
      <c r="F26" s="1774" t="s">
        <v>2467</v>
      </c>
      <c r="G26" s="1632">
        <f>SUM(I26:M26)</f>
        <v>147000</v>
      </c>
      <c r="H26" s="1655"/>
      <c r="I26" s="1773">
        <v>17000</v>
      </c>
      <c r="J26" s="1773">
        <v>61250</v>
      </c>
      <c r="K26" s="1773">
        <v>43750</v>
      </c>
      <c r="L26" s="1773">
        <v>10000</v>
      </c>
      <c r="M26" s="1773">
        <v>15000</v>
      </c>
      <c r="N26" s="1870"/>
      <c r="P26" s="1632">
        <f>147000-5746-7500-10666-23084-33750-882</f>
        <v>65372</v>
      </c>
      <c r="Q26" s="1565"/>
      <c r="R26" s="1565"/>
      <c r="S26" s="1565"/>
      <c r="U26" s="1639">
        <f>147000-5746-7500-10666-23084-33750-882</f>
        <v>65372</v>
      </c>
      <c r="V26" s="1773">
        <v>17000</v>
      </c>
      <c r="W26" s="1773">
        <v>61250</v>
      </c>
      <c r="X26" s="1773">
        <v>43750</v>
      </c>
      <c r="Y26" s="1773">
        <v>10000</v>
      </c>
      <c r="Z26" s="1633">
        <v>15000</v>
      </c>
      <c r="AA26" s="1633"/>
    </row>
    <row r="27" spans="1:27" s="1611" customFormat="1" ht="35.25" hidden="1" customHeight="1">
      <c r="A27" s="1656" t="s">
        <v>146</v>
      </c>
      <c r="B27" s="1641" t="s">
        <v>2102</v>
      </c>
      <c r="C27" s="1642">
        <v>100000</v>
      </c>
      <c r="D27" s="1654"/>
      <c r="E27" s="1640"/>
      <c r="F27" s="1658"/>
      <c r="G27" s="1654"/>
      <c r="H27" s="1654"/>
      <c r="I27" s="1659"/>
      <c r="J27" s="1659"/>
      <c r="K27" s="1659"/>
      <c r="L27" s="1659"/>
      <c r="M27" s="1659"/>
      <c r="N27" s="1869"/>
      <c r="P27" s="1848"/>
      <c r="Q27" s="1848"/>
      <c r="R27" s="1848"/>
      <c r="S27" s="1848"/>
      <c r="U27" s="1639"/>
      <c r="V27" s="1633"/>
      <c r="W27" s="1633"/>
      <c r="X27" s="1633"/>
      <c r="Y27" s="1633"/>
      <c r="Z27" s="1633"/>
      <c r="AA27" s="1633"/>
    </row>
    <row r="28" spans="1:27" s="1611" customFormat="1" ht="21" hidden="1" customHeight="1">
      <c r="A28" s="1656" t="s">
        <v>146</v>
      </c>
      <c r="B28" s="1641" t="s">
        <v>2103</v>
      </c>
      <c r="C28" s="1642">
        <v>67500</v>
      </c>
      <c r="D28" s="1654"/>
      <c r="E28" s="1640"/>
      <c r="F28" s="1658"/>
      <c r="G28" s="1654"/>
      <c r="H28" s="1654"/>
      <c r="I28" s="1659"/>
      <c r="J28" s="1659"/>
      <c r="K28" s="1659"/>
      <c r="L28" s="1659"/>
      <c r="M28" s="1659"/>
      <c r="N28" s="1869"/>
      <c r="P28" s="1848"/>
      <c r="Q28" s="1848"/>
      <c r="R28" s="1848"/>
      <c r="S28" s="1848"/>
      <c r="U28" s="1639"/>
      <c r="V28" s="1633"/>
      <c r="W28" s="1633"/>
      <c r="X28" s="1633"/>
      <c r="Y28" s="1633"/>
      <c r="Z28" s="1633"/>
      <c r="AA28" s="1633"/>
    </row>
    <row r="29" spans="1:27" s="1611" customFormat="1" ht="21" hidden="1" customHeight="1">
      <c r="A29" s="1656" t="s">
        <v>146</v>
      </c>
      <c r="B29" s="1641" t="s">
        <v>2104</v>
      </c>
      <c r="C29" s="1642">
        <v>30000</v>
      </c>
      <c r="D29" s="1654"/>
      <c r="E29" s="1640"/>
      <c r="F29" s="1658"/>
      <c r="G29" s="1654"/>
      <c r="H29" s="1654"/>
      <c r="I29" s="1659"/>
      <c r="J29" s="1659"/>
      <c r="K29" s="1659"/>
      <c r="L29" s="1659"/>
      <c r="M29" s="1659"/>
      <c r="N29" s="1869"/>
      <c r="P29" s="1848"/>
      <c r="Q29" s="1848"/>
      <c r="R29" s="1848"/>
      <c r="S29" s="1848"/>
      <c r="U29" s="1639"/>
      <c r="V29" s="1633"/>
      <c r="W29" s="1633"/>
      <c r="X29" s="1633"/>
      <c r="Y29" s="1633"/>
      <c r="Z29" s="1633"/>
      <c r="AA29" s="1633"/>
    </row>
    <row r="30" spans="1:27" s="1611" customFormat="1" ht="31.5" hidden="1" customHeight="1">
      <c r="A30" s="1656" t="s">
        <v>146</v>
      </c>
      <c r="B30" s="1641" t="s">
        <v>2105</v>
      </c>
      <c r="C30" s="1642">
        <v>2000</v>
      </c>
      <c r="D30" s="1654"/>
      <c r="E30" s="1640"/>
      <c r="F30" s="1658"/>
      <c r="G30" s="1654"/>
      <c r="H30" s="1654"/>
      <c r="I30" s="1659"/>
      <c r="J30" s="1659"/>
      <c r="K30" s="1659"/>
      <c r="L30" s="1659"/>
      <c r="M30" s="1659"/>
      <c r="N30" s="1869"/>
      <c r="P30" s="1848"/>
      <c r="Q30" s="1848"/>
      <c r="R30" s="1848"/>
      <c r="S30" s="1848"/>
      <c r="U30" s="1639"/>
      <c r="V30" s="1633"/>
      <c r="W30" s="1633"/>
      <c r="X30" s="1633"/>
      <c r="Y30" s="1633"/>
      <c r="Z30" s="1633"/>
      <c r="AA30" s="1633"/>
    </row>
    <row r="31" spans="1:27" ht="39" customHeight="1">
      <c r="A31" s="1645">
        <v>5</v>
      </c>
      <c r="B31" s="1646" t="s">
        <v>2092</v>
      </c>
      <c r="C31" s="1632">
        <v>118300</v>
      </c>
      <c r="D31" s="1632">
        <f>'3.4Cha Lo'!AE8</f>
        <v>98617</v>
      </c>
      <c r="E31" s="1632">
        <f>D31-C31</f>
        <v>-19683</v>
      </c>
      <c r="F31" s="1764">
        <v>21</v>
      </c>
      <c r="G31" s="1632">
        <f>SUM(I31:M31)</f>
        <v>98617</v>
      </c>
      <c r="H31" s="1632"/>
      <c r="I31" s="1633">
        <v>15750</v>
      </c>
      <c r="J31" s="1633">
        <v>22050</v>
      </c>
      <c r="K31" s="1633">
        <v>20000</v>
      </c>
      <c r="L31" s="1633">
        <v>21716</v>
      </c>
      <c r="M31" s="1633">
        <v>19101</v>
      </c>
      <c r="N31" s="1865"/>
      <c r="P31" s="1772">
        <f>'3.4Cha Lo'!AE8</f>
        <v>98617</v>
      </c>
      <c r="Q31" s="1565"/>
      <c r="R31" s="1565"/>
      <c r="S31" s="1565"/>
      <c r="U31" s="1639">
        <f>SUM(V31:Z31)</f>
        <v>98617</v>
      </c>
      <c r="V31" s="1633">
        <f>'3.4Cha Lo'!V8+'3.4Cha Lo'!W8</f>
        <v>15750</v>
      </c>
      <c r="W31" s="1633">
        <f>'3.4Cha Lo'!X8+'3.4Cha Lo'!Y8</f>
        <v>22050</v>
      </c>
      <c r="X31" s="1633">
        <f>'3.4Cha Lo'!Z8+'3.4Cha Lo'!AA8</f>
        <v>20000</v>
      </c>
      <c r="Y31" s="1633">
        <f>'3.4Cha Lo'!AB8+'3.4Cha Lo'!AC8</f>
        <v>21716</v>
      </c>
      <c r="Z31" s="1633">
        <v>19101</v>
      </c>
      <c r="AA31" s="1633"/>
    </row>
    <row r="32" spans="1:27" ht="39" customHeight="1">
      <c r="A32" s="1645">
        <v>6</v>
      </c>
      <c r="B32" s="1646" t="s">
        <v>2093</v>
      </c>
      <c r="C32" s="1632">
        <v>37500</v>
      </c>
      <c r="D32" s="1632">
        <f>'3.5PN-KB'!AD9</f>
        <v>32093</v>
      </c>
      <c r="E32" s="1632">
        <f>D32-C32</f>
        <v>-5407</v>
      </c>
      <c r="F32" s="1764"/>
      <c r="G32" s="1632">
        <f>SUM(I32:M32)</f>
        <v>31973</v>
      </c>
      <c r="H32" s="1632"/>
      <c r="I32" s="1633">
        <v>7500</v>
      </c>
      <c r="J32" s="1633">
        <v>7500</v>
      </c>
      <c r="K32" s="1633">
        <v>7636</v>
      </c>
      <c r="L32" s="1633">
        <v>3930</v>
      </c>
      <c r="M32" s="1633">
        <v>5407</v>
      </c>
      <c r="N32" s="1865"/>
      <c r="P32" s="1772">
        <f>'3.5PN-KB'!AD9</f>
        <v>32093</v>
      </c>
      <c r="Q32" s="1565"/>
      <c r="R32" s="1565"/>
      <c r="S32" s="1565"/>
      <c r="U32" s="1639">
        <f t="shared" ref="U32:U35" si="2">SUM(V32:Z32)</f>
        <v>32093</v>
      </c>
      <c r="V32" s="1633">
        <f>'3.5PN-KB'!V9+'3.5PN-KB'!W9</f>
        <v>7500</v>
      </c>
      <c r="W32" s="1633">
        <f>'3.5PN-KB'!X9+'3.5PN-KB'!Y9</f>
        <v>7620</v>
      </c>
      <c r="X32" s="1633">
        <f>'3.5PN-KB'!Z9+'3.5PN-KB'!AA9</f>
        <v>7636</v>
      </c>
      <c r="Y32" s="1633">
        <f>'3.5PN-KB'!AB9</f>
        <v>3930</v>
      </c>
      <c r="Z32" s="1633">
        <v>5407</v>
      </c>
      <c r="AA32" s="1633"/>
    </row>
    <row r="33" spans="1:27" ht="35.25" customHeight="1">
      <c r="A33" s="1645">
        <v>7</v>
      </c>
      <c r="B33" s="1646" t="s">
        <v>2106</v>
      </c>
      <c r="C33" s="1632">
        <v>5000</v>
      </c>
      <c r="D33" s="1632">
        <v>5000</v>
      </c>
      <c r="E33" s="1632">
        <f>D33-C33</f>
        <v>0</v>
      </c>
      <c r="F33" s="1774"/>
      <c r="G33" s="1632">
        <f>SUM(I33:M33)</f>
        <v>5000</v>
      </c>
      <c r="H33" s="1655"/>
      <c r="I33" s="1773">
        <v>1000</v>
      </c>
      <c r="J33" s="1773">
        <v>1000</v>
      </c>
      <c r="K33" s="1773">
        <v>1000</v>
      </c>
      <c r="L33" s="1773">
        <v>1000</v>
      </c>
      <c r="M33" s="1773">
        <v>1000</v>
      </c>
      <c r="N33" s="1870"/>
      <c r="P33" s="1565">
        <v>5000</v>
      </c>
      <c r="Q33" s="1565"/>
      <c r="R33" s="1565"/>
      <c r="S33" s="1565"/>
      <c r="U33" s="1639">
        <f t="shared" si="2"/>
        <v>5000</v>
      </c>
      <c r="V33" s="1633">
        <v>1000</v>
      </c>
      <c r="W33" s="1633">
        <v>1000</v>
      </c>
      <c r="X33" s="1633">
        <v>1000</v>
      </c>
      <c r="Y33" s="1633">
        <v>1000</v>
      </c>
      <c r="Z33" s="1633">
        <v>1000</v>
      </c>
      <c r="AA33" s="1633"/>
    </row>
    <row r="34" spans="1:27" ht="27" customHeight="1">
      <c r="A34" s="1645">
        <v>8</v>
      </c>
      <c r="B34" s="1646" t="s">
        <v>2107</v>
      </c>
      <c r="C34" s="1632">
        <v>25000</v>
      </c>
      <c r="D34" s="1632">
        <v>25000</v>
      </c>
      <c r="E34" s="1632">
        <f>D34-C34</f>
        <v>0</v>
      </c>
      <c r="F34" s="1774"/>
      <c r="G34" s="1632">
        <f>SUM(I34:M34)</f>
        <v>25000</v>
      </c>
      <c r="H34" s="1655"/>
      <c r="I34" s="1773">
        <v>5000</v>
      </c>
      <c r="J34" s="1773">
        <v>5000</v>
      </c>
      <c r="K34" s="1773">
        <v>5000</v>
      </c>
      <c r="L34" s="1772"/>
      <c r="M34" s="1772">
        <v>10000</v>
      </c>
      <c r="N34" s="1871"/>
      <c r="P34" s="1565">
        <v>25000</v>
      </c>
      <c r="Q34" s="1565"/>
      <c r="R34" s="1565"/>
      <c r="S34" s="1565"/>
      <c r="U34" s="1639">
        <f>SUM(V34:Z34)</f>
        <v>25000</v>
      </c>
      <c r="V34" s="1773">
        <v>5000</v>
      </c>
      <c r="W34" s="1773">
        <v>5000</v>
      </c>
      <c r="X34" s="1773">
        <v>5000</v>
      </c>
      <c r="Y34" s="1633"/>
      <c r="Z34" s="1633">
        <v>10000</v>
      </c>
      <c r="AA34" s="1633"/>
    </row>
    <row r="35" spans="1:27" ht="30.75" customHeight="1">
      <c r="A35" s="1645">
        <v>9</v>
      </c>
      <c r="B35" s="1646" t="s">
        <v>2511</v>
      </c>
      <c r="C35" s="1632">
        <f>SUM(C36:C39)</f>
        <v>36616</v>
      </c>
      <c r="D35" s="1632">
        <f>'3.9PCNST'!AD8</f>
        <v>60805.5</v>
      </c>
      <c r="E35" s="1632">
        <f>D35-C35</f>
        <v>24189.5</v>
      </c>
      <c r="F35" s="1774"/>
      <c r="G35" s="1632">
        <f>SUM(I35:M35)</f>
        <v>36616</v>
      </c>
      <c r="H35" s="1655"/>
      <c r="I35" s="1773">
        <f>SUM(I36:I39)</f>
        <v>14500</v>
      </c>
      <c r="J35" s="1773">
        <v>4168</v>
      </c>
      <c r="K35" s="1773">
        <f>SUM(K36:K39)</f>
        <v>10948</v>
      </c>
      <c r="L35" s="1773">
        <v>7000</v>
      </c>
      <c r="M35" s="1773">
        <f>SUM(M36:M39)</f>
        <v>0</v>
      </c>
      <c r="N35" s="1870"/>
      <c r="P35" s="1565">
        <f>'3.9PCNST'!AD8</f>
        <v>60805.5</v>
      </c>
      <c r="Q35" s="1565"/>
      <c r="R35" s="1565"/>
      <c r="S35" s="1565"/>
      <c r="U35" s="1639">
        <f t="shared" si="2"/>
        <v>36616</v>
      </c>
      <c r="V35" s="1633">
        <f>'3.9PCNST'!V8+'3.9PCNST'!W8</f>
        <v>14500</v>
      </c>
      <c r="W35" s="1633">
        <f>'3.9PCNST'!X8+'3.9PCNST'!Y8</f>
        <v>4168</v>
      </c>
      <c r="X35" s="1633">
        <f>'3.9PCNST'!Z8+'3.9PCNST'!AA8</f>
        <v>10948</v>
      </c>
      <c r="Y35" s="1633">
        <f>'3.9PCNST'!AB8</f>
        <v>7000</v>
      </c>
      <c r="Z35" s="1633">
        <f>'3.9PCNST'!AC8</f>
        <v>0</v>
      </c>
      <c r="AA35" s="1633"/>
    </row>
    <row r="36" spans="1:27" s="1558" customFormat="1" ht="31.5" hidden="1">
      <c r="A36" s="1656" t="s">
        <v>146</v>
      </c>
      <c r="B36" s="1641" t="s">
        <v>2108</v>
      </c>
      <c r="C36" s="1642">
        <v>5000</v>
      </c>
      <c r="D36" s="1597"/>
      <c r="E36" s="1597"/>
      <c r="F36" s="1660"/>
      <c r="G36" s="1630"/>
      <c r="H36" s="1597"/>
      <c r="I36" s="1770">
        <v>5000</v>
      </c>
      <c r="J36" s="1772"/>
      <c r="K36" s="1772"/>
      <c r="L36" s="1772"/>
      <c r="M36" s="1772"/>
      <c r="N36" s="1871"/>
      <c r="P36" s="1563"/>
      <c r="Q36" s="1563"/>
      <c r="R36" s="1563"/>
      <c r="S36" s="1563"/>
      <c r="U36" s="1639"/>
      <c r="V36" s="1633"/>
      <c r="W36" s="1633"/>
      <c r="X36" s="1633"/>
      <c r="Y36" s="1633"/>
      <c r="Z36" s="1633"/>
      <c r="AA36" s="1633"/>
    </row>
    <row r="37" spans="1:27" s="1611" customFormat="1" ht="31.5" hidden="1">
      <c r="A37" s="1656" t="s">
        <v>146</v>
      </c>
      <c r="B37" s="1641" t="s">
        <v>2109</v>
      </c>
      <c r="C37" s="1642">
        <v>5652</v>
      </c>
      <c r="D37" s="1640"/>
      <c r="E37" s="1640"/>
      <c r="F37" s="1658"/>
      <c r="G37" s="1654"/>
      <c r="H37" s="1640"/>
      <c r="I37" s="1770">
        <v>4500</v>
      </c>
      <c r="J37" s="1772"/>
      <c r="K37" s="1772"/>
      <c r="L37" s="1772"/>
      <c r="M37" s="1772"/>
      <c r="N37" s="1871"/>
      <c r="P37" s="1848"/>
      <c r="Q37" s="1848"/>
      <c r="R37" s="1848"/>
      <c r="S37" s="1848"/>
      <c r="U37" s="1639"/>
      <c r="V37" s="1633"/>
      <c r="W37" s="1633"/>
      <c r="X37" s="1633"/>
      <c r="Y37" s="1633"/>
      <c r="Z37" s="1633"/>
      <c r="AA37" s="1633"/>
    </row>
    <row r="38" spans="1:27" s="1611" customFormat="1" ht="31.5" hidden="1">
      <c r="A38" s="1656" t="s">
        <v>146</v>
      </c>
      <c r="B38" s="1661" t="s">
        <v>2110</v>
      </c>
      <c r="C38" s="1642">
        <v>10032</v>
      </c>
      <c r="D38" s="1662"/>
      <c r="E38" s="1848"/>
      <c r="F38" s="1663"/>
      <c r="G38" s="1654"/>
      <c r="H38" s="1662"/>
      <c r="I38" s="1770">
        <v>5000</v>
      </c>
      <c r="J38" s="1770">
        <v>2466</v>
      </c>
      <c r="K38" s="1770">
        <v>3718</v>
      </c>
      <c r="L38" s="1772"/>
      <c r="M38" s="1772"/>
      <c r="N38" s="1871"/>
      <c r="P38" s="1848"/>
      <c r="Q38" s="1848"/>
      <c r="R38" s="1848"/>
      <c r="S38" s="1848"/>
      <c r="U38" s="1639"/>
      <c r="V38" s="1633"/>
      <c r="W38" s="1633"/>
      <c r="X38" s="1633"/>
      <c r="Y38" s="1633"/>
      <c r="Z38" s="1633"/>
      <c r="AA38" s="1633"/>
    </row>
    <row r="39" spans="1:27" s="1611" customFormat="1" ht="31.5" hidden="1">
      <c r="A39" s="1656" t="s">
        <v>146</v>
      </c>
      <c r="B39" s="1661" t="s">
        <v>2111</v>
      </c>
      <c r="C39" s="1642">
        <v>15932</v>
      </c>
      <c r="D39" s="1662"/>
      <c r="E39" s="1848"/>
      <c r="G39" s="1662"/>
      <c r="H39" s="1662"/>
      <c r="I39" s="1772"/>
      <c r="J39" s="1770">
        <v>1702</v>
      </c>
      <c r="K39" s="1770">
        <v>7230</v>
      </c>
      <c r="L39" s="1772">
        <v>7000</v>
      </c>
      <c r="M39" s="1772"/>
      <c r="N39" s="1871"/>
      <c r="P39" s="1848"/>
      <c r="Q39" s="1848"/>
      <c r="R39" s="1848"/>
      <c r="S39" s="1848"/>
      <c r="U39" s="1639"/>
      <c r="V39" s="1633"/>
      <c r="W39" s="1633"/>
      <c r="X39" s="1633"/>
      <c r="Y39" s="1633"/>
      <c r="Z39" s="1633"/>
      <c r="AA39" s="1633"/>
    </row>
    <row r="40" spans="1:27" ht="37.5" customHeight="1">
      <c r="A40" s="1586">
        <v>10</v>
      </c>
      <c r="B40" s="1647" t="s">
        <v>2381</v>
      </c>
      <c r="C40" s="1632">
        <v>229754</v>
      </c>
      <c r="D40" s="1633">
        <f>17998+80000</f>
        <v>97998</v>
      </c>
      <c r="E40" s="1632">
        <f>D40-C40</f>
        <v>-131756</v>
      </c>
      <c r="F40" s="1647" t="s">
        <v>2420</v>
      </c>
      <c r="G40" s="1632">
        <f>SUM(I40:M40)</f>
        <v>59776</v>
      </c>
      <c r="H40" s="1632"/>
      <c r="I40" s="1772"/>
      <c r="J40" s="1773">
        <v>59776</v>
      </c>
      <c r="K40" s="1772"/>
      <c r="L40" s="1772"/>
      <c r="M40" s="1772"/>
      <c r="N40" s="1870"/>
      <c r="P40" s="1633">
        <f>59776-18024</f>
        <v>41752</v>
      </c>
      <c r="Q40" s="1565"/>
      <c r="R40" s="1565"/>
      <c r="S40" s="1565"/>
      <c r="U40" s="1639">
        <f>SUM(V40:Z40)-18024</f>
        <v>41752</v>
      </c>
      <c r="V40" s="1633"/>
      <c r="W40" s="1633">
        <v>59776</v>
      </c>
      <c r="X40" s="1633"/>
      <c r="Y40" s="1633"/>
      <c r="Z40" s="1633"/>
      <c r="AA40" s="1633"/>
    </row>
    <row r="41" spans="1:27" s="1557" customFormat="1" ht="55.5" customHeight="1">
      <c r="A41" s="1568" t="s">
        <v>1550</v>
      </c>
      <c r="B41" s="1648" t="s">
        <v>2112</v>
      </c>
      <c r="C41" s="1657">
        <f>C42+C53+C56</f>
        <v>854649</v>
      </c>
      <c r="D41" s="1657">
        <f>D42+D53+D56</f>
        <v>1405283.8</v>
      </c>
      <c r="E41" s="1639">
        <f>D41-C41</f>
        <v>550634.80000000005</v>
      </c>
      <c r="G41" s="1657">
        <f>G42+G53+G56</f>
        <v>1288355</v>
      </c>
      <c r="H41" s="1657">
        <f>G41-C41</f>
        <v>433706</v>
      </c>
      <c r="I41" s="1657">
        <f t="shared" ref="I41:L41" si="3">I42+I53+I56</f>
        <v>186766</v>
      </c>
      <c r="J41" s="1657">
        <f t="shared" si="3"/>
        <v>114365</v>
      </c>
      <c r="K41" s="1657">
        <f t="shared" si="3"/>
        <v>278365</v>
      </c>
      <c r="L41" s="1657">
        <f t="shared" si="3"/>
        <v>318485</v>
      </c>
      <c r="M41" s="1657">
        <f>M42+M53+M56</f>
        <v>390374</v>
      </c>
      <c r="N41" s="1872"/>
      <c r="P41" s="1657">
        <f>P42+P53+P56</f>
        <v>1405283.8</v>
      </c>
      <c r="Q41" s="1561"/>
      <c r="R41" s="1561"/>
      <c r="S41" s="1561"/>
      <c r="U41" s="1657">
        <f>U42+U53+U56</f>
        <v>1399286.5</v>
      </c>
      <c r="V41" s="1633"/>
      <c r="W41" s="1633"/>
      <c r="X41" s="1633"/>
      <c r="Y41" s="1633"/>
      <c r="Z41" s="1657">
        <f>Z42+Z53+Z56-Z51-Z52</f>
        <v>390375</v>
      </c>
      <c r="AA41" s="1633"/>
    </row>
    <row r="42" spans="1:27" ht="36.75" customHeight="1">
      <c r="A42" s="1586">
        <v>1</v>
      </c>
      <c r="B42" s="1775" t="s">
        <v>2113</v>
      </c>
      <c r="C42" s="1633">
        <f>SUM(C43:C52)</f>
        <v>321018</v>
      </c>
      <c r="D42" s="1633">
        <f>'3.10TRONG DIEM'!AA8</f>
        <v>432372</v>
      </c>
      <c r="E42" s="1632">
        <f>D42-C42</f>
        <v>111354</v>
      </c>
      <c r="G42" s="1633">
        <f>SUM(G43:G52)-80000</f>
        <v>425305</v>
      </c>
      <c r="H42" s="1633">
        <f>G42-C42</f>
        <v>104287</v>
      </c>
      <c r="I42" s="1633">
        <f>SUM(I43:I52)</f>
        <v>88100</v>
      </c>
      <c r="J42" s="1633">
        <f>SUM(J43:J52)</f>
        <v>20000</v>
      </c>
      <c r="K42" s="1633">
        <f>SUM(K43:K52)</f>
        <v>110000</v>
      </c>
      <c r="L42" s="1633">
        <f>SUM(L43:L52)</f>
        <v>148975</v>
      </c>
      <c r="M42" s="1633">
        <f>SUM(M43:M50)</f>
        <v>58230</v>
      </c>
      <c r="N42" s="1865"/>
      <c r="P42" s="1633">
        <f>'3.10TRONG DIEM'!AA8</f>
        <v>432372</v>
      </c>
      <c r="Q42" s="1565"/>
      <c r="R42" s="1565"/>
      <c r="S42" s="1565"/>
      <c r="U42" s="1639">
        <f>SUM(V42:Z42)</f>
        <v>425305</v>
      </c>
      <c r="V42" s="1633">
        <f>'3.10TRONG DIEM'!V8</f>
        <v>88100</v>
      </c>
      <c r="W42" s="1633">
        <f>'3.10TRONG DIEM'!W8</f>
        <v>20000</v>
      </c>
      <c r="X42" s="1633">
        <f>'3.10TRONG DIEM'!X8</f>
        <v>110000</v>
      </c>
      <c r="Y42" s="1633">
        <f>'3.10TRONG DIEM'!Y8</f>
        <v>148975</v>
      </c>
      <c r="Z42" s="1633">
        <v>58230</v>
      </c>
      <c r="AA42" s="1633"/>
    </row>
    <row r="43" spans="1:27" s="1611" customFormat="1" ht="24" hidden="1" customHeight="1">
      <c r="A43" s="1656" t="s">
        <v>146</v>
      </c>
      <c r="B43" s="1661" t="s">
        <v>448</v>
      </c>
      <c r="C43" s="1642">
        <v>78336</v>
      </c>
      <c r="D43" s="1642">
        <v>72652</v>
      </c>
      <c r="E43" s="1848"/>
      <c r="G43" s="1642">
        <f t="shared" ref="G43:G53" si="4">SUM(I43:M43)</f>
        <v>72652</v>
      </c>
      <c r="H43" s="1642"/>
      <c r="I43" s="1642">
        <v>25600</v>
      </c>
      <c r="J43" s="1642">
        <v>10000</v>
      </c>
      <c r="K43" s="1642">
        <v>20000</v>
      </c>
      <c r="L43" s="1642">
        <v>11368</v>
      </c>
      <c r="M43" s="1642">
        <v>5684</v>
      </c>
      <c r="N43" s="1873"/>
      <c r="P43" s="1848"/>
      <c r="Q43" s="1848"/>
      <c r="R43" s="1848"/>
      <c r="S43" s="1848"/>
      <c r="U43" s="1639"/>
      <c r="V43" s="1633"/>
      <c r="W43" s="1633"/>
      <c r="X43" s="1633"/>
      <c r="Y43" s="1633"/>
      <c r="Z43" s="1633"/>
      <c r="AA43" s="1633"/>
    </row>
    <row r="44" spans="1:27" s="1611" customFormat="1" ht="24" hidden="1" customHeight="1">
      <c r="A44" s="1656" t="s">
        <v>146</v>
      </c>
      <c r="B44" s="1661" t="s">
        <v>450</v>
      </c>
      <c r="C44" s="1642">
        <v>52500</v>
      </c>
      <c r="D44" s="1642">
        <v>52500</v>
      </c>
      <c r="E44" s="1848"/>
      <c r="G44" s="1642">
        <f t="shared" si="4"/>
        <v>52500</v>
      </c>
      <c r="H44" s="1642"/>
      <c r="I44" s="1642">
        <v>52500</v>
      </c>
      <c r="J44" s="1642"/>
      <c r="K44" s="1642"/>
      <c r="L44" s="1642"/>
      <c r="M44" s="1642"/>
      <c r="N44" s="1873"/>
      <c r="P44" s="1848"/>
      <c r="Q44" s="1848"/>
      <c r="R44" s="1848"/>
      <c r="S44" s="1848"/>
      <c r="U44" s="1639"/>
      <c r="V44" s="1633"/>
      <c r="W44" s="1633"/>
      <c r="X44" s="1633"/>
      <c r="Y44" s="1633"/>
      <c r="Z44" s="1633"/>
      <c r="AA44" s="1633"/>
    </row>
    <row r="45" spans="1:27" s="1611" customFormat="1" ht="24" hidden="1" customHeight="1">
      <c r="A45" s="1656" t="s">
        <v>146</v>
      </c>
      <c r="B45" s="1661" t="s">
        <v>2114</v>
      </c>
      <c r="C45" s="1642">
        <v>90245</v>
      </c>
      <c r="D45" s="1642">
        <v>76434</v>
      </c>
      <c r="E45" s="1848"/>
      <c r="G45" s="1642">
        <f t="shared" si="4"/>
        <v>76434</v>
      </c>
      <c r="H45" s="1642"/>
      <c r="I45" s="1642">
        <v>5000</v>
      </c>
      <c r="J45" s="1642">
        <v>10000</v>
      </c>
      <c r="K45" s="1642">
        <v>20000</v>
      </c>
      <c r="L45" s="1642">
        <v>27623</v>
      </c>
      <c r="M45" s="1642">
        <v>13811</v>
      </c>
      <c r="N45" s="1873"/>
      <c r="P45" s="1848"/>
      <c r="Q45" s="1848"/>
      <c r="R45" s="1848"/>
      <c r="S45" s="1848"/>
      <c r="U45" s="1639"/>
      <c r="V45" s="1633"/>
      <c r="W45" s="1633"/>
      <c r="X45" s="1633"/>
      <c r="Y45" s="1633"/>
      <c r="Z45" s="1633"/>
      <c r="AA45" s="1633"/>
    </row>
    <row r="46" spans="1:27" s="1611" customFormat="1" ht="24" hidden="1" customHeight="1">
      <c r="A46" s="1656" t="s">
        <v>146</v>
      </c>
      <c r="B46" s="1661" t="s">
        <v>2115</v>
      </c>
      <c r="C46" s="1642">
        <v>5000</v>
      </c>
      <c r="D46" s="1642">
        <v>5000</v>
      </c>
      <c r="E46" s="1848"/>
      <c r="G46" s="1642">
        <f t="shared" si="4"/>
        <v>5000</v>
      </c>
      <c r="H46" s="1642"/>
      <c r="I46" s="1642">
        <v>5000</v>
      </c>
      <c r="J46" s="1642"/>
      <c r="K46" s="1642"/>
      <c r="L46" s="1642"/>
      <c r="M46" s="1642"/>
      <c r="N46" s="1873"/>
      <c r="P46" s="1848"/>
      <c r="Q46" s="1848"/>
      <c r="R46" s="1848"/>
      <c r="S46" s="1848"/>
      <c r="U46" s="1639"/>
      <c r="V46" s="1633"/>
      <c r="W46" s="1633"/>
      <c r="X46" s="1633"/>
      <c r="Y46" s="1633"/>
      <c r="Z46" s="1633"/>
      <c r="AA46" s="1633"/>
    </row>
    <row r="47" spans="1:27" s="1611" customFormat="1" ht="24" hidden="1" customHeight="1">
      <c r="A47" s="1656" t="s">
        <v>146</v>
      </c>
      <c r="B47" s="1661" t="s">
        <v>2116</v>
      </c>
      <c r="C47" s="1642">
        <v>27787</v>
      </c>
      <c r="D47" s="1642">
        <v>24591</v>
      </c>
      <c r="E47" s="1848"/>
      <c r="G47" s="1642">
        <f t="shared" si="4"/>
        <v>24591</v>
      </c>
      <c r="H47" s="1642"/>
      <c r="I47" s="1642"/>
      <c r="J47" s="1642"/>
      <c r="K47" s="1642">
        <v>15000</v>
      </c>
      <c r="L47" s="1642">
        <v>6394</v>
      </c>
      <c r="M47" s="1642">
        <v>3197</v>
      </c>
      <c r="N47" s="1873"/>
      <c r="P47" s="1848"/>
      <c r="Q47" s="1848"/>
      <c r="R47" s="1848"/>
      <c r="S47" s="1848"/>
      <c r="U47" s="1639"/>
      <c r="V47" s="1633"/>
      <c r="W47" s="1633"/>
      <c r="X47" s="1633"/>
      <c r="Y47" s="1633"/>
      <c r="Z47" s="1633"/>
      <c r="AA47" s="1633"/>
    </row>
    <row r="48" spans="1:27" s="1611" customFormat="1" ht="24" hidden="1" customHeight="1">
      <c r="A48" s="1656" t="s">
        <v>146</v>
      </c>
      <c r="B48" s="1661" t="s">
        <v>2077</v>
      </c>
      <c r="C48" s="1642">
        <v>37150</v>
      </c>
      <c r="D48" s="1642">
        <v>31613</v>
      </c>
      <c r="E48" s="1848"/>
      <c r="G48" s="1642">
        <f t="shared" si="4"/>
        <v>31613</v>
      </c>
      <c r="H48" s="1642"/>
      <c r="I48" s="1642"/>
      <c r="J48" s="1642"/>
      <c r="K48" s="1642">
        <v>15000</v>
      </c>
      <c r="L48" s="1642">
        <v>11075</v>
      </c>
      <c r="M48" s="1642">
        <v>5538</v>
      </c>
      <c r="N48" s="1873"/>
      <c r="P48" s="1848"/>
      <c r="Q48" s="1848"/>
      <c r="R48" s="1848"/>
      <c r="S48" s="1848"/>
      <c r="U48" s="1639"/>
      <c r="V48" s="1633"/>
      <c r="W48" s="1633"/>
      <c r="X48" s="1633"/>
      <c r="Y48" s="1633"/>
      <c r="Z48" s="1633"/>
      <c r="AA48" s="1633"/>
    </row>
    <row r="49" spans="1:27" s="1611" customFormat="1" ht="24" hidden="1" customHeight="1">
      <c r="A49" s="1656" t="s">
        <v>146</v>
      </c>
      <c r="B49" s="1661" t="s">
        <v>2118</v>
      </c>
      <c r="C49" s="1642">
        <v>15000</v>
      </c>
      <c r="D49" s="1642">
        <v>53000</v>
      </c>
      <c r="E49" s="1848"/>
      <c r="G49" s="1642">
        <f t="shared" si="4"/>
        <v>53000</v>
      </c>
      <c r="H49" s="1642"/>
      <c r="I49" s="1642"/>
      <c r="J49" s="1642"/>
      <c r="K49" s="1642">
        <v>15000</v>
      </c>
      <c r="L49" s="1642">
        <v>28000</v>
      </c>
      <c r="M49" s="1642">
        <v>10000</v>
      </c>
      <c r="N49" s="1873"/>
      <c r="P49" s="1848"/>
      <c r="Q49" s="1848"/>
      <c r="R49" s="1848"/>
      <c r="S49" s="1848"/>
      <c r="U49" s="1639"/>
      <c r="V49" s="1633"/>
      <c r="W49" s="1633"/>
      <c r="X49" s="1633"/>
      <c r="Y49" s="1633"/>
      <c r="Z49" s="1633"/>
      <c r="AA49" s="1633"/>
    </row>
    <row r="50" spans="1:27" s="1611" customFormat="1" ht="24" hidden="1" customHeight="1">
      <c r="A50" s="1656" t="s">
        <v>146</v>
      </c>
      <c r="B50" s="1661" t="s">
        <v>2117</v>
      </c>
      <c r="C50" s="1642">
        <v>15000</v>
      </c>
      <c r="D50" s="1642">
        <v>63515</v>
      </c>
      <c r="E50" s="1848"/>
      <c r="G50" s="1642">
        <f t="shared" si="4"/>
        <v>63515</v>
      </c>
      <c r="H50" s="1642"/>
      <c r="I50" s="1642"/>
      <c r="J50" s="1642"/>
      <c r="K50" s="1642">
        <v>15000</v>
      </c>
      <c r="L50" s="1642">
        <v>28515</v>
      </c>
      <c r="M50" s="1642">
        <v>20000</v>
      </c>
      <c r="N50" s="1873"/>
      <c r="P50" s="1848"/>
      <c r="Q50" s="1848"/>
      <c r="R50" s="1848"/>
      <c r="S50" s="1848"/>
      <c r="U50" s="1639"/>
      <c r="V50" s="1633"/>
      <c r="W50" s="1633"/>
      <c r="X50" s="1633"/>
      <c r="Y50" s="1633"/>
      <c r="Z50" s="1633"/>
      <c r="AA50" s="1633"/>
    </row>
    <row r="51" spans="1:27" s="1611" customFormat="1" ht="44.25" hidden="1" customHeight="1">
      <c r="A51" s="1656" t="s">
        <v>146</v>
      </c>
      <c r="B51" s="1664" t="s">
        <v>1896</v>
      </c>
      <c r="C51" s="1642"/>
      <c r="D51" s="1642">
        <v>61000</v>
      </c>
      <c r="E51" s="1848"/>
      <c r="G51" s="1642">
        <f t="shared" si="4"/>
        <v>61000</v>
      </c>
      <c r="H51" s="1642"/>
      <c r="I51" s="1642"/>
      <c r="J51" s="1642"/>
      <c r="K51" s="1642">
        <v>3000</v>
      </c>
      <c r="L51" s="1642">
        <v>18000</v>
      </c>
      <c r="M51" s="1642">
        <v>40000</v>
      </c>
      <c r="N51" s="1873"/>
      <c r="P51" s="1848"/>
      <c r="Q51" s="1848"/>
      <c r="R51" s="1848"/>
      <c r="S51" s="1848"/>
      <c r="U51" s="1639"/>
      <c r="V51" s="1633"/>
      <c r="W51" s="1633"/>
      <c r="X51" s="1633"/>
      <c r="Y51" s="1633"/>
      <c r="Z51" s="1633"/>
      <c r="AA51" s="1633"/>
    </row>
    <row r="52" spans="1:27" s="1611" customFormat="1" ht="44.25" hidden="1" customHeight="1">
      <c r="A52" s="1656" t="s">
        <v>146</v>
      </c>
      <c r="B52" s="1664" t="s">
        <v>1897</v>
      </c>
      <c r="C52" s="1642"/>
      <c r="D52" s="1642">
        <v>65000</v>
      </c>
      <c r="E52" s="1848"/>
      <c r="G52" s="1642">
        <f t="shared" si="4"/>
        <v>65000</v>
      </c>
      <c r="H52" s="1642"/>
      <c r="I52" s="1642"/>
      <c r="J52" s="1642"/>
      <c r="K52" s="1642">
        <v>7000</v>
      </c>
      <c r="L52" s="1642">
        <v>18000</v>
      </c>
      <c r="M52" s="1642">
        <v>40000</v>
      </c>
      <c r="N52" s="1873"/>
      <c r="P52" s="1848"/>
      <c r="Q52" s="1848"/>
      <c r="R52" s="1848"/>
      <c r="S52" s="1848"/>
      <c r="U52" s="1639"/>
      <c r="V52" s="1633"/>
      <c r="W52" s="1633"/>
      <c r="X52" s="1633"/>
      <c r="Y52" s="1633"/>
      <c r="Z52" s="1633"/>
      <c r="AA52" s="1633"/>
    </row>
    <row r="53" spans="1:27" ht="31.5" customHeight="1">
      <c r="A53" s="1586">
        <v>2</v>
      </c>
      <c r="B53" s="1647" t="s">
        <v>2119</v>
      </c>
      <c r="C53" s="1633">
        <f>SUM(C54:C55)</f>
        <v>232908</v>
      </c>
      <c r="D53" s="1633">
        <f>'3.11CHUYEN TIEP'!AD8</f>
        <v>264031.5</v>
      </c>
      <c r="E53" s="1632">
        <f>D53-C53</f>
        <v>31123.5</v>
      </c>
      <c r="G53" s="1632">
        <f t="shared" si="4"/>
        <v>276275</v>
      </c>
      <c r="H53" s="1633">
        <f>G53-C53</f>
        <v>43367</v>
      </c>
      <c r="I53" s="1633">
        <v>88657</v>
      </c>
      <c r="J53" s="1633">
        <v>58240</v>
      </c>
      <c r="K53" s="1633">
        <v>129378</v>
      </c>
      <c r="L53" s="1633">
        <f>SUM(L54:L55)</f>
        <v>0</v>
      </c>
      <c r="M53" s="1633">
        <f>SUM(M54:M55)</f>
        <v>0</v>
      </c>
      <c r="N53" s="1865"/>
      <c r="O53" s="1876">
        <f>G53-U53</f>
        <v>24455.5</v>
      </c>
      <c r="P53" s="1772">
        <f>'3.11CHUYEN TIEP'!AD8</f>
        <v>264031.5</v>
      </c>
      <c r="Q53" s="1772"/>
      <c r="R53" s="1772"/>
      <c r="S53" s="1772"/>
      <c r="T53" s="1876"/>
      <c r="U53" s="1639">
        <f t="shared" ref="U53" si="5">SUM(V53:Z53)</f>
        <v>251819.5</v>
      </c>
      <c r="V53" s="1633">
        <f>'3.11CHUYEN TIEP'!V8+'3.11CHUYEN TIEP'!W8</f>
        <v>87357</v>
      </c>
      <c r="W53" s="1633">
        <f>'3.11CHUYEN TIEP'!X8+'3.11CHUYEN TIEP'!Y8</f>
        <v>79255</v>
      </c>
      <c r="X53" s="1633">
        <f>'3.11CHUYEN TIEP'!Z8+'3.11CHUYEN TIEP'!AA8</f>
        <v>67370.5</v>
      </c>
      <c r="Y53" s="1633">
        <f>'3.11CHUYEN TIEP'!AB8</f>
        <v>17837</v>
      </c>
      <c r="Z53" s="1633"/>
      <c r="AA53" s="1633"/>
    </row>
    <row r="54" spans="1:27" s="1611" customFormat="1" ht="31.5" hidden="1" customHeight="1">
      <c r="A54" s="1656" t="s">
        <v>146</v>
      </c>
      <c r="B54" s="1661" t="s">
        <v>2096</v>
      </c>
      <c r="C54" s="1642">
        <v>170621</v>
      </c>
      <c r="D54" s="1642"/>
      <c r="E54" s="1848"/>
      <c r="G54" s="1642"/>
      <c r="H54" s="1642"/>
      <c r="I54" s="1642"/>
      <c r="J54" s="1642"/>
      <c r="K54" s="1642"/>
      <c r="L54" s="1642"/>
      <c r="M54" s="1642"/>
      <c r="N54" s="1873"/>
      <c r="P54" s="1848"/>
      <c r="Q54" s="1848"/>
      <c r="R54" s="1848"/>
      <c r="S54" s="1848"/>
      <c r="U54" s="1639"/>
      <c r="V54" s="1633"/>
      <c r="W54" s="1633"/>
      <c r="X54" s="1633"/>
      <c r="Y54" s="1633"/>
      <c r="Z54" s="1633"/>
      <c r="AA54" s="1633"/>
    </row>
    <row r="55" spans="1:27" s="1611" customFormat="1" ht="31.5" hidden="1" customHeight="1">
      <c r="A55" s="1656" t="s">
        <v>146</v>
      </c>
      <c r="B55" s="1661" t="s">
        <v>2097</v>
      </c>
      <c r="C55" s="1642">
        <v>62287</v>
      </c>
      <c r="D55" s="1642"/>
      <c r="E55" s="1848"/>
      <c r="G55" s="1642"/>
      <c r="H55" s="1642"/>
      <c r="I55" s="1642"/>
      <c r="J55" s="1642"/>
      <c r="K55" s="1642"/>
      <c r="L55" s="1642"/>
      <c r="M55" s="1642"/>
      <c r="N55" s="1873"/>
      <c r="P55" s="1848"/>
      <c r="Q55" s="1848"/>
      <c r="R55" s="1848"/>
      <c r="S55" s="1848"/>
      <c r="U55" s="1639"/>
      <c r="V55" s="1633"/>
      <c r="W55" s="1633"/>
      <c r="X55" s="1633"/>
      <c r="Y55" s="1633"/>
      <c r="Z55" s="1633"/>
      <c r="AA55" s="1633"/>
    </row>
    <row r="56" spans="1:27" s="1611" customFormat="1" ht="31.5" customHeight="1">
      <c r="A56" s="1586">
        <v>3</v>
      </c>
      <c r="B56" s="1647" t="s">
        <v>2148</v>
      </c>
      <c r="C56" s="1633">
        <f>C57+C60+C63</f>
        <v>300723</v>
      </c>
      <c r="D56" s="1633">
        <f>'3.12KCM 2016-2020'!V8</f>
        <v>708880.3</v>
      </c>
      <c r="E56" s="1632">
        <f>D56-C56</f>
        <v>408157.30000000005</v>
      </c>
      <c r="G56" s="1633">
        <f>G57+G60+G63</f>
        <v>586775</v>
      </c>
      <c r="H56" s="1633">
        <f>H57+H60+H63</f>
        <v>286052</v>
      </c>
      <c r="I56" s="1633">
        <f t="shared" ref="I56:M56" si="6">I57+I60+I63</f>
        <v>10009</v>
      </c>
      <c r="J56" s="1633">
        <f t="shared" si="6"/>
        <v>36125</v>
      </c>
      <c r="K56" s="1633">
        <f t="shared" si="6"/>
        <v>38987</v>
      </c>
      <c r="L56" s="1633">
        <f t="shared" si="6"/>
        <v>169510</v>
      </c>
      <c r="M56" s="1633">
        <f t="shared" si="6"/>
        <v>332144</v>
      </c>
      <c r="N56" s="1865"/>
      <c r="O56" s="1844"/>
      <c r="P56" s="1659">
        <f>'3.12KCM 2016-2020'!V8</f>
        <v>708880.3</v>
      </c>
      <c r="Q56" s="1659"/>
      <c r="R56" s="1659"/>
      <c r="S56" s="1659"/>
      <c r="T56" s="1844"/>
      <c r="U56" s="1639">
        <f t="shared" ref="U56" si="7">SUM(V56:Z56)</f>
        <v>722162</v>
      </c>
      <c r="V56" s="1633">
        <f>'3.12KCM 2016-2020'!M8+'3.12KCM 2016-2020'!N8</f>
        <v>21818</v>
      </c>
      <c r="W56" s="1633">
        <f>'3.12KCM 2016-2020'!O8+'3.12KCM 2016-2020'!P8</f>
        <v>53361</v>
      </c>
      <c r="X56" s="1633">
        <f>'3.12KCM 2016-2020'!Q8+'3.12KCM 2016-2020'!R8</f>
        <v>143448</v>
      </c>
      <c r="Y56" s="1633">
        <f>'3.12KCM 2016-2020'!S8+'3.12KCM 2016-2020'!T8</f>
        <v>171390</v>
      </c>
      <c r="Z56" s="1633">
        <v>332145</v>
      </c>
      <c r="AA56" s="1633"/>
    </row>
    <row r="57" spans="1:27" ht="31.5" hidden="1" customHeight="1">
      <c r="A57" s="1586" t="s">
        <v>2149</v>
      </c>
      <c r="B57" s="1647" t="s">
        <v>2121</v>
      </c>
      <c r="C57" s="1633">
        <f>SUM(C58:C59)</f>
        <v>49030</v>
      </c>
      <c r="D57" s="1633">
        <v>29610</v>
      </c>
      <c r="E57" s="1565">
        <v>-19420</v>
      </c>
      <c r="G57" s="1632">
        <f>SUM(I57:M57)</f>
        <v>29610</v>
      </c>
      <c r="H57" s="1633">
        <f>G57-C57</f>
        <v>-19420</v>
      </c>
      <c r="I57" s="1633">
        <v>10009</v>
      </c>
      <c r="J57" s="1633">
        <v>19601</v>
      </c>
      <c r="K57" s="1633">
        <f>SUM(K58:K59)</f>
        <v>0</v>
      </c>
      <c r="L57" s="1633">
        <f>SUM(L58:L59)</f>
        <v>0</v>
      </c>
      <c r="M57" s="1633">
        <f>SUM(M58:M59)</f>
        <v>0</v>
      </c>
      <c r="N57" s="1865"/>
      <c r="P57" s="1565"/>
      <c r="Q57" s="1565"/>
      <c r="R57" s="1565"/>
      <c r="S57" s="1565"/>
      <c r="U57" s="1639"/>
      <c r="V57" s="1633"/>
      <c r="W57" s="1633"/>
      <c r="X57" s="1633"/>
      <c r="Y57" s="1633"/>
      <c r="Z57" s="1633"/>
      <c r="AA57" s="1633"/>
    </row>
    <row r="58" spans="1:27" ht="31.5" hidden="1" customHeight="1">
      <c r="A58" s="1656" t="s">
        <v>146</v>
      </c>
      <c r="B58" s="1661" t="s">
        <v>2096</v>
      </c>
      <c r="C58" s="1642">
        <v>24003</v>
      </c>
      <c r="D58" s="1642"/>
      <c r="E58" s="1565"/>
      <c r="G58" s="1642"/>
      <c r="H58" s="1642"/>
      <c r="I58" s="1642"/>
      <c r="J58" s="1642"/>
      <c r="K58" s="1642"/>
      <c r="L58" s="1642"/>
      <c r="M58" s="1642"/>
      <c r="N58" s="1873"/>
      <c r="P58" s="1565"/>
      <c r="Q58" s="1565"/>
      <c r="R58" s="1565"/>
      <c r="S58" s="1565"/>
      <c r="U58" s="1639"/>
      <c r="V58" s="1633"/>
      <c r="W58" s="1633"/>
      <c r="X58" s="1633"/>
      <c r="Y58" s="1633"/>
      <c r="Z58" s="1633"/>
      <c r="AA58" s="1633"/>
    </row>
    <row r="59" spans="1:27" ht="31.5" hidden="1" customHeight="1">
      <c r="A59" s="1656" t="s">
        <v>146</v>
      </c>
      <c r="B59" s="1661" t="s">
        <v>2097</v>
      </c>
      <c r="C59" s="1642">
        <v>25027</v>
      </c>
      <c r="D59" s="1642"/>
      <c r="E59" s="1565"/>
      <c r="G59" s="1642"/>
      <c r="H59" s="1642"/>
      <c r="I59" s="1642"/>
      <c r="J59" s="1642"/>
      <c r="K59" s="1642"/>
      <c r="L59" s="1642"/>
      <c r="M59" s="1642"/>
      <c r="N59" s="1873"/>
      <c r="P59" s="1565"/>
      <c r="Q59" s="1565"/>
      <c r="R59" s="1565"/>
      <c r="S59" s="1565"/>
      <c r="U59" s="1639"/>
      <c r="V59" s="1633"/>
      <c r="W59" s="1633"/>
      <c r="X59" s="1633"/>
      <c r="Y59" s="1633"/>
      <c r="Z59" s="1633"/>
      <c r="AA59" s="1633"/>
    </row>
    <row r="60" spans="1:27" ht="31.5" hidden="1" customHeight="1">
      <c r="A60" s="1586" t="s">
        <v>2150</v>
      </c>
      <c r="B60" s="1647" t="s">
        <v>2120</v>
      </c>
      <c r="C60" s="1633">
        <f>SUM(C61:C62)</f>
        <v>87755</v>
      </c>
      <c r="D60" s="1633">
        <v>99301</v>
      </c>
      <c r="E60" s="1565">
        <v>11546</v>
      </c>
      <c r="G60" s="1632">
        <f>SUM(I60:M60)</f>
        <v>99301</v>
      </c>
      <c r="H60" s="1633">
        <f>G60-C60</f>
        <v>11546</v>
      </c>
      <c r="I60" s="1633">
        <f>SUM(I61:I62)</f>
        <v>0</v>
      </c>
      <c r="J60" s="1633">
        <v>16524</v>
      </c>
      <c r="K60" s="1633">
        <f>SUM(K61:K62)</f>
        <v>0</v>
      </c>
      <c r="L60" s="1633">
        <v>82777</v>
      </c>
      <c r="M60" s="1633">
        <f>SUM(M61:M62)</f>
        <v>0</v>
      </c>
      <c r="N60" s="1865"/>
      <c r="P60" s="1565"/>
      <c r="Q60" s="1565"/>
      <c r="R60" s="1565"/>
      <c r="S60" s="1565"/>
      <c r="U60" s="1639"/>
      <c r="V60" s="1633"/>
      <c r="W60" s="1633"/>
      <c r="X60" s="1633"/>
      <c r="Y60" s="1633"/>
      <c r="Z60" s="1633"/>
      <c r="AA60" s="1633"/>
    </row>
    <row r="61" spans="1:27" ht="31.5" hidden="1" customHeight="1">
      <c r="A61" s="1656" t="s">
        <v>146</v>
      </c>
      <c r="B61" s="1661" t="s">
        <v>2096</v>
      </c>
      <c r="C61" s="1642">
        <v>6903</v>
      </c>
      <c r="D61" s="1642"/>
      <c r="E61" s="1565"/>
      <c r="G61" s="1642"/>
      <c r="H61" s="1642"/>
      <c r="I61" s="1642"/>
      <c r="J61" s="1642"/>
      <c r="K61" s="1642"/>
      <c r="L61" s="1642"/>
      <c r="M61" s="1642"/>
      <c r="N61" s="1873"/>
      <c r="P61" s="1565"/>
      <c r="Q61" s="1565"/>
      <c r="R61" s="1565"/>
      <c r="S61" s="1565"/>
      <c r="U61" s="1639"/>
      <c r="V61" s="1633"/>
      <c r="W61" s="1633"/>
      <c r="X61" s="1633"/>
      <c r="Y61" s="1633"/>
      <c r="Z61" s="1633"/>
      <c r="AA61" s="1633"/>
    </row>
    <row r="62" spans="1:27" ht="31.5" hidden="1" customHeight="1">
      <c r="A62" s="1656" t="s">
        <v>146</v>
      </c>
      <c r="B62" s="1661" t="s">
        <v>2097</v>
      </c>
      <c r="C62" s="1642">
        <v>80852</v>
      </c>
      <c r="D62" s="1642"/>
      <c r="E62" s="1565"/>
      <c r="G62" s="1642"/>
      <c r="H62" s="1642"/>
      <c r="I62" s="1642"/>
      <c r="J62" s="1642"/>
      <c r="K62" s="1642"/>
      <c r="L62" s="1642"/>
      <c r="M62" s="1642"/>
      <c r="N62" s="1873"/>
      <c r="P62" s="1565"/>
      <c r="Q62" s="1565"/>
      <c r="R62" s="1565"/>
      <c r="S62" s="1565"/>
      <c r="U62" s="1639"/>
      <c r="V62" s="1633"/>
      <c r="W62" s="1633"/>
      <c r="X62" s="1633"/>
      <c r="Y62" s="1633"/>
      <c r="Z62" s="1633"/>
      <c r="AA62" s="1633"/>
    </row>
    <row r="63" spans="1:27" ht="44.25" hidden="1" customHeight="1">
      <c r="A63" s="1586" t="s">
        <v>2151</v>
      </c>
      <c r="B63" s="1647" t="s">
        <v>2382</v>
      </c>
      <c r="C63" s="1633">
        <v>163938</v>
      </c>
      <c r="D63" s="1633">
        <v>457864</v>
      </c>
      <c r="E63" s="1565">
        <v>293926</v>
      </c>
      <c r="G63" s="1632">
        <f>SUM(I63:M63)</f>
        <v>457864</v>
      </c>
      <c r="H63" s="1633">
        <f>G63-C63</f>
        <v>293926</v>
      </c>
      <c r="I63" s="1633"/>
      <c r="J63" s="1633"/>
      <c r="K63" s="1633">
        <v>38987</v>
      </c>
      <c r="L63" s="1633">
        <v>86733</v>
      </c>
      <c r="M63" s="1633">
        <v>332144</v>
      </c>
      <c r="N63" s="1865"/>
      <c r="P63" s="1565"/>
      <c r="Q63" s="1565"/>
      <c r="R63" s="1565"/>
      <c r="S63" s="1565"/>
      <c r="U63" s="1639"/>
      <c r="V63" s="1633"/>
      <c r="W63" s="1633"/>
      <c r="X63" s="1633"/>
      <c r="Y63" s="1633"/>
      <c r="Z63" s="1633"/>
      <c r="AA63" s="1633"/>
    </row>
    <row r="64" spans="1:27" ht="31.5">
      <c r="A64" s="1899" t="s">
        <v>2130</v>
      </c>
      <c r="B64" s="1615" t="s">
        <v>2415</v>
      </c>
      <c r="C64" s="1639">
        <v>1981483</v>
      </c>
      <c r="D64" s="1639">
        <v>2805944</v>
      </c>
      <c r="E64" s="1639">
        <f>D64-C64</f>
        <v>824461</v>
      </c>
      <c r="G64" s="1639">
        <v>2805944</v>
      </c>
      <c r="H64" s="1639">
        <f>G64-C64</f>
        <v>824461</v>
      </c>
      <c r="P64" s="1565"/>
      <c r="Q64" s="1565"/>
      <c r="R64" s="1565"/>
      <c r="S64" s="1565"/>
    </row>
  </sheetData>
  <mergeCells count="3">
    <mergeCell ref="A1:E1"/>
    <mergeCell ref="A2:E2"/>
    <mergeCell ref="A3:E3"/>
  </mergeCells>
  <pageMargins left="1.43" right="0.47244094488188981" top="0.3937007874015748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16"/>
  <sheetViews>
    <sheetView workbookViewId="0">
      <selection activeCell="B11" sqref="B11"/>
    </sheetView>
  </sheetViews>
  <sheetFormatPr defaultColWidth="9" defaultRowHeight="15.75"/>
  <cols>
    <col min="1" max="1" width="3.375" style="2003" bestFit="1" customWidth="1"/>
    <col min="2" max="2" width="62.125" style="2007" customWidth="1"/>
    <col min="3" max="3" width="13.25" style="2005" customWidth="1"/>
    <col min="4" max="4" width="13.25" style="2006" customWidth="1"/>
    <col min="5" max="16384" width="9" style="2005"/>
  </cols>
  <sheetData>
    <row r="1" spans="1:4" s="1999" customFormat="1" ht="45" customHeight="1">
      <c r="A1" s="2193" t="s">
        <v>2426</v>
      </c>
      <c r="B1" s="2194"/>
      <c r="C1" s="1997"/>
      <c r="D1" s="1998"/>
    </row>
    <row r="2" spans="1:4" s="1541" customFormat="1" ht="35.25" customHeight="1">
      <c r="A2" s="2195" t="s">
        <v>2427</v>
      </c>
      <c r="B2" s="2196"/>
      <c r="C2" s="2001"/>
      <c r="D2" s="2002"/>
    </row>
    <row r="3" spans="1:4" s="1541" customFormat="1">
      <c r="B3" s="2000"/>
      <c r="C3" s="2001"/>
      <c r="D3" s="2002"/>
    </row>
    <row r="5" spans="1:4">
      <c r="A5" s="2003">
        <v>1</v>
      </c>
      <c r="B5" s="2004" t="s">
        <v>2428</v>
      </c>
    </row>
    <row r="6" spans="1:4">
      <c r="A6" s="2003">
        <v>2</v>
      </c>
      <c r="B6" s="2004" t="s">
        <v>2429</v>
      </c>
    </row>
    <row r="7" spans="1:4">
      <c r="A7" s="2003">
        <v>3</v>
      </c>
      <c r="B7" s="2004" t="s">
        <v>2430</v>
      </c>
    </row>
    <row r="8" spans="1:4">
      <c r="A8" s="2003">
        <v>4</v>
      </c>
      <c r="B8" s="2004" t="s">
        <v>2432</v>
      </c>
    </row>
    <row r="9" spans="1:4">
      <c r="A9" s="2003">
        <v>5</v>
      </c>
      <c r="B9" s="2004" t="s">
        <v>2433</v>
      </c>
    </row>
    <row r="10" spans="1:4">
      <c r="A10" s="2003">
        <v>6</v>
      </c>
      <c r="B10" s="2004" t="s">
        <v>2434</v>
      </c>
    </row>
    <row r="11" spans="1:4">
      <c r="A11" s="2003">
        <v>7</v>
      </c>
      <c r="B11" s="2004" t="s">
        <v>2435</v>
      </c>
    </row>
    <row r="12" spans="1:4">
      <c r="A12" s="2003">
        <v>8</v>
      </c>
      <c r="B12" s="2004" t="s">
        <v>2436</v>
      </c>
    </row>
    <row r="13" spans="1:4">
      <c r="A13" s="2003">
        <v>9</v>
      </c>
      <c r="B13" s="2004" t="s">
        <v>2437</v>
      </c>
    </row>
    <row r="14" spans="1:4">
      <c r="A14" s="2003">
        <v>10</v>
      </c>
      <c r="B14" s="2004" t="s">
        <v>2438</v>
      </c>
    </row>
    <row r="15" spans="1:4">
      <c r="A15" s="2003">
        <v>11</v>
      </c>
      <c r="B15" s="2004" t="s">
        <v>2439</v>
      </c>
    </row>
    <row r="16" spans="1:4">
      <c r="A16" s="2003">
        <v>12</v>
      </c>
      <c r="B16" s="2004" t="s">
        <v>2440</v>
      </c>
    </row>
  </sheetData>
  <mergeCells count="2">
    <mergeCell ref="A1:B1"/>
    <mergeCell ref="A2:B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B35"/>
  <sheetViews>
    <sheetView zoomScale="60" zoomScaleNormal="60" zoomScalePageLayoutView="60" workbookViewId="0">
      <pane xSplit="7" ySplit="8" topLeftCell="H30" activePane="bottomRight" state="frozen"/>
      <selection pane="topRight" activeCell="H1" sqref="H1"/>
      <selection pane="bottomLeft" activeCell="A9" sqref="A9"/>
      <selection pane="bottomRight" activeCell="AK9" sqref="AK9"/>
    </sheetView>
  </sheetViews>
  <sheetFormatPr defaultRowHeight="12.75"/>
  <cols>
    <col min="1" max="1" width="4.625" style="35" customWidth="1"/>
    <col min="2" max="2" width="38.875" style="1265" customWidth="1"/>
    <col min="3" max="3" width="10.375" style="1265" hidden="1" customWidth="1"/>
    <col min="4" max="4" width="9.5" style="1266" hidden="1" customWidth="1"/>
    <col min="5" max="5" width="9" style="35" hidden="1" customWidth="1"/>
    <col min="6" max="6" width="10" style="35" hidden="1" customWidth="1"/>
    <col min="7" max="7" width="11.375" style="35" hidden="1" customWidth="1"/>
    <col min="8" max="8" width="7.625" style="1265" customWidth="1"/>
    <col min="9" max="9" width="6.75" style="1267" customWidth="1"/>
    <col min="10" max="10" width="9.75" style="1267" hidden="1" customWidth="1"/>
    <col min="11" max="11" width="7" style="1268" customWidth="1"/>
    <col min="12" max="12" width="10.625" style="1268" hidden="1" customWidth="1"/>
    <col min="13" max="13" width="10.75" style="1268" hidden="1" customWidth="1"/>
    <col min="14" max="14" width="15" style="2013" customWidth="1"/>
    <col min="15" max="15" width="12.125" style="35" customWidth="1"/>
    <col min="16" max="16" width="9.125" style="35" customWidth="1"/>
    <col min="17" max="17" width="11.625" style="35" customWidth="1"/>
    <col min="18" max="18" width="10.75" style="35" hidden="1" customWidth="1"/>
    <col min="19" max="19" width="9.375" style="35" hidden="1" customWidth="1"/>
    <col min="20" max="20" width="11.125" style="35" hidden="1" customWidth="1"/>
    <col min="21" max="21" width="13.25" style="35" customWidth="1"/>
    <col min="22" max="29" width="11.25" style="35" hidden="1" customWidth="1"/>
    <col min="30" max="30" width="12.375" style="35" customWidth="1"/>
    <col min="31" max="31" width="13.25" style="35" hidden="1" customWidth="1"/>
    <col min="32" max="32" width="11.5" style="35" hidden="1" customWidth="1"/>
    <col min="33" max="33" width="17.125" style="35" hidden="1" customWidth="1"/>
    <col min="34" max="34" width="13.5" style="35" hidden="1" customWidth="1"/>
    <col min="35" max="35" width="11.5" style="35" hidden="1" customWidth="1"/>
    <col min="36" max="36" width="22" style="1265" hidden="1" customWidth="1"/>
    <col min="37" max="37" width="13" style="1265" customWidth="1"/>
    <col min="38" max="38" width="18.875" style="35" customWidth="1"/>
    <col min="39" max="39" width="17.75" style="35" hidden="1" customWidth="1"/>
    <col min="40" max="42" width="0" style="35" hidden="1" customWidth="1"/>
    <col min="43" max="16384" width="9" style="35"/>
  </cols>
  <sheetData>
    <row r="1" spans="1:42" ht="32.25" customHeight="1">
      <c r="A1" s="2215" t="s">
        <v>2431</v>
      </c>
      <c r="B1" s="2215"/>
      <c r="C1" s="2215"/>
      <c r="D1" s="2215"/>
      <c r="E1" s="2215"/>
      <c r="F1" s="2215"/>
      <c r="G1" s="2215"/>
      <c r="H1" s="2215"/>
      <c r="I1" s="2215"/>
      <c r="J1" s="2215"/>
      <c r="K1" s="2215"/>
      <c r="L1" s="2215"/>
      <c r="M1" s="2215"/>
      <c r="N1" s="2215"/>
      <c r="O1" s="2215"/>
      <c r="P1" s="2215"/>
      <c r="Q1" s="2215"/>
      <c r="R1" s="2215"/>
      <c r="S1" s="2215"/>
      <c r="T1" s="2215"/>
      <c r="U1" s="2215"/>
      <c r="V1" s="2215"/>
      <c r="W1" s="2215"/>
      <c r="X1" s="2215"/>
      <c r="Y1" s="2215"/>
      <c r="Z1" s="2215"/>
      <c r="AA1" s="2215"/>
      <c r="AB1" s="2215"/>
      <c r="AC1" s="2215"/>
      <c r="AD1" s="2215"/>
      <c r="AE1" s="2215"/>
      <c r="AF1" s="2215"/>
      <c r="AG1" s="2215"/>
      <c r="AH1" s="2215"/>
      <c r="AI1" s="2215"/>
      <c r="AJ1" s="2215"/>
      <c r="AK1" s="2215"/>
      <c r="AL1" s="2215"/>
    </row>
    <row r="2" spans="1:42" ht="32.25" customHeight="1">
      <c r="A2" s="2216" t="s">
        <v>2425</v>
      </c>
      <c r="B2" s="2216"/>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row>
    <row r="3" spans="1:42" ht="27.75" customHeight="1">
      <c r="A3" s="2214" t="s">
        <v>2421</v>
      </c>
      <c r="B3" s="2214"/>
      <c r="C3" s="2214"/>
      <c r="D3" s="2214"/>
      <c r="E3" s="2214"/>
      <c r="F3" s="2214"/>
      <c r="G3" s="2214"/>
      <c r="H3" s="2214"/>
      <c r="I3" s="2214"/>
      <c r="J3" s="2214"/>
      <c r="K3" s="2214"/>
      <c r="L3" s="2214"/>
      <c r="M3" s="2214"/>
      <c r="N3" s="2214"/>
      <c r="O3" s="2214"/>
      <c r="P3" s="2214"/>
      <c r="Q3" s="2214"/>
      <c r="R3" s="2214"/>
      <c r="S3" s="2214"/>
      <c r="T3" s="2214"/>
      <c r="U3" s="2214"/>
      <c r="V3" s="2214"/>
      <c r="W3" s="2214"/>
      <c r="X3" s="2214"/>
      <c r="Y3" s="2214"/>
      <c r="Z3" s="2214"/>
      <c r="AA3" s="2214"/>
      <c r="AB3" s="2214"/>
      <c r="AC3" s="2214"/>
      <c r="AD3" s="2214"/>
      <c r="AE3" s="2214"/>
      <c r="AF3" s="2214"/>
      <c r="AG3" s="2214"/>
      <c r="AH3" s="2214"/>
      <c r="AI3" s="2214"/>
      <c r="AJ3" s="2214"/>
      <c r="AK3" s="2214"/>
    </row>
    <row r="4" spans="1:42" s="1487" customFormat="1" ht="15.75" customHeight="1">
      <c r="A4" s="2197" t="s">
        <v>0</v>
      </c>
      <c r="B4" s="2197" t="s">
        <v>1</v>
      </c>
      <c r="C4" s="2197" t="s">
        <v>1147</v>
      </c>
      <c r="D4" s="2197"/>
      <c r="E4" s="2197" t="s">
        <v>8</v>
      </c>
      <c r="F4" s="2197" t="s">
        <v>643</v>
      </c>
      <c r="G4" s="2197" t="s">
        <v>644</v>
      </c>
      <c r="H4" s="2198" t="s">
        <v>2</v>
      </c>
      <c r="I4" s="2208" t="s">
        <v>1090</v>
      </c>
      <c r="J4" s="2208" t="s">
        <v>1142</v>
      </c>
      <c r="K4" s="2204" t="s">
        <v>649</v>
      </c>
      <c r="L4" s="2204" t="s">
        <v>1143</v>
      </c>
      <c r="M4" s="2218" t="s">
        <v>3</v>
      </c>
      <c r="N4" s="2219"/>
      <c r="O4" s="2219"/>
      <c r="P4" s="2219"/>
      <c r="Q4" s="2220"/>
      <c r="R4" s="2205" t="s">
        <v>4</v>
      </c>
      <c r="S4" s="2205"/>
      <c r="T4" s="2205"/>
      <c r="U4" s="2213" t="s">
        <v>1663</v>
      </c>
      <c r="V4" s="2201" t="s">
        <v>15</v>
      </c>
      <c r="W4" s="2201" t="s">
        <v>2154</v>
      </c>
      <c r="X4" s="2201" t="s">
        <v>16</v>
      </c>
      <c r="Y4" s="2201" t="s">
        <v>2152</v>
      </c>
      <c r="Z4" s="2201" t="s">
        <v>1715</v>
      </c>
      <c r="AA4" s="2201" t="s">
        <v>2153</v>
      </c>
      <c r="AB4" s="2201" t="s">
        <v>1716</v>
      </c>
      <c r="AC4" s="2201" t="s">
        <v>1717</v>
      </c>
      <c r="AD4" s="2201" t="s">
        <v>2127</v>
      </c>
      <c r="AE4" s="2213" t="s">
        <v>6</v>
      </c>
      <c r="AF4" s="2213"/>
      <c r="AG4" s="2213"/>
      <c r="AH4" s="2213"/>
      <c r="AI4" s="2213"/>
      <c r="AJ4" s="2213"/>
      <c r="AK4" s="2213" t="s">
        <v>2128</v>
      </c>
      <c r="AL4" s="2205" t="s">
        <v>7</v>
      </c>
      <c r="AM4" s="2205" t="s">
        <v>2155</v>
      </c>
      <c r="AN4" s="2137"/>
      <c r="AO4" s="2137"/>
      <c r="AP4" s="2137"/>
    </row>
    <row r="5" spans="1:42" s="1487" customFormat="1" ht="39" customHeight="1">
      <c r="A5" s="2197"/>
      <c r="B5" s="2197"/>
      <c r="C5" s="2199" t="s">
        <v>1148</v>
      </c>
      <c r="D5" s="2198" t="s">
        <v>12</v>
      </c>
      <c r="E5" s="2197"/>
      <c r="F5" s="2197"/>
      <c r="G5" s="2197"/>
      <c r="H5" s="2199"/>
      <c r="I5" s="2208"/>
      <c r="J5" s="2208"/>
      <c r="K5" s="2204"/>
      <c r="L5" s="2204"/>
      <c r="M5" s="2197" t="s">
        <v>1144</v>
      </c>
      <c r="N5" s="2197" t="s">
        <v>1145</v>
      </c>
      <c r="O5" s="2205" t="s">
        <v>10</v>
      </c>
      <c r="P5" s="2205"/>
      <c r="Q5" s="2205"/>
      <c r="R5" s="2205"/>
      <c r="S5" s="2205"/>
      <c r="T5" s="2205"/>
      <c r="U5" s="2213"/>
      <c r="V5" s="2202"/>
      <c r="W5" s="2202"/>
      <c r="X5" s="2202"/>
      <c r="Y5" s="2202"/>
      <c r="Z5" s="2202"/>
      <c r="AA5" s="2202"/>
      <c r="AB5" s="2202"/>
      <c r="AC5" s="2202"/>
      <c r="AD5" s="2202"/>
      <c r="AE5" s="2213"/>
      <c r="AF5" s="2213"/>
      <c r="AG5" s="2213"/>
      <c r="AH5" s="2213"/>
      <c r="AI5" s="2213"/>
      <c r="AJ5" s="2213"/>
      <c r="AK5" s="2213"/>
      <c r="AL5" s="2205"/>
      <c r="AM5" s="2205"/>
      <c r="AN5" s="2210" t="s">
        <v>2157</v>
      </c>
      <c r="AO5" s="2211"/>
      <c r="AP5" s="2212"/>
    </row>
    <row r="6" spans="1:42" s="1487" customFormat="1" ht="39.75" customHeight="1">
      <c r="A6" s="2197"/>
      <c r="B6" s="2197"/>
      <c r="C6" s="2199"/>
      <c r="D6" s="2199"/>
      <c r="E6" s="2197"/>
      <c r="F6" s="2197"/>
      <c r="G6" s="2197"/>
      <c r="H6" s="2199"/>
      <c r="I6" s="2208"/>
      <c r="J6" s="2208"/>
      <c r="K6" s="2204"/>
      <c r="L6" s="2204"/>
      <c r="M6" s="2197"/>
      <c r="N6" s="2197"/>
      <c r="O6" s="2205" t="s">
        <v>11</v>
      </c>
      <c r="P6" s="2206" t="s">
        <v>14</v>
      </c>
      <c r="Q6" s="2207"/>
      <c r="R6" s="2205" t="s">
        <v>12</v>
      </c>
      <c r="S6" s="2206" t="s">
        <v>14</v>
      </c>
      <c r="T6" s="2207"/>
      <c r="U6" s="2213"/>
      <c r="V6" s="2202"/>
      <c r="W6" s="2202"/>
      <c r="X6" s="2202"/>
      <c r="Y6" s="2202"/>
      <c r="Z6" s="2202"/>
      <c r="AA6" s="2202"/>
      <c r="AB6" s="2202"/>
      <c r="AC6" s="2202"/>
      <c r="AD6" s="2202"/>
      <c r="AE6" s="2217" t="s">
        <v>13</v>
      </c>
      <c r="AF6" s="2217" t="s">
        <v>14</v>
      </c>
      <c r="AG6" s="2217"/>
      <c r="AH6" s="2217"/>
      <c r="AI6" s="2217"/>
      <c r="AJ6" s="2217"/>
      <c r="AK6" s="2213"/>
      <c r="AL6" s="2205"/>
      <c r="AM6" s="2205"/>
      <c r="AN6" s="2210" t="s">
        <v>2158</v>
      </c>
      <c r="AO6" s="2211"/>
      <c r="AP6" s="2212"/>
    </row>
    <row r="7" spans="1:42" s="1487" customFormat="1" ht="68.25" customHeight="1">
      <c r="A7" s="2197"/>
      <c r="B7" s="2197"/>
      <c r="C7" s="2200"/>
      <c r="D7" s="2200"/>
      <c r="E7" s="2197"/>
      <c r="F7" s="2197"/>
      <c r="G7" s="2197"/>
      <c r="H7" s="2200"/>
      <c r="I7" s="2208"/>
      <c r="J7" s="2208"/>
      <c r="K7" s="2204"/>
      <c r="L7" s="2204"/>
      <c r="M7" s="2197"/>
      <c r="N7" s="2197"/>
      <c r="O7" s="2205"/>
      <c r="P7" s="2139" t="s">
        <v>1149</v>
      </c>
      <c r="Q7" s="2077" t="s">
        <v>1150</v>
      </c>
      <c r="R7" s="2205"/>
      <c r="S7" s="2139" t="s">
        <v>1149</v>
      </c>
      <c r="T7" s="2077" t="s">
        <v>1150</v>
      </c>
      <c r="U7" s="2213"/>
      <c r="V7" s="2203"/>
      <c r="W7" s="2203"/>
      <c r="X7" s="2203"/>
      <c r="Y7" s="2203"/>
      <c r="Z7" s="2203"/>
      <c r="AA7" s="2203"/>
      <c r="AB7" s="2203"/>
      <c r="AC7" s="2203"/>
      <c r="AD7" s="2203"/>
      <c r="AE7" s="2217"/>
      <c r="AF7" s="2140" t="s">
        <v>15</v>
      </c>
      <c r="AG7" s="2140" t="s">
        <v>1540</v>
      </c>
      <c r="AH7" s="2140"/>
      <c r="AI7" s="2140" t="s">
        <v>16</v>
      </c>
      <c r="AJ7" s="2140" t="s">
        <v>17</v>
      </c>
      <c r="AK7" s="2213"/>
      <c r="AL7" s="2209"/>
      <c r="AM7" s="2209"/>
      <c r="AN7" s="2210" t="s">
        <v>2159</v>
      </c>
      <c r="AO7" s="2211"/>
      <c r="AP7" s="2212"/>
    </row>
    <row r="8" spans="1:42" s="2023" customFormat="1" ht="24.75" customHeight="1">
      <c r="A8" s="2137"/>
      <c r="B8" s="2137" t="s">
        <v>1484</v>
      </c>
      <c r="C8" s="2138"/>
      <c r="D8" s="2138"/>
      <c r="E8" s="2137"/>
      <c r="F8" s="2137"/>
      <c r="G8" s="2137"/>
      <c r="H8" s="2137"/>
      <c r="I8" s="2137"/>
      <c r="J8" s="2137"/>
      <c r="K8" s="2137"/>
      <c r="L8" s="2137"/>
      <c r="M8" s="2137"/>
      <c r="N8" s="2137"/>
      <c r="O8" s="2140">
        <f t="shared" ref="O8:Q8" si="0">SUBTOTAL(109,O9:O57)</f>
        <v>201034.22222222222</v>
      </c>
      <c r="P8" s="2140">
        <f t="shared" si="0"/>
        <v>0</v>
      </c>
      <c r="Q8" s="2140">
        <f t="shared" si="0"/>
        <v>161734.22222222222</v>
      </c>
      <c r="R8" s="2140">
        <f>SUBTOTAL(109,R10:R57)</f>
        <v>43237</v>
      </c>
      <c r="S8" s="2140">
        <f>SUBTOTAL(109,S10:S57)</f>
        <v>0</v>
      </c>
      <c r="T8" s="2140">
        <f>SUBTOTAL(109,T10:T57)</f>
        <v>43237</v>
      </c>
      <c r="U8" s="2140">
        <f t="shared" ref="U8:AD8" si="1">SUBTOTAL(109,U9:U57)</f>
        <v>45891.4</v>
      </c>
      <c r="V8" s="2140">
        <f t="shared" si="1"/>
        <v>8300</v>
      </c>
      <c r="W8" s="2140">
        <f t="shared" si="1"/>
        <v>0</v>
      </c>
      <c r="X8" s="2140">
        <f t="shared" si="1"/>
        <v>9096</v>
      </c>
      <c r="Y8" s="2140">
        <f t="shared" si="1"/>
        <v>190</v>
      </c>
      <c r="Z8" s="2140">
        <f t="shared" si="1"/>
        <v>21558</v>
      </c>
      <c r="AA8" s="2140">
        <f t="shared" si="1"/>
        <v>0</v>
      </c>
      <c r="AB8" s="2140">
        <f t="shared" si="1"/>
        <v>19732</v>
      </c>
      <c r="AC8" s="2140">
        <f t="shared" si="1"/>
        <v>18221</v>
      </c>
      <c r="AD8" s="2140">
        <f t="shared" si="1"/>
        <v>77097</v>
      </c>
      <c r="AE8" s="2140">
        <f t="shared" ref="AE8:AJ8" si="2">SUBTOTAL(109,AE10:AE31)</f>
        <v>66137.399999999994</v>
      </c>
      <c r="AF8" s="2140">
        <f t="shared" si="2"/>
        <v>8300</v>
      </c>
      <c r="AG8" s="2140">
        <f t="shared" si="2"/>
        <v>37591.9</v>
      </c>
      <c r="AH8" s="2140">
        <f t="shared" si="2"/>
        <v>0</v>
      </c>
      <c r="AI8" s="2140">
        <f t="shared" si="2"/>
        <v>9095.4</v>
      </c>
      <c r="AJ8" s="2140">
        <f t="shared" si="2"/>
        <v>48742</v>
      </c>
      <c r="AK8" s="1725">
        <f>AD8-U8</f>
        <v>31205.599999999999</v>
      </c>
      <c r="AL8" s="2137"/>
      <c r="AM8" s="2078"/>
      <c r="AN8" s="2076"/>
      <c r="AO8" s="2076"/>
      <c r="AP8" s="2076"/>
    </row>
    <row r="9" spans="1:42" s="2025" customFormat="1" ht="50.25" customHeight="1">
      <c r="A9" s="1954" t="s">
        <v>2129</v>
      </c>
      <c r="B9" s="1955" t="s">
        <v>2122</v>
      </c>
      <c r="C9" s="2024"/>
      <c r="D9" s="2024"/>
      <c r="E9" s="1954"/>
      <c r="F9" s="1954"/>
      <c r="G9" s="1954"/>
      <c r="H9" s="1954"/>
      <c r="I9" s="1954"/>
      <c r="J9" s="1954"/>
      <c r="K9" s="1954"/>
      <c r="L9" s="1954"/>
      <c r="M9" s="1954"/>
      <c r="N9" s="1954"/>
      <c r="O9" s="1725">
        <f t="shared" ref="O9:Q9" si="3">SUBTOTAL(109,O10:O21)</f>
        <v>123971</v>
      </c>
      <c r="P9" s="1725">
        <f t="shared" si="3"/>
        <v>0</v>
      </c>
      <c r="Q9" s="1725">
        <f t="shared" si="3"/>
        <v>84671</v>
      </c>
      <c r="R9" s="1725">
        <f t="shared" ref="R9:AJ9" si="4">SUBTOTAL(109,R10:R21)</f>
        <v>43237</v>
      </c>
      <c r="S9" s="1725">
        <f t="shared" si="4"/>
        <v>0</v>
      </c>
      <c r="T9" s="1725">
        <f t="shared" si="4"/>
        <v>43237</v>
      </c>
      <c r="U9" s="1725">
        <f t="shared" si="4"/>
        <v>27639.7</v>
      </c>
      <c r="V9" s="1725">
        <f t="shared" si="4"/>
        <v>8300</v>
      </c>
      <c r="W9" s="1725">
        <f t="shared" si="4"/>
        <v>0</v>
      </c>
      <c r="X9" s="1725">
        <f t="shared" si="4"/>
        <v>9096</v>
      </c>
      <c r="Y9" s="1725">
        <f t="shared" si="4"/>
        <v>0</v>
      </c>
      <c r="Z9" s="1725">
        <f t="shared" si="4"/>
        <v>8974</v>
      </c>
      <c r="AA9" s="1725">
        <f t="shared" si="4"/>
        <v>0</v>
      </c>
      <c r="AB9" s="1725">
        <f t="shared" si="4"/>
        <v>1270</v>
      </c>
      <c r="AC9" s="1725">
        <f t="shared" si="4"/>
        <v>0</v>
      </c>
      <c r="AD9" s="1725">
        <f t="shared" si="4"/>
        <v>27640</v>
      </c>
      <c r="AE9" s="1725">
        <f t="shared" si="4"/>
        <v>27639.7</v>
      </c>
      <c r="AF9" s="1725">
        <f t="shared" si="4"/>
        <v>8300</v>
      </c>
      <c r="AG9" s="1725">
        <f t="shared" si="4"/>
        <v>19339.900000000001</v>
      </c>
      <c r="AH9" s="1725">
        <f t="shared" si="4"/>
        <v>0</v>
      </c>
      <c r="AI9" s="1725">
        <f t="shared" si="4"/>
        <v>9095.4</v>
      </c>
      <c r="AJ9" s="1725">
        <f t="shared" si="4"/>
        <v>10244.299999999999</v>
      </c>
      <c r="AK9" s="1725"/>
      <c r="AL9" s="1954"/>
      <c r="AM9" s="2079"/>
      <c r="AN9" s="2080"/>
    </row>
    <row r="10" spans="1:42" s="2035" customFormat="1" ht="59.25" customHeight="1">
      <c r="A10" s="1492">
        <v>1</v>
      </c>
      <c r="B10" s="2081" t="s">
        <v>18</v>
      </c>
      <c r="C10" s="2081"/>
      <c r="D10" s="2081"/>
      <c r="E10" s="1257" t="s">
        <v>1116</v>
      </c>
      <c r="F10" s="1258" t="s">
        <v>1140</v>
      </c>
      <c r="G10" s="1257"/>
      <c r="H10" s="1256" t="s">
        <v>19</v>
      </c>
      <c r="I10" s="1260">
        <v>2012</v>
      </c>
      <c r="J10" s="1260"/>
      <c r="K10" s="1260">
        <v>2014</v>
      </c>
      <c r="L10" s="1260"/>
      <c r="M10" s="1260"/>
      <c r="N10" s="1385" t="s">
        <v>20</v>
      </c>
      <c r="O10" s="1575">
        <f>VLOOKUP(B10,goc!$B$12:$AB$27,14,0)</f>
        <v>14736</v>
      </c>
      <c r="P10" s="1575">
        <f>VLOOKUP(B10,goc!$B$12:$AB$27,15,0)</f>
        <v>0</v>
      </c>
      <c r="Q10" s="1575">
        <f>VLOOKUP(B10,goc!$B$12:$AB$27,16,0)</f>
        <v>14736</v>
      </c>
      <c r="R10" s="1575">
        <f>VLOOKUP(B10,goc!$B$12:$AB$27,17,0)</f>
        <v>14020</v>
      </c>
      <c r="S10" s="1575">
        <f>VLOOKUP(B10,goc!$B$12:$AB$27,18,0)</f>
        <v>0</v>
      </c>
      <c r="T10" s="1575">
        <f>VLOOKUP(B10,goc!$B$12:$AB$27,19,0)</f>
        <v>14020</v>
      </c>
      <c r="U10" s="1575">
        <v>195</v>
      </c>
      <c r="V10" s="1575">
        <v>195</v>
      </c>
      <c r="W10" s="1575"/>
      <c r="X10" s="1575"/>
      <c r="Y10" s="1575"/>
      <c r="Z10" s="1575"/>
      <c r="AA10" s="1575"/>
      <c r="AB10" s="1575"/>
      <c r="AC10" s="1575"/>
      <c r="AD10" s="1575">
        <f>SUM(V10:AC10)</f>
        <v>195</v>
      </c>
      <c r="AE10" s="1575">
        <f>VLOOKUP(B10,goc!$B$12:$AB$27,21,0)</f>
        <v>195</v>
      </c>
      <c r="AF10" s="1575">
        <f>VLOOKUP(B10,goc!$B$12:$AB$27,22,0)</f>
        <v>195</v>
      </c>
      <c r="AG10" s="1575">
        <f>VLOOKUP(B10,goc!$B$12:$AB$27,23,0)</f>
        <v>0</v>
      </c>
      <c r="AH10" s="1575">
        <f>VLOOKUP(B10,goc!$B$12:$AB$27,24,0)</f>
        <v>0</v>
      </c>
      <c r="AI10" s="1575">
        <f>VLOOKUP(B10,goc!$B$12:$AB$27,25,0)</f>
        <v>0</v>
      </c>
      <c r="AJ10" s="1575">
        <f>VLOOKUP(B10,goc!$B$12:$AB$27,26,0)</f>
        <v>0</v>
      </c>
      <c r="AK10" s="1725"/>
      <c r="AL10" s="2082"/>
      <c r="AM10" s="2079"/>
      <c r="AN10" s="2083"/>
    </row>
    <row r="11" spans="1:42" s="2035" customFormat="1" ht="87.75" customHeight="1">
      <c r="A11" s="1492">
        <v>2</v>
      </c>
      <c r="B11" s="2081" t="s">
        <v>1577</v>
      </c>
      <c r="C11" s="2081"/>
      <c r="D11" s="2081"/>
      <c r="E11" s="1257"/>
      <c r="F11" s="1258"/>
      <c r="G11" s="1257"/>
      <c r="H11" s="1256" t="s">
        <v>19</v>
      </c>
      <c r="I11" s="1260">
        <v>2013</v>
      </c>
      <c r="J11" s="1260"/>
      <c r="K11" s="1260">
        <v>2015</v>
      </c>
      <c r="L11" s="1260"/>
      <c r="M11" s="1260"/>
      <c r="N11" s="1385" t="s">
        <v>1580</v>
      </c>
      <c r="O11" s="1575">
        <f>VLOOKUP(B11,goc!$B$12:$AB$27,14,0)</f>
        <v>3914</v>
      </c>
      <c r="P11" s="1575">
        <f>VLOOKUP(B11,goc!$B$12:$AB$27,15,0)</f>
        <v>0</v>
      </c>
      <c r="Q11" s="1575">
        <f>VLOOKUP(B11,goc!$B$12:$AB$27,16,0)</f>
        <v>3914</v>
      </c>
      <c r="R11" s="1575">
        <f>VLOOKUP(B11,goc!$B$12:$AB$27,17,0)</f>
        <v>3550</v>
      </c>
      <c r="S11" s="1575">
        <f>VLOOKUP(B11,goc!$B$12:$AB$27,18,0)</f>
        <v>0</v>
      </c>
      <c r="T11" s="1575">
        <f>VLOOKUP(B11,goc!$B$12:$AB$27,19,0)</f>
        <v>3550</v>
      </c>
      <c r="U11" s="1575">
        <v>129</v>
      </c>
      <c r="V11" s="1575"/>
      <c r="W11" s="1575"/>
      <c r="X11" s="1575">
        <v>129</v>
      </c>
      <c r="Y11" s="1575"/>
      <c r="Z11" s="1575"/>
      <c r="AA11" s="1575"/>
      <c r="AB11" s="1575"/>
      <c r="AC11" s="1575"/>
      <c r="AD11" s="1575">
        <f>SUM(V11:AC11)</f>
        <v>129</v>
      </c>
      <c r="AE11" s="1575">
        <f>VLOOKUP(B11,goc!$B$12:$AB$27,21,0)</f>
        <v>129</v>
      </c>
      <c r="AF11" s="1575">
        <f>VLOOKUP(B11,goc!$B$12:$AB$27,22,0)</f>
        <v>0</v>
      </c>
      <c r="AG11" s="1575">
        <f>VLOOKUP(B11,goc!$B$12:$AB$27,23,0)</f>
        <v>0</v>
      </c>
      <c r="AH11" s="1575">
        <f>VLOOKUP(B11,goc!$B$12:$AB$27,24,0)</f>
        <v>0</v>
      </c>
      <c r="AI11" s="1575">
        <f>VLOOKUP(B11,goc!$B$12:$AB$27,25,0)</f>
        <v>129</v>
      </c>
      <c r="AJ11" s="1575">
        <f>VLOOKUP(B11,goc!$B$12:$AB$27,26,0)</f>
        <v>0</v>
      </c>
      <c r="AK11" s="1725"/>
      <c r="AL11" s="2082"/>
      <c r="AM11" s="2079"/>
      <c r="AN11" s="2083"/>
    </row>
    <row r="12" spans="1:42" s="21" customFormat="1" ht="83.25" customHeight="1">
      <c r="A12" s="1492">
        <v>3</v>
      </c>
      <c r="B12" s="2081" t="s">
        <v>21</v>
      </c>
      <c r="C12" s="2081"/>
      <c r="D12" s="2081"/>
      <c r="E12" s="1257" t="s">
        <v>1116</v>
      </c>
      <c r="F12" s="1258" t="s">
        <v>1247</v>
      </c>
      <c r="G12" s="1257"/>
      <c r="H12" s="1256" t="s">
        <v>19</v>
      </c>
      <c r="I12" s="1260">
        <v>2014</v>
      </c>
      <c r="J12" s="1260">
        <v>2014</v>
      </c>
      <c r="K12" s="1260">
        <v>2016</v>
      </c>
      <c r="L12" s="1260">
        <v>2017</v>
      </c>
      <c r="M12" s="1260"/>
      <c r="N12" s="1385" t="s">
        <v>22</v>
      </c>
      <c r="O12" s="1575">
        <f>VLOOKUP(B12,goc!$B$12:$AB$27,14,0)</f>
        <v>4605</v>
      </c>
      <c r="P12" s="1575">
        <f>VLOOKUP(B12,goc!$B$12:$AB$27,15,0)</f>
        <v>0</v>
      </c>
      <c r="Q12" s="1575">
        <f>VLOOKUP(B12,goc!$B$12:$AB$27,16,0)</f>
        <v>4605</v>
      </c>
      <c r="R12" s="1575">
        <f>VLOOKUP(B12,goc!$B$12:$AB$27,17,0)</f>
        <v>3212</v>
      </c>
      <c r="S12" s="1575">
        <f>VLOOKUP(B12,goc!$B$12:$AB$27,18,0)</f>
        <v>0</v>
      </c>
      <c r="T12" s="1575">
        <f>VLOOKUP(B12,goc!$B$12:$AB$27,19,0)</f>
        <v>3212</v>
      </c>
      <c r="U12" s="1575">
        <v>932.5</v>
      </c>
      <c r="V12" s="1575"/>
      <c r="W12" s="1575"/>
      <c r="X12" s="1575">
        <v>933</v>
      </c>
      <c r="Y12" s="1575"/>
      <c r="Z12" s="1575"/>
      <c r="AA12" s="1575"/>
      <c r="AB12" s="1575"/>
      <c r="AC12" s="1575"/>
      <c r="AD12" s="1575">
        <f t="shared" ref="AD12:AD17" si="5">SUM(V12:AC12)</f>
        <v>933</v>
      </c>
      <c r="AE12" s="1575">
        <f>VLOOKUP(B12,goc!$B$12:$AB$27,21,0)</f>
        <v>932.5</v>
      </c>
      <c r="AF12" s="1575">
        <f>VLOOKUP(B12,goc!$B$12:$AB$27,22,0)</f>
        <v>0</v>
      </c>
      <c r="AG12" s="1575">
        <f>VLOOKUP(B12,goc!$B$12:$AB$27,23,0)</f>
        <v>933</v>
      </c>
      <c r="AH12" s="1575">
        <f>VLOOKUP(B12,goc!$B$12:$AB$27,24,0)</f>
        <v>0</v>
      </c>
      <c r="AI12" s="1575">
        <f>VLOOKUP(B12,goc!$B$12:$AB$27,25,0)</f>
        <v>932.5</v>
      </c>
      <c r="AJ12" s="1575">
        <f>VLOOKUP(B12,goc!$B$12:$AB$27,26,0)</f>
        <v>0</v>
      </c>
      <c r="AK12" s="1725"/>
      <c r="AL12" s="2084"/>
      <c r="AM12" s="2079"/>
      <c r="AN12" s="2085">
        <f>Q12-R12-AE12</f>
        <v>460.5</v>
      </c>
    </row>
    <row r="13" spans="1:42" s="21" customFormat="1" ht="104.25" customHeight="1">
      <c r="A13" s="1492">
        <v>4</v>
      </c>
      <c r="B13" s="1573" t="s">
        <v>23</v>
      </c>
      <c r="C13" s="1573" t="s">
        <v>1278</v>
      </c>
      <c r="D13" s="2032">
        <v>11669.617</v>
      </c>
      <c r="E13" s="1257" t="s">
        <v>1116</v>
      </c>
      <c r="F13" s="1258" t="s">
        <v>1246</v>
      </c>
      <c r="G13" s="1258"/>
      <c r="H13" s="1256" t="s">
        <v>19</v>
      </c>
      <c r="I13" s="1260">
        <v>2014</v>
      </c>
      <c r="J13" s="1494" t="s">
        <v>1254</v>
      </c>
      <c r="K13" s="1260">
        <v>2016</v>
      </c>
      <c r="L13" s="1494" t="s">
        <v>1237</v>
      </c>
      <c r="M13" s="1260"/>
      <c r="N13" s="1435" t="s">
        <v>24</v>
      </c>
      <c r="O13" s="1575">
        <f>VLOOKUP(B13,goc!$B$12:$AB$27,14,0)</f>
        <v>12268</v>
      </c>
      <c r="P13" s="1575">
        <f>VLOOKUP(B13,goc!$B$12:$AB$27,15,0)</f>
        <v>0</v>
      </c>
      <c r="Q13" s="1575">
        <f>VLOOKUP(B13,goc!$B$12:$AB$27,16,0)</f>
        <v>12268</v>
      </c>
      <c r="R13" s="1575">
        <f>VLOOKUP(B13,goc!$B$12:$AB$27,17,0)</f>
        <v>9100</v>
      </c>
      <c r="S13" s="1575">
        <f>VLOOKUP(B13,goc!$B$12:$AB$27,18,0)</f>
        <v>0</v>
      </c>
      <c r="T13" s="1575">
        <f>VLOOKUP(B13,goc!$B$12:$AB$27,19,0)</f>
        <v>9100</v>
      </c>
      <c r="U13" s="1575">
        <v>2570</v>
      </c>
      <c r="V13" s="1575">
        <v>2405</v>
      </c>
      <c r="W13" s="1575"/>
      <c r="X13" s="1575">
        <v>165</v>
      </c>
      <c r="Y13" s="1575"/>
      <c r="Z13" s="1575"/>
      <c r="AA13" s="1575"/>
      <c r="AB13" s="1575"/>
      <c r="AC13" s="1575"/>
      <c r="AD13" s="1575">
        <f t="shared" si="5"/>
        <v>2570</v>
      </c>
      <c r="AE13" s="1575">
        <f>VLOOKUP(B13,goc!$B$12:$AB$27,21,0)</f>
        <v>2570</v>
      </c>
      <c r="AF13" s="1575">
        <f>VLOOKUP(B13,goc!$B$12:$AB$27,22,0)</f>
        <v>2405</v>
      </c>
      <c r="AG13" s="1575">
        <f>VLOOKUP(B13,goc!$B$12:$AB$27,23,0)</f>
        <v>165</v>
      </c>
      <c r="AH13" s="1575">
        <f>VLOOKUP(B13,goc!$B$12:$AB$27,24,0)</f>
        <v>0</v>
      </c>
      <c r="AI13" s="1575">
        <f>VLOOKUP(B13,goc!$B$12:$AB$27,25,0)</f>
        <v>165</v>
      </c>
      <c r="AJ13" s="1575">
        <f>VLOOKUP(B13,goc!$B$12:$AB$27,26,0)</f>
        <v>0</v>
      </c>
      <c r="AK13" s="1725"/>
      <c r="AL13" s="1504"/>
      <c r="AM13" s="2079"/>
      <c r="AN13" s="2086"/>
    </row>
    <row r="14" spans="1:42" s="21" customFormat="1" ht="100.5" customHeight="1">
      <c r="A14" s="1492">
        <v>5</v>
      </c>
      <c r="B14" s="2087" t="s">
        <v>25</v>
      </c>
      <c r="C14" s="2087"/>
      <c r="D14" s="2087"/>
      <c r="E14" s="1257" t="s">
        <v>1116</v>
      </c>
      <c r="F14" s="1258" t="s">
        <v>1247</v>
      </c>
      <c r="G14" s="1258"/>
      <c r="H14" s="1502" t="s">
        <v>26</v>
      </c>
      <c r="I14" s="1260">
        <v>2014</v>
      </c>
      <c r="J14" s="1260">
        <v>2014</v>
      </c>
      <c r="K14" s="1260">
        <v>2016</v>
      </c>
      <c r="L14" s="1260" t="s">
        <v>1319</v>
      </c>
      <c r="M14" s="1260"/>
      <c r="N14" s="1435" t="s">
        <v>27</v>
      </c>
      <c r="O14" s="1575">
        <f>VLOOKUP(B14,goc!$B$12:$AB$27,14,0)</f>
        <v>5877</v>
      </c>
      <c r="P14" s="1575">
        <f>VLOOKUP(B14,goc!$B$12:$AB$27,15,0)</f>
        <v>0</v>
      </c>
      <c r="Q14" s="1575">
        <f>VLOOKUP(B14,goc!$B$12:$AB$27,16,0)</f>
        <v>5877</v>
      </c>
      <c r="R14" s="1575">
        <f>VLOOKUP(B14,goc!$B$12:$AB$27,17,0)</f>
        <v>3955</v>
      </c>
      <c r="S14" s="1575">
        <f>VLOOKUP(B14,goc!$B$12:$AB$27,18,0)</f>
        <v>0</v>
      </c>
      <c r="T14" s="1575">
        <f>VLOOKUP(B14,goc!$B$12:$AB$27,19,0)</f>
        <v>3955</v>
      </c>
      <c r="U14" s="1575">
        <v>1200</v>
      </c>
      <c r="V14" s="1575">
        <v>1200</v>
      </c>
      <c r="W14" s="1575"/>
      <c r="X14" s="1575"/>
      <c r="Y14" s="1575"/>
      <c r="Z14" s="1575"/>
      <c r="AA14" s="1575"/>
      <c r="AB14" s="1575"/>
      <c r="AC14" s="1575"/>
      <c r="AD14" s="1575">
        <f t="shared" si="5"/>
        <v>1200</v>
      </c>
      <c r="AE14" s="1575">
        <f>VLOOKUP(B14,goc!$B$12:$AB$27,21,0)</f>
        <v>1200</v>
      </c>
      <c r="AF14" s="1575">
        <f>VLOOKUP(B14,goc!$B$12:$AB$27,22,0)</f>
        <v>1200</v>
      </c>
      <c r="AG14" s="1575">
        <f>VLOOKUP(B14,goc!$B$12:$AB$27,23,0)</f>
        <v>0</v>
      </c>
      <c r="AH14" s="1575">
        <f>VLOOKUP(B14,goc!$B$12:$AB$27,24,0)</f>
        <v>0</v>
      </c>
      <c r="AI14" s="1575">
        <f>VLOOKUP(B14,goc!$B$12:$AB$27,25,0)</f>
        <v>0</v>
      </c>
      <c r="AJ14" s="1575">
        <f>VLOOKUP(B14,goc!$B$12:$AB$27,26,0)</f>
        <v>0</v>
      </c>
      <c r="AK14" s="1725"/>
      <c r="AL14" s="2084"/>
      <c r="AM14" s="2079"/>
      <c r="AN14" s="2086"/>
    </row>
    <row r="15" spans="1:42" s="21" customFormat="1" ht="57.75" customHeight="1">
      <c r="A15" s="1492">
        <v>6</v>
      </c>
      <c r="B15" s="2087" t="s">
        <v>28</v>
      </c>
      <c r="C15" s="2087"/>
      <c r="D15" s="2087"/>
      <c r="E15" s="1257" t="s">
        <v>1116</v>
      </c>
      <c r="F15" s="1258" t="s">
        <v>1247</v>
      </c>
      <c r="G15" s="1258"/>
      <c r="H15" s="1256" t="s">
        <v>19</v>
      </c>
      <c r="I15" s="1260">
        <v>2014</v>
      </c>
      <c r="J15" s="1260">
        <v>2014</v>
      </c>
      <c r="K15" s="1260">
        <v>2016</v>
      </c>
      <c r="L15" s="1260" t="s">
        <v>1319</v>
      </c>
      <c r="M15" s="1260"/>
      <c r="N15" s="1435" t="s">
        <v>29</v>
      </c>
      <c r="O15" s="1575">
        <f>VLOOKUP(B15,goc!$B$12:$AB$27,14,0)</f>
        <v>10394</v>
      </c>
      <c r="P15" s="1575">
        <f>VLOOKUP(B15,goc!$B$12:$AB$27,15,0)</f>
        <v>0</v>
      </c>
      <c r="Q15" s="1575">
        <f>VLOOKUP(B15,goc!$B$12:$AB$27,16,0)</f>
        <v>10394</v>
      </c>
      <c r="R15" s="1575">
        <f>VLOOKUP(B15,goc!$B$12:$AB$27,17,0)</f>
        <v>7138</v>
      </c>
      <c r="S15" s="1575">
        <f>VLOOKUP(B15,goc!$B$12:$AB$27,18,0)</f>
        <v>0</v>
      </c>
      <c r="T15" s="1575">
        <f>VLOOKUP(B15,goc!$B$12:$AB$27,19,0)</f>
        <v>7138</v>
      </c>
      <c r="U15" s="1575">
        <v>2600</v>
      </c>
      <c r="V15" s="1575">
        <v>2600</v>
      </c>
      <c r="W15" s="1575"/>
      <c r="X15" s="1575"/>
      <c r="Y15" s="1575"/>
      <c r="Z15" s="1575"/>
      <c r="AA15" s="1575"/>
      <c r="AB15" s="1575"/>
      <c r="AC15" s="1575"/>
      <c r="AD15" s="1575">
        <f t="shared" si="5"/>
        <v>2600</v>
      </c>
      <c r="AE15" s="1575">
        <f>VLOOKUP(B15,goc!$B$12:$AB$27,21,0)</f>
        <v>2600</v>
      </c>
      <c r="AF15" s="1575">
        <f>VLOOKUP(B15,goc!$B$12:$AB$27,22,0)</f>
        <v>2600</v>
      </c>
      <c r="AG15" s="1575">
        <f>VLOOKUP(B15,goc!$B$12:$AB$27,23,0)</f>
        <v>0</v>
      </c>
      <c r="AH15" s="1575">
        <f>VLOOKUP(B15,goc!$B$12:$AB$27,24,0)</f>
        <v>0</v>
      </c>
      <c r="AI15" s="1575">
        <f>VLOOKUP(B15,goc!$B$12:$AB$27,25,0)</f>
        <v>0</v>
      </c>
      <c r="AJ15" s="1575">
        <f>VLOOKUP(B15,goc!$B$12:$AB$27,26,0)</f>
        <v>0</v>
      </c>
      <c r="AK15" s="1725"/>
      <c r="AL15" s="2032"/>
      <c r="AM15" s="2079"/>
      <c r="AN15" s="2086"/>
    </row>
    <row r="16" spans="1:42" s="21" customFormat="1" ht="94.5">
      <c r="A16" s="1492">
        <v>7</v>
      </c>
      <c r="B16" s="2087" t="s">
        <v>30</v>
      </c>
      <c r="C16" s="2087"/>
      <c r="D16" s="2087"/>
      <c r="E16" s="1257" t="s">
        <v>1116</v>
      </c>
      <c r="F16" s="1258" t="s">
        <v>1247</v>
      </c>
      <c r="G16" s="1258"/>
      <c r="H16" s="1256" t="s">
        <v>19</v>
      </c>
      <c r="I16" s="1260">
        <v>2015</v>
      </c>
      <c r="J16" s="1260">
        <v>2015</v>
      </c>
      <c r="K16" s="1260">
        <v>2017</v>
      </c>
      <c r="L16" s="1260" t="s">
        <v>1319</v>
      </c>
      <c r="M16" s="1260"/>
      <c r="N16" s="1435" t="s">
        <v>31</v>
      </c>
      <c r="O16" s="1575">
        <f>VLOOKUP(B16,goc!$B$12:$AB$27,14,0)</f>
        <v>9291</v>
      </c>
      <c r="P16" s="1575">
        <f>VLOOKUP(B16,goc!$B$12:$AB$27,15,0)</f>
        <v>0</v>
      </c>
      <c r="Q16" s="1575">
        <f>VLOOKUP(B16,goc!$B$12:$AB$27,16,0)</f>
        <v>9291</v>
      </c>
      <c r="R16" s="1575">
        <f>VLOOKUP(B16,goc!$B$12:$AB$27,17,0)</f>
        <v>1000</v>
      </c>
      <c r="S16" s="1575">
        <f>VLOOKUP(B16,goc!$B$12:$AB$27,18,0)</f>
        <v>0</v>
      </c>
      <c r="T16" s="1575">
        <f>VLOOKUP(B16,goc!$B$12:$AB$27,19,0)</f>
        <v>1000</v>
      </c>
      <c r="U16" s="1575">
        <v>6661.9</v>
      </c>
      <c r="V16" s="1575">
        <v>1400</v>
      </c>
      <c r="W16" s="1575"/>
      <c r="X16" s="1575">
        <v>5262</v>
      </c>
      <c r="Y16" s="1575"/>
      <c r="Z16" s="1575"/>
      <c r="AA16" s="1575"/>
      <c r="AB16" s="1575"/>
      <c r="AC16" s="1575"/>
      <c r="AD16" s="1575">
        <f t="shared" si="5"/>
        <v>6662</v>
      </c>
      <c r="AE16" s="1575">
        <f>VLOOKUP(B16,goc!$B$12:$AB$27,21,0)</f>
        <v>6661.9</v>
      </c>
      <c r="AF16" s="1575">
        <f>VLOOKUP(B16,goc!$B$12:$AB$27,22,0)</f>
        <v>1400</v>
      </c>
      <c r="AG16" s="1575">
        <f>VLOOKUP(B16,goc!$B$12:$AB$27,23,0)</f>
        <v>5261.9</v>
      </c>
      <c r="AH16" s="1575">
        <f>VLOOKUP(B16,goc!$B$12:$AB$27,24,0)</f>
        <v>0</v>
      </c>
      <c r="AI16" s="1575">
        <f>VLOOKUP(B16,goc!$B$12:$AB$27,25,0)</f>
        <v>5261.9</v>
      </c>
      <c r="AJ16" s="1575">
        <f>VLOOKUP(B16,goc!$B$12:$AB$27,26,0)</f>
        <v>0</v>
      </c>
      <c r="AK16" s="1725"/>
      <c r="AL16" s="2084"/>
      <c r="AM16" s="2079"/>
      <c r="AN16" s="2086"/>
    </row>
    <row r="17" spans="1:80" s="21" customFormat="1" ht="56.25" customHeight="1">
      <c r="A17" s="1492">
        <v>8</v>
      </c>
      <c r="B17" s="2088" t="s">
        <v>32</v>
      </c>
      <c r="C17" s="2088"/>
      <c r="D17" s="2088"/>
      <c r="E17" s="1257" t="s">
        <v>1116</v>
      </c>
      <c r="F17" s="1258" t="s">
        <v>1247</v>
      </c>
      <c r="G17" s="1258"/>
      <c r="H17" s="1256" t="s">
        <v>19</v>
      </c>
      <c r="I17" s="1260">
        <v>2015</v>
      </c>
      <c r="J17" s="1260">
        <v>2015</v>
      </c>
      <c r="K17" s="1260">
        <v>2017</v>
      </c>
      <c r="L17" s="1260" t="s">
        <v>1319</v>
      </c>
      <c r="M17" s="1260"/>
      <c r="N17" s="1435" t="s">
        <v>33</v>
      </c>
      <c r="O17" s="1575">
        <f>VLOOKUP(B17,goc!$B$12:$AB$27,14,0)</f>
        <v>3607</v>
      </c>
      <c r="P17" s="1575">
        <f>VLOOKUP(B17,goc!$B$12:$AB$27,15,0)</f>
        <v>0</v>
      </c>
      <c r="Q17" s="1575">
        <f>VLOOKUP(B17,goc!$B$12:$AB$27,16,0)</f>
        <v>3607</v>
      </c>
      <c r="R17" s="1575">
        <f>VLOOKUP(B17,goc!$B$12:$AB$27,17,0)</f>
        <v>1262</v>
      </c>
      <c r="S17" s="1575">
        <f>VLOOKUP(B17,goc!$B$12:$AB$27,18,0)</f>
        <v>0</v>
      </c>
      <c r="T17" s="1575">
        <f>VLOOKUP(B17,goc!$B$12:$AB$27,19,0)</f>
        <v>1262</v>
      </c>
      <c r="U17" s="1575">
        <v>500</v>
      </c>
      <c r="V17" s="1575">
        <v>500</v>
      </c>
      <c r="W17" s="1575"/>
      <c r="X17" s="1575"/>
      <c r="Y17" s="1575"/>
      <c r="Z17" s="1575"/>
      <c r="AA17" s="1575"/>
      <c r="AB17" s="1575"/>
      <c r="AC17" s="1575"/>
      <c r="AD17" s="1575">
        <f t="shared" si="5"/>
        <v>500</v>
      </c>
      <c r="AE17" s="1575">
        <f>VLOOKUP(B17,goc!$B$12:$AB$27,21,0)</f>
        <v>500</v>
      </c>
      <c r="AF17" s="1575">
        <f>VLOOKUP(B17,goc!$B$12:$AB$27,22,0)</f>
        <v>500</v>
      </c>
      <c r="AG17" s="1575">
        <f>VLOOKUP(B17,goc!$B$12:$AB$27,23,0)</f>
        <v>0</v>
      </c>
      <c r="AH17" s="1575">
        <f>VLOOKUP(B17,goc!$B$12:$AB$27,24,0)</f>
        <v>0</v>
      </c>
      <c r="AI17" s="1575">
        <f>VLOOKUP(B17,goc!$B$12:$AB$27,25,0)</f>
        <v>0</v>
      </c>
      <c r="AJ17" s="1575">
        <f>VLOOKUP(B17,goc!$B$12:$AB$27,26,0)</f>
        <v>0</v>
      </c>
      <c r="AK17" s="1725"/>
      <c r="AL17" s="2084"/>
      <c r="AM17" s="2079"/>
      <c r="AN17" s="2089"/>
      <c r="AO17" s="25"/>
      <c r="AP17" s="25"/>
      <c r="AQ17" s="28"/>
      <c r="AR17" s="28"/>
      <c r="AS17" s="29"/>
      <c r="AT17" s="29"/>
      <c r="AU17" s="22"/>
      <c r="AV17" s="23">
        <v>1</v>
      </c>
      <c r="AW17" s="24" t="s">
        <v>37</v>
      </c>
      <c r="AX17" s="25"/>
      <c r="AY17" s="25"/>
      <c r="AZ17" s="26"/>
      <c r="BA17" s="25"/>
      <c r="BB17" s="25"/>
      <c r="BC17" s="27"/>
      <c r="BD17" s="28"/>
      <c r="BE17" s="28"/>
      <c r="BF17" s="28"/>
      <c r="BG17" s="28"/>
      <c r="BH17" s="28"/>
      <c r="BI17" s="29"/>
      <c r="BJ17" s="29"/>
      <c r="BK17" s="22"/>
      <c r="BL17" s="23">
        <v>1</v>
      </c>
      <c r="BM17" s="24" t="s">
        <v>37</v>
      </c>
      <c r="BN17" s="25"/>
      <c r="BO17" s="25"/>
      <c r="BP17" s="26"/>
      <c r="BQ17" s="25"/>
      <c r="BR17" s="25"/>
      <c r="BS17" s="27"/>
      <c r="BT17" s="28"/>
      <c r="BU17" s="28"/>
      <c r="BV17" s="28"/>
      <c r="BW17" s="28"/>
      <c r="BX17" s="28"/>
      <c r="BY17" s="29"/>
      <c r="BZ17" s="29"/>
      <c r="CA17" s="22"/>
      <c r="CB17" s="23">
        <v>1</v>
      </c>
    </row>
    <row r="18" spans="1:80" s="21" customFormat="1" ht="65.25" customHeight="1">
      <c r="A18" s="1492">
        <v>9</v>
      </c>
      <c r="B18" s="1573" t="s">
        <v>35</v>
      </c>
      <c r="C18" s="1573"/>
      <c r="D18" s="1573"/>
      <c r="E18" s="1257" t="s">
        <v>1116</v>
      </c>
      <c r="F18" s="2048" t="s">
        <v>1248</v>
      </c>
      <c r="G18" s="2048"/>
      <c r="H18" s="1256" t="s">
        <v>1146</v>
      </c>
      <c r="I18" s="1260">
        <v>2017</v>
      </c>
      <c r="J18" s="1260" t="s">
        <v>1319</v>
      </c>
      <c r="K18" s="1260">
        <v>2019</v>
      </c>
      <c r="L18" s="1260" t="s">
        <v>1319</v>
      </c>
      <c r="M18" s="1260"/>
      <c r="N18" s="2090" t="s">
        <v>1576</v>
      </c>
      <c r="O18" s="1575">
        <f>goc!O20</f>
        <v>5930</v>
      </c>
      <c r="P18" s="1575">
        <f>goc!P20</f>
        <v>0</v>
      </c>
      <c r="Q18" s="1575">
        <f>goc!Q20</f>
        <v>5930</v>
      </c>
      <c r="R18" s="1575">
        <f>goc!R20</f>
        <v>0</v>
      </c>
      <c r="S18" s="1575">
        <f>goc!S20</f>
        <v>0</v>
      </c>
      <c r="T18" s="1575">
        <f>goc!T20</f>
        <v>0</v>
      </c>
      <c r="U18" s="1575">
        <v>5337</v>
      </c>
      <c r="V18" s="1575"/>
      <c r="W18" s="1575"/>
      <c r="X18" s="1575">
        <v>1400</v>
      </c>
      <c r="Y18" s="1575"/>
      <c r="Z18" s="1575">
        <v>3937</v>
      </c>
      <c r="AA18" s="1575"/>
      <c r="AB18" s="1575"/>
      <c r="AC18" s="1575"/>
      <c r="AD18" s="1575">
        <f t="shared" ref="AD18:AD20" si="6">SUM(V18:AC18)</f>
        <v>5337</v>
      </c>
      <c r="AE18" s="1575">
        <f>goc!V20</f>
        <v>5337</v>
      </c>
      <c r="AF18" s="1575">
        <f>goc!W20</f>
        <v>0</v>
      </c>
      <c r="AG18" s="1575">
        <f>goc!X20</f>
        <v>8006</v>
      </c>
      <c r="AH18" s="1575">
        <f>goc!Y20</f>
        <v>0</v>
      </c>
      <c r="AI18" s="1575">
        <f>goc!Z20</f>
        <v>1400</v>
      </c>
      <c r="AJ18" s="1575">
        <f>goc!AA20</f>
        <v>3937</v>
      </c>
      <c r="AK18" s="1725"/>
      <c r="AL18" s="2084"/>
      <c r="AM18" s="2079"/>
      <c r="AN18" s="2086"/>
    </row>
    <row r="19" spans="1:80" s="21" customFormat="1" ht="54.75" customHeight="1">
      <c r="A19" s="1492">
        <v>10</v>
      </c>
      <c r="B19" s="2088" t="s">
        <v>38</v>
      </c>
      <c r="C19" s="2088"/>
      <c r="D19" s="2088"/>
      <c r="E19" s="1257" t="s">
        <v>1116</v>
      </c>
      <c r="F19" s="2048" t="s">
        <v>1248</v>
      </c>
      <c r="G19" s="2048"/>
      <c r="H19" s="1256" t="s">
        <v>19</v>
      </c>
      <c r="I19" s="1260">
        <v>2017</v>
      </c>
      <c r="J19" s="1260" t="s">
        <v>1319</v>
      </c>
      <c r="K19" s="1260">
        <v>2019</v>
      </c>
      <c r="L19" s="1260" t="s">
        <v>1319</v>
      </c>
      <c r="M19" s="1260"/>
      <c r="N19" s="2091" t="s">
        <v>39</v>
      </c>
      <c r="O19" s="1575">
        <f>VLOOKUP(B19,goc!$B$12:$AB$27,14,0)</f>
        <v>5527</v>
      </c>
      <c r="P19" s="1575">
        <f>VLOOKUP(B19,goc!$B$12:$AB$27,15,0)</f>
        <v>0</v>
      </c>
      <c r="Q19" s="1575">
        <f>VLOOKUP(B19,goc!$B$12:$AB$27,16,0)</f>
        <v>5527</v>
      </c>
      <c r="R19" s="1575">
        <f>VLOOKUP(B19,goc!$B$12:$AB$27,17,0)</f>
        <v>0</v>
      </c>
      <c r="S19" s="1575">
        <f>VLOOKUP(B19,goc!$B$12:$AB$27,18,0)</f>
        <v>0</v>
      </c>
      <c r="T19" s="1575">
        <f>VLOOKUP(B19,goc!$B$12:$AB$27,19,0)</f>
        <v>0</v>
      </c>
      <c r="U19" s="1575">
        <v>4974.3</v>
      </c>
      <c r="V19" s="1575"/>
      <c r="W19" s="1575"/>
      <c r="X19" s="1575">
        <v>1207</v>
      </c>
      <c r="Y19" s="1575"/>
      <c r="Z19" s="1575">
        <v>3767</v>
      </c>
      <c r="AA19" s="1575"/>
      <c r="AB19" s="1575"/>
      <c r="AC19" s="1575"/>
      <c r="AD19" s="1575">
        <f t="shared" si="6"/>
        <v>4974</v>
      </c>
      <c r="AE19" s="1575">
        <f>VLOOKUP(B19,goc!$B$12:$AB$27,21,0)</f>
        <v>4974.3</v>
      </c>
      <c r="AF19" s="1575">
        <f>VLOOKUP(B19,goc!$B$12:$AB$27,22,0)</f>
        <v>0</v>
      </c>
      <c r="AG19" s="1575">
        <f>VLOOKUP(B19,goc!$B$12:$AB$27,23,0)</f>
        <v>4974</v>
      </c>
      <c r="AH19" s="1575">
        <f>VLOOKUP(B19,goc!$B$12:$AB$27,24,0)</f>
        <v>0</v>
      </c>
      <c r="AI19" s="1575">
        <f>VLOOKUP(B19,goc!$B$12:$AB$27,25,0)</f>
        <v>1207</v>
      </c>
      <c r="AJ19" s="1575">
        <f>VLOOKUP(B19,goc!$B$12:$AB$27,26,0)</f>
        <v>3767.3</v>
      </c>
      <c r="AK19" s="1725"/>
      <c r="AL19" s="2084"/>
      <c r="AM19" s="2079"/>
      <c r="AN19" s="2085">
        <f>Q19-R19-AE19</f>
        <v>552.69999999999982</v>
      </c>
      <c r="AO19" s="25"/>
      <c r="AP19" s="25"/>
      <c r="AQ19" s="28"/>
      <c r="AR19" s="28"/>
      <c r="AS19" s="29"/>
      <c r="AT19" s="29"/>
      <c r="AU19" s="22"/>
      <c r="AV19" s="23">
        <v>1</v>
      </c>
      <c r="AW19" s="24" t="s">
        <v>37</v>
      </c>
      <c r="AX19" s="25"/>
      <c r="AY19" s="25"/>
      <c r="AZ19" s="26"/>
      <c r="BA19" s="25"/>
      <c r="BB19" s="25"/>
      <c r="BC19" s="27"/>
      <c r="BD19" s="28"/>
      <c r="BE19" s="28"/>
      <c r="BF19" s="28"/>
      <c r="BG19" s="28"/>
      <c r="BH19" s="28"/>
      <c r="BI19" s="29"/>
      <c r="BJ19" s="29"/>
      <c r="BK19" s="22"/>
      <c r="BL19" s="23">
        <v>1</v>
      </c>
      <c r="BM19" s="24" t="s">
        <v>37</v>
      </c>
      <c r="BN19" s="25"/>
      <c r="BO19" s="25"/>
      <c r="BP19" s="26"/>
      <c r="BQ19" s="25"/>
      <c r="BR19" s="25"/>
      <c r="BS19" s="27"/>
      <c r="BT19" s="28"/>
      <c r="BU19" s="28"/>
      <c r="BV19" s="28"/>
      <c r="BW19" s="28"/>
      <c r="BX19" s="28"/>
      <c r="BY19" s="29"/>
      <c r="BZ19" s="29"/>
      <c r="CA19" s="22"/>
      <c r="CB19" s="23">
        <v>1</v>
      </c>
    </row>
    <row r="20" spans="1:80" s="21" customFormat="1" ht="45.75" customHeight="1">
      <c r="A20" s="1492">
        <v>11</v>
      </c>
      <c r="B20" s="1573" t="s">
        <v>1581</v>
      </c>
      <c r="C20" s="1573"/>
      <c r="D20" s="1573"/>
      <c r="E20" s="1257" t="s">
        <v>1116</v>
      </c>
      <c r="F20" s="2048" t="s">
        <v>1248</v>
      </c>
      <c r="G20" s="2048"/>
      <c r="H20" s="1502" t="s">
        <v>19</v>
      </c>
      <c r="I20" s="1260">
        <v>2018</v>
      </c>
      <c r="J20" s="1260" t="s">
        <v>1319</v>
      </c>
      <c r="K20" s="1260">
        <v>2020</v>
      </c>
      <c r="L20" s="1260" t="s">
        <v>1319</v>
      </c>
      <c r="M20" s="1260"/>
      <c r="N20" s="1917"/>
      <c r="O20" s="1575">
        <f>VLOOKUP(B20,goc!$B$12:$AB$27,14,0)</f>
        <v>2822</v>
      </c>
      <c r="P20" s="1575">
        <f>VLOOKUP(B20,goc!$B$12:$AB$27,15,0)</f>
        <v>0</v>
      </c>
      <c r="Q20" s="1575">
        <f>VLOOKUP(B20,goc!$B$12:$AB$27,16,0)</f>
        <v>2822</v>
      </c>
      <c r="R20" s="1575">
        <f>VLOOKUP(B20,goc!$B$12:$AB$27,17,0)</f>
        <v>0</v>
      </c>
      <c r="S20" s="1575">
        <f>VLOOKUP(B20,goc!$B$12:$AB$27,18,0)</f>
        <v>0</v>
      </c>
      <c r="T20" s="1575">
        <f>VLOOKUP(B20,goc!$B$12:$AB$27,19,0)</f>
        <v>0</v>
      </c>
      <c r="U20" s="1575">
        <v>2540</v>
      </c>
      <c r="V20" s="1575"/>
      <c r="W20" s="1575"/>
      <c r="X20" s="1575"/>
      <c r="Y20" s="1575"/>
      <c r="Z20" s="1575">
        <v>1270</v>
      </c>
      <c r="AA20" s="1575"/>
      <c r="AB20" s="1575">
        <v>1270</v>
      </c>
      <c r="AC20" s="1575"/>
      <c r="AD20" s="1575">
        <f t="shared" si="6"/>
        <v>2540</v>
      </c>
      <c r="AE20" s="1575">
        <f>VLOOKUP(B20,goc!$B$12:$AB$27,21,0)</f>
        <v>2540</v>
      </c>
      <c r="AF20" s="1575">
        <f>VLOOKUP(B20,goc!$B$12:$AB$27,22,0)</f>
        <v>0</v>
      </c>
      <c r="AG20" s="1575">
        <f>VLOOKUP(B20,goc!$B$12:$AB$27,23,0)</f>
        <v>0</v>
      </c>
      <c r="AH20" s="1575">
        <f>VLOOKUP(B20,goc!$B$12:$AB$27,24,0)</f>
        <v>0</v>
      </c>
      <c r="AI20" s="1575">
        <f>VLOOKUP(B20,goc!$B$12:$AB$27,25,0)</f>
        <v>0</v>
      </c>
      <c r="AJ20" s="1575">
        <f>VLOOKUP(B20,goc!$B$12:$AB$27,26,0)</f>
        <v>2540</v>
      </c>
      <c r="AK20" s="1725"/>
      <c r="AL20" s="2084"/>
      <c r="AM20" s="2079"/>
      <c r="AN20" s="2085">
        <f>Q20-R20-AE20</f>
        <v>282</v>
      </c>
    </row>
    <row r="21" spans="1:80" ht="84" customHeight="1">
      <c r="A21" s="1492">
        <v>12</v>
      </c>
      <c r="B21" s="2088" t="s">
        <v>40</v>
      </c>
      <c r="C21" s="2088"/>
      <c r="D21" s="2088"/>
      <c r="E21" s="1257" t="s">
        <v>1116</v>
      </c>
      <c r="F21" s="2048" t="s">
        <v>1248</v>
      </c>
      <c r="G21" s="2048"/>
      <c r="H21" s="1675" t="s">
        <v>19</v>
      </c>
      <c r="I21" s="1260">
        <v>2019</v>
      </c>
      <c r="J21" s="1260" t="s">
        <v>1319</v>
      </c>
      <c r="K21" s="1260">
        <v>2020</v>
      </c>
      <c r="L21" s="1260" t="s">
        <v>1319</v>
      </c>
      <c r="M21" s="1260"/>
      <c r="N21" s="2091"/>
      <c r="O21" s="1575">
        <f>VLOOKUP(B21,goc!$B$12:$AB$27,14,0)</f>
        <v>45000</v>
      </c>
      <c r="P21" s="1575">
        <f>VLOOKUP(B21,goc!$B$12:$AB$27,15,0)</f>
        <v>0</v>
      </c>
      <c r="Q21" s="1575">
        <f>VLOOKUP(B21,goc!$B$12:$AB$27,16,0)</f>
        <v>5700</v>
      </c>
      <c r="R21" s="1575">
        <f>VLOOKUP(B21,goc!$B$12:$AB$27,17,0)</f>
        <v>0</v>
      </c>
      <c r="S21" s="1575">
        <f>VLOOKUP(B21,goc!$B$12:$AB$27,18,0)</f>
        <v>0</v>
      </c>
      <c r="T21" s="1575">
        <f>VLOOKUP(B21,goc!$B$12:$AB$27,19,0)</f>
        <v>0</v>
      </c>
      <c r="U21" s="1575">
        <v>0</v>
      </c>
      <c r="V21" s="1575"/>
      <c r="W21" s="1575"/>
      <c r="X21" s="1575"/>
      <c r="Y21" s="1575"/>
      <c r="Z21" s="1575"/>
      <c r="AA21" s="1575"/>
      <c r="AB21" s="1575"/>
      <c r="AC21" s="1575"/>
      <c r="AD21" s="1575"/>
      <c r="AE21" s="1575">
        <f>VLOOKUP(B21,goc!$B$12:$AB$27,21,0)</f>
        <v>0</v>
      </c>
      <c r="AF21" s="1575">
        <f>VLOOKUP(B21,goc!$B$12:$AB$27,22,0)</f>
        <v>0</v>
      </c>
      <c r="AG21" s="1575">
        <f>VLOOKUP(B21,goc!$B$12:$AB$27,23,0)</f>
        <v>0</v>
      </c>
      <c r="AH21" s="1575">
        <f>VLOOKUP(B21,goc!$B$12:$AB$27,24,0)</f>
        <v>0</v>
      </c>
      <c r="AI21" s="1575">
        <f>VLOOKUP(B21,goc!$B$12:$AB$27,25,0)</f>
        <v>0</v>
      </c>
      <c r="AJ21" s="1575">
        <f>VLOOKUP(B21,goc!$B$12:$AB$27,26,0)</f>
        <v>0</v>
      </c>
      <c r="AK21" s="1725"/>
      <c r="AL21" s="2084"/>
      <c r="AM21" s="1777" t="s">
        <v>2156</v>
      </c>
      <c r="AN21" s="2092"/>
    </row>
    <row r="22" spans="1:80" s="1732" customFormat="1" ht="42.75" customHeight="1">
      <c r="A22" s="1954" t="s">
        <v>2130</v>
      </c>
      <c r="B22" s="1955" t="s">
        <v>2123</v>
      </c>
      <c r="C22" s="1729"/>
      <c r="D22" s="2093"/>
      <c r="E22" s="1724"/>
      <c r="F22" s="1724"/>
      <c r="G22" s="1724"/>
      <c r="H22" s="1729"/>
      <c r="I22" s="1730"/>
      <c r="J22" s="1730"/>
      <c r="K22" s="1731"/>
      <c r="L22" s="1731"/>
      <c r="M22" s="1731"/>
      <c r="N22" s="1789"/>
      <c r="O22" s="1989">
        <f t="shared" ref="O22:Q22" si="7">SUBTOTAL(109,O23:O26)</f>
        <v>20835.222222222223</v>
      </c>
      <c r="P22" s="1989">
        <f t="shared" si="7"/>
        <v>0</v>
      </c>
      <c r="Q22" s="1989">
        <f t="shared" si="7"/>
        <v>20835.222222222223</v>
      </c>
      <c r="R22" s="1989">
        <f t="shared" ref="R22:AE22" si="8">SUBTOTAL(109,R23)</f>
        <v>0</v>
      </c>
      <c r="S22" s="1989">
        <f t="shared" si="8"/>
        <v>0</v>
      </c>
      <c r="T22" s="1989">
        <f t="shared" si="8"/>
        <v>0</v>
      </c>
      <c r="U22" s="1989">
        <f>SUBTOTAL(109,U23:U26)</f>
        <v>18251.7</v>
      </c>
      <c r="V22" s="1989">
        <f t="shared" si="8"/>
        <v>0</v>
      </c>
      <c r="W22" s="1989">
        <f t="shared" si="8"/>
        <v>0</v>
      </c>
      <c r="X22" s="1989">
        <f t="shared" si="8"/>
        <v>0</v>
      </c>
      <c r="Y22" s="1989">
        <f t="shared" si="8"/>
        <v>60</v>
      </c>
      <c r="Z22" s="1989">
        <f t="shared" si="8"/>
        <v>4356</v>
      </c>
      <c r="AA22" s="1989">
        <f t="shared" si="8"/>
        <v>0</v>
      </c>
      <c r="AB22" s="1989">
        <f t="shared" si="8"/>
        <v>4356</v>
      </c>
      <c r="AC22" s="1989">
        <f t="shared" si="8"/>
        <v>732</v>
      </c>
      <c r="AD22" s="1989">
        <f>SUBTOTAL(109,AD23:AD26)</f>
        <v>19175</v>
      </c>
      <c r="AE22" s="1989">
        <f t="shared" si="8"/>
        <v>8711.7000000000007</v>
      </c>
      <c r="AF22" s="1989">
        <f>SUBTOTAL(109,AF28)</f>
        <v>0</v>
      </c>
      <c r="AG22" s="1989">
        <f>SUBTOTAL(109,AG28)</f>
        <v>0</v>
      </c>
      <c r="AH22" s="1989">
        <f>SUBTOTAL(109,AH28)</f>
        <v>0</v>
      </c>
      <c r="AI22" s="1989">
        <f>SUBTOTAL(109,AI28)</f>
        <v>0</v>
      </c>
      <c r="AJ22" s="1989">
        <f>SUBTOTAL(109,AJ28)</f>
        <v>5340</v>
      </c>
      <c r="AK22" s="1725">
        <f t="shared" ref="AK22:AK27" si="9">AD22-U22</f>
        <v>923.29999999999927</v>
      </c>
      <c r="AL22" s="1777"/>
      <c r="AM22" s="1776"/>
    </row>
    <row r="23" spans="1:80" s="21" customFormat="1" ht="126.75" customHeight="1">
      <c r="A23" s="1492">
        <v>1</v>
      </c>
      <c r="B23" s="2031" t="s">
        <v>2162</v>
      </c>
      <c r="C23" s="2031"/>
      <c r="D23" s="2031"/>
      <c r="E23" s="1257" t="s">
        <v>1116</v>
      </c>
      <c r="F23" s="2048" t="s">
        <v>1248</v>
      </c>
      <c r="G23" s="2048"/>
      <c r="H23" s="1256" t="s">
        <v>1146</v>
      </c>
      <c r="I23" s="1260">
        <v>2018</v>
      </c>
      <c r="J23" s="1260" t="s">
        <v>1319</v>
      </c>
      <c r="K23" s="1260">
        <v>2020</v>
      </c>
      <c r="L23" s="1260" t="s">
        <v>1319</v>
      </c>
      <c r="M23" s="1260"/>
      <c r="N23" s="2094" t="s">
        <v>2161</v>
      </c>
      <c r="O23" s="1575">
        <f>VLOOKUP(B23,goc!$B$12:$AB$27,14,0)</f>
        <v>10235.222222222223</v>
      </c>
      <c r="P23" s="1575">
        <f>VLOOKUP(B23,goc!$B$12:$AB$27,15,0)</f>
        <v>0</v>
      </c>
      <c r="Q23" s="1575">
        <f>VLOOKUP(B23,goc!$B$12:$AB$27,16,0)</f>
        <v>10235.222222222223</v>
      </c>
      <c r="R23" s="1575">
        <f>VLOOKUP(B23,goc!$B$12:$AB$27,17,0)</f>
        <v>0</v>
      </c>
      <c r="S23" s="1575">
        <f>VLOOKUP(B23,goc!$B$12:$AB$27,18,0)</f>
        <v>0</v>
      </c>
      <c r="T23" s="1575">
        <f>VLOOKUP(B23,goc!$B$12:$AB$27,19,0)</f>
        <v>0</v>
      </c>
      <c r="U23" s="1575">
        <v>8711.7000000000007</v>
      </c>
      <c r="V23" s="1575"/>
      <c r="W23" s="1575"/>
      <c r="X23" s="1575"/>
      <c r="Y23" s="1579">
        <v>60</v>
      </c>
      <c r="Z23" s="1579">
        <v>4356</v>
      </c>
      <c r="AA23" s="1575"/>
      <c r="AB23" s="1575">
        <v>4356</v>
      </c>
      <c r="AC23" s="1575">
        <v>732</v>
      </c>
      <c r="AD23" s="1575">
        <f t="shared" ref="AD23:AD32" si="10">SUM(V23:AC23)</f>
        <v>9504</v>
      </c>
      <c r="AE23" s="1575">
        <f>VLOOKUP(B23,goc!$B$12:$AB$27,21,0)</f>
        <v>8711.7000000000007</v>
      </c>
      <c r="AF23" s="1575">
        <f>VLOOKUP(B23,goc!$B$12:$AB$27,22,0)</f>
        <v>0</v>
      </c>
      <c r="AG23" s="1575">
        <f>VLOOKUP(B23,goc!$B$12:$AB$27,23,0)</f>
        <v>8712</v>
      </c>
      <c r="AH23" s="1575">
        <f>VLOOKUP(B23,goc!$B$12:$AB$27,24,0)</f>
        <v>0</v>
      </c>
      <c r="AI23" s="1575">
        <f>VLOOKUP(B23,goc!$B$12:$AB$27,25,0)</f>
        <v>0</v>
      </c>
      <c r="AJ23" s="1575">
        <f>VLOOKUP(B23,goc!$B$12:$AB$27,26,0)</f>
        <v>8711.7000000000007</v>
      </c>
      <c r="AK23" s="1575">
        <f t="shared" si="9"/>
        <v>792.29999999999927</v>
      </c>
      <c r="AL23" s="2095"/>
      <c r="AM23" s="2095" t="s">
        <v>2163</v>
      </c>
      <c r="AN23" s="2085">
        <f>Q23-R23-AE23</f>
        <v>1523.5222222222219</v>
      </c>
    </row>
    <row r="24" spans="1:80" s="21" customFormat="1" ht="54" customHeight="1">
      <c r="A24" s="1492">
        <v>2</v>
      </c>
      <c r="B24" s="2031" t="s">
        <v>43</v>
      </c>
      <c r="C24" s="2031"/>
      <c r="D24" s="2031"/>
      <c r="E24" s="1257" t="s">
        <v>1116</v>
      </c>
      <c r="F24" s="2048" t="s">
        <v>1248</v>
      </c>
      <c r="G24" s="2048"/>
      <c r="H24" s="1256" t="s">
        <v>1146</v>
      </c>
      <c r="I24" s="1260">
        <v>2018</v>
      </c>
      <c r="J24" s="1260" t="s">
        <v>1319</v>
      </c>
      <c r="K24" s="1260">
        <v>2020</v>
      </c>
      <c r="L24" s="1260" t="s">
        <v>1319</v>
      </c>
      <c r="M24" s="1260"/>
      <c r="N24" s="1917"/>
      <c r="O24" s="1575">
        <f>VLOOKUP(B24,goc!$B$12:$AB$27,14,0)</f>
        <v>3150</v>
      </c>
      <c r="P24" s="1575">
        <f>VLOOKUP(B24,goc!$B$12:$AB$27,15,0)</f>
        <v>0</v>
      </c>
      <c r="Q24" s="1575">
        <f>VLOOKUP(B24,goc!$B$12:$AB$27,16,0)</f>
        <v>3150</v>
      </c>
      <c r="R24" s="1575">
        <f>VLOOKUP(B24,goc!$B$12:$AB$27,17,0)</f>
        <v>0</v>
      </c>
      <c r="S24" s="1575">
        <f>VLOOKUP(B24,goc!$B$12:$AB$27,18,0)</f>
        <v>0</v>
      </c>
      <c r="T24" s="1575">
        <f>VLOOKUP(B24,goc!$B$12:$AB$27,19,0)</f>
        <v>0</v>
      </c>
      <c r="U24" s="1575">
        <v>2835</v>
      </c>
      <c r="V24" s="1575"/>
      <c r="W24" s="1575"/>
      <c r="X24" s="1575"/>
      <c r="Y24" s="1575">
        <v>40</v>
      </c>
      <c r="Z24" s="1575">
        <v>1418</v>
      </c>
      <c r="AA24" s="1575"/>
      <c r="AB24" s="1575">
        <v>1418</v>
      </c>
      <c r="AC24" s="1575"/>
      <c r="AD24" s="1575">
        <f>SUM(V24:AC24)</f>
        <v>2876</v>
      </c>
      <c r="AE24" s="1575">
        <f>VLOOKUP(B24,goc!$B$12:$AB$27,21,0)</f>
        <v>2835</v>
      </c>
      <c r="AF24" s="1575">
        <f>VLOOKUP(B24,goc!$B$12:$AB$27,22,0)</f>
        <v>0</v>
      </c>
      <c r="AG24" s="1575">
        <f>VLOOKUP(B24,goc!$B$12:$AB$27,23,0)</f>
        <v>2835</v>
      </c>
      <c r="AH24" s="1575">
        <f>VLOOKUP(B24,goc!$B$12:$AB$27,24,0)</f>
        <v>0</v>
      </c>
      <c r="AI24" s="1575">
        <f>VLOOKUP(B24,goc!$B$12:$AB$27,25,0)</f>
        <v>0</v>
      </c>
      <c r="AJ24" s="1575">
        <f>VLOOKUP(B24,goc!$B$12:$AB$27,26,0)</f>
        <v>2835</v>
      </c>
      <c r="AK24" s="1780">
        <f t="shared" si="9"/>
        <v>41</v>
      </c>
      <c r="AL24" s="2084"/>
      <c r="AM24" s="2079"/>
      <c r="AN24" s="2085">
        <f>Q24-R24-AE24</f>
        <v>315</v>
      </c>
    </row>
    <row r="25" spans="1:80" s="21" customFormat="1" ht="45.75" customHeight="1">
      <c r="A25" s="1492">
        <v>3</v>
      </c>
      <c r="B25" s="1573" t="s">
        <v>41</v>
      </c>
      <c r="C25" s="1573"/>
      <c r="D25" s="1573"/>
      <c r="E25" s="1257" t="s">
        <v>1116</v>
      </c>
      <c r="F25" s="2048" t="s">
        <v>1248</v>
      </c>
      <c r="G25" s="2048"/>
      <c r="H25" s="1502" t="s">
        <v>26</v>
      </c>
      <c r="I25" s="1260">
        <v>2018</v>
      </c>
      <c r="J25" s="1260" t="s">
        <v>1319</v>
      </c>
      <c r="K25" s="1260">
        <v>2020</v>
      </c>
      <c r="L25" s="1260" t="s">
        <v>1319</v>
      </c>
      <c r="M25" s="1260"/>
      <c r="N25" s="1917"/>
      <c r="O25" s="1575">
        <f>VLOOKUP(B25,goc!$B$12:$AB$27,14,0)</f>
        <v>1750</v>
      </c>
      <c r="P25" s="1575">
        <f>VLOOKUP(B25,goc!$B$12:$AB$27,15,0)</f>
        <v>0</v>
      </c>
      <c r="Q25" s="1575">
        <f>VLOOKUP(B25,goc!$B$12:$AB$27,16,0)</f>
        <v>1750</v>
      </c>
      <c r="R25" s="1575">
        <f>VLOOKUP(B25,goc!$B$12:$AB$27,17,0)</f>
        <v>0</v>
      </c>
      <c r="S25" s="1575">
        <f>VLOOKUP(B25,goc!$B$12:$AB$27,18,0)</f>
        <v>0</v>
      </c>
      <c r="T25" s="1575">
        <f>VLOOKUP(B25,goc!$B$12:$AB$27,19,0)</f>
        <v>0</v>
      </c>
      <c r="U25" s="1575">
        <v>1575</v>
      </c>
      <c r="V25" s="1575"/>
      <c r="W25" s="1575"/>
      <c r="X25" s="1575"/>
      <c r="Y25" s="1575">
        <v>30</v>
      </c>
      <c r="Z25" s="1575">
        <v>1575</v>
      </c>
      <c r="AA25" s="1575"/>
      <c r="AB25" s="1575"/>
      <c r="AC25" s="1575"/>
      <c r="AD25" s="1575">
        <f>SUM(V25:AC25)</f>
        <v>1605</v>
      </c>
      <c r="AE25" s="1575">
        <f>VLOOKUP(B25,goc!$B$12:$AB$27,21,0)</f>
        <v>1575</v>
      </c>
      <c r="AF25" s="1575">
        <f>VLOOKUP(B25,goc!$B$12:$AB$27,22,0)</f>
        <v>0</v>
      </c>
      <c r="AG25" s="1575">
        <f>VLOOKUP(B25,goc!$B$12:$AB$27,23,0)</f>
        <v>1575</v>
      </c>
      <c r="AH25" s="1575">
        <f>VLOOKUP(B25,goc!$B$12:$AB$27,24,0)</f>
        <v>0</v>
      </c>
      <c r="AI25" s="1575">
        <f>VLOOKUP(B25,goc!$B$12:$AB$27,25,0)</f>
        <v>0</v>
      </c>
      <c r="AJ25" s="1575">
        <f>VLOOKUP(B25,goc!$B$12:$AB$27,26,0)</f>
        <v>1575</v>
      </c>
      <c r="AK25" s="1780">
        <f t="shared" si="9"/>
        <v>30</v>
      </c>
      <c r="AL25" s="2084"/>
      <c r="AM25" s="2079"/>
      <c r="AN25" s="2085">
        <f>Q25-R25-AE25</f>
        <v>175</v>
      </c>
    </row>
    <row r="26" spans="1:80" s="21" customFormat="1" ht="38.25" customHeight="1">
      <c r="A26" s="1492">
        <v>4</v>
      </c>
      <c r="B26" s="2031" t="s">
        <v>42</v>
      </c>
      <c r="C26" s="2031"/>
      <c r="D26" s="2031"/>
      <c r="E26" s="1257" t="s">
        <v>1116</v>
      </c>
      <c r="F26" s="2048" t="s">
        <v>1248</v>
      </c>
      <c r="G26" s="2048"/>
      <c r="H26" s="1256" t="s">
        <v>1146</v>
      </c>
      <c r="I26" s="1260">
        <v>2018</v>
      </c>
      <c r="J26" s="1260" t="s">
        <v>1319</v>
      </c>
      <c r="K26" s="1260">
        <v>2020</v>
      </c>
      <c r="L26" s="1260" t="s">
        <v>1319</v>
      </c>
      <c r="M26" s="1260"/>
      <c r="N26" s="1917"/>
      <c r="O26" s="1575">
        <f>VLOOKUP(B26,goc!$B$12:$AB$27,14,0)</f>
        <v>5700</v>
      </c>
      <c r="P26" s="1575">
        <f>VLOOKUP(B26,goc!$B$12:$AB$27,15,0)</f>
        <v>0</v>
      </c>
      <c r="Q26" s="1575">
        <f>VLOOKUP(B26,goc!$B$12:$AB$27,16,0)</f>
        <v>5700</v>
      </c>
      <c r="R26" s="1575">
        <f>VLOOKUP(B26,goc!$B$12:$AB$27,17,0)</f>
        <v>0</v>
      </c>
      <c r="S26" s="1575">
        <f>VLOOKUP(B26,goc!$B$12:$AB$27,18,0)</f>
        <v>0</v>
      </c>
      <c r="T26" s="1575">
        <f>VLOOKUP(B26,goc!$B$12:$AB$27,19,0)</f>
        <v>0</v>
      </c>
      <c r="U26" s="1575">
        <v>5130</v>
      </c>
      <c r="V26" s="1575"/>
      <c r="W26" s="1575"/>
      <c r="X26" s="1575"/>
      <c r="Y26" s="1575">
        <v>60</v>
      </c>
      <c r="Z26" s="1575">
        <v>2565</v>
      </c>
      <c r="AA26" s="1575"/>
      <c r="AB26" s="1575">
        <v>2565</v>
      </c>
      <c r="AC26" s="1575"/>
      <c r="AD26" s="1575">
        <f>SUM(V26:AC26)</f>
        <v>5190</v>
      </c>
      <c r="AE26" s="1575">
        <f>VLOOKUP(B26,goc!$B$12:$AB$27,21,0)</f>
        <v>5130</v>
      </c>
      <c r="AF26" s="1575">
        <f>VLOOKUP(B26,goc!$B$12:$AB$27,22,0)</f>
        <v>0</v>
      </c>
      <c r="AG26" s="1575">
        <f>VLOOKUP(B26,goc!$B$12:$AB$27,23,0)</f>
        <v>5130</v>
      </c>
      <c r="AH26" s="1575">
        <f>VLOOKUP(B26,goc!$B$12:$AB$27,24,0)</f>
        <v>0</v>
      </c>
      <c r="AI26" s="1575">
        <f>VLOOKUP(B26,goc!$B$12:$AB$27,25,0)</f>
        <v>0</v>
      </c>
      <c r="AJ26" s="1575">
        <f>VLOOKUP(B26,goc!$B$12:$AB$27,26,0)</f>
        <v>5130</v>
      </c>
      <c r="AK26" s="1780">
        <f t="shared" si="9"/>
        <v>60</v>
      </c>
      <c r="AL26" s="2084"/>
      <c r="AM26" s="2079"/>
      <c r="AN26" s="2085">
        <f>Q26-R26-AE26</f>
        <v>570</v>
      </c>
    </row>
    <row r="27" spans="1:80" s="2102" customFormat="1" ht="42.75" customHeight="1">
      <c r="A27" s="1954" t="s">
        <v>2131</v>
      </c>
      <c r="B27" s="1955" t="s">
        <v>2124</v>
      </c>
      <c r="C27" s="2096"/>
      <c r="D27" s="2097"/>
      <c r="E27" s="2098"/>
      <c r="F27" s="2098"/>
      <c r="G27" s="2098"/>
      <c r="H27" s="2096"/>
      <c r="I27" s="2099"/>
      <c r="J27" s="2099"/>
      <c r="K27" s="2100"/>
      <c r="L27" s="2100"/>
      <c r="M27" s="2100"/>
      <c r="N27" s="2101"/>
      <c r="O27" s="1989">
        <f t="shared" ref="O27:U27" si="11">SUBTOTAL(109,O28:O38)</f>
        <v>56228</v>
      </c>
      <c r="P27" s="1989">
        <f t="shared" si="11"/>
        <v>0</v>
      </c>
      <c r="Q27" s="1989">
        <f t="shared" si="11"/>
        <v>56228</v>
      </c>
      <c r="R27" s="1989">
        <f t="shared" si="11"/>
        <v>0</v>
      </c>
      <c r="S27" s="1989">
        <f t="shared" si="11"/>
        <v>0</v>
      </c>
      <c r="T27" s="1989">
        <f t="shared" si="11"/>
        <v>0</v>
      </c>
      <c r="U27" s="1989">
        <f t="shared" si="11"/>
        <v>0</v>
      </c>
      <c r="V27" s="1989"/>
      <c r="W27" s="1989"/>
      <c r="X27" s="1989"/>
      <c r="Y27" s="1989"/>
      <c r="Z27" s="1989"/>
      <c r="AA27" s="1989"/>
      <c r="AB27" s="1989"/>
      <c r="AC27" s="1989">
        <f>SUBTOTAL(109,AC28:AC31)</f>
        <v>9854</v>
      </c>
      <c r="AD27" s="1989">
        <f>SUBTOTAL(109,AD28:AD38)</f>
        <v>30282</v>
      </c>
      <c r="AE27" s="1989">
        <f>SUBTOTAL(109,AE28:AE31)</f>
        <v>20246</v>
      </c>
      <c r="AF27" s="1989">
        <f>SUBTOTAL(109,AF29:AF31)</f>
        <v>0</v>
      </c>
      <c r="AG27" s="1989">
        <f>SUBTOTAL(109,AG29:AG31)</f>
        <v>0</v>
      </c>
      <c r="AH27" s="1989">
        <f>SUBTOTAL(109,AH29:AH31)</f>
        <v>0</v>
      </c>
      <c r="AI27" s="1989">
        <f>SUBTOTAL(109,AI29:AI31)</f>
        <v>0</v>
      </c>
      <c r="AJ27" s="1989">
        <f>SUBTOTAL(109,AJ29:AJ31)</f>
        <v>14906</v>
      </c>
      <c r="AK27" s="1725">
        <f t="shared" si="9"/>
        <v>30282</v>
      </c>
      <c r="AL27" s="2098"/>
      <c r="AM27" s="2098"/>
    </row>
    <row r="28" spans="1:80" ht="69.75" customHeight="1">
      <c r="A28" s="1492">
        <v>1</v>
      </c>
      <c r="B28" s="2031" t="s">
        <v>1681</v>
      </c>
      <c r="C28" s="2031"/>
      <c r="D28" s="2031"/>
      <c r="E28" s="1257"/>
      <c r="F28" s="2048"/>
      <c r="G28" s="2048"/>
      <c r="H28" s="1256" t="str">
        <f>VLOOKUP($B28,'Dieu chinh'!$B$10:$U$27,2,0)</f>
        <v>Đồng Hới</v>
      </c>
      <c r="I28" s="1256">
        <f>VLOOKUP($B28,'Dieu chinh'!$B$10:$U$27,3,0)</f>
        <v>2018</v>
      </c>
      <c r="J28" s="1256">
        <f>VLOOKUP($B28,'Dieu chinh'!$B$10:$U$27,3,0)</f>
        <v>2018</v>
      </c>
      <c r="K28" s="1256">
        <f>VLOOKUP($B28,'Dieu chinh'!$B$10:$U$27,4,0)</f>
        <v>2020</v>
      </c>
      <c r="L28" s="1256">
        <f>VLOOKUP($B28,'Dieu chinh'!$B$10:$U$27,4,0)</f>
        <v>2020</v>
      </c>
      <c r="M28" s="1256">
        <f>VLOOKUP($B28,'Dieu chinh'!$B$10:$U$27,4,0)</f>
        <v>2020</v>
      </c>
      <c r="N28" s="1256" t="str">
        <f>VLOOKUP($B28,'Dieu chinh'!$B$10:$U$27,5,0)</f>
        <v>2143/QĐ-UBND ngày 19/6/2017</v>
      </c>
      <c r="O28" s="1575">
        <f>VLOOKUP($B28,'Dieu chinh'!$B$10:$U$27,6,0)</f>
        <v>5934</v>
      </c>
      <c r="P28" s="1575"/>
      <c r="Q28" s="1575">
        <f>VLOOKUP($B28,'Dieu chinh'!$B$10:$U$27,7,0)</f>
        <v>5934</v>
      </c>
      <c r="R28" s="1575"/>
      <c r="S28" s="1575"/>
      <c r="T28" s="1575"/>
      <c r="U28" s="1575"/>
      <c r="V28" s="1575"/>
      <c r="W28" s="1575"/>
      <c r="X28" s="1575"/>
      <c r="Y28" s="1575"/>
      <c r="Z28" s="1575">
        <v>2670</v>
      </c>
      <c r="AA28" s="1575"/>
      <c r="AB28" s="1575">
        <v>2670</v>
      </c>
      <c r="AC28" s="1575"/>
      <c r="AD28" s="1575">
        <f t="shared" si="10"/>
        <v>5340</v>
      </c>
      <c r="AE28" s="1575">
        <f>VLOOKUP($B28,'Dieu chinh'!$B$10:$U$27,11,0)</f>
        <v>5340</v>
      </c>
      <c r="AF28" s="1575"/>
      <c r="AG28" s="1575"/>
      <c r="AH28" s="1575"/>
      <c r="AI28" s="1575"/>
      <c r="AJ28" s="1575">
        <f>VLOOKUP($B28,'Dieu chinh'!$B$10:$U$27,14,0)</f>
        <v>5340</v>
      </c>
      <c r="AK28" s="1780">
        <f t="shared" ref="AK28:AK35" si="12">AD28-U28</f>
        <v>5340</v>
      </c>
      <c r="AL28" s="2159" t="s">
        <v>1713</v>
      </c>
      <c r="AM28" s="2103"/>
    </row>
    <row r="29" spans="1:80" ht="71.25" customHeight="1">
      <c r="A29" s="1492">
        <v>2</v>
      </c>
      <c r="B29" s="1574" t="s">
        <v>1851</v>
      </c>
      <c r="C29" s="2031"/>
      <c r="D29" s="2031"/>
      <c r="E29" s="1257"/>
      <c r="F29" s="2048"/>
      <c r="G29" s="2048"/>
      <c r="H29" s="1256" t="str">
        <f>VLOOKUP($B29,'Bo sung'!$B$10:$U$165,2,0)</f>
        <v>Quảng Bình</v>
      </c>
      <c r="I29" s="1256">
        <f>VLOOKUP($B29,'Bo sung'!$B$10:$U$165,3,0)</f>
        <v>2019</v>
      </c>
      <c r="J29" s="1256" t="str">
        <f>VLOOKUP($B29,'Bo sung'!$B$10:$U$27,2,0)</f>
        <v>Quảng Bình</v>
      </c>
      <c r="K29" s="1256">
        <f>VLOOKUP($B29,'Bo sung'!$B$10:$U$165,4,0)</f>
        <v>2021</v>
      </c>
      <c r="L29" s="1256" t="str">
        <f>VLOOKUP($B29,'Bo sung'!$B$10:$U$27,2,0)</f>
        <v>Quảng Bình</v>
      </c>
      <c r="M29" s="1256" t="str">
        <f>VLOOKUP($B29,'Bo sung'!$B$10:$U$27,2,0)</f>
        <v>Quảng Bình</v>
      </c>
      <c r="N29" s="1256" t="str">
        <f>VLOOKUP($B29,'Bo sung'!$B$10:$U$165,5,0)</f>
        <v>3740/QĐ-UBND ngày 30/10/2018</v>
      </c>
      <c r="O29" s="1575">
        <f>VLOOKUP($B29,'Bo sung'!$B$10:$U$165,6,0)</f>
        <v>4994</v>
      </c>
      <c r="P29" s="1575"/>
      <c r="Q29" s="1575">
        <f>VLOOKUP($B29,'Bo sung'!$B$10:$U$165,7,0)</f>
        <v>4994</v>
      </c>
      <c r="R29" s="1575" t="str">
        <f>VLOOKUP($B29,'Bo sung'!$B$10:$U$27,2,0)</f>
        <v>Quảng Bình</v>
      </c>
      <c r="S29" s="1575" t="str">
        <f>VLOOKUP($B29,'Bo sung'!$B$10:$U$27,2,0)</f>
        <v>Quảng Bình</v>
      </c>
      <c r="T29" s="1575" t="str">
        <f>VLOOKUP($B29,'Bo sung'!$B$10:$U$27,2,0)</f>
        <v>Quảng Bình</v>
      </c>
      <c r="U29" s="1575">
        <f>VLOOKUP($B29,'Bo sung'!$B$10:$U$27,10,0)</f>
        <v>0</v>
      </c>
      <c r="V29" s="1575"/>
      <c r="W29" s="1575"/>
      <c r="X29" s="1575"/>
      <c r="Y29" s="1575"/>
      <c r="Z29" s="1575"/>
      <c r="AA29" s="1575"/>
      <c r="AB29" s="1575">
        <v>1498</v>
      </c>
      <c r="AC29" s="1575">
        <v>2906</v>
      </c>
      <c r="AD29" s="1575">
        <f t="shared" si="10"/>
        <v>4404</v>
      </c>
      <c r="AE29" s="1575">
        <f>VLOOKUP($B29,'Bo sung'!$B$10:$U$165,11,0)</f>
        <v>2996</v>
      </c>
      <c r="AF29" s="1575">
        <f>VLOOKUP($B29,'Bo sung'!$B$10:$U$27,12,0)</f>
        <v>0</v>
      </c>
      <c r="AG29" s="1575" t="str">
        <f>VLOOKUP($B29,'Bo sung'!$B$10:$U$27,2,0)</f>
        <v>Quảng Bình</v>
      </c>
      <c r="AH29" s="1575" t="str">
        <f>VLOOKUP($B29,'Bo sung'!$B$10:$U$27,2,0)</f>
        <v>Quảng Bình</v>
      </c>
      <c r="AI29" s="1575">
        <f>VLOOKUP($B29,'Bo sung'!$B$10:$U$27,13,0)</f>
        <v>0</v>
      </c>
      <c r="AJ29" s="1575">
        <f>VLOOKUP($B29,'Bo sung'!$B$10:$U$165,14,0)</f>
        <v>2996</v>
      </c>
      <c r="AK29" s="1780">
        <f t="shared" si="12"/>
        <v>4404</v>
      </c>
      <c r="AL29" s="2159" t="s">
        <v>1857</v>
      </c>
      <c r="AM29" s="1822"/>
    </row>
    <row r="30" spans="1:80" ht="52.5" customHeight="1">
      <c r="A30" s="1492">
        <v>3</v>
      </c>
      <c r="B30" s="1574" t="s">
        <v>1852</v>
      </c>
      <c r="C30" s="2031"/>
      <c r="D30" s="2031"/>
      <c r="E30" s="1257"/>
      <c r="F30" s="2048"/>
      <c r="G30" s="2048"/>
      <c r="H30" s="1256" t="str">
        <f>VLOOKUP($B30,'Bo sung'!$B$10:$U$165,2,0)</f>
        <v>Quảng Bình</v>
      </c>
      <c r="I30" s="1256">
        <f>VLOOKUP($B30,'Bo sung'!$B$10:$U$165,3,0)</f>
        <v>2019</v>
      </c>
      <c r="J30" s="1256" t="str">
        <f>VLOOKUP($B30,'Bo sung'!$B$10:$U$27,2,0)</f>
        <v>Quảng Bình</v>
      </c>
      <c r="K30" s="1256">
        <f>VLOOKUP($B30,'Bo sung'!$B$10:$U$165,4,0)</f>
        <v>2021</v>
      </c>
      <c r="L30" s="1256" t="str">
        <f>VLOOKUP($B30,'Bo sung'!$B$10:$U$27,2,0)</f>
        <v>Quảng Bình</v>
      </c>
      <c r="M30" s="1256" t="str">
        <f>VLOOKUP($B30,'Bo sung'!$B$10:$U$27,2,0)</f>
        <v>Quảng Bình</v>
      </c>
      <c r="N30" s="1256" t="str">
        <f>VLOOKUP($B30,'Bo sung'!$B$10:$U$165,5,0)</f>
        <v>3719/QĐ-UBND ngày 30/10/2018</v>
      </c>
      <c r="O30" s="1575">
        <f>VLOOKUP($B30,'Bo sung'!$B$10:$U$165,6,0)</f>
        <v>5000</v>
      </c>
      <c r="P30" s="1575"/>
      <c r="Q30" s="1575">
        <f>VLOOKUP($B30,'Bo sung'!$B$10:$U$165,7,0)</f>
        <v>5000</v>
      </c>
      <c r="R30" s="1575" t="str">
        <f>VLOOKUP($B30,'Bo sung'!$B$10:$U$27,2,0)</f>
        <v>Quảng Bình</v>
      </c>
      <c r="S30" s="1575" t="str">
        <f>VLOOKUP($B30,'Bo sung'!$B$10:$U$27,2,0)</f>
        <v>Quảng Bình</v>
      </c>
      <c r="T30" s="1575" t="str">
        <f>VLOOKUP($B30,'Bo sung'!$B$10:$U$27,2,0)</f>
        <v>Quảng Bình</v>
      </c>
      <c r="U30" s="1575">
        <f>VLOOKUP($B30,'Bo sung'!$B$10:$U$27,10,0)</f>
        <v>0</v>
      </c>
      <c r="V30" s="1575"/>
      <c r="W30" s="1575"/>
      <c r="X30" s="1575"/>
      <c r="Y30" s="1575"/>
      <c r="Z30" s="1575"/>
      <c r="AA30" s="1575"/>
      <c r="AB30" s="1575">
        <v>1500</v>
      </c>
      <c r="AC30" s="1575">
        <v>1750</v>
      </c>
      <c r="AD30" s="1575">
        <f t="shared" si="10"/>
        <v>3250</v>
      </c>
      <c r="AE30" s="1575">
        <f>VLOOKUP($B30,'Bo sung'!$B$10:$U$165,11,0)</f>
        <v>3000</v>
      </c>
      <c r="AF30" s="1575">
        <f>VLOOKUP($B30,'Bo sung'!$B$10:$U$27,12,0)</f>
        <v>0</v>
      </c>
      <c r="AG30" s="1575" t="str">
        <f>VLOOKUP($B30,'Bo sung'!$B$10:$U$27,2,0)</f>
        <v>Quảng Bình</v>
      </c>
      <c r="AH30" s="1575" t="str">
        <f>VLOOKUP($B30,'Bo sung'!$B$10:$U$27,2,0)</f>
        <v>Quảng Bình</v>
      </c>
      <c r="AI30" s="1575">
        <f>VLOOKUP($B30,'Bo sung'!$B$10:$U$27,13,0)</f>
        <v>0</v>
      </c>
      <c r="AJ30" s="1575">
        <f>VLOOKUP($B30,'Bo sung'!$B$10:$U$165,14,0)</f>
        <v>3000</v>
      </c>
      <c r="AK30" s="1780">
        <f t="shared" si="12"/>
        <v>3250</v>
      </c>
      <c r="AL30" s="2159" t="s">
        <v>1857</v>
      </c>
      <c r="AM30" s="1822"/>
    </row>
    <row r="31" spans="1:80" ht="97.5" customHeight="1">
      <c r="A31" s="1492">
        <v>4</v>
      </c>
      <c r="B31" s="2104" t="s">
        <v>1853</v>
      </c>
      <c r="C31" s="2105"/>
      <c r="D31" s="2105"/>
      <c r="E31" s="2106"/>
      <c r="F31" s="2107"/>
      <c r="G31" s="2107"/>
      <c r="H31" s="1488" t="str">
        <f>VLOOKUP($B31,'Bo sung'!$B$10:$U$165,2,0)</f>
        <v>Đồng Hới</v>
      </c>
      <c r="I31" s="1488">
        <f>VLOOKUP($B31,'Bo sung'!$B$10:$U$165,3,0)</f>
        <v>2019</v>
      </c>
      <c r="J31" s="1488" t="str">
        <f>VLOOKUP($B31,'Bo sung'!$B$10:$U$27,2,0)</f>
        <v>Đồng Hới</v>
      </c>
      <c r="K31" s="1488">
        <f>VLOOKUP($B31,'Bo sung'!$B$10:$U$165,4,0)</f>
        <v>2021</v>
      </c>
      <c r="L31" s="1488" t="str">
        <f>VLOOKUP($B31,'Bo sung'!$B$10:$U$27,2,0)</f>
        <v>Đồng Hới</v>
      </c>
      <c r="M31" s="1488" t="str">
        <f>VLOOKUP($B31,'Bo sung'!$B$10:$U$27,2,0)</f>
        <v>Đồng Hới</v>
      </c>
      <c r="N31" s="1488" t="str">
        <f>VLOOKUP($B31,'Bo sung'!$B$10:$U$165,5,0)</f>
        <v>3715/QĐ-UBND ngày 30/10/2018</v>
      </c>
      <c r="O31" s="2018">
        <f>VLOOKUP($B31,'Bo sung'!$B$10:$U$165,6,0)</f>
        <v>14850</v>
      </c>
      <c r="P31" s="2018"/>
      <c r="Q31" s="2018">
        <f>VLOOKUP($B31,'Bo sung'!$B$10:$U$165,7,0)</f>
        <v>14850</v>
      </c>
      <c r="R31" s="2018" t="str">
        <f>VLOOKUP($B31,'Bo sung'!$B$10:$U$27,2,0)</f>
        <v>Đồng Hới</v>
      </c>
      <c r="S31" s="2018" t="str">
        <f>VLOOKUP($B31,'Bo sung'!$B$10:$U$27,2,0)</f>
        <v>Đồng Hới</v>
      </c>
      <c r="T31" s="2018" t="str">
        <f>VLOOKUP($B31,'Bo sung'!$B$10:$U$27,2,0)</f>
        <v>Đồng Hới</v>
      </c>
      <c r="U31" s="2018">
        <f>VLOOKUP($B31,'Bo sung'!$B$10:$U$27,10,0)</f>
        <v>0</v>
      </c>
      <c r="V31" s="2018"/>
      <c r="W31" s="2018"/>
      <c r="X31" s="2018"/>
      <c r="Y31" s="2018"/>
      <c r="Z31" s="2018"/>
      <c r="AA31" s="2018"/>
      <c r="AB31" s="2018">
        <v>4455</v>
      </c>
      <c r="AC31" s="2018">
        <v>5198</v>
      </c>
      <c r="AD31" s="2018">
        <f t="shared" si="10"/>
        <v>9653</v>
      </c>
      <c r="AE31" s="2018">
        <f>VLOOKUP($B31,'Bo sung'!$B$10:$U$165,11,0)</f>
        <v>8910</v>
      </c>
      <c r="AF31" s="2018">
        <f>VLOOKUP($B31,'Bo sung'!$B$10:$U$27,12,0)</f>
        <v>0</v>
      </c>
      <c r="AG31" s="2018" t="str">
        <f>VLOOKUP($B31,'Bo sung'!$B$10:$U$27,2,0)</f>
        <v>Đồng Hới</v>
      </c>
      <c r="AH31" s="2018" t="str">
        <f>VLOOKUP($B31,'Bo sung'!$B$10:$U$27,2,0)</f>
        <v>Đồng Hới</v>
      </c>
      <c r="AI31" s="2018">
        <f>VLOOKUP($B31,'Bo sung'!$B$10:$U$27,13,0)</f>
        <v>0</v>
      </c>
      <c r="AJ31" s="2018">
        <f>VLOOKUP($B31,'Bo sung'!$B$10:$U$165,14,0)</f>
        <v>8910</v>
      </c>
      <c r="AK31" s="1780">
        <f t="shared" si="12"/>
        <v>9653</v>
      </c>
      <c r="AL31" s="2159" t="s">
        <v>1857</v>
      </c>
      <c r="AM31" s="2108"/>
    </row>
    <row r="32" spans="1:80" ht="82.5" customHeight="1">
      <c r="A32" s="1492">
        <v>5</v>
      </c>
      <c r="B32" s="1576" t="s">
        <v>2160</v>
      </c>
      <c r="C32" s="1822"/>
      <c r="D32" s="1822"/>
      <c r="E32" s="1822"/>
      <c r="F32" s="1822"/>
      <c r="G32" s="1822"/>
      <c r="H32" s="2028" t="s">
        <v>19</v>
      </c>
      <c r="I32" s="2109">
        <v>2020</v>
      </c>
      <c r="J32" s="1822"/>
      <c r="K32" s="1260">
        <v>2022</v>
      </c>
      <c r="L32" s="1822"/>
      <c r="M32" s="1822"/>
      <c r="N32" s="2028" t="s">
        <v>2480</v>
      </c>
      <c r="O32" s="2071">
        <v>3500</v>
      </c>
      <c r="P32" s="2071"/>
      <c r="Q32" s="2071">
        <v>3500</v>
      </c>
      <c r="R32" s="1822"/>
      <c r="S32" s="1822"/>
      <c r="T32" s="1822"/>
      <c r="U32" s="1822"/>
      <c r="V32" s="1822"/>
      <c r="W32" s="1822"/>
      <c r="X32" s="1822"/>
      <c r="Y32" s="1822"/>
      <c r="Z32" s="1822"/>
      <c r="AA32" s="1822"/>
      <c r="AB32" s="1822"/>
      <c r="AC32" s="2018">
        <v>1050</v>
      </c>
      <c r="AD32" s="2018">
        <f t="shared" si="10"/>
        <v>1050</v>
      </c>
      <c r="AE32" s="1822"/>
      <c r="AF32" s="1822"/>
      <c r="AG32" s="1822"/>
      <c r="AH32" s="1822"/>
      <c r="AI32" s="1822"/>
      <c r="AJ32" s="1822"/>
      <c r="AK32" s="1780">
        <f t="shared" si="12"/>
        <v>1050</v>
      </c>
      <c r="AL32" s="2159" t="s">
        <v>2369</v>
      </c>
      <c r="AM32" s="1822"/>
      <c r="AN32" s="1822"/>
      <c r="AO32" s="1822"/>
      <c r="AP32" s="1822"/>
    </row>
    <row r="33" spans="1:42" ht="54.75" customHeight="1">
      <c r="A33" s="1492">
        <v>6</v>
      </c>
      <c r="B33" s="2104" t="s">
        <v>2164</v>
      </c>
      <c r="C33" s="1823"/>
      <c r="D33" s="1824"/>
      <c r="E33" s="1822"/>
      <c r="F33" s="1822"/>
      <c r="G33" s="1822"/>
      <c r="H33" s="2028" t="s">
        <v>19</v>
      </c>
      <c r="I33" s="2109">
        <v>2020</v>
      </c>
      <c r="J33" s="1822"/>
      <c r="K33" s="1260">
        <v>2022</v>
      </c>
      <c r="L33" s="1826"/>
      <c r="M33" s="1826"/>
      <c r="N33" s="2028" t="s">
        <v>2481</v>
      </c>
      <c r="O33" s="2071">
        <v>10950</v>
      </c>
      <c r="P33" s="1822"/>
      <c r="Q33" s="2071">
        <v>10950</v>
      </c>
      <c r="R33" s="1822"/>
      <c r="S33" s="1822"/>
      <c r="T33" s="1822"/>
      <c r="U33" s="1822"/>
      <c r="V33" s="1822"/>
      <c r="W33" s="1822"/>
      <c r="X33" s="1822"/>
      <c r="Y33" s="1822"/>
      <c r="Z33" s="1822"/>
      <c r="AA33" s="1822"/>
      <c r="AB33" s="1822"/>
      <c r="AC33" s="2018">
        <v>3285</v>
      </c>
      <c r="AD33" s="2018">
        <f>SUM(V33:AC33)</f>
        <v>3285</v>
      </c>
      <c r="AE33" s="1822"/>
      <c r="AF33" s="1822"/>
      <c r="AG33" s="1822"/>
      <c r="AH33" s="1822"/>
      <c r="AI33" s="1822"/>
      <c r="AJ33" s="1823"/>
      <c r="AK33" s="1780">
        <f t="shared" si="12"/>
        <v>3285</v>
      </c>
      <c r="AL33" s="2159" t="s">
        <v>2369</v>
      </c>
      <c r="AM33" s="1822"/>
      <c r="AN33" s="1822"/>
      <c r="AO33" s="1822"/>
      <c r="AP33" s="1822"/>
    </row>
    <row r="34" spans="1:42" ht="78" customHeight="1">
      <c r="A34" s="1492">
        <v>7</v>
      </c>
      <c r="B34" s="1576" t="s">
        <v>2393</v>
      </c>
      <c r="C34" s="1823"/>
      <c r="D34" s="1824"/>
      <c r="E34" s="1822"/>
      <c r="F34" s="1822"/>
      <c r="G34" s="1822"/>
      <c r="H34" s="2028" t="s">
        <v>19</v>
      </c>
      <c r="I34" s="2109">
        <v>2020</v>
      </c>
      <c r="J34" s="1822"/>
      <c r="K34" s="1260">
        <v>2022</v>
      </c>
      <c r="L34" s="1826"/>
      <c r="M34" s="1826"/>
      <c r="N34" s="2028" t="s">
        <v>2482</v>
      </c>
      <c r="O34" s="2071">
        <v>7000</v>
      </c>
      <c r="P34" s="1822"/>
      <c r="Q34" s="2071">
        <v>7000</v>
      </c>
      <c r="R34" s="1822"/>
      <c r="S34" s="1822"/>
      <c r="T34" s="1822"/>
      <c r="U34" s="1822"/>
      <c r="V34" s="1822"/>
      <c r="W34" s="1822"/>
      <c r="X34" s="1822"/>
      <c r="Y34" s="1822"/>
      <c r="Z34" s="1822"/>
      <c r="AA34" s="1822"/>
      <c r="AB34" s="1822"/>
      <c r="AC34" s="1575">
        <v>2100</v>
      </c>
      <c r="AD34" s="1575">
        <f>SUM(V34:AC34)</f>
        <v>2100</v>
      </c>
      <c r="AE34" s="1822"/>
      <c r="AF34" s="1822"/>
      <c r="AG34" s="1822"/>
      <c r="AH34" s="1822"/>
      <c r="AI34" s="1822"/>
      <c r="AJ34" s="1823"/>
      <c r="AK34" s="1780">
        <f t="shared" si="12"/>
        <v>2100</v>
      </c>
      <c r="AL34" s="2159" t="s">
        <v>2369</v>
      </c>
      <c r="AM34" s="1822"/>
      <c r="AN34" s="1822"/>
      <c r="AO34" s="1822"/>
      <c r="AP34" s="1822"/>
    </row>
    <row r="35" spans="1:42" ht="60.75" customHeight="1">
      <c r="A35" s="1492">
        <v>8</v>
      </c>
      <c r="B35" s="1576" t="s">
        <v>2394</v>
      </c>
      <c r="C35" s="1823"/>
      <c r="D35" s="1824"/>
      <c r="E35" s="1822"/>
      <c r="F35" s="1822"/>
      <c r="G35" s="1822"/>
      <c r="H35" s="2028" t="s">
        <v>19</v>
      </c>
      <c r="I35" s="2109">
        <v>2020</v>
      </c>
      <c r="J35" s="1822"/>
      <c r="K35" s="1260">
        <v>2022</v>
      </c>
      <c r="L35" s="1826"/>
      <c r="M35" s="1826"/>
      <c r="N35" s="2028" t="s">
        <v>2483</v>
      </c>
      <c r="O35" s="1809">
        <f>VLOOKUP($B35,[2]DATA!$B$7:$AV$680,13,0)</f>
        <v>4000</v>
      </c>
      <c r="P35" s="1822"/>
      <c r="Q35" s="1809">
        <f>VLOOKUP($B35,[2]DATA!$B$7:$AV$680,13,0)</f>
        <v>4000</v>
      </c>
      <c r="R35" s="1822"/>
      <c r="S35" s="1822"/>
      <c r="T35" s="1822"/>
      <c r="U35" s="1575"/>
      <c r="V35" s="1822"/>
      <c r="W35" s="1822"/>
      <c r="X35" s="1822"/>
      <c r="Y35" s="1822"/>
      <c r="Z35" s="1822"/>
      <c r="AA35" s="1822"/>
      <c r="AB35" s="1822"/>
      <c r="AC35" s="1575">
        <v>1200</v>
      </c>
      <c r="AD35" s="1575">
        <f>SUM(V35:AC35)</f>
        <v>1200</v>
      </c>
      <c r="AE35" s="1822"/>
      <c r="AF35" s="1822"/>
      <c r="AG35" s="1822"/>
      <c r="AH35" s="1822"/>
      <c r="AI35" s="1822"/>
      <c r="AJ35" s="1823"/>
      <c r="AK35" s="1780">
        <f t="shared" si="12"/>
        <v>1200</v>
      </c>
      <c r="AL35" s="2159" t="s">
        <v>2369</v>
      </c>
      <c r="AM35" s="1822"/>
      <c r="AN35" s="1822"/>
      <c r="AO35" s="1822"/>
      <c r="AP35" s="1822"/>
    </row>
  </sheetData>
  <customSheetViews>
    <customSheetView guid="{1F2FE49A-48DE-4818-8B14-5EF136A05F63}" scale="90" showPageBreaks="1" filter="1" showAutoFilter="1">
      <pane xSplit="2" ySplit="5" topLeftCell="S348" activePane="bottomRight" state="frozen"/>
      <selection pane="bottomRight" activeCell="V353" sqref="V353"/>
      <pageMargins left="0.54166666666666696" right="0.47244094488188998" top="0.74803149606299202" bottom="0.74803149606299202" header="0.31496062992126" footer="0.31496062992126"/>
      <pageSetup paperSize="8" scale="56" orientation="landscape" r:id="rId1"/>
      <autoFilter ref="A5:IQ543">
        <filterColumn colId="4">
          <filters>
            <filter val="1KH-CN"/>
            <filter val="3Y tế"/>
            <filter val="ANQP"/>
            <filter val="GTVT"/>
            <filter val="NN-TL"/>
          </filters>
        </filterColumn>
      </autoFilter>
    </customSheetView>
    <customSheetView guid="{0B8F73CD-F511-4AF8-BA4E-D1A174525FCD}" scale="90" showPageBreaks="1" hiddenColumns="1">
      <selection activeCell="N2" sqref="N2"/>
      <pageMargins left="0.54166666666666696" right="0.47244094488188998" top="0.74803149606299202" bottom="0.74803149606299202" header="0.31496062992126" footer="0.31496062992126"/>
      <pageSetup paperSize="8" scale="56" orientation="landscape" r:id="rId2"/>
    </customSheetView>
  </customSheetViews>
  <mergeCells count="44">
    <mergeCell ref="A3:AK3"/>
    <mergeCell ref="A1:AL1"/>
    <mergeCell ref="A2:AL2"/>
    <mergeCell ref="AE6:AE7"/>
    <mergeCell ref="AF6:AJ6"/>
    <mergeCell ref="L4:L7"/>
    <mergeCell ref="M4:Q4"/>
    <mergeCell ref="R4:T5"/>
    <mergeCell ref="U4:U7"/>
    <mergeCell ref="AE4:AJ5"/>
    <mergeCell ref="AD4:AD7"/>
    <mergeCell ref="W4:W7"/>
    <mergeCell ref="X4:X7"/>
    <mergeCell ref="Y4:Y7"/>
    <mergeCell ref="Z4:Z7"/>
    <mergeCell ref="AA4:AA7"/>
    <mergeCell ref="AC4:AC7"/>
    <mergeCell ref="R6:R7"/>
    <mergeCell ref="S6:T6"/>
    <mergeCell ref="AM4:AM7"/>
    <mergeCell ref="AN5:AP5"/>
    <mergeCell ref="AN6:AP6"/>
    <mergeCell ref="AN7:AP7"/>
    <mergeCell ref="AK4:AK7"/>
    <mergeCell ref="AL4:AL7"/>
    <mergeCell ref="A4:A7"/>
    <mergeCell ref="B4:B7"/>
    <mergeCell ref="C4:D4"/>
    <mergeCell ref="E4:E7"/>
    <mergeCell ref="F4:F7"/>
    <mergeCell ref="C5:C7"/>
    <mergeCell ref="D5:D7"/>
    <mergeCell ref="G4:G7"/>
    <mergeCell ref="H4:H7"/>
    <mergeCell ref="M5:M7"/>
    <mergeCell ref="N5:N7"/>
    <mergeCell ref="AB4:AB7"/>
    <mergeCell ref="K4:K7"/>
    <mergeCell ref="O5:Q5"/>
    <mergeCell ref="O6:O7"/>
    <mergeCell ref="P6:Q6"/>
    <mergeCell ref="V4:V7"/>
    <mergeCell ref="I4:I7"/>
    <mergeCell ref="J4:J7"/>
  </mergeCells>
  <printOptions horizontalCentered="1"/>
  <pageMargins left="1.5748031496062993" right="0.59055118110236227" top="0.72" bottom="0" header="0.5" footer="0"/>
  <pageSetup paperSize="8" scale="95" orientation="landscape" r:id="rId3"/>
  <headerFoot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P324"/>
  <sheetViews>
    <sheetView topLeftCell="A5" zoomScale="70" zoomScaleNormal="70" zoomScalePageLayoutView="70" workbookViewId="0">
      <pane xSplit="7" ySplit="5" topLeftCell="H10" activePane="bottomRight" state="frozen"/>
      <selection activeCell="A5" sqref="A5"/>
      <selection pane="topRight" activeCell="H5" sqref="H5"/>
      <selection pane="bottomLeft" activeCell="A10" sqref="A10"/>
      <selection pane="bottomRight" activeCell="A4" sqref="A1:XFD1048576"/>
    </sheetView>
  </sheetViews>
  <sheetFormatPr defaultRowHeight="15.75"/>
  <cols>
    <col min="1" max="1" width="6.875" style="747" customWidth="1"/>
    <col min="2" max="2" width="35.25" style="747" customWidth="1"/>
    <col min="3" max="7" width="0" style="747" hidden="1" customWidth="1"/>
    <col min="8" max="8" width="9" style="1383"/>
    <col min="9" max="9" width="7.875" style="747" customWidth="1"/>
    <col min="10" max="10" width="0" style="747" hidden="1" customWidth="1"/>
    <col min="11" max="11" width="8.125" style="747" customWidth="1"/>
    <col min="12" max="12" width="0" style="747" hidden="1" customWidth="1"/>
    <col min="13" max="13" width="8.75" style="747" hidden="1" customWidth="1"/>
    <col min="14" max="14" width="14.5" style="1790" customWidth="1"/>
    <col min="15" max="15" width="13.75" style="747" customWidth="1"/>
    <col min="16" max="16" width="8.875" style="747" hidden="1" customWidth="1"/>
    <col min="17" max="17" width="13.625" style="747" customWidth="1"/>
    <col min="18" max="18" width="10.5" style="747" hidden="1" customWidth="1"/>
    <col min="19" max="19" width="0" style="747" hidden="1" customWidth="1"/>
    <col min="20" max="20" width="10.375" style="747" hidden="1" customWidth="1"/>
    <col min="21" max="21" width="12.5" style="747" customWidth="1"/>
    <col min="22" max="22" width="11.25" style="747" hidden="1" customWidth="1"/>
    <col min="23" max="23" width="9.25" style="747" hidden="1" customWidth="1"/>
    <col min="24" max="24" width="11.25" style="747" hidden="1" customWidth="1"/>
    <col min="25" max="25" width="22.125" style="747" hidden="1" customWidth="1"/>
    <col min="26" max="26" width="9.625" style="747" hidden="1" customWidth="1"/>
    <col min="27" max="27" width="16.25" style="747" hidden="1" customWidth="1"/>
    <col min="28" max="28" width="9.25" style="747" hidden="1" customWidth="1"/>
    <col min="29" max="29" width="8.5" style="747" hidden="1" customWidth="1"/>
    <col min="30" max="30" width="9.25" style="747" hidden="1" customWidth="1"/>
    <col min="31" max="31" width="12.5" style="747" customWidth="1"/>
    <col min="32" max="32" width="20.125" style="747" hidden="1" customWidth="1"/>
    <col min="33" max="33" width="11.5" style="747" hidden="1" customWidth="1"/>
    <col min="34" max="34" width="17.125" style="747" hidden="1" customWidth="1"/>
    <col min="35" max="35" width="11.5" style="747" hidden="1" customWidth="1"/>
    <col min="36" max="36" width="22" style="747" hidden="1" customWidth="1"/>
    <col min="37" max="37" width="12.375" style="747" customWidth="1"/>
    <col min="38" max="38" width="21.5" style="749" customWidth="1"/>
    <col min="39" max="39" width="20.5" style="747" hidden="1" customWidth="1"/>
    <col min="40" max="40" width="12.875" style="747" hidden="1" customWidth="1"/>
    <col min="41" max="42" width="0" style="747" hidden="1" customWidth="1"/>
    <col min="43" max="16384" width="9" style="747"/>
  </cols>
  <sheetData>
    <row r="1" spans="1:42" ht="33.75" customHeight="1">
      <c r="A1" s="2215" t="s">
        <v>2441</v>
      </c>
      <c r="B1" s="2215"/>
      <c r="C1" s="2215"/>
      <c r="D1" s="2215"/>
      <c r="E1" s="2215"/>
      <c r="F1" s="2215"/>
      <c r="G1" s="2215"/>
      <c r="H1" s="2215"/>
      <c r="I1" s="2215"/>
      <c r="J1" s="2215"/>
      <c r="K1" s="2215"/>
      <c r="L1" s="2215"/>
      <c r="M1" s="2215"/>
      <c r="N1" s="2215"/>
      <c r="O1" s="2215"/>
      <c r="P1" s="2215"/>
      <c r="Q1" s="2215"/>
      <c r="R1" s="2215"/>
      <c r="S1" s="2215"/>
      <c r="T1" s="2215"/>
      <c r="U1" s="2215"/>
      <c r="V1" s="2215"/>
      <c r="W1" s="2215"/>
      <c r="X1" s="2215"/>
      <c r="Y1" s="2215"/>
      <c r="Z1" s="2215"/>
      <c r="AA1" s="2215"/>
      <c r="AB1" s="2215"/>
      <c r="AC1" s="2215"/>
      <c r="AD1" s="2215"/>
      <c r="AE1" s="2215"/>
      <c r="AF1" s="2215"/>
      <c r="AG1" s="2215"/>
      <c r="AH1" s="2215"/>
      <c r="AI1" s="2215"/>
      <c r="AJ1" s="2215"/>
      <c r="AK1" s="2215"/>
      <c r="AL1" s="2215"/>
    </row>
    <row r="2" spans="1:42" ht="33.75" customHeight="1">
      <c r="A2" s="2216" t="s">
        <v>2425</v>
      </c>
      <c r="B2" s="2216"/>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row>
    <row r="3" spans="1:42" ht="33.75" customHeight="1">
      <c r="A3" s="2214" t="s">
        <v>2421</v>
      </c>
      <c r="B3" s="2214"/>
      <c r="C3" s="2214"/>
      <c r="D3" s="2214"/>
      <c r="E3" s="2214"/>
      <c r="F3" s="2214"/>
      <c r="G3" s="2214"/>
      <c r="H3" s="2214"/>
      <c r="I3" s="2214"/>
      <c r="J3" s="2214"/>
      <c r="K3" s="2214"/>
      <c r="L3" s="2214"/>
      <c r="M3" s="2214"/>
      <c r="N3" s="2214"/>
      <c r="O3" s="2214"/>
      <c r="P3" s="2214"/>
      <c r="Q3" s="2214"/>
      <c r="R3" s="2214"/>
      <c r="S3" s="2214"/>
      <c r="T3" s="2214"/>
      <c r="U3" s="2214"/>
      <c r="V3" s="2214"/>
      <c r="W3" s="2214"/>
      <c r="X3" s="2214"/>
      <c r="Y3" s="2214"/>
      <c r="Z3" s="2214"/>
      <c r="AA3" s="2214"/>
      <c r="AB3" s="2214"/>
      <c r="AC3" s="2214"/>
      <c r="AD3" s="2214"/>
      <c r="AE3" s="2214"/>
      <c r="AF3" s="2214"/>
      <c r="AG3" s="2214"/>
      <c r="AH3" s="2214"/>
      <c r="AI3" s="2214"/>
      <c r="AJ3" s="2214"/>
      <c r="AK3" s="2214"/>
    </row>
    <row r="4" spans="1:42" ht="42.75" customHeight="1">
      <c r="A4" s="2223" t="s">
        <v>0</v>
      </c>
      <c r="B4" s="2223" t="s">
        <v>1</v>
      </c>
      <c r="C4" s="2223" t="s">
        <v>1147</v>
      </c>
      <c r="D4" s="2223"/>
      <c r="E4" s="2223" t="s">
        <v>8</v>
      </c>
      <c r="F4" s="2223" t="s">
        <v>643</v>
      </c>
      <c r="G4" s="2223" t="s">
        <v>644</v>
      </c>
      <c r="H4" s="2224" t="s">
        <v>2</v>
      </c>
      <c r="I4" s="2225" t="s">
        <v>1090</v>
      </c>
      <c r="J4" s="2225" t="s">
        <v>1142</v>
      </c>
      <c r="K4" s="2229" t="s">
        <v>649</v>
      </c>
      <c r="L4" s="2229" t="s">
        <v>1143</v>
      </c>
      <c r="M4" s="2223" t="s">
        <v>3</v>
      </c>
      <c r="N4" s="2223"/>
      <c r="O4" s="2223"/>
      <c r="P4" s="2223"/>
      <c r="Q4" s="2223"/>
      <c r="R4" s="2221" t="s">
        <v>4</v>
      </c>
      <c r="S4" s="2221"/>
      <c r="T4" s="2221"/>
      <c r="U4" s="2228" t="s">
        <v>1663</v>
      </c>
      <c r="V4" s="2227" t="s">
        <v>2165</v>
      </c>
      <c r="W4" s="2227" t="s">
        <v>2166</v>
      </c>
      <c r="X4" s="2227" t="s">
        <v>2167</v>
      </c>
      <c r="Y4" s="2227" t="s">
        <v>2168</v>
      </c>
      <c r="Z4" s="2227">
        <v>2018</v>
      </c>
      <c r="AA4" s="2227" t="s">
        <v>2169</v>
      </c>
      <c r="AB4" s="2227">
        <v>2019</v>
      </c>
      <c r="AC4" s="2227" t="s">
        <v>2193</v>
      </c>
      <c r="AD4" s="2227">
        <v>2020</v>
      </c>
      <c r="AE4" s="2228" t="s">
        <v>2127</v>
      </c>
      <c r="AF4" s="2228" t="s">
        <v>6</v>
      </c>
      <c r="AG4" s="2228"/>
      <c r="AH4" s="2228"/>
      <c r="AI4" s="2228"/>
      <c r="AJ4" s="2228"/>
      <c r="AK4" s="2228" t="s">
        <v>2128</v>
      </c>
      <c r="AL4" s="2221" t="s">
        <v>7</v>
      </c>
      <c r="AN4" s="2210" t="s">
        <v>2157</v>
      </c>
      <c r="AO4" s="2211"/>
      <c r="AP4" s="2212"/>
    </row>
    <row r="5" spans="1:42" ht="36" customHeight="1">
      <c r="A5" s="2223"/>
      <c r="B5" s="2223"/>
      <c r="C5" s="2223" t="s">
        <v>1148</v>
      </c>
      <c r="D5" s="2223" t="s">
        <v>12</v>
      </c>
      <c r="E5" s="2223"/>
      <c r="F5" s="2223"/>
      <c r="G5" s="2223"/>
      <c r="H5" s="2224"/>
      <c r="I5" s="2225"/>
      <c r="J5" s="2225"/>
      <c r="K5" s="2229"/>
      <c r="L5" s="2229"/>
      <c r="M5" s="2223" t="s">
        <v>1144</v>
      </c>
      <c r="N5" s="2223" t="s">
        <v>1145</v>
      </c>
      <c r="O5" s="2221" t="s">
        <v>10</v>
      </c>
      <c r="P5" s="2221"/>
      <c r="Q5" s="2221"/>
      <c r="R5" s="2221"/>
      <c r="S5" s="2221"/>
      <c r="T5" s="2221"/>
      <c r="U5" s="2228"/>
      <c r="V5" s="2227"/>
      <c r="W5" s="2227"/>
      <c r="X5" s="2227"/>
      <c r="Y5" s="2227"/>
      <c r="Z5" s="2227"/>
      <c r="AA5" s="2227"/>
      <c r="AB5" s="2227"/>
      <c r="AC5" s="2227"/>
      <c r="AD5" s="2227"/>
      <c r="AE5" s="2228"/>
      <c r="AF5" s="2228"/>
      <c r="AG5" s="2228"/>
      <c r="AH5" s="2228"/>
      <c r="AI5" s="2228"/>
      <c r="AJ5" s="2228"/>
      <c r="AK5" s="2228"/>
      <c r="AL5" s="2221"/>
      <c r="AN5" s="2210" t="s">
        <v>2158</v>
      </c>
      <c r="AO5" s="2211"/>
      <c r="AP5" s="2212"/>
    </row>
    <row r="6" spans="1:42" ht="37.5" customHeight="1">
      <c r="A6" s="2223"/>
      <c r="B6" s="2223"/>
      <c r="C6" s="2223"/>
      <c r="D6" s="2223"/>
      <c r="E6" s="2223"/>
      <c r="F6" s="2223"/>
      <c r="G6" s="2223"/>
      <c r="H6" s="2224"/>
      <c r="I6" s="2225"/>
      <c r="J6" s="2225"/>
      <c r="K6" s="2229"/>
      <c r="L6" s="2229"/>
      <c r="M6" s="2223"/>
      <c r="N6" s="2223"/>
      <c r="O6" s="2221" t="s">
        <v>11</v>
      </c>
      <c r="P6" s="2221" t="s">
        <v>14</v>
      </c>
      <c r="Q6" s="2221"/>
      <c r="R6" s="2221" t="s">
        <v>12</v>
      </c>
      <c r="S6" s="2221" t="s">
        <v>14</v>
      </c>
      <c r="T6" s="2221"/>
      <c r="U6" s="2228"/>
      <c r="V6" s="2227"/>
      <c r="W6" s="2227"/>
      <c r="X6" s="2227"/>
      <c r="Y6" s="2227"/>
      <c r="Z6" s="2227"/>
      <c r="AA6" s="2227"/>
      <c r="AB6" s="2227"/>
      <c r="AC6" s="2227"/>
      <c r="AD6" s="2227"/>
      <c r="AE6" s="2228"/>
      <c r="AF6" s="2226" t="s">
        <v>13</v>
      </c>
      <c r="AG6" s="2226" t="s">
        <v>14</v>
      </c>
      <c r="AH6" s="2226"/>
      <c r="AI6" s="2226"/>
      <c r="AJ6" s="2226"/>
      <c r="AK6" s="2228"/>
      <c r="AL6" s="2221"/>
      <c r="AN6" s="2210" t="s">
        <v>2159</v>
      </c>
      <c r="AO6" s="2211"/>
      <c r="AP6" s="2212"/>
    </row>
    <row r="7" spans="1:42" ht="65.25" customHeight="1">
      <c r="A7" s="2223"/>
      <c r="B7" s="2223"/>
      <c r="C7" s="2223"/>
      <c r="D7" s="2223"/>
      <c r="E7" s="2223"/>
      <c r="F7" s="2223"/>
      <c r="G7" s="2223"/>
      <c r="H7" s="2224"/>
      <c r="I7" s="2225"/>
      <c r="J7" s="2225"/>
      <c r="K7" s="2229"/>
      <c r="L7" s="2229"/>
      <c r="M7" s="2223"/>
      <c r="N7" s="2223"/>
      <c r="O7" s="2221"/>
      <c r="P7" s="2162" t="s">
        <v>1149</v>
      </c>
      <c r="Q7" s="2162" t="s">
        <v>1150</v>
      </c>
      <c r="R7" s="2221"/>
      <c r="S7" s="2162" t="s">
        <v>1149</v>
      </c>
      <c r="T7" s="2162" t="s">
        <v>1150</v>
      </c>
      <c r="U7" s="2228"/>
      <c r="V7" s="2227"/>
      <c r="W7" s="2227"/>
      <c r="X7" s="2227"/>
      <c r="Y7" s="2227"/>
      <c r="Z7" s="2227"/>
      <c r="AA7" s="2227"/>
      <c r="AB7" s="2227"/>
      <c r="AC7" s="2227"/>
      <c r="AD7" s="2227"/>
      <c r="AE7" s="2228"/>
      <c r="AF7" s="2226"/>
      <c r="AG7" s="2163" t="s">
        <v>15</v>
      </c>
      <c r="AH7" s="2163" t="s">
        <v>1540</v>
      </c>
      <c r="AI7" s="2163" t="s">
        <v>16</v>
      </c>
      <c r="AJ7" s="2163" t="s">
        <v>17</v>
      </c>
      <c r="AK7" s="2228"/>
      <c r="AL7" s="2222"/>
    </row>
    <row r="8" spans="1:42" s="748" customFormat="1">
      <c r="A8" s="2161"/>
      <c r="B8" s="2161" t="s">
        <v>1484</v>
      </c>
      <c r="C8" s="2161"/>
      <c r="D8" s="2161"/>
      <c r="E8" s="2161"/>
      <c r="F8" s="2161"/>
      <c r="G8" s="2161"/>
      <c r="H8" s="2164"/>
      <c r="I8" s="2161"/>
      <c r="J8" s="2161"/>
      <c r="K8" s="2161"/>
      <c r="L8" s="2161"/>
      <c r="M8" s="2161"/>
      <c r="N8" s="2161"/>
      <c r="O8" s="2163">
        <f t="shared" ref="O8:AG8" si="0">SUBTOTAL(109,O9:O346)</f>
        <v>1303088.5</v>
      </c>
      <c r="P8" s="2163">
        <f t="shared" si="0"/>
        <v>3000</v>
      </c>
      <c r="Q8" s="2163">
        <f t="shared" si="0"/>
        <v>1111125.5</v>
      </c>
      <c r="R8" s="2163" t="e">
        <f t="shared" si="0"/>
        <v>#N/A</v>
      </c>
      <c r="S8" s="2163" t="e">
        <f t="shared" si="0"/>
        <v>#N/A</v>
      </c>
      <c r="T8" s="2163" t="e">
        <f t="shared" si="0"/>
        <v>#N/A</v>
      </c>
      <c r="U8" s="2163">
        <f t="shared" si="0"/>
        <v>533755</v>
      </c>
      <c r="V8" s="2163">
        <f t="shared" si="0"/>
        <v>108200</v>
      </c>
      <c r="W8" s="2163">
        <f t="shared" si="0"/>
        <v>1290</v>
      </c>
      <c r="X8" s="2163">
        <f t="shared" si="0"/>
        <v>105350</v>
      </c>
      <c r="Y8" s="2163">
        <f t="shared" si="0"/>
        <v>1110</v>
      </c>
      <c r="Z8" s="2163">
        <f t="shared" si="0"/>
        <v>134124</v>
      </c>
      <c r="AA8" s="2163">
        <f t="shared" si="0"/>
        <v>0</v>
      </c>
      <c r="AB8" s="2163">
        <f t="shared" si="0"/>
        <v>137608</v>
      </c>
      <c r="AC8" s="2163">
        <f t="shared" si="0"/>
        <v>0</v>
      </c>
      <c r="AD8" s="2163">
        <f t="shared" si="0"/>
        <v>179542</v>
      </c>
      <c r="AE8" s="2163">
        <f t="shared" si="0"/>
        <v>667170</v>
      </c>
      <c r="AF8" s="2163">
        <f t="shared" si="0"/>
        <v>571099</v>
      </c>
      <c r="AG8" s="2163">
        <f t="shared" si="0"/>
        <v>108200</v>
      </c>
      <c r="AH8" s="2163" t="e">
        <f>SUBTOTAL(109,AH10:AH266)</f>
        <v>#REF!</v>
      </c>
      <c r="AI8" s="2163">
        <f>SUBTOTAL(109,AI9:AI346)</f>
        <v>105350</v>
      </c>
      <c r="AJ8" s="2163">
        <f>SUBTOTAL(109,AJ9:AJ346)</f>
        <v>357549</v>
      </c>
      <c r="AK8" s="2163">
        <f>AE8-U8</f>
        <v>133415</v>
      </c>
      <c r="AL8" s="2161"/>
      <c r="AN8" s="2163">
        <f>SUBTOTAL(109,AN10:AN266)</f>
        <v>123876.3</v>
      </c>
    </row>
    <row r="9" spans="1:42" s="2148" customFormat="1" ht="43.5" customHeight="1">
      <c r="A9" s="1668" t="s">
        <v>2129</v>
      </c>
      <c r="B9" s="1669" t="s">
        <v>2122</v>
      </c>
      <c r="C9" s="1668"/>
      <c r="D9" s="1668"/>
      <c r="E9" s="1668"/>
      <c r="F9" s="1668"/>
      <c r="G9" s="1668"/>
      <c r="H9" s="1669"/>
      <c r="I9" s="1668"/>
      <c r="J9" s="1668"/>
      <c r="K9" s="1668"/>
      <c r="L9" s="1668"/>
      <c r="M9" s="1668"/>
      <c r="N9" s="1668"/>
      <c r="O9" s="1670">
        <f>SUBTOTAL(109,O10:O184)</f>
        <v>652368.80000000005</v>
      </c>
      <c r="P9" s="1670">
        <f>SUBTOTAL(109,P10:P233)</f>
        <v>3000</v>
      </c>
      <c r="Q9" s="1670">
        <f>SUBTOTAL(109,Q10:Q184)</f>
        <v>566685.80000000005</v>
      </c>
      <c r="R9" s="1670">
        <f>SUBTOTAL(109,R10:R233)</f>
        <v>219530</v>
      </c>
      <c r="S9" s="1670">
        <f>SUBTOTAL(109,S10:S233)</f>
        <v>0</v>
      </c>
      <c r="T9" s="1670">
        <f>SUBTOTAL(109,T10:T233)</f>
        <v>144874</v>
      </c>
      <c r="U9" s="1670">
        <f>SUBTOTAL(109,U10:U184)</f>
        <v>377889</v>
      </c>
      <c r="V9" s="1670">
        <f t="shared" ref="V9:AC9" si="1">SUBTOTAL(109,V10:V233)</f>
        <v>108200</v>
      </c>
      <c r="W9" s="1670">
        <f t="shared" si="1"/>
        <v>1215</v>
      </c>
      <c r="X9" s="1670">
        <f t="shared" si="1"/>
        <v>104590</v>
      </c>
      <c r="Y9" s="1670">
        <f t="shared" si="1"/>
        <v>970</v>
      </c>
      <c r="Z9" s="1670">
        <f t="shared" si="1"/>
        <v>124510</v>
      </c>
      <c r="AA9" s="1670">
        <f t="shared" si="1"/>
        <v>0</v>
      </c>
      <c r="AB9" s="1670">
        <f t="shared" si="1"/>
        <v>106790</v>
      </c>
      <c r="AC9" s="1670">
        <f t="shared" si="1"/>
        <v>0</v>
      </c>
      <c r="AD9" s="1670">
        <f>SUBTOTAL(109,AD10:AD184)</f>
        <v>16187</v>
      </c>
      <c r="AE9" s="1670">
        <f>SUBTOTAL(109,AE10:AE184)</f>
        <v>377889</v>
      </c>
      <c r="AF9" s="1670">
        <f>SUBTOTAL(109,AF10:AF266)</f>
        <v>530515</v>
      </c>
      <c r="AG9" s="1670">
        <f>SUBTOTAL(109,AG10:AG266)</f>
        <v>108200</v>
      </c>
      <c r="AH9" s="1670"/>
      <c r="AI9" s="1670">
        <f>SUBTOTAL(109,AI10:AI266)</f>
        <v>105350</v>
      </c>
      <c r="AJ9" s="1670">
        <f>SUBTOTAL(109,AJ10:AJ266)</f>
        <v>316965</v>
      </c>
      <c r="AK9" s="1670">
        <f>AE9-U9</f>
        <v>0</v>
      </c>
      <c r="AL9" s="1668"/>
      <c r="AN9" s="1670"/>
    </row>
    <row r="10" spans="1:42" ht="94.5">
      <c r="A10" s="1327">
        <v>1</v>
      </c>
      <c r="B10" s="1328" t="s">
        <v>673</v>
      </c>
      <c r="C10" s="1328"/>
      <c r="D10" s="1328"/>
      <c r="E10" s="2155" t="s">
        <v>1117</v>
      </c>
      <c r="F10" s="2155" t="s">
        <v>1139</v>
      </c>
      <c r="G10" s="1329"/>
      <c r="H10" s="1341" t="s">
        <v>19</v>
      </c>
      <c r="I10" s="1330">
        <v>2010</v>
      </c>
      <c r="J10" s="1330"/>
      <c r="K10" s="1330">
        <v>2012</v>
      </c>
      <c r="L10" s="1330"/>
      <c r="M10" s="1330"/>
      <c r="N10" s="1781" t="s">
        <v>674</v>
      </c>
      <c r="O10" s="2155">
        <f>VLOOKUP(B10,goc!$B$28:$AA$434,14,0)</f>
        <v>5248</v>
      </c>
      <c r="P10" s="2155"/>
      <c r="Q10" s="2155">
        <f>VLOOKUP(B10,goc!$B$28:$AA$434,16,0)</f>
        <v>5248</v>
      </c>
      <c r="R10" s="2155">
        <f>VLOOKUP(B10,goc!$B$28:$AA$434,17,0)</f>
        <v>5150</v>
      </c>
      <c r="S10" s="2155"/>
      <c r="T10" s="2155">
        <f>VLOOKUP(B10,goc!$B$28:$AA$434,19,0)</f>
        <v>5150</v>
      </c>
      <c r="U10" s="2155">
        <v>98</v>
      </c>
      <c r="V10" s="1496">
        <v>98</v>
      </c>
      <c r="W10" s="1496"/>
      <c r="X10" s="1496"/>
      <c r="Y10" s="1496"/>
      <c r="Z10" s="1496"/>
      <c r="AA10" s="1496"/>
      <c r="AB10" s="1496"/>
      <c r="AC10" s="1496"/>
      <c r="AD10" s="1496"/>
      <c r="AE10" s="2155">
        <f>SUM(V10:AD10)</f>
        <v>98</v>
      </c>
      <c r="AF10" s="2155">
        <f>VLOOKUP(B10,goc!$B$28:$AA$434,21,0)</f>
        <v>98</v>
      </c>
      <c r="AG10" s="2155">
        <f>VLOOKUP(B10,goc!$B$28:$AA$434,22,0)</f>
        <v>98</v>
      </c>
      <c r="AH10" s="2155">
        <f>VLOOKUP(B10,goc!$B$28:$AA$434,23,0)</f>
        <v>0</v>
      </c>
      <c r="AI10" s="2155">
        <f>VLOOKUP(B10,goc!$B$28:$AA$434,25,0)</f>
        <v>0</v>
      </c>
      <c r="AJ10" s="2155">
        <f>VLOOKUP(B10,goc!$B$28:$AA$434,26,0)</f>
        <v>0</v>
      </c>
      <c r="AK10" s="2155">
        <f>AE10-U10</f>
        <v>0</v>
      </c>
      <c r="AL10" s="2155"/>
      <c r="AN10" s="1551"/>
    </row>
    <row r="11" spans="1:42" ht="47.25">
      <c r="A11" s="1327">
        <v>2</v>
      </c>
      <c r="B11" s="1328" t="s">
        <v>654</v>
      </c>
      <c r="C11" s="1328"/>
      <c r="D11" s="1328"/>
      <c r="E11" s="2155" t="s">
        <v>1117</v>
      </c>
      <c r="F11" s="2155" t="s">
        <v>1139</v>
      </c>
      <c r="G11" s="1329"/>
      <c r="H11" s="1328" t="s">
        <v>237</v>
      </c>
      <c r="I11" s="1330">
        <v>2011</v>
      </c>
      <c r="J11" s="1330"/>
      <c r="K11" s="1330">
        <v>2013</v>
      </c>
      <c r="L11" s="1330"/>
      <c r="M11" s="1330"/>
      <c r="N11" s="1781" t="s">
        <v>655</v>
      </c>
      <c r="O11" s="2155">
        <f>VLOOKUP(B11,goc!$B$28:$AA$434,14,0)</f>
        <v>868</v>
      </c>
      <c r="P11" s="2155"/>
      <c r="Q11" s="2155">
        <f>VLOOKUP(B11,goc!$B$28:$AA$434,16,0)</f>
        <v>835</v>
      </c>
      <c r="R11" s="2155">
        <f>VLOOKUP(B11,goc!$B$28:$AA$434,17,0)</f>
        <v>773</v>
      </c>
      <c r="S11" s="2155"/>
      <c r="T11" s="2155">
        <f>VLOOKUP(B11,goc!$B$28:$AA$434,19,0)</f>
        <v>773</v>
      </c>
      <c r="U11" s="2155">
        <v>62</v>
      </c>
      <c r="V11" s="1496">
        <v>62</v>
      </c>
      <c r="W11" s="1496"/>
      <c r="X11" s="1496"/>
      <c r="Y11" s="1496"/>
      <c r="Z11" s="1496"/>
      <c r="AA11" s="1496"/>
      <c r="AB11" s="1496"/>
      <c r="AC11" s="1496"/>
      <c r="AD11" s="1496"/>
      <c r="AE11" s="2155">
        <f t="shared" ref="AE11:AE73" si="2">SUM(V11:AD11)</f>
        <v>62</v>
      </c>
      <c r="AF11" s="2155">
        <f>VLOOKUP(B11,goc!$B$28:$AA$434,21,0)</f>
        <v>62</v>
      </c>
      <c r="AG11" s="2155">
        <f>VLOOKUP(B11,goc!$B$28:$AA$434,22,0)</f>
        <v>62</v>
      </c>
      <c r="AH11" s="2155">
        <f>VLOOKUP(B11,goc!$B$28:$AA$434,23,0)</f>
        <v>0</v>
      </c>
      <c r="AI11" s="2155">
        <f>VLOOKUP(B11,goc!$B$28:$AA$434,25,0)</f>
        <v>0</v>
      </c>
      <c r="AJ11" s="2155">
        <f>VLOOKUP(B11,goc!$B$28:$AA$434,26,0)</f>
        <v>0</v>
      </c>
      <c r="AK11" s="2155">
        <f t="shared" ref="AK11:AK74" si="3">AE11-U11</f>
        <v>0</v>
      </c>
      <c r="AL11" s="2155"/>
      <c r="AN11" s="1551"/>
    </row>
    <row r="12" spans="1:42" ht="78.75">
      <c r="A12" s="1327">
        <v>3</v>
      </c>
      <c r="B12" s="1331" t="s">
        <v>693</v>
      </c>
      <c r="C12" s="1331"/>
      <c r="D12" s="1331"/>
      <c r="E12" s="2155" t="s">
        <v>1117</v>
      </c>
      <c r="F12" s="2155" t="s">
        <v>1139</v>
      </c>
      <c r="G12" s="1329"/>
      <c r="H12" s="1341" t="s">
        <v>19</v>
      </c>
      <c r="I12" s="1330">
        <v>2011</v>
      </c>
      <c r="J12" s="1330"/>
      <c r="K12" s="1330">
        <v>2011</v>
      </c>
      <c r="L12" s="1330"/>
      <c r="M12" s="1330"/>
      <c r="N12" s="1782" t="s">
        <v>694</v>
      </c>
      <c r="O12" s="2155">
        <f>VLOOKUP(B12,goc!$B$28:$AA$434,14,0)</f>
        <v>3635</v>
      </c>
      <c r="P12" s="2155"/>
      <c r="Q12" s="2155">
        <f>VLOOKUP(B12,goc!$B$28:$AA$434,16,0)</f>
        <v>3635</v>
      </c>
      <c r="R12" s="2155">
        <f>VLOOKUP(B12,goc!$B$28:$AA$434,17,0)</f>
        <v>3250</v>
      </c>
      <c r="S12" s="2155"/>
      <c r="T12" s="2155">
        <f>VLOOKUP(B12,goc!$B$28:$AA$434,19,0)</f>
        <v>3250</v>
      </c>
      <c r="U12" s="2155">
        <v>352</v>
      </c>
      <c r="V12" s="1496">
        <v>352</v>
      </c>
      <c r="W12" s="1496"/>
      <c r="X12" s="1496"/>
      <c r="Y12" s="1496"/>
      <c r="Z12" s="1496"/>
      <c r="AA12" s="1496"/>
      <c r="AB12" s="1496"/>
      <c r="AC12" s="1496"/>
      <c r="AD12" s="1496"/>
      <c r="AE12" s="2155">
        <f t="shared" si="2"/>
        <v>352</v>
      </c>
      <c r="AF12" s="2155">
        <f>VLOOKUP(B12,goc!$B$28:$AA$434,21,0)</f>
        <v>352</v>
      </c>
      <c r="AG12" s="2155">
        <f>VLOOKUP(B12,goc!$B$28:$AA$434,22,0)</f>
        <v>352</v>
      </c>
      <c r="AH12" s="2155">
        <f>VLOOKUP(B12,goc!$B$28:$AA$434,23,0)</f>
        <v>0</v>
      </c>
      <c r="AI12" s="2155">
        <f>VLOOKUP(B12,goc!$B$28:$AA$434,25,0)</f>
        <v>0</v>
      </c>
      <c r="AJ12" s="2155">
        <f>VLOOKUP(B12,goc!$B$28:$AA$434,26,0)</f>
        <v>0</v>
      </c>
      <c r="AK12" s="2155">
        <f t="shared" si="3"/>
        <v>0</v>
      </c>
      <c r="AL12" s="2156"/>
      <c r="AN12" s="1551"/>
    </row>
    <row r="13" spans="1:42" ht="94.5">
      <c r="A13" s="1327">
        <v>4</v>
      </c>
      <c r="B13" s="1331" t="s">
        <v>719</v>
      </c>
      <c r="C13" s="1331"/>
      <c r="D13" s="1331"/>
      <c r="E13" s="2155" t="s">
        <v>1117</v>
      </c>
      <c r="F13" s="2155" t="s">
        <v>1139</v>
      </c>
      <c r="G13" s="1329"/>
      <c r="H13" s="1341" t="s">
        <v>132</v>
      </c>
      <c r="I13" s="1330">
        <v>2011</v>
      </c>
      <c r="J13" s="1330"/>
      <c r="K13" s="1330">
        <v>2013</v>
      </c>
      <c r="L13" s="1330"/>
      <c r="M13" s="1330"/>
      <c r="N13" s="1782" t="s">
        <v>1128</v>
      </c>
      <c r="O13" s="2155">
        <f>VLOOKUP(B13,goc!$B$28:$AA$434,14,0)</f>
        <v>3140</v>
      </c>
      <c r="P13" s="2155"/>
      <c r="Q13" s="2155">
        <f>VLOOKUP(B13,goc!$B$28:$AA$434,16,0)</f>
        <v>97</v>
      </c>
      <c r="R13" s="2155">
        <f>VLOOKUP(B13,goc!$B$28:$AA$434,17,0)</f>
        <v>2929</v>
      </c>
      <c r="S13" s="2155"/>
      <c r="T13" s="2155">
        <f>VLOOKUP(B13,goc!$B$28:$AA$434,19,0)</f>
        <v>0</v>
      </c>
      <c r="U13" s="2155">
        <v>97</v>
      </c>
      <c r="V13" s="1496">
        <v>97</v>
      </c>
      <c r="W13" s="1496"/>
      <c r="X13" s="1496"/>
      <c r="Y13" s="1496"/>
      <c r="Z13" s="1496"/>
      <c r="AA13" s="1496"/>
      <c r="AB13" s="1496"/>
      <c r="AC13" s="1496"/>
      <c r="AD13" s="1496"/>
      <c r="AE13" s="2155">
        <f t="shared" si="2"/>
        <v>97</v>
      </c>
      <c r="AF13" s="2155">
        <f>VLOOKUP(B13,goc!$B$28:$AA$434,21,0)</f>
        <v>97</v>
      </c>
      <c r="AG13" s="2155">
        <f>VLOOKUP(B13,goc!$B$28:$AA$434,22,0)</f>
        <v>97</v>
      </c>
      <c r="AH13" s="2155">
        <f>VLOOKUP(B13,goc!$B$28:$AA$434,23,0)</f>
        <v>0</v>
      </c>
      <c r="AI13" s="2155">
        <f>VLOOKUP(B13,goc!$B$28:$AA$434,25,0)</f>
        <v>0</v>
      </c>
      <c r="AJ13" s="2155">
        <f>VLOOKUP(B13,goc!$B$28:$AA$434,26,0)</f>
        <v>0</v>
      </c>
      <c r="AK13" s="2155">
        <f t="shared" si="3"/>
        <v>0</v>
      </c>
      <c r="AL13" s="2156"/>
      <c r="AN13" s="1551"/>
    </row>
    <row r="14" spans="1:42" ht="47.25">
      <c r="A14" s="1327">
        <v>5</v>
      </c>
      <c r="B14" s="1331" t="s">
        <v>728</v>
      </c>
      <c r="C14" s="1331"/>
      <c r="D14" s="1331"/>
      <c r="E14" s="2155" t="s">
        <v>1117</v>
      </c>
      <c r="F14" s="2155" t="s">
        <v>1139</v>
      </c>
      <c r="G14" s="1329"/>
      <c r="H14" s="1345" t="s">
        <v>26</v>
      </c>
      <c r="I14" s="1330">
        <v>2011</v>
      </c>
      <c r="J14" s="1330"/>
      <c r="K14" s="1330">
        <v>2013</v>
      </c>
      <c r="L14" s="1330"/>
      <c r="M14" s="1330"/>
      <c r="N14" s="1782" t="s">
        <v>729</v>
      </c>
      <c r="O14" s="2155">
        <f>VLOOKUP(B14,goc!$B$28:$AA$434,14,0)</f>
        <v>4343</v>
      </c>
      <c r="P14" s="2155"/>
      <c r="Q14" s="2155">
        <f>VLOOKUP(B14,goc!$B$28:$AA$434,16,0)</f>
        <v>1000</v>
      </c>
      <c r="R14" s="2155">
        <f>VLOOKUP(B14,goc!$B$28:$AA$434,17,0)</f>
        <v>2670</v>
      </c>
      <c r="S14" s="2155"/>
      <c r="T14" s="2155">
        <f>VLOOKUP(B14,goc!$B$28:$AA$434,19,0)</f>
        <v>0</v>
      </c>
      <c r="U14" s="2155">
        <v>1000</v>
      </c>
      <c r="V14" s="1496">
        <v>1000</v>
      </c>
      <c r="W14" s="1496"/>
      <c r="X14" s="1496"/>
      <c r="Y14" s="1496"/>
      <c r="Z14" s="1496"/>
      <c r="AA14" s="1496"/>
      <c r="AB14" s="1496"/>
      <c r="AC14" s="1496"/>
      <c r="AD14" s="1496"/>
      <c r="AE14" s="2155">
        <f t="shared" si="2"/>
        <v>1000</v>
      </c>
      <c r="AF14" s="2155">
        <f>VLOOKUP(B14,goc!$B$28:$AA$434,21,0)</f>
        <v>1000</v>
      </c>
      <c r="AG14" s="2155">
        <f>VLOOKUP(B14,goc!$B$28:$AA$434,22,0)</f>
        <v>1000</v>
      </c>
      <c r="AH14" s="2155">
        <f>VLOOKUP(B14,goc!$B$28:$AA$434,23,0)</f>
        <v>0</v>
      </c>
      <c r="AI14" s="2155">
        <f>VLOOKUP(B14,goc!$B$28:$AA$434,25,0)</f>
        <v>0</v>
      </c>
      <c r="AJ14" s="2155">
        <f>VLOOKUP(B14,goc!$B$28:$AA$434,26,0)</f>
        <v>0</v>
      </c>
      <c r="AK14" s="2155">
        <f t="shared" si="3"/>
        <v>0</v>
      </c>
      <c r="AL14" s="2156"/>
      <c r="AN14" s="1551"/>
    </row>
    <row r="15" spans="1:42" ht="94.5">
      <c r="A15" s="1327">
        <v>6</v>
      </c>
      <c r="B15" s="1331" t="s">
        <v>736</v>
      </c>
      <c r="C15" s="1331"/>
      <c r="D15" s="1331"/>
      <c r="E15" s="2155" t="s">
        <v>1117</v>
      </c>
      <c r="F15" s="2155" t="s">
        <v>1139</v>
      </c>
      <c r="G15" s="1329"/>
      <c r="H15" s="1345" t="s">
        <v>237</v>
      </c>
      <c r="I15" s="1330">
        <v>2011</v>
      </c>
      <c r="J15" s="1330"/>
      <c r="K15" s="1330">
        <v>2013</v>
      </c>
      <c r="L15" s="1330"/>
      <c r="M15" s="1330"/>
      <c r="N15" s="1782" t="s">
        <v>737</v>
      </c>
      <c r="O15" s="2155">
        <f>VLOOKUP(B15,goc!$B$28:$AA$434,14,0)</f>
        <v>2364</v>
      </c>
      <c r="P15" s="2155"/>
      <c r="Q15" s="2155">
        <f>VLOOKUP(B15,goc!$B$28:$AA$434,16,0)</f>
        <v>649</v>
      </c>
      <c r="R15" s="2155">
        <f>VLOOKUP(B15,goc!$B$28:$AA$434,17,0)</f>
        <v>1715</v>
      </c>
      <c r="S15" s="2155"/>
      <c r="T15" s="2155">
        <f>VLOOKUP(B15,goc!$B$28:$AA$434,19,0)</f>
        <v>0</v>
      </c>
      <c r="U15" s="2155">
        <v>649</v>
      </c>
      <c r="V15" s="1496">
        <v>649</v>
      </c>
      <c r="W15" s="1496"/>
      <c r="X15" s="1496"/>
      <c r="Y15" s="1496"/>
      <c r="Z15" s="1496"/>
      <c r="AA15" s="1496"/>
      <c r="AB15" s="1496"/>
      <c r="AC15" s="1496"/>
      <c r="AD15" s="1496"/>
      <c r="AE15" s="2155">
        <f t="shared" si="2"/>
        <v>649</v>
      </c>
      <c r="AF15" s="2155">
        <f>VLOOKUP(B15,goc!$B$28:$AA$434,21,0)</f>
        <v>649</v>
      </c>
      <c r="AG15" s="2155">
        <f>VLOOKUP(B15,goc!$B$28:$AA$434,22,0)</f>
        <v>649</v>
      </c>
      <c r="AH15" s="2155">
        <f>VLOOKUP(B15,goc!$B$28:$AA$434,23,0)</f>
        <v>0</v>
      </c>
      <c r="AI15" s="2155">
        <f>VLOOKUP(B15,goc!$B$28:$AA$434,25,0)</f>
        <v>0</v>
      </c>
      <c r="AJ15" s="2155">
        <f>VLOOKUP(B15,goc!$B$28:$AA$434,26,0)</f>
        <v>0</v>
      </c>
      <c r="AK15" s="2155">
        <f t="shared" si="3"/>
        <v>0</v>
      </c>
      <c r="AL15" s="2156"/>
      <c r="AN15" s="1551"/>
    </row>
    <row r="16" spans="1:42" ht="78.75">
      <c r="A16" s="1327">
        <v>7</v>
      </c>
      <c r="B16" s="1328" t="s">
        <v>646</v>
      </c>
      <c r="C16" s="1328"/>
      <c r="D16" s="1328"/>
      <c r="E16" s="2155" t="s">
        <v>1117</v>
      </c>
      <c r="F16" s="2155" t="s">
        <v>1139</v>
      </c>
      <c r="G16" s="1329"/>
      <c r="H16" s="1340" t="s">
        <v>51</v>
      </c>
      <c r="I16" s="1330">
        <v>2012</v>
      </c>
      <c r="J16" s="1330"/>
      <c r="K16" s="1330">
        <v>2014</v>
      </c>
      <c r="L16" s="1330"/>
      <c r="M16" s="1330"/>
      <c r="N16" s="1781" t="s">
        <v>647</v>
      </c>
      <c r="O16" s="2155">
        <f>VLOOKUP(B16,goc!$B$28:$AA$434,14,0)</f>
        <v>3390</v>
      </c>
      <c r="P16" s="2155"/>
      <c r="Q16" s="2155">
        <f>VLOOKUP(B16,goc!$B$28:$AA$434,16,0)</f>
        <v>3343</v>
      </c>
      <c r="R16" s="2155">
        <f>VLOOKUP(B16,goc!$B$28:$AA$434,17,0)</f>
        <v>3215</v>
      </c>
      <c r="S16" s="2155"/>
      <c r="T16" s="2155">
        <f>VLOOKUP(B16,goc!$B$28:$AA$434,19,0)</f>
        <v>3215</v>
      </c>
      <c r="U16" s="2155">
        <v>128</v>
      </c>
      <c r="V16" s="1496">
        <v>128</v>
      </c>
      <c r="W16" s="1496"/>
      <c r="X16" s="1496"/>
      <c r="Y16" s="1496"/>
      <c r="Z16" s="1496"/>
      <c r="AA16" s="1496"/>
      <c r="AB16" s="1496"/>
      <c r="AC16" s="1496"/>
      <c r="AD16" s="1496"/>
      <c r="AE16" s="2155">
        <f t="shared" si="2"/>
        <v>128</v>
      </c>
      <c r="AF16" s="2155">
        <f>VLOOKUP(B16,goc!$B$28:$AA$434,21,0)</f>
        <v>128</v>
      </c>
      <c r="AG16" s="2155">
        <f>VLOOKUP(B16,goc!$B$28:$AA$434,22,0)</f>
        <v>128</v>
      </c>
      <c r="AH16" s="2155">
        <f>VLOOKUP(B16,goc!$B$28:$AA$434,23,0)</f>
        <v>0</v>
      </c>
      <c r="AI16" s="2155">
        <f>VLOOKUP(B16,goc!$B$28:$AA$434,25,0)</f>
        <v>0</v>
      </c>
      <c r="AJ16" s="2155">
        <f>VLOOKUP(B16,goc!$B$28:$AA$434,26,0)</f>
        <v>0</v>
      </c>
      <c r="AK16" s="2155">
        <f t="shared" si="3"/>
        <v>0</v>
      </c>
      <c r="AL16" s="2155"/>
      <c r="AN16" s="1551"/>
    </row>
    <row r="17" spans="1:40" ht="47.25">
      <c r="A17" s="1327">
        <v>8</v>
      </c>
      <c r="B17" s="1328" t="s">
        <v>650</v>
      </c>
      <c r="C17" s="1328"/>
      <c r="D17" s="1328"/>
      <c r="E17" s="2155" t="s">
        <v>1117</v>
      </c>
      <c r="F17" s="2155" t="s">
        <v>1139</v>
      </c>
      <c r="G17" s="1329"/>
      <c r="H17" s="1341" t="s">
        <v>19</v>
      </c>
      <c r="I17" s="1330">
        <v>2012</v>
      </c>
      <c r="J17" s="1330"/>
      <c r="K17" s="1330">
        <v>2014</v>
      </c>
      <c r="L17" s="1330"/>
      <c r="M17" s="1330"/>
      <c r="N17" s="1781" t="s">
        <v>651</v>
      </c>
      <c r="O17" s="2155">
        <f>VLOOKUP(B17,goc!$B$28:$AA$434,14,0)</f>
        <v>5914</v>
      </c>
      <c r="P17" s="2155"/>
      <c r="Q17" s="2155">
        <f>VLOOKUP(B17,goc!$B$28:$AA$434,16,0)</f>
        <v>5865</v>
      </c>
      <c r="R17" s="2155">
        <f>VLOOKUP(B17,goc!$B$28:$AA$434,17,0)</f>
        <v>5799</v>
      </c>
      <c r="S17" s="2155"/>
      <c r="T17" s="2155">
        <f>VLOOKUP(B17,goc!$B$28:$AA$434,19,0)</f>
        <v>5799</v>
      </c>
      <c r="U17" s="2155">
        <v>66</v>
      </c>
      <c r="V17" s="1496">
        <v>66</v>
      </c>
      <c r="W17" s="1496"/>
      <c r="X17" s="1496"/>
      <c r="Y17" s="1496"/>
      <c r="Z17" s="1496"/>
      <c r="AA17" s="1496"/>
      <c r="AB17" s="1496"/>
      <c r="AC17" s="1496"/>
      <c r="AD17" s="1496"/>
      <c r="AE17" s="2155">
        <f t="shared" si="2"/>
        <v>66</v>
      </c>
      <c r="AF17" s="2155">
        <f>VLOOKUP(B17,goc!$B$28:$AA$434,21,0)</f>
        <v>66</v>
      </c>
      <c r="AG17" s="2155">
        <f>VLOOKUP(B17,goc!$B$28:$AA$434,22,0)</f>
        <v>66</v>
      </c>
      <c r="AH17" s="2155">
        <f>VLOOKUP(B17,goc!$B$28:$AA$434,23,0)</f>
        <v>0</v>
      </c>
      <c r="AI17" s="2155">
        <f>VLOOKUP(B17,goc!$B$28:$AA$434,25,0)</f>
        <v>0</v>
      </c>
      <c r="AJ17" s="2155">
        <f>VLOOKUP(B17,goc!$B$28:$AA$434,26,0)</f>
        <v>0</v>
      </c>
      <c r="AK17" s="2155">
        <f t="shared" si="3"/>
        <v>0</v>
      </c>
      <c r="AL17" s="2155"/>
      <c r="AN17" s="1551"/>
    </row>
    <row r="18" spans="1:40" ht="31.5">
      <c r="A18" s="1327">
        <v>9</v>
      </c>
      <c r="B18" s="1328" t="s">
        <v>652</v>
      </c>
      <c r="C18" s="1328"/>
      <c r="D18" s="1328"/>
      <c r="E18" s="2155" t="s">
        <v>1117</v>
      </c>
      <c r="F18" s="2155" t="s">
        <v>1139</v>
      </c>
      <c r="G18" s="1329"/>
      <c r="H18" s="1340" t="s">
        <v>51</v>
      </c>
      <c r="I18" s="1330">
        <v>2012</v>
      </c>
      <c r="J18" s="1330"/>
      <c r="K18" s="1330">
        <v>2014</v>
      </c>
      <c r="L18" s="1330"/>
      <c r="M18" s="1330"/>
      <c r="N18" s="1781" t="s">
        <v>653</v>
      </c>
      <c r="O18" s="2155">
        <f>VLOOKUP(B18,goc!$B$28:$AA$434,14,0)</f>
        <v>2419</v>
      </c>
      <c r="P18" s="2155"/>
      <c r="Q18" s="2155">
        <f>VLOOKUP(B18,goc!$B$28:$AA$434,16,0)</f>
        <v>2399</v>
      </c>
      <c r="R18" s="2155">
        <f>VLOOKUP(B18,goc!$B$28:$AA$434,17,0)</f>
        <v>2300</v>
      </c>
      <c r="S18" s="2155"/>
      <c r="T18" s="2155">
        <f>VLOOKUP(B18,goc!$B$28:$AA$434,19,0)</f>
        <v>2300</v>
      </c>
      <c r="U18" s="2155">
        <v>99</v>
      </c>
      <c r="V18" s="1496">
        <v>99</v>
      </c>
      <c r="W18" s="1496"/>
      <c r="X18" s="1496"/>
      <c r="Y18" s="1496"/>
      <c r="Z18" s="1496"/>
      <c r="AA18" s="1496"/>
      <c r="AB18" s="1496"/>
      <c r="AC18" s="1496"/>
      <c r="AD18" s="1496"/>
      <c r="AE18" s="2155">
        <f t="shared" si="2"/>
        <v>99</v>
      </c>
      <c r="AF18" s="2155">
        <f>VLOOKUP(B18,goc!$B$28:$AA$434,21,0)</f>
        <v>99</v>
      </c>
      <c r="AG18" s="2155">
        <f>VLOOKUP(B18,goc!$B$28:$AA$434,22,0)</f>
        <v>99</v>
      </c>
      <c r="AH18" s="2155">
        <f>VLOOKUP(B18,goc!$B$28:$AA$434,23,0)</f>
        <v>0</v>
      </c>
      <c r="AI18" s="2155">
        <f>VLOOKUP(B18,goc!$B$28:$AA$434,25,0)</f>
        <v>0</v>
      </c>
      <c r="AJ18" s="2155">
        <f>VLOOKUP(B18,goc!$B$28:$AA$434,26,0)</f>
        <v>0</v>
      </c>
      <c r="AK18" s="2155">
        <f t="shared" si="3"/>
        <v>0</v>
      </c>
      <c r="AL18" s="2155"/>
      <c r="AN18" s="1551"/>
    </row>
    <row r="19" spans="1:40" ht="78.75">
      <c r="A19" s="1327">
        <v>10</v>
      </c>
      <c r="B19" s="1328" t="s">
        <v>656</v>
      </c>
      <c r="C19" s="1328"/>
      <c r="D19" s="1328"/>
      <c r="E19" s="2155" t="s">
        <v>1117</v>
      </c>
      <c r="F19" s="2155" t="s">
        <v>1139</v>
      </c>
      <c r="G19" s="1329"/>
      <c r="H19" s="1341" t="s">
        <v>132</v>
      </c>
      <c r="I19" s="1330">
        <v>2012</v>
      </c>
      <c r="J19" s="1330"/>
      <c r="K19" s="1330">
        <v>2014</v>
      </c>
      <c r="L19" s="1330"/>
      <c r="M19" s="1330"/>
      <c r="N19" s="1781" t="s">
        <v>657</v>
      </c>
      <c r="O19" s="2155">
        <f>VLOOKUP(B19,goc!$B$28:$AA$434,14,0)</f>
        <v>1986</v>
      </c>
      <c r="P19" s="2155"/>
      <c r="Q19" s="2155">
        <f>VLOOKUP(B19,goc!$B$28:$AA$434,16,0)</f>
        <v>1954</v>
      </c>
      <c r="R19" s="2155">
        <f>VLOOKUP(B19,goc!$B$28:$AA$434,17,0)</f>
        <v>1905</v>
      </c>
      <c r="S19" s="2155"/>
      <c r="T19" s="2155">
        <f>VLOOKUP(B19,goc!$B$28:$AA$434,19,0)</f>
        <v>1905</v>
      </c>
      <c r="U19" s="2155">
        <v>49</v>
      </c>
      <c r="V19" s="1496">
        <v>49</v>
      </c>
      <c r="W19" s="1496"/>
      <c r="X19" s="1496"/>
      <c r="Y19" s="1496"/>
      <c r="Z19" s="1496"/>
      <c r="AA19" s="1496"/>
      <c r="AB19" s="1496"/>
      <c r="AC19" s="1496"/>
      <c r="AD19" s="1496"/>
      <c r="AE19" s="2155">
        <f t="shared" si="2"/>
        <v>49</v>
      </c>
      <c r="AF19" s="2155">
        <f>VLOOKUP(B19,goc!$B$28:$AA$434,21,0)</f>
        <v>49</v>
      </c>
      <c r="AG19" s="2155">
        <f>VLOOKUP(B19,goc!$B$28:$AA$434,22,0)</f>
        <v>49</v>
      </c>
      <c r="AH19" s="2155">
        <f>VLOOKUP(B19,goc!$B$28:$AA$434,23,0)</f>
        <v>0</v>
      </c>
      <c r="AI19" s="2155">
        <f>VLOOKUP(B19,goc!$B$28:$AA$434,25,0)</f>
        <v>0</v>
      </c>
      <c r="AJ19" s="2155">
        <f>VLOOKUP(B19,goc!$B$28:$AA$434,26,0)</f>
        <v>0</v>
      </c>
      <c r="AK19" s="2155">
        <f t="shared" si="3"/>
        <v>0</v>
      </c>
      <c r="AL19" s="2155"/>
      <c r="AN19" s="1551"/>
    </row>
    <row r="20" spans="1:40" ht="78.75">
      <c r="A20" s="1327">
        <v>11</v>
      </c>
      <c r="B20" s="1328" t="s">
        <v>658</v>
      </c>
      <c r="C20" s="1328"/>
      <c r="D20" s="1328"/>
      <c r="E20" s="2155" t="s">
        <v>1117</v>
      </c>
      <c r="F20" s="2155" t="s">
        <v>1139</v>
      </c>
      <c r="G20" s="1329"/>
      <c r="H20" s="1328" t="s">
        <v>189</v>
      </c>
      <c r="I20" s="1330">
        <v>2012</v>
      </c>
      <c r="J20" s="1330"/>
      <c r="K20" s="1330">
        <v>2014</v>
      </c>
      <c r="L20" s="1330"/>
      <c r="M20" s="1330"/>
      <c r="N20" s="1781" t="s">
        <v>659</v>
      </c>
      <c r="O20" s="2155">
        <f>VLOOKUP(B20,goc!$B$28:$AA$434,14,0)</f>
        <v>2348</v>
      </c>
      <c r="P20" s="2155"/>
      <c r="Q20" s="2155">
        <f>VLOOKUP(B20,goc!$B$28:$AA$434,16,0)</f>
        <v>2342</v>
      </c>
      <c r="R20" s="2155">
        <f>VLOOKUP(B20,goc!$B$28:$AA$434,17,0)</f>
        <v>2300</v>
      </c>
      <c r="S20" s="2155"/>
      <c r="T20" s="2155">
        <f>VLOOKUP(B20,goc!$B$28:$AA$434,19,0)</f>
        <v>2300</v>
      </c>
      <c r="U20" s="2155">
        <v>42</v>
      </c>
      <c r="V20" s="1496">
        <v>42</v>
      </c>
      <c r="W20" s="1496"/>
      <c r="X20" s="1496"/>
      <c r="Y20" s="1496"/>
      <c r="Z20" s="1496"/>
      <c r="AA20" s="1496"/>
      <c r="AB20" s="1496"/>
      <c r="AC20" s="1496"/>
      <c r="AD20" s="1496"/>
      <c r="AE20" s="2155">
        <f t="shared" si="2"/>
        <v>42</v>
      </c>
      <c r="AF20" s="2155">
        <f>VLOOKUP(B20,goc!$B$28:$AA$434,21,0)</f>
        <v>42</v>
      </c>
      <c r="AG20" s="2155">
        <f>VLOOKUP(B20,goc!$B$28:$AA$434,22,0)</f>
        <v>42</v>
      </c>
      <c r="AH20" s="2155">
        <f>VLOOKUP(B20,goc!$B$28:$AA$434,23,0)</f>
        <v>0</v>
      </c>
      <c r="AI20" s="2155">
        <f>VLOOKUP(B20,goc!$B$28:$AA$434,25,0)</f>
        <v>0</v>
      </c>
      <c r="AJ20" s="2155">
        <f>VLOOKUP(B20,goc!$B$28:$AA$434,26,0)</f>
        <v>0</v>
      </c>
      <c r="AK20" s="2155">
        <f t="shared" si="3"/>
        <v>0</v>
      </c>
      <c r="AL20" s="2155"/>
      <c r="AN20" s="1551"/>
    </row>
    <row r="21" spans="1:40" ht="78.75">
      <c r="A21" s="1327">
        <v>12</v>
      </c>
      <c r="B21" s="1328" t="s">
        <v>660</v>
      </c>
      <c r="C21" s="1328"/>
      <c r="D21" s="1328"/>
      <c r="E21" s="2155" t="s">
        <v>1117</v>
      </c>
      <c r="F21" s="2155" t="s">
        <v>1139</v>
      </c>
      <c r="G21" s="1329"/>
      <c r="H21" s="1340" t="s">
        <v>51</v>
      </c>
      <c r="I21" s="1330">
        <v>2012</v>
      </c>
      <c r="J21" s="1330"/>
      <c r="K21" s="1330">
        <v>2014</v>
      </c>
      <c r="L21" s="1330"/>
      <c r="M21" s="1330"/>
      <c r="N21" s="1781" t="s">
        <v>661</v>
      </c>
      <c r="O21" s="2155">
        <f>VLOOKUP(B21,goc!$B$28:$AA$434,14,0)</f>
        <v>3956</v>
      </c>
      <c r="P21" s="2155"/>
      <c r="Q21" s="2155">
        <f>VLOOKUP(B21,goc!$B$28:$AA$434,16,0)</f>
        <v>3943</v>
      </c>
      <c r="R21" s="2155">
        <f>VLOOKUP(B21,goc!$B$28:$AA$434,17,0)</f>
        <v>3895</v>
      </c>
      <c r="S21" s="2155"/>
      <c r="T21" s="2155">
        <f>VLOOKUP(B21,goc!$B$28:$AA$434,19,0)</f>
        <v>3895</v>
      </c>
      <c r="U21" s="2155">
        <v>48</v>
      </c>
      <c r="V21" s="1496">
        <v>48</v>
      </c>
      <c r="W21" s="1496"/>
      <c r="X21" s="1496"/>
      <c r="Y21" s="1496"/>
      <c r="Z21" s="1496"/>
      <c r="AA21" s="1496"/>
      <c r="AB21" s="1496"/>
      <c r="AC21" s="1496"/>
      <c r="AD21" s="1496"/>
      <c r="AE21" s="2155">
        <f t="shared" si="2"/>
        <v>48</v>
      </c>
      <c r="AF21" s="2155">
        <f>VLOOKUP(B21,goc!$B$28:$AA$434,21,0)</f>
        <v>48</v>
      </c>
      <c r="AG21" s="2155">
        <f>VLOOKUP(B21,goc!$B$28:$AA$434,22,0)</f>
        <v>48</v>
      </c>
      <c r="AH21" s="2155">
        <f>VLOOKUP(B21,goc!$B$28:$AA$434,23,0)</f>
        <v>0</v>
      </c>
      <c r="AI21" s="2155">
        <f>VLOOKUP(B21,goc!$B$28:$AA$434,25,0)</f>
        <v>0</v>
      </c>
      <c r="AJ21" s="2155">
        <f>VLOOKUP(B21,goc!$B$28:$AA$434,26,0)</f>
        <v>0</v>
      </c>
      <c r="AK21" s="2155">
        <f t="shared" si="3"/>
        <v>0</v>
      </c>
      <c r="AL21" s="2155"/>
      <c r="AN21" s="1551"/>
    </row>
    <row r="22" spans="1:40" ht="31.5">
      <c r="A22" s="1327">
        <v>13</v>
      </c>
      <c r="B22" s="1328" t="s">
        <v>662</v>
      </c>
      <c r="C22" s="1328"/>
      <c r="D22" s="1328"/>
      <c r="E22" s="2155" t="s">
        <v>1117</v>
      </c>
      <c r="F22" s="2155" t="s">
        <v>1139</v>
      </c>
      <c r="G22" s="1329"/>
      <c r="H22" s="1345" t="s">
        <v>26</v>
      </c>
      <c r="I22" s="1330">
        <v>2012</v>
      </c>
      <c r="J22" s="1330"/>
      <c r="K22" s="1330">
        <v>2014</v>
      </c>
      <c r="L22" s="1330"/>
      <c r="M22" s="1330"/>
      <c r="N22" s="1781" t="s">
        <v>663</v>
      </c>
      <c r="O22" s="2155">
        <f>VLOOKUP(B22,goc!$B$28:$AA$434,14,0)</f>
        <v>3633</v>
      </c>
      <c r="P22" s="2155"/>
      <c r="Q22" s="2155">
        <f>VLOOKUP(B22,goc!$B$28:$AA$434,16,0)</f>
        <v>3585</v>
      </c>
      <c r="R22" s="2155">
        <f>VLOOKUP(B22,goc!$B$28:$AA$434,17,0)</f>
        <v>3411</v>
      </c>
      <c r="S22" s="2155"/>
      <c r="T22" s="2155">
        <f>VLOOKUP(B22,goc!$B$28:$AA$434,19,0)</f>
        <v>3411</v>
      </c>
      <c r="U22" s="2155">
        <v>174</v>
      </c>
      <c r="V22" s="1496">
        <v>174</v>
      </c>
      <c r="W22" s="1496"/>
      <c r="X22" s="1496"/>
      <c r="Y22" s="1496"/>
      <c r="Z22" s="1496"/>
      <c r="AA22" s="1496"/>
      <c r="AB22" s="1496"/>
      <c r="AC22" s="1496"/>
      <c r="AD22" s="1496"/>
      <c r="AE22" s="2155">
        <f t="shared" si="2"/>
        <v>174</v>
      </c>
      <c r="AF22" s="2155">
        <f>VLOOKUP(B22,goc!$B$28:$AA$434,21,0)</f>
        <v>174</v>
      </c>
      <c r="AG22" s="2155">
        <f>VLOOKUP(B22,goc!$B$28:$AA$434,22,0)</f>
        <v>174</v>
      </c>
      <c r="AH22" s="2155">
        <f>VLOOKUP(B22,goc!$B$28:$AA$434,23,0)</f>
        <v>0</v>
      </c>
      <c r="AI22" s="2155">
        <f>VLOOKUP(B22,goc!$B$28:$AA$434,25,0)</f>
        <v>0</v>
      </c>
      <c r="AJ22" s="2155">
        <f>VLOOKUP(B22,goc!$B$28:$AA$434,26,0)</f>
        <v>0</v>
      </c>
      <c r="AK22" s="2155">
        <f t="shared" si="3"/>
        <v>0</v>
      </c>
      <c r="AL22" s="2155"/>
      <c r="AN22" s="1551"/>
    </row>
    <row r="23" spans="1:40" ht="110.25">
      <c r="A23" s="1327">
        <v>14</v>
      </c>
      <c r="B23" s="1328" t="s">
        <v>664</v>
      </c>
      <c r="C23" s="1331" t="s">
        <v>1373</v>
      </c>
      <c r="D23" s="1333">
        <v>6282</v>
      </c>
      <c r="E23" s="2155" t="s">
        <v>1117</v>
      </c>
      <c r="F23" s="2155" t="s">
        <v>1139</v>
      </c>
      <c r="G23" s="1329"/>
      <c r="H23" s="1341" t="s">
        <v>19</v>
      </c>
      <c r="I23" s="1330">
        <v>2012</v>
      </c>
      <c r="J23" s="1334" t="s">
        <v>1226</v>
      </c>
      <c r="K23" s="1330">
        <v>2014</v>
      </c>
      <c r="L23" s="1334" t="s">
        <v>1168</v>
      </c>
      <c r="M23" s="1330"/>
      <c r="N23" s="1781" t="s">
        <v>665</v>
      </c>
      <c r="O23" s="2155">
        <f>VLOOKUP(B23,goc!$B$28:$AA$434,14,0)</f>
        <v>6300</v>
      </c>
      <c r="P23" s="2155"/>
      <c r="Q23" s="2155">
        <f>VLOOKUP(B23,goc!$B$28:$AA$434,16,0)</f>
        <v>6282</v>
      </c>
      <c r="R23" s="2155">
        <f>VLOOKUP(B23,goc!$B$28:$AA$434,17,0)</f>
        <v>6000</v>
      </c>
      <c r="S23" s="2155"/>
      <c r="T23" s="2155">
        <f>VLOOKUP(B23,goc!$B$28:$AA$434,19,0)</f>
        <v>6000</v>
      </c>
      <c r="U23" s="2155">
        <v>282</v>
      </c>
      <c r="V23" s="1496">
        <v>282</v>
      </c>
      <c r="W23" s="1496"/>
      <c r="X23" s="1496"/>
      <c r="Y23" s="1496"/>
      <c r="Z23" s="1496"/>
      <c r="AA23" s="1496"/>
      <c r="AB23" s="1496"/>
      <c r="AC23" s="1496"/>
      <c r="AD23" s="1496"/>
      <c r="AE23" s="2155">
        <f t="shared" si="2"/>
        <v>282</v>
      </c>
      <c r="AF23" s="2155">
        <f>VLOOKUP(B23,goc!$B$28:$AA$434,21,0)</f>
        <v>282</v>
      </c>
      <c r="AG23" s="2155">
        <f>VLOOKUP(B23,goc!$B$28:$AA$434,22,0)</f>
        <v>282</v>
      </c>
      <c r="AH23" s="2155">
        <f>VLOOKUP(B23,goc!$B$28:$AA$434,23,0)</f>
        <v>0</v>
      </c>
      <c r="AI23" s="2155">
        <f>VLOOKUP(B23,goc!$B$28:$AA$434,25,0)</f>
        <v>0</v>
      </c>
      <c r="AJ23" s="2155">
        <f>VLOOKUP(B23,goc!$B$28:$AA$434,26,0)</f>
        <v>0</v>
      </c>
      <c r="AK23" s="2155">
        <f t="shared" si="3"/>
        <v>0</v>
      </c>
      <c r="AL23" s="2155"/>
      <c r="AN23" s="1551"/>
    </row>
    <row r="24" spans="1:40" ht="110.25">
      <c r="A24" s="1327">
        <v>15</v>
      </c>
      <c r="B24" s="1331" t="s">
        <v>690</v>
      </c>
      <c r="C24" s="1331" t="s">
        <v>1367</v>
      </c>
      <c r="D24" s="1333">
        <v>3149</v>
      </c>
      <c r="E24" s="2155" t="s">
        <v>1117</v>
      </c>
      <c r="F24" s="2155" t="s">
        <v>1139</v>
      </c>
      <c r="G24" s="1329"/>
      <c r="H24" s="1341" t="s">
        <v>19</v>
      </c>
      <c r="I24" s="1330">
        <v>2012</v>
      </c>
      <c r="J24" s="1334" t="s">
        <v>1211</v>
      </c>
      <c r="K24" s="1330">
        <v>2013</v>
      </c>
      <c r="L24" s="1334" t="s">
        <v>1173</v>
      </c>
      <c r="M24" s="1330"/>
      <c r="N24" s="1782" t="s">
        <v>691</v>
      </c>
      <c r="O24" s="2155">
        <f>VLOOKUP(B24,goc!$B$28:$AA$434,14,0)</f>
        <v>3183</v>
      </c>
      <c r="P24" s="2155"/>
      <c r="Q24" s="2155">
        <f>VLOOKUP(B24,goc!$B$28:$AA$434,16,0)</f>
        <v>3183</v>
      </c>
      <c r="R24" s="2155">
        <f>VLOOKUP(B24,goc!$B$28:$AA$434,17,0)</f>
        <v>2740</v>
      </c>
      <c r="S24" s="2155"/>
      <c r="T24" s="2155">
        <f>VLOOKUP(B24,goc!$B$28:$AA$434,19,0)</f>
        <v>2740</v>
      </c>
      <c r="U24" s="2155">
        <v>409</v>
      </c>
      <c r="V24" s="1496">
        <v>409</v>
      </c>
      <c r="W24" s="1496"/>
      <c r="X24" s="1496"/>
      <c r="Y24" s="1496"/>
      <c r="Z24" s="1496"/>
      <c r="AA24" s="1496"/>
      <c r="AB24" s="1496"/>
      <c r="AC24" s="1496"/>
      <c r="AD24" s="1496"/>
      <c r="AE24" s="2155">
        <f t="shared" si="2"/>
        <v>409</v>
      </c>
      <c r="AF24" s="2155">
        <f>VLOOKUP(B24,goc!$B$28:$AA$434,21,0)</f>
        <v>409</v>
      </c>
      <c r="AG24" s="2155">
        <f>VLOOKUP(B24,goc!$B$28:$AA$434,22,0)</f>
        <v>409</v>
      </c>
      <c r="AH24" s="2155">
        <f>VLOOKUP(B24,goc!$B$28:$AA$434,23,0)</f>
        <v>0</v>
      </c>
      <c r="AI24" s="2155">
        <f>VLOOKUP(B24,goc!$B$28:$AA$434,25,0)</f>
        <v>0</v>
      </c>
      <c r="AJ24" s="2155">
        <f>VLOOKUP(B24,goc!$B$28:$AA$434,26,0)</f>
        <v>0</v>
      </c>
      <c r="AK24" s="2155">
        <f t="shared" si="3"/>
        <v>0</v>
      </c>
      <c r="AL24" s="2156"/>
      <c r="AN24" s="1551"/>
    </row>
    <row r="25" spans="1:40" ht="94.5">
      <c r="A25" s="1327">
        <v>16</v>
      </c>
      <c r="B25" s="1331" t="s">
        <v>698</v>
      </c>
      <c r="C25" s="1331"/>
      <c r="D25" s="1331"/>
      <c r="E25" s="2155" t="s">
        <v>1117</v>
      </c>
      <c r="F25" s="2155" t="s">
        <v>1139</v>
      </c>
      <c r="G25" s="1329"/>
      <c r="H25" s="1341" t="s">
        <v>132</v>
      </c>
      <c r="I25" s="1330">
        <v>2012</v>
      </c>
      <c r="J25" s="1330"/>
      <c r="K25" s="1330">
        <v>2014</v>
      </c>
      <c r="L25" s="1330"/>
      <c r="M25" s="1330"/>
      <c r="N25" s="1782" t="s">
        <v>699</v>
      </c>
      <c r="O25" s="2155">
        <f>VLOOKUP(B25,goc!$B$28:$AA$434,14,0)</f>
        <v>2408</v>
      </c>
      <c r="P25" s="2155"/>
      <c r="Q25" s="2155">
        <f>VLOOKUP(B25,goc!$B$28:$AA$434,16,0)</f>
        <v>459</v>
      </c>
      <c r="R25" s="2155">
        <f>VLOOKUP(B25,goc!$B$28:$AA$434,17,0)</f>
        <v>1700</v>
      </c>
      <c r="S25" s="2155"/>
      <c r="T25" s="2155">
        <f>VLOOKUP(B25,goc!$B$28:$AA$434,19,0)</f>
        <v>0</v>
      </c>
      <c r="U25" s="2155">
        <v>459</v>
      </c>
      <c r="V25" s="1496">
        <v>459</v>
      </c>
      <c r="W25" s="1496"/>
      <c r="X25" s="1496"/>
      <c r="Y25" s="1496"/>
      <c r="Z25" s="1496"/>
      <c r="AA25" s="1496"/>
      <c r="AB25" s="1496"/>
      <c r="AC25" s="1496"/>
      <c r="AD25" s="1496"/>
      <c r="AE25" s="2155">
        <f t="shared" si="2"/>
        <v>459</v>
      </c>
      <c r="AF25" s="2155">
        <f>VLOOKUP(B25,goc!$B$28:$AA$434,21,0)</f>
        <v>459</v>
      </c>
      <c r="AG25" s="2155">
        <f>VLOOKUP(B25,goc!$B$28:$AA$434,22,0)</f>
        <v>459</v>
      </c>
      <c r="AH25" s="2155">
        <f>VLOOKUP(B25,goc!$B$28:$AA$434,23,0)</f>
        <v>0</v>
      </c>
      <c r="AI25" s="2155">
        <f>VLOOKUP(B25,goc!$B$28:$AA$434,25,0)</f>
        <v>0</v>
      </c>
      <c r="AJ25" s="2155">
        <f>VLOOKUP(B25,goc!$B$28:$AA$434,26,0)</f>
        <v>0</v>
      </c>
      <c r="AK25" s="2155">
        <f t="shared" si="3"/>
        <v>0</v>
      </c>
      <c r="AL25" s="2156"/>
      <c r="AN25" s="1551"/>
    </row>
    <row r="26" spans="1:40" ht="94.5">
      <c r="A26" s="1327">
        <v>17</v>
      </c>
      <c r="B26" s="1331" t="s">
        <v>710</v>
      </c>
      <c r="C26" s="1331"/>
      <c r="D26" s="1331"/>
      <c r="E26" s="2155" t="s">
        <v>1117</v>
      </c>
      <c r="F26" s="2155" t="s">
        <v>1139</v>
      </c>
      <c r="G26" s="1329"/>
      <c r="H26" s="1345" t="s">
        <v>189</v>
      </c>
      <c r="I26" s="1330">
        <v>2012</v>
      </c>
      <c r="J26" s="1330"/>
      <c r="K26" s="1330">
        <v>2014</v>
      </c>
      <c r="L26" s="1330"/>
      <c r="M26" s="1330"/>
      <c r="N26" s="1782" t="s">
        <v>1124</v>
      </c>
      <c r="O26" s="2155">
        <f>VLOOKUP(B26,goc!$B$28:$AA$434,14,0)</f>
        <v>3141</v>
      </c>
      <c r="P26" s="2155"/>
      <c r="Q26" s="2155">
        <f>VLOOKUP(B26,goc!$B$28:$AA$434,16,0)</f>
        <v>294</v>
      </c>
      <c r="R26" s="2155">
        <f>VLOOKUP(B26,goc!$B$28:$AA$434,17,0)</f>
        <v>2700</v>
      </c>
      <c r="S26" s="2155"/>
      <c r="T26" s="2155">
        <f>VLOOKUP(B26,goc!$B$28:$AA$434,19,0)</f>
        <v>0</v>
      </c>
      <c r="U26" s="2155">
        <v>294</v>
      </c>
      <c r="V26" s="1496">
        <v>294</v>
      </c>
      <c r="W26" s="1496"/>
      <c r="X26" s="1496"/>
      <c r="Y26" s="1496"/>
      <c r="Z26" s="1496"/>
      <c r="AA26" s="1496"/>
      <c r="AB26" s="1496"/>
      <c r="AC26" s="1496"/>
      <c r="AD26" s="1496"/>
      <c r="AE26" s="2155">
        <f t="shared" si="2"/>
        <v>294</v>
      </c>
      <c r="AF26" s="2155">
        <f>VLOOKUP(B26,goc!$B$28:$AA$434,21,0)</f>
        <v>294</v>
      </c>
      <c r="AG26" s="2155">
        <f>VLOOKUP(B26,goc!$B$28:$AA$434,22,0)</f>
        <v>294</v>
      </c>
      <c r="AH26" s="2155">
        <f>VLOOKUP(B26,goc!$B$28:$AA$434,23,0)</f>
        <v>0</v>
      </c>
      <c r="AI26" s="2155">
        <f>VLOOKUP(B26,goc!$B$28:$AA$434,25,0)</f>
        <v>0</v>
      </c>
      <c r="AJ26" s="2155">
        <f>VLOOKUP(B26,goc!$B$28:$AA$434,26,0)</f>
        <v>0</v>
      </c>
      <c r="AK26" s="2155">
        <f t="shared" si="3"/>
        <v>0</v>
      </c>
      <c r="AL26" s="2156"/>
      <c r="AN26" s="1551"/>
    </row>
    <row r="27" spans="1:40" ht="78.75">
      <c r="A27" s="1327">
        <v>18</v>
      </c>
      <c r="B27" s="1331" t="s">
        <v>717</v>
      </c>
      <c r="C27" s="1331"/>
      <c r="D27" s="1331"/>
      <c r="E27" s="2155" t="s">
        <v>1117</v>
      </c>
      <c r="F27" s="2155" t="s">
        <v>1139</v>
      </c>
      <c r="G27" s="1329"/>
      <c r="H27" s="1345" t="s">
        <v>26</v>
      </c>
      <c r="I27" s="1330">
        <v>2012</v>
      </c>
      <c r="J27" s="1330"/>
      <c r="K27" s="1330">
        <v>2014</v>
      </c>
      <c r="L27" s="1330"/>
      <c r="M27" s="1330"/>
      <c r="N27" s="1782" t="s">
        <v>718</v>
      </c>
      <c r="O27" s="2155">
        <f>VLOOKUP(B27,goc!$B$28:$AA$434,14,0)</f>
        <v>3473</v>
      </c>
      <c r="P27" s="2155"/>
      <c r="Q27" s="2155">
        <f>VLOOKUP(B27,goc!$B$28:$AA$434,16,0)</f>
        <v>273</v>
      </c>
      <c r="R27" s="2155">
        <f>VLOOKUP(B27,goc!$B$28:$AA$434,17,0)</f>
        <v>3200</v>
      </c>
      <c r="S27" s="2155"/>
      <c r="T27" s="2155">
        <f>VLOOKUP(B27,goc!$B$28:$AA$434,19,0)</f>
        <v>0</v>
      </c>
      <c r="U27" s="2155">
        <v>273</v>
      </c>
      <c r="V27" s="1496">
        <v>273</v>
      </c>
      <c r="W27" s="1496"/>
      <c r="X27" s="1496"/>
      <c r="Y27" s="1496"/>
      <c r="Z27" s="1496"/>
      <c r="AA27" s="1496"/>
      <c r="AB27" s="1496"/>
      <c r="AC27" s="1496"/>
      <c r="AD27" s="1496"/>
      <c r="AE27" s="2155">
        <f t="shared" si="2"/>
        <v>273</v>
      </c>
      <c r="AF27" s="2155">
        <f>VLOOKUP(B27,goc!$B$28:$AA$434,21,0)</f>
        <v>273</v>
      </c>
      <c r="AG27" s="2155">
        <f>VLOOKUP(B27,goc!$B$28:$AA$434,22,0)</f>
        <v>273</v>
      </c>
      <c r="AH27" s="2155">
        <f>VLOOKUP(B27,goc!$B$28:$AA$434,23,0)</f>
        <v>0</v>
      </c>
      <c r="AI27" s="2155">
        <f>VLOOKUP(B27,goc!$B$28:$AA$434,25,0)</f>
        <v>0</v>
      </c>
      <c r="AJ27" s="2155">
        <f>VLOOKUP(B27,goc!$B$28:$AA$434,26,0)</f>
        <v>0</v>
      </c>
      <c r="AK27" s="2155">
        <f t="shared" si="3"/>
        <v>0</v>
      </c>
      <c r="AL27" s="2156"/>
      <c r="AN27" s="1551"/>
    </row>
    <row r="28" spans="1:40" ht="47.25">
      <c r="A28" s="1327">
        <v>19</v>
      </c>
      <c r="B28" s="1331" t="s">
        <v>720</v>
      </c>
      <c r="C28" s="1331"/>
      <c r="D28" s="1331"/>
      <c r="E28" s="2155" t="s">
        <v>1117</v>
      </c>
      <c r="F28" s="2155" t="s">
        <v>1139</v>
      </c>
      <c r="G28" s="1329"/>
      <c r="H28" s="1345" t="s">
        <v>106</v>
      </c>
      <c r="I28" s="1330">
        <v>2012</v>
      </c>
      <c r="J28" s="1330"/>
      <c r="K28" s="1330">
        <v>2014</v>
      </c>
      <c r="L28" s="1330"/>
      <c r="M28" s="1330"/>
      <c r="N28" s="1782" t="s">
        <v>1129</v>
      </c>
      <c r="O28" s="2155">
        <f>VLOOKUP(B28,goc!$B$28:$AA$434,14,0)</f>
        <v>901</v>
      </c>
      <c r="P28" s="2155"/>
      <c r="Q28" s="2155">
        <f>VLOOKUP(B28,goc!$B$28:$AA$434,16,0)</f>
        <v>101</v>
      </c>
      <c r="R28" s="2155">
        <f>VLOOKUP(B28,goc!$B$28:$AA$434,17,0)</f>
        <v>800</v>
      </c>
      <c r="S28" s="2155"/>
      <c r="T28" s="2155">
        <f>VLOOKUP(B28,goc!$B$28:$AA$434,19,0)</f>
        <v>0</v>
      </c>
      <c r="U28" s="2155">
        <v>101</v>
      </c>
      <c r="V28" s="1496">
        <v>101</v>
      </c>
      <c r="W28" s="1496"/>
      <c r="X28" s="1496"/>
      <c r="Y28" s="1496"/>
      <c r="Z28" s="1496"/>
      <c r="AA28" s="1496"/>
      <c r="AB28" s="1496"/>
      <c r="AC28" s="1496"/>
      <c r="AD28" s="1496"/>
      <c r="AE28" s="2155">
        <f t="shared" si="2"/>
        <v>101</v>
      </c>
      <c r="AF28" s="2155">
        <f>VLOOKUP(B28,goc!$B$28:$AA$434,21,0)</f>
        <v>101</v>
      </c>
      <c r="AG28" s="2155">
        <f>VLOOKUP(B28,goc!$B$28:$AA$434,22,0)</f>
        <v>101</v>
      </c>
      <c r="AH28" s="2155">
        <f>VLOOKUP(B28,goc!$B$28:$AA$434,23,0)</f>
        <v>0</v>
      </c>
      <c r="AI28" s="2155">
        <f>VLOOKUP(B28,goc!$B$28:$AA$434,25,0)</f>
        <v>0</v>
      </c>
      <c r="AJ28" s="2155">
        <f>VLOOKUP(B28,goc!$B$28:$AA$434,26,0)</f>
        <v>0</v>
      </c>
      <c r="AK28" s="2155">
        <f t="shared" si="3"/>
        <v>0</v>
      </c>
      <c r="AL28" s="2156"/>
      <c r="AN28" s="1551"/>
    </row>
    <row r="29" spans="1:40" ht="126">
      <c r="A29" s="1327">
        <v>20</v>
      </c>
      <c r="B29" s="1331" t="s">
        <v>721</v>
      </c>
      <c r="C29" s="1331" t="s">
        <v>1361</v>
      </c>
      <c r="D29" s="1331">
        <v>2773</v>
      </c>
      <c r="E29" s="2155" t="s">
        <v>1117</v>
      </c>
      <c r="F29" s="2155" t="s">
        <v>1139</v>
      </c>
      <c r="G29" s="1329"/>
      <c r="H29" s="1341" t="s">
        <v>132</v>
      </c>
      <c r="I29" s="1330">
        <v>2012</v>
      </c>
      <c r="J29" s="1334" t="s">
        <v>1362</v>
      </c>
      <c r="K29" s="1330">
        <v>2014</v>
      </c>
      <c r="L29" s="1334" t="s">
        <v>1188</v>
      </c>
      <c r="M29" s="1330"/>
      <c r="N29" s="1782" t="s">
        <v>722</v>
      </c>
      <c r="O29" s="2155">
        <f>VLOOKUP(B29,goc!$B$28:$AA$434,14,0)</f>
        <v>2820</v>
      </c>
      <c r="P29" s="2155"/>
      <c r="Q29" s="2155">
        <f>VLOOKUP(B29,goc!$B$28:$AA$434,16,0)</f>
        <v>273</v>
      </c>
      <c r="R29" s="2155">
        <f>VLOOKUP(B29,goc!$B$28:$AA$434,17,0)</f>
        <v>2500</v>
      </c>
      <c r="S29" s="2155"/>
      <c r="T29" s="2155">
        <f>VLOOKUP(B29,goc!$B$28:$AA$434,19,0)</f>
        <v>0</v>
      </c>
      <c r="U29" s="2155">
        <v>273</v>
      </c>
      <c r="V29" s="1496">
        <v>273</v>
      </c>
      <c r="W29" s="1496"/>
      <c r="X29" s="1496"/>
      <c r="Y29" s="1496"/>
      <c r="Z29" s="1496"/>
      <c r="AA29" s="1496"/>
      <c r="AB29" s="1496"/>
      <c r="AC29" s="1496"/>
      <c r="AD29" s="1496"/>
      <c r="AE29" s="2155">
        <f t="shared" si="2"/>
        <v>273</v>
      </c>
      <c r="AF29" s="2155">
        <f>VLOOKUP(B29,goc!$B$28:$AA$434,21,0)</f>
        <v>273</v>
      </c>
      <c r="AG29" s="2155">
        <f>VLOOKUP(B29,goc!$B$28:$AA$434,22,0)</f>
        <v>273</v>
      </c>
      <c r="AH29" s="2155">
        <f>VLOOKUP(B29,goc!$B$28:$AA$434,23,0)</f>
        <v>0</v>
      </c>
      <c r="AI29" s="2155">
        <f>VLOOKUP(B29,goc!$B$28:$AA$434,25,0)</f>
        <v>0</v>
      </c>
      <c r="AJ29" s="2155">
        <f>VLOOKUP(B29,goc!$B$28:$AA$434,26,0)</f>
        <v>0</v>
      </c>
      <c r="AK29" s="2155">
        <f t="shared" si="3"/>
        <v>0</v>
      </c>
      <c r="AL29" s="2156"/>
      <c r="AN29" s="1551"/>
    </row>
    <row r="30" spans="1:40" ht="110.25">
      <c r="A30" s="1327">
        <v>21</v>
      </c>
      <c r="B30" s="1331" t="s">
        <v>730</v>
      </c>
      <c r="C30" s="1331" t="s">
        <v>1356</v>
      </c>
      <c r="D30" s="1333">
        <v>2994</v>
      </c>
      <c r="E30" s="2155" t="s">
        <v>1117</v>
      </c>
      <c r="F30" s="2155" t="s">
        <v>1139</v>
      </c>
      <c r="G30" s="1329"/>
      <c r="H30" s="1345" t="s">
        <v>189</v>
      </c>
      <c r="I30" s="1330">
        <v>2012</v>
      </c>
      <c r="J30" s="1334" t="s">
        <v>1211</v>
      </c>
      <c r="K30" s="1330">
        <v>2014</v>
      </c>
      <c r="L30" s="1334" t="s">
        <v>1244</v>
      </c>
      <c r="M30" s="1330"/>
      <c r="N30" s="1782" t="s">
        <v>731</v>
      </c>
      <c r="O30" s="2155">
        <f>VLOOKUP(B30,goc!$B$28:$AA$434,14,0)</f>
        <v>3102</v>
      </c>
      <c r="P30" s="2155"/>
      <c r="Q30" s="2155">
        <f>VLOOKUP(B30,goc!$B$28:$AA$434,16,0)</f>
        <v>371</v>
      </c>
      <c r="R30" s="2155">
        <f>VLOOKUP(B30,goc!$B$28:$AA$434,17,0)</f>
        <v>2650</v>
      </c>
      <c r="S30" s="2155"/>
      <c r="T30" s="2155">
        <f>VLOOKUP(B30,goc!$B$28:$AA$434,19,0)</f>
        <v>0</v>
      </c>
      <c r="U30" s="2155">
        <v>371</v>
      </c>
      <c r="V30" s="1496">
        <v>371</v>
      </c>
      <c r="W30" s="1496"/>
      <c r="X30" s="1496"/>
      <c r="Y30" s="1496"/>
      <c r="Z30" s="1496"/>
      <c r="AA30" s="1496"/>
      <c r="AB30" s="1496"/>
      <c r="AC30" s="1496"/>
      <c r="AD30" s="1496"/>
      <c r="AE30" s="2155">
        <f t="shared" si="2"/>
        <v>371</v>
      </c>
      <c r="AF30" s="2155">
        <f>VLOOKUP(B30,goc!$B$28:$AA$434,21,0)</f>
        <v>371</v>
      </c>
      <c r="AG30" s="2155">
        <f>VLOOKUP(B30,goc!$B$28:$AA$434,22,0)</f>
        <v>371</v>
      </c>
      <c r="AH30" s="2155">
        <f>VLOOKUP(B30,goc!$B$28:$AA$434,23,0)</f>
        <v>0</v>
      </c>
      <c r="AI30" s="2155">
        <f>VLOOKUP(B30,goc!$B$28:$AA$434,25,0)</f>
        <v>0</v>
      </c>
      <c r="AJ30" s="2155">
        <f>VLOOKUP(B30,goc!$B$28:$AA$434,26,0)</f>
        <v>0</v>
      </c>
      <c r="AK30" s="2155">
        <f t="shared" si="3"/>
        <v>0</v>
      </c>
      <c r="AL30" s="2156"/>
      <c r="AN30" s="1551"/>
    </row>
    <row r="31" spans="1:40" ht="47.25">
      <c r="A31" s="1327">
        <v>22</v>
      </c>
      <c r="B31" s="1331" t="s">
        <v>732</v>
      </c>
      <c r="C31" s="1331"/>
      <c r="D31" s="1331"/>
      <c r="E31" s="2155" t="s">
        <v>1117</v>
      </c>
      <c r="F31" s="2155" t="s">
        <v>1139</v>
      </c>
      <c r="G31" s="1329"/>
      <c r="H31" s="1345" t="s">
        <v>26</v>
      </c>
      <c r="I31" s="1330">
        <v>2012</v>
      </c>
      <c r="J31" s="1330"/>
      <c r="K31" s="1330">
        <v>2014</v>
      </c>
      <c r="L31" s="1330"/>
      <c r="M31" s="1330"/>
      <c r="N31" s="1782" t="s">
        <v>733</v>
      </c>
      <c r="O31" s="2155">
        <f>VLOOKUP(B31,goc!$B$28:$AA$434,14,0)</f>
        <v>4321</v>
      </c>
      <c r="P31" s="2155"/>
      <c r="Q31" s="2155">
        <f>VLOOKUP(B31,goc!$B$28:$AA$434,16,0)</f>
        <v>328</v>
      </c>
      <c r="R31" s="2155">
        <f>VLOOKUP(B31,goc!$B$28:$AA$434,17,0)</f>
        <v>3930</v>
      </c>
      <c r="S31" s="2155"/>
      <c r="T31" s="2155">
        <f>VLOOKUP(B31,goc!$B$28:$AA$434,19,0)</f>
        <v>0</v>
      </c>
      <c r="U31" s="2155">
        <v>328</v>
      </c>
      <c r="V31" s="1496">
        <v>328</v>
      </c>
      <c r="W31" s="1496"/>
      <c r="X31" s="1496"/>
      <c r="Y31" s="1496"/>
      <c r="Z31" s="1496"/>
      <c r="AA31" s="1496"/>
      <c r="AB31" s="1496"/>
      <c r="AC31" s="1496"/>
      <c r="AD31" s="1496"/>
      <c r="AE31" s="2155">
        <f>SUM(V31:AD31)</f>
        <v>328</v>
      </c>
      <c r="AF31" s="2155">
        <f>VLOOKUP(B31,goc!$B$28:$AA$434,21,0)</f>
        <v>328</v>
      </c>
      <c r="AG31" s="2155">
        <f>VLOOKUP(B31,goc!$B$28:$AA$434,22,0)</f>
        <v>328</v>
      </c>
      <c r="AH31" s="2155">
        <f>VLOOKUP(B31,goc!$B$28:$AA$434,23,0)</f>
        <v>0</v>
      </c>
      <c r="AI31" s="2155">
        <f>VLOOKUP(B31,goc!$B$28:$AA$434,25,0)</f>
        <v>0</v>
      </c>
      <c r="AJ31" s="2155">
        <f>VLOOKUP(B31,goc!$B$28:$AA$434,26,0)</f>
        <v>0</v>
      </c>
      <c r="AK31" s="2155">
        <f t="shared" si="3"/>
        <v>0</v>
      </c>
      <c r="AL31" s="2156"/>
      <c r="AN31" s="1551"/>
    </row>
    <row r="32" spans="1:40" ht="78.75">
      <c r="A32" s="1327">
        <v>23</v>
      </c>
      <c r="B32" s="1331" t="s">
        <v>734</v>
      </c>
      <c r="C32" s="1331" t="s">
        <v>1370</v>
      </c>
      <c r="D32" s="1333">
        <v>3882</v>
      </c>
      <c r="E32" s="2155" t="s">
        <v>1117</v>
      </c>
      <c r="F32" s="2155" t="s">
        <v>1139</v>
      </c>
      <c r="G32" s="1329"/>
      <c r="H32" s="1345" t="s">
        <v>106</v>
      </c>
      <c r="I32" s="1330">
        <v>2012</v>
      </c>
      <c r="J32" s="1334" t="s">
        <v>1210</v>
      </c>
      <c r="K32" s="1330">
        <v>2014</v>
      </c>
      <c r="L32" s="1334" t="s">
        <v>1218</v>
      </c>
      <c r="M32" s="1330"/>
      <c r="N32" s="1782" t="s">
        <v>735</v>
      </c>
      <c r="O32" s="2155">
        <f>VLOOKUP(B32,goc!$B$28:$AA$434,14,0)</f>
        <v>4084</v>
      </c>
      <c r="P32" s="2155"/>
      <c r="Q32" s="2155">
        <f>VLOOKUP(B32,goc!$B$28:$AA$434,16,0)</f>
        <v>441</v>
      </c>
      <c r="R32" s="2155">
        <f>VLOOKUP(B32,goc!$B$28:$AA$434,17,0)</f>
        <v>3441</v>
      </c>
      <c r="S32" s="2155"/>
      <c r="T32" s="2155">
        <f>VLOOKUP(B32,goc!$B$28:$AA$434,19,0)</f>
        <v>0</v>
      </c>
      <c r="U32" s="2155">
        <v>441</v>
      </c>
      <c r="V32" s="1496">
        <v>441</v>
      </c>
      <c r="W32" s="1496"/>
      <c r="X32" s="1496"/>
      <c r="Y32" s="1496"/>
      <c r="Z32" s="1496"/>
      <c r="AA32" s="1496"/>
      <c r="AB32" s="1496"/>
      <c r="AC32" s="1496"/>
      <c r="AD32" s="1496"/>
      <c r="AE32" s="2155">
        <f t="shared" si="2"/>
        <v>441</v>
      </c>
      <c r="AF32" s="2155">
        <f>VLOOKUP(B32,goc!$B$28:$AA$434,21,0)</f>
        <v>441</v>
      </c>
      <c r="AG32" s="2155">
        <f>VLOOKUP(B32,goc!$B$28:$AA$434,22,0)</f>
        <v>441</v>
      </c>
      <c r="AH32" s="2155">
        <f>VLOOKUP(B32,goc!$B$28:$AA$434,23,0)</f>
        <v>0</v>
      </c>
      <c r="AI32" s="2155">
        <f>VLOOKUP(B32,goc!$B$28:$AA$434,25,0)</f>
        <v>0</v>
      </c>
      <c r="AJ32" s="2155">
        <f>VLOOKUP(B32,goc!$B$28:$AA$434,26,0)</f>
        <v>0</v>
      </c>
      <c r="AK32" s="2155">
        <f t="shared" si="3"/>
        <v>0</v>
      </c>
      <c r="AL32" s="2156"/>
      <c r="AN32" s="1551"/>
    </row>
    <row r="33" spans="1:40" ht="141.75">
      <c r="A33" s="1327">
        <v>24</v>
      </c>
      <c r="B33" s="1328" t="s">
        <v>666</v>
      </c>
      <c r="C33" s="1331" t="s">
        <v>1372</v>
      </c>
      <c r="D33" s="1331">
        <v>2939</v>
      </c>
      <c r="E33" s="2155" t="s">
        <v>1117</v>
      </c>
      <c r="F33" s="2155" t="s">
        <v>1139</v>
      </c>
      <c r="G33" s="1329"/>
      <c r="H33" s="1345" t="s">
        <v>26</v>
      </c>
      <c r="I33" s="1330">
        <v>2013</v>
      </c>
      <c r="J33" s="1334" t="s">
        <v>1173</v>
      </c>
      <c r="K33" s="1330">
        <v>2014</v>
      </c>
      <c r="L33" s="1334" t="s">
        <v>1183</v>
      </c>
      <c r="M33" s="1330"/>
      <c r="N33" s="1781" t="s">
        <v>667</v>
      </c>
      <c r="O33" s="2155">
        <f>VLOOKUP(B33,goc!$B$28:$AA$434,14,0)</f>
        <v>3098</v>
      </c>
      <c r="P33" s="2155"/>
      <c r="Q33" s="2155">
        <f>VLOOKUP(B33,goc!$B$28:$AA$434,16,0)</f>
        <v>2938</v>
      </c>
      <c r="R33" s="2155">
        <f>VLOOKUP(B33,goc!$B$28:$AA$434,17,0)</f>
        <v>2250</v>
      </c>
      <c r="S33" s="2155"/>
      <c r="T33" s="2155">
        <f>VLOOKUP(B33,goc!$B$28:$AA$434,19,0)</f>
        <v>2250</v>
      </c>
      <c r="U33" s="2155">
        <v>688</v>
      </c>
      <c r="V33" s="1496">
        <v>688</v>
      </c>
      <c r="W33" s="1496"/>
      <c r="X33" s="1496"/>
      <c r="Y33" s="1496"/>
      <c r="Z33" s="1496"/>
      <c r="AA33" s="1496"/>
      <c r="AB33" s="1496"/>
      <c r="AC33" s="1496"/>
      <c r="AD33" s="1496"/>
      <c r="AE33" s="2155">
        <f t="shared" si="2"/>
        <v>688</v>
      </c>
      <c r="AF33" s="2155">
        <f>VLOOKUP(B33,goc!$B$28:$AA$434,21,0)</f>
        <v>688</v>
      </c>
      <c r="AG33" s="2155">
        <f>VLOOKUP(B33,goc!$B$28:$AA$434,22,0)</f>
        <v>688</v>
      </c>
      <c r="AH33" s="2155">
        <f>VLOOKUP(B33,goc!$B$28:$AA$434,23,0)</f>
        <v>0</v>
      </c>
      <c r="AI33" s="2155">
        <f>VLOOKUP(B33,goc!$B$28:$AA$434,25,0)</f>
        <v>0</v>
      </c>
      <c r="AJ33" s="2155">
        <f>VLOOKUP(B33,goc!$B$28:$AA$434,26,0)</f>
        <v>0</v>
      </c>
      <c r="AK33" s="2155">
        <f t="shared" si="3"/>
        <v>0</v>
      </c>
      <c r="AL33" s="2155"/>
      <c r="AN33" s="1551"/>
    </row>
    <row r="34" spans="1:40" ht="110.25">
      <c r="A34" s="1327">
        <v>25</v>
      </c>
      <c r="B34" s="1328" t="s">
        <v>668</v>
      </c>
      <c r="C34" s="1331" t="s">
        <v>1371</v>
      </c>
      <c r="D34" s="1333">
        <v>3029</v>
      </c>
      <c r="E34" s="2155" t="s">
        <v>1117</v>
      </c>
      <c r="F34" s="2155" t="s">
        <v>1139</v>
      </c>
      <c r="G34" s="1329"/>
      <c r="H34" s="1328" t="s">
        <v>106</v>
      </c>
      <c r="I34" s="1330">
        <v>2013</v>
      </c>
      <c r="J34" s="1334" t="s">
        <v>1173</v>
      </c>
      <c r="K34" s="1330">
        <v>2014</v>
      </c>
      <c r="L34" s="1334" t="s">
        <v>1174</v>
      </c>
      <c r="M34" s="1330"/>
      <c r="N34" s="1781" t="s">
        <v>669</v>
      </c>
      <c r="O34" s="2155">
        <f>VLOOKUP(B34,goc!$B$28:$AA$434,14,0)</f>
        <v>3163</v>
      </c>
      <c r="P34" s="2155"/>
      <c r="Q34" s="2155">
        <f>VLOOKUP(B34,goc!$B$28:$AA$434,16,0)</f>
        <v>3028</v>
      </c>
      <c r="R34" s="2155">
        <f>VLOOKUP(B34,goc!$B$28:$AA$434,17,0)</f>
        <v>2600</v>
      </c>
      <c r="S34" s="2155"/>
      <c r="T34" s="2155">
        <f>VLOOKUP(B34,goc!$B$28:$AA$434,19,0)</f>
        <v>2600</v>
      </c>
      <c r="U34" s="2155">
        <v>428</v>
      </c>
      <c r="V34" s="1496">
        <v>428</v>
      </c>
      <c r="W34" s="1496"/>
      <c r="X34" s="1496"/>
      <c r="Y34" s="1496"/>
      <c r="Z34" s="1496"/>
      <c r="AA34" s="1496"/>
      <c r="AB34" s="1496"/>
      <c r="AC34" s="1496"/>
      <c r="AD34" s="1496"/>
      <c r="AE34" s="2155">
        <f>SUM(V34:AD34)</f>
        <v>428</v>
      </c>
      <c r="AF34" s="2155">
        <f>VLOOKUP(B34,goc!$B$28:$AA$434,21,0)</f>
        <v>428</v>
      </c>
      <c r="AG34" s="2155">
        <f>VLOOKUP(B34,goc!$B$28:$AA$434,22,0)</f>
        <v>428</v>
      </c>
      <c r="AH34" s="2155">
        <f>VLOOKUP(B34,goc!$B$28:$AA$434,23,0)</f>
        <v>0</v>
      </c>
      <c r="AI34" s="2155">
        <f>VLOOKUP(B34,goc!$B$28:$AA$434,25,0)</f>
        <v>0</v>
      </c>
      <c r="AJ34" s="2155">
        <f>VLOOKUP(B34,goc!$B$28:$AA$434,26,0)</f>
        <v>0</v>
      </c>
      <c r="AK34" s="2155">
        <f t="shared" si="3"/>
        <v>0</v>
      </c>
      <c r="AL34" s="2155"/>
      <c r="AN34" s="1551"/>
    </row>
    <row r="35" spans="1:40" ht="110.25">
      <c r="A35" s="1327">
        <v>26</v>
      </c>
      <c r="B35" s="1328" t="s">
        <v>670</v>
      </c>
      <c r="C35" s="1331" t="s">
        <v>1369</v>
      </c>
      <c r="D35" s="1333">
        <v>3775</v>
      </c>
      <c r="E35" s="2155" t="s">
        <v>1117</v>
      </c>
      <c r="F35" s="2155" t="s">
        <v>1139</v>
      </c>
      <c r="G35" s="1329"/>
      <c r="H35" s="1340" t="s">
        <v>51</v>
      </c>
      <c r="I35" s="1330">
        <v>2013</v>
      </c>
      <c r="J35" s="1334" t="s">
        <v>1244</v>
      </c>
      <c r="K35" s="1330">
        <v>2015</v>
      </c>
      <c r="L35" s="1334" t="s">
        <v>1299</v>
      </c>
      <c r="M35" s="1330"/>
      <c r="N35" s="1781" t="s">
        <v>671</v>
      </c>
      <c r="O35" s="2155">
        <f>VLOOKUP(B35,goc!$B$28:$AA$434,14,0)</f>
        <v>3824</v>
      </c>
      <c r="P35" s="2155"/>
      <c r="Q35" s="2155">
        <f>VLOOKUP(B35,goc!$B$28:$AA$434,16,0)</f>
        <v>3824</v>
      </c>
      <c r="R35" s="2155">
        <f>VLOOKUP(B35,goc!$B$28:$AA$434,17,0)</f>
        <v>3230</v>
      </c>
      <c r="S35" s="2155"/>
      <c r="T35" s="2155">
        <f>VLOOKUP(B35,goc!$B$28:$AA$434,19,0)</f>
        <v>3230</v>
      </c>
      <c r="U35" s="2155">
        <v>545</v>
      </c>
      <c r="V35" s="1496">
        <v>394</v>
      </c>
      <c r="W35" s="1496"/>
      <c r="X35" s="1496">
        <v>151</v>
      </c>
      <c r="Y35" s="1496"/>
      <c r="Z35" s="1496"/>
      <c r="AA35" s="1496"/>
      <c r="AB35" s="1496"/>
      <c r="AC35" s="1496"/>
      <c r="AD35" s="1496"/>
      <c r="AE35" s="2155">
        <f t="shared" si="2"/>
        <v>545</v>
      </c>
      <c r="AF35" s="2155">
        <f>VLOOKUP(B35,goc!$B$28:$AA$434,21,0)</f>
        <v>545</v>
      </c>
      <c r="AG35" s="2155">
        <f>VLOOKUP(B35,goc!$B$28:$AA$434,22,0)</f>
        <v>394</v>
      </c>
      <c r="AH35" s="2155">
        <f>VLOOKUP(B35,goc!$B$28:$AA$434,23,0)</f>
        <v>151</v>
      </c>
      <c r="AI35" s="2155">
        <f>VLOOKUP(B35,goc!$B$28:$AA$434,25,0)</f>
        <v>151</v>
      </c>
      <c r="AJ35" s="2155">
        <f>VLOOKUP(B35,goc!$B$28:$AA$434,26,0)</f>
        <v>0</v>
      </c>
      <c r="AK35" s="2155">
        <f t="shared" si="3"/>
        <v>0</v>
      </c>
      <c r="AL35" s="2156"/>
      <c r="AN35" s="1551"/>
    </row>
    <row r="36" spans="1:40" ht="78.75">
      <c r="A36" s="1327">
        <v>27</v>
      </c>
      <c r="B36" s="1331" t="s">
        <v>675</v>
      </c>
      <c r="C36" s="1331"/>
      <c r="D36" s="1331"/>
      <c r="E36" s="2155" t="s">
        <v>1117</v>
      </c>
      <c r="F36" s="2155" t="s">
        <v>1139</v>
      </c>
      <c r="G36" s="1329"/>
      <c r="H36" s="1340" t="s">
        <v>51</v>
      </c>
      <c r="I36" s="1330">
        <v>2013</v>
      </c>
      <c r="J36" s="1330"/>
      <c r="K36" s="1330">
        <v>2015</v>
      </c>
      <c r="L36" s="1330"/>
      <c r="M36" s="1330"/>
      <c r="N36" s="1783" t="s">
        <v>676</v>
      </c>
      <c r="O36" s="2155">
        <f>VLOOKUP(B36,goc!$B$28:$AA$434,14,0)</f>
        <v>3891.5</v>
      </c>
      <c r="P36" s="2155"/>
      <c r="Q36" s="2155">
        <f>VLOOKUP(B36,goc!$B$28:$AA$434,16,0)</f>
        <v>3891.5</v>
      </c>
      <c r="R36" s="2155">
        <f>VLOOKUP(B36,goc!$B$28:$AA$434,17,0)</f>
        <v>3120</v>
      </c>
      <c r="S36" s="2155"/>
      <c r="T36" s="2155">
        <f>VLOOKUP(B36,goc!$B$28:$AA$434,19,0)</f>
        <v>3120</v>
      </c>
      <c r="U36" s="2155">
        <v>709</v>
      </c>
      <c r="V36" s="1496">
        <v>709</v>
      </c>
      <c r="W36" s="1496"/>
      <c r="X36" s="1496"/>
      <c r="Y36" s="1496"/>
      <c r="Z36" s="1496"/>
      <c r="AA36" s="1496"/>
      <c r="AB36" s="1496"/>
      <c r="AC36" s="1496"/>
      <c r="AD36" s="1496"/>
      <c r="AE36" s="2155">
        <f t="shared" si="2"/>
        <v>709</v>
      </c>
      <c r="AF36" s="2155">
        <f>VLOOKUP(B36,goc!$B$28:$AA$434,21,0)</f>
        <v>709</v>
      </c>
      <c r="AG36" s="2155">
        <f>VLOOKUP(B36,goc!$B$28:$AA$434,22,0)</f>
        <v>709</v>
      </c>
      <c r="AH36" s="2155">
        <f>VLOOKUP(B36,goc!$B$28:$AA$434,23,0)</f>
        <v>0</v>
      </c>
      <c r="AI36" s="2155">
        <f>VLOOKUP(B36,goc!$B$28:$AA$434,25,0)</f>
        <v>0</v>
      </c>
      <c r="AJ36" s="2155">
        <f>VLOOKUP(B36,goc!$B$28:$AA$434,26,0)</f>
        <v>0</v>
      </c>
      <c r="AK36" s="2155">
        <f t="shared" si="3"/>
        <v>0</v>
      </c>
      <c r="AL36" s="2156"/>
      <c r="AN36" s="1551"/>
    </row>
    <row r="37" spans="1:40" ht="78.75">
      <c r="A37" s="1327">
        <v>28</v>
      </c>
      <c r="B37" s="1331" t="s">
        <v>678</v>
      </c>
      <c r="C37" s="1331"/>
      <c r="D37" s="1331"/>
      <c r="E37" s="2155" t="s">
        <v>1117</v>
      </c>
      <c r="F37" s="2155" t="s">
        <v>1139</v>
      </c>
      <c r="G37" s="1329"/>
      <c r="H37" s="1331" t="s">
        <v>211</v>
      </c>
      <c r="I37" s="1330">
        <v>2013</v>
      </c>
      <c r="J37" s="1330"/>
      <c r="K37" s="1330">
        <v>2015</v>
      </c>
      <c r="L37" s="1330"/>
      <c r="M37" s="1330"/>
      <c r="N37" s="1782" t="s">
        <v>679</v>
      </c>
      <c r="O37" s="2155">
        <f>VLOOKUP(B37,goc!$B$28:$AA$434,14,0)</f>
        <v>4971</v>
      </c>
      <c r="P37" s="2155"/>
      <c r="Q37" s="2155">
        <f>VLOOKUP(B37,goc!$B$28:$AA$434,16,0)</f>
        <v>4971</v>
      </c>
      <c r="R37" s="2155">
        <f>VLOOKUP(B37,goc!$B$28:$AA$434,17,0)</f>
        <v>4450</v>
      </c>
      <c r="S37" s="2155"/>
      <c r="T37" s="2155">
        <f>VLOOKUP(B37,goc!$B$28:$AA$434,19,0)</f>
        <v>4450</v>
      </c>
      <c r="U37" s="2155">
        <v>400</v>
      </c>
      <c r="V37" s="1496">
        <v>400</v>
      </c>
      <c r="W37" s="1496"/>
      <c r="X37" s="1496"/>
      <c r="Y37" s="1496"/>
      <c r="Z37" s="1496"/>
      <c r="AA37" s="1496"/>
      <c r="AB37" s="1496"/>
      <c r="AC37" s="1496"/>
      <c r="AD37" s="1496"/>
      <c r="AE37" s="2155">
        <f t="shared" si="2"/>
        <v>400</v>
      </c>
      <c r="AF37" s="2155">
        <f>VLOOKUP(B37,goc!$B$28:$AA$434,21,0)</f>
        <v>400</v>
      </c>
      <c r="AG37" s="2155">
        <f>VLOOKUP(B37,goc!$B$28:$AA$434,22,0)</f>
        <v>400</v>
      </c>
      <c r="AH37" s="2155">
        <f>VLOOKUP(B37,goc!$B$28:$AA$434,23,0)</f>
        <v>0</v>
      </c>
      <c r="AI37" s="2155">
        <f>VLOOKUP(B37,goc!$B$28:$AA$434,25,0)</f>
        <v>0</v>
      </c>
      <c r="AJ37" s="2155">
        <f>VLOOKUP(B37,goc!$B$28:$AA$434,26,0)</f>
        <v>0</v>
      </c>
      <c r="AK37" s="2155">
        <f t="shared" si="3"/>
        <v>0</v>
      </c>
      <c r="AL37" s="2156"/>
      <c r="AN37" s="1551"/>
    </row>
    <row r="38" spans="1:40" ht="78.75">
      <c r="A38" s="1327">
        <v>29</v>
      </c>
      <c r="B38" s="1331" t="s">
        <v>681</v>
      </c>
      <c r="C38" s="1331"/>
      <c r="D38" s="1331"/>
      <c r="E38" s="2155" t="s">
        <v>1117</v>
      </c>
      <c r="F38" s="2155" t="s">
        <v>1139</v>
      </c>
      <c r="G38" s="1329"/>
      <c r="H38" s="1341" t="s">
        <v>19</v>
      </c>
      <c r="I38" s="1330">
        <v>2013</v>
      </c>
      <c r="J38" s="1330"/>
      <c r="K38" s="1330">
        <v>2015</v>
      </c>
      <c r="L38" s="1330"/>
      <c r="M38" s="1330"/>
      <c r="N38" s="1782" t="s">
        <v>682</v>
      </c>
      <c r="O38" s="2155">
        <f>VLOOKUP(B38,goc!$B$28:$AA$434,14,0)</f>
        <v>3601</v>
      </c>
      <c r="P38" s="2155"/>
      <c r="Q38" s="2155">
        <f>VLOOKUP(B38,goc!$B$28:$AA$434,16,0)</f>
        <v>3601</v>
      </c>
      <c r="R38" s="2155">
        <f>VLOOKUP(B38,goc!$B$28:$AA$434,17,0)</f>
        <v>3230</v>
      </c>
      <c r="S38" s="2155"/>
      <c r="T38" s="2155">
        <f>VLOOKUP(B38,goc!$B$28:$AA$434,19,0)</f>
        <v>3230</v>
      </c>
      <c r="U38" s="2155">
        <v>371</v>
      </c>
      <c r="V38" s="1496">
        <v>371</v>
      </c>
      <c r="W38" s="1496"/>
      <c r="X38" s="1496"/>
      <c r="Y38" s="1496"/>
      <c r="Z38" s="1496"/>
      <c r="AA38" s="1496"/>
      <c r="AB38" s="1496"/>
      <c r="AC38" s="1496"/>
      <c r="AD38" s="1496"/>
      <c r="AE38" s="2155">
        <f t="shared" si="2"/>
        <v>371</v>
      </c>
      <c r="AF38" s="2155">
        <f>VLOOKUP(B38,goc!$B$28:$AA$434,21,0)</f>
        <v>371</v>
      </c>
      <c r="AG38" s="2155">
        <f>VLOOKUP(B38,goc!$B$28:$AA$434,22,0)</f>
        <v>371</v>
      </c>
      <c r="AH38" s="2155">
        <f>VLOOKUP(B38,goc!$B$28:$AA$434,23,0)</f>
        <v>0</v>
      </c>
      <c r="AI38" s="2155">
        <f>VLOOKUP(B38,goc!$B$28:$AA$434,25,0)</f>
        <v>0</v>
      </c>
      <c r="AJ38" s="2155">
        <f>VLOOKUP(B38,goc!$B$28:$AA$434,26,0)</f>
        <v>0</v>
      </c>
      <c r="AK38" s="2155">
        <f t="shared" si="3"/>
        <v>0</v>
      </c>
      <c r="AL38" s="2155"/>
      <c r="AN38" s="1551"/>
    </row>
    <row r="39" spans="1:40" ht="78.75">
      <c r="A39" s="1327">
        <v>30</v>
      </c>
      <c r="B39" s="1331" t="s">
        <v>683</v>
      </c>
      <c r="C39" s="1331"/>
      <c r="D39" s="1331"/>
      <c r="E39" s="2155" t="s">
        <v>1117</v>
      </c>
      <c r="F39" s="2155" t="s">
        <v>1139</v>
      </c>
      <c r="G39" s="1329"/>
      <c r="H39" s="1345" t="s">
        <v>26</v>
      </c>
      <c r="I39" s="1330">
        <v>2013</v>
      </c>
      <c r="J39" s="1330"/>
      <c r="K39" s="1330">
        <v>2015</v>
      </c>
      <c r="L39" s="1330"/>
      <c r="M39" s="1330"/>
      <c r="N39" s="1782" t="s">
        <v>684</v>
      </c>
      <c r="O39" s="2155">
        <f>VLOOKUP(B39,goc!$B$28:$AA$434,14,0)</f>
        <v>5133</v>
      </c>
      <c r="P39" s="2155"/>
      <c r="Q39" s="2155">
        <f>VLOOKUP(B39,goc!$B$28:$AA$434,16,0)</f>
        <v>5133</v>
      </c>
      <c r="R39" s="2155">
        <f>VLOOKUP(B39,goc!$B$28:$AA$434,17,0)</f>
        <v>4600</v>
      </c>
      <c r="S39" s="2155"/>
      <c r="T39" s="2155">
        <f>VLOOKUP(B39,goc!$B$28:$AA$434,19,0)</f>
        <v>4600</v>
      </c>
      <c r="U39" s="2155">
        <v>533</v>
      </c>
      <c r="V39" s="1496">
        <v>533</v>
      </c>
      <c r="W39" s="1496"/>
      <c r="X39" s="1496"/>
      <c r="Y39" s="1496"/>
      <c r="Z39" s="1496"/>
      <c r="AA39" s="1496"/>
      <c r="AB39" s="1496"/>
      <c r="AC39" s="1496"/>
      <c r="AD39" s="1496"/>
      <c r="AE39" s="2155">
        <f t="shared" si="2"/>
        <v>533</v>
      </c>
      <c r="AF39" s="2155">
        <f>VLOOKUP(B39,goc!$B$28:$AA$434,21,0)</f>
        <v>533</v>
      </c>
      <c r="AG39" s="2155">
        <f>VLOOKUP(B39,goc!$B$28:$AA$434,22,0)</f>
        <v>533</v>
      </c>
      <c r="AH39" s="2155">
        <f>VLOOKUP(B39,goc!$B$28:$AA$434,23,0)</f>
        <v>0</v>
      </c>
      <c r="AI39" s="2155">
        <f>VLOOKUP(B39,goc!$B$28:$AA$434,25,0)</f>
        <v>0</v>
      </c>
      <c r="AJ39" s="2155">
        <f>VLOOKUP(B39,goc!$B$28:$AA$434,26,0)</f>
        <v>0</v>
      </c>
      <c r="AK39" s="2155">
        <f t="shared" si="3"/>
        <v>0</v>
      </c>
      <c r="AL39" s="2155"/>
      <c r="AN39" s="1551"/>
    </row>
    <row r="40" spans="1:40" ht="63">
      <c r="A40" s="1327">
        <v>31</v>
      </c>
      <c r="B40" s="1331" t="s">
        <v>685</v>
      </c>
      <c r="C40" s="1331"/>
      <c r="D40" s="1331"/>
      <c r="E40" s="2155" t="s">
        <v>1117</v>
      </c>
      <c r="F40" s="2155" t="s">
        <v>1139</v>
      </c>
      <c r="G40" s="1329"/>
      <c r="H40" s="1331" t="s">
        <v>211</v>
      </c>
      <c r="I40" s="1330">
        <v>2013</v>
      </c>
      <c r="J40" s="1330"/>
      <c r="K40" s="1330">
        <v>2015</v>
      </c>
      <c r="L40" s="1330"/>
      <c r="M40" s="1330"/>
      <c r="N40" s="1782" t="s">
        <v>686</v>
      </c>
      <c r="O40" s="2155">
        <f>VLOOKUP(B40,goc!$B$28:$AA$434,14,0)</f>
        <v>2617</v>
      </c>
      <c r="P40" s="2155"/>
      <c r="Q40" s="2155">
        <f>VLOOKUP(B40,goc!$B$28:$AA$434,16,0)</f>
        <v>2617</v>
      </c>
      <c r="R40" s="2155">
        <f>VLOOKUP(B40,goc!$B$28:$AA$434,17,0)</f>
        <v>2372</v>
      </c>
      <c r="S40" s="2155"/>
      <c r="T40" s="2155">
        <f>VLOOKUP(B40,goc!$B$28:$AA$434,19,0)</f>
        <v>2372</v>
      </c>
      <c r="U40" s="2155">
        <v>245</v>
      </c>
      <c r="V40" s="1496">
        <v>245</v>
      </c>
      <c r="W40" s="1496"/>
      <c r="X40" s="1496"/>
      <c r="Y40" s="1496"/>
      <c r="Z40" s="1496"/>
      <c r="AA40" s="1496"/>
      <c r="AB40" s="1496"/>
      <c r="AC40" s="1496"/>
      <c r="AD40" s="1496"/>
      <c r="AE40" s="2155">
        <f t="shared" si="2"/>
        <v>245</v>
      </c>
      <c r="AF40" s="2155">
        <f>VLOOKUP(B40,goc!$B$28:$AA$434,21,0)</f>
        <v>245</v>
      </c>
      <c r="AG40" s="2155">
        <f>VLOOKUP(B40,goc!$B$28:$AA$434,22,0)</f>
        <v>245</v>
      </c>
      <c r="AH40" s="2155">
        <f>VLOOKUP(B40,goc!$B$28:$AA$434,23,0)</f>
        <v>0</v>
      </c>
      <c r="AI40" s="2155">
        <f>VLOOKUP(B40,goc!$B$28:$AA$434,25,0)</f>
        <v>0</v>
      </c>
      <c r="AJ40" s="2155">
        <f>VLOOKUP(B40,goc!$B$28:$AA$434,26,0)</f>
        <v>0</v>
      </c>
      <c r="AK40" s="2155">
        <f t="shared" si="3"/>
        <v>0</v>
      </c>
      <c r="AL40" s="2155"/>
      <c r="AN40" s="1551"/>
    </row>
    <row r="41" spans="1:40" ht="94.5">
      <c r="A41" s="1327">
        <v>32</v>
      </c>
      <c r="B41" s="1331" t="s">
        <v>687</v>
      </c>
      <c r="C41" s="1331" t="s">
        <v>1368</v>
      </c>
      <c r="D41" s="1333">
        <v>4689</v>
      </c>
      <c r="E41" s="2155" t="s">
        <v>1117</v>
      </c>
      <c r="F41" s="2155" t="s">
        <v>1139</v>
      </c>
      <c r="G41" s="1329"/>
      <c r="H41" s="1341" t="s">
        <v>19</v>
      </c>
      <c r="I41" s="1330">
        <v>2013</v>
      </c>
      <c r="J41" s="1334" t="s">
        <v>1220</v>
      </c>
      <c r="K41" s="1330">
        <v>2015</v>
      </c>
      <c r="L41" s="1334" t="s">
        <v>1249</v>
      </c>
      <c r="M41" s="1330"/>
      <c r="N41" s="1782" t="s">
        <v>688</v>
      </c>
      <c r="O41" s="2155">
        <f>VLOOKUP(B41,goc!$B$28:$AA$434,14,0)</f>
        <v>4794</v>
      </c>
      <c r="P41" s="2155"/>
      <c r="Q41" s="2155">
        <f>VLOOKUP(B41,goc!$B$28:$AA$434,16,0)</f>
        <v>4794</v>
      </c>
      <c r="R41" s="2155">
        <f>VLOOKUP(B41,goc!$B$28:$AA$434,17,0)</f>
        <v>4300</v>
      </c>
      <c r="S41" s="2155"/>
      <c r="T41" s="2155">
        <f>VLOOKUP(B41,goc!$B$28:$AA$434,19,0)</f>
        <v>4300</v>
      </c>
      <c r="U41" s="2155">
        <v>368</v>
      </c>
      <c r="V41" s="1496">
        <v>368</v>
      </c>
      <c r="W41" s="1496"/>
      <c r="X41" s="1496"/>
      <c r="Y41" s="1496"/>
      <c r="Z41" s="1496"/>
      <c r="AA41" s="1496"/>
      <c r="AB41" s="1496"/>
      <c r="AC41" s="1496"/>
      <c r="AD41" s="1496"/>
      <c r="AE41" s="2155">
        <f t="shared" si="2"/>
        <v>368</v>
      </c>
      <c r="AF41" s="2155">
        <f>VLOOKUP(B41,goc!$B$28:$AA$434,21,0)</f>
        <v>368</v>
      </c>
      <c r="AG41" s="2155">
        <f>VLOOKUP(B41,goc!$B$28:$AA$434,22,0)</f>
        <v>368</v>
      </c>
      <c r="AH41" s="2155">
        <f>VLOOKUP(B41,goc!$B$28:$AA$434,23,0)</f>
        <v>0</v>
      </c>
      <c r="AI41" s="2155">
        <f>VLOOKUP(B41,goc!$B$28:$AA$434,25,0)</f>
        <v>0</v>
      </c>
      <c r="AJ41" s="2155">
        <f>VLOOKUP(B41,goc!$B$28:$AA$434,26,0)</f>
        <v>0</v>
      </c>
      <c r="AK41" s="2155">
        <f t="shared" si="3"/>
        <v>0</v>
      </c>
      <c r="AL41" s="2156"/>
      <c r="AN41" s="1551"/>
    </row>
    <row r="42" spans="1:40" ht="78.75">
      <c r="A42" s="1327">
        <v>33</v>
      </c>
      <c r="B42" s="1331" t="s">
        <v>696</v>
      </c>
      <c r="C42" s="1331"/>
      <c r="D42" s="1331"/>
      <c r="E42" s="2155" t="s">
        <v>1117</v>
      </c>
      <c r="F42" s="2155" t="s">
        <v>1139</v>
      </c>
      <c r="G42" s="1329"/>
      <c r="H42" s="1345" t="s">
        <v>26</v>
      </c>
      <c r="I42" s="1330">
        <v>2013</v>
      </c>
      <c r="J42" s="1330"/>
      <c r="K42" s="1330">
        <v>2015</v>
      </c>
      <c r="L42" s="1330"/>
      <c r="M42" s="1330"/>
      <c r="N42" s="1782" t="s">
        <v>697</v>
      </c>
      <c r="O42" s="2155">
        <f>VLOOKUP(B42,goc!$B$28:$AA$434,14,0)</f>
        <v>3461</v>
      </c>
      <c r="P42" s="2155"/>
      <c r="Q42" s="2155">
        <f>VLOOKUP(B42,goc!$B$28:$AA$434,16,0)</f>
        <v>3461</v>
      </c>
      <c r="R42" s="2155">
        <f>VLOOKUP(B42,goc!$B$28:$AA$434,17,0)</f>
        <v>3108</v>
      </c>
      <c r="S42" s="2155"/>
      <c r="T42" s="2155">
        <f>VLOOKUP(B42,goc!$B$28:$AA$434,19,0)</f>
        <v>3108</v>
      </c>
      <c r="U42" s="2155">
        <v>353</v>
      </c>
      <c r="V42" s="1496">
        <v>353</v>
      </c>
      <c r="W42" s="1496"/>
      <c r="X42" s="1496"/>
      <c r="Y42" s="1496"/>
      <c r="Z42" s="1496"/>
      <c r="AA42" s="1496"/>
      <c r="AB42" s="1496"/>
      <c r="AC42" s="1496"/>
      <c r="AD42" s="1496"/>
      <c r="AE42" s="2155">
        <f t="shared" si="2"/>
        <v>353</v>
      </c>
      <c r="AF42" s="2155">
        <f>VLOOKUP(B42,goc!$B$28:$AA$434,21,0)</f>
        <v>353</v>
      </c>
      <c r="AG42" s="2155">
        <f>VLOOKUP(B42,goc!$B$28:$AA$434,22,0)</f>
        <v>353</v>
      </c>
      <c r="AH42" s="2155">
        <f>VLOOKUP(B42,goc!$B$28:$AA$434,23,0)</f>
        <v>0</v>
      </c>
      <c r="AI42" s="2155">
        <f>VLOOKUP(B42,goc!$B$28:$AA$434,25,0)</f>
        <v>0</v>
      </c>
      <c r="AJ42" s="2155">
        <f>VLOOKUP(B42,goc!$B$28:$AA$434,26,0)</f>
        <v>0</v>
      </c>
      <c r="AK42" s="2155">
        <f t="shared" si="3"/>
        <v>0</v>
      </c>
      <c r="AL42" s="2155"/>
      <c r="AN42" s="1551"/>
    </row>
    <row r="43" spans="1:40" ht="110.25">
      <c r="A43" s="1327">
        <v>34</v>
      </c>
      <c r="B43" s="1331" t="s">
        <v>702</v>
      </c>
      <c r="C43" s="1331" t="s">
        <v>1366</v>
      </c>
      <c r="D43" s="1333">
        <v>2605</v>
      </c>
      <c r="E43" s="2155" t="s">
        <v>1117</v>
      </c>
      <c r="F43" s="2155" t="s">
        <v>1139</v>
      </c>
      <c r="G43" s="1329"/>
      <c r="H43" s="1341" t="s">
        <v>132</v>
      </c>
      <c r="I43" s="1330">
        <v>2013</v>
      </c>
      <c r="J43" s="1334" t="s">
        <v>1170</v>
      </c>
      <c r="K43" s="1330">
        <v>2015</v>
      </c>
      <c r="L43" s="1334" t="s">
        <v>1306</v>
      </c>
      <c r="M43" s="1330"/>
      <c r="N43" s="1782" t="s">
        <v>1122</v>
      </c>
      <c r="O43" s="2155">
        <f>VLOOKUP(B43,goc!$B$28:$AA$434,14,0)</f>
        <v>2605</v>
      </c>
      <c r="P43" s="2155"/>
      <c r="Q43" s="2155">
        <f>VLOOKUP(B43,goc!$B$28:$AA$434,16,0)</f>
        <v>715</v>
      </c>
      <c r="R43" s="2155">
        <f>VLOOKUP(B43,goc!$B$28:$AA$434,17,0)</f>
        <v>1890</v>
      </c>
      <c r="S43" s="2155"/>
      <c r="T43" s="2155">
        <f>VLOOKUP(B43,goc!$B$28:$AA$434,19,0)</f>
        <v>0</v>
      </c>
      <c r="U43" s="2155">
        <v>715</v>
      </c>
      <c r="V43" s="1496">
        <v>715</v>
      </c>
      <c r="W43" s="1496"/>
      <c r="X43" s="1496"/>
      <c r="Y43" s="1496"/>
      <c r="Z43" s="1496"/>
      <c r="AA43" s="1496"/>
      <c r="AB43" s="1496"/>
      <c r="AC43" s="1496"/>
      <c r="AD43" s="1496"/>
      <c r="AE43" s="2155">
        <f t="shared" si="2"/>
        <v>715</v>
      </c>
      <c r="AF43" s="2155">
        <f>VLOOKUP(B43,goc!$B$28:$AA$434,21,0)</f>
        <v>715</v>
      </c>
      <c r="AG43" s="2155">
        <f>VLOOKUP(B43,goc!$B$28:$AA$434,22,0)</f>
        <v>715</v>
      </c>
      <c r="AH43" s="2155">
        <f>VLOOKUP(B43,goc!$B$28:$AA$434,23,0)</f>
        <v>0</v>
      </c>
      <c r="AI43" s="2155">
        <f>VLOOKUP(B43,goc!$B$28:$AA$434,25,0)</f>
        <v>0</v>
      </c>
      <c r="AJ43" s="2155">
        <f>VLOOKUP(B43,goc!$B$28:$AA$434,26,0)</f>
        <v>0</v>
      </c>
      <c r="AK43" s="2155">
        <f t="shared" si="3"/>
        <v>0</v>
      </c>
      <c r="AL43" s="2156"/>
      <c r="AN43" s="1551"/>
    </row>
    <row r="44" spans="1:40" ht="78.75">
      <c r="A44" s="1327">
        <v>35</v>
      </c>
      <c r="B44" s="1331" t="s">
        <v>703</v>
      </c>
      <c r="C44" s="1331"/>
      <c r="D44" s="1331"/>
      <c r="E44" s="2155" t="s">
        <v>1117</v>
      </c>
      <c r="F44" s="2155" t="s">
        <v>1139</v>
      </c>
      <c r="G44" s="1329"/>
      <c r="H44" s="1345" t="s">
        <v>106</v>
      </c>
      <c r="I44" s="1330">
        <v>2013</v>
      </c>
      <c r="J44" s="1330"/>
      <c r="K44" s="1330">
        <v>2015</v>
      </c>
      <c r="L44" s="1330"/>
      <c r="M44" s="1330"/>
      <c r="N44" s="1782" t="s">
        <v>704</v>
      </c>
      <c r="O44" s="2155">
        <f>VLOOKUP(B44,goc!$B$28:$AA$434,14,0)</f>
        <v>6295</v>
      </c>
      <c r="P44" s="2155"/>
      <c r="Q44" s="2155">
        <f>VLOOKUP(B44,goc!$B$28:$AA$434,16,0)</f>
        <v>1747</v>
      </c>
      <c r="R44" s="2155">
        <f>VLOOKUP(B44,goc!$B$28:$AA$434,17,0)</f>
        <v>4230</v>
      </c>
      <c r="S44" s="2155"/>
      <c r="T44" s="2155">
        <f>VLOOKUP(B44,goc!$B$28:$AA$434,19,0)</f>
        <v>0</v>
      </c>
      <c r="U44" s="2155">
        <v>1747</v>
      </c>
      <c r="V44" s="1496">
        <v>1747</v>
      </c>
      <c r="W44" s="1496"/>
      <c r="X44" s="1496"/>
      <c r="Y44" s="1496"/>
      <c r="Z44" s="1496"/>
      <c r="AA44" s="1496"/>
      <c r="AB44" s="1496"/>
      <c r="AC44" s="1496"/>
      <c r="AD44" s="1496"/>
      <c r="AE44" s="2155">
        <f t="shared" si="2"/>
        <v>1747</v>
      </c>
      <c r="AF44" s="2155">
        <f>VLOOKUP(B44,goc!$B$28:$AA$434,21,0)</f>
        <v>1747</v>
      </c>
      <c r="AG44" s="2155">
        <f>VLOOKUP(B44,goc!$B$28:$AA$434,22,0)</f>
        <v>1747</v>
      </c>
      <c r="AH44" s="2155">
        <f>VLOOKUP(B44,goc!$B$28:$AA$434,23,0)</f>
        <v>0</v>
      </c>
      <c r="AI44" s="2155">
        <f>VLOOKUP(B44,goc!$B$28:$AA$434,25,0)</f>
        <v>0</v>
      </c>
      <c r="AJ44" s="2155">
        <f>VLOOKUP(B44,goc!$B$28:$AA$434,26,0)</f>
        <v>0</v>
      </c>
      <c r="AK44" s="2155">
        <f t="shared" si="3"/>
        <v>0</v>
      </c>
      <c r="AL44" s="2156"/>
      <c r="AN44" s="1551"/>
    </row>
    <row r="45" spans="1:40" ht="94.5">
      <c r="A45" s="1327">
        <v>36</v>
      </c>
      <c r="B45" s="1331" t="s">
        <v>707</v>
      </c>
      <c r="C45" s="1331"/>
      <c r="D45" s="1331"/>
      <c r="E45" s="2155" t="s">
        <v>1117</v>
      </c>
      <c r="F45" s="2155" t="s">
        <v>1139</v>
      </c>
      <c r="G45" s="1329"/>
      <c r="H45" s="1340" t="s">
        <v>51</v>
      </c>
      <c r="I45" s="1330">
        <v>2013</v>
      </c>
      <c r="J45" s="1330"/>
      <c r="K45" s="1330">
        <v>2015</v>
      </c>
      <c r="L45" s="1330"/>
      <c r="M45" s="1330"/>
      <c r="N45" s="1782" t="s">
        <v>1123</v>
      </c>
      <c r="O45" s="2155">
        <f>VLOOKUP(B45,goc!$B$28:$AA$434,14,0)</f>
        <v>2480</v>
      </c>
      <c r="P45" s="2155"/>
      <c r="Q45" s="2155">
        <f>VLOOKUP(B45,goc!$B$28:$AA$434,16,0)</f>
        <v>670</v>
      </c>
      <c r="R45" s="2155">
        <f>VLOOKUP(B45,goc!$B$28:$AA$434,17,0)</f>
        <v>1810</v>
      </c>
      <c r="S45" s="2155"/>
      <c r="T45" s="2155">
        <f>VLOOKUP(B45,goc!$B$28:$AA$434,19,0)</f>
        <v>0</v>
      </c>
      <c r="U45" s="2155">
        <v>670</v>
      </c>
      <c r="V45" s="1496">
        <v>670</v>
      </c>
      <c r="W45" s="1496"/>
      <c r="X45" s="1496"/>
      <c r="Y45" s="1496"/>
      <c r="Z45" s="1496"/>
      <c r="AA45" s="1496"/>
      <c r="AB45" s="1496"/>
      <c r="AC45" s="1496"/>
      <c r="AD45" s="1496"/>
      <c r="AE45" s="2155">
        <f t="shared" si="2"/>
        <v>670</v>
      </c>
      <c r="AF45" s="2155">
        <f>VLOOKUP(B45,goc!$B$28:$AA$434,21,0)</f>
        <v>670</v>
      </c>
      <c r="AG45" s="2155">
        <f>VLOOKUP(B45,goc!$B$28:$AA$434,22,0)</f>
        <v>670</v>
      </c>
      <c r="AH45" s="2155">
        <f>VLOOKUP(B45,goc!$B$28:$AA$434,23,0)</f>
        <v>0</v>
      </c>
      <c r="AI45" s="2155">
        <f>VLOOKUP(B45,goc!$B$28:$AA$434,25,0)</f>
        <v>0</v>
      </c>
      <c r="AJ45" s="2155">
        <f>VLOOKUP(B45,goc!$B$28:$AA$434,26,0)</f>
        <v>0</v>
      </c>
      <c r="AK45" s="2155">
        <f t="shared" si="3"/>
        <v>0</v>
      </c>
      <c r="AL45" s="2156"/>
      <c r="AN45" s="1551"/>
    </row>
    <row r="46" spans="1:40" ht="78.75">
      <c r="A46" s="1327">
        <v>37</v>
      </c>
      <c r="B46" s="1331" t="s">
        <v>708</v>
      </c>
      <c r="C46" s="1331"/>
      <c r="D46" s="1331"/>
      <c r="E46" s="2155" t="s">
        <v>1117</v>
      </c>
      <c r="F46" s="2155" t="s">
        <v>1139</v>
      </c>
      <c r="G46" s="1329"/>
      <c r="H46" s="1331" t="s">
        <v>211</v>
      </c>
      <c r="I46" s="1330">
        <v>2013</v>
      </c>
      <c r="J46" s="1330"/>
      <c r="K46" s="1330">
        <v>2015</v>
      </c>
      <c r="L46" s="1330"/>
      <c r="M46" s="1330"/>
      <c r="N46" s="1782" t="s">
        <v>1135</v>
      </c>
      <c r="O46" s="2155">
        <f>VLOOKUP(B46,goc!$B$28:$AA$434,14,0)</f>
        <v>3358</v>
      </c>
      <c r="P46" s="2155"/>
      <c r="Q46" s="2155">
        <f>VLOOKUP(B46,goc!$B$28:$AA$434,16,0)</f>
        <v>695</v>
      </c>
      <c r="R46" s="2155">
        <f>VLOOKUP(B46,goc!$B$28:$AA$434,17,0)</f>
        <v>2663</v>
      </c>
      <c r="S46" s="2155"/>
      <c r="T46" s="2155">
        <f>VLOOKUP(B46,goc!$B$28:$AA$434,19,0)</f>
        <v>0</v>
      </c>
      <c r="U46" s="2155">
        <v>695</v>
      </c>
      <c r="V46" s="1496">
        <v>695</v>
      </c>
      <c r="W46" s="1496"/>
      <c r="X46" s="1496"/>
      <c r="Y46" s="1496"/>
      <c r="Z46" s="1496"/>
      <c r="AA46" s="1496"/>
      <c r="AB46" s="1496"/>
      <c r="AC46" s="1496"/>
      <c r="AD46" s="1496"/>
      <c r="AE46" s="2155">
        <f t="shared" si="2"/>
        <v>695</v>
      </c>
      <c r="AF46" s="2155">
        <f>VLOOKUP(B46,goc!$B$28:$AA$434,21,0)</f>
        <v>695</v>
      </c>
      <c r="AG46" s="2155">
        <f>VLOOKUP(B46,goc!$B$28:$AA$434,22,0)</f>
        <v>695</v>
      </c>
      <c r="AH46" s="2155">
        <f>VLOOKUP(B46,goc!$B$28:$AA$434,23,0)</f>
        <v>0</v>
      </c>
      <c r="AI46" s="2155">
        <f>VLOOKUP(B46,goc!$B$28:$AA$434,25,0)</f>
        <v>0</v>
      </c>
      <c r="AJ46" s="2155">
        <f>VLOOKUP(B46,goc!$B$28:$AA$434,26,0)</f>
        <v>0</v>
      </c>
      <c r="AK46" s="2155">
        <f t="shared" si="3"/>
        <v>0</v>
      </c>
      <c r="AL46" s="2156"/>
      <c r="AN46" s="1551"/>
    </row>
    <row r="47" spans="1:40" ht="126">
      <c r="A47" s="1327">
        <v>38</v>
      </c>
      <c r="B47" s="1331" t="s">
        <v>709</v>
      </c>
      <c r="C47" s="1331" t="s">
        <v>1365</v>
      </c>
      <c r="D47" s="1333">
        <v>3581</v>
      </c>
      <c r="E47" s="2155" t="s">
        <v>1117</v>
      </c>
      <c r="F47" s="2155" t="s">
        <v>1139</v>
      </c>
      <c r="G47" s="1329"/>
      <c r="H47" s="1340" t="s">
        <v>51</v>
      </c>
      <c r="I47" s="1330">
        <v>2013</v>
      </c>
      <c r="J47" s="1330">
        <v>2013</v>
      </c>
      <c r="K47" s="1330">
        <v>2015</v>
      </c>
      <c r="L47" s="1330">
        <v>2014</v>
      </c>
      <c r="M47" s="1330"/>
      <c r="N47" s="1782" t="s">
        <v>1136</v>
      </c>
      <c r="O47" s="2155">
        <f>VLOOKUP(B47,goc!$B$28:$AA$434,14,0)</f>
        <v>3581</v>
      </c>
      <c r="P47" s="2155"/>
      <c r="Q47" s="2155">
        <f>VLOOKUP(B47,goc!$B$28:$AA$434,16,0)</f>
        <v>880</v>
      </c>
      <c r="R47" s="2155">
        <f>VLOOKUP(B47,goc!$B$28:$AA$434,17,0)</f>
        <v>2700</v>
      </c>
      <c r="S47" s="2155"/>
      <c r="T47" s="2155">
        <f>VLOOKUP(B47,goc!$B$28:$AA$434,19,0)</f>
        <v>0</v>
      </c>
      <c r="U47" s="2155">
        <v>880</v>
      </c>
      <c r="V47" s="1496">
        <v>880</v>
      </c>
      <c r="W47" s="1496"/>
      <c r="X47" s="1496"/>
      <c r="Y47" s="1496"/>
      <c r="Z47" s="1496"/>
      <c r="AA47" s="1496"/>
      <c r="AB47" s="1496"/>
      <c r="AC47" s="1496"/>
      <c r="AD47" s="1496"/>
      <c r="AE47" s="2155">
        <f t="shared" si="2"/>
        <v>880</v>
      </c>
      <c r="AF47" s="2155">
        <f>VLOOKUP(B47,goc!$B$28:$AA$434,21,0)</f>
        <v>880</v>
      </c>
      <c r="AG47" s="2155">
        <f>VLOOKUP(B47,goc!$B$28:$AA$434,22,0)</f>
        <v>880</v>
      </c>
      <c r="AH47" s="2155">
        <f>VLOOKUP(B47,goc!$B$28:$AA$434,23,0)</f>
        <v>0</v>
      </c>
      <c r="AI47" s="2155">
        <f>VLOOKUP(B47,goc!$B$28:$AA$434,25,0)</f>
        <v>0</v>
      </c>
      <c r="AJ47" s="2155">
        <f>VLOOKUP(B47,goc!$B$28:$AA$434,26,0)</f>
        <v>0</v>
      </c>
      <c r="AK47" s="2155">
        <f t="shared" si="3"/>
        <v>0</v>
      </c>
      <c r="AL47" s="2156"/>
      <c r="AN47" s="1551"/>
    </row>
    <row r="48" spans="1:40" ht="78.75">
      <c r="A48" s="1327">
        <v>39</v>
      </c>
      <c r="B48" s="1331" t="s">
        <v>713</v>
      </c>
      <c r="C48" s="1331"/>
      <c r="D48" s="1331"/>
      <c r="E48" s="2155" t="s">
        <v>1117</v>
      </c>
      <c r="F48" s="2155" t="s">
        <v>1139</v>
      </c>
      <c r="G48" s="1329"/>
      <c r="H48" s="1341" t="s">
        <v>132</v>
      </c>
      <c r="I48" s="1330">
        <v>2013</v>
      </c>
      <c r="J48" s="1330"/>
      <c r="K48" s="1330">
        <v>2015</v>
      </c>
      <c r="L48" s="1330"/>
      <c r="M48" s="1330"/>
      <c r="N48" s="1782" t="s">
        <v>1125</v>
      </c>
      <c r="O48" s="2155">
        <f>VLOOKUP(B48,goc!$B$28:$AA$434,14,0)</f>
        <v>6989</v>
      </c>
      <c r="P48" s="2155"/>
      <c r="Q48" s="2155">
        <f>VLOOKUP(B48,goc!$B$28:$AA$434,16,0)</f>
        <v>1500</v>
      </c>
      <c r="R48" s="2155">
        <f>VLOOKUP(B48,goc!$B$28:$AA$434,17,0)</f>
        <v>5106</v>
      </c>
      <c r="S48" s="2155"/>
      <c r="T48" s="2155">
        <f>VLOOKUP(B48,goc!$B$28:$AA$434,19,0)</f>
        <v>0</v>
      </c>
      <c r="U48" s="2155">
        <v>1500</v>
      </c>
      <c r="V48" s="1496">
        <v>1500</v>
      </c>
      <c r="W48" s="1496"/>
      <c r="X48" s="1496"/>
      <c r="Y48" s="1496"/>
      <c r="Z48" s="1496"/>
      <c r="AA48" s="1496"/>
      <c r="AB48" s="1496"/>
      <c r="AC48" s="1496"/>
      <c r="AD48" s="1496"/>
      <c r="AE48" s="2155">
        <f t="shared" si="2"/>
        <v>1500</v>
      </c>
      <c r="AF48" s="2155">
        <f>VLOOKUP(B48,goc!$B$28:$AA$434,21,0)</f>
        <v>1500</v>
      </c>
      <c r="AG48" s="2155">
        <f>VLOOKUP(B48,goc!$B$28:$AA$434,22,0)</f>
        <v>1500</v>
      </c>
      <c r="AH48" s="2155">
        <f>VLOOKUP(B48,goc!$B$28:$AA$434,23,0)</f>
        <v>0</v>
      </c>
      <c r="AI48" s="2155">
        <f>VLOOKUP(B48,goc!$B$28:$AA$434,25,0)</f>
        <v>0</v>
      </c>
      <c r="AJ48" s="2155">
        <f>VLOOKUP(B48,goc!$B$28:$AA$434,26,0)</f>
        <v>0</v>
      </c>
      <c r="AK48" s="2155">
        <f t="shared" si="3"/>
        <v>0</v>
      </c>
      <c r="AL48" s="2156"/>
      <c r="AN48" s="1551"/>
    </row>
    <row r="49" spans="1:40" ht="78.75">
      <c r="A49" s="1327">
        <v>40</v>
      </c>
      <c r="B49" s="1331" t="s">
        <v>714</v>
      </c>
      <c r="C49" s="1331" t="s">
        <v>1478</v>
      </c>
      <c r="D49" s="1333">
        <v>3214</v>
      </c>
      <c r="E49" s="2155" t="s">
        <v>1117</v>
      </c>
      <c r="F49" s="2155" t="s">
        <v>1139</v>
      </c>
      <c r="G49" s="1329"/>
      <c r="H49" s="1331" t="s">
        <v>211</v>
      </c>
      <c r="I49" s="1330">
        <v>2013</v>
      </c>
      <c r="J49" s="1330"/>
      <c r="K49" s="1330">
        <v>2015</v>
      </c>
      <c r="L49" s="1330"/>
      <c r="M49" s="1330"/>
      <c r="N49" s="1782" t="s">
        <v>1126</v>
      </c>
      <c r="O49" s="2155">
        <f>VLOOKUP(B49,goc!$B$28:$AA$434,14,0)</f>
        <v>3215</v>
      </c>
      <c r="P49" s="2155"/>
      <c r="Q49" s="2155">
        <f>VLOOKUP(B49,goc!$B$28:$AA$434,16,0)</f>
        <v>1326</v>
      </c>
      <c r="R49" s="2155">
        <f>VLOOKUP(B49,goc!$B$28:$AA$434,17,0)</f>
        <v>1888</v>
      </c>
      <c r="S49" s="2155"/>
      <c r="T49" s="2155">
        <f>VLOOKUP(B49,goc!$B$28:$AA$434,19,0)</f>
        <v>0</v>
      </c>
      <c r="U49" s="2155">
        <v>1326</v>
      </c>
      <c r="V49" s="1496">
        <v>1241</v>
      </c>
      <c r="W49" s="1496"/>
      <c r="X49" s="1496">
        <v>85</v>
      </c>
      <c r="Y49" s="1496"/>
      <c r="Z49" s="1496"/>
      <c r="AA49" s="1496"/>
      <c r="AB49" s="1496"/>
      <c r="AC49" s="1496"/>
      <c r="AD49" s="1496"/>
      <c r="AE49" s="2155">
        <f t="shared" si="2"/>
        <v>1326</v>
      </c>
      <c r="AF49" s="2155">
        <f>VLOOKUP(B49,goc!$B$28:$AA$434,21,0)</f>
        <v>1326</v>
      </c>
      <c r="AG49" s="2155">
        <f>VLOOKUP(B49,goc!$B$28:$AA$434,22,0)</f>
        <v>1241</v>
      </c>
      <c r="AH49" s="2155">
        <f>VLOOKUP(B49,goc!$B$28:$AA$434,23,0)</f>
        <v>85</v>
      </c>
      <c r="AI49" s="2155">
        <f>VLOOKUP(B49,goc!$B$28:$AA$434,25,0)</f>
        <v>85</v>
      </c>
      <c r="AJ49" s="2155">
        <f>VLOOKUP(B49,goc!$B$28:$AA$434,26,0)</f>
        <v>0</v>
      </c>
      <c r="AK49" s="2155">
        <f t="shared" si="3"/>
        <v>0</v>
      </c>
      <c r="AL49" s="2156"/>
      <c r="AN49" s="1551"/>
    </row>
    <row r="50" spans="1:40" ht="141.75">
      <c r="A50" s="1327">
        <v>41</v>
      </c>
      <c r="B50" s="1331" t="s">
        <v>715</v>
      </c>
      <c r="C50" s="1331" t="s">
        <v>1363</v>
      </c>
      <c r="D50" s="1333">
        <v>2519</v>
      </c>
      <c r="E50" s="2155" t="s">
        <v>1117</v>
      </c>
      <c r="F50" s="2155" t="s">
        <v>1139</v>
      </c>
      <c r="G50" s="1329"/>
      <c r="H50" s="1331" t="s">
        <v>211</v>
      </c>
      <c r="I50" s="1330">
        <v>2013</v>
      </c>
      <c r="J50" s="1334" t="s">
        <v>1364</v>
      </c>
      <c r="K50" s="1330">
        <v>2015</v>
      </c>
      <c r="L50" s="1334" t="s">
        <v>1242</v>
      </c>
      <c r="M50" s="1330"/>
      <c r="N50" s="1782" t="s">
        <v>1127</v>
      </c>
      <c r="O50" s="2155">
        <f>VLOOKUP(B50,goc!$B$28:$AA$434,14,0)</f>
        <v>2542</v>
      </c>
      <c r="P50" s="2155"/>
      <c r="Q50" s="2155">
        <f>VLOOKUP(B50,goc!$B$28:$AA$434,16,0)</f>
        <v>1015</v>
      </c>
      <c r="R50" s="2155">
        <f>VLOOKUP(B50,goc!$B$28:$AA$434,17,0)</f>
        <v>1527</v>
      </c>
      <c r="S50" s="2155"/>
      <c r="T50" s="2155">
        <f>VLOOKUP(B50,goc!$B$28:$AA$434,19,0)</f>
        <v>0</v>
      </c>
      <c r="U50" s="2155">
        <v>1015</v>
      </c>
      <c r="V50" s="1496">
        <v>1015</v>
      </c>
      <c r="W50" s="1496"/>
      <c r="X50" s="1496"/>
      <c r="Y50" s="1496"/>
      <c r="Z50" s="1496"/>
      <c r="AA50" s="1496"/>
      <c r="AB50" s="1496"/>
      <c r="AC50" s="1496"/>
      <c r="AD50" s="1496"/>
      <c r="AE50" s="2155">
        <f t="shared" si="2"/>
        <v>1015</v>
      </c>
      <c r="AF50" s="2155">
        <f>VLOOKUP(B50,goc!$B$28:$AA$434,21,0)</f>
        <v>1015</v>
      </c>
      <c r="AG50" s="2155">
        <f>VLOOKUP(B50,goc!$B$28:$AA$434,22,0)</f>
        <v>1015</v>
      </c>
      <c r="AH50" s="2155">
        <f>VLOOKUP(B50,goc!$B$28:$AA$434,23,0)</f>
        <v>0</v>
      </c>
      <c r="AI50" s="2155">
        <f>VLOOKUP(B50,goc!$B$28:$AA$434,25,0)</f>
        <v>0</v>
      </c>
      <c r="AJ50" s="2155">
        <f>VLOOKUP(B50,goc!$B$28:$AA$434,26,0)</f>
        <v>0</v>
      </c>
      <c r="AK50" s="2155">
        <f t="shared" si="3"/>
        <v>0</v>
      </c>
      <c r="AL50" s="2156"/>
      <c r="AN50" s="1551"/>
    </row>
    <row r="51" spans="1:40" ht="126">
      <c r="A51" s="1327">
        <v>42</v>
      </c>
      <c r="B51" s="1331" t="s">
        <v>723</v>
      </c>
      <c r="C51" s="1331" t="s">
        <v>1359</v>
      </c>
      <c r="D51" s="1333">
        <v>2192</v>
      </c>
      <c r="E51" s="2155" t="s">
        <v>1117</v>
      </c>
      <c r="F51" s="2155" t="s">
        <v>1139</v>
      </c>
      <c r="G51" s="1329"/>
      <c r="H51" s="1345" t="s">
        <v>189</v>
      </c>
      <c r="I51" s="1330">
        <v>2013</v>
      </c>
      <c r="J51" s="1334" t="s">
        <v>1360</v>
      </c>
      <c r="K51" s="1330">
        <v>2015</v>
      </c>
      <c r="L51" s="1334" t="s">
        <v>1183</v>
      </c>
      <c r="M51" s="1330"/>
      <c r="N51" s="1782" t="s">
        <v>1130</v>
      </c>
      <c r="O51" s="2155">
        <f>VLOOKUP(B51,goc!$B$28:$AA$434,14,0)</f>
        <v>2192</v>
      </c>
      <c r="P51" s="2155"/>
      <c r="Q51" s="2155">
        <f>VLOOKUP(B51,goc!$B$28:$AA$434,16,0)</f>
        <v>25</v>
      </c>
      <c r="R51" s="2155">
        <f>VLOOKUP(B51,goc!$B$28:$AA$434,17,0)</f>
        <v>2167</v>
      </c>
      <c r="S51" s="2155"/>
      <c r="T51" s="2155">
        <f>VLOOKUP(B51,goc!$B$28:$AA$434,19,0)</f>
        <v>0</v>
      </c>
      <c r="U51" s="2155">
        <v>25</v>
      </c>
      <c r="V51" s="1496">
        <v>25</v>
      </c>
      <c r="W51" s="1496"/>
      <c r="X51" s="1496"/>
      <c r="Y51" s="1496"/>
      <c r="Z51" s="1496"/>
      <c r="AA51" s="1496"/>
      <c r="AB51" s="1496"/>
      <c r="AC51" s="1496"/>
      <c r="AD51" s="1496"/>
      <c r="AE51" s="2155">
        <f t="shared" si="2"/>
        <v>25</v>
      </c>
      <c r="AF51" s="2155">
        <f>VLOOKUP(B51,goc!$B$28:$AA$434,21,0)</f>
        <v>25</v>
      </c>
      <c r="AG51" s="2155">
        <f>VLOOKUP(B51,goc!$B$28:$AA$434,22,0)</f>
        <v>25</v>
      </c>
      <c r="AH51" s="2155">
        <f>VLOOKUP(B51,goc!$B$28:$AA$434,23,0)</f>
        <v>0</v>
      </c>
      <c r="AI51" s="2155">
        <f>VLOOKUP(B51,goc!$B$28:$AA$434,25,0)</f>
        <v>0</v>
      </c>
      <c r="AJ51" s="2155">
        <f>VLOOKUP(B51,goc!$B$28:$AA$434,26,0)</f>
        <v>0</v>
      </c>
      <c r="AK51" s="2155">
        <f t="shared" si="3"/>
        <v>0</v>
      </c>
      <c r="AL51" s="2156"/>
      <c r="AN51" s="1551"/>
    </row>
    <row r="52" spans="1:40" ht="110.25">
      <c r="A52" s="1327">
        <v>43</v>
      </c>
      <c r="B52" s="1331" t="s">
        <v>724</v>
      </c>
      <c r="C52" s="1331" t="s">
        <v>1358</v>
      </c>
      <c r="D52" s="1333">
        <v>3182</v>
      </c>
      <c r="E52" s="2155" t="s">
        <v>1117</v>
      </c>
      <c r="F52" s="2155" t="s">
        <v>1139</v>
      </c>
      <c r="G52" s="1329"/>
      <c r="H52" s="1341" t="s">
        <v>19</v>
      </c>
      <c r="I52" s="1330">
        <v>2013</v>
      </c>
      <c r="J52" s="1334" t="s">
        <v>1257</v>
      </c>
      <c r="K52" s="1330">
        <v>2015</v>
      </c>
      <c r="L52" s="1334" t="s">
        <v>1297</v>
      </c>
      <c r="M52" s="1330"/>
      <c r="N52" s="1782" t="s">
        <v>725</v>
      </c>
      <c r="O52" s="2155">
        <f>VLOOKUP(B52,goc!$B$28:$AA$434,14,0)</f>
        <v>3182</v>
      </c>
      <c r="P52" s="2155"/>
      <c r="Q52" s="2155">
        <f>VLOOKUP(B52,goc!$B$28:$AA$434,16,0)</f>
        <v>307</v>
      </c>
      <c r="R52" s="2155">
        <f>VLOOKUP(B52,goc!$B$28:$AA$434,17,0)</f>
        <v>2880</v>
      </c>
      <c r="S52" s="2155"/>
      <c r="T52" s="2155">
        <f>VLOOKUP(B52,goc!$B$28:$AA$434,19,0)</f>
        <v>0</v>
      </c>
      <c r="U52" s="2155">
        <v>307</v>
      </c>
      <c r="V52" s="1496">
        <v>307</v>
      </c>
      <c r="W52" s="1496"/>
      <c r="X52" s="1496"/>
      <c r="Y52" s="1496"/>
      <c r="Z52" s="1496"/>
      <c r="AA52" s="1496"/>
      <c r="AB52" s="1496"/>
      <c r="AC52" s="1496"/>
      <c r="AD52" s="1496"/>
      <c r="AE52" s="2155">
        <f t="shared" si="2"/>
        <v>307</v>
      </c>
      <c r="AF52" s="2155">
        <f>VLOOKUP(B52,goc!$B$28:$AA$434,21,0)</f>
        <v>307</v>
      </c>
      <c r="AG52" s="2155">
        <f>VLOOKUP(B52,goc!$B$28:$AA$434,22,0)</f>
        <v>307</v>
      </c>
      <c r="AH52" s="2155">
        <f>VLOOKUP(B52,goc!$B$28:$AA$434,23,0)</f>
        <v>0</v>
      </c>
      <c r="AI52" s="2155">
        <f>VLOOKUP(B52,goc!$B$28:$AA$434,25,0)</f>
        <v>0</v>
      </c>
      <c r="AJ52" s="2155">
        <f>VLOOKUP(B52,goc!$B$28:$AA$434,26,0)</f>
        <v>0</v>
      </c>
      <c r="AK52" s="2155">
        <f t="shared" si="3"/>
        <v>0</v>
      </c>
      <c r="AL52" s="2156"/>
      <c r="AN52" s="1551"/>
    </row>
    <row r="53" spans="1:40" ht="110.25">
      <c r="A53" s="1327">
        <v>44</v>
      </c>
      <c r="B53" s="1331" t="s">
        <v>726</v>
      </c>
      <c r="C53" s="1331" t="s">
        <v>1357</v>
      </c>
      <c r="D53" s="1333">
        <v>2182</v>
      </c>
      <c r="E53" s="2155" t="s">
        <v>1117</v>
      </c>
      <c r="F53" s="2155" t="s">
        <v>1139</v>
      </c>
      <c r="G53" s="1329"/>
      <c r="H53" s="1331" t="s">
        <v>211</v>
      </c>
      <c r="I53" s="1330">
        <v>2013</v>
      </c>
      <c r="J53" s="1334" t="s">
        <v>1218</v>
      </c>
      <c r="K53" s="1330">
        <v>2015</v>
      </c>
      <c r="L53" s="1334" t="s">
        <v>1254</v>
      </c>
      <c r="M53" s="1330"/>
      <c r="N53" s="1782" t="s">
        <v>727</v>
      </c>
      <c r="O53" s="2155">
        <f>VLOOKUP(B53,goc!$B$28:$AA$434,14,0)</f>
        <v>2182</v>
      </c>
      <c r="P53" s="2155"/>
      <c r="Q53" s="2155">
        <f>VLOOKUP(B53,goc!$B$28:$AA$434,16,0)</f>
        <v>353</v>
      </c>
      <c r="R53" s="2155">
        <f>VLOOKUP(B53,goc!$B$28:$AA$434,17,0)</f>
        <v>1829</v>
      </c>
      <c r="S53" s="2155"/>
      <c r="T53" s="2155">
        <f>VLOOKUP(B53,goc!$B$28:$AA$434,19,0)</f>
        <v>0</v>
      </c>
      <c r="U53" s="2155">
        <v>353</v>
      </c>
      <c r="V53" s="1496">
        <v>353</v>
      </c>
      <c r="W53" s="1496"/>
      <c r="X53" s="1496"/>
      <c r="Y53" s="1496"/>
      <c r="Z53" s="1496"/>
      <c r="AA53" s="1496"/>
      <c r="AB53" s="1496"/>
      <c r="AC53" s="1496"/>
      <c r="AD53" s="1496"/>
      <c r="AE53" s="2155">
        <f t="shared" si="2"/>
        <v>353</v>
      </c>
      <c r="AF53" s="2155">
        <f>VLOOKUP(B53,goc!$B$28:$AA$434,21,0)</f>
        <v>353</v>
      </c>
      <c r="AG53" s="2155">
        <f>VLOOKUP(B53,goc!$B$28:$AA$434,22,0)</f>
        <v>353</v>
      </c>
      <c r="AH53" s="2155">
        <f>VLOOKUP(B53,goc!$B$28:$AA$434,23,0)</f>
        <v>0</v>
      </c>
      <c r="AI53" s="2155">
        <f>VLOOKUP(B53,goc!$B$28:$AA$434,25,0)</f>
        <v>0</v>
      </c>
      <c r="AJ53" s="2155">
        <f>VLOOKUP(B53,goc!$B$28:$AA$434,26,0)</f>
        <v>0</v>
      </c>
      <c r="AK53" s="2155">
        <f t="shared" si="3"/>
        <v>0</v>
      </c>
      <c r="AL53" s="2156"/>
      <c r="AN53" s="1551"/>
    </row>
    <row r="54" spans="1:40" ht="47.25">
      <c r="A54" s="1327">
        <v>45</v>
      </c>
      <c r="B54" s="1331" t="s">
        <v>705</v>
      </c>
      <c r="C54" s="1331"/>
      <c r="D54" s="1331"/>
      <c r="E54" s="2155" t="s">
        <v>1117</v>
      </c>
      <c r="F54" s="2155" t="s">
        <v>1139</v>
      </c>
      <c r="G54" s="1329"/>
      <c r="H54" s="1341" t="s">
        <v>132</v>
      </c>
      <c r="I54" s="1330">
        <v>2014</v>
      </c>
      <c r="J54" s="1330"/>
      <c r="K54" s="1330">
        <v>2015</v>
      </c>
      <c r="L54" s="1330"/>
      <c r="M54" s="1330"/>
      <c r="N54" s="1782" t="s">
        <v>706</v>
      </c>
      <c r="O54" s="2155">
        <f>VLOOKUP(B54,goc!$B$28:$AA$434,14,0)</f>
        <v>6215.5</v>
      </c>
      <c r="P54" s="2155"/>
      <c r="Q54" s="2155">
        <f>VLOOKUP(B54,goc!$B$28:$AA$434,16,0)</f>
        <v>1219</v>
      </c>
      <c r="R54" s="2155">
        <f>VLOOKUP(B54,goc!$B$28:$AA$434,17,0)</f>
        <v>4235</v>
      </c>
      <c r="S54" s="2155"/>
      <c r="T54" s="2155">
        <f>VLOOKUP(B54,goc!$B$28:$AA$434,19,0)</f>
        <v>0</v>
      </c>
      <c r="U54" s="2155">
        <v>1219</v>
      </c>
      <c r="V54" s="1496">
        <v>1219</v>
      </c>
      <c r="W54" s="1496"/>
      <c r="X54" s="1496"/>
      <c r="Y54" s="1496"/>
      <c r="Z54" s="1496"/>
      <c r="AA54" s="1496"/>
      <c r="AB54" s="1496"/>
      <c r="AC54" s="1496"/>
      <c r="AD54" s="1496"/>
      <c r="AE54" s="2155">
        <f t="shared" si="2"/>
        <v>1219</v>
      </c>
      <c r="AF54" s="2155">
        <f>VLOOKUP(B54,goc!$B$28:$AA$434,21,0)</f>
        <v>1219</v>
      </c>
      <c r="AG54" s="2155">
        <f>VLOOKUP(B54,goc!$B$28:$AA$434,22,0)</f>
        <v>1219</v>
      </c>
      <c r="AH54" s="2155">
        <f>VLOOKUP(B54,goc!$B$28:$AA$434,23,0)</f>
        <v>0</v>
      </c>
      <c r="AI54" s="2155">
        <f>VLOOKUP(B54,goc!$B$28:$AA$434,25,0)</f>
        <v>0</v>
      </c>
      <c r="AJ54" s="2155">
        <f>VLOOKUP(B54,goc!$B$28:$AA$434,26,0)</f>
        <v>0</v>
      </c>
      <c r="AK54" s="2155">
        <f t="shared" si="3"/>
        <v>0</v>
      </c>
      <c r="AL54" s="2156"/>
      <c r="AN54" s="1551"/>
    </row>
    <row r="55" spans="1:40" ht="47.25">
      <c r="A55" s="1327">
        <v>46</v>
      </c>
      <c r="B55" s="1331" t="s">
        <v>716</v>
      </c>
      <c r="C55" s="1331"/>
      <c r="D55" s="1331"/>
      <c r="E55" s="2155" t="s">
        <v>1117</v>
      </c>
      <c r="F55" s="2155" t="s">
        <v>1139</v>
      </c>
      <c r="G55" s="1329"/>
      <c r="H55" s="1345" t="s">
        <v>26</v>
      </c>
      <c r="I55" s="1330">
        <v>2014</v>
      </c>
      <c r="J55" s="1330"/>
      <c r="K55" s="1330">
        <v>2016</v>
      </c>
      <c r="L55" s="1330"/>
      <c r="M55" s="1330"/>
      <c r="N55" s="1782" t="s">
        <v>1137</v>
      </c>
      <c r="O55" s="2155">
        <f>VLOOKUP(B55,goc!$B$28:$AA$434,14,0)</f>
        <v>1500</v>
      </c>
      <c r="P55" s="2155"/>
      <c r="Q55" s="2155">
        <f>VLOOKUP(B55,goc!$B$28:$AA$434,16,0)</f>
        <v>900</v>
      </c>
      <c r="R55" s="2155">
        <f>VLOOKUP(B55,goc!$B$28:$AA$434,17,0)</f>
        <v>600</v>
      </c>
      <c r="S55" s="2155"/>
      <c r="T55" s="2155">
        <f>VLOOKUP(B55,goc!$B$28:$AA$434,19,0)</f>
        <v>0</v>
      </c>
      <c r="U55" s="2155">
        <v>900</v>
      </c>
      <c r="V55" s="1496">
        <v>900</v>
      </c>
      <c r="W55" s="1496"/>
      <c r="X55" s="1496"/>
      <c r="Y55" s="1496"/>
      <c r="Z55" s="1496"/>
      <c r="AA55" s="1496"/>
      <c r="AB55" s="1496"/>
      <c r="AC55" s="1496"/>
      <c r="AD55" s="1496"/>
      <c r="AE55" s="2155">
        <f t="shared" si="2"/>
        <v>900</v>
      </c>
      <c r="AF55" s="2155">
        <f>VLOOKUP(B55,goc!$B$28:$AA$434,21,0)</f>
        <v>900</v>
      </c>
      <c r="AG55" s="2155">
        <f>VLOOKUP(B55,goc!$B$28:$AA$434,22,0)</f>
        <v>900</v>
      </c>
      <c r="AH55" s="2155">
        <f>VLOOKUP(B55,goc!$B$28:$AA$434,23,0)</f>
        <v>0</v>
      </c>
      <c r="AI55" s="2155">
        <f>VLOOKUP(B55,goc!$B$28:$AA$434,25,0)</f>
        <v>0</v>
      </c>
      <c r="AJ55" s="2155">
        <f>VLOOKUP(B55,goc!$B$28:$AA$434,26,0)</f>
        <v>0</v>
      </c>
      <c r="AK55" s="2155">
        <f t="shared" si="3"/>
        <v>0</v>
      </c>
      <c r="AL55" s="2156"/>
      <c r="AN55" s="1551"/>
    </row>
    <row r="56" spans="1:40" ht="78.75">
      <c r="A56" s="1327">
        <v>47</v>
      </c>
      <c r="B56" s="1331" t="s">
        <v>739</v>
      </c>
      <c r="C56" s="1331" t="s">
        <v>1354</v>
      </c>
      <c r="D56" s="1333">
        <v>1716</v>
      </c>
      <c r="E56" s="2155" t="s">
        <v>1117</v>
      </c>
      <c r="F56" s="2155" t="s">
        <v>1139</v>
      </c>
      <c r="G56" s="1329"/>
      <c r="H56" s="1340" t="s">
        <v>51</v>
      </c>
      <c r="I56" s="1330">
        <v>2011</v>
      </c>
      <c r="J56" s="1334" t="s">
        <v>1355</v>
      </c>
      <c r="K56" s="1330">
        <v>2013</v>
      </c>
      <c r="L56" s="1334" t="s">
        <v>1226</v>
      </c>
      <c r="M56" s="1330"/>
      <c r="N56" s="1783" t="s">
        <v>740</v>
      </c>
      <c r="O56" s="2155">
        <f>VLOOKUP(B56,goc!$B$28:$AA$434,14,0)</f>
        <v>1725</v>
      </c>
      <c r="P56" s="2155"/>
      <c r="Q56" s="2155">
        <f>VLOOKUP(B56,goc!$B$28:$AA$434,16,0)</f>
        <v>347</v>
      </c>
      <c r="R56" s="2155">
        <f>VLOOKUP(B56,goc!$B$28:$AA$434,17,0)</f>
        <v>1369</v>
      </c>
      <c r="S56" s="2155"/>
      <c r="T56" s="2155">
        <f>VLOOKUP(B56,goc!$B$28:$AA$434,19,0)</f>
        <v>0</v>
      </c>
      <c r="U56" s="2155">
        <v>347</v>
      </c>
      <c r="V56" s="1496"/>
      <c r="W56" s="1496"/>
      <c r="X56" s="1496">
        <v>347</v>
      </c>
      <c r="Y56" s="1496"/>
      <c r="Z56" s="1496"/>
      <c r="AA56" s="1496"/>
      <c r="AB56" s="1496"/>
      <c r="AC56" s="1496"/>
      <c r="AD56" s="1496"/>
      <c r="AE56" s="2155">
        <f t="shared" si="2"/>
        <v>347</v>
      </c>
      <c r="AF56" s="2155">
        <f>VLOOKUP(B56,goc!$B$28:$AA$434,21,0)</f>
        <v>347</v>
      </c>
      <c r="AG56" s="2155">
        <f>VLOOKUP(B56,goc!$B$28:$AA$434,22,0)</f>
        <v>0</v>
      </c>
      <c r="AH56" s="2155">
        <f>VLOOKUP(B56,goc!$B$28:$AA$434,23,0)</f>
        <v>347</v>
      </c>
      <c r="AI56" s="2155">
        <f>VLOOKUP(B56,goc!$B$28:$AA$434,25,0)</f>
        <v>347</v>
      </c>
      <c r="AJ56" s="2155">
        <f>VLOOKUP(B56,goc!$B$28:$AA$434,26,0)</f>
        <v>0</v>
      </c>
      <c r="AK56" s="2155">
        <f t="shared" si="3"/>
        <v>0</v>
      </c>
      <c r="AL56" s="2155"/>
      <c r="AN56" s="1551"/>
    </row>
    <row r="57" spans="1:40" ht="47.25">
      <c r="A57" s="1327">
        <v>48</v>
      </c>
      <c r="B57" s="1331" t="s">
        <v>1486</v>
      </c>
      <c r="C57" s="1331"/>
      <c r="D57" s="1333"/>
      <c r="E57" s="2155" t="s">
        <v>1117</v>
      </c>
      <c r="F57" s="2155" t="s">
        <v>1139</v>
      </c>
      <c r="G57" s="1329"/>
      <c r="H57" s="1340" t="s">
        <v>19</v>
      </c>
      <c r="I57" s="1330">
        <v>2011</v>
      </c>
      <c r="J57" s="1334"/>
      <c r="K57" s="1330">
        <v>2013</v>
      </c>
      <c r="L57" s="1334"/>
      <c r="M57" s="1330"/>
      <c r="N57" s="1783" t="s">
        <v>1487</v>
      </c>
      <c r="O57" s="2155">
        <f>VLOOKUP(B57,goc!$B$28:$AA$434,14,0)</f>
        <v>3980</v>
      </c>
      <c r="P57" s="2155"/>
      <c r="Q57" s="2155">
        <f>VLOOKUP(B57,goc!$B$28:$AA$434,16,0)</f>
        <v>1675</v>
      </c>
      <c r="R57" s="2155">
        <f>VLOOKUP(B57,goc!$B$28:$AA$434,17,0)</f>
        <v>3596</v>
      </c>
      <c r="S57" s="2155"/>
      <c r="T57" s="2155">
        <f>VLOOKUP(B57,goc!$B$28:$AA$434,19,0)</f>
        <v>1335</v>
      </c>
      <c r="U57" s="2155">
        <v>340</v>
      </c>
      <c r="V57" s="1496"/>
      <c r="W57" s="1496"/>
      <c r="X57" s="1496">
        <v>340</v>
      </c>
      <c r="Y57" s="1496"/>
      <c r="Z57" s="1496"/>
      <c r="AA57" s="1496"/>
      <c r="AB57" s="1496"/>
      <c r="AC57" s="1496"/>
      <c r="AD57" s="1496"/>
      <c r="AE57" s="2155">
        <f t="shared" si="2"/>
        <v>340</v>
      </c>
      <c r="AF57" s="2155">
        <f>VLOOKUP(B57,goc!$B$28:$AA$434,21,0)</f>
        <v>340</v>
      </c>
      <c r="AG57" s="2155">
        <f>VLOOKUP(B57,goc!$B$28:$AA$434,22,0)</f>
        <v>0</v>
      </c>
      <c r="AH57" s="2155">
        <f>VLOOKUP(B57,goc!$B$28:$AA$434,23,0)</f>
        <v>340</v>
      </c>
      <c r="AI57" s="2155">
        <f>VLOOKUP(B57,goc!$B$28:$AA$434,25,0)</f>
        <v>340</v>
      </c>
      <c r="AJ57" s="2155">
        <f>VLOOKUP(B57,goc!$B$28:$AA$434,26,0)</f>
        <v>0</v>
      </c>
      <c r="AK57" s="2155">
        <f t="shared" si="3"/>
        <v>0</v>
      </c>
      <c r="AL57" s="2155"/>
      <c r="AN57" s="1551"/>
    </row>
    <row r="58" spans="1:40" ht="63">
      <c r="A58" s="1327">
        <v>49</v>
      </c>
      <c r="B58" s="1331" t="s">
        <v>1488</v>
      </c>
      <c r="C58" s="1331"/>
      <c r="D58" s="1333"/>
      <c r="E58" s="2155" t="s">
        <v>1117</v>
      </c>
      <c r="F58" s="2155" t="s">
        <v>1139</v>
      </c>
      <c r="G58" s="1329"/>
      <c r="H58" s="1340" t="s">
        <v>26</v>
      </c>
      <c r="I58" s="1330">
        <v>2011</v>
      </c>
      <c r="J58" s="1334"/>
      <c r="K58" s="1330">
        <v>2013</v>
      </c>
      <c r="L58" s="1334"/>
      <c r="M58" s="1330"/>
      <c r="N58" s="1782" t="s">
        <v>1489</v>
      </c>
      <c r="O58" s="2155">
        <f>VLOOKUP(B58,goc!$B$28:$AA$434,14,0)</f>
        <v>2968</v>
      </c>
      <c r="P58" s="2155"/>
      <c r="Q58" s="2155">
        <f>VLOOKUP(B58,goc!$B$28:$AA$434,16,0)</f>
        <v>2968</v>
      </c>
      <c r="R58" s="2155">
        <f>VLOOKUP(B58,goc!$B$28:$AA$434,17,0)</f>
        <v>2433</v>
      </c>
      <c r="S58" s="2155"/>
      <c r="T58" s="2155">
        <f>VLOOKUP(B58,goc!$B$28:$AA$434,19,0)</f>
        <v>2433</v>
      </c>
      <c r="U58" s="2155">
        <v>352</v>
      </c>
      <c r="V58" s="1496"/>
      <c r="W58" s="1496"/>
      <c r="X58" s="1496">
        <v>352</v>
      </c>
      <c r="Y58" s="1496"/>
      <c r="Z58" s="1496"/>
      <c r="AA58" s="1496"/>
      <c r="AB58" s="1496"/>
      <c r="AC58" s="1496"/>
      <c r="AD58" s="1496"/>
      <c r="AE58" s="2155">
        <f t="shared" si="2"/>
        <v>352</v>
      </c>
      <c r="AF58" s="2155">
        <f>VLOOKUP(B58,goc!$B$28:$AA$434,21,0)</f>
        <v>352</v>
      </c>
      <c r="AG58" s="2155">
        <f>VLOOKUP(B58,goc!$B$28:$AA$434,22,0)</f>
        <v>0</v>
      </c>
      <c r="AH58" s="2155">
        <f>VLOOKUP(B58,goc!$B$28:$AA$434,23,0)</f>
        <v>352</v>
      </c>
      <c r="AI58" s="2155">
        <f>VLOOKUP(B58,goc!$B$28:$AA$434,25,0)</f>
        <v>352</v>
      </c>
      <c r="AJ58" s="2155">
        <f>VLOOKUP(B58,goc!$B$28:$AA$434,26,0)</f>
        <v>0</v>
      </c>
      <c r="AK58" s="2155">
        <f t="shared" si="3"/>
        <v>0</v>
      </c>
      <c r="AL58" s="2155"/>
      <c r="AN58" s="1551"/>
    </row>
    <row r="59" spans="1:40" ht="47.25">
      <c r="A59" s="1327">
        <v>50</v>
      </c>
      <c r="B59" s="1331" t="s">
        <v>1490</v>
      </c>
      <c r="C59" s="1331"/>
      <c r="D59" s="1333"/>
      <c r="E59" s="2155" t="s">
        <v>1117</v>
      </c>
      <c r="F59" s="2155" t="s">
        <v>1139</v>
      </c>
      <c r="G59" s="1329"/>
      <c r="H59" s="1340" t="s">
        <v>189</v>
      </c>
      <c r="I59" s="1330">
        <v>2011</v>
      </c>
      <c r="J59" s="1334"/>
      <c r="K59" s="1330">
        <v>2013</v>
      </c>
      <c r="L59" s="1334"/>
      <c r="M59" s="1330"/>
      <c r="N59" s="1782" t="s">
        <v>1491</v>
      </c>
      <c r="O59" s="2155">
        <f>VLOOKUP(B59,goc!$B$28:$AA$434,14,0)</f>
        <v>2079</v>
      </c>
      <c r="P59" s="2155"/>
      <c r="Q59" s="2155">
        <f>VLOOKUP(B59,goc!$B$28:$AA$434,16,0)</f>
        <v>1767</v>
      </c>
      <c r="R59" s="2155">
        <f>VLOOKUP(B59,goc!$B$28:$AA$434,17,0)</f>
        <v>1794</v>
      </c>
      <c r="S59" s="2155"/>
      <c r="T59" s="2155">
        <f>VLOOKUP(B59,goc!$B$28:$AA$434,19,0)</f>
        <v>1482</v>
      </c>
      <c r="U59" s="2155">
        <v>285</v>
      </c>
      <c r="V59" s="1496"/>
      <c r="W59" s="1496"/>
      <c r="X59" s="1496">
        <v>285</v>
      </c>
      <c r="Y59" s="1496"/>
      <c r="Z59" s="1496"/>
      <c r="AA59" s="1496"/>
      <c r="AB59" s="1496"/>
      <c r="AC59" s="1496"/>
      <c r="AD59" s="1496"/>
      <c r="AE59" s="2155">
        <f t="shared" si="2"/>
        <v>285</v>
      </c>
      <c r="AF59" s="2155">
        <f>VLOOKUP(B59,goc!$B$28:$AA$434,21,0)</f>
        <v>285</v>
      </c>
      <c r="AG59" s="2155">
        <f>VLOOKUP(B59,goc!$B$28:$AA$434,22,0)</f>
        <v>0</v>
      </c>
      <c r="AH59" s="2155">
        <f>VLOOKUP(B59,goc!$B$28:$AA$434,23,0)</f>
        <v>285</v>
      </c>
      <c r="AI59" s="2155">
        <f>VLOOKUP(B59,goc!$B$28:$AA$434,25,0)</f>
        <v>285</v>
      </c>
      <c r="AJ59" s="2155">
        <f>VLOOKUP(B59,goc!$B$28:$AA$434,26,0)</f>
        <v>0</v>
      </c>
      <c r="AK59" s="2155">
        <f t="shared" si="3"/>
        <v>0</v>
      </c>
      <c r="AL59" s="2155"/>
      <c r="AN59" s="1551"/>
    </row>
    <row r="60" spans="1:40" ht="64.5" customHeight="1">
      <c r="A60" s="1327">
        <v>51</v>
      </c>
      <c r="B60" s="1331" t="s">
        <v>1492</v>
      </c>
      <c r="C60" s="1331"/>
      <c r="D60" s="1333"/>
      <c r="E60" s="2155" t="s">
        <v>1117</v>
      </c>
      <c r="F60" s="2155" t="s">
        <v>1175</v>
      </c>
      <c r="G60" s="1329"/>
      <c r="H60" s="1340" t="s">
        <v>51</v>
      </c>
      <c r="I60" s="1330">
        <v>2013</v>
      </c>
      <c r="J60" s="1334"/>
      <c r="K60" s="1330">
        <v>2014</v>
      </c>
      <c r="L60" s="1334"/>
      <c r="M60" s="1330"/>
      <c r="N60" s="1783" t="s">
        <v>1493</v>
      </c>
      <c r="O60" s="2155">
        <f>VLOOKUP(B60,goc!$B$28:$AA$434,14,0)</f>
        <v>3275</v>
      </c>
      <c r="P60" s="2155"/>
      <c r="Q60" s="2155">
        <f>VLOOKUP(B60,goc!$B$28:$AA$434,16,0)</f>
        <v>0</v>
      </c>
      <c r="R60" s="2155">
        <f>VLOOKUP(B60,goc!$B$28:$AA$434,17,0)</f>
        <v>1810</v>
      </c>
      <c r="S60" s="2155"/>
      <c r="T60" s="2155">
        <f>VLOOKUP(B60,goc!$B$28:$AA$434,19,0)</f>
        <v>0</v>
      </c>
      <c r="U60" s="2155">
        <v>500</v>
      </c>
      <c r="V60" s="1496"/>
      <c r="W60" s="1496"/>
      <c r="X60" s="1496">
        <v>500</v>
      </c>
      <c r="Y60" s="1496"/>
      <c r="Z60" s="1496"/>
      <c r="AA60" s="1496"/>
      <c r="AB60" s="1496"/>
      <c r="AC60" s="1496"/>
      <c r="AD60" s="1496"/>
      <c r="AE60" s="2155">
        <f t="shared" si="2"/>
        <v>500</v>
      </c>
      <c r="AF60" s="2155">
        <f>VLOOKUP(B60,goc!$B$28:$AA$434,21,0)</f>
        <v>500</v>
      </c>
      <c r="AG60" s="2155">
        <f>VLOOKUP(B60,goc!$B$28:$AA$434,22,0)</f>
        <v>0</v>
      </c>
      <c r="AH60" s="2155">
        <f>VLOOKUP(B60,goc!$B$28:$AA$434,23,0)</f>
        <v>500</v>
      </c>
      <c r="AI60" s="2155">
        <f>VLOOKUP(B60,goc!$B$28:$AA$434,25,0)</f>
        <v>500</v>
      </c>
      <c r="AJ60" s="2155">
        <f>VLOOKUP(B60,goc!$B$28:$AA$434,26,0)</f>
        <v>0</v>
      </c>
      <c r="AK60" s="2155">
        <f t="shared" si="3"/>
        <v>0</v>
      </c>
      <c r="AL60" s="2155"/>
      <c r="AN60" s="1551"/>
    </row>
    <row r="61" spans="1:40" ht="47.25">
      <c r="A61" s="1327">
        <v>52</v>
      </c>
      <c r="B61" s="1331" t="s">
        <v>711</v>
      </c>
      <c r="C61" s="1331"/>
      <c r="D61" s="1331"/>
      <c r="E61" s="2155" t="s">
        <v>1117</v>
      </c>
      <c r="F61" s="2155" t="s">
        <v>1139</v>
      </c>
      <c r="G61" s="1329"/>
      <c r="H61" s="1341" t="s">
        <v>19</v>
      </c>
      <c r="I61" s="1330">
        <v>2015</v>
      </c>
      <c r="J61" s="1330"/>
      <c r="K61" s="1330">
        <v>2016</v>
      </c>
      <c r="L61" s="1330"/>
      <c r="M61" s="1330"/>
      <c r="N61" s="1782" t="s">
        <v>712</v>
      </c>
      <c r="O61" s="2155">
        <f>VLOOKUP(B61,goc!$B$28:$AA$434,14,0)</f>
        <v>799.5</v>
      </c>
      <c r="P61" s="2155"/>
      <c r="Q61" s="2155">
        <f>VLOOKUP(B61,goc!$B$28:$AA$434,16,0)</f>
        <v>599</v>
      </c>
      <c r="R61" s="2155">
        <f>VLOOKUP(B61,goc!$B$28:$AA$434,17,0)</f>
        <v>200</v>
      </c>
      <c r="S61" s="2155"/>
      <c r="T61" s="2155">
        <f>VLOOKUP(B61,goc!$B$28:$AA$434,19,0)</f>
        <v>0</v>
      </c>
      <c r="U61" s="2155">
        <v>599</v>
      </c>
      <c r="V61" s="1496">
        <v>599</v>
      </c>
      <c r="W61" s="1496"/>
      <c r="X61" s="1496"/>
      <c r="Y61" s="1496"/>
      <c r="Z61" s="1496"/>
      <c r="AA61" s="1496"/>
      <c r="AB61" s="1496"/>
      <c r="AC61" s="1496"/>
      <c r="AD61" s="1496"/>
      <c r="AE61" s="2155">
        <f t="shared" si="2"/>
        <v>599</v>
      </c>
      <c r="AF61" s="2155">
        <f>VLOOKUP(B61,goc!$B$28:$AA$434,21,0)</f>
        <v>599</v>
      </c>
      <c r="AG61" s="2155">
        <f>VLOOKUP(B61,goc!$B$28:$AA$434,22,0)</f>
        <v>599</v>
      </c>
      <c r="AH61" s="2155">
        <f>VLOOKUP(B61,goc!$B$28:$AA$434,23,0)</f>
        <v>0</v>
      </c>
      <c r="AI61" s="2155">
        <f>VLOOKUP(B61,goc!$B$28:$AA$434,25,0)</f>
        <v>0</v>
      </c>
      <c r="AJ61" s="2155">
        <f>VLOOKUP(B61,goc!$B$28:$AA$434,26,0)</f>
        <v>0</v>
      </c>
      <c r="AK61" s="2155">
        <f t="shared" si="3"/>
        <v>0</v>
      </c>
      <c r="AL61" s="2156"/>
      <c r="AN61" s="1551"/>
    </row>
    <row r="62" spans="1:40" ht="31.5">
      <c r="A62" s="1327">
        <v>53</v>
      </c>
      <c r="B62" s="1331" t="s">
        <v>738</v>
      </c>
      <c r="C62" s="1331"/>
      <c r="D62" s="1331"/>
      <c r="E62" s="2155" t="s">
        <v>1117</v>
      </c>
      <c r="F62" s="1335" t="s">
        <v>1247</v>
      </c>
      <c r="G62" s="1329"/>
      <c r="H62" s="1345" t="s">
        <v>189</v>
      </c>
      <c r="I62" s="1330">
        <v>2014</v>
      </c>
      <c r="J62" s="1330"/>
      <c r="K62" s="1330">
        <v>2016</v>
      </c>
      <c r="L62" s="1330"/>
      <c r="M62" s="1330"/>
      <c r="N62" s="1782" t="s">
        <v>1118</v>
      </c>
      <c r="O62" s="2155">
        <f>VLOOKUP(B62,goc!$B$28:$AA$434,14,0)</f>
        <v>5056</v>
      </c>
      <c r="P62" s="2155"/>
      <c r="Q62" s="2155">
        <f>VLOOKUP(B62,goc!$B$28:$AA$434,16,0)</f>
        <v>2676</v>
      </c>
      <c r="R62" s="2155">
        <f>VLOOKUP(B62,goc!$B$28:$AA$434,17,0)</f>
        <v>1874</v>
      </c>
      <c r="S62" s="2155"/>
      <c r="T62" s="2155">
        <f>VLOOKUP(B62,goc!$B$28:$AA$434,19,0)</f>
        <v>0</v>
      </c>
      <c r="U62" s="2155">
        <v>2676</v>
      </c>
      <c r="V62" s="1496">
        <v>1500</v>
      </c>
      <c r="W62" s="1496"/>
      <c r="X62" s="1496">
        <v>1176</v>
      </c>
      <c r="Y62" s="1496"/>
      <c r="Z62" s="1496"/>
      <c r="AA62" s="1496"/>
      <c r="AB62" s="1496"/>
      <c r="AC62" s="1496"/>
      <c r="AD62" s="1496"/>
      <c r="AE62" s="2155">
        <f t="shared" si="2"/>
        <v>2676</v>
      </c>
      <c r="AF62" s="2155">
        <f>VLOOKUP(B62,goc!$B$28:$AA$434,21,0)</f>
        <v>2676</v>
      </c>
      <c r="AG62" s="2155">
        <f>VLOOKUP(B62,goc!$B$28:$AA$434,22,0)</f>
        <v>1500</v>
      </c>
      <c r="AH62" s="2155">
        <f>VLOOKUP(B62,goc!$B$28:$AA$434,23,0)</f>
        <v>1176</v>
      </c>
      <c r="AI62" s="2155">
        <f>VLOOKUP(B62,goc!$B$28:$AA$434,25,0)</f>
        <v>1176</v>
      </c>
      <c r="AJ62" s="2155">
        <f>VLOOKUP(B62,goc!$B$28:$AA$434,26,0)</f>
        <v>0</v>
      </c>
      <c r="AK62" s="2155">
        <f t="shared" si="3"/>
        <v>0</v>
      </c>
      <c r="AL62" s="2156"/>
      <c r="AN62" s="1550"/>
    </row>
    <row r="63" spans="1:40" ht="78.75">
      <c r="A63" s="1327">
        <v>54</v>
      </c>
      <c r="B63" s="1331" t="s">
        <v>741</v>
      </c>
      <c r="C63" s="1331" t="s">
        <v>1331</v>
      </c>
      <c r="D63" s="1333">
        <v>2505.7179999999998</v>
      </c>
      <c r="E63" s="2155" t="s">
        <v>1117</v>
      </c>
      <c r="F63" s="1335" t="s">
        <v>1246</v>
      </c>
      <c r="G63" s="1329"/>
      <c r="H63" s="1331" t="s">
        <v>189</v>
      </c>
      <c r="I63" s="1330">
        <v>2014</v>
      </c>
      <c r="J63" s="1334" t="s">
        <v>1297</v>
      </c>
      <c r="K63" s="1330">
        <v>2016</v>
      </c>
      <c r="L63" s="1334" t="s">
        <v>1261</v>
      </c>
      <c r="M63" s="1330"/>
      <c r="N63" s="1782" t="s">
        <v>742</v>
      </c>
      <c r="O63" s="2155">
        <f>VLOOKUP(B63,goc!$B$28:$AA$434,14,0)</f>
        <v>2603</v>
      </c>
      <c r="P63" s="2155"/>
      <c r="Q63" s="2155">
        <f>VLOOKUP(B63,goc!$B$28:$AA$434,16,0)</f>
        <v>2603</v>
      </c>
      <c r="R63" s="2155">
        <f>VLOOKUP(B63,goc!$B$28:$AA$434,17,0)</f>
        <v>1611</v>
      </c>
      <c r="S63" s="2155"/>
      <c r="T63" s="2155">
        <f>VLOOKUP(B63,goc!$B$28:$AA$434,19,0)</f>
        <v>1611</v>
      </c>
      <c r="U63" s="2155">
        <v>936</v>
      </c>
      <c r="V63" s="1496">
        <v>845</v>
      </c>
      <c r="W63" s="1496"/>
      <c r="X63" s="1496">
        <v>91</v>
      </c>
      <c r="Y63" s="1496"/>
      <c r="Z63" s="1496"/>
      <c r="AA63" s="1496"/>
      <c r="AB63" s="1496"/>
      <c r="AC63" s="1496"/>
      <c r="AD63" s="1496"/>
      <c r="AE63" s="2155">
        <f t="shared" si="2"/>
        <v>936</v>
      </c>
      <c r="AF63" s="2155">
        <f>VLOOKUP(B63,goc!$B$28:$AA$434,21,0)</f>
        <v>936</v>
      </c>
      <c r="AG63" s="2155">
        <f>VLOOKUP(B63,goc!$B$28:$AA$434,22,0)</f>
        <v>845</v>
      </c>
      <c r="AH63" s="2155">
        <f>VLOOKUP(B63,goc!$B$28:$AA$434,23,0)</f>
        <v>91</v>
      </c>
      <c r="AI63" s="2155">
        <f>VLOOKUP(B63,goc!$B$28:$AA$434,25,0)</f>
        <v>91</v>
      </c>
      <c r="AJ63" s="2155">
        <f>VLOOKUP(B63,goc!$B$28:$AA$434,26,0)</f>
        <v>0</v>
      </c>
      <c r="AK63" s="2155">
        <f t="shared" si="3"/>
        <v>0</v>
      </c>
      <c r="AL63" s="2155"/>
      <c r="AN63" s="1550"/>
    </row>
    <row r="64" spans="1:40" ht="94.5">
      <c r="A64" s="1327">
        <v>55</v>
      </c>
      <c r="B64" s="1331" t="s">
        <v>743</v>
      </c>
      <c r="C64" s="1331" t="s">
        <v>1333</v>
      </c>
      <c r="D64" s="1333">
        <v>5318.1350000000002</v>
      </c>
      <c r="E64" s="2155" t="s">
        <v>1117</v>
      </c>
      <c r="F64" s="1335" t="s">
        <v>1247</v>
      </c>
      <c r="G64" s="1329"/>
      <c r="H64" s="1331" t="s">
        <v>211</v>
      </c>
      <c r="I64" s="1330">
        <v>2014</v>
      </c>
      <c r="J64" s="1334" t="s">
        <v>1297</v>
      </c>
      <c r="K64" s="1330">
        <v>2016</v>
      </c>
      <c r="L64" s="1334" t="s">
        <v>1250</v>
      </c>
      <c r="M64" s="1330"/>
      <c r="N64" s="1784" t="s">
        <v>1119</v>
      </c>
      <c r="O64" s="2155">
        <f>VLOOKUP(B64,goc!$B$28:$AA$434,14,0)</f>
        <v>5284</v>
      </c>
      <c r="P64" s="2155"/>
      <c r="Q64" s="2155">
        <f>VLOOKUP(B64,goc!$B$28:$AA$434,16,0)</f>
        <v>5284</v>
      </c>
      <c r="R64" s="2155">
        <f>VLOOKUP(B64,goc!$B$28:$AA$434,17,0)</f>
        <v>3280</v>
      </c>
      <c r="S64" s="2155"/>
      <c r="T64" s="2155">
        <f>VLOOKUP(B64,goc!$B$28:$AA$434,19,0)</f>
        <v>3280</v>
      </c>
      <c r="U64" s="2155">
        <v>2281</v>
      </c>
      <c r="V64" s="1496">
        <v>1800</v>
      </c>
      <c r="W64" s="1496"/>
      <c r="X64" s="1496">
        <v>481</v>
      </c>
      <c r="Y64" s="1496"/>
      <c r="Z64" s="1496"/>
      <c r="AA64" s="1496"/>
      <c r="AB64" s="1496"/>
      <c r="AC64" s="1496"/>
      <c r="AD64" s="1496"/>
      <c r="AE64" s="2155">
        <f t="shared" si="2"/>
        <v>2281</v>
      </c>
      <c r="AF64" s="2155">
        <f>VLOOKUP(B64,goc!$B$28:$AA$434,21,0)</f>
        <v>2281</v>
      </c>
      <c r="AG64" s="2155">
        <f>VLOOKUP(B64,goc!$B$28:$AA$434,22,0)</f>
        <v>1800</v>
      </c>
      <c r="AH64" s="2155">
        <f>VLOOKUP(B64,goc!$B$28:$AA$434,23,0)</f>
        <v>481</v>
      </c>
      <c r="AI64" s="2155">
        <f>VLOOKUP(B64,goc!$B$28:$AA$434,25,0)</f>
        <v>481</v>
      </c>
      <c r="AJ64" s="2155">
        <f>VLOOKUP(B64,goc!$B$28:$AA$434,26,0)</f>
        <v>0</v>
      </c>
      <c r="AK64" s="2155">
        <f t="shared" si="3"/>
        <v>0</v>
      </c>
      <c r="AL64" s="2155"/>
      <c r="AN64" s="1550"/>
    </row>
    <row r="65" spans="1:40" ht="47.25">
      <c r="A65" s="1327">
        <v>56</v>
      </c>
      <c r="B65" s="1331" t="s">
        <v>744</v>
      </c>
      <c r="C65" s="1331"/>
      <c r="D65" s="1331"/>
      <c r="E65" s="2155" t="s">
        <v>1117</v>
      </c>
      <c r="F65" s="1335" t="s">
        <v>1247</v>
      </c>
      <c r="G65" s="1329"/>
      <c r="H65" s="1341" t="s">
        <v>132</v>
      </c>
      <c r="I65" s="1330">
        <v>2014</v>
      </c>
      <c r="J65" s="1330"/>
      <c r="K65" s="1330">
        <v>2016</v>
      </c>
      <c r="L65" s="1330"/>
      <c r="M65" s="1330"/>
      <c r="N65" s="1785" t="s">
        <v>1131</v>
      </c>
      <c r="O65" s="2155">
        <f>VLOOKUP(B65,goc!$B$28:$AA$434,14,0)</f>
        <v>3813</v>
      </c>
      <c r="P65" s="2155"/>
      <c r="Q65" s="2155">
        <f>VLOOKUP(B65,goc!$B$28:$AA$434,16,0)</f>
        <v>3813</v>
      </c>
      <c r="R65" s="2155">
        <f>VLOOKUP(B65,goc!$B$28:$AA$434,17,0)</f>
        <v>2450</v>
      </c>
      <c r="S65" s="2155"/>
      <c r="T65" s="2155">
        <f>VLOOKUP(B65,goc!$B$28:$AA$434,19,0)</f>
        <v>2450</v>
      </c>
      <c r="U65" s="2155">
        <v>1200</v>
      </c>
      <c r="V65" s="1496">
        <v>1200</v>
      </c>
      <c r="W65" s="1496"/>
      <c r="X65" s="1496"/>
      <c r="Y65" s="1496"/>
      <c r="Z65" s="1496"/>
      <c r="AA65" s="1496"/>
      <c r="AB65" s="1496"/>
      <c r="AC65" s="1496"/>
      <c r="AD65" s="1496"/>
      <c r="AE65" s="2155">
        <f t="shared" si="2"/>
        <v>1200</v>
      </c>
      <c r="AF65" s="2155">
        <f>VLOOKUP(B65,goc!$B$28:$AA$434,21,0)</f>
        <v>1200</v>
      </c>
      <c r="AG65" s="2155">
        <f>VLOOKUP(B65,goc!$B$28:$AA$434,22,0)</f>
        <v>1200</v>
      </c>
      <c r="AH65" s="2155">
        <f>VLOOKUP(B65,goc!$B$28:$AA$434,23,0)</f>
        <v>0</v>
      </c>
      <c r="AI65" s="2155">
        <f>VLOOKUP(B65,goc!$B$28:$AA$434,25,0)</f>
        <v>0</v>
      </c>
      <c r="AJ65" s="2155">
        <f>VLOOKUP(B65,goc!$B$28:$AA$434,26,0)</f>
        <v>0</v>
      </c>
      <c r="AK65" s="2155">
        <f t="shared" si="3"/>
        <v>0</v>
      </c>
      <c r="AL65" s="2155"/>
      <c r="AN65" s="1550"/>
    </row>
    <row r="66" spans="1:40" ht="47.25">
      <c r="A66" s="1327">
        <v>57</v>
      </c>
      <c r="B66" s="1337" t="s">
        <v>745</v>
      </c>
      <c r="C66" s="1337"/>
      <c r="D66" s="1337"/>
      <c r="E66" s="2155" t="s">
        <v>1117</v>
      </c>
      <c r="F66" s="1335" t="s">
        <v>1247</v>
      </c>
      <c r="G66" s="1329"/>
      <c r="H66" s="1331" t="s">
        <v>211</v>
      </c>
      <c r="I66" s="1330">
        <v>2014</v>
      </c>
      <c r="J66" s="1330"/>
      <c r="K66" s="1330">
        <v>2016</v>
      </c>
      <c r="L66" s="1330"/>
      <c r="M66" s="1330"/>
      <c r="N66" s="1785" t="s">
        <v>746</v>
      </c>
      <c r="O66" s="2155">
        <f>VLOOKUP(B66,goc!$B$28:$AA$434,14,0)</f>
        <v>4053</v>
      </c>
      <c r="P66" s="2155"/>
      <c r="Q66" s="2155">
        <f>VLOOKUP(B66,goc!$B$28:$AA$434,16,0)</f>
        <v>4053</v>
      </c>
      <c r="R66" s="2155">
        <f>VLOOKUP(B66,goc!$B$28:$AA$434,17,0)</f>
        <v>2519</v>
      </c>
      <c r="S66" s="2155"/>
      <c r="T66" s="2155">
        <f>VLOOKUP(B66,goc!$B$28:$AA$434,19,0)</f>
        <v>2519</v>
      </c>
      <c r="U66" s="2155">
        <v>1300</v>
      </c>
      <c r="V66" s="1496">
        <v>1300</v>
      </c>
      <c r="W66" s="1496"/>
      <c r="X66" s="1496"/>
      <c r="Y66" s="1496"/>
      <c r="Z66" s="1496"/>
      <c r="AA66" s="1496"/>
      <c r="AB66" s="1496"/>
      <c r="AC66" s="1496"/>
      <c r="AD66" s="1496"/>
      <c r="AE66" s="2155">
        <f t="shared" si="2"/>
        <v>1300</v>
      </c>
      <c r="AF66" s="2155">
        <f>VLOOKUP(B66,goc!$B$28:$AA$434,21,0)</f>
        <v>1300</v>
      </c>
      <c r="AG66" s="2155">
        <f>VLOOKUP(B66,goc!$B$28:$AA$434,22,0)</f>
        <v>1300</v>
      </c>
      <c r="AH66" s="2155">
        <f>VLOOKUP(B66,goc!$B$28:$AA$434,23,0)</f>
        <v>0</v>
      </c>
      <c r="AI66" s="2155">
        <f>VLOOKUP(B66,goc!$B$28:$AA$434,25,0)</f>
        <v>0</v>
      </c>
      <c r="AJ66" s="2155">
        <f>VLOOKUP(B66,goc!$B$28:$AA$434,26,0)</f>
        <v>0</v>
      </c>
      <c r="AK66" s="2155">
        <f t="shared" si="3"/>
        <v>0</v>
      </c>
      <c r="AL66" s="2155"/>
      <c r="AN66" s="1550"/>
    </row>
    <row r="67" spans="1:40" ht="47.25">
      <c r="A67" s="1327">
        <v>58</v>
      </c>
      <c r="B67" s="1337" t="s">
        <v>747</v>
      </c>
      <c r="C67" s="1337"/>
      <c r="D67" s="1337"/>
      <c r="E67" s="2155" t="s">
        <v>1117</v>
      </c>
      <c r="F67" s="1335" t="s">
        <v>1247</v>
      </c>
      <c r="G67" s="1329"/>
      <c r="H67" s="1341" t="s">
        <v>19</v>
      </c>
      <c r="I67" s="1330">
        <v>2014</v>
      </c>
      <c r="J67" s="1330"/>
      <c r="K67" s="1330">
        <v>2016</v>
      </c>
      <c r="L67" s="1330"/>
      <c r="M67" s="1330"/>
      <c r="N67" s="1785" t="s">
        <v>748</v>
      </c>
      <c r="O67" s="2155">
        <f>VLOOKUP(B67,goc!$B$28:$AA$434,14,0)</f>
        <v>1497</v>
      </c>
      <c r="P67" s="2155"/>
      <c r="Q67" s="2155">
        <f>VLOOKUP(B67,goc!$B$28:$AA$434,16,0)</f>
        <v>1497</v>
      </c>
      <c r="R67" s="2155">
        <f>VLOOKUP(B67,goc!$B$28:$AA$434,17,0)</f>
        <v>950</v>
      </c>
      <c r="S67" s="2155"/>
      <c r="T67" s="2155">
        <f>VLOOKUP(B67,goc!$B$28:$AA$434,19,0)</f>
        <v>950</v>
      </c>
      <c r="U67" s="2155">
        <v>282</v>
      </c>
      <c r="V67" s="1496">
        <v>282</v>
      </c>
      <c r="W67" s="1496"/>
      <c r="X67" s="1496"/>
      <c r="Y67" s="1496"/>
      <c r="Z67" s="1496"/>
      <c r="AA67" s="1496"/>
      <c r="AB67" s="1496"/>
      <c r="AC67" s="1496"/>
      <c r="AD67" s="1496"/>
      <c r="AE67" s="2155">
        <f t="shared" si="2"/>
        <v>282</v>
      </c>
      <c r="AF67" s="2155">
        <f>VLOOKUP(B67,goc!$B$28:$AA$434,21,0)</f>
        <v>282</v>
      </c>
      <c r="AG67" s="2155">
        <f>VLOOKUP(B67,goc!$B$28:$AA$434,22,0)</f>
        <v>282</v>
      </c>
      <c r="AH67" s="2155">
        <f>VLOOKUP(B67,goc!$B$28:$AA$434,23,0)</f>
        <v>0</v>
      </c>
      <c r="AI67" s="2155">
        <f>VLOOKUP(B67,goc!$B$28:$AA$434,25,0)</f>
        <v>0</v>
      </c>
      <c r="AJ67" s="2155">
        <f>VLOOKUP(B67,goc!$B$28:$AA$434,26,0)</f>
        <v>0</v>
      </c>
      <c r="AK67" s="2155">
        <f t="shared" si="3"/>
        <v>0</v>
      </c>
      <c r="AL67" s="2155"/>
      <c r="AN67" s="1550"/>
    </row>
    <row r="68" spans="1:40" ht="94.5">
      <c r="A68" s="1327">
        <v>59</v>
      </c>
      <c r="B68" s="1337" t="s">
        <v>750</v>
      </c>
      <c r="C68" s="1332" t="s">
        <v>1353</v>
      </c>
      <c r="D68" s="1338">
        <v>2072</v>
      </c>
      <c r="E68" s="2155" t="s">
        <v>1117</v>
      </c>
      <c r="F68" s="1335" t="s">
        <v>1247</v>
      </c>
      <c r="G68" s="1329"/>
      <c r="H68" s="1331" t="s">
        <v>237</v>
      </c>
      <c r="I68" s="1330">
        <v>2014</v>
      </c>
      <c r="J68" s="1334" t="s">
        <v>1205</v>
      </c>
      <c r="K68" s="1330">
        <v>2016</v>
      </c>
      <c r="L68" s="1334" t="s">
        <v>1242</v>
      </c>
      <c r="M68" s="1330"/>
      <c r="N68" s="1785" t="s">
        <v>751</v>
      </c>
      <c r="O68" s="2155">
        <f>VLOOKUP(B68,goc!$B$28:$AA$434,14,0)</f>
        <v>2133</v>
      </c>
      <c r="P68" s="2155"/>
      <c r="Q68" s="2155">
        <f>VLOOKUP(B68,goc!$B$28:$AA$434,16,0)</f>
        <v>2072</v>
      </c>
      <c r="R68" s="2155">
        <f>VLOOKUP(B68,goc!$B$28:$AA$434,17,0)</f>
        <v>1754</v>
      </c>
      <c r="S68" s="2155"/>
      <c r="T68" s="2155">
        <f>VLOOKUP(B68,goc!$B$28:$AA$434,19,0)</f>
        <v>1754</v>
      </c>
      <c r="U68" s="2155">
        <v>318</v>
      </c>
      <c r="V68" s="1496">
        <v>318</v>
      </c>
      <c r="W68" s="1496"/>
      <c r="X68" s="1496"/>
      <c r="Y68" s="1496"/>
      <c r="Z68" s="1496"/>
      <c r="AA68" s="1496"/>
      <c r="AB68" s="1496"/>
      <c r="AC68" s="1496"/>
      <c r="AD68" s="1496"/>
      <c r="AE68" s="2155">
        <f t="shared" si="2"/>
        <v>318</v>
      </c>
      <c r="AF68" s="2155">
        <f>VLOOKUP(B68,goc!$B$28:$AA$434,21,0)</f>
        <v>318</v>
      </c>
      <c r="AG68" s="2155">
        <f>VLOOKUP(B68,goc!$B$28:$AA$434,22,0)</f>
        <v>318</v>
      </c>
      <c r="AH68" s="2155">
        <f>VLOOKUP(B68,goc!$B$28:$AA$434,23,0)</f>
        <v>0</v>
      </c>
      <c r="AI68" s="2155">
        <f>VLOOKUP(B68,goc!$B$28:$AA$434,25,0)</f>
        <v>0</v>
      </c>
      <c r="AJ68" s="2155">
        <f>VLOOKUP(B68,goc!$B$28:$AA$434,26,0)</f>
        <v>0</v>
      </c>
      <c r="AK68" s="2155">
        <f t="shared" si="3"/>
        <v>0</v>
      </c>
      <c r="AL68" s="2155"/>
      <c r="AN68" s="1550"/>
    </row>
    <row r="69" spans="1:40" ht="126">
      <c r="A69" s="1327">
        <v>60</v>
      </c>
      <c r="B69" s="1337" t="s">
        <v>770</v>
      </c>
      <c r="C69" s="1332" t="s">
        <v>1348</v>
      </c>
      <c r="D69" s="1338">
        <v>3619</v>
      </c>
      <c r="E69" s="2155" t="s">
        <v>1117</v>
      </c>
      <c r="F69" s="1335" t="s">
        <v>1247</v>
      </c>
      <c r="G69" s="1329"/>
      <c r="H69" s="1340" t="s">
        <v>237</v>
      </c>
      <c r="I69" s="1330">
        <v>2014</v>
      </c>
      <c r="J69" s="1334" t="s">
        <v>1347</v>
      </c>
      <c r="K69" s="1330">
        <v>2016</v>
      </c>
      <c r="L69" s="1781" t="s">
        <v>1242</v>
      </c>
      <c r="M69" s="1330"/>
      <c r="N69" s="1785" t="s">
        <v>771</v>
      </c>
      <c r="O69" s="2155">
        <f>VLOOKUP(B69,goc!$B$28:$AA$434,14,0)</f>
        <v>3850</v>
      </c>
      <c r="P69" s="2155"/>
      <c r="Q69" s="2155">
        <f>VLOOKUP(B69,goc!$B$28:$AA$434,16,0)</f>
        <v>3850</v>
      </c>
      <c r="R69" s="2155">
        <f>VLOOKUP(B69,goc!$B$28:$AA$434,17,0)</f>
        <v>2478</v>
      </c>
      <c r="S69" s="2155"/>
      <c r="T69" s="2155">
        <f>VLOOKUP(B69,goc!$B$28:$AA$434,19,0)</f>
        <v>2478</v>
      </c>
      <c r="U69" s="2155">
        <v>1141</v>
      </c>
      <c r="V69" s="1496">
        <v>1141</v>
      </c>
      <c r="W69" s="1496"/>
      <c r="X69" s="1496"/>
      <c r="Y69" s="1496"/>
      <c r="Z69" s="1496"/>
      <c r="AA69" s="1496"/>
      <c r="AB69" s="1496"/>
      <c r="AC69" s="1496"/>
      <c r="AD69" s="1496"/>
      <c r="AE69" s="2155">
        <f t="shared" si="2"/>
        <v>1141</v>
      </c>
      <c r="AF69" s="2155">
        <f>VLOOKUP(B69,goc!$B$28:$AA$434,21,0)</f>
        <v>1141</v>
      </c>
      <c r="AG69" s="2155">
        <f>VLOOKUP(B69,goc!$B$28:$AA$434,22,0)</f>
        <v>1141</v>
      </c>
      <c r="AH69" s="2155">
        <f>VLOOKUP(B69,goc!$B$28:$AA$434,23,0)</f>
        <v>0</v>
      </c>
      <c r="AI69" s="2155">
        <f>VLOOKUP(B69,goc!$B$28:$AA$434,25,0)</f>
        <v>0</v>
      </c>
      <c r="AJ69" s="2155">
        <f>VLOOKUP(B69,goc!$B$28:$AA$434,26,0)</f>
        <v>0</v>
      </c>
      <c r="AK69" s="2155">
        <f t="shared" si="3"/>
        <v>0</v>
      </c>
      <c r="AL69" s="2155"/>
      <c r="AN69" s="1550"/>
    </row>
    <row r="70" spans="1:40" ht="126">
      <c r="A70" s="1327">
        <v>61</v>
      </c>
      <c r="B70" s="1337" t="s">
        <v>773</v>
      </c>
      <c r="C70" s="1332" t="s">
        <v>1348</v>
      </c>
      <c r="D70" s="1338">
        <v>3105</v>
      </c>
      <c r="E70" s="2155" t="s">
        <v>1117</v>
      </c>
      <c r="F70" s="1335" t="s">
        <v>1247</v>
      </c>
      <c r="G70" s="1329"/>
      <c r="H70" s="1341" t="s">
        <v>19</v>
      </c>
      <c r="I70" s="1330">
        <v>2014</v>
      </c>
      <c r="J70" s="1334" t="s">
        <v>1174</v>
      </c>
      <c r="K70" s="1330">
        <v>2016</v>
      </c>
      <c r="L70" s="1334" t="s">
        <v>1237</v>
      </c>
      <c r="M70" s="1330"/>
      <c r="N70" s="1785" t="s">
        <v>774</v>
      </c>
      <c r="O70" s="2155">
        <f>VLOOKUP(B70,goc!$B$28:$AA$434,14,0)</f>
        <v>3237</v>
      </c>
      <c r="P70" s="2155"/>
      <c r="Q70" s="2155">
        <f>VLOOKUP(B70,goc!$B$28:$AA$434,16,0)</f>
        <v>3237</v>
      </c>
      <c r="R70" s="2155">
        <f>VLOOKUP(B70,goc!$B$28:$AA$434,17,0)</f>
        <v>2083</v>
      </c>
      <c r="S70" s="2155"/>
      <c r="T70" s="2155">
        <f>VLOOKUP(B70,goc!$B$28:$AA$434,19,0)</f>
        <v>2083</v>
      </c>
      <c r="U70" s="2155">
        <v>1035</v>
      </c>
      <c r="V70" s="1496">
        <v>830</v>
      </c>
      <c r="W70" s="1496"/>
      <c r="X70" s="1496">
        <v>205</v>
      </c>
      <c r="Y70" s="1496"/>
      <c r="Z70" s="1496"/>
      <c r="AA70" s="1496"/>
      <c r="AB70" s="1496"/>
      <c r="AC70" s="1496"/>
      <c r="AD70" s="1496"/>
      <c r="AE70" s="2155">
        <f t="shared" si="2"/>
        <v>1035</v>
      </c>
      <c r="AF70" s="2155">
        <f>VLOOKUP(B70,goc!$B$28:$AA$434,21,0)</f>
        <v>1035</v>
      </c>
      <c r="AG70" s="2155">
        <f>VLOOKUP(B70,goc!$B$28:$AA$434,22,0)</f>
        <v>830</v>
      </c>
      <c r="AH70" s="2155">
        <f>VLOOKUP(B70,goc!$B$28:$AA$434,23,0)</f>
        <v>205</v>
      </c>
      <c r="AI70" s="2155">
        <f>VLOOKUP(B70,goc!$B$28:$AA$434,25,0)</f>
        <v>205</v>
      </c>
      <c r="AJ70" s="2155">
        <f>VLOOKUP(B70,goc!$B$28:$AA$434,26,0)</f>
        <v>0</v>
      </c>
      <c r="AK70" s="2155">
        <f t="shared" si="3"/>
        <v>0</v>
      </c>
      <c r="AL70" s="2156"/>
      <c r="AN70" s="1550"/>
    </row>
    <row r="71" spans="1:40" ht="126">
      <c r="A71" s="1327">
        <v>62</v>
      </c>
      <c r="B71" s="1337" t="s">
        <v>775</v>
      </c>
      <c r="C71" s="1332" t="s">
        <v>1349</v>
      </c>
      <c r="D71" s="1338">
        <v>2908</v>
      </c>
      <c r="E71" s="2155" t="s">
        <v>1117</v>
      </c>
      <c r="F71" s="1335" t="s">
        <v>1247</v>
      </c>
      <c r="G71" s="1329"/>
      <c r="H71" s="1340" t="s">
        <v>237</v>
      </c>
      <c r="I71" s="1330">
        <v>2014</v>
      </c>
      <c r="J71" s="1334" t="s">
        <v>1205</v>
      </c>
      <c r="K71" s="1330">
        <v>2016</v>
      </c>
      <c r="L71" s="1334" t="s">
        <v>1192</v>
      </c>
      <c r="M71" s="1330"/>
      <c r="N71" s="1785" t="s">
        <v>776</v>
      </c>
      <c r="O71" s="2155">
        <f>VLOOKUP(B71,goc!$B$28:$AA$434,14,0)</f>
        <v>2955</v>
      </c>
      <c r="P71" s="2155"/>
      <c r="Q71" s="2155">
        <f>VLOOKUP(B71,goc!$B$28:$AA$434,16,0)</f>
        <v>2955</v>
      </c>
      <c r="R71" s="2155">
        <f>VLOOKUP(B71,goc!$B$28:$AA$434,17,0)</f>
        <v>1834</v>
      </c>
      <c r="S71" s="2155"/>
      <c r="T71" s="2155">
        <f>VLOOKUP(B71,goc!$B$28:$AA$434,19,0)</f>
        <v>1834</v>
      </c>
      <c r="U71" s="2155">
        <v>1074</v>
      </c>
      <c r="V71" s="1496">
        <v>830</v>
      </c>
      <c r="W71" s="1496"/>
      <c r="X71" s="1496">
        <v>244</v>
      </c>
      <c r="Y71" s="1496"/>
      <c r="Z71" s="1496"/>
      <c r="AA71" s="1496"/>
      <c r="AB71" s="1496"/>
      <c r="AC71" s="1496"/>
      <c r="AD71" s="1496"/>
      <c r="AE71" s="2155">
        <f t="shared" si="2"/>
        <v>1074</v>
      </c>
      <c r="AF71" s="2155">
        <f>VLOOKUP(B71,goc!$B$28:$AA$434,21,0)</f>
        <v>1074</v>
      </c>
      <c r="AG71" s="2155">
        <f>VLOOKUP(B71,goc!$B$28:$AA$434,22,0)</f>
        <v>830</v>
      </c>
      <c r="AH71" s="2155">
        <f>VLOOKUP(B71,goc!$B$28:$AA$434,23,0)</f>
        <v>244</v>
      </c>
      <c r="AI71" s="2155">
        <f>VLOOKUP(B71,goc!$B$28:$AA$434,25,0)</f>
        <v>244</v>
      </c>
      <c r="AJ71" s="2155">
        <f>VLOOKUP(B71,goc!$B$28:$AA$434,26,0)</f>
        <v>0</v>
      </c>
      <c r="AK71" s="2155">
        <f t="shared" si="3"/>
        <v>0</v>
      </c>
      <c r="AL71" s="2156"/>
      <c r="AN71" s="1550"/>
    </row>
    <row r="72" spans="1:40" ht="126">
      <c r="A72" s="1327">
        <v>63</v>
      </c>
      <c r="B72" s="1339" t="s">
        <v>777</v>
      </c>
      <c r="C72" s="1332" t="s">
        <v>1348</v>
      </c>
      <c r="D72" s="1338">
        <v>3304</v>
      </c>
      <c r="E72" s="2155" t="s">
        <v>1117</v>
      </c>
      <c r="F72" s="1335" t="s">
        <v>1247</v>
      </c>
      <c r="G72" s="1329"/>
      <c r="H72" s="1331" t="s">
        <v>211</v>
      </c>
      <c r="I72" s="1330">
        <v>2014</v>
      </c>
      <c r="J72" s="1334" t="s">
        <v>1205</v>
      </c>
      <c r="K72" s="1330">
        <v>2016</v>
      </c>
      <c r="L72" s="1334" t="s">
        <v>1245</v>
      </c>
      <c r="M72" s="1330"/>
      <c r="N72" s="1784" t="s">
        <v>1133</v>
      </c>
      <c r="O72" s="2155">
        <f>VLOOKUP(B72,goc!$B$28:$AA$434,14,0)</f>
        <v>3338</v>
      </c>
      <c r="P72" s="2155"/>
      <c r="Q72" s="2155">
        <f>VLOOKUP(B72,goc!$B$28:$AA$434,16,0)</f>
        <v>3338</v>
      </c>
      <c r="R72" s="2155">
        <f>VLOOKUP(B72,goc!$B$28:$AA$434,17,0)</f>
        <v>2118</v>
      </c>
      <c r="S72" s="2155"/>
      <c r="T72" s="2155">
        <f>VLOOKUP(B72,goc!$B$28:$AA$434,19,0)</f>
        <v>2118</v>
      </c>
      <c r="U72" s="2155">
        <v>1224</v>
      </c>
      <c r="V72" s="1496">
        <v>880</v>
      </c>
      <c r="W72" s="1496"/>
      <c r="X72" s="1496">
        <v>344</v>
      </c>
      <c r="Y72" s="1496"/>
      <c r="Z72" s="1496"/>
      <c r="AA72" s="1496"/>
      <c r="AB72" s="1496"/>
      <c r="AC72" s="1496"/>
      <c r="AD72" s="1496"/>
      <c r="AE72" s="2155">
        <f t="shared" si="2"/>
        <v>1224</v>
      </c>
      <c r="AF72" s="2155">
        <f>VLOOKUP(B72,goc!$B$28:$AA$434,21,0)</f>
        <v>1224</v>
      </c>
      <c r="AG72" s="2155">
        <f>VLOOKUP(B72,goc!$B$28:$AA$434,22,0)</f>
        <v>880</v>
      </c>
      <c r="AH72" s="2155">
        <f>VLOOKUP(B72,goc!$B$28:$AA$434,23,0)</f>
        <v>344</v>
      </c>
      <c r="AI72" s="2155">
        <f>VLOOKUP(B72,goc!$B$28:$AA$434,25,0)</f>
        <v>344</v>
      </c>
      <c r="AJ72" s="2155">
        <f>VLOOKUP(B72,goc!$B$28:$AA$434,26,0)</f>
        <v>0</v>
      </c>
      <c r="AK72" s="2155">
        <f t="shared" si="3"/>
        <v>0</v>
      </c>
      <c r="AL72" s="2156"/>
      <c r="AN72" s="1550"/>
    </row>
    <row r="73" spans="1:40" ht="47.25">
      <c r="A73" s="1327">
        <v>64</v>
      </c>
      <c r="B73" s="1337" t="s">
        <v>778</v>
      </c>
      <c r="C73" s="1337"/>
      <c r="D73" s="1337"/>
      <c r="E73" s="2155" t="s">
        <v>1117</v>
      </c>
      <c r="F73" s="1335" t="s">
        <v>1247</v>
      </c>
      <c r="G73" s="1329"/>
      <c r="H73" s="1340" t="s">
        <v>51</v>
      </c>
      <c r="I73" s="1330">
        <v>2014</v>
      </c>
      <c r="J73" s="1330"/>
      <c r="K73" s="1330">
        <v>2016</v>
      </c>
      <c r="L73" s="1330"/>
      <c r="M73" s="1330"/>
      <c r="N73" s="1785" t="s">
        <v>779</v>
      </c>
      <c r="O73" s="2155">
        <f>VLOOKUP(B73,goc!$B$28:$AA$434,14,0)</f>
        <v>3108</v>
      </c>
      <c r="P73" s="2155"/>
      <c r="Q73" s="2155">
        <f>VLOOKUP(B73,goc!$B$28:$AA$434,16,0)</f>
        <v>3108</v>
      </c>
      <c r="R73" s="2155">
        <f>VLOOKUP(B73,goc!$B$28:$AA$434,17,0)</f>
        <v>1988</v>
      </c>
      <c r="S73" s="2155"/>
      <c r="T73" s="2155">
        <f>VLOOKUP(B73,goc!$B$28:$AA$434,19,0)</f>
        <v>1988</v>
      </c>
      <c r="U73" s="2155">
        <v>896</v>
      </c>
      <c r="V73" s="1496">
        <v>810</v>
      </c>
      <c r="W73" s="1496"/>
      <c r="X73" s="1496">
        <v>86</v>
      </c>
      <c r="Y73" s="1496"/>
      <c r="Z73" s="1496"/>
      <c r="AA73" s="1496"/>
      <c r="AB73" s="1496"/>
      <c r="AC73" s="1496"/>
      <c r="AD73" s="1496"/>
      <c r="AE73" s="2155">
        <f t="shared" si="2"/>
        <v>896</v>
      </c>
      <c r="AF73" s="2155">
        <f>VLOOKUP(B73,goc!$B$28:$AA$434,21,0)</f>
        <v>896</v>
      </c>
      <c r="AG73" s="2155">
        <f>VLOOKUP(B73,goc!$B$28:$AA$434,22,0)</f>
        <v>810</v>
      </c>
      <c r="AH73" s="2155">
        <f>VLOOKUP(B73,goc!$B$28:$AA$434,23,0)</f>
        <v>86</v>
      </c>
      <c r="AI73" s="2155">
        <f>VLOOKUP(B73,goc!$B$28:$AA$434,25,0)</f>
        <v>86</v>
      </c>
      <c r="AJ73" s="2155">
        <f>VLOOKUP(B73,goc!$B$28:$AA$434,26,0)</f>
        <v>0</v>
      </c>
      <c r="AK73" s="2155">
        <f t="shared" si="3"/>
        <v>0</v>
      </c>
      <c r="AL73" s="2155"/>
      <c r="AN73" s="1550"/>
    </row>
    <row r="74" spans="1:40" ht="47.25">
      <c r="A74" s="1327">
        <v>65</v>
      </c>
      <c r="B74" s="1337" t="s">
        <v>780</v>
      </c>
      <c r="C74" s="1337"/>
      <c r="D74" s="1337"/>
      <c r="E74" s="2155" t="s">
        <v>1117</v>
      </c>
      <c r="F74" s="1335" t="s">
        <v>1247</v>
      </c>
      <c r="G74" s="1329"/>
      <c r="H74" s="1331" t="s">
        <v>211</v>
      </c>
      <c r="I74" s="1330">
        <v>2014</v>
      </c>
      <c r="J74" s="1330"/>
      <c r="K74" s="1330">
        <v>2016</v>
      </c>
      <c r="L74" s="1330"/>
      <c r="M74" s="1330"/>
      <c r="N74" s="1785" t="s">
        <v>781</v>
      </c>
      <c r="O74" s="2155">
        <f>VLOOKUP(B74,goc!$B$28:$AA$434,14,0)</f>
        <v>5515</v>
      </c>
      <c r="P74" s="2155"/>
      <c r="Q74" s="2155">
        <f>VLOOKUP(B74,goc!$B$28:$AA$434,16,0)</f>
        <v>5515</v>
      </c>
      <c r="R74" s="2155">
        <f>VLOOKUP(B74,goc!$B$28:$AA$434,17,0)</f>
        <v>3522</v>
      </c>
      <c r="S74" s="2155"/>
      <c r="T74" s="2155">
        <f>VLOOKUP(B74,goc!$B$28:$AA$434,19,0)</f>
        <v>3522</v>
      </c>
      <c r="U74" s="2155">
        <v>1929</v>
      </c>
      <c r="V74" s="1496">
        <v>1440</v>
      </c>
      <c r="W74" s="1496"/>
      <c r="X74" s="1496">
        <v>489</v>
      </c>
      <c r="Y74" s="1496"/>
      <c r="Z74" s="1496"/>
      <c r="AA74" s="1496"/>
      <c r="AB74" s="1496"/>
      <c r="AC74" s="1496"/>
      <c r="AD74" s="1496"/>
      <c r="AE74" s="2155">
        <f t="shared" ref="AE74:AE133" si="4">SUM(V74:AD74)</f>
        <v>1929</v>
      </c>
      <c r="AF74" s="2155">
        <f>VLOOKUP(B74,goc!$B$28:$AA$434,21,0)</f>
        <v>1929</v>
      </c>
      <c r="AG74" s="2155">
        <f>VLOOKUP(B74,goc!$B$28:$AA$434,22,0)</f>
        <v>1440</v>
      </c>
      <c r="AH74" s="2155">
        <f>VLOOKUP(B74,goc!$B$28:$AA$434,23,0)</f>
        <v>489</v>
      </c>
      <c r="AI74" s="2155">
        <f>VLOOKUP(B74,goc!$B$28:$AA$434,25,0)</f>
        <v>489</v>
      </c>
      <c r="AJ74" s="2155">
        <f>VLOOKUP(B74,goc!$B$28:$AA$434,26,0)</f>
        <v>0</v>
      </c>
      <c r="AK74" s="2155">
        <f t="shared" si="3"/>
        <v>0</v>
      </c>
      <c r="AL74" s="2156"/>
      <c r="AN74" s="1550"/>
    </row>
    <row r="75" spans="1:40" ht="47.25">
      <c r="A75" s="1327">
        <v>66</v>
      </c>
      <c r="B75" s="1337" t="s">
        <v>782</v>
      </c>
      <c r="C75" s="1337"/>
      <c r="D75" s="1337"/>
      <c r="E75" s="2155" t="s">
        <v>1117</v>
      </c>
      <c r="F75" s="1335" t="s">
        <v>1247</v>
      </c>
      <c r="G75" s="1329"/>
      <c r="H75" s="1331" t="s">
        <v>211</v>
      </c>
      <c r="I75" s="1330">
        <v>2014</v>
      </c>
      <c r="J75" s="1330"/>
      <c r="K75" s="1330">
        <v>2016</v>
      </c>
      <c r="L75" s="1330"/>
      <c r="M75" s="1330"/>
      <c r="N75" s="1785" t="s">
        <v>783</v>
      </c>
      <c r="O75" s="2155">
        <f>VLOOKUP(B75,goc!$B$28:$AA$434,14,0)</f>
        <v>2203</v>
      </c>
      <c r="P75" s="2155"/>
      <c r="Q75" s="2155">
        <f>VLOOKUP(B75,goc!$B$28:$AA$434,16,0)</f>
        <v>2203</v>
      </c>
      <c r="R75" s="2155">
        <f>VLOOKUP(B75,goc!$B$28:$AA$434,17,0)</f>
        <v>1369</v>
      </c>
      <c r="S75" s="2155"/>
      <c r="T75" s="2155">
        <f>VLOOKUP(B75,goc!$B$28:$AA$434,19,0)</f>
        <v>1369</v>
      </c>
      <c r="U75" s="2155">
        <v>815</v>
      </c>
      <c r="V75" s="1496">
        <v>815</v>
      </c>
      <c r="W75" s="1496"/>
      <c r="X75" s="1496"/>
      <c r="Y75" s="1496"/>
      <c r="Z75" s="1496"/>
      <c r="AA75" s="1496"/>
      <c r="AB75" s="1496"/>
      <c r="AC75" s="1496"/>
      <c r="AD75" s="1496"/>
      <c r="AE75" s="2155">
        <f t="shared" si="4"/>
        <v>815</v>
      </c>
      <c r="AF75" s="2155">
        <f>VLOOKUP(B75,goc!$B$28:$AA$434,21,0)</f>
        <v>815</v>
      </c>
      <c r="AG75" s="2155">
        <f>VLOOKUP(B75,goc!$B$28:$AA$434,22,0)</f>
        <v>815</v>
      </c>
      <c r="AH75" s="2155">
        <f>VLOOKUP(B75,goc!$B$28:$AA$434,23,0)</f>
        <v>0</v>
      </c>
      <c r="AI75" s="2155">
        <f>VLOOKUP(B75,goc!$B$28:$AA$434,25,0)</f>
        <v>0</v>
      </c>
      <c r="AJ75" s="2155">
        <f>VLOOKUP(B75,goc!$B$28:$AA$434,26,0)</f>
        <v>0</v>
      </c>
      <c r="AK75" s="2155">
        <f t="shared" ref="AK75:AK138" si="5">AE75-U75</f>
        <v>0</v>
      </c>
      <c r="AL75" s="2155"/>
      <c r="AN75" s="1550"/>
    </row>
    <row r="76" spans="1:40" ht="47.25">
      <c r="A76" s="1327">
        <v>67</v>
      </c>
      <c r="B76" s="1337" t="s">
        <v>784</v>
      </c>
      <c r="C76" s="1337"/>
      <c r="D76" s="1337"/>
      <c r="E76" s="2155" t="s">
        <v>1117</v>
      </c>
      <c r="F76" s="1335" t="s">
        <v>1247</v>
      </c>
      <c r="G76" s="1329"/>
      <c r="H76" s="1341" t="s">
        <v>19</v>
      </c>
      <c r="I76" s="1330">
        <v>2014</v>
      </c>
      <c r="J76" s="1330"/>
      <c r="K76" s="1330">
        <v>2016</v>
      </c>
      <c r="L76" s="1330"/>
      <c r="M76" s="1330"/>
      <c r="N76" s="1785" t="s">
        <v>785</v>
      </c>
      <c r="O76" s="2155">
        <f>VLOOKUP(B76,goc!$B$28:$AA$434,14,0)</f>
        <v>7589</v>
      </c>
      <c r="P76" s="2155"/>
      <c r="Q76" s="2155">
        <f>VLOOKUP(B76,goc!$B$28:$AA$434,16,0)</f>
        <v>7589</v>
      </c>
      <c r="R76" s="2155">
        <f>VLOOKUP(B76,goc!$B$28:$AA$434,17,0)</f>
        <v>4700</v>
      </c>
      <c r="S76" s="2155"/>
      <c r="T76" s="2155">
        <f>VLOOKUP(B76,goc!$B$28:$AA$434,19,0)</f>
        <v>4700</v>
      </c>
      <c r="U76" s="2155">
        <v>2000</v>
      </c>
      <c r="V76" s="1496">
        <v>2000</v>
      </c>
      <c r="W76" s="1496"/>
      <c r="X76" s="1496"/>
      <c r="Y76" s="1496"/>
      <c r="Z76" s="1496"/>
      <c r="AA76" s="1496"/>
      <c r="AB76" s="1496"/>
      <c r="AC76" s="1496"/>
      <c r="AD76" s="1496"/>
      <c r="AE76" s="2155">
        <f t="shared" si="4"/>
        <v>2000</v>
      </c>
      <c r="AF76" s="2155">
        <f>VLOOKUP(B76,goc!$B$28:$AA$434,21,0)</f>
        <v>2000</v>
      </c>
      <c r="AG76" s="2155">
        <f>VLOOKUP(B76,goc!$B$28:$AA$434,22,0)</f>
        <v>2000</v>
      </c>
      <c r="AH76" s="2155">
        <f>VLOOKUP(B76,goc!$B$28:$AA$434,23,0)</f>
        <v>0</v>
      </c>
      <c r="AI76" s="2155">
        <f>VLOOKUP(B76,goc!$B$28:$AA$434,25,0)</f>
        <v>0</v>
      </c>
      <c r="AJ76" s="2155">
        <f>VLOOKUP(B76,goc!$B$28:$AA$434,26,0)</f>
        <v>0</v>
      </c>
      <c r="AK76" s="2155">
        <f t="shared" si="5"/>
        <v>0</v>
      </c>
      <c r="AL76" s="2155"/>
      <c r="AN76" s="1550"/>
    </row>
    <row r="77" spans="1:40" ht="126">
      <c r="A77" s="1327">
        <v>68</v>
      </c>
      <c r="B77" s="1337" t="s">
        <v>786</v>
      </c>
      <c r="C77" s="1332" t="s">
        <v>1374</v>
      </c>
      <c r="D77" s="1338">
        <v>5415</v>
      </c>
      <c r="E77" s="2155" t="s">
        <v>1117</v>
      </c>
      <c r="F77" s="1335" t="s">
        <v>1247</v>
      </c>
      <c r="G77" s="1329"/>
      <c r="H77" s="1340" t="s">
        <v>51</v>
      </c>
      <c r="I77" s="1330">
        <v>2014</v>
      </c>
      <c r="J77" s="1334" t="s">
        <v>1183</v>
      </c>
      <c r="K77" s="1330">
        <v>2016</v>
      </c>
      <c r="L77" s="1334" t="s">
        <v>1375</v>
      </c>
      <c r="M77" s="1330"/>
      <c r="N77" s="1785" t="s">
        <v>1134</v>
      </c>
      <c r="O77" s="2155">
        <f>VLOOKUP(B77,goc!$B$28:$AA$434,14,0)</f>
        <v>5512</v>
      </c>
      <c r="P77" s="2155"/>
      <c r="Q77" s="2155">
        <f>VLOOKUP(B77,goc!$B$28:$AA$434,16,0)</f>
        <v>3920</v>
      </c>
      <c r="R77" s="2155">
        <f>VLOOKUP(B77,goc!$B$28:$AA$434,17,0)</f>
        <v>2280</v>
      </c>
      <c r="S77" s="2155"/>
      <c r="T77" s="2155">
        <f>VLOOKUP(B77,goc!$B$28:$AA$434,19,0)</f>
        <v>1650</v>
      </c>
      <c r="U77" s="2155">
        <v>2306</v>
      </c>
      <c r="V77" s="1496">
        <v>1470</v>
      </c>
      <c r="W77" s="1496"/>
      <c r="X77" s="1496">
        <v>836</v>
      </c>
      <c r="Y77" s="1496"/>
      <c r="Z77" s="1496"/>
      <c r="AA77" s="1496"/>
      <c r="AB77" s="1496"/>
      <c r="AC77" s="1496"/>
      <c r="AD77" s="1496"/>
      <c r="AE77" s="2155">
        <f t="shared" si="4"/>
        <v>2306</v>
      </c>
      <c r="AF77" s="2155">
        <f>VLOOKUP(B77,goc!$B$28:$AA$434,21,0)</f>
        <v>2306</v>
      </c>
      <c r="AG77" s="2155">
        <f>VLOOKUP(B77,goc!$B$28:$AA$434,22,0)</f>
        <v>1470</v>
      </c>
      <c r="AH77" s="2155">
        <f>VLOOKUP(B77,goc!$B$28:$AA$434,23,0)</f>
        <v>836</v>
      </c>
      <c r="AI77" s="2155">
        <f>VLOOKUP(B77,goc!$B$28:$AA$434,25,0)</f>
        <v>836</v>
      </c>
      <c r="AJ77" s="2155">
        <f>VLOOKUP(B77,goc!$B$28:$AA$434,26,0)</f>
        <v>0</v>
      </c>
      <c r="AK77" s="2155">
        <f t="shared" si="5"/>
        <v>0</v>
      </c>
      <c r="AL77" s="2155"/>
      <c r="AN77" s="1550"/>
    </row>
    <row r="78" spans="1:40" ht="99" customHeight="1">
      <c r="A78" s="1327">
        <v>69</v>
      </c>
      <c r="B78" s="1337" t="s">
        <v>752</v>
      </c>
      <c r="C78" s="1332" t="s">
        <v>1351</v>
      </c>
      <c r="D78" s="1338">
        <v>3995</v>
      </c>
      <c r="E78" s="2155" t="s">
        <v>1117</v>
      </c>
      <c r="F78" s="1335" t="s">
        <v>1247</v>
      </c>
      <c r="G78" s="1329"/>
      <c r="H78" s="1340" t="s">
        <v>51</v>
      </c>
      <c r="I78" s="1330">
        <v>2015</v>
      </c>
      <c r="J78" s="1334" t="s">
        <v>1222</v>
      </c>
      <c r="K78" s="1330">
        <v>2017</v>
      </c>
      <c r="L78" s="1334" t="s">
        <v>1352</v>
      </c>
      <c r="M78" s="1330"/>
      <c r="N78" s="1785" t="s">
        <v>753</v>
      </c>
      <c r="O78" s="2155">
        <f>VLOOKUP(B78,goc!$B$28:$AA$434,14,0)</f>
        <v>4030</v>
      </c>
      <c r="P78" s="2155"/>
      <c r="Q78" s="2155">
        <f>VLOOKUP(B78,goc!$B$28:$AA$434,16,0)</f>
        <v>4030</v>
      </c>
      <c r="R78" s="2155">
        <f>VLOOKUP(B78,goc!$B$28:$AA$434,17,0)</f>
        <v>1420</v>
      </c>
      <c r="S78" s="2155"/>
      <c r="T78" s="2155">
        <f>VLOOKUP(B78,goc!$B$28:$AA$434,19,0)</f>
        <v>1420</v>
      </c>
      <c r="U78" s="2155">
        <v>2575</v>
      </c>
      <c r="V78" s="1496">
        <v>1500</v>
      </c>
      <c r="W78" s="1496"/>
      <c r="X78" s="1496">
        <v>1075</v>
      </c>
      <c r="Y78" s="1496"/>
      <c r="Z78" s="1496"/>
      <c r="AA78" s="1496"/>
      <c r="AB78" s="1496"/>
      <c r="AC78" s="1496"/>
      <c r="AD78" s="1496"/>
      <c r="AE78" s="2155">
        <f t="shared" si="4"/>
        <v>2575</v>
      </c>
      <c r="AF78" s="2155">
        <f>VLOOKUP(B78,goc!$B$28:$AA$434,21,0)</f>
        <v>2575</v>
      </c>
      <c r="AG78" s="2155">
        <f>VLOOKUP(B78,goc!$B$28:$AA$434,22,0)</f>
        <v>1500</v>
      </c>
      <c r="AH78" s="2155">
        <f>VLOOKUP(B78,goc!$B$28:$AA$434,23,0)</f>
        <v>1075</v>
      </c>
      <c r="AI78" s="2155">
        <f>VLOOKUP(B78,goc!$B$28:$AA$434,25,0)</f>
        <v>1075</v>
      </c>
      <c r="AJ78" s="2155">
        <f>VLOOKUP(B78,goc!$B$28:$AA$434,26,0)</f>
        <v>0</v>
      </c>
      <c r="AK78" s="2155">
        <f t="shared" si="5"/>
        <v>0</v>
      </c>
      <c r="AL78" s="2155"/>
      <c r="AN78" s="1550"/>
    </row>
    <row r="79" spans="1:40" ht="57" customHeight="1">
      <c r="A79" s="1327">
        <v>70</v>
      </c>
      <c r="B79" s="1336" t="s">
        <v>754</v>
      </c>
      <c r="C79" s="1336"/>
      <c r="D79" s="1336"/>
      <c r="E79" s="2155" t="s">
        <v>1117</v>
      </c>
      <c r="F79" s="1335" t="s">
        <v>1247</v>
      </c>
      <c r="G79" s="1329"/>
      <c r="H79" s="1336" t="s">
        <v>189</v>
      </c>
      <c r="I79" s="1330">
        <v>2015</v>
      </c>
      <c r="J79" s="1330"/>
      <c r="K79" s="1330">
        <v>2017</v>
      </c>
      <c r="L79" s="1330"/>
      <c r="M79" s="1330"/>
      <c r="N79" s="1785" t="s">
        <v>755</v>
      </c>
      <c r="O79" s="2155">
        <f>VLOOKUP(B79,goc!$B$28:$AA$434,14,0)</f>
        <v>3815</v>
      </c>
      <c r="P79" s="2155"/>
      <c r="Q79" s="2155">
        <f>VLOOKUP(B79,goc!$B$28:$AA$434,16,0)</f>
        <v>3815</v>
      </c>
      <c r="R79" s="2155">
        <f>VLOOKUP(B79,goc!$B$28:$AA$434,17,0)</f>
        <v>1350</v>
      </c>
      <c r="S79" s="2155"/>
      <c r="T79" s="2155">
        <f>VLOOKUP(B79,goc!$B$28:$AA$434,19,0)</f>
        <v>1350</v>
      </c>
      <c r="U79" s="2155">
        <v>2084</v>
      </c>
      <c r="V79" s="1496">
        <v>1085</v>
      </c>
      <c r="W79" s="1496"/>
      <c r="X79" s="1496">
        <v>999</v>
      </c>
      <c r="Y79" s="1496"/>
      <c r="Z79" s="1496"/>
      <c r="AA79" s="1496"/>
      <c r="AB79" s="1496"/>
      <c r="AC79" s="1496"/>
      <c r="AD79" s="1496"/>
      <c r="AE79" s="2155">
        <f t="shared" si="4"/>
        <v>2084</v>
      </c>
      <c r="AF79" s="2155">
        <f>VLOOKUP(B79,goc!$B$28:$AA$434,21,0)</f>
        <v>2084</v>
      </c>
      <c r="AG79" s="2155">
        <f>VLOOKUP(B79,goc!$B$28:$AA$434,22,0)</f>
        <v>1085</v>
      </c>
      <c r="AH79" s="2155">
        <f>VLOOKUP(B79,goc!$B$28:$AA$434,23,0)</f>
        <v>999</v>
      </c>
      <c r="AI79" s="2155">
        <f>VLOOKUP(B79,goc!$B$28:$AA$434,25,0)</f>
        <v>999</v>
      </c>
      <c r="AJ79" s="2155">
        <f>VLOOKUP(B79,goc!$B$28:$AA$434,26,0)</f>
        <v>0</v>
      </c>
      <c r="AK79" s="2155">
        <f t="shared" si="5"/>
        <v>0</v>
      </c>
      <c r="AL79" s="2155"/>
      <c r="AN79" s="1550"/>
    </row>
    <row r="80" spans="1:40" ht="47.25">
      <c r="A80" s="1327">
        <v>71</v>
      </c>
      <c r="B80" s="1337" t="s">
        <v>756</v>
      </c>
      <c r="C80" s="1337"/>
      <c r="D80" s="1337"/>
      <c r="E80" s="2155" t="s">
        <v>1117</v>
      </c>
      <c r="F80" s="1335" t="s">
        <v>1247</v>
      </c>
      <c r="G80" s="1329"/>
      <c r="H80" s="1345" t="s">
        <v>26</v>
      </c>
      <c r="I80" s="1330">
        <v>2015</v>
      </c>
      <c r="J80" s="1330"/>
      <c r="K80" s="1330">
        <v>2017</v>
      </c>
      <c r="L80" s="1330"/>
      <c r="M80" s="1330"/>
      <c r="N80" s="1785" t="s">
        <v>757</v>
      </c>
      <c r="O80" s="2155">
        <f>VLOOKUP(B80,goc!$B$28:$AA$434,14,0)</f>
        <v>3487</v>
      </c>
      <c r="P80" s="2155"/>
      <c r="Q80" s="2155">
        <f>VLOOKUP(B80,goc!$B$28:$AA$434,16,0)</f>
        <v>3487</v>
      </c>
      <c r="R80" s="2155">
        <f>VLOOKUP(B80,goc!$B$28:$AA$434,17,0)</f>
        <v>1220</v>
      </c>
      <c r="S80" s="2155"/>
      <c r="T80" s="2155">
        <f>VLOOKUP(B80,goc!$B$28:$AA$434,19,0)</f>
        <v>1220</v>
      </c>
      <c r="U80" s="2155">
        <v>1918</v>
      </c>
      <c r="V80" s="1496">
        <v>1030</v>
      </c>
      <c r="W80" s="1496"/>
      <c r="X80" s="1496">
        <v>888</v>
      </c>
      <c r="Y80" s="1496"/>
      <c r="Z80" s="1496"/>
      <c r="AA80" s="1496"/>
      <c r="AB80" s="1496"/>
      <c r="AC80" s="1496"/>
      <c r="AD80" s="1496"/>
      <c r="AE80" s="2155">
        <f t="shared" si="4"/>
        <v>1918</v>
      </c>
      <c r="AF80" s="2155">
        <f>VLOOKUP(B80,goc!$B$28:$AA$434,21,0)</f>
        <v>1918</v>
      </c>
      <c r="AG80" s="2155">
        <f>VLOOKUP(B80,goc!$B$28:$AA$434,22,0)</f>
        <v>1030</v>
      </c>
      <c r="AH80" s="2155">
        <f>VLOOKUP(B80,goc!$B$28:$AA$434,23,0)</f>
        <v>888</v>
      </c>
      <c r="AI80" s="2155">
        <f>VLOOKUP(B80,goc!$B$28:$AA$434,25,0)</f>
        <v>888</v>
      </c>
      <c r="AJ80" s="2155">
        <f>VLOOKUP(B80,goc!$B$28:$AA$434,26,0)</f>
        <v>0</v>
      </c>
      <c r="AK80" s="2155">
        <f t="shared" si="5"/>
        <v>0</v>
      </c>
      <c r="AL80" s="2155"/>
      <c r="AN80" s="1550"/>
    </row>
    <row r="81" spans="1:40" ht="47.25">
      <c r="A81" s="1327">
        <v>72</v>
      </c>
      <c r="B81" s="1337" t="s">
        <v>758</v>
      </c>
      <c r="C81" s="1332" t="s">
        <v>1350</v>
      </c>
      <c r="D81" s="1338">
        <v>4342</v>
      </c>
      <c r="E81" s="2155" t="s">
        <v>1117</v>
      </c>
      <c r="F81" s="1335" t="s">
        <v>1247</v>
      </c>
      <c r="G81" s="1329"/>
      <c r="H81" s="1331" t="s">
        <v>106</v>
      </c>
      <c r="I81" s="1330">
        <v>2015</v>
      </c>
      <c r="J81" s="1330"/>
      <c r="K81" s="1330">
        <v>2017</v>
      </c>
      <c r="L81" s="1330"/>
      <c r="M81" s="1330"/>
      <c r="N81" s="1785" t="s">
        <v>759</v>
      </c>
      <c r="O81" s="2155">
        <f>VLOOKUP(B81,goc!$B$28:$AA$434,14,0)</f>
        <v>4895</v>
      </c>
      <c r="P81" s="2155"/>
      <c r="Q81" s="2155">
        <f>VLOOKUP(B81,goc!$B$28:$AA$434,16,0)</f>
        <v>4895</v>
      </c>
      <c r="R81" s="2155">
        <f>VLOOKUP(B81,goc!$B$28:$AA$434,17,0)</f>
        <v>1720</v>
      </c>
      <c r="S81" s="2155"/>
      <c r="T81" s="2155">
        <f>VLOOKUP(B81,goc!$B$28:$AA$434,19,0)</f>
        <v>1720</v>
      </c>
      <c r="U81" s="2155">
        <v>2686</v>
      </c>
      <c r="V81" s="1496">
        <v>1400</v>
      </c>
      <c r="W81" s="1496"/>
      <c r="X81" s="1496">
        <v>1286</v>
      </c>
      <c r="Y81" s="1496"/>
      <c r="Z81" s="1496"/>
      <c r="AA81" s="1496"/>
      <c r="AB81" s="1496"/>
      <c r="AC81" s="1496"/>
      <c r="AD81" s="1496"/>
      <c r="AE81" s="2155">
        <f t="shared" si="4"/>
        <v>2686</v>
      </c>
      <c r="AF81" s="2155">
        <f>VLOOKUP(B81,goc!$B$28:$AA$434,21,0)</f>
        <v>2686</v>
      </c>
      <c r="AG81" s="2155">
        <f>VLOOKUP(B81,goc!$B$28:$AA$434,22,0)</f>
        <v>1400</v>
      </c>
      <c r="AH81" s="2155">
        <f>VLOOKUP(B81,goc!$B$28:$AA$434,23,0)</f>
        <v>1286</v>
      </c>
      <c r="AI81" s="2155">
        <f>VLOOKUP(B81,goc!$B$28:$AA$434,25,0)</f>
        <v>1286</v>
      </c>
      <c r="AJ81" s="2155">
        <f>VLOOKUP(B81,goc!$B$28:$AA$434,26,0)</f>
        <v>0</v>
      </c>
      <c r="AK81" s="2155">
        <f t="shared" si="5"/>
        <v>0</v>
      </c>
      <c r="AL81" s="2155"/>
      <c r="AN81" s="1550"/>
    </row>
    <row r="82" spans="1:40" ht="47.25">
      <c r="A82" s="1327">
        <v>73</v>
      </c>
      <c r="B82" s="1337" t="s">
        <v>760</v>
      </c>
      <c r="C82" s="1337"/>
      <c r="D82" s="1337"/>
      <c r="E82" s="2155" t="s">
        <v>1117</v>
      </c>
      <c r="F82" s="1335" t="s">
        <v>1247</v>
      </c>
      <c r="G82" s="1329"/>
      <c r="H82" s="1331" t="s">
        <v>211</v>
      </c>
      <c r="I82" s="1330">
        <v>2015</v>
      </c>
      <c r="J82" s="1330"/>
      <c r="K82" s="1330">
        <v>2017</v>
      </c>
      <c r="L82" s="1330"/>
      <c r="M82" s="1330"/>
      <c r="N82" s="1785" t="s">
        <v>761</v>
      </c>
      <c r="O82" s="2155">
        <f>VLOOKUP(B82,goc!$B$28:$AA$434,14,0)</f>
        <v>3697</v>
      </c>
      <c r="P82" s="2155"/>
      <c r="Q82" s="2155">
        <f>VLOOKUP(B82,goc!$B$28:$AA$434,16,0)</f>
        <v>3697</v>
      </c>
      <c r="R82" s="2155">
        <f>VLOOKUP(B82,goc!$B$28:$AA$434,17,0)</f>
        <v>1300</v>
      </c>
      <c r="S82" s="2155"/>
      <c r="T82" s="2155">
        <f>VLOOKUP(B82,goc!$B$28:$AA$434,19,0)</f>
        <v>1300</v>
      </c>
      <c r="U82" s="2155">
        <v>2027</v>
      </c>
      <c r="V82" s="1496">
        <v>1500</v>
      </c>
      <c r="W82" s="1496"/>
      <c r="X82" s="1496">
        <v>527</v>
      </c>
      <c r="Y82" s="1496"/>
      <c r="Z82" s="1496"/>
      <c r="AA82" s="1496"/>
      <c r="AB82" s="1496"/>
      <c r="AC82" s="1496"/>
      <c r="AD82" s="1496"/>
      <c r="AE82" s="2155">
        <f t="shared" si="4"/>
        <v>2027</v>
      </c>
      <c r="AF82" s="2155">
        <f>VLOOKUP(B82,goc!$B$28:$AA$434,21,0)</f>
        <v>2027</v>
      </c>
      <c r="AG82" s="2155">
        <f>VLOOKUP(B82,goc!$B$28:$AA$434,22,0)</f>
        <v>1500</v>
      </c>
      <c r="AH82" s="2155">
        <f>VLOOKUP(B82,goc!$B$28:$AA$434,23,0)</f>
        <v>527</v>
      </c>
      <c r="AI82" s="2155">
        <f>VLOOKUP(B82,goc!$B$28:$AA$434,25,0)</f>
        <v>527</v>
      </c>
      <c r="AJ82" s="2155">
        <f>VLOOKUP(B82,goc!$B$28:$AA$434,26,0)</f>
        <v>0</v>
      </c>
      <c r="AK82" s="2155">
        <f t="shared" si="5"/>
        <v>0</v>
      </c>
      <c r="AL82" s="2155"/>
      <c r="AN82" s="1550"/>
    </row>
    <row r="83" spans="1:40" ht="47.25">
      <c r="A83" s="1327">
        <v>74</v>
      </c>
      <c r="B83" s="1337" t="s">
        <v>77</v>
      </c>
      <c r="C83" s="1337"/>
      <c r="D83" s="1337"/>
      <c r="E83" s="2155" t="s">
        <v>1117</v>
      </c>
      <c r="F83" s="1335" t="s">
        <v>1247</v>
      </c>
      <c r="G83" s="1329"/>
      <c r="H83" s="1341" t="s">
        <v>19</v>
      </c>
      <c r="I83" s="1330">
        <v>2015</v>
      </c>
      <c r="J83" s="1330"/>
      <c r="K83" s="1330">
        <v>2017</v>
      </c>
      <c r="L83" s="1330"/>
      <c r="M83" s="1330"/>
      <c r="N83" s="1785" t="s">
        <v>762</v>
      </c>
      <c r="O83" s="2155">
        <f>VLOOKUP(B83,goc!$B$28:$AA$434,14,0)</f>
        <v>5672</v>
      </c>
      <c r="P83" s="2155"/>
      <c r="Q83" s="2155">
        <f>VLOOKUP(B83,goc!$B$28:$AA$434,16,0)</f>
        <v>5672</v>
      </c>
      <c r="R83" s="2155">
        <f>VLOOKUP(B83,goc!$B$28:$AA$434,17,0)</f>
        <v>1990</v>
      </c>
      <c r="S83" s="2155"/>
      <c r="T83" s="2155">
        <f>VLOOKUP(B83,goc!$B$28:$AA$434,19,0)</f>
        <v>1990</v>
      </c>
      <c r="U83" s="2155">
        <v>1700</v>
      </c>
      <c r="V83" s="1496">
        <v>1700</v>
      </c>
      <c r="W83" s="1496"/>
      <c r="X83" s="1496"/>
      <c r="Y83" s="1496"/>
      <c r="Z83" s="1496"/>
      <c r="AA83" s="1496"/>
      <c r="AB83" s="1496"/>
      <c r="AC83" s="1496"/>
      <c r="AD83" s="1496"/>
      <c r="AE83" s="2155">
        <f t="shared" si="4"/>
        <v>1700</v>
      </c>
      <c r="AF83" s="2155">
        <f>VLOOKUP(B83,goc!$B$28:$AA$434,21,0)</f>
        <v>1700</v>
      </c>
      <c r="AG83" s="2155">
        <f>VLOOKUP(B83,goc!$B$28:$AA$434,22,0)</f>
        <v>1700</v>
      </c>
      <c r="AH83" s="2155">
        <f>VLOOKUP(B83,goc!$B$28:$AA$434,23,0)</f>
        <v>0</v>
      </c>
      <c r="AI83" s="2155">
        <f>VLOOKUP(B83,goc!$B$28:$AA$434,25,0)</f>
        <v>0</v>
      </c>
      <c r="AJ83" s="2155">
        <f>VLOOKUP(B83,goc!$B$28:$AA$434,26,0)</f>
        <v>0</v>
      </c>
      <c r="AK83" s="2155">
        <f t="shared" si="5"/>
        <v>0</v>
      </c>
      <c r="AL83" s="2155"/>
      <c r="AN83" s="1550"/>
    </row>
    <row r="84" spans="1:40" ht="47.25">
      <c r="A84" s="1327">
        <v>75</v>
      </c>
      <c r="B84" s="1336" t="s">
        <v>764</v>
      </c>
      <c r="C84" s="1336"/>
      <c r="D84" s="1336"/>
      <c r="E84" s="2155" t="s">
        <v>1117</v>
      </c>
      <c r="F84" s="1335" t="s">
        <v>1247</v>
      </c>
      <c r="G84" s="1329"/>
      <c r="H84" s="1345" t="s">
        <v>26</v>
      </c>
      <c r="I84" s="1330">
        <v>2015</v>
      </c>
      <c r="J84" s="1330"/>
      <c r="K84" s="1330">
        <v>2017</v>
      </c>
      <c r="L84" s="1330"/>
      <c r="M84" s="1330"/>
      <c r="N84" s="1785" t="s">
        <v>765</v>
      </c>
      <c r="O84" s="2155">
        <f>VLOOKUP(B84,goc!$B$28:$AA$434,14,0)</f>
        <v>3818</v>
      </c>
      <c r="P84" s="2155"/>
      <c r="Q84" s="2155">
        <f>VLOOKUP(B84,goc!$B$28:$AA$434,16,0)</f>
        <v>3818</v>
      </c>
      <c r="R84" s="2155">
        <f>VLOOKUP(B84,goc!$B$28:$AA$434,17,0)</f>
        <v>1350</v>
      </c>
      <c r="S84" s="2155"/>
      <c r="T84" s="2155">
        <f>VLOOKUP(B84,goc!$B$28:$AA$434,19,0)</f>
        <v>1350</v>
      </c>
      <c r="U84" s="2155">
        <v>2150</v>
      </c>
      <c r="V84" s="1496">
        <v>2150</v>
      </c>
      <c r="W84" s="1496"/>
      <c r="X84" s="1496"/>
      <c r="Y84" s="1496"/>
      <c r="Z84" s="1496"/>
      <c r="AA84" s="1496"/>
      <c r="AB84" s="1496"/>
      <c r="AC84" s="1496"/>
      <c r="AD84" s="1496"/>
      <c r="AE84" s="2155">
        <f t="shared" si="4"/>
        <v>2150</v>
      </c>
      <c r="AF84" s="2155">
        <f>VLOOKUP(B84,goc!$B$28:$AA$434,21,0)</f>
        <v>2150</v>
      </c>
      <c r="AG84" s="2155">
        <f>VLOOKUP(B84,goc!$B$28:$AA$434,22,0)</f>
        <v>2150</v>
      </c>
      <c r="AH84" s="2155">
        <f>VLOOKUP(B84,goc!$B$28:$AA$434,23,0)</f>
        <v>0</v>
      </c>
      <c r="AI84" s="2155">
        <f>VLOOKUP(B84,goc!$B$28:$AA$434,25,0)</f>
        <v>0</v>
      </c>
      <c r="AJ84" s="2155">
        <f>VLOOKUP(B84,goc!$B$28:$AA$434,26,0)</f>
        <v>0</v>
      </c>
      <c r="AK84" s="2155">
        <f t="shared" si="5"/>
        <v>0</v>
      </c>
      <c r="AL84" s="2155"/>
      <c r="AN84" s="1550"/>
    </row>
    <row r="85" spans="1:40" ht="47.25">
      <c r="A85" s="1327">
        <v>76</v>
      </c>
      <c r="B85" s="1339" t="s">
        <v>767</v>
      </c>
      <c r="C85" s="1332" t="s">
        <v>1377</v>
      </c>
      <c r="D85" s="1338">
        <v>2959</v>
      </c>
      <c r="E85" s="2155" t="s">
        <v>1117</v>
      </c>
      <c r="F85" s="1335" t="s">
        <v>1247</v>
      </c>
      <c r="G85" s="1329"/>
      <c r="H85" s="1382" t="s">
        <v>106</v>
      </c>
      <c r="I85" s="1330">
        <v>2015</v>
      </c>
      <c r="J85" s="1330"/>
      <c r="K85" s="1330">
        <v>2017</v>
      </c>
      <c r="L85" s="1330"/>
      <c r="M85" s="1330"/>
      <c r="N85" s="1784" t="s">
        <v>1132</v>
      </c>
      <c r="O85" s="2155">
        <f>VLOOKUP(B85,goc!$B$28:$AA$434,14,0)</f>
        <v>3258</v>
      </c>
      <c r="P85" s="2155"/>
      <c r="Q85" s="2155">
        <f>VLOOKUP(B85,goc!$B$28:$AA$434,16,0)</f>
        <v>3258</v>
      </c>
      <c r="R85" s="2155">
        <f>VLOOKUP(B85,goc!$B$28:$AA$434,17,0)</f>
        <v>1200</v>
      </c>
      <c r="S85" s="2155"/>
      <c r="T85" s="2155">
        <f>VLOOKUP(B85,goc!$B$28:$AA$434,19,0)</f>
        <v>1200</v>
      </c>
      <c r="U85" s="2155">
        <v>1732</v>
      </c>
      <c r="V85" s="1496">
        <v>1000</v>
      </c>
      <c r="W85" s="1496"/>
      <c r="X85" s="1496">
        <v>732</v>
      </c>
      <c r="Y85" s="1496"/>
      <c r="Z85" s="1496"/>
      <c r="AA85" s="1496"/>
      <c r="AB85" s="1496"/>
      <c r="AC85" s="1496"/>
      <c r="AD85" s="1496"/>
      <c r="AE85" s="2155">
        <f t="shared" si="4"/>
        <v>1732</v>
      </c>
      <c r="AF85" s="2155">
        <f>VLOOKUP(B85,goc!$B$28:$AA$434,21,0)</f>
        <v>1732</v>
      </c>
      <c r="AG85" s="2155">
        <f>VLOOKUP(B85,goc!$B$28:$AA$434,22,0)</f>
        <v>1000</v>
      </c>
      <c r="AH85" s="2155">
        <f>VLOOKUP(B85,goc!$B$28:$AA$434,23,0)</f>
        <v>732</v>
      </c>
      <c r="AI85" s="2155">
        <f>VLOOKUP(B85,goc!$B$28:$AA$434,25,0)</f>
        <v>732</v>
      </c>
      <c r="AJ85" s="2155">
        <f>VLOOKUP(B85,goc!$B$28:$AA$434,26,0)</f>
        <v>0</v>
      </c>
      <c r="AK85" s="2155">
        <f t="shared" si="5"/>
        <v>0</v>
      </c>
      <c r="AL85" s="2155"/>
      <c r="AN85" s="1550"/>
    </row>
    <row r="86" spans="1:40" ht="47.25">
      <c r="A86" s="1327">
        <v>77</v>
      </c>
      <c r="B86" s="1337" t="s">
        <v>768</v>
      </c>
      <c r="C86" s="1337"/>
      <c r="D86" s="1337"/>
      <c r="E86" s="2155" t="s">
        <v>1117</v>
      </c>
      <c r="F86" s="1335" t="s">
        <v>1247</v>
      </c>
      <c r="G86" s="1329"/>
      <c r="H86" s="1331" t="s">
        <v>211</v>
      </c>
      <c r="I86" s="1330">
        <v>2015</v>
      </c>
      <c r="J86" s="1330"/>
      <c r="K86" s="1330">
        <v>2017</v>
      </c>
      <c r="L86" s="1330"/>
      <c r="M86" s="1330"/>
      <c r="N86" s="1785" t="s">
        <v>769</v>
      </c>
      <c r="O86" s="2155">
        <f>VLOOKUP(B86,goc!$B$28:$AA$434,14,0)</f>
        <v>5776</v>
      </c>
      <c r="P86" s="2155"/>
      <c r="Q86" s="2155">
        <f>VLOOKUP(B86,goc!$B$28:$AA$434,16,0)</f>
        <v>5776</v>
      </c>
      <c r="R86" s="2155">
        <f>VLOOKUP(B86,goc!$B$28:$AA$434,17,0)</f>
        <v>2030</v>
      </c>
      <c r="S86" s="2155"/>
      <c r="T86" s="2155">
        <f>VLOOKUP(B86,goc!$B$28:$AA$434,19,0)</f>
        <v>2030</v>
      </c>
      <c r="U86" s="2155">
        <v>3168</v>
      </c>
      <c r="V86" s="1496">
        <v>1600</v>
      </c>
      <c r="W86" s="1496"/>
      <c r="X86" s="1496">
        <v>1568</v>
      </c>
      <c r="Y86" s="1496"/>
      <c r="Z86" s="1496"/>
      <c r="AA86" s="1496"/>
      <c r="AB86" s="1496"/>
      <c r="AC86" s="1496"/>
      <c r="AD86" s="1496"/>
      <c r="AE86" s="2155">
        <f t="shared" si="4"/>
        <v>3168</v>
      </c>
      <c r="AF86" s="2155">
        <f>VLOOKUP(B86,goc!$B$28:$AA$434,21,0)</f>
        <v>3168</v>
      </c>
      <c r="AG86" s="2155">
        <f>VLOOKUP(B86,goc!$B$28:$AA$434,22,0)</f>
        <v>1600</v>
      </c>
      <c r="AH86" s="2155">
        <f>VLOOKUP(B86,goc!$B$28:$AA$434,23,0)</f>
        <v>1568</v>
      </c>
      <c r="AI86" s="2155">
        <f>VLOOKUP(B86,goc!$B$28:$AA$434,25,0)</f>
        <v>1568</v>
      </c>
      <c r="AJ86" s="2155">
        <f>VLOOKUP(B86,goc!$B$28:$AA$434,26,0)</f>
        <v>0</v>
      </c>
      <c r="AK86" s="2155">
        <f t="shared" si="5"/>
        <v>0</v>
      </c>
      <c r="AL86" s="2155"/>
      <c r="AN86" s="1550"/>
    </row>
    <row r="87" spans="1:40" ht="47.25">
      <c r="A87" s="1327">
        <v>78</v>
      </c>
      <c r="B87" s="1331" t="s">
        <v>787</v>
      </c>
      <c r="C87" s="1331"/>
      <c r="D87" s="1331"/>
      <c r="E87" s="2155" t="s">
        <v>1117</v>
      </c>
      <c r="F87" s="1335" t="s">
        <v>1247</v>
      </c>
      <c r="G87" s="2155" t="s">
        <v>9</v>
      </c>
      <c r="H87" s="1340" t="s">
        <v>51</v>
      </c>
      <c r="I87" s="1330">
        <v>2015</v>
      </c>
      <c r="J87" s="1330"/>
      <c r="K87" s="1330">
        <v>2017</v>
      </c>
      <c r="L87" s="1330"/>
      <c r="M87" s="1330"/>
      <c r="N87" s="1782" t="s">
        <v>788</v>
      </c>
      <c r="O87" s="2155">
        <f>VLOOKUP(B87,goc!$B$28:$AA$434,14,0)</f>
        <v>2958</v>
      </c>
      <c r="P87" s="2155"/>
      <c r="Q87" s="2155">
        <f>VLOOKUP(B87,goc!$B$28:$AA$434,16,0)</f>
        <v>2958</v>
      </c>
      <c r="R87" s="2155">
        <f>VLOOKUP(B87,goc!$B$28:$AA$434,17,0)</f>
        <v>1040</v>
      </c>
      <c r="S87" s="2155"/>
      <c r="T87" s="2155">
        <f>VLOOKUP(B87,goc!$B$28:$AA$434,19,0)</f>
        <v>1040</v>
      </c>
      <c r="U87" s="2155">
        <v>1560</v>
      </c>
      <c r="V87" s="1496">
        <v>820</v>
      </c>
      <c r="W87" s="1496"/>
      <c r="X87" s="1496">
        <v>740</v>
      </c>
      <c r="Y87" s="1496"/>
      <c r="Z87" s="1496"/>
      <c r="AA87" s="1496"/>
      <c r="AB87" s="1496"/>
      <c r="AC87" s="1496"/>
      <c r="AD87" s="1496"/>
      <c r="AE87" s="2155">
        <f t="shared" si="4"/>
        <v>1560</v>
      </c>
      <c r="AF87" s="2155">
        <f>VLOOKUP(B87,goc!$B$28:$AA$434,21,0)</f>
        <v>1560</v>
      </c>
      <c r="AG87" s="2155">
        <f>VLOOKUP(B87,goc!$B$28:$AA$434,22,0)</f>
        <v>820</v>
      </c>
      <c r="AH87" s="2155">
        <f>VLOOKUP(B87,goc!$B$28:$AA$434,23,0)</f>
        <v>740</v>
      </c>
      <c r="AI87" s="2155">
        <f>VLOOKUP(B87,goc!$B$28:$AA$434,25,0)</f>
        <v>740</v>
      </c>
      <c r="AJ87" s="2155">
        <f>VLOOKUP(B87,goc!$B$28:$AA$434,26,0)</f>
        <v>0</v>
      </c>
      <c r="AK87" s="2155">
        <f t="shared" si="5"/>
        <v>0</v>
      </c>
      <c r="AL87" s="2155"/>
      <c r="AN87" s="1550"/>
    </row>
    <row r="88" spans="1:40" ht="47.25">
      <c r="A88" s="1327">
        <v>79</v>
      </c>
      <c r="B88" s="1336" t="s">
        <v>1653</v>
      </c>
      <c r="C88" s="1336"/>
      <c r="D88" s="1336"/>
      <c r="E88" s="2155" t="s">
        <v>1117</v>
      </c>
      <c r="F88" s="1335" t="s">
        <v>1247</v>
      </c>
      <c r="G88" s="2155" t="s">
        <v>9</v>
      </c>
      <c r="H88" s="1340" t="s">
        <v>51</v>
      </c>
      <c r="I88" s="1330">
        <v>2015</v>
      </c>
      <c r="J88" s="1330"/>
      <c r="K88" s="1330">
        <v>2017</v>
      </c>
      <c r="L88" s="1330"/>
      <c r="M88" s="1330"/>
      <c r="N88" s="1785" t="s">
        <v>790</v>
      </c>
      <c r="O88" s="2155">
        <f>VLOOKUP(B88,goc!$B$28:$AA$434,14,0)</f>
        <v>3161</v>
      </c>
      <c r="P88" s="2155"/>
      <c r="Q88" s="2155">
        <f>VLOOKUP(B88,goc!$B$28:$AA$434,16,0)</f>
        <v>3161</v>
      </c>
      <c r="R88" s="2155">
        <f>VLOOKUP(B88,goc!$B$28:$AA$434,17,0)</f>
        <v>1100</v>
      </c>
      <c r="S88" s="2155"/>
      <c r="T88" s="2155">
        <f>VLOOKUP(B88,goc!$B$28:$AA$434,19,0)</f>
        <v>1100</v>
      </c>
      <c r="U88" s="2155">
        <v>1745</v>
      </c>
      <c r="V88" s="1496">
        <v>900</v>
      </c>
      <c r="W88" s="1496"/>
      <c r="X88" s="1496">
        <v>845</v>
      </c>
      <c r="Y88" s="1496"/>
      <c r="Z88" s="1496"/>
      <c r="AA88" s="1496"/>
      <c r="AB88" s="1496"/>
      <c r="AC88" s="1496"/>
      <c r="AD88" s="1496"/>
      <c r="AE88" s="2155">
        <f t="shared" si="4"/>
        <v>1745</v>
      </c>
      <c r="AF88" s="2155">
        <f>VLOOKUP(B88,goc!$B$28:$AA$434,21,0)</f>
        <v>1745</v>
      </c>
      <c r="AG88" s="2155">
        <f>VLOOKUP(B88,goc!$B$28:$AA$434,22,0)</f>
        <v>900</v>
      </c>
      <c r="AH88" s="2155">
        <f>VLOOKUP(B88,goc!$B$28:$AA$434,23,0)</f>
        <v>845</v>
      </c>
      <c r="AI88" s="2155">
        <f>VLOOKUP(B88,goc!$B$28:$AA$434,25,0)</f>
        <v>845</v>
      </c>
      <c r="AJ88" s="2155">
        <f>VLOOKUP(B88,goc!$B$28:$AA$434,26,0)</f>
        <v>0</v>
      </c>
      <c r="AK88" s="2155">
        <f t="shared" si="5"/>
        <v>0</v>
      </c>
      <c r="AL88" s="2155"/>
      <c r="AN88" s="1550"/>
    </row>
    <row r="89" spans="1:40" ht="47.25">
      <c r="A89" s="1327">
        <v>80</v>
      </c>
      <c r="B89" s="1336" t="s">
        <v>791</v>
      </c>
      <c r="C89" s="1332" t="s">
        <v>1350</v>
      </c>
      <c r="D89" s="1338">
        <v>4133</v>
      </c>
      <c r="E89" s="2155" t="s">
        <v>1117</v>
      </c>
      <c r="F89" s="1335" t="s">
        <v>1247</v>
      </c>
      <c r="G89" s="2155" t="s">
        <v>9</v>
      </c>
      <c r="H89" s="1341" t="s">
        <v>132</v>
      </c>
      <c r="I89" s="1330">
        <v>2015</v>
      </c>
      <c r="J89" s="1330"/>
      <c r="K89" s="1330">
        <v>2017</v>
      </c>
      <c r="L89" s="1330"/>
      <c r="M89" s="1330"/>
      <c r="N89" s="1785" t="s">
        <v>792</v>
      </c>
      <c r="O89" s="2155">
        <f>VLOOKUP(B89,goc!$B$28:$AA$434,14,0)</f>
        <v>4606</v>
      </c>
      <c r="P89" s="2155"/>
      <c r="Q89" s="2155">
        <f>VLOOKUP(B89,goc!$B$28:$AA$434,16,0)</f>
        <v>4000</v>
      </c>
      <c r="R89" s="2155">
        <f>VLOOKUP(B89,goc!$B$28:$AA$434,17,0)</f>
        <v>1400</v>
      </c>
      <c r="S89" s="2155"/>
      <c r="T89" s="2155">
        <f>VLOOKUP(B89,goc!$B$28:$AA$434,19,0)</f>
        <v>1400</v>
      </c>
      <c r="U89" s="2155">
        <v>2745</v>
      </c>
      <c r="V89" s="1496">
        <v>1140</v>
      </c>
      <c r="W89" s="1496"/>
      <c r="X89" s="1496">
        <v>1605</v>
      </c>
      <c r="Y89" s="1496"/>
      <c r="Z89" s="1496"/>
      <c r="AA89" s="1496"/>
      <c r="AB89" s="1496"/>
      <c r="AC89" s="1496"/>
      <c r="AD89" s="1496"/>
      <c r="AE89" s="2155">
        <f t="shared" si="4"/>
        <v>2745</v>
      </c>
      <c r="AF89" s="2155">
        <f>VLOOKUP(B89,goc!$B$28:$AA$434,21,0)</f>
        <v>2745</v>
      </c>
      <c r="AG89" s="2155">
        <f>VLOOKUP(B89,goc!$B$28:$AA$434,22,0)</f>
        <v>1140</v>
      </c>
      <c r="AH89" s="2155">
        <f>VLOOKUP(B89,goc!$B$28:$AA$434,23,0)</f>
        <v>1605</v>
      </c>
      <c r="AI89" s="2155">
        <f>VLOOKUP(B89,goc!$B$28:$AA$434,25,0)</f>
        <v>1605</v>
      </c>
      <c r="AJ89" s="2155">
        <f>VLOOKUP(B89,goc!$B$28:$AA$434,26,0)</f>
        <v>0</v>
      </c>
      <c r="AK89" s="2155">
        <f t="shared" si="5"/>
        <v>0</v>
      </c>
      <c r="AL89" s="2156"/>
      <c r="AN89" s="1550">
        <f t="shared" ref="AN89:AN124" si="6">O89-R89-AF89</f>
        <v>461</v>
      </c>
    </row>
    <row r="90" spans="1:40" ht="78.75">
      <c r="A90" s="1327">
        <v>81</v>
      </c>
      <c r="B90" s="1336" t="s">
        <v>793</v>
      </c>
      <c r="C90" s="1336"/>
      <c r="D90" s="1336"/>
      <c r="E90" s="2155" t="s">
        <v>1117</v>
      </c>
      <c r="F90" s="1335" t="s">
        <v>1247</v>
      </c>
      <c r="G90" s="2156"/>
      <c r="H90" s="1341" t="s">
        <v>19</v>
      </c>
      <c r="I90" s="1330">
        <v>2015</v>
      </c>
      <c r="J90" s="1330"/>
      <c r="K90" s="1330">
        <v>2017</v>
      </c>
      <c r="L90" s="1330"/>
      <c r="M90" s="1330"/>
      <c r="N90" s="1785" t="s">
        <v>794</v>
      </c>
      <c r="O90" s="2155">
        <f>VLOOKUP(B90,goc!$B$28:$AA$434,14,0)</f>
        <v>4281</v>
      </c>
      <c r="P90" s="2155"/>
      <c r="Q90" s="2155">
        <f>VLOOKUP(B90,goc!$B$28:$AA$434,16,0)</f>
        <v>4281</v>
      </c>
      <c r="R90" s="2155">
        <f>VLOOKUP(B90,goc!$B$28:$AA$434,17,0)</f>
        <v>800</v>
      </c>
      <c r="S90" s="2155"/>
      <c r="T90" s="2155">
        <f>VLOOKUP(B90,goc!$B$28:$AA$434,19,0)</f>
        <v>800</v>
      </c>
      <c r="U90" s="2155">
        <v>1687</v>
      </c>
      <c r="V90" s="1496">
        <v>1510</v>
      </c>
      <c r="W90" s="1496"/>
      <c r="X90" s="1496">
        <v>177</v>
      </c>
      <c r="Y90" s="1496"/>
      <c r="Z90" s="1496"/>
      <c r="AA90" s="1496"/>
      <c r="AB90" s="1496"/>
      <c r="AC90" s="1496"/>
      <c r="AD90" s="1496"/>
      <c r="AE90" s="2155">
        <f t="shared" si="4"/>
        <v>1687</v>
      </c>
      <c r="AF90" s="2155">
        <f>VLOOKUP(B90,goc!$B$28:$AA$434,21,0)</f>
        <v>1687</v>
      </c>
      <c r="AG90" s="2155">
        <f>VLOOKUP(B90,goc!$B$28:$AA$434,22,0)</f>
        <v>1510</v>
      </c>
      <c r="AH90" s="2155">
        <f>VLOOKUP(B90,goc!$B$28:$AA$434,23,0)</f>
        <v>177</v>
      </c>
      <c r="AI90" s="2155">
        <f>VLOOKUP(B90,goc!$B$28:$AA$434,25,0)</f>
        <v>177</v>
      </c>
      <c r="AJ90" s="2155">
        <f>VLOOKUP(B90,goc!$B$28:$AA$434,26,0)</f>
        <v>0</v>
      </c>
      <c r="AK90" s="2155">
        <f t="shared" si="5"/>
        <v>0</v>
      </c>
      <c r="AL90" s="2156"/>
      <c r="AN90" s="1550">
        <f t="shared" si="6"/>
        <v>1794</v>
      </c>
    </row>
    <row r="91" spans="1:40" ht="31.5">
      <c r="A91" s="1327">
        <v>82</v>
      </c>
      <c r="B91" s="1339" t="s">
        <v>795</v>
      </c>
      <c r="C91" s="1339"/>
      <c r="D91" s="1339"/>
      <c r="E91" s="2155" t="s">
        <v>1117</v>
      </c>
      <c r="F91" s="1335" t="s">
        <v>1247</v>
      </c>
      <c r="G91" s="2156"/>
      <c r="H91" s="1337" t="s">
        <v>189</v>
      </c>
      <c r="I91" s="1330">
        <v>2015</v>
      </c>
      <c r="J91" s="1330"/>
      <c r="K91" s="1330">
        <v>2017</v>
      </c>
      <c r="L91" s="1330"/>
      <c r="M91" s="1330"/>
      <c r="N91" s="1784" t="s">
        <v>1120</v>
      </c>
      <c r="O91" s="2155">
        <f>VLOOKUP(B91,goc!$B$28:$AA$434,14,0)</f>
        <v>3086</v>
      </c>
      <c r="P91" s="2155"/>
      <c r="Q91" s="2155">
        <f>VLOOKUP(B91,goc!$B$28:$AA$434,16,0)</f>
        <v>3086</v>
      </c>
      <c r="R91" s="2155">
        <f>VLOOKUP(B91,goc!$B$28:$AA$434,17,0)</f>
        <v>1080</v>
      </c>
      <c r="S91" s="2155"/>
      <c r="T91" s="2155">
        <f>VLOOKUP(B91,goc!$B$28:$AA$434,19,0)</f>
        <v>1080</v>
      </c>
      <c r="U91" s="2155">
        <v>1697</v>
      </c>
      <c r="V91" s="1496">
        <v>900</v>
      </c>
      <c r="W91" s="1496"/>
      <c r="X91" s="1496">
        <v>797</v>
      </c>
      <c r="Y91" s="1496"/>
      <c r="Z91" s="1496"/>
      <c r="AA91" s="1496"/>
      <c r="AB91" s="1496"/>
      <c r="AC91" s="1496"/>
      <c r="AD91" s="1496"/>
      <c r="AE91" s="2155">
        <f t="shared" si="4"/>
        <v>1697</v>
      </c>
      <c r="AF91" s="2155">
        <f>VLOOKUP(B91,goc!$B$28:$AA$434,21,0)</f>
        <v>1697</v>
      </c>
      <c r="AG91" s="2155">
        <f>VLOOKUP(B91,goc!$B$28:$AA$434,22,0)</f>
        <v>900</v>
      </c>
      <c r="AH91" s="2155">
        <f>VLOOKUP(B91,goc!$B$28:$AA$434,23,0)</f>
        <v>797</v>
      </c>
      <c r="AI91" s="2155">
        <f>VLOOKUP(B91,goc!$B$28:$AA$434,25,0)</f>
        <v>797</v>
      </c>
      <c r="AJ91" s="2155">
        <f>VLOOKUP(B91,goc!$B$28:$AA$434,26,0)</f>
        <v>0</v>
      </c>
      <c r="AK91" s="2155">
        <f t="shared" si="5"/>
        <v>0</v>
      </c>
      <c r="AL91" s="2155"/>
      <c r="AN91" s="1550">
        <f t="shared" si="6"/>
        <v>309</v>
      </c>
    </row>
    <row r="92" spans="1:40" ht="47.25">
      <c r="A92" s="1327">
        <v>83</v>
      </c>
      <c r="B92" s="1337" t="s">
        <v>796</v>
      </c>
      <c r="C92" s="1337"/>
      <c r="D92" s="1337"/>
      <c r="E92" s="2155" t="s">
        <v>1117</v>
      </c>
      <c r="F92" s="1335" t="s">
        <v>1247</v>
      </c>
      <c r="G92" s="2156"/>
      <c r="H92" s="1345" t="s">
        <v>26</v>
      </c>
      <c r="I92" s="1330">
        <v>2015</v>
      </c>
      <c r="J92" s="1330"/>
      <c r="K92" s="1330">
        <v>2017</v>
      </c>
      <c r="L92" s="1330"/>
      <c r="M92" s="1330"/>
      <c r="N92" s="1785" t="s">
        <v>797</v>
      </c>
      <c r="O92" s="2155">
        <f>VLOOKUP(B92,goc!$B$28:$AA$434,14,0)</f>
        <v>5656</v>
      </c>
      <c r="P92" s="2155"/>
      <c r="Q92" s="2155">
        <f>VLOOKUP(B92,goc!$B$28:$AA$434,16,0)</f>
        <v>5656</v>
      </c>
      <c r="R92" s="2155">
        <f>VLOOKUP(B92,goc!$B$28:$AA$434,17,0)</f>
        <v>1980</v>
      </c>
      <c r="S92" s="2155"/>
      <c r="T92" s="2155">
        <f>VLOOKUP(B92,goc!$B$28:$AA$434,19,0)</f>
        <v>1980</v>
      </c>
      <c r="U92" s="2155">
        <v>3110</v>
      </c>
      <c r="V92" s="1496">
        <v>1610</v>
      </c>
      <c r="W92" s="1496"/>
      <c r="X92" s="1496">
        <v>1500</v>
      </c>
      <c r="Y92" s="1496"/>
      <c r="Z92" s="1496"/>
      <c r="AA92" s="1496"/>
      <c r="AB92" s="1496"/>
      <c r="AC92" s="1496"/>
      <c r="AD92" s="1496"/>
      <c r="AE92" s="2155">
        <f t="shared" si="4"/>
        <v>3110</v>
      </c>
      <c r="AF92" s="2155">
        <f>VLOOKUP(B92,goc!$B$28:$AA$434,21,0)</f>
        <v>3110</v>
      </c>
      <c r="AG92" s="2155">
        <f>VLOOKUP(B92,goc!$B$28:$AA$434,22,0)</f>
        <v>1610</v>
      </c>
      <c r="AH92" s="2155">
        <f>VLOOKUP(B92,goc!$B$28:$AA$434,23,0)</f>
        <v>1500</v>
      </c>
      <c r="AI92" s="2155">
        <f>VLOOKUP(B92,goc!$B$28:$AA$434,25,0)</f>
        <v>1500</v>
      </c>
      <c r="AJ92" s="2155">
        <f>VLOOKUP(B92,goc!$B$28:$AA$434,26,0)</f>
        <v>0</v>
      </c>
      <c r="AK92" s="2155">
        <f t="shared" si="5"/>
        <v>0</v>
      </c>
      <c r="AL92" s="2155"/>
      <c r="AN92" s="1550">
        <f t="shared" si="6"/>
        <v>566</v>
      </c>
    </row>
    <row r="93" spans="1:40" ht="126">
      <c r="A93" s="1327">
        <v>84</v>
      </c>
      <c r="B93" s="1339" t="s">
        <v>798</v>
      </c>
      <c r="C93" s="1332" t="s">
        <v>1378</v>
      </c>
      <c r="D93" s="1338">
        <v>3355</v>
      </c>
      <c r="E93" s="2155" t="s">
        <v>1117</v>
      </c>
      <c r="F93" s="1335" t="s">
        <v>1247</v>
      </c>
      <c r="G93" s="2155" t="s">
        <v>9</v>
      </c>
      <c r="H93" s="1340" t="s">
        <v>51</v>
      </c>
      <c r="I93" s="1330">
        <v>2015</v>
      </c>
      <c r="J93" s="1334" t="s">
        <v>1192</v>
      </c>
      <c r="K93" s="1330">
        <v>2017</v>
      </c>
      <c r="L93" s="1334" t="s">
        <v>1223</v>
      </c>
      <c r="M93" s="1330"/>
      <c r="N93" s="1784" t="s">
        <v>1121</v>
      </c>
      <c r="O93" s="2155">
        <f>VLOOKUP(B93,goc!$B$28:$AA$434,14,0)</f>
        <v>3380</v>
      </c>
      <c r="P93" s="2155"/>
      <c r="Q93" s="2155">
        <f>VLOOKUP(B93,goc!$B$28:$AA$434,16,0)</f>
        <v>3380</v>
      </c>
      <c r="R93" s="2155">
        <f>VLOOKUP(B93,goc!$B$28:$AA$434,17,0)</f>
        <v>1080</v>
      </c>
      <c r="S93" s="2155"/>
      <c r="T93" s="2155">
        <f>VLOOKUP(B93,goc!$B$28:$AA$434,19,0)</f>
        <v>1080</v>
      </c>
      <c r="U93" s="2155">
        <v>2275</v>
      </c>
      <c r="V93" s="1496">
        <v>1000</v>
      </c>
      <c r="W93" s="1496"/>
      <c r="X93" s="1496">
        <v>1275</v>
      </c>
      <c r="Y93" s="1496"/>
      <c r="Z93" s="1496"/>
      <c r="AA93" s="1496"/>
      <c r="AB93" s="1496"/>
      <c r="AC93" s="1496"/>
      <c r="AD93" s="1496"/>
      <c r="AE93" s="2155">
        <f t="shared" si="4"/>
        <v>2275</v>
      </c>
      <c r="AF93" s="2155">
        <f>VLOOKUP(B93,goc!$B$28:$AA$434,21,0)</f>
        <v>2275</v>
      </c>
      <c r="AG93" s="2155">
        <f>VLOOKUP(B93,goc!$B$28:$AA$434,22,0)</f>
        <v>1000</v>
      </c>
      <c r="AH93" s="2155">
        <f>VLOOKUP(B93,goc!$B$28:$AA$434,23,0)</f>
        <v>1275</v>
      </c>
      <c r="AI93" s="2155">
        <f>VLOOKUP(B93,goc!$B$28:$AA$434,25,0)</f>
        <v>1275</v>
      </c>
      <c r="AJ93" s="2155">
        <f>VLOOKUP(B93,goc!$B$28:$AA$434,26,0)</f>
        <v>0</v>
      </c>
      <c r="AK93" s="2155">
        <f t="shared" si="5"/>
        <v>0</v>
      </c>
      <c r="AL93" s="2156"/>
      <c r="AN93" s="1550">
        <f t="shared" si="6"/>
        <v>25</v>
      </c>
    </row>
    <row r="94" spans="1:40" ht="47.25">
      <c r="A94" s="1327">
        <v>85</v>
      </c>
      <c r="B94" s="1331" t="s">
        <v>799</v>
      </c>
      <c r="C94" s="1331"/>
      <c r="D94" s="1331"/>
      <c r="E94" s="2155" t="s">
        <v>1117</v>
      </c>
      <c r="F94" s="1335" t="s">
        <v>1247</v>
      </c>
      <c r="G94" s="2155"/>
      <c r="H94" s="1331" t="s">
        <v>211</v>
      </c>
      <c r="I94" s="1330">
        <v>2015</v>
      </c>
      <c r="J94" s="1330"/>
      <c r="K94" s="1330">
        <v>2017</v>
      </c>
      <c r="L94" s="1330"/>
      <c r="M94" s="1330"/>
      <c r="N94" s="1782" t="s">
        <v>800</v>
      </c>
      <c r="O94" s="2155">
        <f>VLOOKUP(B94,goc!$B$28:$AA$434,14,0)</f>
        <v>2959</v>
      </c>
      <c r="P94" s="2155"/>
      <c r="Q94" s="2155">
        <f>VLOOKUP(B94,goc!$B$28:$AA$434,16,0)</f>
        <v>2959</v>
      </c>
      <c r="R94" s="2155">
        <f>VLOOKUP(B94,goc!$B$28:$AA$434,17,0)</f>
        <v>1040</v>
      </c>
      <c r="S94" s="2155"/>
      <c r="T94" s="2155">
        <f>VLOOKUP(B94,goc!$B$28:$AA$434,19,0)</f>
        <v>1040</v>
      </c>
      <c r="U94" s="2155">
        <v>1623</v>
      </c>
      <c r="V94" s="1496">
        <v>825</v>
      </c>
      <c r="W94" s="1496"/>
      <c r="X94" s="1496">
        <v>798</v>
      </c>
      <c r="Y94" s="1496"/>
      <c r="Z94" s="1496"/>
      <c r="AA94" s="1496"/>
      <c r="AB94" s="1496"/>
      <c r="AC94" s="1496"/>
      <c r="AD94" s="1496"/>
      <c r="AE94" s="2155">
        <f t="shared" si="4"/>
        <v>1623</v>
      </c>
      <c r="AF94" s="2155">
        <f>VLOOKUP(B94,goc!$B$28:$AA$434,21,0)</f>
        <v>1623</v>
      </c>
      <c r="AG94" s="2155">
        <f>VLOOKUP(B94,goc!$B$28:$AA$434,22,0)</f>
        <v>825</v>
      </c>
      <c r="AH94" s="2155">
        <f>VLOOKUP(B94,goc!$B$28:$AA$434,23,0)</f>
        <v>798</v>
      </c>
      <c r="AI94" s="2155">
        <f>VLOOKUP(B94,goc!$B$28:$AA$434,25,0)</f>
        <v>798</v>
      </c>
      <c r="AJ94" s="2155">
        <f>VLOOKUP(B94,goc!$B$28:$AA$434,26,0)</f>
        <v>0</v>
      </c>
      <c r="AK94" s="2155">
        <f t="shared" si="5"/>
        <v>0</v>
      </c>
      <c r="AL94" s="2156"/>
      <c r="AN94" s="1550">
        <f t="shared" si="6"/>
        <v>296</v>
      </c>
    </row>
    <row r="95" spans="1:40" ht="47.25">
      <c r="A95" s="1327">
        <v>86</v>
      </c>
      <c r="B95" s="1337" t="s">
        <v>801</v>
      </c>
      <c r="C95" s="1337"/>
      <c r="D95" s="1337"/>
      <c r="E95" s="2155" t="s">
        <v>1117</v>
      </c>
      <c r="F95" s="1335" t="s">
        <v>1247</v>
      </c>
      <c r="G95" s="2156"/>
      <c r="H95" s="1341" t="s">
        <v>132</v>
      </c>
      <c r="I95" s="1330">
        <v>2015</v>
      </c>
      <c r="J95" s="1330"/>
      <c r="K95" s="1330">
        <v>2017</v>
      </c>
      <c r="L95" s="1330"/>
      <c r="M95" s="1330"/>
      <c r="N95" s="1785" t="s">
        <v>802</v>
      </c>
      <c r="O95" s="2155">
        <f>VLOOKUP(B95,goc!$B$28:$AA$434,14,0)</f>
        <v>5741</v>
      </c>
      <c r="P95" s="2155"/>
      <c r="Q95" s="2155">
        <f>VLOOKUP(B95,goc!$B$28:$AA$434,16,0)</f>
        <v>5741</v>
      </c>
      <c r="R95" s="2155">
        <f>VLOOKUP(B95,goc!$B$28:$AA$434,17,0)</f>
        <v>2010</v>
      </c>
      <c r="S95" s="2155"/>
      <c r="T95" s="2155">
        <f>VLOOKUP(B95,goc!$B$28:$AA$434,19,0)</f>
        <v>2010</v>
      </c>
      <c r="U95" s="2155">
        <v>3157</v>
      </c>
      <c r="V95" s="1496">
        <v>1630</v>
      </c>
      <c r="W95" s="1496"/>
      <c r="X95" s="1496">
        <v>1527</v>
      </c>
      <c r="Y95" s="1496"/>
      <c r="Z95" s="1496"/>
      <c r="AA95" s="1496"/>
      <c r="AB95" s="1496"/>
      <c r="AC95" s="1496"/>
      <c r="AD95" s="1496"/>
      <c r="AE95" s="2155">
        <f t="shared" si="4"/>
        <v>3157</v>
      </c>
      <c r="AF95" s="2155">
        <f>VLOOKUP(B95,goc!$B$28:$AA$434,21,0)</f>
        <v>3157</v>
      </c>
      <c r="AG95" s="2155">
        <f>VLOOKUP(B95,goc!$B$28:$AA$434,22,0)</f>
        <v>1630</v>
      </c>
      <c r="AH95" s="2155">
        <f>VLOOKUP(B95,goc!$B$28:$AA$434,23,0)</f>
        <v>1527</v>
      </c>
      <c r="AI95" s="2155">
        <f>VLOOKUP(B95,goc!$B$28:$AA$434,25,0)</f>
        <v>1527</v>
      </c>
      <c r="AJ95" s="2155">
        <f>VLOOKUP(B95,goc!$B$28:$AA$434,26,0)</f>
        <v>0</v>
      </c>
      <c r="AK95" s="2155">
        <f t="shared" si="5"/>
        <v>0</v>
      </c>
      <c r="AL95" s="2155"/>
      <c r="AN95" s="1550">
        <f t="shared" si="6"/>
        <v>574</v>
      </c>
    </row>
    <row r="96" spans="1:40" ht="78.75">
      <c r="A96" s="1327">
        <v>87</v>
      </c>
      <c r="B96" s="1331" t="s">
        <v>700</v>
      </c>
      <c r="C96" s="1331" t="s">
        <v>1329</v>
      </c>
      <c r="D96" s="1333">
        <v>5267</v>
      </c>
      <c r="E96" s="2155" t="s">
        <v>1117</v>
      </c>
      <c r="F96" s="2155" t="s">
        <v>1246</v>
      </c>
      <c r="G96" s="1329"/>
      <c r="H96" s="1345" t="s">
        <v>189</v>
      </c>
      <c r="I96" s="1330">
        <v>2013</v>
      </c>
      <c r="J96" s="1334" t="s">
        <v>1244</v>
      </c>
      <c r="K96" s="1330">
        <v>2015</v>
      </c>
      <c r="L96" s="1334" t="s">
        <v>1250</v>
      </c>
      <c r="M96" s="1330"/>
      <c r="N96" s="1783" t="s">
        <v>701</v>
      </c>
      <c r="O96" s="2155">
        <f>VLOOKUP(B96,goc!$B$28:$AA$434,14,0)</f>
        <v>5267</v>
      </c>
      <c r="P96" s="2155"/>
      <c r="Q96" s="2155">
        <f>VLOOKUP(B96,goc!$B$28:$AA$434,16,0)</f>
        <v>828</v>
      </c>
      <c r="R96" s="2155">
        <f>VLOOKUP(B96,goc!$B$28:$AA$434,17,0)</f>
        <v>4440</v>
      </c>
      <c r="S96" s="2155"/>
      <c r="T96" s="2155">
        <f>VLOOKUP(B96,goc!$B$28:$AA$434,19,0)</f>
        <v>0</v>
      </c>
      <c r="U96" s="2155">
        <v>828</v>
      </c>
      <c r="V96" s="1496">
        <v>700</v>
      </c>
      <c r="W96" s="1496"/>
      <c r="X96" s="1496">
        <v>128</v>
      </c>
      <c r="Y96" s="1496"/>
      <c r="Z96" s="1496"/>
      <c r="AA96" s="1496"/>
      <c r="AB96" s="1496"/>
      <c r="AC96" s="1496"/>
      <c r="AD96" s="1496"/>
      <c r="AE96" s="2155">
        <f t="shared" si="4"/>
        <v>828</v>
      </c>
      <c r="AF96" s="2155">
        <f>VLOOKUP(B96,goc!$B$28:$AA$434,21,0)</f>
        <v>828</v>
      </c>
      <c r="AG96" s="2155">
        <f>VLOOKUP(B96,goc!$B$28:$AA$434,22,0)</f>
        <v>700</v>
      </c>
      <c r="AH96" s="2155">
        <f>VLOOKUP(B96,goc!$B$28:$AA$434,23,0)</f>
        <v>128</v>
      </c>
      <c r="AI96" s="2155">
        <f>VLOOKUP(B96,goc!$B$28:$AA$434,25,0)</f>
        <v>128</v>
      </c>
      <c r="AJ96" s="2155">
        <f>VLOOKUP(B96,goc!$B$28:$AA$434,26,0)</f>
        <v>0</v>
      </c>
      <c r="AK96" s="2155">
        <f t="shared" si="5"/>
        <v>0</v>
      </c>
      <c r="AL96" s="2157"/>
      <c r="AN96" s="1550"/>
    </row>
    <row r="97" spans="1:40" ht="78.75">
      <c r="A97" s="1327">
        <v>88</v>
      </c>
      <c r="B97" s="1336" t="s">
        <v>803</v>
      </c>
      <c r="C97" s="1332" t="s">
        <v>1376</v>
      </c>
      <c r="D97" s="1338">
        <v>2331</v>
      </c>
      <c r="E97" s="2155" t="s">
        <v>1117</v>
      </c>
      <c r="F97" s="1335" t="s">
        <v>1247</v>
      </c>
      <c r="G97" s="2156"/>
      <c r="H97" s="1341" t="s">
        <v>132</v>
      </c>
      <c r="I97" s="1330">
        <v>2015</v>
      </c>
      <c r="J97" s="1330"/>
      <c r="K97" s="1330">
        <v>2017</v>
      </c>
      <c r="L97" s="1330"/>
      <c r="M97" s="1330"/>
      <c r="N97" s="1785" t="s">
        <v>804</v>
      </c>
      <c r="O97" s="2155">
        <f>VLOOKUP(B97,goc!$B$28:$AA$434,14,0)</f>
        <v>2352</v>
      </c>
      <c r="P97" s="2155"/>
      <c r="Q97" s="2155">
        <f>VLOOKUP(B97,goc!$B$28:$AA$434,16,0)</f>
        <v>2352</v>
      </c>
      <c r="R97" s="2155">
        <f>VLOOKUP(B97,goc!$B$28:$AA$434,17,0)</f>
        <v>830</v>
      </c>
      <c r="S97" s="2155"/>
      <c r="T97" s="2155">
        <f>VLOOKUP(B97,goc!$B$28:$AA$434,19,0)</f>
        <v>830</v>
      </c>
      <c r="U97" s="2155">
        <v>1287</v>
      </c>
      <c r="V97" s="1496">
        <v>690</v>
      </c>
      <c r="W97" s="1496"/>
      <c r="X97" s="1496">
        <v>597</v>
      </c>
      <c r="Y97" s="1496"/>
      <c r="Z97" s="1496"/>
      <c r="AA97" s="1496"/>
      <c r="AB97" s="1496"/>
      <c r="AC97" s="1496"/>
      <c r="AD97" s="1496"/>
      <c r="AE97" s="2155">
        <f t="shared" si="4"/>
        <v>1287</v>
      </c>
      <c r="AF97" s="2155">
        <f>VLOOKUP(B97,goc!$B$28:$AA$434,21,0)</f>
        <v>1287</v>
      </c>
      <c r="AG97" s="2155">
        <f>VLOOKUP(B97,goc!$B$28:$AA$434,22,0)</f>
        <v>690</v>
      </c>
      <c r="AH97" s="2155">
        <f>VLOOKUP(B97,goc!$B$28:$AA$434,23,0)</f>
        <v>597</v>
      </c>
      <c r="AI97" s="2155">
        <f>VLOOKUP(B97,goc!$B$28:$AA$434,25,0)</f>
        <v>597</v>
      </c>
      <c r="AJ97" s="2155">
        <f>VLOOKUP(B97,goc!$B$28:$AA$434,26,0)</f>
        <v>0</v>
      </c>
      <c r="AK97" s="2155">
        <f t="shared" si="5"/>
        <v>0</v>
      </c>
      <c r="AL97" s="2155"/>
      <c r="AN97" s="1550"/>
    </row>
    <row r="98" spans="1:40" ht="78.75">
      <c r="A98" s="1327">
        <v>89</v>
      </c>
      <c r="B98" s="1337" t="s">
        <v>805</v>
      </c>
      <c r="C98" s="1337"/>
      <c r="D98" s="1337"/>
      <c r="E98" s="2155" t="s">
        <v>1117</v>
      </c>
      <c r="F98" s="1343" t="s">
        <v>1248</v>
      </c>
      <c r="G98" s="2156"/>
      <c r="H98" s="1345" t="s">
        <v>189</v>
      </c>
      <c r="I98" s="1330">
        <v>2016</v>
      </c>
      <c r="J98" s="1330"/>
      <c r="K98" s="1330">
        <v>2018</v>
      </c>
      <c r="L98" s="1330"/>
      <c r="M98" s="1344" t="s">
        <v>1379</v>
      </c>
      <c r="N98" s="1786" t="s">
        <v>806</v>
      </c>
      <c r="O98" s="2155">
        <f>VLOOKUP(B98,goc!$B$28:$AA$434,14,0)</f>
        <v>3549</v>
      </c>
      <c r="P98" s="2155"/>
      <c r="Q98" s="2155">
        <f>VLOOKUP(B98,goc!$B$28:$AA$434,16,0)</f>
        <v>3549</v>
      </c>
      <c r="R98" s="2155">
        <f>VLOOKUP(B98,goc!$B$28:$AA$434,17,0)</f>
        <v>200</v>
      </c>
      <c r="S98" s="2155"/>
      <c r="T98" s="2155">
        <f>VLOOKUP(B98,goc!$B$28:$AA$434,19,0)</f>
        <v>200</v>
      </c>
      <c r="U98" s="2155">
        <v>2994</v>
      </c>
      <c r="V98" s="1496">
        <v>1103</v>
      </c>
      <c r="W98" s="1496"/>
      <c r="X98" s="1496">
        <v>980</v>
      </c>
      <c r="Y98" s="1496"/>
      <c r="Z98" s="1496">
        <v>911</v>
      </c>
      <c r="AA98" s="1496"/>
      <c r="AB98" s="1496"/>
      <c r="AC98" s="1496"/>
      <c r="AD98" s="1496"/>
      <c r="AE98" s="2155">
        <f t="shared" si="4"/>
        <v>2994</v>
      </c>
      <c r="AF98" s="2155">
        <f>VLOOKUP(B98,goc!$B$28:$AA$434,21,0)</f>
        <v>2994</v>
      </c>
      <c r="AG98" s="2155">
        <f>VLOOKUP(B98,goc!$B$28:$AA$434,22,0)</f>
        <v>1103</v>
      </c>
      <c r="AH98" s="2155">
        <f>VLOOKUP(B98,goc!$B$28:$AA$434,23,0)</f>
        <v>1891.1</v>
      </c>
      <c r="AI98" s="2155">
        <f>VLOOKUP(B98,goc!$B$28:$AA$434,25,0)</f>
        <v>980</v>
      </c>
      <c r="AJ98" s="2155">
        <f>VLOOKUP(B98,goc!$B$28:$AA$434,26,0)</f>
        <v>911</v>
      </c>
      <c r="AK98" s="2155">
        <f t="shared" si="5"/>
        <v>0</v>
      </c>
      <c r="AL98" s="2157"/>
      <c r="AM98" s="1319"/>
      <c r="AN98" s="1550">
        <f t="shared" si="6"/>
        <v>355</v>
      </c>
    </row>
    <row r="99" spans="1:40" ht="47.25">
      <c r="A99" s="1327">
        <v>90</v>
      </c>
      <c r="B99" s="1337" t="s">
        <v>807</v>
      </c>
      <c r="C99" s="1337"/>
      <c r="D99" s="1337"/>
      <c r="E99" s="2155" t="s">
        <v>1117</v>
      </c>
      <c r="F99" s="1343" t="s">
        <v>1248</v>
      </c>
      <c r="G99" s="2156"/>
      <c r="H99" s="1341" t="s">
        <v>132</v>
      </c>
      <c r="I99" s="1330">
        <v>2016</v>
      </c>
      <c r="J99" s="1330"/>
      <c r="K99" s="1330">
        <v>2020</v>
      </c>
      <c r="L99" s="1330"/>
      <c r="M99" s="1330"/>
      <c r="N99" s="1786" t="s">
        <v>808</v>
      </c>
      <c r="O99" s="2155">
        <f>VLOOKUP(B99,goc!$B$28:$AA$434,14,0)</f>
        <v>3400</v>
      </c>
      <c r="P99" s="2155"/>
      <c r="Q99" s="2155">
        <f>VLOOKUP(B99,goc!$B$28:$AA$434,16,0)</f>
        <v>3400</v>
      </c>
      <c r="R99" s="2155">
        <f>VLOOKUP(B99,goc!$B$28:$AA$434,17,0)</f>
        <v>190</v>
      </c>
      <c r="S99" s="2155"/>
      <c r="T99" s="2155">
        <f>VLOOKUP(B99,goc!$B$28:$AA$434,19,0)</f>
        <v>190</v>
      </c>
      <c r="U99" s="2155">
        <v>2870</v>
      </c>
      <c r="V99" s="1496">
        <v>1150</v>
      </c>
      <c r="W99" s="1496"/>
      <c r="X99" s="1496">
        <v>980</v>
      </c>
      <c r="Y99" s="1496"/>
      <c r="Z99" s="1496">
        <v>740</v>
      </c>
      <c r="AA99" s="1496"/>
      <c r="AB99" s="1496"/>
      <c r="AC99" s="1496"/>
      <c r="AD99" s="1496"/>
      <c r="AE99" s="2155">
        <f t="shared" si="4"/>
        <v>2870</v>
      </c>
      <c r="AF99" s="2155">
        <f>VLOOKUP(B99,goc!$B$28:$AA$434,21,0)</f>
        <v>2870</v>
      </c>
      <c r="AG99" s="2155">
        <f>VLOOKUP(B99,goc!$B$28:$AA$434,22,0)</f>
        <v>1150</v>
      </c>
      <c r="AH99" s="2155">
        <f>VLOOKUP(B99,goc!$B$28:$AA$434,23,0)</f>
        <v>1720</v>
      </c>
      <c r="AI99" s="2155">
        <f>VLOOKUP(B99,goc!$B$28:$AA$434,25,0)</f>
        <v>980</v>
      </c>
      <c r="AJ99" s="2155">
        <f>VLOOKUP(B99,goc!$B$28:$AA$434,26,0)</f>
        <v>740</v>
      </c>
      <c r="AK99" s="2155">
        <f t="shared" si="5"/>
        <v>0</v>
      </c>
      <c r="AL99" s="2157"/>
      <c r="AM99" s="1319"/>
      <c r="AN99" s="1550">
        <f t="shared" si="6"/>
        <v>340</v>
      </c>
    </row>
    <row r="100" spans="1:40" ht="78.75">
      <c r="A100" s="1327">
        <v>91</v>
      </c>
      <c r="B100" s="1345" t="s">
        <v>1381</v>
      </c>
      <c r="C100" s="1345"/>
      <c r="D100" s="1345"/>
      <c r="E100" s="2155" t="s">
        <v>1117</v>
      </c>
      <c r="F100" s="1343" t="s">
        <v>1248</v>
      </c>
      <c r="G100" s="2156"/>
      <c r="H100" s="1345" t="s">
        <v>237</v>
      </c>
      <c r="I100" s="1330">
        <v>2016</v>
      </c>
      <c r="J100" s="1330"/>
      <c r="K100" s="1330">
        <v>2018</v>
      </c>
      <c r="L100" s="1330"/>
      <c r="M100" s="1344" t="s">
        <v>1380</v>
      </c>
      <c r="N100" s="1787" t="s">
        <v>809</v>
      </c>
      <c r="O100" s="2155">
        <f>VLOOKUP(B100,goc!$B$28:$AA$434,14,0)</f>
        <v>2816</v>
      </c>
      <c r="P100" s="2155"/>
      <c r="Q100" s="2155">
        <f>VLOOKUP(B100,goc!$B$28:$AA$434,16,0)</f>
        <v>2816</v>
      </c>
      <c r="R100" s="2155">
        <f>VLOOKUP(B100,goc!$B$28:$AA$434,17,0)</f>
        <v>150</v>
      </c>
      <c r="S100" s="2155"/>
      <c r="T100" s="2155">
        <f>VLOOKUP(B100,goc!$B$28:$AA$434,19,0)</f>
        <v>150</v>
      </c>
      <c r="U100" s="2155">
        <v>2384</v>
      </c>
      <c r="V100" s="1496">
        <v>1200</v>
      </c>
      <c r="W100" s="1496"/>
      <c r="X100" s="1496">
        <v>600</v>
      </c>
      <c r="Y100" s="1496"/>
      <c r="Z100" s="1496">
        <v>584</v>
      </c>
      <c r="AA100" s="1496"/>
      <c r="AB100" s="1496"/>
      <c r="AC100" s="1496"/>
      <c r="AD100" s="1496"/>
      <c r="AE100" s="2155">
        <f t="shared" si="4"/>
        <v>2384</v>
      </c>
      <c r="AF100" s="2155">
        <f>VLOOKUP(B100,goc!$B$28:$AA$434,21,0)</f>
        <v>2384</v>
      </c>
      <c r="AG100" s="2155">
        <f>VLOOKUP(B100,goc!$B$28:$AA$434,22,0)</f>
        <v>1200</v>
      </c>
      <c r="AH100" s="2155">
        <f>VLOOKUP(B100,goc!$B$28:$AA$434,23,0)</f>
        <v>1184</v>
      </c>
      <c r="AI100" s="2155">
        <f>VLOOKUP(B100,goc!$B$28:$AA$434,25,0)</f>
        <v>600</v>
      </c>
      <c r="AJ100" s="2155">
        <f>VLOOKUP(B100,goc!$B$28:$AA$434,26,0)</f>
        <v>584</v>
      </c>
      <c r="AK100" s="2155">
        <f t="shared" si="5"/>
        <v>0</v>
      </c>
      <c r="AL100" s="2157"/>
      <c r="AM100" s="1319"/>
      <c r="AN100" s="1550">
        <f t="shared" si="6"/>
        <v>282</v>
      </c>
    </row>
    <row r="101" spans="1:40" ht="47.25">
      <c r="A101" s="1327">
        <v>92</v>
      </c>
      <c r="B101" s="1345" t="s">
        <v>810</v>
      </c>
      <c r="C101" s="1345"/>
      <c r="D101" s="1345"/>
      <c r="E101" s="2155" t="s">
        <v>1117</v>
      </c>
      <c r="F101" s="1343" t="s">
        <v>1248</v>
      </c>
      <c r="G101" s="2155" t="s">
        <v>9</v>
      </c>
      <c r="H101" s="1341" t="s">
        <v>132</v>
      </c>
      <c r="I101" s="1330">
        <v>2016</v>
      </c>
      <c r="J101" s="1330"/>
      <c r="K101" s="1330">
        <v>2018</v>
      </c>
      <c r="L101" s="1330"/>
      <c r="M101" s="1330"/>
      <c r="N101" s="1787" t="s">
        <v>811</v>
      </c>
      <c r="O101" s="2155">
        <f>VLOOKUP(B101,goc!$B$28:$AA$434,14,0)</f>
        <v>3000</v>
      </c>
      <c r="P101" s="2155"/>
      <c r="Q101" s="2155">
        <f>VLOOKUP(B101,goc!$B$28:$AA$434,16,0)</f>
        <v>3000</v>
      </c>
      <c r="R101" s="2155">
        <f>VLOOKUP(B101,goc!$B$28:$AA$434,17,0)</f>
        <v>150</v>
      </c>
      <c r="S101" s="2155"/>
      <c r="T101" s="2155">
        <f>VLOOKUP(B101,goc!$B$28:$AA$434,19,0)</f>
        <v>150</v>
      </c>
      <c r="U101" s="2155">
        <v>2550</v>
      </c>
      <c r="V101" s="1496">
        <v>1232</v>
      </c>
      <c r="W101" s="1496"/>
      <c r="X101" s="1496">
        <v>600</v>
      </c>
      <c r="Y101" s="1496"/>
      <c r="Z101" s="1496">
        <v>718</v>
      </c>
      <c r="AA101" s="1496"/>
      <c r="AB101" s="1496"/>
      <c r="AC101" s="1496"/>
      <c r="AD101" s="1496"/>
      <c r="AE101" s="2155">
        <f t="shared" si="4"/>
        <v>2550</v>
      </c>
      <c r="AF101" s="2155">
        <f>VLOOKUP(B101,goc!$B$28:$AA$434,21,0)</f>
        <v>2550</v>
      </c>
      <c r="AG101" s="2155">
        <f>VLOOKUP(B101,goc!$B$28:$AA$434,22,0)</f>
        <v>1232</v>
      </c>
      <c r="AH101" s="2155">
        <f>VLOOKUP(B101,goc!$B$28:$AA$434,23,0)</f>
        <v>1318</v>
      </c>
      <c r="AI101" s="2155">
        <f>VLOOKUP(B101,goc!$B$28:$AA$434,25,0)</f>
        <v>600</v>
      </c>
      <c r="AJ101" s="2155">
        <f>VLOOKUP(B101,goc!$B$28:$AA$434,26,0)</f>
        <v>718</v>
      </c>
      <c r="AK101" s="2155">
        <f t="shared" si="5"/>
        <v>0</v>
      </c>
      <c r="AL101" s="2157"/>
      <c r="AM101" s="1319"/>
      <c r="AN101" s="1550">
        <f t="shared" si="6"/>
        <v>300</v>
      </c>
    </row>
    <row r="102" spans="1:40" ht="47.25">
      <c r="A102" s="1327">
        <v>93</v>
      </c>
      <c r="B102" s="1336" t="s">
        <v>812</v>
      </c>
      <c r="C102" s="1336"/>
      <c r="D102" s="1336"/>
      <c r="E102" s="2155" t="s">
        <v>1117</v>
      </c>
      <c r="F102" s="1343" t="s">
        <v>1248</v>
      </c>
      <c r="G102" s="2156"/>
      <c r="H102" s="1345" t="s">
        <v>26</v>
      </c>
      <c r="I102" s="1330">
        <v>2016</v>
      </c>
      <c r="J102" s="1330"/>
      <c r="K102" s="1330">
        <v>2018</v>
      </c>
      <c r="L102" s="1330"/>
      <c r="M102" s="1330"/>
      <c r="N102" s="1786" t="s">
        <v>813</v>
      </c>
      <c r="O102" s="2155">
        <f>VLOOKUP(B102,goc!$B$28:$AA$434,14,0)</f>
        <v>3000</v>
      </c>
      <c r="P102" s="2155"/>
      <c r="Q102" s="2155">
        <f>VLOOKUP(B102,goc!$B$28:$AA$434,16,0)</f>
        <v>3000</v>
      </c>
      <c r="R102" s="2155">
        <f>VLOOKUP(B102,goc!$B$28:$AA$434,17,0)</f>
        <v>200</v>
      </c>
      <c r="S102" s="2155"/>
      <c r="T102" s="2155">
        <f>VLOOKUP(B102,goc!$B$28:$AA$434,19,0)</f>
        <v>200</v>
      </c>
      <c r="U102" s="2155">
        <v>2500</v>
      </c>
      <c r="V102" s="1496">
        <v>1000</v>
      </c>
      <c r="W102" s="1496"/>
      <c r="X102" s="1496">
        <v>740</v>
      </c>
      <c r="Y102" s="1496"/>
      <c r="Z102" s="1496">
        <v>760</v>
      </c>
      <c r="AA102" s="1496"/>
      <c r="AB102" s="1496"/>
      <c r="AC102" s="1496"/>
      <c r="AD102" s="1496"/>
      <c r="AE102" s="2155">
        <f t="shared" si="4"/>
        <v>2500</v>
      </c>
      <c r="AF102" s="2155">
        <f>VLOOKUP(B102,goc!$B$28:$AA$434,21,0)</f>
        <v>2500</v>
      </c>
      <c r="AG102" s="2155">
        <f>VLOOKUP(B102,goc!$B$28:$AA$434,22,0)</f>
        <v>1000</v>
      </c>
      <c r="AH102" s="2155">
        <f>VLOOKUP(B102,goc!$B$28:$AA$434,23,0)</f>
        <v>1500</v>
      </c>
      <c r="AI102" s="2155">
        <f>VLOOKUP(B102,goc!$B$28:$AA$434,25,0)</f>
        <v>740</v>
      </c>
      <c r="AJ102" s="2155">
        <f>VLOOKUP(B102,goc!$B$28:$AA$434,26,0)</f>
        <v>760</v>
      </c>
      <c r="AK102" s="2155">
        <f t="shared" si="5"/>
        <v>0</v>
      </c>
      <c r="AL102" s="2157"/>
      <c r="AM102" s="1319"/>
      <c r="AN102" s="1550">
        <f t="shared" si="6"/>
        <v>300</v>
      </c>
    </row>
    <row r="103" spans="1:40" ht="47.25">
      <c r="A103" s="1327">
        <v>94</v>
      </c>
      <c r="B103" s="1337" t="s">
        <v>814</v>
      </c>
      <c r="C103" s="1337"/>
      <c r="D103" s="1337"/>
      <c r="E103" s="2155" t="s">
        <v>1117</v>
      </c>
      <c r="F103" s="1343" t="s">
        <v>1248</v>
      </c>
      <c r="G103" s="2156"/>
      <c r="H103" s="1345" t="s">
        <v>26</v>
      </c>
      <c r="I103" s="1330">
        <v>2016</v>
      </c>
      <c r="J103" s="1330"/>
      <c r="K103" s="1330">
        <v>2018</v>
      </c>
      <c r="L103" s="1330"/>
      <c r="M103" s="1330"/>
      <c r="N103" s="1786" t="s">
        <v>815</v>
      </c>
      <c r="O103" s="2155">
        <f>VLOOKUP(B103,goc!$B$28:$AA$434,14,0)</f>
        <v>4104</v>
      </c>
      <c r="P103" s="2155"/>
      <c r="Q103" s="2155">
        <f>VLOOKUP(B103,goc!$B$28:$AA$434,16,0)</f>
        <v>4104</v>
      </c>
      <c r="R103" s="2155">
        <f>VLOOKUP(B103,goc!$B$28:$AA$434,17,0)</f>
        <v>150</v>
      </c>
      <c r="S103" s="2155"/>
      <c r="T103" s="2155">
        <f>VLOOKUP(B103,goc!$B$28:$AA$434,19,0)</f>
        <v>150</v>
      </c>
      <c r="U103" s="2155">
        <v>3534</v>
      </c>
      <c r="V103" s="1496">
        <v>1500</v>
      </c>
      <c r="W103" s="1496"/>
      <c r="X103" s="1496">
        <v>1050</v>
      </c>
      <c r="Y103" s="1496"/>
      <c r="Z103" s="1496">
        <v>984</v>
      </c>
      <c r="AA103" s="1496"/>
      <c r="AB103" s="1496"/>
      <c r="AC103" s="1496"/>
      <c r="AD103" s="1496"/>
      <c r="AE103" s="2155">
        <f t="shared" si="4"/>
        <v>3534</v>
      </c>
      <c r="AF103" s="2155">
        <f>VLOOKUP(B103,goc!$B$28:$AA$434,21,0)</f>
        <v>3534</v>
      </c>
      <c r="AG103" s="2155">
        <f>VLOOKUP(B103,goc!$B$28:$AA$434,22,0)</f>
        <v>1500</v>
      </c>
      <c r="AH103" s="2155">
        <f>VLOOKUP(B103,goc!$B$28:$AA$434,23,0)</f>
        <v>2034</v>
      </c>
      <c r="AI103" s="2155">
        <f>VLOOKUP(B103,goc!$B$28:$AA$434,25,0)</f>
        <v>1050</v>
      </c>
      <c r="AJ103" s="2155">
        <f>VLOOKUP(B103,goc!$B$28:$AA$434,26,0)</f>
        <v>984</v>
      </c>
      <c r="AK103" s="2155">
        <f t="shared" si="5"/>
        <v>0</v>
      </c>
      <c r="AL103" s="2157"/>
      <c r="AM103" s="1319"/>
      <c r="AN103" s="1550">
        <f t="shared" si="6"/>
        <v>420</v>
      </c>
    </row>
    <row r="104" spans="1:40" ht="47.25">
      <c r="A104" s="1327">
        <v>95</v>
      </c>
      <c r="B104" s="1345" t="s">
        <v>816</v>
      </c>
      <c r="C104" s="1345"/>
      <c r="D104" s="1345"/>
      <c r="E104" s="2155" t="s">
        <v>1117</v>
      </c>
      <c r="F104" s="1343" t="s">
        <v>1248</v>
      </c>
      <c r="G104" s="2156"/>
      <c r="H104" s="1341" t="s">
        <v>19</v>
      </c>
      <c r="I104" s="1330">
        <v>2016</v>
      </c>
      <c r="J104" s="1330"/>
      <c r="K104" s="1330">
        <v>2018</v>
      </c>
      <c r="L104" s="1330"/>
      <c r="M104" s="1330"/>
      <c r="N104" s="1787" t="s">
        <v>817</v>
      </c>
      <c r="O104" s="2155">
        <f>VLOOKUP(B104,goc!$B$28:$AA$434,14,0)</f>
        <v>8178</v>
      </c>
      <c r="P104" s="2155"/>
      <c r="Q104" s="2155">
        <f>VLOOKUP(B104,goc!$B$28:$AA$434,16,0)</f>
        <v>8000</v>
      </c>
      <c r="R104" s="2155">
        <f>VLOOKUP(B104,goc!$B$28:$AA$434,17,0)</f>
        <v>300</v>
      </c>
      <c r="S104" s="2155"/>
      <c r="T104" s="2155">
        <f>VLOOKUP(B104,goc!$B$28:$AA$434,19,0)</f>
        <v>300</v>
      </c>
      <c r="U104" s="2155">
        <v>6900</v>
      </c>
      <c r="V104" s="1496">
        <v>2800</v>
      </c>
      <c r="W104" s="1496"/>
      <c r="X104" s="1496">
        <v>2000</v>
      </c>
      <c r="Y104" s="1496"/>
      <c r="Z104" s="1496">
        <v>2100</v>
      </c>
      <c r="AA104" s="1496"/>
      <c r="AB104" s="1496"/>
      <c r="AC104" s="1496"/>
      <c r="AD104" s="1496"/>
      <c r="AE104" s="2155">
        <f t="shared" si="4"/>
        <v>6900</v>
      </c>
      <c r="AF104" s="2155">
        <f>VLOOKUP(B104,goc!$B$28:$AA$434,21,0)</f>
        <v>6900</v>
      </c>
      <c r="AG104" s="2155">
        <f>VLOOKUP(B104,goc!$B$28:$AA$434,22,0)</f>
        <v>2800</v>
      </c>
      <c r="AH104" s="2155">
        <f>VLOOKUP(B104,goc!$B$28:$AA$434,23,0)</f>
        <v>4100</v>
      </c>
      <c r="AI104" s="2155">
        <f>VLOOKUP(B104,goc!$B$28:$AA$434,25,0)</f>
        <v>2000</v>
      </c>
      <c r="AJ104" s="2155">
        <f>VLOOKUP(B104,goc!$B$28:$AA$434,26,0)</f>
        <v>2100</v>
      </c>
      <c r="AK104" s="2155">
        <f t="shared" si="5"/>
        <v>0</v>
      </c>
      <c r="AL104" s="2157"/>
      <c r="AM104" s="1319"/>
      <c r="AN104" s="1550">
        <f t="shared" si="6"/>
        <v>978</v>
      </c>
    </row>
    <row r="105" spans="1:40" ht="78.75">
      <c r="A105" s="1327">
        <v>96</v>
      </c>
      <c r="B105" s="1337" t="s">
        <v>818</v>
      </c>
      <c r="C105" s="1337"/>
      <c r="D105" s="1337"/>
      <c r="E105" s="2155" t="s">
        <v>1117</v>
      </c>
      <c r="F105" s="1343" t="s">
        <v>1248</v>
      </c>
      <c r="G105" s="2155" t="s">
        <v>9</v>
      </c>
      <c r="H105" s="1331" t="s">
        <v>211</v>
      </c>
      <c r="I105" s="1330">
        <v>2016</v>
      </c>
      <c r="J105" s="1330"/>
      <c r="K105" s="1330">
        <v>2018</v>
      </c>
      <c r="L105" s="1330"/>
      <c r="M105" s="1344" t="s">
        <v>1382</v>
      </c>
      <c r="N105" s="1786" t="s">
        <v>819</v>
      </c>
      <c r="O105" s="2155">
        <f>VLOOKUP(B105,goc!$B$28:$AA$434,14,0)</f>
        <v>2500</v>
      </c>
      <c r="P105" s="2155"/>
      <c r="Q105" s="2155">
        <f>VLOOKUP(B105,goc!$B$28:$AA$434,16,0)</f>
        <v>2500</v>
      </c>
      <c r="R105" s="2155">
        <f>VLOOKUP(B105,goc!$B$28:$AA$434,17,0)</f>
        <v>140</v>
      </c>
      <c r="S105" s="2155"/>
      <c r="T105" s="2155">
        <f>VLOOKUP(B105,goc!$B$28:$AA$434,19,0)</f>
        <v>140</v>
      </c>
      <c r="U105" s="2155">
        <v>2110</v>
      </c>
      <c r="V105" s="1496">
        <v>835</v>
      </c>
      <c r="W105" s="1496"/>
      <c r="X105" s="1496">
        <v>630</v>
      </c>
      <c r="Y105" s="1496"/>
      <c r="Z105" s="1496">
        <v>645</v>
      </c>
      <c r="AA105" s="1496"/>
      <c r="AB105" s="1496"/>
      <c r="AC105" s="1496"/>
      <c r="AD105" s="1496"/>
      <c r="AE105" s="2155">
        <f t="shared" si="4"/>
        <v>2110</v>
      </c>
      <c r="AF105" s="2155">
        <f>VLOOKUP(B105,goc!$B$28:$AA$434,21,0)</f>
        <v>2110</v>
      </c>
      <c r="AG105" s="2155">
        <f>VLOOKUP(B105,goc!$B$28:$AA$434,22,0)</f>
        <v>835</v>
      </c>
      <c r="AH105" s="2155">
        <f>VLOOKUP(B105,goc!$B$28:$AA$434,23,0)</f>
        <v>1275</v>
      </c>
      <c r="AI105" s="2155">
        <f>VLOOKUP(B105,goc!$B$28:$AA$434,25,0)</f>
        <v>630</v>
      </c>
      <c r="AJ105" s="2155">
        <f>VLOOKUP(B105,goc!$B$28:$AA$434,26,0)</f>
        <v>645</v>
      </c>
      <c r="AK105" s="2155">
        <f t="shared" si="5"/>
        <v>0</v>
      </c>
      <c r="AL105" s="2157"/>
      <c r="AM105" s="1319"/>
      <c r="AN105" s="1550">
        <f t="shared" si="6"/>
        <v>250</v>
      </c>
    </row>
    <row r="106" spans="1:40" ht="47.25">
      <c r="A106" s="1327">
        <v>97</v>
      </c>
      <c r="B106" s="1337" t="s">
        <v>820</v>
      </c>
      <c r="C106" s="1337"/>
      <c r="D106" s="1337"/>
      <c r="E106" s="2155" t="s">
        <v>1117</v>
      </c>
      <c r="F106" s="1343" t="s">
        <v>1248</v>
      </c>
      <c r="G106" s="2155" t="s">
        <v>9</v>
      </c>
      <c r="H106" s="1345" t="s">
        <v>26</v>
      </c>
      <c r="I106" s="1330">
        <v>2016</v>
      </c>
      <c r="J106" s="1330"/>
      <c r="K106" s="1330">
        <v>2018</v>
      </c>
      <c r="L106" s="1330"/>
      <c r="M106" s="1330"/>
      <c r="N106" s="1786" t="s">
        <v>821</v>
      </c>
      <c r="O106" s="2155">
        <f>VLOOKUP(B106,goc!$B$28:$AA$434,14,0)</f>
        <v>3500</v>
      </c>
      <c r="P106" s="2155"/>
      <c r="Q106" s="2155">
        <f>VLOOKUP(B106,goc!$B$28:$AA$434,16,0)</f>
        <v>3500</v>
      </c>
      <c r="R106" s="2155">
        <f>VLOOKUP(B106,goc!$B$28:$AA$434,17,0)</f>
        <v>150</v>
      </c>
      <c r="S106" s="2155"/>
      <c r="T106" s="2155">
        <f>VLOOKUP(B106,goc!$B$28:$AA$434,19,0)</f>
        <v>150</v>
      </c>
      <c r="U106" s="2155">
        <v>3000</v>
      </c>
      <c r="V106" s="1496">
        <v>1225</v>
      </c>
      <c r="W106" s="1496"/>
      <c r="X106" s="1496">
        <v>1170</v>
      </c>
      <c r="Y106" s="1496"/>
      <c r="Z106" s="1496">
        <v>605</v>
      </c>
      <c r="AA106" s="1496"/>
      <c r="AB106" s="1496"/>
      <c r="AC106" s="1496"/>
      <c r="AD106" s="1496"/>
      <c r="AE106" s="2155">
        <f t="shared" si="4"/>
        <v>3000</v>
      </c>
      <c r="AF106" s="2155">
        <f>VLOOKUP(B106,goc!$B$28:$AA$434,21,0)</f>
        <v>3000</v>
      </c>
      <c r="AG106" s="2155">
        <f>VLOOKUP(B106,goc!$B$28:$AA$434,22,0)</f>
        <v>1225</v>
      </c>
      <c r="AH106" s="2155">
        <f>VLOOKUP(B106,goc!$B$28:$AA$434,23,0)</f>
        <v>1775</v>
      </c>
      <c r="AI106" s="2155">
        <f>VLOOKUP(B106,goc!$B$28:$AA$434,25,0)</f>
        <v>1170</v>
      </c>
      <c r="AJ106" s="2155">
        <f>VLOOKUP(B106,goc!$B$28:$AA$434,26,0)</f>
        <v>605</v>
      </c>
      <c r="AK106" s="2155">
        <f t="shared" si="5"/>
        <v>0</v>
      </c>
      <c r="AL106" s="2157"/>
      <c r="AM106" s="1319"/>
      <c r="AN106" s="1550">
        <f t="shared" si="6"/>
        <v>350</v>
      </c>
    </row>
    <row r="107" spans="1:40" ht="78.75">
      <c r="A107" s="1327">
        <v>98</v>
      </c>
      <c r="B107" s="1345" t="s">
        <v>822</v>
      </c>
      <c r="C107" s="1345"/>
      <c r="D107" s="1345"/>
      <c r="E107" s="2155" t="s">
        <v>1117</v>
      </c>
      <c r="F107" s="1343" t="s">
        <v>1248</v>
      </c>
      <c r="G107" s="2156"/>
      <c r="H107" s="1331" t="s">
        <v>106</v>
      </c>
      <c r="I107" s="1330">
        <v>2016</v>
      </c>
      <c r="J107" s="1330"/>
      <c r="K107" s="1330">
        <v>2018</v>
      </c>
      <c r="L107" s="1330"/>
      <c r="M107" s="1344" t="s">
        <v>1383</v>
      </c>
      <c r="N107" s="1787" t="s">
        <v>813</v>
      </c>
      <c r="O107" s="2155">
        <f>VLOOKUP(B107,goc!$B$28:$AA$434,14,0)</f>
        <v>4000</v>
      </c>
      <c r="P107" s="2155"/>
      <c r="Q107" s="2155">
        <f>VLOOKUP(B107,goc!$B$28:$AA$434,16,0)</f>
        <v>4000</v>
      </c>
      <c r="R107" s="2155">
        <f>VLOOKUP(B107,goc!$B$28:$AA$434,17,0)</f>
        <v>200</v>
      </c>
      <c r="S107" s="2155"/>
      <c r="T107" s="2155">
        <f>VLOOKUP(B107,goc!$B$28:$AA$434,19,0)</f>
        <v>200</v>
      </c>
      <c r="U107" s="2155">
        <v>3400</v>
      </c>
      <c r="V107" s="1779">
        <v>1400</v>
      </c>
      <c r="W107" s="1779"/>
      <c r="X107" s="1779">
        <v>1000</v>
      </c>
      <c r="Y107" s="1780"/>
      <c r="Z107" s="1780">
        <v>1000</v>
      </c>
      <c r="AA107" s="1780"/>
      <c r="AB107" s="1780"/>
      <c r="AC107" s="1780"/>
      <c r="AD107" s="1780"/>
      <c r="AE107" s="2155">
        <f t="shared" si="4"/>
        <v>3400</v>
      </c>
      <c r="AF107" s="2155">
        <f>VLOOKUP(B107,goc!$B$28:$AA$434,21,0)</f>
        <v>3400</v>
      </c>
      <c r="AG107" s="2155">
        <f>VLOOKUP(B107,goc!$B$28:$AA$434,22,0)</f>
        <v>1400</v>
      </c>
      <c r="AH107" s="2155">
        <f>VLOOKUP(B107,goc!$B$28:$AA$434,23,0)</f>
        <v>2000</v>
      </c>
      <c r="AI107" s="2155">
        <f>VLOOKUP(B107,goc!$B$28:$AA$434,25,0)</f>
        <v>1000</v>
      </c>
      <c r="AJ107" s="2155">
        <f>VLOOKUP(B107,goc!$B$28:$AA$434,26,0)</f>
        <v>1000</v>
      </c>
      <c r="AK107" s="2155">
        <f t="shared" si="5"/>
        <v>0</v>
      </c>
      <c r="AL107" s="2157"/>
      <c r="AM107" s="1319"/>
      <c r="AN107" s="1550">
        <f t="shared" si="6"/>
        <v>400</v>
      </c>
    </row>
    <row r="108" spans="1:40" ht="47.25">
      <c r="A108" s="1327">
        <v>99</v>
      </c>
      <c r="B108" s="1345" t="s">
        <v>823</v>
      </c>
      <c r="C108" s="1345"/>
      <c r="D108" s="1345"/>
      <c r="E108" s="2155" t="s">
        <v>1117</v>
      </c>
      <c r="F108" s="1343" t="s">
        <v>1248</v>
      </c>
      <c r="G108" s="2155" t="s">
        <v>9</v>
      </c>
      <c r="H108" s="1331" t="s">
        <v>237</v>
      </c>
      <c r="I108" s="1330">
        <v>2016</v>
      </c>
      <c r="J108" s="1330"/>
      <c r="K108" s="1330">
        <v>2018</v>
      </c>
      <c r="L108" s="1330"/>
      <c r="M108" s="1330"/>
      <c r="N108" s="1787" t="s">
        <v>824</v>
      </c>
      <c r="O108" s="2155">
        <f>VLOOKUP(B108,goc!$B$28:$AA$434,14,0)</f>
        <v>2815</v>
      </c>
      <c r="P108" s="2155"/>
      <c r="Q108" s="2155">
        <f>VLOOKUP(B108,goc!$B$28:$AA$434,16,0)</f>
        <v>2815</v>
      </c>
      <c r="R108" s="2155">
        <f>VLOOKUP(B108,goc!$B$28:$AA$434,17,0)</f>
        <v>0</v>
      </c>
      <c r="S108" s="2155"/>
      <c r="T108" s="2155">
        <f>VLOOKUP(B108,goc!$B$28:$AA$434,19,0)</f>
        <v>0</v>
      </c>
      <c r="U108" s="2155">
        <v>2534</v>
      </c>
      <c r="V108" s="1496">
        <v>985</v>
      </c>
      <c r="W108" s="1496"/>
      <c r="X108" s="1496">
        <v>760</v>
      </c>
      <c r="Y108" s="1496"/>
      <c r="Z108" s="1496">
        <v>789</v>
      </c>
      <c r="AA108" s="1496"/>
      <c r="AB108" s="1496"/>
      <c r="AC108" s="1496"/>
      <c r="AD108" s="1496"/>
      <c r="AE108" s="2155">
        <f t="shared" si="4"/>
        <v>2534</v>
      </c>
      <c r="AF108" s="2155">
        <f>VLOOKUP(B108,goc!$B$28:$AA$434,21,0)</f>
        <v>2534</v>
      </c>
      <c r="AG108" s="2155">
        <f>VLOOKUP(B108,goc!$B$28:$AA$434,22,0)</f>
        <v>985</v>
      </c>
      <c r="AH108" s="2155">
        <f>VLOOKUP(B108,goc!$B$28:$AA$434,23,0)</f>
        <v>1548.5</v>
      </c>
      <c r="AI108" s="2155">
        <f>VLOOKUP(B108,goc!$B$28:$AA$434,25,0)</f>
        <v>760</v>
      </c>
      <c r="AJ108" s="2155">
        <f>VLOOKUP(B108,goc!$B$28:$AA$434,26,0)</f>
        <v>789</v>
      </c>
      <c r="AK108" s="2155">
        <f t="shared" si="5"/>
        <v>0</v>
      </c>
      <c r="AL108" s="2155"/>
      <c r="AM108" s="1319"/>
      <c r="AN108" s="1550">
        <f t="shared" si="6"/>
        <v>281</v>
      </c>
    </row>
    <row r="109" spans="1:40" ht="47.25">
      <c r="A109" s="1327">
        <v>100</v>
      </c>
      <c r="B109" s="1337" t="s">
        <v>826</v>
      </c>
      <c r="C109" s="1337"/>
      <c r="D109" s="1337"/>
      <c r="E109" s="2155" t="s">
        <v>1117</v>
      </c>
      <c r="F109" s="1343" t="s">
        <v>1248</v>
      </c>
      <c r="G109" s="2156"/>
      <c r="H109" s="1341" t="s">
        <v>19</v>
      </c>
      <c r="I109" s="1330">
        <v>2016</v>
      </c>
      <c r="J109" s="1330"/>
      <c r="K109" s="1330">
        <v>2018</v>
      </c>
      <c r="L109" s="1330"/>
      <c r="M109" s="1330"/>
      <c r="N109" s="1786" t="s">
        <v>827</v>
      </c>
      <c r="O109" s="2155">
        <f>VLOOKUP(B109,goc!$B$28:$AA$434,14,0)</f>
        <v>4200</v>
      </c>
      <c r="P109" s="2155"/>
      <c r="Q109" s="2155">
        <f>VLOOKUP(B109,goc!$B$28:$AA$434,16,0)</f>
        <v>4200</v>
      </c>
      <c r="R109" s="2155">
        <f>VLOOKUP(B109,goc!$B$28:$AA$434,17,0)</f>
        <v>150</v>
      </c>
      <c r="S109" s="2155"/>
      <c r="T109" s="2155">
        <f>VLOOKUP(B109,goc!$B$28:$AA$434,19,0)</f>
        <v>150</v>
      </c>
      <c r="U109" s="2155">
        <v>3630</v>
      </c>
      <c r="V109" s="1496">
        <v>1453</v>
      </c>
      <c r="W109" s="1496"/>
      <c r="X109" s="1496">
        <v>1000</v>
      </c>
      <c r="Y109" s="1496"/>
      <c r="Z109" s="1496">
        <v>1177</v>
      </c>
      <c r="AA109" s="1496"/>
      <c r="AB109" s="1496"/>
      <c r="AC109" s="1496"/>
      <c r="AD109" s="1496"/>
      <c r="AE109" s="2155">
        <f t="shared" si="4"/>
        <v>3630</v>
      </c>
      <c r="AF109" s="2155">
        <f>VLOOKUP(B109,goc!$B$28:$AA$434,21,0)</f>
        <v>3630</v>
      </c>
      <c r="AG109" s="2155">
        <f>VLOOKUP(B109,goc!$B$28:$AA$434,22,0)</f>
        <v>1453</v>
      </c>
      <c r="AH109" s="2155">
        <f>VLOOKUP(B109,goc!$B$28:$AA$434,23,0)</f>
        <v>2177</v>
      </c>
      <c r="AI109" s="2155">
        <f>VLOOKUP(B109,goc!$B$28:$AA$434,25,0)</f>
        <v>1000</v>
      </c>
      <c r="AJ109" s="2155">
        <f>VLOOKUP(B109,goc!$B$28:$AA$434,26,0)</f>
        <v>1177</v>
      </c>
      <c r="AK109" s="2155">
        <f t="shared" si="5"/>
        <v>0</v>
      </c>
      <c r="AL109" s="2156"/>
      <c r="AM109" s="1319"/>
      <c r="AN109" s="1550">
        <f t="shared" si="6"/>
        <v>420</v>
      </c>
    </row>
    <row r="110" spans="1:40" ht="47.25">
      <c r="A110" s="1327">
        <v>101</v>
      </c>
      <c r="B110" s="1345" t="s">
        <v>829</v>
      </c>
      <c r="C110" s="1345"/>
      <c r="D110" s="1345"/>
      <c r="E110" s="2155" t="s">
        <v>1117</v>
      </c>
      <c r="F110" s="1343" t="s">
        <v>1248</v>
      </c>
      <c r="G110" s="2156"/>
      <c r="H110" s="1341" t="s">
        <v>132</v>
      </c>
      <c r="I110" s="1330">
        <v>2016</v>
      </c>
      <c r="J110" s="1330"/>
      <c r="K110" s="1330">
        <v>2018</v>
      </c>
      <c r="L110" s="1330"/>
      <c r="M110" s="1330"/>
      <c r="N110" s="1787" t="s">
        <v>830</v>
      </c>
      <c r="O110" s="2155">
        <f>VLOOKUP(B110,goc!$B$28:$AA$434,14,0)</f>
        <v>4000</v>
      </c>
      <c r="P110" s="2155"/>
      <c r="Q110" s="2155">
        <f>VLOOKUP(B110,goc!$B$28:$AA$434,16,0)</f>
        <v>4000</v>
      </c>
      <c r="R110" s="2155">
        <f>VLOOKUP(B110,goc!$B$28:$AA$434,17,0)</f>
        <v>150</v>
      </c>
      <c r="S110" s="2155"/>
      <c r="T110" s="2155">
        <f>VLOOKUP(B110,goc!$B$28:$AA$434,19,0)</f>
        <v>150</v>
      </c>
      <c r="U110" s="2155">
        <v>3450</v>
      </c>
      <c r="V110" s="1496">
        <v>1400</v>
      </c>
      <c r="W110" s="1496"/>
      <c r="X110" s="1496">
        <v>1000</v>
      </c>
      <c r="Y110" s="1496"/>
      <c r="Z110" s="1496">
        <v>1050</v>
      </c>
      <c r="AA110" s="1496"/>
      <c r="AB110" s="1496"/>
      <c r="AC110" s="1496"/>
      <c r="AD110" s="1496"/>
      <c r="AE110" s="2155">
        <f t="shared" si="4"/>
        <v>3450</v>
      </c>
      <c r="AF110" s="2155">
        <f>VLOOKUP(B110,goc!$B$28:$AA$434,21,0)</f>
        <v>3450</v>
      </c>
      <c r="AG110" s="2155">
        <f>VLOOKUP(B110,goc!$B$28:$AA$434,22,0)</f>
        <v>1400</v>
      </c>
      <c r="AH110" s="2155">
        <f>VLOOKUP(B110,goc!$B$28:$AA$434,23,0)</f>
        <v>2050</v>
      </c>
      <c r="AI110" s="2155">
        <f>VLOOKUP(B110,goc!$B$28:$AA$434,25,0)</f>
        <v>1000</v>
      </c>
      <c r="AJ110" s="2155">
        <f>VLOOKUP(B110,goc!$B$28:$AA$434,26,0)</f>
        <v>1050</v>
      </c>
      <c r="AK110" s="2155">
        <f t="shared" si="5"/>
        <v>0</v>
      </c>
      <c r="AL110" s="2156"/>
      <c r="AM110" s="1319"/>
      <c r="AN110" s="1550">
        <f t="shared" si="6"/>
        <v>400</v>
      </c>
    </row>
    <row r="111" spans="1:40" ht="94.5">
      <c r="A111" s="1327">
        <v>102</v>
      </c>
      <c r="B111" s="1345" t="s">
        <v>835</v>
      </c>
      <c r="C111" s="1345"/>
      <c r="D111" s="1345"/>
      <c r="E111" s="2155" t="s">
        <v>1117</v>
      </c>
      <c r="F111" s="1343" t="s">
        <v>1248</v>
      </c>
      <c r="G111" s="2156"/>
      <c r="H111" s="1341" t="s">
        <v>132</v>
      </c>
      <c r="I111" s="1330">
        <v>2016</v>
      </c>
      <c r="J111" s="1330"/>
      <c r="K111" s="1330">
        <v>2018</v>
      </c>
      <c r="L111" s="1330"/>
      <c r="M111" s="1344" t="s">
        <v>1386</v>
      </c>
      <c r="N111" s="1787" t="s">
        <v>836</v>
      </c>
      <c r="O111" s="2155">
        <f>VLOOKUP(B111,goc!$B$28:$AA$434,14,0)</f>
        <v>3000</v>
      </c>
      <c r="P111" s="2155"/>
      <c r="Q111" s="2155">
        <f>VLOOKUP(B111,goc!$B$28:$AA$434,16,0)</f>
        <v>3000</v>
      </c>
      <c r="R111" s="2155">
        <f>VLOOKUP(B111,goc!$B$28:$AA$434,17,0)</f>
        <v>150</v>
      </c>
      <c r="S111" s="2155"/>
      <c r="T111" s="2155">
        <f>VLOOKUP(B111,goc!$B$28:$AA$434,19,0)</f>
        <v>150</v>
      </c>
      <c r="U111" s="2155">
        <v>2550</v>
      </c>
      <c r="V111" s="1496">
        <v>1050</v>
      </c>
      <c r="W111" s="1496"/>
      <c r="X111" s="1496">
        <v>780</v>
      </c>
      <c r="Y111" s="1496"/>
      <c r="Z111" s="1496">
        <v>720</v>
      </c>
      <c r="AA111" s="1496"/>
      <c r="AB111" s="1496"/>
      <c r="AC111" s="1496"/>
      <c r="AD111" s="1496"/>
      <c r="AE111" s="2155">
        <f t="shared" si="4"/>
        <v>2550</v>
      </c>
      <c r="AF111" s="2155">
        <f>VLOOKUP(B111,goc!$B$28:$AA$434,21,0)</f>
        <v>2550</v>
      </c>
      <c r="AG111" s="2155">
        <f>VLOOKUP(B111,goc!$B$28:$AA$434,22,0)</f>
        <v>1050</v>
      </c>
      <c r="AH111" s="2155">
        <f>VLOOKUP(B111,goc!$B$28:$AA$434,23,0)</f>
        <v>1500</v>
      </c>
      <c r="AI111" s="2155">
        <f>VLOOKUP(B111,goc!$B$28:$AA$434,25,0)</f>
        <v>780</v>
      </c>
      <c r="AJ111" s="2155">
        <f>VLOOKUP(B111,goc!$B$28:$AA$434,26,0)</f>
        <v>720</v>
      </c>
      <c r="AK111" s="2155">
        <f t="shared" si="5"/>
        <v>0</v>
      </c>
      <c r="AL111" s="2156"/>
      <c r="AM111" s="1319"/>
      <c r="AN111" s="1550">
        <f t="shared" si="6"/>
        <v>300</v>
      </c>
    </row>
    <row r="112" spans="1:40" ht="47.25">
      <c r="A112" s="1327">
        <v>103</v>
      </c>
      <c r="B112" s="1345" t="s">
        <v>837</v>
      </c>
      <c r="C112" s="1345"/>
      <c r="D112" s="1345"/>
      <c r="E112" s="2155" t="s">
        <v>1117</v>
      </c>
      <c r="F112" s="1343" t="s">
        <v>1248</v>
      </c>
      <c r="G112" s="2156"/>
      <c r="H112" s="1331" t="s">
        <v>211</v>
      </c>
      <c r="I112" s="1330">
        <v>2016</v>
      </c>
      <c r="J112" s="1330"/>
      <c r="K112" s="1330">
        <v>2018</v>
      </c>
      <c r="L112" s="1330"/>
      <c r="M112" s="1330"/>
      <c r="N112" s="1787" t="s">
        <v>838</v>
      </c>
      <c r="O112" s="2155">
        <f>VLOOKUP(B112,goc!$B$28:$AA$434,14,0)</f>
        <v>4500</v>
      </c>
      <c r="P112" s="2155"/>
      <c r="Q112" s="2155">
        <f>VLOOKUP(B112,goc!$B$28:$AA$434,16,0)</f>
        <v>4500</v>
      </c>
      <c r="R112" s="2155">
        <f>VLOOKUP(B112,goc!$B$28:$AA$434,17,0)</f>
        <v>200</v>
      </c>
      <c r="S112" s="2155"/>
      <c r="T112" s="2155">
        <f>VLOOKUP(B112,goc!$B$28:$AA$434,19,0)</f>
        <v>200</v>
      </c>
      <c r="U112" s="2155">
        <v>3850</v>
      </c>
      <c r="V112" s="1496">
        <v>1575</v>
      </c>
      <c r="W112" s="1496"/>
      <c r="X112" s="1496">
        <v>1250</v>
      </c>
      <c r="Y112" s="1496"/>
      <c r="Z112" s="1496">
        <v>1025</v>
      </c>
      <c r="AA112" s="1496"/>
      <c r="AB112" s="1496"/>
      <c r="AC112" s="1496"/>
      <c r="AD112" s="1496"/>
      <c r="AE112" s="2155">
        <f t="shared" si="4"/>
        <v>3850</v>
      </c>
      <c r="AF112" s="2155">
        <f>VLOOKUP(B112,goc!$B$28:$AA$434,21,0)</f>
        <v>3850</v>
      </c>
      <c r="AG112" s="2155">
        <f>VLOOKUP(B112,goc!$B$28:$AA$434,22,0)</f>
        <v>1575</v>
      </c>
      <c r="AH112" s="2155">
        <f>VLOOKUP(B112,goc!$B$28:$AA$434,23,0)</f>
        <v>2275</v>
      </c>
      <c r="AI112" s="2155">
        <f>VLOOKUP(B112,goc!$B$28:$AA$434,25,0)</f>
        <v>1250</v>
      </c>
      <c r="AJ112" s="2155">
        <f>VLOOKUP(B112,goc!$B$28:$AA$434,26,0)</f>
        <v>1025</v>
      </c>
      <c r="AK112" s="2155">
        <f t="shared" si="5"/>
        <v>0</v>
      </c>
      <c r="AL112" s="2156"/>
      <c r="AM112" s="1319"/>
      <c r="AN112" s="1550">
        <f t="shared" si="6"/>
        <v>450</v>
      </c>
    </row>
    <row r="113" spans="1:40" ht="47.25">
      <c r="A113" s="1327">
        <v>104</v>
      </c>
      <c r="B113" s="1345" t="s">
        <v>841</v>
      </c>
      <c r="C113" s="1345"/>
      <c r="D113" s="1345"/>
      <c r="E113" s="2155" t="s">
        <v>1117</v>
      </c>
      <c r="F113" s="1343" t="s">
        <v>1248</v>
      </c>
      <c r="G113" s="2156"/>
      <c r="H113" s="1331" t="s">
        <v>211</v>
      </c>
      <c r="I113" s="1330">
        <v>2016</v>
      </c>
      <c r="J113" s="1330"/>
      <c r="K113" s="1330">
        <v>2018</v>
      </c>
      <c r="L113" s="1330"/>
      <c r="M113" s="1330"/>
      <c r="N113" s="1787" t="s">
        <v>842</v>
      </c>
      <c r="O113" s="2155">
        <f>VLOOKUP(B113,goc!$B$28:$AA$434,14,0)</f>
        <v>6324</v>
      </c>
      <c r="P113" s="2155"/>
      <c r="Q113" s="2155">
        <f>VLOOKUP(B113,goc!$B$28:$AA$434,16,0)</f>
        <v>6324</v>
      </c>
      <c r="R113" s="2155">
        <f>VLOOKUP(B113,goc!$B$28:$AA$434,17,0)</f>
        <v>150</v>
      </c>
      <c r="S113" s="2155"/>
      <c r="T113" s="2155">
        <f>VLOOKUP(B113,goc!$B$28:$AA$434,19,0)</f>
        <v>150</v>
      </c>
      <c r="U113" s="2155">
        <v>5542</v>
      </c>
      <c r="V113" s="1496">
        <v>2250</v>
      </c>
      <c r="W113" s="1496"/>
      <c r="X113" s="1496">
        <v>1600</v>
      </c>
      <c r="Y113" s="1496"/>
      <c r="Z113" s="1496">
        <v>1692</v>
      </c>
      <c r="AA113" s="1496"/>
      <c r="AB113" s="1496"/>
      <c r="AC113" s="1496"/>
      <c r="AD113" s="1496"/>
      <c r="AE113" s="2155">
        <f t="shared" si="4"/>
        <v>5542</v>
      </c>
      <c r="AF113" s="2155">
        <f>VLOOKUP(B113,goc!$B$28:$AA$434,21,0)</f>
        <v>5542</v>
      </c>
      <c r="AG113" s="2155">
        <f>VLOOKUP(B113,goc!$B$28:$AA$434,22,0)</f>
        <v>2250</v>
      </c>
      <c r="AH113" s="2155">
        <f>VLOOKUP(B113,goc!$B$28:$AA$434,23,0)</f>
        <v>3291.6000000000004</v>
      </c>
      <c r="AI113" s="2155">
        <f>VLOOKUP(B113,goc!$B$28:$AA$434,25,0)</f>
        <v>1600</v>
      </c>
      <c r="AJ113" s="2155">
        <f>VLOOKUP(B113,goc!$B$28:$AA$434,26,0)</f>
        <v>1692</v>
      </c>
      <c r="AK113" s="2155">
        <f t="shared" si="5"/>
        <v>0</v>
      </c>
      <c r="AL113" s="2157"/>
      <c r="AM113" s="1319"/>
      <c r="AN113" s="1550">
        <f t="shared" si="6"/>
        <v>632</v>
      </c>
    </row>
    <row r="114" spans="1:40" ht="47.25">
      <c r="A114" s="1327">
        <v>105</v>
      </c>
      <c r="B114" s="1345" t="s">
        <v>843</v>
      </c>
      <c r="C114" s="1345"/>
      <c r="D114" s="1345"/>
      <c r="E114" s="2155" t="s">
        <v>1117</v>
      </c>
      <c r="F114" s="1343" t="s">
        <v>1248</v>
      </c>
      <c r="G114" s="2156"/>
      <c r="H114" s="1345" t="s">
        <v>26</v>
      </c>
      <c r="I114" s="1330">
        <v>2016</v>
      </c>
      <c r="J114" s="1330"/>
      <c r="K114" s="1330">
        <v>2018</v>
      </c>
      <c r="L114" s="1330"/>
      <c r="M114" s="1330"/>
      <c r="N114" s="1787" t="s">
        <v>844</v>
      </c>
      <c r="O114" s="2155">
        <f>VLOOKUP(B114,goc!$B$28:$AA$434,14,0)</f>
        <v>4000</v>
      </c>
      <c r="P114" s="2155"/>
      <c r="Q114" s="2155">
        <f>VLOOKUP(B114,goc!$B$28:$AA$434,16,0)</f>
        <v>4000</v>
      </c>
      <c r="R114" s="2155">
        <f>VLOOKUP(B114,goc!$B$28:$AA$434,17,0)</f>
        <v>150</v>
      </c>
      <c r="S114" s="2155"/>
      <c r="T114" s="2155">
        <f>VLOOKUP(B114,goc!$B$28:$AA$434,19,0)</f>
        <v>150</v>
      </c>
      <c r="U114" s="2155">
        <v>3450</v>
      </c>
      <c r="V114" s="1496">
        <v>1400</v>
      </c>
      <c r="W114" s="1496"/>
      <c r="X114" s="1496">
        <v>1000</v>
      </c>
      <c r="Y114" s="1496"/>
      <c r="Z114" s="1780">
        <v>1050</v>
      </c>
      <c r="AA114" s="1496"/>
      <c r="AB114" s="1496"/>
      <c r="AC114" s="1496"/>
      <c r="AD114" s="1496"/>
      <c r="AE114" s="2155">
        <f t="shared" si="4"/>
        <v>3450</v>
      </c>
      <c r="AF114" s="2155">
        <f>VLOOKUP(B114,goc!$B$28:$AA$434,21,0)</f>
        <v>3450</v>
      </c>
      <c r="AG114" s="2155">
        <f>VLOOKUP(B114,goc!$B$28:$AA$434,22,0)</f>
        <v>1400</v>
      </c>
      <c r="AH114" s="2155">
        <f>VLOOKUP(B114,goc!$B$28:$AA$434,23,0)</f>
        <v>2050</v>
      </c>
      <c r="AI114" s="2155">
        <f>VLOOKUP(B114,goc!$B$28:$AA$434,25,0)</f>
        <v>1000</v>
      </c>
      <c r="AJ114" s="2155">
        <f>VLOOKUP(B114,goc!$B$28:$AA$434,26,0)</f>
        <v>1050</v>
      </c>
      <c r="AK114" s="2155">
        <f t="shared" si="5"/>
        <v>0</v>
      </c>
      <c r="AL114" s="2157"/>
      <c r="AM114" s="1319"/>
      <c r="AN114" s="1550">
        <f t="shared" si="6"/>
        <v>400</v>
      </c>
    </row>
    <row r="115" spans="1:40" ht="47.25">
      <c r="A115" s="1327">
        <v>106</v>
      </c>
      <c r="B115" s="1345" t="s">
        <v>845</v>
      </c>
      <c r="C115" s="1345"/>
      <c r="D115" s="1345"/>
      <c r="E115" s="2155" t="s">
        <v>1117</v>
      </c>
      <c r="F115" s="1343" t="s">
        <v>1248</v>
      </c>
      <c r="G115" s="2156"/>
      <c r="H115" s="1341" t="s">
        <v>132</v>
      </c>
      <c r="I115" s="1330">
        <v>2016</v>
      </c>
      <c r="J115" s="1330"/>
      <c r="K115" s="1330">
        <v>2018</v>
      </c>
      <c r="L115" s="1330"/>
      <c r="M115" s="1330"/>
      <c r="N115" s="1787" t="s">
        <v>846</v>
      </c>
      <c r="O115" s="2155">
        <f>VLOOKUP(B115,goc!$B$28:$AA$434,14,0)</f>
        <v>3200</v>
      </c>
      <c r="P115" s="2155"/>
      <c r="Q115" s="2155">
        <f>VLOOKUP(B115,goc!$B$28:$AA$434,16,0)</f>
        <v>3200</v>
      </c>
      <c r="R115" s="2155">
        <f>VLOOKUP(B115,goc!$B$28:$AA$434,17,0)</f>
        <v>150</v>
      </c>
      <c r="S115" s="2155"/>
      <c r="T115" s="2155">
        <f>VLOOKUP(B115,goc!$B$28:$AA$434,19,0)</f>
        <v>150</v>
      </c>
      <c r="U115" s="2155">
        <v>2730</v>
      </c>
      <c r="V115" s="1496">
        <v>1120</v>
      </c>
      <c r="W115" s="1496"/>
      <c r="X115" s="1496">
        <v>850</v>
      </c>
      <c r="Y115" s="1496"/>
      <c r="Z115" s="1496">
        <v>760</v>
      </c>
      <c r="AA115" s="1496"/>
      <c r="AB115" s="1496"/>
      <c r="AC115" s="1496"/>
      <c r="AD115" s="1496"/>
      <c r="AE115" s="2155">
        <f t="shared" si="4"/>
        <v>2730</v>
      </c>
      <c r="AF115" s="2155">
        <f>VLOOKUP(B115,goc!$B$28:$AA$434,21,0)</f>
        <v>2730</v>
      </c>
      <c r="AG115" s="2155">
        <f>VLOOKUP(B115,goc!$B$28:$AA$434,22,0)</f>
        <v>1120</v>
      </c>
      <c r="AH115" s="2155">
        <f>VLOOKUP(B115,goc!$B$28:$AA$434,23,0)</f>
        <v>1610</v>
      </c>
      <c r="AI115" s="2155">
        <f>VLOOKUP(B115,goc!$B$28:$AA$434,25,0)</f>
        <v>850</v>
      </c>
      <c r="AJ115" s="2155">
        <f>VLOOKUP(B115,goc!$B$28:$AA$434,26,0)</f>
        <v>760</v>
      </c>
      <c r="AK115" s="2155">
        <f t="shared" si="5"/>
        <v>0</v>
      </c>
      <c r="AL115" s="2157"/>
      <c r="AM115" s="1319"/>
      <c r="AN115" s="1550">
        <f t="shared" si="6"/>
        <v>320</v>
      </c>
    </row>
    <row r="116" spans="1:40" ht="78.75">
      <c r="A116" s="1327">
        <v>107</v>
      </c>
      <c r="B116" s="1337" t="s">
        <v>847</v>
      </c>
      <c r="C116" s="1337"/>
      <c r="D116" s="1337"/>
      <c r="E116" s="2155" t="s">
        <v>1117</v>
      </c>
      <c r="F116" s="1343" t="s">
        <v>1248</v>
      </c>
      <c r="G116" s="2156"/>
      <c r="H116" s="1345" t="s">
        <v>237</v>
      </c>
      <c r="I116" s="1330">
        <v>2016</v>
      </c>
      <c r="J116" s="1330"/>
      <c r="K116" s="1330">
        <v>2018</v>
      </c>
      <c r="L116" s="1330"/>
      <c r="M116" s="1344" t="s">
        <v>1387</v>
      </c>
      <c r="N116" s="1786" t="s">
        <v>848</v>
      </c>
      <c r="O116" s="2155">
        <f>VLOOKUP(B116,goc!$B$28:$AA$434,14,0)</f>
        <v>4800</v>
      </c>
      <c r="P116" s="2155"/>
      <c r="Q116" s="2155">
        <f>VLOOKUP(B116,goc!$B$28:$AA$434,16,0)</f>
        <v>4800</v>
      </c>
      <c r="R116" s="2155">
        <f>VLOOKUP(B116,goc!$B$28:$AA$434,17,0)</f>
        <v>150</v>
      </c>
      <c r="S116" s="2155"/>
      <c r="T116" s="2155">
        <f>VLOOKUP(B116,goc!$B$28:$AA$434,19,0)</f>
        <v>150</v>
      </c>
      <c r="U116" s="2155">
        <v>4170</v>
      </c>
      <c r="V116" s="1496">
        <v>1680</v>
      </c>
      <c r="W116" s="1496"/>
      <c r="X116" s="1496">
        <v>1200</v>
      </c>
      <c r="Y116" s="1496"/>
      <c r="Z116" s="1496">
        <v>1290</v>
      </c>
      <c r="AA116" s="1496"/>
      <c r="AB116" s="1496"/>
      <c r="AC116" s="1496"/>
      <c r="AD116" s="1496"/>
      <c r="AE116" s="2155">
        <f t="shared" si="4"/>
        <v>4170</v>
      </c>
      <c r="AF116" s="2155">
        <f>VLOOKUP(B116,goc!$B$28:$AA$434,21,0)</f>
        <v>4170</v>
      </c>
      <c r="AG116" s="2155">
        <f>VLOOKUP(B116,goc!$B$28:$AA$434,22,0)</f>
        <v>1680</v>
      </c>
      <c r="AH116" s="2155">
        <f>VLOOKUP(B116,goc!$B$28:$AA$434,23,0)</f>
        <v>2490</v>
      </c>
      <c r="AI116" s="2155">
        <f>VLOOKUP(B116,goc!$B$28:$AA$434,25,0)</f>
        <v>1200</v>
      </c>
      <c r="AJ116" s="2155">
        <f>VLOOKUP(B116,goc!$B$28:$AA$434,26,0)</f>
        <v>1290</v>
      </c>
      <c r="AK116" s="2155">
        <f t="shared" si="5"/>
        <v>0</v>
      </c>
      <c r="AL116" s="2157"/>
      <c r="AM116" s="1319"/>
      <c r="AN116" s="1550">
        <f t="shared" si="6"/>
        <v>480</v>
      </c>
    </row>
    <row r="117" spans="1:40" ht="47.25">
      <c r="A117" s="1327">
        <v>108</v>
      </c>
      <c r="B117" s="1345" t="s">
        <v>849</v>
      </c>
      <c r="C117" s="1345"/>
      <c r="D117" s="1345"/>
      <c r="E117" s="2155" t="s">
        <v>1117</v>
      </c>
      <c r="F117" s="1343" t="s">
        <v>1248</v>
      </c>
      <c r="G117" s="2155"/>
      <c r="H117" s="1331" t="s">
        <v>211</v>
      </c>
      <c r="I117" s="1330">
        <v>2016</v>
      </c>
      <c r="J117" s="1330"/>
      <c r="K117" s="1330">
        <v>2018</v>
      </c>
      <c r="L117" s="1330"/>
      <c r="M117" s="1330"/>
      <c r="N117" s="1787" t="s">
        <v>850</v>
      </c>
      <c r="O117" s="2155">
        <f>VLOOKUP(B117,goc!$B$28:$AA$434,14,0)</f>
        <v>3200</v>
      </c>
      <c r="P117" s="2155"/>
      <c r="Q117" s="2155">
        <f>VLOOKUP(B117,goc!$B$28:$AA$434,16,0)</f>
        <v>3200</v>
      </c>
      <c r="R117" s="2155">
        <f>VLOOKUP(B117,goc!$B$28:$AA$434,17,0)</f>
        <v>150</v>
      </c>
      <c r="S117" s="2155"/>
      <c r="T117" s="2155">
        <f>VLOOKUP(B117,goc!$B$28:$AA$434,19,0)</f>
        <v>150</v>
      </c>
      <c r="U117" s="2155">
        <v>2730</v>
      </c>
      <c r="V117" s="1496">
        <v>1120</v>
      </c>
      <c r="W117" s="1496"/>
      <c r="X117" s="1496">
        <v>800</v>
      </c>
      <c r="Y117" s="1496"/>
      <c r="Z117" s="1496">
        <v>810</v>
      </c>
      <c r="AA117" s="1496"/>
      <c r="AB117" s="1496"/>
      <c r="AC117" s="1496"/>
      <c r="AD117" s="1496"/>
      <c r="AE117" s="2155">
        <f t="shared" si="4"/>
        <v>2730</v>
      </c>
      <c r="AF117" s="2155">
        <f>VLOOKUP(B117,goc!$B$28:$AA$434,21,0)</f>
        <v>2730</v>
      </c>
      <c r="AG117" s="2155">
        <f>VLOOKUP(B117,goc!$B$28:$AA$434,22,0)</f>
        <v>1120</v>
      </c>
      <c r="AH117" s="2155">
        <f>VLOOKUP(B117,goc!$B$28:$AA$434,23,0)</f>
        <v>1610</v>
      </c>
      <c r="AI117" s="2155">
        <f>VLOOKUP(B117,goc!$B$28:$AA$434,25,0)</f>
        <v>800</v>
      </c>
      <c r="AJ117" s="2155">
        <f>VLOOKUP(B117,goc!$B$28:$AA$434,26,0)</f>
        <v>810</v>
      </c>
      <c r="AK117" s="2155">
        <f t="shared" si="5"/>
        <v>0</v>
      </c>
      <c r="AL117" s="2157"/>
      <c r="AM117" s="1319"/>
      <c r="AN117" s="1550">
        <f t="shared" si="6"/>
        <v>320</v>
      </c>
    </row>
    <row r="118" spans="1:40" ht="47.25">
      <c r="A118" s="1327">
        <v>109</v>
      </c>
      <c r="B118" s="1337" t="s">
        <v>851</v>
      </c>
      <c r="C118" s="1337"/>
      <c r="D118" s="1337"/>
      <c r="E118" s="2155" t="s">
        <v>1117</v>
      </c>
      <c r="F118" s="1343" t="s">
        <v>1248</v>
      </c>
      <c r="G118" s="2156"/>
      <c r="H118" s="1341" t="s">
        <v>19</v>
      </c>
      <c r="I118" s="1330">
        <v>2016</v>
      </c>
      <c r="J118" s="1330"/>
      <c r="K118" s="1330">
        <v>2018</v>
      </c>
      <c r="L118" s="1330"/>
      <c r="M118" s="1330"/>
      <c r="N118" s="1786" t="s">
        <v>852</v>
      </c>
      <c r="O118" s="2155">
        <f>VLOOKUP(B118,goc!$B$28:$AA$434,14,0)</f>
        <v>2794</v>
      </c>
      <c r="P118" s="2155"/>
      <c r="Q118" s="2155">
        <f>VLOOKUP(B118,goc!$B$28:$AA$434,16,0)</f>
        <v>2794</v>
      </c>
      <c r="R118" s="2155">
        <f>VLOOKUP(B118,goc!$B$28:$AA$434,17,0)</f>
        <v>150</v>
      </c>
      <c r="S118" s="2155"/>
      <c r="T118" s="2155">
        <f>VLOOKUP(B118,goc!$B$28:$AA$434,19,0)</f>
        <v>150</v>
      </c>
      <c r="U118" s="2155">
        <v>2365</v>
      </c>
      <c r="V118" s="1496">
        <v>1050</v>
      </c>
      <c r="W118" s="1496"/>
      <c r="X118" s="1496">
        <v>850</v>
      </c>
      <c r="Y118" s="1496"/>
      <c r="Z118" s="1496">
        <v>465</v>
      </c>
      <c r="AA118" s="1496"/>
      <c r="AB118" s="1496"/>
      <c r="AC118" s="1496"/>
      <c r="AD118" s="1496"/>
      <c r="AE118" s="2155">
        <f t="shared" si="4"/>
        <v>2365</v>
      </c>
      <c r="AF118" s="2155">
        <f>VLOOKUP(B118,goc!$B$28:$AA$434,21,0)</f>
        <v>2365</v>
      </c>
      <c r="AG118" s="2155">
        <f>VLOOKUP(B118,goc!$B$28:$AA$434,22,0)</f>
        <v>1050</v>
      </c>
      <c r="AH118" s="2155">
        <f>VLOOKUP(B118,goc!$B$28:$AA$434,23,0)</f>
        <v>1315</v>
      </c>
      <c r="AI118" s="2155">
        <f>VLOOKUP(B118,goc!$B$28:$AA$434,25,0)</f>
        <v>850</v>
      </c>
      <c r="AJ118" s="2155">
        <f>VLOOKUP(B118,goc!$B$28:$AA$434,26,0)</f>
        <v>465</v>
      </c>
      <c r="AK118" s="2155">
        <f t="shared" si="5"/>
        <v>0</v>
      </c>
      <c r="AL118" s="2157"/>
      <c r="AM118" s="1319"/>
      <c r="AN118" s="1550">
        <f t="shared" si="6"/>
        <v>279</v>
      </c>
    </row>
    <row r="119" spans="1:40" ht="78.75">
      <c r="A119" s="1327">
        <v>110</v>
      </c>
      <c r="B119" s="1345" t="s">
        <v>853</v>
      </c>
      <c r="C119" s="1345"/>
      <c r="D119" s="1345"/>
      <c r="E119" s="2155" t="s">
        <v>1117</v>
      </c>
      <c r="F119" s="1343" t="s">
        <v>1248</v>
      </c>
      <c r="G119" s="2155"/>
      <c r="H119" s="1340" t="s">
        <v>51</v>
      </c>
      <c r="I119" s="1330">
        <v>2016</v>
      </c>
      <c r="J119" s="1330"/>
      <c r="K119" s="1330">
        <v>2018</v>
      </c>
      <c r="L119" s="1330"/>
      <c r="M119" s="1344" t="s">
        <v>1388</v>
      </c>
      <c r="N119" s="1787" t="s">
        <v>854</v>
      </c>
      <c r="O119" s="2155">
        <f>VLOOKUP(B119,goc!$B$28:$AA$434,14,0)</f>
        <v>3230</v>
      </c>
      <c r="P119" s="2155"/>
      <c r="Q119" s="2155">
        <f>VLOOKUP(B119,goc!$B$28:$AA$434,16,0)</f>
        <v>3230</v>
      </c>
      <c r="R119" s="2155">
        <f>VLOOKUP(B119,goc!$B$28:$AA$434,17,0)</f>
        <v>150</v>
      </c>
      <c r="S119" s="2155"/>
      <c r="T119" s="2155">
        <f>VLOOKUP(B119,goc!$B$28:$AA$434,19,0)</f>
        <v>150</v>
      </c>
      <c r="U119" s="2155">
        <v>2757</v>
      </c>
      <c r="V119" s="1496">
        <v>1225</v>
      </c>
      <c r="W119" s="1496"/>
      <c r="X119" s="1496">
        <v>750</v>
      </c>
      <c r="Y119" s="1496"/>
      <c r="Z119" s="1496">
        <v>782</v>
      </c>
      <c r="AA119" s="1496"/>
      <c r="AB119" s="1496"/>
      <c r="AC119" s="1496"/>
      <c r="AD119" s="1496"/>
      <c r="AE119" s="2155">
        <f t="shared" si="4"/>
        <v>2757</v>
      </c>
      <c r="AF119" s="2155">
        <f>VLOOKUP(B119,goc!$B$28:$AA$434,21,0)</f>
        <v>2757</v>
      </c>
      <c r="AG119" s="2155">
        <f>VLOOKUP(B119,goc!$B$28:$AA$434,22,0)</f>
        <v>1225</v>
      </c>
      <c r="AH119" s="2155">
        <f>VLOOKUP(B119,goc!$B$28:$AA$434,23,0)</f>
        <v>1532</v>
      </c>
      <c r="AI119" s="2155">
        <f>VLOOKUP(B119,goc!$B$28:$AA$434,25,0)</f>
        <v>750</v>
      </c>
      <c r="AJ119" s="2155">
        <f>VLOOKUP(B119,goc!$B$28:$AA$434,26,0)</f>
        <v>782</v>
      </c>
      <c r="AK119" s="2155">
        <f t="shared" si="5"/>
        <v>0</v>
      </c>
      <c r="AL119" s="2157"/>
      <c r="AM119" s="1319"/>
      <c r="AN119" s="1550">
        <f t="shared" si="6"/>
        <v>323</v>
      </c>
    </row>
    <row r="120" spans="1:40" ht="47.25">
      <c r="A120" s="1327">
        <v>111</v>
      </c>
      <c r="B120" s="1337" t="s">
        <v>855</v>
      </c>
      <c r="C120" s="1337"/>
      <c r="D120" s="1337"/>
      <c r="E120" s="2155" t="s">
        <v>1117</v>
      </c>
      <c r="F120" s="1343" t="s">
        <v>1248</v>
      </c>
      <c r="G120" s="2155"/>
      <c r="H120" s="1341" t="s">
        <v>132</v>
      </c>
      <c r="I120" s="1330">
        <v>2016</v>
      </c>
      <c r="J120" s="1330"/>
      <c r="K120" s="1330">
        <v>2018</v>
      </c>
      <c r="L120" s="1330"/>
      <c r="M120" s="1330"/>
      <c r="N120" s="1786" t="s">
        <v>856</v>
      </c>
      <c r="O120" s="2155">
        <f>VLOOKUP(B120,goc!$B$28:$AA$434,14,0)</f>
        <v>3200</v>
      </c>
      <c r="P120" s="2155"/>
      <c r="Q120" s="2155">
        <f>VLOOKUP(B120,goc!$B$28:$AA$434,16,0)</f>
        <v>3200</v>
      </c>
      <c r="R120" s="2155">
        <f>VLOOKUP(B120,goc!$B$28:$AA$434,17,0)</f>
        <v>150</v>
      </c>
      <c r="S120" s="2155"/>
      <c r="T120" s="2155">
        <f>VLOOKUP(B120,goc!$B$28:$AA$434,19,0)</f>
        <v>150</v>
      </c>
      <c r="U120" s="2155">
        <v>2730</v>
      </c>
      <c r="V120" s="1496">
        <v>1120</v>
      </c>
      <c r="W120" s="1496"/>
      <c r="X120" s="1496">
        <v>810</v>
      </c>
      <c r="Y120" s="1496"/>
      <c r="Z120" s="1496">
        <v>800</v>
      </c>
      <c r="AA120" s="1496"/>
      <c r="AB120" s="1496"/>
      <c r="AC120" s="1496"/>
      <c r="AD120" s="1496"/>
      <c r="AE120" s="2155">
        <f t="shared" si="4"/>
        <v>2730</v>
      </c>
      <c r="AF120" s="2155">
        <f>VLOOKUP(B120,goc!$B$28:$AA$434,21,0)</f>
        <v>2730</v>
      </c>
      <c r="AG120" s="2155">
        <f>VLOOKUP(B120,goc!$B$28:$AA$434,22,0)</f>
        <v>1120</v>
      </c>
      <c r="AH120" s="2155">
        <f>VLOOKUP(B120,goc!$B$28:$AA$434,23,0)</f>
        <v>1610</v>
      </c>
      <c r="AI120" s="2155">
        <f>VLOOKUP(B120,goc!$B$28:$AA$434,25,0)</f>
        <v>810</v>
      </c>
      <c r="AJ120" s="2155">
        <f>VLOOKUP(B120,goc!$B$28:$AA$434,26,0)</f>
        <v>800</v>
      </c>
      <c r="AK120" s="2155">
        <f t="shared" si="5"/>
        <v>0</v>
      </c>
      <c r="AL120" s="2157"/>
      <c r="AM120" s="1319"/>
      <c r="AN120" s="1550">
        <f t="shared" si="6"/>
        <v>320</v>
      </c>
    </row>
    <row r="121" spans="1:40" ht="47.25">
      <c r="A121" s="1327">
        <v>112</v>
      </c>
      <c r="B121" s="1345" t="s">
        <v>857</v>
      </c>
      <c r="C121" s="1345"/>
      <c r="D121" s="1345"/>
      <c r="E121" s="2155" t="s">
        <v>1117</v>
      </c>
      <c r="F121" s="1343" t="s">
        <v>1248</v>
      </c>
      <c r="G121" s="2155"/>
      <c r="H121" s="1331" t="s">
        <v>211</v>
      </c>
      <c r="I121" s="1330">
        <v>2016</v>
      </c>
      <c r="J121" s="1330"/>
      <c r="K121" s="1330">
        <v>2018</v>
      </c>
      <c r="L121" s="1330"/>
      <c r="M121" s="1330"/>
      <c r="N121" s="1787" t="s">
        <v>858</v>
      </c>
      <c r="O121" s="2155">
        <f>VLOOKUP(B121,goc!$B$28:$AA$434,14,0)</f>
        <v>3200</v>
      </c>
      <c r="P121" s="2155"/>
      <c r="Q121" s="2155">
        <f>VLOOKUP(B121,goc!$B$28:$AA$434,16,0)</f>
        <v>3200</v>
      </c>
      <c r="R121" s="2155">
        <f>VLOOKUP(B121,goc!$B$28:$AA$434,17,0)</f>
        <v>150</v>
      </c>
      <c r="S121" s="2155"/>
      <c r="T121" s="2155">
        <f>VLOOKUP(B121,goc!$B$28:$AA$434,19,0)</f>
        <v>150</v>
      </c>
      <c r="U121" s="2155">
        <v>2730</v>
      </c>
      <c r="V121" s="1496">
        <v>1120</v>
      </c>
      <c r="W121" s="1496"/>
      <c r="X121" s="1496">
        <v>810</v>
      </c>
      <c r="Y121" s="1496"/>
      <c r="Z121" s="1496">
        <v>800</v>
      </c>
      <c r="AA121" s="1496"/>
      <c r="AB121" s="1496"/>
      <c r="AC121" s="1496"/>
      <c r="AD121" s="1496"/>
      <c r="AE121" s="2155">
        <f t="shared" si="4"/>
        <v>2730</v>
      </c>
      <c r="AF121" s="2155">
        <f>VLOOKUP(B121,goc!$B$28:$AA$434,21,0)</f>
        <v>2730</v>
      </c>
      <c r="AG121" s="2155">
        <f>VLOOKUP(B121,goc!$B$28:$AA$434,22,0)</f>
        <v>1120</v>
      </c>
      <c r="AH121" s="2155">
        <f>VLOOKUP(B121,goc!$B$28:$AA$434,23,0)</f>
        <v>1610</v>
      </c>
      <c r="AI121" s="2155">
        <f>VLOOKUP(B121,goc!$B$28:$AA$434,25,0)</f>
        <v>810</v>
      </c>
      <c r="AJ121" s="2155">
        <f>VLOOKUP(B121,goc!$B$28:$AA$434,26,0)</f>
        <v>800</v>
      </c>
      <c r="AK121" s="2155">
        <f t="shared" si="5"/>
        <v>0</v>
      </c>
      <c r="AL121" s="2156"/>
      <c r="AM121" s="1319"/>
      <c r="AN121" s="1550">
        <f t="shared" si="6"/>
        <v>320</v>
      </c>
    </row>
    <row r="122" spans="1:40" ht="47.25">
      <c r="A122" s="1327">
        <v>113</v>
      </c>
      <c r="B122" s="1345" t="s">
        <v>859</v>
      </c>
      <c r="C122" s="1345"/>
      <c r="D122" s="1345"/>
      <c r="E122" s="2155" t="s">
        <v>1117</v>
      </c>
      <c r="F122" s="1343" t="s">
        <v>1248</v>
      </c>
      <c r="G122" s="2155"/>
      <c r="H122" s="1331" t="s">
        <v>211</v>
      </c>
      <c r="I122" s="1330">
        <v>2016</v>
      </c>
      <c r="J122" s="1330"/>
      <c r="K122" s="1330">
        <v>2018</v>
      </c>
      <c r="L122" s="1330"/>
      <c r="M122" s="1330"/>
      <c r="N122" s="1787" t="s">
        <v>860</v>
      </c>
      <c r="O122" s="2155">
        <f>VLOOKUP(B122,goc!$B$28:$AA$434,14,0)</f>
        <v>4800</v>
      </c>
      <c r="P122" s="2155"/>
      <c r="Q122" s="2155">
        <f>VLOOKUP(B122,goc!$B$28:$AA$434,16,0)</f>
        <v>4800</v>
      </c>
      <c r="R122" s="2155">
        <f>VLOOKUP(B122,goc!$B$28:$AA$434,17,0)</f>
        <v>200</v>
      </c>
      <c r="S122" s="2155"/>
      <c r="T122" s="2155">
        <f>VLOOKUP(B122,goc!$B$28:$AA$434,19,0)</f>
        <v>200</v>
      </c>
      <c r="U122" s="2155">
        <v>4120</v>
      </c>
      <c r="V122" s="1496">
        <v>1680</v>
      </c>
      <c r="W122" s="1496"/>
      <c r="X122" s="1496">
        <v>1200</v>
      </c>
      <c r="Y122" s="1496"/>
      <c r="Z122" s="1496">
        <v>1240</v>
      </c>
      <c r="AA122" s="1496"/>
      <c r="AB122" s="1496"/>
      <c r="AC122" s="1496"/>
      <c r="AD122" s="1496"/>
      <c r="AE122" s="2155">
        <f t="shared" si="4"/>
        <v>4120</v>
      </c>
      <c r="AF122" s="2155">
        <f>VLOOKUP(B122,goc!$B$28:$AA$434,21,0)</f>
        <v>4120</v>
      </c>
      <c r="AG122" s="2155">
        <f>VLOOKUP(B122,goc!$B$28:$AA$434,22,0)</f>
        <v>1680</v>
      </c>
      <c r="AH122" s="2155">
        <f>VLOOKUP(B122,goc!$B$28:$AA$434,23,0)</f>
        <v>2440</v>
      </c>
      <c r="AI122" s="2155">
        <f>VLOOKUP(B122,goc!$B$28:$AA$434,25,0)</f>
        <v>1200</v>
      </c>
      <c r="AJ122" s="2155">
        <f>VLOOKUP(B122,goc!$B$28:$AA$434,26,0)</f>
        <v>1240</v>
      </c>
      <c r="AK122" s="2155">
        <f t="shared" si="5"/>
        <v>0</v>
      </c>
      <c r="AL122" s="2157"/>
      <c r="AM122" s="1319"/>
      <c r="AN122" s="1550">
        <f t="shared" si="6"/>
        <v>480</v>
      </c>
    </row>
    <row r="123" spans="1:40" ht="47.25">
      <c r="A123" s="1327">
        <v>114</v>
      </c>
      <c r="B123" s="1345" t="s">
        <v>861</v>
      </c>
      <c r="C123" s="1345"/>
      <c r="D123" s="1345"/>
      <c r="E123" s="2155" t="s">
        <v>1117</v>
      </c>
      <c r="F123" s="1343" t="s">
        <v>1248</v>
      </c>
      <c r="G123" s="2155" t="s">
        <v>9</v>
      </c>
      <c r="H123" s="1345" t="s">
        <v>26</v>
      </c>
      <c r="I123" s="1330">
        <v>2016</v>
      </c>
      <c r="J123" s="1330"/>
      <c r="K123" s="1330">
        <v>2018</v>
      </c>
      <c r="L123" s="1330"/>
      <c r="M123" s="1330"/>
      <c r="N123" s="1787" t="s">
        <v>862</v>
      </c>
      <c r="O123" s="2155">
        <f>VLOOKUP(B123,goc!$B$28:$AA$434,14,0)</f>
        <v>4800</v>
      </c>
      <c r="P123" s="2155"/>
      <c r="Q123" s="2155">
        <f>VLOOKUP(B123,goc!$B$28:$AA$434,16,0)</f>
        <v>4800</v>
      </c>
      <c r="R123" s="2155">
        <f>VLOOKUP(B123,goc!$B$28:$AA$434,17,0)</f>
        <v>0</v>
      </c>
      <c r="S123" s="2155"/>
      <c r="T123" s="2155">
        <f>VLOOKUP(B123,goc!$B$28:$AA$434,19,0)</f>
        <v>0</v>
      </c>
      <c r="U123" s="2155">
        <v>4320</v>
      </c>
      <c r="V123" s="1496">
        <v>1680</v>
      </c>
      <c r="W123" s="1496"/>
      <c r="X123" s="1496">
        <v>1270</v>
      </c>
      <c r="Y123" s="1496"/>
      <c r="Z123" s="1496">
        <v>1370</v>
      </c>
      <c r="AA123" s="1496"/>
      <c r="AB123" s="1496"/>
      <c r="AC123" s="1496"/>
      <c r="AD123" s="1496"/>
      <c r="AE123" s="2155">
        <f t="shared" si="4"/>
        <v>4320</v>
      </c>
      <c r="AF123" s="2155">
        <f>VLOOKUP(B123,goc!$B$28:$AA$434,21,0)</f>
        <v>4320</v>
      </c>
      <c r="AG123" s="2155">
        <f>VLOOKUP(B123,goc!$B$28:$AA$434,22,0)</f>
        <v>1680</v>
      </c>
      <c r="AH123" s="2155">
        <f>VLOOKUP(B123,goc!$B$28:$AA$434,23,0)</f>
        <v>2640</v>
      </c>
      <c r="AI123" s="2155">
        <f>VLOOKUP(B123,goc!$B$28:$AA$434,25,0)</f>
        <v>1270</v>
      </c>
      <c r="AJ123" s="2155">
        <f>VLOOKUP(B123,goc!$B$28:$AA$434,26,0)</f>
        <v>1370</v>
      </c>
      <c r="AK123" s="2155">
        <f t="shared" si="5"/>
        <v>0</v>
      </c>
      <c r="AL123" s="2155"/>
      <c r="AM123" s="1319"/>
      <c r="AN123" s="1550">
        <f t="shared" si="6"/>
        <v>480</v>
      </c>
    </row>
    <row r="124" spans="1:40" ht="31.5">
      <c r="A124" s="1327">
        <v>115</v>
      </c>
      <c r="B124" s="1345" t="s">
        <v>864</v>
      </c>
      <c r="C124" s="1345"/>
      <c r="D124" s="1345"/>
      <c r="E124" s="2155" t="s">
        <v>1117</v>
      </c>
      <c r="F124" s="1343" t="s">
        <v>1248</v>
      </c>
      <c r="G124" s="2155"/>
      <c r="H124" s="1345" t="s">
        <v>26</v>
      </c>
      <c r="I124" s="1330">
        <v>2016</v>
      </c>
      <c r="J124" s="1330"/>
      <c r="K124" s="1330">
        <v>2018</v>
      </c>
      <c r="L124" s="1330"/>
      <c r="M124" s="1330"/>
      <c r="N124" s="1787" t="s">
        <v>865</v>
      </c>
      <c r="O124" s="2155">
        <f>VLOOKUP(B124,goc!$B$28:$AA$434,14,0)</f>
        <v>2500</v>
      </c>
      <c r="P124" s="2155"/>
      <c r="Q124" s="2155">
        <f>VLOOKUP(B124,goc!$B$28:$AA$434,16,0)</f>
        <v>2500</v>
      </c>
      <c r="R124" s="2155">
        <f>VLOOKUP(B124,goc!$B$28:$AA$434,17,0)</f>
        <v>100</v>
      </c>
      <c r="S124" s="2155"/>
      <c r="T124" s="2155">
        <f>VLOOKUP(B124,goc!$B$28:$AA$434,19,0)</f>
        <v>100</v>
      </c>
      <c r="U124" s="2155">
        <v>2150</v>
      </c>
      <c r="V124" s="1496">
        <v>840</v>
      </c>
      <c r="W124" s="1496"/>
      <c r="X124" s="1496">
        <v>710</v>
      </c>
      <c r="Y124" s="1496"/>
      <c r="Z124" s="1496">
        <v>600</v>
      </c>
      <c r="AA124" s="1496"/>
      <c r="AB124" s="1496"/>
      <c r="AC124" s="1496"/>
      <c r="AD124" s="1496"/>
      <c r="AE124" s="2155">
        <f t="shared" si="4"/>
        <v>2150</v>
      </c>
      <c r="AF124" s="2155">
        <f>VLOOKUP(B124,goc!$B$28:$AA$434,21,0)</f>
        <v>2150</v>
      </c>
      <c r="AG124" s="2155">
        <f>VLOOKUP(B124,goc!$B$28:$AA$434,22,0)</f>
        <v>840</v>
      </c>
      <c r="AH124" s="2155">
        <f>VLOOKUP(B124,goc!$B$28:$AA$434,23,0)</f>
        <v>1310</v>
      </c>
      <c r="AI124" s="2155">
        <f>VLOOKUP(B124,goc!$B$28:$AA$434,25,0)</f>
        <v>710</v>
      </c>
      <c r="AJ124" s="2155">
        <f>VLOOKUP(B124,goc!$B$28:$AA$434,26,0)</f>
        <v>600</v>
      </c>
      <c r="AK124" s="2155">
        <f t="shared" si="5"/>
        <v>0</v>
      </c>
      <c r="AL124" s="2155"/>
      <c r="AM124" s="1319"/>
      <c r="AN124" s="1550">
        <f t="shared" si="6"/>
        <v>250</v>
      </c>
    </row>
    <row r="125" spans="1:40" ht="47.25">
      <c r="A125" s="1327">
        <v>116</v>
      </c>
      <c r="B125" s="1345" t="s">
        <v>866</v>
      </c>
      <c r="C125" s="1345"/>
      <c r="D125" s="1345"/>
      <c r="E125" s="2155" t="s">
        <v>1117</v>
      </c>
      <c r="F125" s="1343" t="s">
        <v>1248</v>
      </c>
      <c r="G125" s="2155" t="s">
        <v>9</v>
      </c>
      <c r="H125" s="1331" t="s">
        <v>211</v>
      </c>
      <c r="I125" s="1330">
        <v>2016</v>
      </c>
      <c r="J125" s="1330"/>
      <c r="K125" s="1330">
        <v>2018</v>
      </c>
      <c r="L125" s="1330"/>
      <c r="M125" s="1330"/>
      <c r="N125" s="1787" t="s">
        <v>867</v>
      </c>
      <c r="O125" s="2155">
        <f>VLOOKUP(B125,goc!$B$28:$AA$434,14,0)</f>
        <v>4800</v>
      </c>
      <c r="P125" s="2155"/>
      <c r="Q125" s="2155">
        <f>VLOOKUP(B125,goc!$B$28:$AA$434,16,0)</f>
        <v>1800</v>
      </c>
      <c r="R125" s="2155">
        <f>VLOOKUP(B125,goc!$B$28:$AA$434,17,0)</f>
        <v>0</v>
      </c>
      <c r="S125" s="2155"/>
      <c r="T125" s="2155">
        <f>VLOOKUP(B125,goc!$B$28:$AA$434,19,0)</f>
        <v>0</v>
      </c>
      <c r="U125" s="2155">
        <v>1620</v>
      </c>
      <c r="V125" s="1496"/>
      <c r="W125" s="1496"/>
      <c r="X125" s="1496">
        <v>510</v>
      </c>
      <c r="Y125" s="1496"/>
      <c r="Z125" s="1496">
        <v>1110</v>
      </c>
      <c r="AA125" s="1496"/>
      <c r="AB125" s="1496"/>
      <c r="AC125" s="1496"/>
      <c r="AD125" s="1496"/>
      <c r="AE125" s="2155">
        <f t="shared" si="4"/>
        <v>1620</v>
      </c>
      <c r="AF125" s="2155">
        <f>VLOOKUP(B125,goc!$B$28:$AA$434,21,0)</f>
        <v>1620</v>
      </c>
      <c r="AG125" s="2155">
        <f>VLOOKUP(B125,goc!$B$28:$AA$434,22,0)</f>
        <v>0</v>
      </c>
      <c r="AH125" s="2155">
        <f>VLOOKUP(B125,goc!$B$28:$AA$434,23,0)</f>
        <v>1620</v>
      </c>
      <c r="AI125" s="2155">
        <f>VLOOKUP(B125,goc!$B$28:$AA$434,25,0)</f>
        <v>510</v>
      </c>
      <c r="AJ125" s="2155">
        <f>VLOOKUP(B125,goc!$B$28:$AA$434,26,0)</f>
        <v>1110</v>
      </c>
      <c r="AK125" s="2155">
        <f t="shared" si="5"/>
        <v>0</v>
      </c>
      <c r="AL125" s="2156"/>
      <c r="AM125" s="1319"/>
      <c r="AN125" s="1550">
        <f t="shared" ref="AN125:AN170" si="7">O125-R125-AF125</f>
        <v>3180</v>
      </c>
    </row>
    <row r="126" spans="1:40" ht="47.25">
      <c r="A126" s="1327">
        <v>117</v>
      </c>
      <c r="B126" s="1345" t="s">
        <v>869</v>
      </c>
      <c r="C126" s="1345"/>
      <c r="D126" s="1345"/>
      <c r="E126" s="2155" t="s">
        <v>1117</v>
      </c>
      <c r="F126" s="1343" t="s">
        <v>1248</v>
      </c>
      <c r="G126" s="2155"/>
      <c r="H126" s="1340" t="s">
        <v>51</v>
      </c>
      <c r="I126" s="1330">
        <v>2016</v>
      </c>
      <c r="J126" s="1330"/>
      <c r="K126" s="1330">
        <v>2018</v>
      </c>
      <c r="L126" s="1330"/>
      <c r="M126" s="1330"/>
      <c r="N126" s="1787" t="s">
        <v>870</v>
      </c>
      <c r="O126" s="2155">
        <f>VLOOKUP(B126,goc!$B$28:$AA$434,14,0)</f>
        <v>3000</v>
      </c>
      <c r="P126" s="2155"/>
      <c r="Q126" s="2155">
        <f>VLOOKUP(B126,goc!$B$28:$AA$434,16,0)</f>
        <v>3000</v>
      </c>
      <c r="R126" s="2155">
        <f>VLOOKUP(B126,goc!$B$28:$AA$434,17,0)</f>
        <v>0</v>
      </c>
      <c r="S126" s="2155"/>
      <c r="T126" s="2155">
        <f>VLOOKUP(B126,goc!$B$28:$AA$434,19,0)</f>
        <v>0</v>
      </c>
      <c r="U126" s="2155">
        <v>2700</v>
      </c>
      <c r="V126" s="1496">
        <v>1000</v>
      </c>
      <c r="W126" s="1496"/>
      <c r="X126" s="1496">
        <v>900</v>
      </c>
      <c r="Y126" s="1496"/>
      <c r="Z126" s="1496">
        <v>800</v>
      </c>
      <c r="AA126" s="1496"/>
      <c r="AB126" s="1496"/>
      <c r="AC126" s="1496"/>
      <c r="AD126" s="1496"/>
      <c r="AE126" s="2155">
        <f t="shared" si="4"/>
        <v>2700</v>
      </c>
      <c r="AF126" s="2155">
        <f>VLOOKUP(B126,goc!$B$28:$AA$434,21,0)</f>
        <v>2700</v>
      </c>
      <c r="AG126" s="2155">
        <f>VLOOKUP(B126,goc!$B$28:$AA$434,22,0)</f>
        <v>1000</v>
      </c>
      <c r="AH126" s="2155">
        <f>VLOOKUP(B126,goc!$B$28:$AA$434,23,0)</f>
        <v>1700</v>
      </c>
      <c r="AI126" s="2155">
        <f>VLOOKUP(B126,goc!$B$28:$AA$434,25,0)</f>
        <v>900</v>
      </c>
      <c r="AJ126" s="2155">
        <f>VLOOKUP(B126,goc!$B$28:$AA$434,26,0)</f>
        <v>800</v>
      </c>
      <c r="AK126" s="2155">
        <f t="shared" si="5"/>
        <v>0</v>
      </c>
      <c r="AL126" s="2155"/>
      <c r="AM126" s="1319"/>
      <c r="AN126" s="1550">
        <f t="shared" si="7"/>
        <v>300</v>
      </c>
    </row>
    <row r="127" spans="1:40" ht="47.25">
      <c r="A127" s="1327">
        <v>118</v>
      </c>
      <c r="B127" s="1336" t="s">
        <v>872</v>
      </c>
      <c r="C127" s="1336"/>
      <c r="D127" s="1336"/>
      <c r="E127" s="2155" t="s">
        <v>1117</v>
      </c>
      <c r="F127" s="1343" t="s">
        <v>1248</v>
      </c>
      <c r="G127" s="2155"/>
      <c r="H127" s="1331" t="s">
        <v>211</v>
      </c>
      <c r="I127" s="1330">
        <v>2016</v>
      </c>
      <c r="J127" s="1330"/>
      <c r="K127" s="1330">
        <v>2018</v>
      </c>
      <c r="L127" s="1330"/>
      <c r="M127" s="1330"/>
      <c r="N127" s="1786" t="s">
        <v>873</v>
      </c>
      <c r="O127" s="2155">
        <f>VLOOKUP(B127,goc!$B$28:$AA$434,14,0)</f>
        <v>1888</v>
      </c>
      <c r="P127" s="2155"/>
      <c r="Q127" s="2155">
        <f>VLOOKUP(B127,goc!$B$28:$AA$434,16,0)</f>
        <v>1888</v>
      </c>
      <c r="R127" s="2155">
        <f>VLOOKUP(B127,goc!$B$28:$AA$434,17,0)</f>
        <v>150</v>
      </c>
      <c r="S127" s="2155"/>
      <c r="T127" s="2155">
        <f>VLOOKUP(B127,goc!$B$28:$AA$434,19,0)</f>
        <v>150</v>
      </c>
      <c r="U127" s="2155">
        <v>1549</v>
      </c>
      <c r="V127" s="1496"/>
      <c r="W127" s="1496"/>
      <c r="X127" s="1496">
        <v>600</v>
      </c>
      <c r="Y127" s="1496"/>
      <c r="Z127" s="1496">
        <v>949</v>
      </c>
      <c r="AA127" s="1496"/>
      <c r="AB127" s="1496"/>
      <c r="AC127" s="1496"/>
      <c r="AD127" s="1496"/>
      <c r="AE127" s="2155">
        <f t="shared" si="4"/>
        <v>1549</v>
      </c>
      <c r="AF127" s="2155">
        <f>VLOOKUP(B127,goc!$B$28:$AA$434,21,0)</f>
        <v>1549</v>
      </c>
      <c r="AG127" s="2155">
        <f>VLOOKUP(B127,goc!$B$28:$AA$434,22,0)</f>
        <v>0</v>
      </c>
      <c r="AH127" s="2155">
        <f>VLOOKUP(B127,goc!$B$28:$AA$434,23,0)</f>
        <v>1549</v>
      </c>
      <c r="AI127" s="2155">
        <f>VLOOKUP(B127,goc!$B$28:$AA$434,25,0)</f>
        <v>600</v>
      </c>
      <c r="AJ127" s="2155">
        <f>VLOOKUP(B127,goc!$B$28:$AA$434,26,0)</f>
        <v>949</v>
      </c>
      <c r="AK127" s="2155">
        <f t="shared" si="5"/>
        <v>0</v>
      </c>
      <c r="AL127" s="2155"/>
      <c r="AM127" s="1319"/>
      <c r="AN127" s="1550">
        <f t="shared" si="7"/>
        <v>189</v>
      </c>
    </row>
    <row r="128" spans="1:40" ht="78.75">
      <c r="A128" s="1327">
        <v>119</v>
      </c>
      <c r="B128" s="1337" t="s">
        <v>875</v>
      </c>
      <c r="C128" s="1337"/>
      <c r="D128" s="1337"/>
      <c r="E128" s="2155" t="s">
        <v>1117</v>
      </c>
      <c r="F128" s="1343" t="s">
        <v>1248</v>
      </c>
      <c r="G128" s="2155" t="s">
        <v>9</v>
      </c>
      <c r="H128" s="1345" t="s">
        <v>106</v>
      </c>
      <c r="I128" s="1330">
        <v>2016</v>
      </c>
      <c r="J128" s="1330"/>
      <c r="K128" s="1330">
        <v>2018</v>
      </c>
      <c r="L128" s="1330"/>
      <c r="M128" s="1344" t="s">
        <v>1389</v>
      </c>
      <c r="N128" s="1786" t="s">
        <v>876</v>
      </c>
      <c r="O128" s="2155">
        <f>VLOOKUP(B128,goc!$B$28:$AA$434,14,0)</f>
        <v>3000</v>
      </c>
      <c r="P128" s="2155"/>
      <c r="Q128" s="2155">
        <f>VLOOKUP(B128,goc!$B$28:$AA$434,16,0)</f>
        <v>3000</v>
      </c>
      <c r="R128" s="2155">
        <f>VLOOKUP(B128,goc!$B$28:$AA$434,17,0)</f>
        <v>200</v>
      </c>
      <c r="S128" s="2155"/>
      <c r="T128" s="2155">
        <f>VLOOKUP(B128,goc!$B$28:$AA$434,19,0)</f>
        <v>200</v>
      </c>
      <c r="U128" s="2155">
        <v>2500</v>
      </c>
      <c r="V128" s="1496">
        <v>1033</v>
      </c>
      <c r="W128" s="1496"/>
      <c r="X128" s="1496">
        <v>720</v>
      </c>
      <c r="Y128" s="1496"/>
      <c r="Z128" s="1496">
        <v>747</v>
      </c>
      <c r="AA128" s="1496"/>
      <c r="AB128" s="1496"/>
      <c r="AC128" s="1496"/>
      <c r="AD128" s="1496"/>
      <c r="AE128" s="2155">
        <f t="shared" si="4"/>
        <v>2500</v>
      </c>
      <c r="AF128" s="2155">
        <f>VLOOKUP(B128,goc!$B$28:$AA$434,21,0)</f>
        <v>2500</v>
      </c>
      <c r="AG128" s="2155">
        <f>VLOOKUP(B128,goc!$B$28:$AA$434,22,0)</f>
        <v>1033</v>
      </c>
      <c r="AH128" s="2155">
        <f>VLOOKUP(B128,goc!$B$28:$AA$434,23,0)</f>
        <v>1467</v>
      </c>
      <c r="AI128" s="2155">
        <f>VLOOKUP(B128,goc!$B$28:$AA$434,25,0)</f>
        <v>720</v>
      </c>
      <c r="AJ128" s="2155">
        <f>VLOOKUP(B128,goc!$B$28:$AA$434,26,0)</f>
        <v>747</v>
      </c>
      <c r="AK128" s="2155">
        <f t="shared" si="5"/>
        <v>0</v>
      </c>
      <c r="AL128" s="2155"/>
      <c r="AM128" s="1319"/>
      <c r="AN128" s="1550">
        <f t="shared" si="7"/>
        <v>300</v>
      </c>
    </row>
    <row r="129" spans="1:40" ht="78.75">
      <c r="A129" s="1327">
        <v>120</v>
      </c>
      <c r="B129" s="1337" t="s">
        <v>878</v>
      </c>
      <c r="C129" s="1337"/>
      <c r="D129" s="1337"/>
      <c r="E129" s="2155" t="s">
        <v>1117</v>
      </c>
      <c r="F129" s="1343" t="s">
        <v>1248</v>
      </c>
      <c r="G129" s="2155"/>
      <c r="H129" s="1345" t="s">
        <v>189</v>
      </c>
      <c r="I129" s="1330">
        <v>2016</v>
      </c>
      <c r="J129" s="1330"/>
      <c r="K129" s="1330">
        <v>2018</v>
      </c>
      <c r="L129" s="1330"/>
      <c r="M129" s="1344" t="s">
        <v>1390</v>
      </c>
      <c r="N129" s="1786" t="s">
        <v>879</v>
      </c>
      <c r="O129" s="2155">
        <f>VLOOKUP(B129,goc!$B$28:$AA$434,14,0)</f>
        <v>2578</v>
      </c>
      <c r="P129" s="2155"/>
      <c r="Q129" s="2155">
        <f>VLOOKUP(B129,goc!$B$28:$AA$434,16,0)</f>
        <v>2578</v>
      </c>
      <c r="R129" s="2155">
        <f>VLOOKUP(B129,goc!$B$28:$AA$434,17,0)</f>
        <v>250</v>
      </c>
      <c r="S129" s="2155"/>
      <c r="T129" s="2155">
        <f>VLOOKUP(B129,goc!$B$28:$AA$434,19,0)</f>
        <v>250</v>
      </c>
      <c r="U129" s="2155">
        <v>2070</v>
      </c>
      <c r="V129" s="1496">
        <v>1015</v>
      </c>
      <c r="W129" s="1496"/>
      <c r="X129" s="1496">
        <v>550</v>
      </c>
      <c r="Y129" s="1496"/>
      <c r="Z129" s="1496">
        <v>505</v>
      </c>
      <c r="AA129" s="1496"/>
      <c r="AB129" s="1496"/>
      <c r="AC129" s="1496"/>
      <c r="AD129" s="1496"/>
      <c r="AE129" s="2155">
        <f t="shared" si="4"/>
        <v>2070</v>
      </c>
      <c r="AF129" s="2155">
        <f>VLOOKUP(B129,goc!$B$28:$AA$434,21,0)</f>
        <v>2070</v>
      </c>
      <c r="AG129" s="2155">
        <f>VLOOKUP(B129,goc!$B$28:$AA$434,22,0)</f>
        <v>1015</v>
      </c>
      <c r="AH129" s="2155">
        <f>VLOOKUP(B129,goc!$B$28:$AA$434,23,0)</f>
        <v>1055</v>
      </c>
      <c r="AI129" s="2155">
        <f>VLOOKUP(B129,goc!$B$28:$AA$434,25,0)</f>
        <v>550</v>
      </c>
      <c r="AJ129" s="2155">
        <f>VLOOKUP(B129,goc!$B$28:$AA$434,26,0)</f>
        <v>505</v>
      </c>
      <c r="AK129" s="2155">
        <f t="shared" si="5"/>
        <v>0</v>
      </c>
      <c r="AL129" s="2155"/>
      <c r="AM129" s="1319"/>
      <c r="AN129" s="1550">
        <f t="shared" si="7"/>
        <v>258</v>
      </c>
    </row>
    <row r="130" spans="1:40" ht="78.75">
      <c r="A130" s="1327">
        <v>121</v>
      </c>
      <c r="B130" s="1337" t="s">
        <v>881</v>
      </c>
      <c r="C130" s="1337"/>
      <c r="D130" s="1337"/>
      <c r="E130" s="2155" t="s">
        <v>1117</v>
      </c>
      <c r="F130" s="1343" t="s">
        <v>1248</v>
      </c>
      <c r="G130" s="2155" t="s">
        <v>9</v>
      </c>
      <c r="H130" s="1345" t="s">
        <v>106</v>
      </c>
      <c r="I130" s="1330">
        <v>2016</v>
      </c>
      <c r="J130" s="1330"/>
      <c r="K130" s="1330">
        <v>2018</v>
      </c>
      <c r="L130" s="1330"/>
      <c r="M130" s="1344" t="s">
        <v>1391</v>
      </c>
      <c r="N130" s="1786" t="s">
        <v>1138</v>
      </c>
      <c r="O130" s="2155">
        <f>VLOOKUP(B130,goc!$B$28:$AA$434,14,0)</f>
        <v>2998</v>
      </c>
      <c r="P130" s="2155"/>
      <c r="Q130" s="2155">
        <f>VLOOKUP(B130,goc!$B$28:$AA$434,16,0)</f>
        <v>2998</v>
      </c>
      <c r="R130" s="2155">
        <f>VLOOKUP(B130,goc!$B$28:$AA$434,17,0)</f>
        <v>200</v>
      </c>
      <c r="S130" s="2155"/>
      <c r="T130" s="2155">
        <f>VLOOKUP(B130,goc!$B$28:$AA$434,19,0)</f>
        <v>200</v>
      </c>
      <c r="U130" s="2155">
        <v>2498</v>
      </c>
      <c r="V130" s="1496">
        <v>1033</v>
      </c>
      <c r="W130" s="1496"/>
      <c r="X130" s="1496">
        <v>730</v>
      </c>
      <c r="Y130" s="1496"/>
      <c r="Z130" s="1496">
        <v>735</v>
      </c>
      <c r="AA130" s="1496"/>
      <c r="AB130" s="1496"/>
      <c r="AC130" s="1496"/>
      <c r="AD130" s="1496"/>
      <c r="AE130" s="2155">
        <f t="shared" si="4"/>
        <v>2498</v>
      </c>
      <c r="AF130" s="2155">
        <f>VLOOKUP(B130,goc!$B$28:$AA$434,21,0)</f>
        <v>2498</v>
      </c>
      <c r="AG130" s="2155">
        <f>VLOOKUP(B130,goc!$B$28:$AA$434,22,0)</f>
        <v>1033</v>
      </c>
      <c r="AH130" s="2155">
        <f>VLOOKUP(B130,goc!$B$28:$AA$434,23,0)</f>
        <v>1465.2000000000003</v>
      </c>
      <c r="AI130" s="2155">
        <f>VLOOKUP(B130,goc!$B$28:$AA$434,25,0)</f>
        <v>730</v>
      </c>
      <c r="AJ130" s="2155">
        <f>VLOOKUP(B130,goc!$B$28:$AA$434,26,0)</f>
        <v>735</v>
      </c>
      <c r="AK130" s="2155">
        <f t="shared" si="5"/>
        <v>0</v>
      </c>
      <c r="AL130" s="2155"/>
      <c r="AM130" s="1319"/>
      <c r="AN130" s="1550">
        <f t="shared" si="7"/>
        <v>300</v>
      </c>
    </row>
    <row r="131" spans="1:40" ht="31.5">
      <c r="A131" s="1327">
        <v>122</v>
      </c>
      <c r="B131" s="1345" t="s">
        <v>1012</v>
      </c>
      <c r="C131" s="1345"/>
      <c r="D131" s="1345"/>
      <c r="E131" s="2155" t="s">
        <v>1117</v>
      </c>
      <c r="F131" s="1343" t="s">
        <v>1248</v>
      </c>
      <c r="G131" s="2155"/>
      <c r="H131" s="1345" t="s">
        <v>26</v>
      </c>
      <c r="I131" s="1330">
        <v>2016</v>
      </c>
      <c r="J131" s="1330"/>
      <c r="K131" s="1330">
        <v>2018</v>
      </c>
      <c r="L131" s="1330"/>
      <c r="M131" s="1330"/>
      <c r="N131" s="1787" t="s">
        <v>1013</v>
      </c>
      <c r="O131" s="2155">
        <f>VLOOKUP(B131,goc!$B$28:$AA$434,14,0)</f>
        <v>2994</v>
      </c>
      <c r="P131" s="2155"/>
      <c r="Q131" s="2155">
        <f>VLOOKUP(B131,goc!$B$28:$AA$434,16,0)</f>
        <v>2394</v>
      </c>
      <c r="R131" s="2155">
        <f>VLOOKUP(B131,goc!$B$28:$AA$434,17,0)</f>
        <v>0</v>
      </c>
      <c r="S131" s="2155"/>
      <c r="T131" s="2155">
        <f>VLOOKUP(B131,goc!$B$28:$AA$434,19,0)</f>
        <v>0</v>
      </c>
      <c r="U131" s="2155">
        <v>2394</v>
      </c>
      <c r="V131" s="1496"/>
      <c r="W131" s="1496"/>
      <c r="X131" s="1496">
        <v>339</v>
      </c>
      <c r="Y131" s="1496"/>
      <c r="Z131" s="1496">
        <v>2055</v>
      </c>
      <c r="AA131" s="1496"/>
      <c r="AB131" s="1496"/>
      <c r="AC131" s="1496"/>
      <c r="AD131" s="1496"/>
      <c r="AE131" s="2155">
        <f t="shared" si="4"/>
        <v>2394</v>
      </c>
      <c r="AF131" s="2155">
        <f>VLOOKUP(B131,goc!$B$28:$AA$434,21,0)</f>
        <v>2394</v>
      </c>
      <c r="AG131" s="2155">
        <f>VLOOKUP(B131,goc!$B$28:$AA$434,22,0)</f>
        <v>0</v>
      </c>
      <c r="AH131" s="2155">
        <f>VLOOKUP(B131,goc!$B$28:$AA$434,23,0)</f>
        <v>2394</v>
      </c>
      <c r="AI131" s="2155">
        <f>VLOOKUP(B131,goc!$B$28:$AA$434,25,0)</f>
        <v>339</v>
      </c>
      <c r="AJ131" s="2155">
        <f>VLOOKUP(B131,goc!$B$28:$AA$434,26,0)</f>
        <v>2055</v>
      </c>
      <c r="AK131" s="2155">
        <f t="shared" si="5"/>
        <v>0</v>
      </c>
      <c r="AL131" s="2155"/>
      <c r="AN131" s="1550">
        <f t="shared" si="7"/>
        <v>600</v>
      </c>
    </row>
    <row r="132" spans="1:40" ht="47.25">
      <c r="A132" s="1327">
        <v>123</v>
      </c>
      <c r="B132" s="1345" t="s">
        <v>882</v>
      </c>
      <c r="C132" s="1345"/>
      <c r="D132" s="1345"/>
      <c r="E132" s="2155" t="s">
        <v>1117</v>
      </c>
      <c r="F132" s="1343" t="s">
        <v>1248</v>
      </c>
      <c r="G132" s="2155"/>
      <c r="H132" s="1331" t="s">
        <v>211</v>
      </c>
      <c r="I132" s="1330">
        <v>2017</v>
      </c>
      <c r="J132" s="1330"/>
      <c r="K132" s="1330">
        <v>2019</v>
      </c>
      <c r="L132" s="1330"/>
      <c r="M132" s="1330"/>
      <c r="N132" s="1787" t="s">
        <v>883</v>
      </c>
      <c r="O132" s="2155">
        <f>VLOOKUP(B132,goc!$B$28:$AA$434,14,0)</f>
        <v>2600</v>
      </c>
      <c r="P132" s="2155"/>
      <c r="Q132" s="2155">
        <f>VLOOKUP(B132,goc!$B$28:$AA$434,16,0)</f>
        <v>2600</v>
      </c>
      <c r="R132" s="2155">
        <f>VLOOKUP(B132,goc!$B$28:$AA$434,17,0)</f>
        <v>0</v>
      </c>
      <c r="S132" s="2155"/>
      <c r="T132" s="2155">
        <f>VLOOKUP(B132,goc!$B$28:$AA$434,19,0)</f>
        <v>0</v>
      </c>
      <c r="U132" s="2155">
        <v>2265</v>
      </c>
      <c r="V132" s="1496"/>
      <c r="W132" s="1496"/>
      <c r="X132" s="1496">
        <v>650</v>
      </c>
      <c r="Y132" s="1496"/>
      <c r="Z132" s="1496">
        <v>1615</v>
      </c>
      <c r="AA132" s="1496"/>
      <c r="AB132" s="1496"/>
      <c r="AC132" s="1496"/>
      <c r="AD132" s="1496"/>
      <c r="AE132" s="2155">
        <f t="shared" si="4"/>
        <v>2265</v>
      </c>
      <c r="AF132" s="2155">
        <f>VLOOKUP(B132,goc!$B$28:$AA$434,21,0)</f>
        <v>2265</v>
      </c>
      <c r="AG132" s="2155">
        <f>VLOOKUP(B132,goc!$B$28:$AA$434,22,0)</f>
        <v>0</v>
      </c>
      <c r="AH132" s="2155">
        <f>VLOOKUP(B132,goc!$B$28:$AA$434,23,0)</f>
        <v>2265</v>
      </c>
      <c r="AI132" s="2155">
        <f>VLOOKUP(B132,goc!$B$28:$AA$434,25,0)</f>
        <v>650</v>
      </c>
      <c r="AJ132" s="2155">
        <f>VLOOKUP(B132,goc!$B$28:$AA$434,26,0)</f>
        <v>1615</v>
      </c>
      <c r="AK132" s="2155">
        <f t="shared" si="5"/>
        <v>0</v>
      </c>
      <c r="AL132" s="2155"/>
      <c r="AM132" s="1319"/>
      <c r="AN132" s="1550">
        <f t="shared" si="7"/>
        <v>335</v>
      </c>
    </row>
    <row r="133" spans="1:40" ht="78.75">
      <c r="A133" s="1327">
        <v>124</v>
      </c>
      <c r="B133" s="1337" t="s">
        <v>885</v>
      </c>
      <c r="C133" s="1329"/>
      <c r="D133" s="1337"/>
      <c r="E133" s="2155" t="s">
        <v>1117</v>
      </c>
      <c r="F133" s="1343" t="s">
        <v>1248</v>
      </c>
      <c r="G133" s="2155"/>
      <c r="H133" s="1331" t="s">
        <v>211</v>
      </c>
      <c r="I133" s="1330">
        <v>2017</v>
      </c>
      <c r="J133" s="1330"/>
      <c r="K133" s="1330">
        <v>2019</v>
      </c>
      <c r="L133" s="1330"/>
      <c r="M133" s="1344" t="s">
        <v>1392</v>
      </c>
      <c r="N133" s="1787" t="s">
        <v>886</v>
      </c>
      <c r="O133" s="2155">
        <f>VLOOKUP(B133,goc!$B$28:$AA$434,14,0)</f>
        <v>4556</v>
      </c>
      <c r="P133" s="2155"/>
      <c r="Q133" s="2155">
        <f>VLOOKUP(B133,goc!$B$28:$AA$434,16,0)</f>
        <v>4556</v>
      </c>
      <c r="R133" s="2155">
        <f>VLOOKUP(B133,goc!$B$28:$AA$434,17,0)</f>
        <v>0</v>
      </c>
      <c r="S133" s="2155"/>
      <c r="T133" s="2155">
        <f>VLOOKUP(B133,goc!$B$28:$AA$434,19,0)</f>
        <v>0</v>
      </c>
      <c r="U133" s="2155">
        <v>4025</v>
      </c>
      <c r="V133" s="1496"/>
      <c r="W133" s="1496"/>
      <c r="X133" s="1496">
        <v>1120</v>
      </c>
      <c r="Y133" s="1496"/>
      <c r="Z133" s="1496">
        <v>1452</v>
      </c>
      <c r="AA133" s="1496"/>
      <c r="AB133" s="1496">
        <v>1453</v>
      </c>
      <c r="AC133" s="1496"/>
      <c r="AD133" s="1496"/>
      <c r="AE133" s="2155">
        <f t="shared" si="4"/>
        <v>4025</v>
      </c>
      <c r="AF133" s="2155">
        <f>VLOOKUP(B133,goc!$B$28:$AA$434,21,0)</f>
        <v>4025</v>
      </c>
      <c r="AG133" s="2155">
        <f>VLOOKUP(B133,goc!$B$28:$AA$434,22,0)</f>
        <v>0</v>
      </c>
      <c r="AH133" s="2155">
        <f>VLOOKUP(B133,goc!$B$28:$AA$434,23,0)</f>
        <v>4025</v>
      </c>
      <c r="AI133" s="2155">
        <f>VLOOKUP(B133,goc!$B$28:$AA$434,25,0)</f>
        <v>1120</v>
      </c>
      <c r="AJ133" s="2155">
        <f>VLOOKUP(B133,goc!$B$28:$AA$434,26,0)</f>
        <v>2905</v>
      </c>
      <c r="AK133" s="2155">
        <f t="shared" si="5"/>
        <v>0</v>
      </c>
      <c r="AL133" s="2155"/>
      <c r="AM133" s="1319"/>
      <c r="AN133" s="1550">
        <f t="shared" si="7"/>
        <v>531</v>
      </c>
    </row>
    <row r="134" spans="1:40" ht="78.75">
      <c r="A134" s="1327">
        <v>125</v>
      </c>
      <c r="B134" s="1337" t="s">
        <v>889</v>
      </c>
      <c r="C134" s="1337"/>
      <c r="D134" s="1337"/>
      <c r="E134" s="2155" t="s">
        <v>1117</v>
      </c>
      <c r="F134" s="1343" t="s">
        <v>1248</v>
      </c>
      <c r="G134" s="2155"/>
      <c r="H134" s="1331" t="s">
        <v>211</v>
      </c>
      <c r="I134" s="1330">
        <v>2017</v>
      </c>
      <c r="J134" s="1330"/>
      <c r="K134" s="1330">
        <v>2019</v>
      </c>
      <c r="L134" s="1330"/>
      <c r="M134" s="1344" t="s">
        <v>1394</v>
      </c>
      <c r="N134" s="1787" t="s">
        <v>890</v>
      </c>
      <c r="O134" s="2155">
        <f>VLOOKUP(B134,goc!$B$28:$AA$434,14,0)</f>
        <v>2488</v>
      </c>
      <c r="P134" s="2155"/>
      <c r="Q134" s="2155">
        <f>VLOOKUP(B134,goc!$B$28:$AA$434,16,0)</f>
        <v>2488</v>
      </c>
      <c r="R134" s="2155">
        <f>VLOOKUP(B134,goc!$B$28:$AA$434,17,0)</f>
        <v>0</v>
      </c>
      <c r="S134" s="2155"/>
      <c r="T134" s="2155">
        <f>VLOOKUP(B134,goc!$B$28:$AA$434,19,0)</f>
        <v>0</v>
      </c>
      <c r="U134" s="2155">
        <v>2164</v>
      </c>
      <c r="V134" s="1496"/>
      <c r="W134" s="1496"/>
      <c r="X134" s="1496">
        <v>650</v>
      </c>
      <c r="Y134" s="1496"/>
      <c r="Z134" s="1496">
        <v>1514</v>
      </c>
      <c r="AA134" s="1496"/>
      <c r="AB134" s="1496"/>
      <c r="AC134" s="1496"/>
      <c r="AD134" s="1496"/>
      <c r="AE134" s="2155">
        <f t="shared" ref="AE134:AE175" si="8">SUM(V134:AD134)</f>
        <v>2164</v>
      </c>
      <c r="AF134" s="2155">
        <f>VLOOKUP(B134,goc!$B$28:$AA$434,21,0)</f>
        <v>2164</v>
      </c>
      <c r="AG134" s="2155">
        <f>VLOOKUP(B134,goc!$B$28:$AA$434,22,0)</f>
        <v>0</v>
      </c>
      <c r="AH134" s="2155">
        <f>VLOOKUP(B134,goc!$B$28:$AA$434,23,0)</f>
        <v>2164</v>
      </c>
      <c r="AI134" s="2155">
        <f>VLOOKUP(B134,goc!$B$28:$AA$434,25,0)</f>
        <v>650</v>
      </c>
      <c r="AJ134" s="2155">
        <f>VLOOKUP(B134,goc!$B$28:$AA$434,26,0)</f>
        <v>1514</v>
      </c>
      <c r="AK134" s="2155">
        <f t="shared" si="5"/>
        <v>0</v>
      </c>
      <c r="AL134" s="2155"/>
      <c r="AM134" s="1319"/>
      <c r="AN134" s="1550">
        <f t="shared" si="7"/>
        <v>324</v>
      </c>
    </row>
    <row r="135" spans="1:40" ht="78.75">
      <c r="A135" s="1327">
        <v>126</v>
      </c>
      <c r="B135" s="1345" t="s">
        <v>896</v>
      </c>
      <c r="C135" s="1345"/>
      <c r="D135" s="1345"/>
      <c r="E135" s="2155" t="s">
        <v>1117</v>
      </c>
      <c r="F135" s="1343" t="s">
        <v>1248</v>
      </c>
      <c r="G135" s="2155"/>
      <c r="H135" s="1340" t="s">
        <v>51</v>
      </c>
      <c r="I135" s="1330">
        <v>2017</v>
      </c>
      <c r="J135" s="1330"/>
      <c r="K135" s="1330">
        <v>2019</v>
      </c>
      <c r="L135" s="1330"/>
      <c r="M135" s="1344" t="s">
        <v>1397</v>
      </c>
      <c r="N135" s="1787" t="s">
        <v>897</v>
      </c>
      <c r="O135" s="2155">
        <f>VLOOKUP(B135,goc!$B$28:$AA$434,14,0)</f>
        <v>2743</v>
      </c>
      <c r="P135" s="2155"/>
      <c r="Q135" s="2155">
        <f>VLOOKUP(B135,goc!$B$28:$AA$434,16,0)</f>
        <v>2743</v>
      </c>
      <c r="R135" s="2155">
        <f>VLOOKUP(B135,goc!$B$28:$AA$434,17,0)</f>
        <v>0</v>
      </c>
      <c r="S135" s="2155"/>
      <c r="T135" s="2155">
        <f>VLOOKUP(B135,goc!$B$28:$AA$434,19,0)</f>
        <v>0</v>
      </c>
      <c r="U135" s="2155">
        <v>2394</v>
      </c>
      <c r="V135" s="1496"/>
      <c r="W135" s="1496"/>
      <c r="X135" s="1496">
        <v>740</v>
      </c>
      <c r="Y135" s="1496"/>
      <c r="Z135" s="1496">
        <v>1654</v>
      </c>
      <c r="AA135" s="1496"/>
      <c r="AB135" s="1496"/>
      <c r="AC135" s="1496"/>
      <c r="AD135" s="1496"/>
      <c r="AE135" s="2155">
        <f t="shared" si="8"/>
        <v>2394</v>
      </c>
      <c r="AF135" s="2155">
        <f>VLOOKUP(B135,goc!$B$28:$AA$434,21,0)</f>
        <v>2394</v>
      </c>
      <c r="AG135" s="2155">
        <f>VLOOKUP(B135,goc!$B$28:$AA$434,22,0)</f>
        <v>0</v>
      </c>
      <c r="AH135" s="2155">
        <f>VLOOKUP(B135,goc!$B$28:$AA$434,23,0)</f>
        <v>2394</v>
      </c>
      <c r="AI135" s="2155">
        <f>VLOOKUP(B135,goc!$B$28:$AA$434,25,0)</f>
        <v>740</v>
      </c>
      <c r="AJ135" s="2155">
        <f>VLOOKUP(B135,goc!$B$28:$AA$434,26,0)</f>
        <v>1654</v>
      </c>
      <c r="AK135" s="2155">
        <f t="shared" si="5"/>
        <v>0</v>
      </c>
      <c r="AL135" s="2155"/>
      <c r="AM135" s="1319"/>
      <c r="AN135" s="1550">
        <f t="shared" si="7"/>
        <v>349</v>
      </c>
    </row>
    <row r="136" spans="1:40" ht="47.25">
      <c r="A136" s="1327">
        <v>127</v>
      </c>
      <c r="B136" s="1345" t="s">
        <v>918</v>
      </c>
      <c r="C136" s="1345"/>
      <c r="D136" s="1345"/>
      <c r="E136" s="2155" t="s">
        <v>1117</v>
      </c>
      <c r="F136" s="1343" t="s">
        <v>1248</v>
      </c>
      <c r="G136" s="2155"/>
      <c r="H136" s="1331" t="s">
        <v>211</v>
      </c>
      <c r="I136" s="1330">
        <v>2017</v>
      </c>
      <c r="J136" s="1330"/>
      <c r="K136" s="1330">
        <v>2019</v>
      </c>
      <c r="L136" s="1330"/>
      <c r="M136" s="1330"/>
      <c r="N136" s="1787" t="s">
        <v>919</v>
      </c>
      <c r="O136" s="2155">
        <f>VLOOKUP(B136,goc!$B$28:$AA$434,14,0)</f>
        <v>3989</v>
      </c>
      <c r="P136" s="2155"/>
      <c r="Q136" s="2155">
        <f>VLOOKUP(B136,goc!$B$28:$AA$434,16,0)</f>
        <v>3989</v>
      </c>
      <c r="R136" s="2155">
        <f>VLOOKUP(B136,goc!$B$28:$AA$434,17,0)</f>
        <v>0</v>
      </c>
      <c r="S136" s="2155"/>
      <c r="T136" s="2155">
        <f>VLOOKUP(B136,goc!$B$28:$AA$434,19,0)</f>
        <v>0</v>
      </c>
      <c r="U136" s="2155">
        <v>3490</v>
      </c>
      <c r="V136" s="1496"/>
      <c r="W136" s="1496"/>
      <c r="X136" s="1496">
        <v>1000</v>
      </c>
      <c r="Y136" s="1496"/>
      <c r="Z136" s="1496">
        <v>1245</v>
      </c>
      <c r="AA136" s="1496"/>
      <c r="AB136" s="1496">
        <v>1245</v>
      </c>
      <c r="AC136" s="1496"/>
      <c r="AD136" s="1496"/>
      <c r="AE136" s="2155">
        <f t="shared" si="8"/>
        <v>3490</v>
      </c>
      <c r="AF136" s="2155">
        <f>VLOOKUP(B136,goc!$B$28:$AA$434,21,0)</f>
        <v>3490</v>
      </c>
      <c r="AG136" s="2155">
        <f>VLOOKUP(B136,goc!$B$28:$AA$434,22,0)</f>
        <v>0</v>
      </c>
      <c r="AH136" s="2155">
        <f>VLOOKUP(B136,goc!$B$28:$AA$434,23,0)</f>
        <v>3490</v>
      </c>
      <c r="AI136" s="2155">
        <f>VLOOKUP(B136,goc!$B$28:$AA$434,25,0)</f>
        <v>1000</v>
      </c>
      <c r="AJ136" s="2155">
        <f>VLOOKUP(B136,goc!$B$28:$AA$434,26,0)</f>
        <v>2490</v>
      </c>
      <c r="AK136" s="2155">
        <f t="shared" si="5"/>
        <v>0</v>
      </c>
      <c r="AL136" s="2155"/>
      <c r="AM136" s="1319"/>
      <c r="AN136" s="1550">
        <f t="shared" si="7"/>
        <v>499</v>
      </c>
    </row>
    <row r="137" spans="1:40" ht="47.25">
      <c r="A137" s="1327">
        <v>128</v>
      </c>
      <c r="B137" s="1345" t="s">
        <v>920</v>
      </c>
      <c r="C137" s="1345"/>
      <c r="D137" s="1345"/>
      <c r="E137" s="2155" t="s">
        <v>1117</v>
      </c>
      <c r="F137" s="1343" t="s">
        <v>1248</v>
      </c>
      <c r="G137" s="1342"/>
      <c r="H137" s="1337" t="s">
        <v>106</v>
      </c>
      <c r="I137" s="1330">
        <v>2017</v>
      </c>
      <c r="J137" s="1330"/>
      <c r="K137" s="1330">
        <v>2019</v>
      </c>
      <c r="L137" s="1330"/>
      <c r="M137" s="1330"/>
      <c r="N137" s="1788" t="s">
        <v>921</v>
      </c>
      <c r="O137" s="2155">
        <f>VLOOKUP(B137,goc!$B$28:$AA$434,14,0)</f>
        <v>3990</v>
      </c>
      <c r="P137" s="2155"/>
      <c r="Q137" s="2155">
        <f>VLOOKUP(B137,goc!$B$28:$AA$434,16,0)</f>
        <v>3990</v>
      </c>
      <c r="R137" s="2155">
        <f>VLOOKUP(B137,goc!$B$28:$AA$434,17,0)</f>
        <v>0</v>
      </c>
      <c r="S137" s="2155"/>
      <c r="T137" s="2155">
        <f>VLOOKUP(B137,goc!$B$28:$AA$434,19,0)</f>
        <v>0</v>
      </c>
      <c r="U137" s="2155">
        <v>3591</v>
      </c>
      <c r="V137" s="1496"/>
      <c r="W137" s="1496"/>
      <c r="X137" s="1496">
        <v>1025</v>
      </c>
      <c r="Y137" s="1496"/>
      <c r="Z137" s="1496">
        <v>1283</v>
      </c>
      <c r="AA137" s="1496"/>
      <c r="AB137" s="1496">
        <v>1283</v>
      </c>
      <c r="AC137" s="1496"/>
      <c r="AD137" s="1496"/>
      <c r="AE137" s="2155">
        <f t="shared" si="8"/>
        <v>3591</v>
      </c>
      <c r="AF137" s="2155">
        <f>VLOOKUP(B137,goc!$B$28:$AA$434,21,0)</f>
        <v>3591</v>
      </c>
      <c r="AG137" s="2155">
        <f>VLOOKUP(B137,goc!$B$28:$AA$434,22,0)</f>
        <v>0</v>
      </c>
      <c r="AH137" s="2155">
        <f>VLOOKUP(B137,goc!$B$28:$AA$434,23,0)</f>
        <v>3591</v>
      </c>
      <c r="AI137" s="2155">
        <f>VLOOKUP(B137,goc!$B$28:$AA$434,25,0)</f>
        <v>1025</v>
      </c>
      <c r="AJ137" s="2155">
        <f>VLOOKUP(B137,goc!$B$28:$AA$434,26,0)</f>
        <v>2566</v>
      </c>
      <c r="AK137" s="2155">
        <f t="shared" si="5"/>
        <v>0</v>
      </c>
      <c r="AL137" s="1342"/>
      <c r="AM137" s="1319"/>
      <c r="AN137" s="1550">
        <f t="shared" si="7"/>
        <v>399</v>
      </c>
    </row>
    <row r="138" spans="1:40" ht="47.25">
      <c r="A138" s="1327">
        <v>129</v>
      </c>
      <c r="B138" s="1345" t="s">
        <v>922</v>
      </c>
      <c r="C138" s="1345"/>
      <c r="D138" s="1345"/>
      <c r="E138" s="2155" t="s">
        <v>1117</v>
      </c>
      <c r="F138" s="1343" t="s">
        <v>1248</v>
      </c>
      <c r="G138" s="1342"/>
      <c r="H138" s="1341" t="s">
        <v>132</v>
      </c>
      <c r="I138" s="1330">
        <v>2017</v>
      </c>
      <c r="J138" s="1330"/>
      <c r="K138" s="1330">
        <v>2019</v>
      </c>
      <c r="L138" s="1330"/>
      <c r="M138" s="1330"/>
      <c r="N138" s="1788" t="s">
        <v>923</v>
      </c>
      <c r="O138" s="2155">
        <f>VLOOKUP(B138,goc!$B$28:$AA$434,14,0)</f>
        <v>2894.7</v>
      </c>
      <c r="P138" s="2155"/>
      <c r="Q138" s="2155">
        <f>VLOOKUP(B138,goc!$B$28:$AA$434,16,0)</f>
        <v>2894.7</v>
      </c>
      <c r="R138" s="2155">
        <f>VLOOKUP(B138,goc!$B$28:$AA$434,17,0)</f>
        <v>0</v>
      </c>
      <c r="S138" s="2155"/>
      <c r="T138" s="2155">
        <f>VLOOKUP(B138,goc!$B$28:$AA$434,19,0)</f>
        <v>0</v>
      </c>
      <c r="U138" s="2155">
        <v>2605</v>
      </c>
      <c r="V138" s="1496"/>
      <c r="W138" s="1496"/>
      <c r="X138" s="1496">
        <v>900</v>
      </c>
      <c r="Y138" s="1496"/>
      <c r="Z138" s="1496">
        <v>853</v>
      </c>
      <c r="AA138" s="1496"/>
      <c r="AB138" s="1496">
        <v>852</v>
      </c>
      <c r="AC138" s="1496"/>
      <c r="AD138" s="1496"/>
      <c r="AE138" s="2155">
        <f t="shared" si="8"/>
        <v>2605</v>
      </c>
      <c r="AF138" s="2155">
        <f>VLOOKUP(B138,goc!$B$28:$AA$434,21,0)</f>
        <v>2605</v>
      </c>
      <c r="AG138" s="2155">
        <f>VLOOKUP(B138,goc!$B$28:$AA$434,22,0)</f>
        <v>0</v>
      </c>
      <c r="AH138" s="2155">
        <f>VLOOKUP(B138,goc!$B$28:$AA$434,23,0)</f>
        <v>2605</v>
      </c>
      <c r="AI138" s="2155">
        <f>VLOOKUP(B138,goc!$B$28:$AA$434,25,0)</f>
        <v>900</v>
      </c>
      <c r="AJ138" s="2155">
        <f>VLOOKUP(B138,goc!$B$28:$AA$434,26,0)</f>
        <v>1705</v>
      </c>
      <c r="AK138" s="2155">
        <f t="shared" si="5"/>
        <v>0</v>
      </c>
      <c r="AL138" s="1342"/>
      <c r="AM138" s="1319"/>
      <c r="AN138" s="1550">
        <f t="shared" si="7"/>
        <v>289.69999999999982</v>
      </c>
    </row>
    <row r="139" spans="1:40" ht="47.25">
      <c r="A139" s="1327">
        <v>130</v>
      </c>
      <c r="B139" s="1345" t="s">
        <v>924</v>
      </c>
      <c r="C139" s="1345"/>
      <c r="D139" s="1345"/>
      <c r="E139" s="2155" t="s">
        <v>1117</v>
      </c>
      <c r="F139" s="1343" t="s">
        <v>1248</v>
      </c>
      <c r="G139" s="1342"/>
      <c r="H139" s="1337" t="s">
        <v>189</v>
      </c>
      <c r="I139" s="1330">
        <v>2017</v>
      </c>
      <c r="J139" s="1330"/>
      <c r="K139" s="1330">
        <v>2019</v>
      </c>
      <c r="L139" s="1330"/>
      <c r="M139" s="1330"/>
      <c r="N139" s="1788" t="s">
        <v>925</v>
      </c>
      <c r="O139" s="2155">
        <f>VLOOKUP(B139,goc!$B$28:$AA$434,14,0)</f>
        <v>4588</v>
      </c>
      <c r="P139" s="2155"/>
      <c r="Q139" s="2155">
        <f>VLOOKUP(B139,goc!$B$28:$AA$434,16,0)</f>
        <v>4588</v>
      </c>
      <c r="R139" s="2155">
        <f>VLOOKUP(B139,goc!$B$28:$AA$434,17,0)</f>
        <v>0</v>
      </c>
      <c r="S139" s="2155"/>
      <c r="T139" s="2155">
        <f>VLOOKUP(B139,goc!$B$28:$AA$434,19,0)</f>
        <v>0</v>
      </c>
      <c r="U139" s="2155">
        <v>4129</v>
      </c>
      <c r="V139" s="1496"/>
      <c r="W139" s="1496"/>
      <c r="X139" s="1496">
        <v>1200</v>
      </c>
      <c r="Y139" s="1496"/>
      <c r="Z139" s="1496">
        <v>1464</v>
      </c>
      <c r="AA139" s="1496"/>
      <c r="AB139" s="1496">
        <v>1465</v>
      </c>
      <c r="AC139" s="1496"/>
      <c r="AD139" s="1496"/>
      <c r="AE139" s="2155">
        <f t="shared" si="8"/>
        <v>4129</v>
      </c>
      <c r="AF139" s="2155">
        <f>VLOOKUP(B139,goc!$B$28:$AA$434,21,0)</f>
        <v>4129</v>
      </c>
      <c r="AG139" s="2155">
        <f>VLOOKUP(B139,goc!$B$28:$AA$434,22,0)</f>
        <v>0</v>
      </c>
      <c r="AH139" s="2155">
        <f>VLOOKUP(B139,goc!$B$28:$AA$434,23,0)</f>
        <v>4129</v>
      </c>
      <c r="AI139" s="2155">
        <f>VLOOKUP(B139,goc!$B$28:$AA$434,25,0)</f>
        <v>1200</v>
      </c>
      <c r="AJ139" s="2155">
        <f>VLOOKUP(B139,goc!$B$28:$AA$434,26,0)</f>
        <v>2929</v>
      </c>
      <c r="AK139" s="2155">
        <f t="shared" ref="AK139:AK184" si="9">AE139-U139</f>
        <v>0</v>
      </c>
      <c r="AL139" s="1342"/>
      <c r="AM139" s="1319"/>
      <c r="AN139" s="1550">
        <f t="shared" si="7"/>
        <v>459</v>
      </c>
    </row>
    <row r="140" spans="1:40" ht="78.75">
      <c r="A140" s="1327">
        <v>131</v>
      </c>
      <c r="B140" s="1345" t="s">
        <v>928</v>
      </c>
      <c r="C140" s="2074"/>
      <c r="D140" s="1345"/>
      <c r="E140" s="2155" t="s">
        <v>1117</v>
      </c>
      <c r="F140" s="1343" t="s">
        <v>1248</v>
      </c>
      <c r="G140" s="2156"/>
      <c r="H140" s="1331" t="s">
        <v>106</v>
      </c>
      <c r="I140" s="1330">
        <v>2017</v>
      </c>
      <c r="J140" s="1330"/>
      <c r="K140" s="1330">
        <v>2019</v>
      </c>
      <c r="L140" s="1330"/>
      <c r="M140" s="1346" t="s">
        <v>1402</v>
      </c>
      <c r="N140" s="1787" t="s">
        <v>929</v>
      </c>
      <c r="O140" s="2155">
        <f>VLOOKUP(B140,goc!$B$28:$AA$434,14,0)</f>
        <v>5291</v>
      </c>
      <c r="P140" s="2155"/>
      <c r="Q140" s="2155">
        <f>VLOOKUP(B140,goc!$B$28:$AA$434,16,0)</f>
        <v>5291</v>
      </c>
      <c r="R140" s="2155">
        <f>VLOOKUP(B140,goc!$B$28:$AA$434,17,0)</f>
        <v>0</v>
      </c>
      <c r="S140" s="2155"/>
      <c r="T140" s="2155">
        <f>VLOOKUP(B140,goc!$B$28:$AA$434,19,0)</f>
        <v>0</v>
      </c>
      <c r="U140" s="2155">
        <v>4642</v>
      </c>
      <c r="V140" s="1496"/>
      <c r="W140" s="1496"/>
      <c r="X140" s="1496">
        <v>1350</v>
      </c>
      <c r="Y140" s="1496"/>
      <c r="Z140" s="1496">
        <v>1646</v>
      </c>
      <c r="AA140" s="1496"/>
      <c r="AB140" s="1496">
        <v>1646</v>
      </c>
      <c r="AC140" s="1496"/>
      <c r="AD140" s="1496"/>
      <c r="AE140" s="2155">
        <f t="shared" si="8"/>
        <v>4642</v>
      </c>
      <c r="AF140" s="2155">
        <f>VLOOKUP(B140,goc!$B$28:$AA$434,21,0)</f>
        <v>4642</v>
      </c>
      <c r="AG140" s="2155">
        <f>VLOOKUP(B140,goc!$B$28:$AA$434,22,0)</f>
        <v>0</v>
      </c>
      <c r="AH140" s="2155">
        <f>VLOOKUP(B140,goc!$B$28:$AA$434,23,0)</f>
        <v>4642</v>
      </c>
      <c r="AI140" s="2155">
        <f>VLOOKUP(B140,goc!$B$28:$AA$434,25,0)</f>
        <v>1350</v>
      </c>
      <c r="AJ140" s="2155">
        <f>VLOOKUP(B140,goc!$B$28:$AA$434,26,0)</f>
        <v>3292</v>
      </c>
      <c r="AK140" s="2155">
        <f t="shared" si="9"/>
        <v>0</v>
      </c>
      <c r="AL140" s="2155"/>
      <c r="AM140" s="1319"/>
      <c r="AN140" s="1550">
        <f t="shared" si="7"/>
        <v>649</v>
      </c>
    </row>
    <row r="141" spans="1:40" ht="78.75">
      <c r="A141" s="1327">
        <v>132</v>
      </c>
      <c r="B141" s="1345" t="s">
        <v>930</v>
      </c>
      <c r="C141" s="2074"/>
      <c r="D141" s="1345"/>
      <c r="E141" s="2155" t="s">
        <v>1117</v>
      </c>
      <c r="F141" s="1343" t="s">
        <v>1248</v>
      </c>
      <c r="G141" s="1342"/>
      <c r="H141" s="1337" t="s">
        <v>237</v>
      </c>
      <c r="I141" s="1330">
        <v>2017</v>
      </c>
      <c r="J141" s="1330"/>
      <c r="K141" s="1330">
        <v>2019</v>
      </c>
      <c r="L141" s="1330"/>
      <c r="M141" s="1346" t="s">
        <v>1403</v>
      </c>
      <c r="N141" s="1788" t="s">
        <v>931</v>
      </c>
      <c r="O141" s="2155">
        <f>VLOOKUP(B141,goc!$B$28:$AA$434,14,0)</f>
        <v>4954</v>
      </c>
      <c r="P141" s="2155"/>
      <c r="Q141" s="2155">
        <f>VLOOKUP(B141,goc!$B$28:$AA$434,16,0)</f>
        <v>4954</v>
      </c>
      <c r="R141" s="2155">
        <f>VLOOKUP(B141,goc!$B$28:$AA$434,17,0)</f>
        <v>0</v>
      </c>
      <c r="S141" s="2155"/>
      <c r="T141" s="2155">
        <f>VLOOKUP(B141,goc!$B$28:$AA$434,19,0)</f>
        <v>0</v>
      </c>
      <c r="U141" s="2155">
        <v>4459</v>
      </c>
      <c r="V141" s="1496"/>
      <c r="W141" s="1496"/>
      <c r="X141" s="1496">
        <v>1450</v>
      </c>
      <c r="Y141" s="1496"/>
      <c r="Z141" s="1780">
        <v>1504</v>
      </c>
      <c r="AA141" s="1496"/>
      <c r="AB141" s="1496">
        <v>1505</v>
      </c>
      <c r="AC141" s="1496"/>
      <c r="AD141" s="1496"/>
      <c r="AE141" s="2155">
        <f t="shared" si="8"/>
        <v>4459</v>
      </c>
      <c r="AF141" s="2155">
        <f>VLOOKUP(B141,goc!$B$28:$AA$434,21,0)</f>
        <v>4459</v>
      </c>
      <c r="AG141" s="2155">
        <f>VLOOKUP(B141,goc!$B$28:$AA$434,22,0)</f>
        <v>0</v>
      </c>
      <c r="AH141" s="2155">
        <f>VLOOKUP(B141,goc!$B$28:$AA$434,23,0)</f>
        <v>4459</v>
      </c>
      <c r="AI141" s="2155">
        <f>VLOOKUP(B141,goc!$B$28:$AA$434,25,0)</f>
        <v>1450</v>
      </c>
      <c r="AJ141" s="2155">
        <f>VLOOKUP(B141,goc!$B$28:$AA$434,26,0)</f>
        <v>3009</v>
      </c>
      <c r="AK141" s="2155">
        <f t="shared" si="9"/>
        <v>0</v>
      </c>
      <c r="AL141" s="1342"/>
      <c r="AM141" s="1319"/>
      <c r="AN141" s="1550">
        <f t="shared" si="7"/>
        <v>495</v>
      </c>
    </row>
    <row r="142" spans="1:40" ht="78.75">
      <c r="A142" s="1327">
        <v>133</v>
      </c>
      <c r="B142" s="1345" t="s">
        <v>932</v>
      </c>
      <c r="C142" s="2074"/>
      <c r="D142" s="1345"/>
      <c r="E142" s="2155" t="s">
        <v>1117</v>
      </c>
      <c r="F142" s="1343" t="s">
        <v>1248</v>
      </c>
      <c r="G142" s="1342"/>
      <c r="H142" s="1331" t="s">
        <v>211</v>
      </c>
      <c r="I142" s="1330">
        <v>2017</v>
      </c>
      <c r="J142" s="1330"/>
      <c r="K142" s="1330">
        <v>2019</v>
      </c>
      <c r="L142" s="1330"/>
      <c r="M142" s="1346" t="s">
        <v>1404</v>
      </c>
      <c r="N142" s="1788" t="s">
        <v>933</v>
      </c>
      <c r="O142" s="2155">
        <f>VLOOKUP(B142,goc!$B$28:$AA$434,14,0)</f>
        <v>1982</v>
      </c>
      <c r="P142" s="2155"/>
      <c r="Q142" s="2155">
        <f>VLOOKUP(B142,goc!$B$28:$AA$434,16,0)</f>
        <v>1982</v>
      </c>
      <c r="R142" s="2155">
        <f>VLOOKUP(B142,goc!$B$28:$AA$434,17,0)</f>
        <v>0</v>
      </c>
      <c r="S142" s="2155"/>
      <c r="T142" s="2155">
        <f>VLOOKUP(B142,goc!$B$28:$AA$434,19,0)</f>
        <v>0</v>
      </c>
      <c r="U142" s="2155">
        <v>1784</v>
      </c>
      <c r="V142" s="1496"/>
      <c r="W142" s="1496"/>
      <c r="X142" s="1496">
        <v>1000</v>
      </c>
      <c r="Y142" s="1496"/>
      <c r="Z142" s="1496">
        <v>784</v>
      </c>
      <c r="AA142" s="1496"/>
      <c r="AB142" s="1496"/>
      <c r="AC142" s="1496"/>
      <c r="AD142" s="1496"/>
      <c r="AE142" s="2155">
        <f t="shared" si="8"/>
        <v>1784</v>
      </c>
      <c r="AF142" s="2155">
        <f>VLOOKUP(B142,goc!$B$28:$AA$434,21,0)</f>
        <v>1784</v>
      </c>
      <c r="AG142" s="2155">
        <f>VLOOKUP(B142,goc!$B$28:$AA$434,22,0)</f>
        <v>0</v>
      </c>
      <c r="AH142" s="2155">
        <f>VLOOKUP(B142,goc!$B$28:$AA$434,23,0)</f>
        <v>1783.8</v>
      </c>
      <c r="AI142" s="2155">
        <f>VLOOKUP(B142,goc!$B$28:$AA$434,25,0)</f>
        <v>1000</v>
      </c>
      <c r="AJ142" s="2155">
        <f>VLOOKUP(B142,goc!$B$28:$AA$434,26,0)</f>
        <v>784</v>
      </c>
      <c r="AK142" s="2155">
        <f t="shared" si="9"/>
        <v>0</v>
      </c>
      <c r="AL142" s="1342"/>
      <c r="AM142" s="1319"/>
      <c r="AN142" s="1550">
        <f t="shared" si="7"/>
        <v>198</v>
      </c>
    </row>
    <row r="143" spans="1:40" ht="78.75">
      <c r="A143" s="1327">
        <v>134</v>
      </c>
      <c r="B143" s="1345" t="s">
        <v>934</v>
      </c>
      <c r="C143" s="2074"/>
      <c r="D143" s="1345"/>
      <c r="E143" s="2155" t="s">
        <v>1117</v>
      </c>
      <c r="F143" s="1343" t="s">
        <v>1248</v>
      </c>
      <c r="G143" s="1342"/>
      <c r="H143" s="1341" t="s">
        <v>19</v>
      </c>
      <c r="I143" s="1330">
        <v>2017</v>
      </c>
      <c r="J143" s="1330"/>
      <c r="K143" s="1330">
        <v>2019</v>
      </c>
      <c r="L143" s="1330"/>
      <c r="M143" s="1346" t="s">
        <v>1405</v>
      </c>
      <c r="N143" s="1788" t="s">
        <v>935</v>
      </c>
      <c r="O143" s="2155">
        <f>VLOOKUP(B143,goc!$B$28:$AA$434,14,0)</f>
        <v>4513</v>
      </c>
      <c r="P143" s="2155"/>
      <c r="Q143" s="2155">
        <f>VLOOKUP(B143,goc!$B$28:$AA$434,16,0)</f>
        <v>4513</v>
      </c>
      <c r="R143" s="2155">
        <f>VLOOKUP(B143,goc!$B$28:$AA$434,17,0)</f>
        <v>0</v>
      </c>
      <c r="S143" s="2155"/>
      <c r="T143" s="2155">
        <f>VLOOKUP(B143,goc!$B$28:$AA$434,19,0)</f>
        <v>0</v>
      </c>
      <c r="U143" s="2155">
        <v>4062</v>
      </c>
      <c r="V143" s="1496"/>
      <c r="W143" s="1496"/>
      <c r="X143" s="1496">
        <v>1350</v>
      </c>
      <c r="Y143" s="1496"/>
      <c r="Z143" s="1496">
        <v>1356</v>
      </c>
      <c r="AA143" s="1496"/>
      <c r="AB143" s="1496">
        <v>1356</v>
      </c>
      <c r="AC143" s="1496"/>
      <c r="AD143" s="1496"/>
      <c r="AE143" s="2155">
        <f t="shared" si="8"/>
        <v>4062</v>
      </c>
      <c r="AF143" s="2155">
        <f>VLOOKUP(B143,goc!$B$28:$AA$434,21,0)</f>
        <v>4062</v>
      </c>
      <c r="AG143" s="2155">
        <f>VLOOKUP(B143,goc!$B$28:$AA$434,22,0)</f>
        <v>0</v>
      </c>
      <c r="AH143" s="2155">
        <f>VLOOKUP(B143,goc!$B$28:$AA$434,23,0)</f>
        <v>4061.7000000000003</v>
      </c>
      <c r="AI143" s="2155">
        <f>VLOOKUP(B143,goc!$B$28:$AA$434,25,0)</f>
        <v>1350</v>
      </c>
      <c r="AJ143" s="2155">
        <f>VLOOKUP(B143,goc!$B$28:$AA$434,26,0)</f>
        <v>2712</v>
      </c>
      <c r="AK143" s="2155">
        <f t="shared" si="9"/>
        <v>0</v>
      </c>
      <c r="AL143" s="1342"/>
      <c r="AM143" s="1319"/>
      <c r="AN143" s="1550">
        <f t="shared" si="7"/>
        <v>451</v>
      </c>
    </row>
    <row r="144" spans="1:40" ht="78.75">
      <c r="A144" s="1327">
        <v>135</v>
      </c>
      <c r="B144" s="1345" t="s">
        <v>936</v>
      </c>
      <c r="C144" s="2074"/>
      <c r="D144" s="1345"/>
      <c r="E144" s="2155" t="s">
        <v>1117</v>
      </c>
      <c r="F144" s="1343" t="s">
        <v>1248</v>
      </c>
      <c r="G144" s="1342"/>
      <c r="H144" s="1345" t="s">
        <v>26</v>
      </c>
      <c r="I144" s="1330">
        <v>2017</v>
      </c>
      <c r="J144" s="1330"/>
      <c r="K144" s="1330">
        <v>2019</v>
      </c>
      <c r="L144" s="1330"/>
      <c r="M144" s="1347" t="s">
        <v>1406</v>
      </c>
      <c r="N144" s="1788" t="s">
        <v>937</v>
      </c>
      <c r="O144" s="2155">
        <f>VLOOKUP(B144,goc!$B$28:$AA$434,14,0)</f>
        <v>3859</v>
      </c>
      <c r="P144" s="2155"/>
      <c r="Q144" s="2155">
        <f>VLOOKUP(B144,goc!$B$28:$AA$434,16,0)</f>
        <v>3859</v>
      </c>
      <c r="R144" s="2155">
        <f>VLOOKUP(B144,goc!$B$28:$AA$434,17,0)</f>
        <v>0</v>
      </c>
      <c r="S144" s="2155"/>
      <c r="T144" s="2155">
        <f>VLOOKUP(B144,goc!$B$28:$AA$434,19,0)</f>
        <v>0</v>
      </c>
      <c r="U144" s="2155">
        <v>3473</v>
      </c>
      <c r="V144" s="1496"/>
      <c r="W144" s="1496"/>
      <c r="X144" s="1496">
        <v>1050</v>
      </c>
      <c r="Y144" s="1496"/>
      <c r="Z144" s="1496">
        <v>1211</v>
      </c>
      <c r="AA144" s="1496"/>
      <c r="AB144" s="1496">
        <v>1212</v>
      </c>
      <c r="AC144" s="1496"/>
      <c r="AD144" s="1496"/>
      <c r="AE144" s="2155">
        <f t="shared" si="8"/>
        <v>3473</v>
      </c>
      <c r="AF144" s="2155">
        <f>VLOOKUP(B144,goc!$B$28:$AA$434,21,0)</f>
        <v>3473</v>
      </c>
      <c r="AG144" s="2155">
        <f>VLOOKUP(B144,goc!$B$28:$AA$434,22,0)</f>
        <v>0</v>
      </c>
      <c r="AH144" s="2155">
        <f>VLOOKUP(B144,goc!$B$28:$AA$434,23,0)</f>
        <v>3473</v>
      </c>
      <c r="AI144" s="2155">
        <f>VLOOKUP(B144,goc!$B$28:$AA$434,25,0)</f>
        <v>1050</v>
      </c>
      <c r="AJ144" s="2155">
        <f>VLOOKUP(B144,goc!$B$28:$AA$434,26,0)</f>
        <v>2423</v>
      </c>
      <c r="AK144" s="2155">
        <f t="shared" si="9"/>
        <v>0</v>
      </c>
      <c r="AL144" s="1342"/>
      <c r="AM144" s="1319"/>
      <c r="AN144" s="1550">
        <f t="shared" si="7"/>
        <v>386</v>
      </c>
    </row>
    <row r="145" spans="1:40" ht="78.75">
      <c r="A145" s="1327">
        <v>136</v>
      </c>
      <c r="B145" s="1345" t="s">
        <v>938</v>
      </c>
      <c r="C145" s="2074"/>
      <c r="D145" s="1345"/>
      <c r="E145" s="2155" t="s">
        <v>1117</v>
      </c>
      <c r="F145" s="1343" t="s">
        <v>1248</v>
      </c>
      <c r="G145" s="1342"/>
      <c r="H145" s="1337" t="s">
        <v>237</v>
      </c>
      <c r="I145" s="1330">
        <v>2017</v>
      </c>
      <c r="J145" s="1330"/>
      <c r="K145" s="1330">
        <v>2019</v>
      </c>
      <c r="L145" s="1330"/>
      <c r="M145" s="1346" t="s">
        <v>1407</v>
      </c>
      <c r="N145" s="1788" t="s">
        <v>939</v>
      </c>
      <c r="O145" s="2155">
        <f>VLOOKUP(B145,goc!$B$28:$AA$434,14,0)</f>
        <v>3500</v>
      </c>
      <c r="P145" s="2155"/>
      <c r="Q145" s="2155">
        <f>VLOOKUP(B145,goc!$B$28:$AA$434,16,0)</f>
        <v>3500</v>
      </c>
      <c r="R145" s="2155">
        <f>VLOOKUP(B145,goc!$B$28:$AA$434,17,0)</f>
        <v>0</v>
      </c>
      <c r="S145" s="2155"/>
      <c r="T145" s="2155">
        <f>VLOOKUP(B145,goc!$B$28:$AA$434,19,0)</f>
        <v>0</v>
      </c>
      <c r="U145" s="2155">
        <v>3150</v>
      </c>
      <c r="V145" s="1496"/>
      <c r="W145" s="1496"/>
      <c r="X145" s="1496">
        <v>1000</v>
      </c>
      <c r="Y145" s="1496"/>
      <c r="Z145" s="1496">
        <v>1075</v>
      </c>
      <c r="AA145" s="1496"/>
      <c r="AB145" s="1496">
        <v>1075</v>
      </c>
      <c r="AC145" s="1496"/>
      <c r="AD145" s="1496"/>
      <c r="AE145" s="2155">
        <f t="shared" si="8"/>
        <v>3150</v>
      </c>
      <c r="AF145" s="2155">
        <f>VLOOKUP(B145,goc!$B$28:$AA$434,21,0)</f>
        <v>3150</v>
      </c>
      <c r="AG145" s="2155">
        <f>VLOOKUP(B145,goc!$B$28:$AA$434,22,0)</f>
        <v>0</v>
      </c>
      <c r="AH145" s="2155">
        <f>VLOOKUP(B145,goc!$B$28:$AA$434,23,0)</f>
        <v>3150</v>
      </c>
      <c r="AI145" s="2155">
        <f>VLOOKUP(B145,goc!$B$28:$AA$434,25,0)</f>
        <v>1000</v>
      </c>
      <c r="AJ145" s="2155">
        <f>VLOOKUP(B145,goc!$B$28:$AA$434,26,0)</f>
        <v>2150</v>
      </c>
      <c r="AK145" s="2155">
        <f t="shared" si="9"/>
        <v>0</v>
      </c>
      <c r="AL145" s="1342"/>
      <c r="AM145" s="1319"/>
      <c r="AN145" s="1550">
        <f t="shared" si="7"/>
        <v>350</v>
      </c>
    </row>
    <row r="146" spans="1:40" ht="78.75">
      <c r="A146" s="1327">
        <v>137</v>
      </c>
      <c r="B146" s="1345" t="s">
        <v>940</v>
      </c>
      <c r="C146" s="2074"/>
      <c r="D146" s="1345"/>
      <c r="E146" s="2155" t="s">
        <v>1117</v>
      </c>
      <c r="F146" s="1343" t="s">
        <v>1248</v>
      </c>
      <c r="G146" s="1342"/>
      <c r="H146" s="1337" t="s">
        <v>237</v>
      </c>
      <c r="I146" s="1330">
        <v>2017</v>
      </c>
      <c r="J146" s="1330"/>
      <c r="K146" s="1330">
        <v>2019</v>
      </c>
      <c r="L146" s="1330"/>
      <c r="M146" s="1346" t="s">
        <v>1408</v>
      </c>
      <c r="N146" s="1788" t="s">
        <v>941</v>
      </c>
      <c r="O146" s="2155">
        <f>VLOOKUP(B146,goc!$B$28:$AA$434,14,0)</f>
        <v>4130.6000000000004</v>
      </c>
      <c r="P146" s="2155"/>
      <c r="Q146" s="2155">
        <f>VLOOKUP(B146,goc!$B$28:$AA$434,16,0)</f>
        <v>4130.6000000000004</v>
      </c>
      <c r="R146" s="2155">
        <f>VLOOKUP(B146,goc!$B$28:$AA$434,17,0)</f>
        <v>0</v>
      </c>
      <c r="S146" s="2155"/>
      <c r="T146" s="2155">
        <f>VLOOKUP(B146,goc!$B$28:$AA$434,19,0)</f>
        <v>0</v>
      </c>
      <c r="U146" s="2155">
        <v>3718</v>
      </c>
      <c r="V146" s="1496"/>
      <c r="W146" s="1496"/>
      <c r="X146" s="1496">
        <v>1100</v>
      </c>
      <c r="Y146" s="1496"/>
      <c r="Z146" s="1496">
        <v>1309</v>
      </c>
      <c r="AA146" s="1496"/>
      <c r="AB146" s="1496">
        <v>1309</v>
      </c>
      <c r="AC146" s="1496"/>
      <c r="AD146" s="1496"/>
      <c r="AE146" s="2155">
        <f t="shared" si="8"/>
        <v>3718</v>
      </c>
      <c r="AF146" s="2155">
        <f>VLOOKUP(B146,goc!$B$28:$AA$434,21,0)</f>
        <v>3718</v>
      </c>
      <c r="AG146" s="2155">
        <f>VLOOKUP(B146,goc!$B$28:$AA$434,22,0)</f>
        <v>0</v>
      </c>
      <c r="AH146" s="2155">
        <f>VLOOKUP(B146,goc!$B$28:$AA$434,23,0)</f>
        <v>3718</v>
      </c>
      <c r="AI146" s="2155">
        <f>VLOOKUP(B146,goc!$B$28:$AA$434,25,0)</f>
        <v>1100</v>
      </c>
      <c r="AJ146" s="2155">
        <f>VLOOKUP(B146,goc!$B$28:$AA$434,26,0)</f>
        <v>2618</v>
      </c>
      <c r="AK146" s="2155">
        <f t="shared" si="9"/>
        <v>0</v>
      </c>
      <c r="AL146" s="1342"/>
      <c r="AM146" s="1319"/>
      <c r="AN146" s="1550">
        <f t="shared" si="7"/>
        <v>412.60000000000036</v>
      </c>
    </row>
    <row r="147" spans="1:40" ht="78.75">
      <c r="A147" s="1327">
        <v>138</v>
      </c>
      <c r="B147" s="1345" t="s">
        <v>942</v>
      </c>
      <c r="C147" s="2074"/>
      <c r="D147" s="1345"/>
      <c r="E147" s="2155" t="s">
        <v>1117</v>
      </c>
      <c r="F147" s="1343" t="s">
        <v>1248</v>
      </c>
      <c r="G147" s="1342"/>
      <c r="H147" s="1337" t="s">
        <v>237</v>
      </c>
      <c r="I147" s="1330">
        <v>2017</v>
      </c>
      <c r="J147" s="1330"/>
      <c r="K147" s="1330">
        <v>2019</v>
      </c>
      <c r="L147" s="1330"/>
      <c r="M147" s="1346" t="s">
        <v>1409</v>
      </c>
      <c r="N147" s="1788" t="s">
        <v>943</v>
      </c>
      <c r="O147" s="2155">
        <f>VLOOKUP(B147,goc!$B$28:$AA$434,14,0)</f>
        <v>3439</v>
      </c>
      <c r="P147" s="2155"/>
      <c r="Q147" s="2155">
        <f>VLOOKUP(B147,goc!$B$28:$AA$434,16,0)</f>
        <v>3439</v>
      </c>
      <c r="R147" s="2155">
        <f>VLOOKUP(B147,goc!$B$28:$AA$434,17,0)</f>
        <v>0</v>
      </c>
      <c r="S147" s="2155"/>
      <c r="T147" s="2155">
        <f>VLOOKUP(B147,goc!$B$28:$AA$434,19,0)</f>
        <v>0</v>
      </c>
      <c r="U147" s="2155">
        <v>3095</v>
      </c>
      <c r="V147" s="1496"/>
      <c r="W147" s="1496"/>
      <c r="X147" s="1496">
        <v>1000</v>
      </c>
      <c r="Y147" s="1496"/>
      <c r="Z147" s="1496">
        <v>1048</v>
      </c>
      <c r="AA147" s="1496"/>
      <c r="AB147" s="1496">
        <v>1047</v>
      </c>
      <c r="AC147" s="1496"/>
      <c r="AD147" s="1496"/>
      <c r="AE147" s="2155">
        <f t="shared" si="8"/>
        <v>3095</v>
      </c>
      <c r="AF147" s="2155">
        <f>VLOOKUP(B147,goc!$B$28:$AA$434,21,0)</f>
        <v>3095</v>
      </c>
      <c r="AG147" s="2155">
        <f>VLOOKUP(B147,goc!$B$28:$AA$434,22,0)</f>
        <v>0</v>
      </c>
      <c r="AH147" s="2155">
        <f>VLOOKUP(B147,goc!$B$28:$AA$434,23,0)</f>
        <v>3095</v>
      </c>
      <c r="AI147" s="2155">
        <f>VLOOKUP(B147,goc!$B$28:$AA$434,25,0)</f>
        <v>1000</v>
      </c>
      <c r="AJ147" s="2155">
        <f>VLOOKUP(B147,goc!$B$28:$AA$434,26,0)</f>
        <v>2095</v>
      </c>
      <c r="AK147" s="2155">
        <f t="shared" si="9"/>
        <v>0</v>
      </c>
      <c r="AL147" s="1342"/>
      <c r="AM147" s="1319"/>
      <c r="AN147" s="1550">
        <f t="shared" si="7"/>
        <v>344</v>
      </c>
    </row>
    <row r="148" spans="1:40" ht="78.75">
      <c r="A148" s="1327">
        <v>139</v>
      </c>
      <c r="B148" s="1345" t="s">
        <v>944</v>
      </c>
      <c r="C148" s="2074"/>
      <c r="D148" s="1345"/>
      <c r="E148" s="2155" t="s">
        <v>1117</v>
      </c>
      <c r="F148" s="1343" t="s">
        <v>1248</v>
      </c>
      <c r="G148" s="1342"/>
      <c r="H148" s="1340" t="s">
        <v>51</v>
      </c>
      <c r="I148" s="1330">
        <v>2017</v>
      </c>
      <c r="J148" s="1330"/>
      <c r="K148" s="1330">
        <v>2019</v>
      </c>
      <c r="L148" s="1330"/>
      <c r="M148" s="1346" t="s">
        <v>1410</v>
      </c>
      <c r="N148" s="1787" t="s">
        <v>945</v>
      </c>
      <c r="O148" s="2155">
        <f>VLOOKUP(B148,goc!$B$28:$AA$434,14,0)</f>
        <v>2924</v>
      </c>
      <c r="P148" s="2155"/>
      <c r="Q148" s="2155">
        <f>VLOOKUP(B148,goc!$B$28:$AA$434,16,0)</f>
        <v>2924</v>
      </c>
      <c r="R148" s="2155">
        <f>VLOOKUP(B148,goc!$B$28:$AA$434,17,0)</f>
        <v>0</v>
      </c>
      <c r="S148" s="2155"/>
      <c r="T148" s="2155">
        <f>VLOOKUP(B148,goc!$B$28:$AA$434,19,0)</f>
        <v>0</v>
      </c>
      <c r="U148" s="2155">
        <v>2632</v>
      </c>
      <c r="V148" s="1496"/>
      <c r="W148" s="1496"/>
      <c r="X148" s="1496">
        <v>900</v>
      </c>
      <c r="Y148" s="1496"/>
      <c r="Z148" s="1496">
        <v>866</v>
      </c>
      <c r="AA148" s="1496"/>
      <c r="AB148" s="1496">
        <v>866</v>
      </c>
      <c r="AC148" s="1496"/>
      <c r="AD148" s="1496"/>
      <c r="AE148" s="2155">
        <f t="shared" si="8"/>
        <v>2632</v>
      </c>
      <c r="AF148" s="2155">
        <f>VLOOKUP(B148,goc!$B$28:$AA$434,21,0)</f>
        <v>2632</v>
      </c>
      <c r="AG148" s="2155">
        <f>VLOOKUP(B148,goc!$B$28:$AA$434,22,0)</f>
        <v>0</v>
      </c>
      <c r="AH148" s="2155">
        <f>VLOOKUP(B148,goc!$B$28:$AA$434,23,0)</f>
        <v>2632</v>
      </c>
      <c r="AI148" s="2155">
        <f>VLOOKUP(B148,goc!$B$28:$AA$434,25,0)</f>
        <v>900</v>
      </c>
      <c r="AJ148" s="2155">
        <f>VLOOKUP(B148,goc!$B$28:$AA$434,26,0)</f>
        <v>1732</v>
      </c>
      <c r="AK148" s="2155">
        <f t="shared" si="9"/>
        <v>0</v>
      </c>
      <c r="AL148" s="1342"/>
      <c r="AM148" s="1319"/>
      <c r="AN148" s="1550">
        <f t="shared" si="7"/>
        <v>292</v>
      </c>
    </row>
    <row r="149" spans="1:40" ht="47.25">
      <c r="A149" s="1327">
        <v>140</v>
      </c>
      <c r="B149" s="1345" t="s">
        <v>946</v>
      </c>
      <c r="C149" s="1345"/>
      <c r="D149" s="1345"/>
      <c r="E149" s="2155" t="s">
        <v>1117</v>
      </c>
      <c r="F149" s="1343" t="s">
        <v>1248</v>
      </c>
      <c r="G149" s="1342"/>
      <c r="H149" s="1337" t="s">
        <v>189</v>
      </c>
      <c r="I149" s="1330">
        <v>2017</v>
      </c>
      <c r="J149" s="1330"/>
      <c r="K149" s="1330">
        <v>2019</v>
      </c>
      <c r="L149" s="1330"/>
      <c r="M149" s="1330"/>
      <c r="N149" s="1787" t="s">
        <v>947</v>
      </c>
      <c r="O149" s="2155">
        <f>VLOOKUP(B149,goc!$B$28:$AA$434,14,0)</f>
        <v>3843</v>
      </c>
      <c r="P149" s="2155"/>
      <c r="Q149" s="2155">
        <f>VLOOKUP(B149,goc!$B$28:$AA$434,16,0)</f>
        <v>3843</v>
      </c>
      <c r="R149" s="2155">
        <f>VLOOKUP(B149,goc!$B$28:$AA$434,17,0)</f>
        <v>0</v>
      </c>
      <c r="S149" s="2155"/>
      <c r="T149" s="2155">
        <f>VLOOKUP(B149,goc!$B$28:$AA$434,19,0)</f>
        <v>0</v>
      </c>
      <c r="U149" s="2155">
        <v>3459</v>
      </c>
      <c r="V149" s="1496"/>
      <c r="W149" s="1496"/>
      <c r="X149" s="1496">
        <v>1000</v>
      </c>
      <c r="Y149" s="1496"/>
      <c r="Z149" s="1496">
        <v>1229</v>
      </c>
      <c r="AA149" s="1496"/>
      <c r="AB149" s="1496">
        <v>1230</v>
      </c>
      <c r="AC149" s="1496"/>
      <c r="AD149" s="1496"/>
      <c r="AE149" s="2155">
        <f t="shared" si="8"/>
        <v>3459</v>
      </c>
      <c r="AF149" s="2155">
        <f>VLOOKUP(B149,goc!$B$28:$AA$434,21,0)</f>
        <v>3459</v>
      </c>
      <c r="AG149" s="2155">
        <f>VLOOKUP(B149,goc!$B$28:$AA$434,22,0)</f>
        <v>0</v>
      </c>
      <c r="AH149" s="2155">
        <f>VLOOKUP(B149,goc!$B$28:$AA$434,23,0)</f>
        <v>3459</v>
      </c>
      <c r="AI149" s="2155">
        <f>VLOOKUP(B149,goc!$B$28:$AA$434,25,0)</f>
        <v>1000</v>
      </c>
      <c r="AJ149" s="2155">
        <f>VLOOKUP(B149,goc!$B$28:$AA$434,26,0)</f>
        <v>2459</v>
      </c>
      <c r="AK149" s="2155">
        <f t="shared" si="9"/>
        <v>0</v>
      </c>
      <c r="AL149" s="1342"/>
      <c r="AM149" s="1319"/>
      <c r="AN149" s="1550">
        <f t="shared" si="7"/>
        <v>384</v>
      </c>
    </row>
    <row r="150" spans="1:40" ht="47.25">
      <c r="A150" s="1327">
        <v>141</v>
      </c>
      <c r="B150" s="1345" t="s">
        <v>949</v>
      </c>
      <c r="C150" s="1345"/>
      <c r="D150" s="1345"/>
      <c r="E150" s="2155" t="s">
        <v>1117</v>
      </c>
      <c r="F150" s="1343" t="s">
        <v>1248</v>
      </c>
      <c r="G150" s="1342"/>
      <c r="H150" s="1340" t="s">
        <v>51</v>
      </c>
      <c r="I150" s="1330">
        <v>2017</v>
      </c>
      <c r="J150" s="1330"/>
      <c r="K150" s="1330">
        <v>2019</v>
      </c>
      <c r="L150" s="1330"/>
      <c r="M150" s="1330"/>
      <c r="N150" s="1787" t="s">
        <v>950</v>
      </c>
      <c r="O150" s="2155">
        <f>VLOOKUP(B150,goc!$B$28:$AA$434,14,0)</f>
        <v>4077</v>
      </c>
      <c r="P150" s="2155"/>
      <c r="Q150" s="2155">
        <f>VLOOKUP(B150,goc!$B$28:$AA$434,16,0)</f>
        <v>4077</v>
      </c>
      <c r="R150" s="2155">
        <f>VLOOKUP(B150,goc!$B$28:$AA$434,17,0)</f>
        <v>0</v>
      </c>
      <c r="S150" s="2155"/>
      <c r="T150" s="2155">
        <f>VLOOKUP(B150,goc!$B$28:$AA$434,19,0)</f>
        <v>0</v>
      </c>
      <c r="U150" s="2155">
        <v>3669</v>
      </c>
      <c r="V150" s="1496"/>
      <c r="W150" s="1496"/>
      <c r="X150" s="1496">
        <v>1000</v>
      </c>
      <c r="Y150" s="1496"/>
      <c r="Z150" s="1496">
        <v>1334</v>
      </c>
      <c r="AA150" s="1496"/>
      <c r="AB150" s="1496">
        <v>1335</v>
      </c>
      <c r="AC150" s="1496"/>
      <c r="AD150" s="1496"/>
      <c r="AE150" s="2155">
        <f t="shared" si="8"/>
        <v>3669</v>
      </c>
      <c r="AF150" s="2155">
        <f>VLOOKUP(B150,goc!$B$28:$AA$434,21,0)</f>
        <v>3669</v>
      </c>
      <c r="AG150" s="2155">
        <f>VLOOKUP(B150,goc!$B$28:$AA$434,22,0)</f>
        <v>0</v>
      </c>
      <c r="AH150" s="2155">
        <f>VLOOKUP(B150,goc!$B$28:$AA$434,23,0)</f>
        <v>3669.3</v>
      </c>
      <c r="AI150" s="2155">
        <f>VLOOKUP(B150,goc!$B$28:$AA$434,25,0)</f>
        <v>1000</v>
      </c>
      <c r="AJ150" s="2155">
        <f>VLOOKUP(B150,goc!$B$28:$AA$434,26,0)</f>
        <v>2669</v>
      </c>
      <c r="AK150" s="2155">
        <f t="shared" si="9"/>
        <v>0</v>
      </c>
      <c r="AL150" s="1342"/>
      <c r="AM150" s="1319"/>
      <c r="AN150" s="1550">
        <f t="shared" si="7"/>
        <v>408</v>
      </c>
    </row>
    <row r="151" spans="1:40" ht="78.75">
      <c r="A151" s="1327">
        <v>142</v>
      </c>
      <c r="B151" s="1345" t="s">
        <v>951</v>
      </c>
      <c r="C151" s="1345"/>
      <c r="D151" s="1345"/>
      <c r="E151" s="2155" t="s">
        <v>1117</v>
      </c>
      <c r="F151" s="1343" t="s">
        <v>1248</v>
      </c>
      <c r="G151" s="1342"/>
      <c r="H151" s="1340" t="s">
        <v>51</v>
      </c>
      <c r="I151" s="1330">
        <v>2017</v>
      </c>
      <c r="J151" s="1330"/>
      <c r="K151" s="1330">
        <v>2019</v>
      </c>
      <c r="L151" s="1330"/>
      <c r="M151" s="1346" t="s">
        <v>1411</v>
      </c>
      <c r="N151" s="1788" t="s">
        <v>952</v>
      </c>
      <c r="O151" s="2155">
        <f>VLOOKUP(B151,goc!$B$28:$AA$434,14,0)</f>
        <v>4500</v>
      </c>
      <c r="P151" s="2155"/>
      <c r="Q151" s="2155">
        <f>VLOOKUP(B151,goc!$B$28:$AA$434,16,0)</f>
        <v>4500</v>
      </c>
      <c r="R151" s="2155">
        <f>VLOOKUP(B151,goc!$B$28:$AA$434,17,0)</f>
        <v>0</v>
      </c>
      <c r="S151" s="2155"/>
      <c r="T151" s="2155">
        <f>VLOOKUP(B151,goc!$B$28:$AA$434,19,0)</f>
        <v>0</v>
      </c>
      <c r="U151" s="2155">
        <v>4050</v>
      </c>
      <c r="V151" s="1496"/>
      <c r="W151" s="1496"/>
      <c r="X151" s="1496">
        <v>1100</v>
      </c>
      <c r="Y151" s="1496"/>
      <c r="Z151" s="1496">
        <v>1475</v>
      </c>
      <c r="AA151" s="1496"/>
      <c r="AB151" s="1496">
        <v>1475</v>
      </c>
      <c r="AC151" s="1496"/>
      <c r="AD151" s="1496"/>
      <c r="AE151" s="2155">
        <f t="shared" si="8"/>
        <v>4050</v>
      </c>
      <c r="AF151" s="2155">
        <f>VLOOKUP(B151,goc!$B$28:$AA$434,21,0)</f>
        <v>4050</v>
      </c>
      <c r="AG151" s="2155">
        <f>VLOOKUP(B151,goc!$B$28:$AA$434,22,0)</f>
        <v>0</v>
      </c>
      <c r="AH151" s="2155">
        <f>VLOOKUP(B151,goc!$B$28:$AA$434,23,0)</f>
        <v>4050</v>
      </c>
      <c r="AI151" s="2155">
        <f>VLOOKUP(B151,goc!$B$28:$AA$434,25,0)</f>
        <v>1100</v>
      </c>
      <c r="AJ151" s="2155">
        <f>VLOOKUP(B151,goc!$B$28:$AA$434,26,0)</f>
        <v>2950</v>
      </c>
      <c r="AK151" s="2155">
        <f t="shared" si="9"/>
        <v>0</v>
      </c>
      <c r="AL151" s="1342"/>
      <c r="AM151" s="1319"/>
      <c r="AN151" s="1550">
        <f t="shared" si="7"/>
        <v>450</v>
      </c>
    </row>
    <row r="152" spans="1:40" ht="47.25">
      <c r="A152" s="1327">
        <v>143</v>
      </c>
      <c r="B152" s="1345" t="s">
        <v>953</v>
      </c>
      <c r="C152" s="1345"/>
      <c r="D152" s="1345"/>
      <c r="E152" s="2155" t="s">
        <v>1117</v>
      </c>
      <c r="F152" s="1343" t="s">
        <v>1248</v>
      </c>
      <c r="G152" s="1342"/>
      <c r="H152" s="1340" t="s">
        <v>51</v>
      </c>
      <c r="I152" s="1330">
        <v>2017</v>
      </c>
      <c r="J152" s="1330"/>
      <c r="K152" s="1330">
        <v>2019</v>
      </c>
      <c r="L152" s="1330"/>
      <c r="M152" s="1346"/>
      <c r="N152" s="1788" t="s">
        <v>954</v>
      </c>
      <c r="O152" s="2155">
        <f>VLOOKUP(B152,goc!$B$28:$AA$434,14,0)</f>
        <v>3861</v>
      </c>
      <c r="P152" s="2155"/>
      <c r="Q152" s="2155">
        <f>VLOOKUP(B152,goc!$B$28:$AA$434,16,0)</f>
        <v>3861</v>
      </c>
      <c r="R152" s="2155">
        <f>VLOOKUP(B152,goc!$B$28:$AA$434,17,0)</f>
        <v>0</v>
      </c>
      <c r="S152" s="2155"/>
      <c r="T152" s="2155">
        <f>VLOOKUP(B152,goc!$B$28:$AA$434,19,0)</f>
        <v>0</v>
      </c>
      <c r="U152" s="2155">
        <v>3475</v>
      </c>
      <c r="V152" s="1496"/>
      <c r="W152" s="1496"/>
      <c r="X152" s="1496">
        <v>1000</v>
      </c>
      <c r="Y152" s="1496"/>
      <c r="Z152" s="1496">
        <v>1237</v>
      </c>
      <c r="AA152" s="1496"/>
      <c r="AB152" s="1496">
        <v>1238</v>
      </c>
      <c r="AC152" s="1496"/>
      <c r="AD152" s="1496"/>
      <c r="AE152" s="2155">
        <f t="shared" si="8"/>
        <v>3475</v>
      </c>
      <c r="AF152" s="2155">
        <f>VLOOKUP(B152,goc!$B$28:$AA$434,21,0)</f>
        <v>3475</v>
      </c>
      <c r="AG152" s="2155">
        <f>VLOOKUP(B152,goc!$B$28:$AA$434,22,0)</f>
        <v>0</v>
      </c>
      <c r="AH152" s="2155">
        <f>VLOOKUP(B152,goc!$B$28:$AA$434,23,0)</f>
        <v>3474.9</v>
      </c>
      <c r="AI152" s="2155">
        <f>VLOOKUP(B152,goc!$B$28:$AA$434,25,0)</f>
        <v>1000</v>
      </c>
      <c r="AJ152" s="2155">
        <f>VLOOKUP(B152,goc!$B$28:$AA$434,26,0)</f>
        <v>2475</v>
      </c>
      <c r="AK152" s="2155">
        <f t="shared" si="9"/>
        <v>0</v>
      </c>
      <c r="AL152" s="1342"/>
      <c r="AM152" s="1319"/>
      <c r="AN152" s="1550">
        <f t="shared" si="7"/>
        <v>386</v>
      </c>
    </row>
    <row r="153" spans="1:40" ht="78.75">
      <c r="A153" s="1327">
        <v>144</v>
      </c>
      <c r="B153" s="1345" t="s">
        <v>955</v>
      </c>
      <c r="C153" s="1345"/>
      <c r="D153" s="1345"/>
      <c r="E153" s="2155" t="s">
        <v>1117</v>
      </c>
      <c r="F153" s="1343" t="s">
        <v>1248</v>
      </c>
      <c r="G153" s="1342"/>
      <c r="H153" s="1340" t="s">
        <v>51</v>
      </c>
      <c r="I153" s="1330">
        <v>2017</v>
      </c>
      <c r="J153" s="1330"/>
      <c r="K153" s="1330">
        <v>2019</v>
      </c>
      <c r="L153" s="1330"/>
      <c r="M153" s="1346" t="s">
        <v>1412</v>
      </c>
      <c r="N153" s="1787" t="s">
        <v>956</v>
      </c>
      <c r="O153" s="2155">
        <f>VLOOKUP(B153,goc!$B$28:$AA$434,14,0)</f>
        <v>3500</v>
      </c>
      <c r="P153" s="2155"/>
      <c r="Q153" s="2155">
        <f>VLOOKUP(B153,goc!$B$28:$AA$434,16,0)</f>
        <v>3500</v>
      </c>
      <c r="R153" s="2155">
        <f>VLOOKUP(B153,goc!$B$28:$AA$434,17,0)</f>
        <v>0</v>
      </c>
      <c r="S153" s="2155"/>
      <c r="T153" s="2155">
        <f>VLOOKUP(B153,goc!$B$28:$AA$434,19,0)</f>
        <v>0</v>
      </c>
      <c r="U153" s="2155">
        <v>3150</v>
      </c>
      <c r="V153" s="1496"/>
      <c r="W153" s="1496"/>
      <c r="X153" s="1496">
        <v>950</v>
      </c>
      <c r="Y153" s="1496"/>
      <c r="Z153" s="1779">
        <v>1100</v>
      </c>
      <c r="AA153" s="1779"/>
      <c r="AB153" s="1779">
        <v>1100</v>
      </c>
      <c r="AC153" s="1779"/>
      <c r="AD153" s="1496"/>
      <c r="AE153" s="2155">
        <f t="shared" si="8"/>
        <v>3150</v>
      </c>
      <c r="AF153" s="2155">
        <f>VLOOKUP(B153,goc!$B$28:$AA$434,21,0)</f>
        <v>3150</v>
      </c>
      <c r="AG153" s="2155">
        <f>VLOOKUP(B153,goc!$B$28:$AA$434,22,0)</f>
        <v>0</v>
      </c>
      <c r="AH153" s="2155">
        <f>VLOOKUP(B153,goc!$B$28:$AA$434,23,0)</f>
        <v>3150</v>
      </c>
      <c r="AI153" s="2155">
        <f>VLOOKUP(B153,goc!$B$28:$AA$434,25,0)</f>
        <v>950</v>
      </c>
      <c r="AJ153" s="2155">
        <f>VLOOKUP(B153,goc!$B$28:$AA$434,26,0)</f>
        <v>2200</v>
      </c>
      <c r="AK153" s="2155">
        <f t="shared" si="9"/>
        <v>0</v>
      </c>
      <c r="AL153" s="1342"/>
      <c r="AM153" s="1319"/>
      <c r="AN153" s="1550">
        <f t="shared" si="7"/>
        <v>350</v>
      </c>
    </row>
    <row r="154" spans="1:40" ht="47.25">
      <c r="A154" s="1327">
        <v>145</v>
      </c>
      <c r="B154" s="1345" t="s">
        <v>957</v>
      </c>
      <c r="C154" s="1345"/>
      <c r="D154" s="1345"/>
      <c r="E154" s="2155" t="s">
        <v>1117</v>
      </c>
      <c r="F154" s="1343" t="s">
        <v>1248</v>
      </c>
      <c r="G154" s="1342"/>
      <c r="H154" s="1345" t="s">
        <v>26</v>
      </c>
      <c r="I154" s="1330">
        <v>2017</v>
      </c>
      <c r="J154" s="1330"/>
      <c r="K154" s="1330">
        <v>2019</v>
      </c>
      <c r="L154" s="1330"/>
      <c r="M154" s="1330"/>
      <c r="N154" s="1788" t="s">
        <v>958</v>
      </c>
      <c r="O154" s="2155">
        <f>VLOOKUP(B154,goc!$B$28:$AA$434,14,0)</f>
        <v>5286</v>
      </c>
      <c r="P154" s="2155"/>
      <c r="Q154" s="2155">
        <f>VLOOKUP(B154,goc!$B$28:$AA$434,16,0)</f>
        <v>5286</v>
      </c>
      <c r="R154" s="2155">
        <f>VLOOKUP(B154,goc!$B$28:$AA$434,17,0)</f>
        <v>0</v>
      </c>
      <c r="S154" s="2155"/>
      <c r="T154" s="2155">
        <f>VLOOKUP(B154,goc!$B$28:$AA$434,19,0)</f>
        <v>0</v>
      </c>
      <c r="U154" s="2155">
        <v>4757</v>
      </c>
      <c r="V154" s="1496"/>
      <c r="W154" s="1496"/>
      <c r="X154" s="1496">
        <v>1400</v>
      </c>
      <c r="Y154" s="1496"/>
      <c r="Z154" s="1496">
        <v>1678</v>
      </c>
      <c r="AA154" s="1496"/>
      <c r="AB154" s="1496">
        <v>1679</v>
      </c>
      <c r="AC154" s="1496"/>
      <c r="AD154" s="1496"/>
      <c r="AE154" s="2155">
        <f t="shared" si="8"/>
        <v>4757</v>
      </c>
      <c r="AF154" s="2155">
        <f>VLOOKUP(B154,goc!$B$28:$AA$434,21,0)</f>
        <v>4757</v>
      </c>
      <c r="AG154" s="2155">
        <f>VLOOKUP(B154,goc!$B$28:$AA$434,22,0)</f>
        <v>0</v>
      </c>
      <c r="AH154" s="2155">
        <f>VLOOKUP(B154,goc!$B$28:$AA$434,23,0)</f>
        <v>4757</v>
      </c>
      <c r="AI154" s="2155">
        <f>VLOOKUP(B154,goc!$B$28:$AA$434,25,0)</f>
        <v>1400</v>
      </c>
      <c r="AJ154" s="2155">
        <f>VLOOKUP(B154,goc!$B$28:$AA$434,26,0)</f>
        <v>3357</v>
      </c>
      <c r="AK154" s="2155">
        <f t="shared" si="9"/>
        <v>0</v>
      </c>
      <c r="AL154" s="1342"/>
      <c r="AM154" s="1319"/>
      <c r="AN154" s="1550">
        <f t="shared" si="7"/>
        <v>529</v>
      </c>
    </row>
    <row r="155" spans="1:40" ht="47.25">
      <c r="A155" s="1327">
        <v>146</v>
      </c>
      <c r="B155" s="1345" t="s">
        <v>959</v>
      </c>
      <c r="C155" s="1345"/>
      <c r="D155" s="1345"/>
      <c r="E155" s="2155" t="s">
        <v>1117</v>
      </c>
      <c r="F155" s="1343" t="s">
        <v>1248</v>
      </c>
      <c r="G155" s="1342"/>
      <c r="H155" s="1345" t="s">
        <v>26</v>
      </c>
      <c r="I155" s="1330">
        <v>2017</v>
      </c>
      <c r="J155" s="1330"/>
      <c r="K155" s="1330">
        <v>2019</v>
      </c>
      <c r="L155" s="1330"/>
      <c r="M155" s="1330"/>
      <c r="N155" s="1787" t="s">
        <v>960</v>
      </c>
      <c r="O155" s="2155">
        <f>VLOOKUP(B155,goc!$B$28:$AA$434,14,0)</f>
        <v>4000</v>
      </c>
      <c r="P155" s="2155"/>
      <c r="Q155" s="2155">
        <f>VLOOKUP(B155,goc!$B$28:$AA$434,16,0)</f>
        <v>4000</v>
      </c>
      <c r="R155" s="2155">
        <f>VLOOKUP(B155,goc!$B$28:$AA$434,17,0)</f>
        <v>0</v>
      </c>
      <c r="S155" s="2155"/>
      <c r="T155" s="2155">
        <f>VLOOKUP(B155,goc!$B$28:$AA$434,19,0)</f>
        <v>0</v>
      </c>
      <c r="U155" s="2155">
        <v>3600</v>
      </c>
      <c r="V155" s="1496"/>
      <c r="W155" s="1496"/>
      <c r="X155" s="1496">
        <v>1000</v>
      </c>
      <c r="Y155" s="1496"/>
      <c r="Z155" s="1496">
        <v>1300</v>
      </c>
      <c r="AA155" s="1496"/>
      <c r="AB155" s="1496">
        <v>1300</v>
      </c>
      <c r="AC155" s="1496"/>
      <c r="AD155" s="1496"/>
      <c r="AE155" s="2155">
        <f t="shared" si="8"/>
        <v>3600</v>
      </c>
      <c r="AF155" s="2155">
        <f>VLOOKUP(B155,goc!$B$28:$AA$434,21,0)</f>
        <v>3600</v>
      </c>
      <c r="AG155" s="2155">
        <f>VLOOKUP(B155,goc!$B$28:$AA$434,22,0)</f>
        <v>0</v>
      </c>
      <c r="AH155" s="2155">
        <f>VLOOKUP(B155,goc!$B$28:$AA$434,23,0)</f>
        <v>3600</v>
      </c>
      <c r="AI155" s="2155">
        <f>VLOOKUP(B155,goc!$B$28:$AA$434,25,0)</f>
        <v>1000</v>
      </c>
      <c r="AJ155" s="2155">
        <f>VLOOKUP(B155,goc!$B$28:$AA$434,26,0)</f>
        <v>2600</v>
      </c>
      <c r="AK155" s="2155">
        <f t="shared" si="9"/>
        <v>0</v>
      </c>
      <c r="AL155" s="1342"/>
      <c r="AM155" s="1319"/>
      <c r="AN155" s="1550">
        <f t="shared" si="7"/>
        <v>400</v>
      </c>
    </row>
    <row r="156" spans="1:40" ht="47.25">
      <c r="A156" s="1327">
        <v>147</v>
      </c>
      <c r="B156" s="1345" t="s">
        <v>961</v>
      </c>
      <c r="C156" s="1345"/>
      <c r="D156" s="1345"/>
      <c r="E156" s="2155" t="s">
        <v>1117</v>
      </c>
      <c r="F156" s="1343" t="s">
        <v>1248</v>
      </c>
      <c r="G156" s="1342"/>
      <c r="H156" s="1345" t="s">
        <v>26</v>
      </c>
      <c r="I156" s="1330">
        <v>2017</v>
      </c>
      <c r="J156" s="1330"/>
      <c r="K156" s="1330">
        <v>2019</v>
      </c>
      <c r="L156" s="1330"/>
      <c r="M156" s="1330"/>
      <c r="N156" s="1787" t="s">
        <v>962</v>
      </c>
      <c r="O156" s="2155">
        <f>VLOOKUP(B156,goc!$B$28:$AA$434,14,0)</f>
        <v>3500</v>
      </c>
      <c r="P156" s="2155"/>
      <c r="Q156" s="2155">
        <f>VLOOKUP(B156,goc!$B$28:$AA$434,16,0)</f>
        <v>3500</v>
      </c>
      <c r="R156" s="2155">
        <f>VLOOKUP(B156,goc!$B$28:$AA$434,17,0)</f>
        <v>0</v>
      </c>
      <c r="S156" s="2155"/>
      <c r="T156" s="2155">
        <f>VLOOKUP(B156,goc!$B$28:$AA$434,19,0)</f>
        <v>0</v>
      </c>
      <c r="U156" s="2155">
        <v>3150</v>
      </c>
      <c r="V156" s="1496"/>
      <c r="W156" s="1496"/>
      <c r="X156" s="1496">
        <v>800</v>
      </c>
      <c r="Y156" s="1496"/>
      <c r="Z156" s="1496">
        <v>1175</v>
      </c>
      <c r="AA156" s="1496"/>
      <c r="AB156" s="1496">
        <v>1175</v>
      </c>
      <c r="AC156" s="1496"/>
      <c r="AD156" s="1496"/>
      <c r="AE156" s="2155">
        <f t="shared" si="8"/>
        <v>3150</v>
      </c>
      <c r="AF156" s="2155">
        <f>VLOOKUP(B156,goc!$B$28:$AA$434,21,0)</f>
        <v>3150</v>
      </c>
      <c r="AG156" s="2155">
        <f>VLOOKUP(B156,goc!$B$28:$AA$434,22,0)</f>
        <v>0</v>
      </c>
      <c r="AH156" s="2155">
        <f>VLOOKUP(B156,goc!$B$28:$AA$434,23,0)</f>
        <v>3150</v>
      </c>
      <c r="AI156" s="2155">
        <f>VLOOKUP(B156,goc!$B$28:$AA$434,25,0)</f>
        <v>800</v>
      </c>
      <c r="AJ156" s="2155">
        <f>VLOOKUP(B156,goc!$B$28:$AA$434,26,0)</f>
        <v>2350</v>
      </c>
      <c r="AK156" s="2155">
        <f t="shared" si="9"/>
        <v>0</v>
      </c>
      <c r="AL156" s="1342"/>
      <c r="AM156" s="1319"/>
      <c r="AN156" s="1550">
        <f t="shared" si="7"/>
        <v>350</v>
      </c>
    </row>
    <row r="157" spans="1:40" ht="47.25">
      <c r="A157" s="1327">
        <v>148</v>
      </c>
      <c r="B157" s="1345" t="s">
        <v>963</v>
      </c>
      <c r="C157" s="1345"/>
      <c r="D157" s="1345"/>
      <c r="E157" s="2155" t="s">
        <v>1117</v>
      </c>
      <c r="F157" s="1343" t="s">
        <v>1248</v>
      </c>
      <c r="G157" s="1342"/>
      <c r="H157" s="1345" t="s">
        <v>26</v>
      </c>
      <c r="I157" s="1330">
        <v>2017</v>
      </c>
      <c r="J157" s="1330"/>
      <c r="K157" s="1330">
        <v>2019</v>
      </c>
      <c r="L157" s="1330"/>
      <c r="M157" s="1330"/>
      <c r="N157" s="1787" t="s">
        <v>964</v>
      </c>
      <c r="O157" s="2155">
        <f>VLOOKUP(B157,goc!$B$28:$AA$434,14,0)</f>
        <v>3900</v>
      </c>
      <c r="P157" s="2155"/>
      <c r="Q157" s="2155">
        <f>VLOOKUP(B157,goc!$B$28:$AA$434,16,0)</f>
        <v>3900</v>
      </c>
      <c r="R157" s="2155">
        <f>VLOOKUP(B157,goc!$B$28:$AA$434,17,0)</f>
        <v>0</v>
      </c>
      <c r="S157" s="2155"/>
      <c r="T157" s="2155">
        <f>VLOOKUP(B157,goc!$B$28:$AA$434,19,0)</f>
        <v>0</v>
      </c>
      <c r="U157" s="2155">
        <v>3510</v>
      </c>
      <c r="V157" s="1496"/>
      <c r="W157" s="1496"/>
      <c r="X157" s="1496">
        <v>1050</v>
      </c>
      <c r="Y157" s="1496"/>
      <c r="Z157" s="1496">
        <v>1230</v>
      </c>
      <c r="AA157" s="1496"/>
      <c r="AB157" s="1496">
        <v>1230</v>
      </c>
      <c r="AC157" s="1496"/>
      <c r="AD157" s="1496"/>
      <c r="AE157" s="2155">
        <f t="shared" si="8"/>
        <v>3510</v>
      </c>
      <c r="AF157" s="2155">
        <f>VLOOKUP(B157,goc!$B$28:$AA$434,21,0)</f>
        <v>3510</v>
      </c>
      <c r="AG157" s="2155">
        <f>VLOOKUP(B157,goc!$B$28:$AA$434,22,0)</f>
        <v>0</v>
      </c>
      <c r="AH157" s="2155">
        <f>VLOOKUP(B157,goc!$B$28:$AA$434,23,0)</f>
        <v>3510</v>
      </c>
      <c r="AI157" s="2155">
        <f>VLOOKUP(B157,goc!$B$28:$AA$434,25,0)</f>
        <v>1050</v>
      </c>
      <c r="AJ157" s="2155">
        <f>VLOOKUP(B157,goc!$B$28:$AA$434,26,0)</f>
        <v>2460</v>
      </c>
      <c r="AK157" s="2155">
        <f t="shared" si="9"/>
        <v>0</v>
      </c>
      <c r="AL157" s="1342"/>
      <c r="AM157" s="1319"/>
      <c r="AN157" s="1550">
        <f t="shared" si="7"/>
        <v>390</v>
      </c>
    </row>
    <row r="158" spans="1:40" ht="47.25">
      <c r="A158" s="1327">
        <v>149</v>
      </c>
      <c r="B158" s="1345" t="s">
        <v>965</v>
      </c>
      <c r="C158" s="1345"/>
      <c r="D158" s="1345"/>
      <c r="E158" s="2155" t="s">
        <v>1117</v>
      </c>
      <c r="F158" s="1343" t="s">
        <v>1248</v>
      </c>
      <c r="G158" s="1342"/>
      <c r="H158" s="1345" t="s">
        <v>26</v>
      </c>
      <c r="I158" s="1330">
        <v>2017</v>
      </c>
      <c r="J158" s="1330"/>
      <c r="K158" s="1330">
        <v>2019</v>
      </c>
      <c r="L158" s="1330"/>
      <c r="M158" s="1330"/>
      <c r="N158" s="1788" t="s">
        <v>966</v>
      </c>
      <c r="O158" s="2155">
        <f>VLOOKUP(B158,goc!$B$28:$AA$434,14,0)</f>
        <v>3450</v>
      </c>
      <c r="P158" s="2155"/>
      <c r="Q158" s="2155">
        <f>VLOOKUP(B158,goc!$B$28:$AA$434,16,0)</f>
        <v>3450</v>
      </c>
      <c r="R158" s="2155">
        <f>VLOOKUP(B158,goc!$B$28:$AA$434,17,0)</f>
        <v>0</v>
      </c>
      <c r="S158" s="2155"/>
      <c r="T158" s="2155">
        <f>VLOOKUP(B158,goc!$B$28:$AA$434,19,0)</f>
        <v>0</v>
      </c>
      <c r="U158" s="2155">
        <v>3105</v>
      </c>
      <c r="V158" s="1496"/>
      <c r="W158" s="1496"/>
      <c r="X158" s="1496">
        <v>950</v>
      </c>
      <c r="Y158" s="1496"/>
      <c r="Z158" s="1496">
        <v>1078</v>
      </c>
      <c r="AA158" s="1496"/>
      <c r="AB158" s="1496">
        <v>1077</v>
      </c>
      <c r="AC158" s="1496"/>
      <c r="AD158" s="1496"/>
      <c r="AE158" s="2155">
        <f t="shared" si="8"/>
        <v>3105</v>
      </c>
      <c r="AF158" s="2155">
        <f>VLOOKUP(B158,goc!$B$28:$AA$434,21,0)</f>
        <v>3105</v>
      </c>
      <c r="AG158" s="2155">
        <f>VLOOKUP(B158,goc!$B$28:$AA$434,22,0)</f>
        <v>0</v>
      </c>
      <c r="AH158" s="2155">
        <f>VLOOKUP(B158,goc!$B$28:$AA$434,23,0)</f>
        <v>3105</v>
      </c>
      <c r="AI158" s="2155">
        <f>VLOOKUP(B158,goc!$B$28:$AA$434,25,0)</f>
        <v>950</v>
      </c>
      <c r="AJ158" s="2155">
        <f>VLOOKUP(B158,goc!$B$28:$AA$434,26,0)</f>
        <v>2155</v>
      </c>
      <c r="AK158" s="2155">
        <f t="shared" si="9"/>
        <v>0</v>
      </c>
      <c r="AL158" s="1342"/>
      <c r="AM158" s="1319"/>
      <c r="AN158" s="1550">
        <f t="shared" si="7"/>
        <v>345</v>
      </c>
    </row>
    <row r="159" spans="1:40" ht="47.25">
      <c r="A159" s="1327">
        <v>150</v>
      </c>
      <c r="B159" s="1345" t="s">
        <v>967</v>
      </c>
      <c r="C159" s="1345"/>
      <c r="D159" s="1345"/>
      <c r="E159" s="2155" t="s">
        <v>1117</v>
      </c>
      <c r="F159" s="1343" t="s">
        <v>1248</v>
      </c>
      <c r="G159" s="1342"/>
      <c r="H159" s="1331" t="s">
        <v>211</v>
      </c>
      <c r="I159" s="1330">
        <v>2017</v>
      </c>
      <c r="J159" s="1330"/>
      <c r="K159" s="1330">
        <v>2019</v>
      </c>
      <c r="L159" s="1330"/>
      <c r="M159" s="1330"/>
      <c r="N159" s="1788" t="s">
        <v>968</v>
      </c>
      <c r="O159" s="2155">
        <f>VLOOKUP(B159,goc!$B$28:$AA$434,14,0)</f>
        <v>4795</v>
      </c>
      <c r="P159" s="2155"/>
      <c r="Q159" s="2155">
        <f>VLOOKUP(B159,goc!$B$28:$AA$434,16,0)</f>
        <v>4795</v>
      </c>
      <c r="R159" s="2155">
        <f>VLOOKUP(B159,goc!$B$28:$AA$434,17,0)</f>
        <v>0</v>
      </c>
      <c r="S159" s="2155"/>
      <c r="T159" s="2155">
        <f>VLOOKUP(B159,goc!$B$28:$AA$434,19,0)</f>
        <v>0</v>
      </c>
      <c r="U159" s="2155">
        <v>4316</v>
      </c>
      <c r="V159" s="1496"/>
      <c r="W159" s="1496"/>
      <c r="X159" s="1496">
        <v>1250</v>
      </c>
      <c r="Y159" s="1496"/>
      <c r="Z159" s="1496">
        <v>1533</v>
      </c>
      <c r="AA159" s="1496"/>
      <c r="AB159" s="1496">
        <v>1533</v>
      </c>
      <c r="AC159" s="1496"/>
      <c r="AD159" s="1496"/>
      <c r="AE159" s="2155">
        <f t="shared" si="8"/>
        <v>4316</v>
      </c>
      <c r="AF159" s="2155">
        <f>VLOOKUP(B159,goc!$B$28:$AA$434,21,0)</f>
        <v>4316</v>
      </c>
      <c r="AG159" s="2155">
        <f>VLOOKUP(B159,goc!$B$28:$AA$434,22,0)</f>
        <v>0</v>
      </c>
      <c r="AH159" s="2155">
        <f>VLOOKUP(B159,goc!$B$28:$AA$434,23,0)</f>
        <v>4316</v>
      </c>
      <c r="AI159" s="2155">
        <f>VLOOKUP(B159,goc!$B$28:$AA$434,25,0)</f>
        <v>1250</v>
      </c>
      <c r="AJ159" s="2155">
        <f>VLOOKUP(B159,goc!$B$28:$AA$434,26,0)</f>
        <v>3066</v>
      </c>
      <c r="AK159" s="2155">
        <f t="shared" si="9"/>
        <v>0</v>
      </c>
      <c r="AL159" s="1342"/>
      <c r="AM159" s="1319"/>
      <c r="AN159" s="1550">
        <f t="shared" si="7"/>
        <v>479</v>
      </c>
    </row>
    <row r="160" spans="1:40" ht="47.25">
      <c r="A160" s="1327">
        <v>151</v>
      </c>
      <c r="B160" s="1345" t="s">
        <v>969</v>
      </c>
      <c r="C160" s="1345"/>
      <c r="D160" s="1345"/>
      <c r="E160" s="2155" t="s">
        <v>1117</v>
      </c>
      <c r="F160" s="1343" t="s">
        <v>1248</v>
      </c>
      <c r="G160" s="1342"/>
      <c r="H160" s="1331" t="s">
        <v>211</v>
      </c>
      <c r="I160" s="1330">
        <v>2017</v>
      </c>
      <c r="J160" s="1330"/>
      <c r="K160" s="1330">
        <v>2019</v>
      </c>
      <c r="L160" s="1330"/>
      <c r="M160" s="1330"/>
      <c r="N160" s="1788" t="s">
        <v>970</v>
      </c>
      <c r="O160" s="2155">
        <f>VLOOKUP(B160,goc!$B$28:$AA$434,14,0)</f>
        <v>3946</v>
      </c>
      <c r="P160" s="2155"/>
      <c r="Q160" s="2155">
        <f>VLOOKUP(B160,goc!$B$28:$AA$434,16,0)</f>
        <v>3946</v>
      </c>
      <c r="R160" s="2155">
        <f>VLOOKUP(B160,goc!$B$28:$AA$434,17,0)</f>
        <v>0</v>
      </c>
      <c r="S160" s="2155"/>
      <c r="T160" s="2155">
        <f>VLOOKUP(B160,goc!$B$28:$AA$434,19,0)</f>
        <v>0</v>
      </c>
      <c r="U160" s="2155">
        <v>3551</v>
      </c>
      <c r="V160" s="1496"/>
      <c r="W160" s="1496"/>
      <c r="X160" s="1496">
        <v>1000</v>
      </c>
      <c r="Y160" s="1496"/>
      <c r="Z160" s="1496">
        <v>1275</v>
      </c>
      <c r="AA160" s="1496"/>
      <c r="AB160" s="1496">
        <v>1276</v>
      </c>
      <c r="AC160" s="1496"/>
      <c r="AD160" s="1496"/>
      <c r="AE160" s="2155">
        <f t="shared" si="8"/>
        <v>3551</v>
      </c>
      <c r="AF160" s="2155">
        <f>VLOOKUP(B160,goc!$B$28:$AA$434,21,0)</f>
        <v>3551</v>
      </c>
      <c r="AG160" s="2155">
        <f>VLOOKUP(B160,goc!$B$28:$AA$434,22,0)</f>
        <v>0</v>
      </c>
      <c r="AH160" s="2155">
        <f>VLOOKUP(B160,goc!$B$28:$AA$434,23,0)</f>
        <v>3551.4</v>
      </c>
      <c r="AI160" s="2155">
        <f>VLOOKUP(B160,goc!$B$28:$AA$434,25,0)</f>
        <v>1000</v>
      </c>
      <c r="AJ160" s="2155">
        <f>VLOOKUP(B160,goc!$B$28:$AA$434,26,0)</f>
        <v>2551</v>
      </c>
      <c r="AK160" s="2155">
        <f t="shared" si="9"/>
        <v>0</v>
      </c>
      <c r="AL160" s="1342"/>
      <c r="AM160" s="1319"/>
      <c r="AN160" s="1550">
        <f t="shared" si="7"/>
        <v>395</v>
      </c>
    </row>
    <row r="161" spans="1:40" ht="47.25">
      <c r="A161" s="1327">
        <v>152</v>
      </c>
      <c r="B161" s="1345" t="s">
        <v>971</v>
      </c>
      <c r="C161" s="1345"/>
      <c r="D161" s="1345"/>
      <c r="E161" s="2155" t="s">
        <v>1117</v>
      </c>
      <c r="F161" s="1343" t="s">
        <v>1248</v>
      </c>
      <c r="G161" s="1342"/>
      <c r="H161" s="1331" t="s">
        <v>211</v>
      </c>
      <c r="I161" s="1330">
        <v>2017</v>
      </c>
      <c r="J161" s="1330"/>
      <c r="K161" s="1330">
        <v>2019</v>
      </c>
      <c r="L161" s="1330"/>
      <c r="M161" s="1330"/>
      <c r="N161" s="1788" t="s">
        <v>972</v>
      </c>
      <c r="O161" s="2155">
        <f>VLOOKUP(B161,goc!$B$28:$AA$434,14,0)</f>
        <v>3045</v>
      </c>
      <c r="P161" s="2155"/>
      <c r="Q161" s="2155">
        <f>VLOOKUP(B161,goc!$B$28:$AA$434,16,0)</f>
        <v>3045</v>
      </c>
      <c r="R161" s="2155">
        <f>VLOOKUP(B161,goc!$B$28:$AA$434,17,0)</f>
        <v>0</v>
      </c>
      <c r="S161" s="2155"/>
      <c r="T161" s="2155">
        <f>VLOOKUP(B161,goc!$B$28:$AA$434,19,0)</f>
        <v>0</v>
      </c>
      <c r="U161" s="2155">
        <v>2741</v>
      </c>
      <c r="V161" s="1496"/>
      <c r="W161" s="1496"/>
      <c r="X161" s="1496">
        <v>850</v>
      </c>
      <c r="Y161" s="1496"/>
      <c r="Z161" s="1496">
        <v>946</v>
      </c>
      <c r="AA161" s="1496"/>
      <c r="AB161" s="1496">
        <v>945</v>
      </c>
      <c r="AC161" s="1496"/>
      <c r="AD161" s="1496"/>
      <c r="AE161" s="2155">
        <f t="shared" si="8"/>
        <v>2741</v>
      </c>
      <c r="AF161" s="2155">
        <f>VLOOKUP(B161,goc!$B$28:$AA$434,21,0)</f>
        <v>2741</v>
      </c>
      <c r="AG161" s="2155">
        <f>VLOOKUP(B161,goc!$B$28:$AA$434,22,0)</f>
        <v>0</v>
      </c>
      <c r="AH161" s="2155">
        <f>VLOOKUP(B161,goc!$B$28:$AA$434,23,0)</f>
        <v>2741</v>
      </c>
      <c r="AI161" s="2155">
        <f>VLOOKUP(B161,goc!$B$28:$AA$434,25,0)</f>
        <v>850</v>
      </c>
      <c r="AJ161" s="2155">
        <f>VLOOKUP(B161,goc!$B$28:$AA$434,26,0)</f>
        <v>1891</v>
      </c>
      <c r="AK161" s="2155">
        <f t="shared" si="9"/>
        <v>0</v>
      </c>
      <c r="AL161" s="1342"/>
      <c r="AM161" s="1319"/>
      <c r="AN161" s="1550">
        <f t="shared" si="7"/>
        <v>304</v>
      </c>
    </row>
    <row r="162" spans="1:40" ht="47.25">
      <c r="A162" s="1327">
        <v>153</v>
      </c>
      <c r="B162" s="1345" t="s">
        <v>973</v>
      </c>
      <c r="C162" s="1345"/>
      <c r="D162" s="1345"/>
      <c r="E162" s="2155" t="s">
        <v>1117</v>
      </c>
      <c r="F162" s="1343" t="s">
        <v>1248</v>
      </c>
      <c r="G162" s="1342"/>
      <c r="H162" s="1331" t="s">
        <v>211</v>
      </c>
      <c r="I162" s="1330">
        <v>2017</v>
      </c>
      <c r="J162" s="1330"/>
      <c r="K162" s="1330">
        <v>2019</v>
      </c>
      <c r="L162" s="1330"/>
      <c r="M162" s="1330"/>
      <c r="N162" s="1787" t="s">
        <v>974</v>
      </c>
      <c r="O162" s="2155">
        <f>VLOOKUP(B162,goc!$B$28:$AA$434,14,0)</f>
        <v>3852</v>
      </c>
      <c r="P162" s="2155"/>
      <c r="Q162" s="2155">
        <f>VLOOKUP(B162,goc!$B$28:$AA$434,16,0)</f>
        <v>3852</v>
      </c>
      <c r="R162" s="2155">
        <f>VLOOKUP(B162,goc!$B$28:$AA$434,17,0)</f>
        <v>0</v>
      </c>
      <c r="S162" s="2155"/>
      <c r="T162" s="2155">
        <f>VLOOKUP(B162,goc!$B$28:$AA$434,19,0)</f>
        <v>0</v>
      </c>
      <c r="U162" s="2155">
        <v>3467</v>
      </c>
      <c r="V162" s="1496"/>
      <c r="W162" s="1496"/>
      <c r="X162" s="1496">
        <v>1000</v>
      </c>
      <c r="Y162" s="1496"/>
      <c r="Z162" s="1496">
        <v>1233</v>
      </c>
      <c r="AA162" s="1496"/>
      <c r="AB162" s="1496">
        <v>1234</v>
      </c>
      <c r="AC162" s="1496"/>
      <c r="AD162" s="1496"/>
      <c r="AE162" s="2155">
        <f t="shared" si="8"/>
        <v>3467</v>
      </c>
      <c r="AF162" s="2155">
        <f>VLOOKUP(B162,goc!$B$28:$AA$434,21,0)</f>
        <v>3467</v>
      </c>
      <c r="AG162" s="2155">
        <f>VLOOKUP(B162,goc!$B$28:$AA$434,22,0)</f>
        <v>0</v>
      </c>
      <c r="AH162" s="2155">
        <f>VLOOKUP(B162,goc!$B$28:$AA$434,23,0)</f>
        <v>3467</v>
      </c>
      <c r="AI162" s="2155">
        <f>VLOOKUP(B162,goc!$B$28:$AA$434,25,0)</f>
        <v>1000</v>
      </c>
      <c r="AJ162" s="2155">
        <f>VLOOKUP(B162,goc!$B$28:$AA$434,26,0)</f>
        <v>2467</v>
      </c>
      <c r="AK162" s="2155">
        <f t="shared" si="9"/>
        <v>0</v>
      </c>
      <c r="AL162" s="1342"/>
      <c r="AM162" s="1319"/>
      <c r="AN162" s="1550">
        <f t="shared" si="7"/>
        <v>385</v>
      </c>
    </row>
    <row r="163" spans="1:40" ht="72" customHeight="1">
      <c r="A163" s="1327">
        <v>154</v>
      </c>
      <c r="B163" s="1345" t="s">
        <v>977</v>
      </c>
      <c r="C163" s="1345"/>
      <c r="D163" s="1345"/>
      <c r="E163" s="2155" t="s">
        <v>1117</v>
      </c>
      <c r="F163" s="1343" t="s">
        <v>1248</v>
      </c>
      <c r="G163" s="1342"/>
      <c r="H163" s="1341" t="s">
        <v>19</v>
      </c>
      <c r="I163" s="1330">
        <v>2017</v>
      </c>
      <c r="J163" s="1330"/>
      <c r="K163" s="1330">
        <v>2019</v>
      </c>
      <c r="L163" s="1330"/>
      <c r="M163" s="1330"/>
      <c r="N163" s="1787" t="s">
        <v>978</v>
      </c>
      <c r="O163" s="2155">
        <f>VLOOKUP(B163,goc!$B$28:$AA$434,14,0)</f>
        <v>11424</v>
      </c>
      <c r="P163" s="2155"/>
      <c r="Q163" s="2155">
        <f>VLOOKUP(B163,goc!$B$28:$AA$434,16,0)</f>
        <v>11424</v>
      </c>
      <c r="R163" s="2155">
        <f>VLOOKUP(B163,goc!$B$28:$AA$434,17,0)</f>
        <v>0</v>
      </c>
      <c r="S163" s="2155"/>
      <c r="T163" s="2155">
        <f>VLOOKUP(B163,goc!$B$28:$AA$434,19,0)</f>
        <v>0</v>
      </c>
      <c r="U163" s="2155">
        <v>10282</v>
      </c>
      <c r="V163" s="1496"/>
      <c r="W163" s="1496"/>
      <c r="X163" s="1496">
        <v>3000</v>
      </c>
      <c r="Y163" s="1496"/>
      <c r="Z163" s="1496">
        <v>3641</v>
      </c>
      <c r="AA163" s="1496"/>
      <c r="AB163" s="1496">
        <v>3641</v>
      </c>
      <c r="AC163" s="1496"/>
      <c r="AD163" s="1496"/>
      <c r="AE163" s="2155">
        <f t="shared" si="8"/>
        <v>10282</v>
      </c>
      <c r="AF163" s="2155">
        <f>VLOOKUP(B163,goc!$B$28:$AA$434,21,0)</f>
        <v>10282</v>
      </c>
      <c r="AG163" s="2155">
        <f>VLOOKUP(B163,goc!$B$28:$AA$434,22,0)</f>
        <v>0</v>
      </c>
      <c r="AH163" s="2155">
        <f>VLOOKUP(B163,goc!$B$28:$AA$434,23,0)</f>
        <v>10282</v>
      </c>
      <c r="AI163" s="2155">
        <f>VLOOKUP(B163,goc!$B$28:$AA$434,25,0)</f>
        <v>3000</v>
      </c>
      <c r="AJ163" s="2155">
        <f>VLOOKUP(B163,goc!$B$28:$AA$434,26,0)</f>
        <v>7282</v>
      </c>
      <c r="AK163" s="2155">
        <f t="shared" si="9"/>
        <v>0</v>
      </c>
      <c r="AL163" s="1342"/>
      <c r="AM163" s="1319"/>
      <c r="AN163" s="1550">
        <f t="shared" si="7"/>
        <v>1142</v>
      </c>
    </row>
    <row r="164" spans="1:40" ht="46.5" customHeight="1">
      <c r="A164" s="1327">
        <v>155</v>
      </c>
      <c r="B164" s="1345" t="s">
        <v>1538</v>
      </c>
      <c r="C164" s="1345"/>
      <c r="D164" s="1345"/>
      <c r="E164" s="2155" t="s">
        <v>1117</v>
      </c>
      <c r="F164" s="1343" t="s">
        <v>1248</v>
      </c>
      <c r="G164" s="1342"/>
      <c r="H164" s="1337" t="s">
        <v>211</v>
      </c>
      <c r="I164" s="1330">
        <v>2018</v>
      </c>
      <c r="J164" s="1330"/>
      <c r="K164" s="1330">
        <v>2020</v>
      </c>
      <c r="L164" s="1330"/>
      <c r="M164" s="1330"/>
      <c r="N164" s="1792" t="s">
        <v>2237</v>
      </c>
      <c r="O164" s="2155">
        <f>VLOOKUP(B164,goc!$B$28:$AA$434,14,0)</f>
        <v>4000</v>
      </c>
      <c r="P164" s="2155"/>
      <c r="Q164" s="2155">
        <f>VLOOKUP(B164,goc!$B$28:$AA$434,16,0)</f>
        <v>4000</v>
      </c>
      <c r="R164" s="2155">
        <f>VLOOKUP(B164,goc!$B$28:$AA$434,17,0)</f>
        <v>0</v>
      </c>
      <c r="S164" s="2155"/>
      <c r="T164" s="2155">
        <f>VLOOKUP(B164,goc!$B$28:$AA$434,19,0)</f>
        <v>0</v>
      </c>
      <c r="U164" s="2155">
        <v>3600</v>
      </c>
      <c r="V164" s="1496"/>
      <c r="W164" s="1496"/>
      <c r="X164" s="1496"/>
      <c r="Y164" s="1496">
        <v>40</v>
      </c>
      <c r="Z164" s="1496">
        <v>1068</v>
      </c>
      <c r="AA164" s="1496"/>
      <c r="AB164" s="1496">
        <v>1246</v>
      </c>
      <c r="AC164" s="1496"/>
      <c r="AD164" s="1496">
        <v>1246</v>
      </c>
      <c r="AE164" s="2155">
        <f t="shared" si="8"/>
        <v>3600</v>
      </c>
      <c r="AF164" s="2155">
        <f>VLOOKUP(B164,goc!$B$28:$AA$434,21,0)</f>
        <v>3600</v>
      </c>
      <c r="AG164" s="2155">
        <f>VLOOKUP(B164,goc!$B$28:$AA$434,22,0)</f>
        <v>0</v>
      </c>
      <c r="AH164" s="2155">
        <f>VLOOKUP(B164,goc!$B$28:$AA$434,23,0)</f>
        <v>3600</v>
      </c>
      <c r="AI164" s="2155">
        <f>VLOOKUP(B164,goc!$B$28:$AA$434,25,0)</f>
        <v>0</v>
      </c>
      <c r="AJ164" s="2155">
        <f>VLOOKUP(B164,goc!$B$28:$AA$434,26,0)</f>
        <v>3600</v>
      </c>
      <c r="AK164" s="2155">
        <f t="shared" si="9"/>
        <v>0</v>
      </c>
      <c r="AL164" s="1342"/>
      <c r="AN164" s="1550">
        <f t="shared" si="7"/>
        <v>400</v>
      </c>
    </row>
    <row r="165" spans="1:40" ht="78.75">
      <c r="A165" s="1327">
        <v>156</v>
      </c>
      <c r="B165" s="1337" t="s">
        <v>979</v>
      </c>
      <c r="C165" s="1337"/>
      <c r="D165" s="1337"/>
      <c r="E165" s="2155" t="s">
        <v>1117</v>
      </c>
      <c r="F165" s="1343" t="s">
        <v>1248</v>
      </c>
      <c r="G165" s="2156"/>
      <c r="H165" s="1341" t="s">
        <v>132</v>
      </c>
      <c r="I165" s="1330">
        <v>2018</v>
      </c>
      <c r="J165" s="1330"/>
      <c r="K165" s="1330">
        <v>2020</v>
      </c>
      <c r="L165" s="1330"/>
      <c r="M165" s="1346" t="s">
        <v>1413</v>
      </c>
      <c r="N165" s="1792" t="s">
        <v>2238</v>
      </c>
      <c r="O165" s="2155">
        <f>VLOOKUP(B165,goc!$B$28:$AA$434,14,0)</f>
        <v>4000</v>
      </c>
      <c r="P165" s="2155"/>
      <c r="Q165" s="2155">
        <f>VLOOKUP(B165,goc!$B$28:$AA$434,16,0)</f>
        <v>4000</v>
      </c>
      <c r="R165" s="2155">
        <f>VLOOKUP(B165,goc!$B$28:$AA$434,17,0)</f>
        <v>0</v>
      </c>
      <c r="S165" s="2155"/>
      <c r="T165" s="2155">
        <f>VLOOKUP(B165,goc!$B$28:$AA$434,19,0)</f>
        <v>0</v>
      </c>
      <c r="U165" s="2155">
        <v>3600</v>
      </c>
      <c r="V165" s="1496"/>
      <c r="W165" s="1496"/>
      <c r="X165" s="1496"/>
      <c r="Y165" s="1496">
        <v>40</v>
      </c>
      <c r="Z165" s="1496">
        <v>1068</v>
      </c>
      <c r="AA165" s="1496"/>
      <c r="AB165" s="1496">
        <v>1246</v>
      </c>
      <c r="AC165" s="1496"/>
      <c r="AD165" s="1496">
        <v>1246</v>
      </c>
      <c r="AE165" s="2155">
        <f t="shared" si="8"/>
        <v>3600</v>
      </c>
      <c r="AF165" s="2155">
        <f>VLOOKUP(B165,goc!$B$28:$AA$434,21,0)</f>
        <v>3600</v>
      </c>
      <c r="AG165" s="2155">
        <f>VLOOKUP(B165,goc!$B$28:$AA$434,22,0)</f>
        <v>0</v>
      </c>
      <c r="AH165" s="2155">
        <f>VLOOKUP(B165,goc!$B$28:$AA$434,23,0)</f>
        <v>3600</v>
      </c>
      <c r="AI165" s="2155">
        <f>VLOOKUP(B165,goc!$B$28:$AA$434,25,0)</f>
        <v>0</v>
      </c>
      <c r="AJ165" s="2155">
        <f>VLOOKUP(B165,goc!$B$28:$AA$434,26,0)</f>
        <v>3600</v>
      </c>
      <c r="AK165" s="2155">
        <f t="shared" si="9"/>
        <v>0</v>
      </c>
      <c r="AL165" s="2157"/>
      <c r="AN165" s="1550">
        <f t="shared" si="7"/>
        <v>400</v>
      </c>
    </row>
    <row r="166" spans="1:40" ht="47.25">
      <c r="A166" s="1327">
        <v>157</v>
      </c>
      <c r="B166" s="1337" t="s">
        <v>1585</v>
      </c>
      <c r="C166" s="1337"/>
      <c r="D166" s="1337"/>
      <c r="E166" s="2155" t="s">
        <v>1117</v>
      </c>
      <c r="F166" s="1343" t="s">
        <v>1248</v>
      </c>
      <c r="G166" s="2156"/>
      <c r="H166" s="1341" t="s">
        <v>132</v>
      </c>
      <c r="I166" s="1330">
        <v>2018</v>
      </c>
      <c r="J166" s="1330"/>
      <c r="K166" s="1330">
        <v>2020</v>
      </c>
      <c r="L166" s="1330"/>
      <c r="M166" s="1346"/>
      <c r="N166" s="1792" t="s">
        <v>2239</v>
      </c>
      <c r="O166" s="2155">
        <f>VLOOKUP(B166,goc!$B$28:$AA$434,14,0)</f>
        <v>3996</v>
      </c>
      <c r="P166" s="2155"/>
      <c r="Q166" s="2155">
        <f>VLOOKUP(B166,goc!$B$28:$AA$434,16,0)</f>
        <v>3996</v>
      </c>
      <c r="R166" s="2155">
        <f>VLOOKUP(B166,goc!$B$28:$AA$434,17,0)</f>
        <v>0</v>
      </c>
      <c r="S166" s="2155"/>
      <c r="T166" s="2155">
        <f>VLOOKUP(B166,goc!$B$28:$AA$434,19,0)</f>
        <v>0</v>
      </c>
      <c r="U166" s="2155">
        <v>3596</v>
      </c>
      <c r="V166" s="1496"/>
      <c r="W166" s="1496"/>
      <c r="X166" s="1496"/>
      <c r="Y166" s="1496">
        <v>40</v>
      </c>
      <c r="Z166" s="1496">
        <v>1067</v>
      </c>
      <c r="AA166" s="1496"/>
      <c r="AB166" s="1496">
        <v>1245</v>
      </c>
      <c r="AC166" s="1496"/>
      <c r="AD166" s="1496">
        <v>1245</v>
      </c>
      <c r="AE166" s="2155">
        <f>SUM(V166:AD166)-1</f>
        <v>3596</v>
      </c>
      <c r="AF166" s="2155">
        <f>VLOOKUP(B166,goc!$B$28:$AA$434,21,0)</f>
        <v>3596</v>
      </c>
      <c r="AG166" s="2155">
        <f>VLOOKUP(B166,goc!$B$28:$AA$434,22,0)</f>
        <v>0</v>
      </c>
      <c r="AH166" s="2155">
        <f>VLOOKUP(B166,goc!$B$28:$AA$434,23,0)</f>
        <v>3596.4</v>
      </c>
      <c r="AI166" s="2155">
        <f>VLOOKUP(B166,goc!$B$28:$AA$434,25,0)</f>
        <v>0</v>
      </c>
      <c r="AJ166" s="2155">
        <f>VLOOKUP(B166,goc!$B$28:$AA$434,26,0)</f>
        <v>3596</v>
      </c>
      <c r="AK166" s="2155">
        <f t="shared" si="9"/>
        <v>0</v>
      </c>
      <c r="AL166" s="2157"/>
      <c r="AN166" s="1550">
        <f t="shared" si="7"/>
        <v>400</v>
      </c>
    </row>
    <row r="167" spans="1:40" ht="78.75">
      <c r="A167" s="1327">
        <v>158</v>
      </c>
      <c r="B167" s="1337" t="s">
        <v>981</v>
      </c>
      <c r="C167" s="1337"/>
      <c r="D167" s="1337"/>
      <c r="E167" s="2155" t="s">
        <v>1117</v>
      </c>
      <c r="F167" s="1343" t="s">
        <v>1248</v>
      </c>
      <c r="G167" s="2156"/>
      <c r="H167" s="1345" t="s">
        <v>106</v>
      </c>
      <c r="I167" s="1330">
        <v>2018</v>
      </c>
      <c r="J167" s="1330"/>
      <c r="K167" s="1330">
        <v>2020</v>
      </c>
      <c r="L167" s="1330"/>
      <c r="M167" s="1346" t="s">
        <v>1414</v>
      </c>
      <c r="N167" s="1792" t="s">
        <v>2240</v>
      </c>
      <c r="O167" s="2155">
        <f>VLOOKUP(B167,goc!$B$28:$AA$434,14,0)</f>
        <v>1650</v>
      </c>
      <c r="P167" s="2155"/>
      <c r="Q167" s="2155">
        <f>VLOOKUP(B167,goc!$B$28:$AA$434,16,0)</f>
        <v>1650</v>
      </c>
      <c r="R167" s="2155">
        <f>VLOOKUP(B167,goc!$B$28:$AA$434,17,0)</f>
        <v>0</v>
      </c>
      <c r="S167" s="2155"/>
      <c r="T167" s="2155">
        <f>VLOOKUP(B167,goc!$B$28:$AA$434,19,0)</f>
        <v>0</v>
      </c>
      <c r="U167" s="2155">
        <v>1485</v>
      </c>
      <c r="V167" s="1496"/>
      <c r="W167" s="1496"/>
      <c r="X167" s="1496"/>
      <c r="Y167" s="1496">
        <v>30</v>
      </c>
      <c r="Z167" s="1496">
        <v>1455</v>
      </c>
      <c r="AA167" s="1496"/>
      <c r="AB167" s="1496"/>
      <c r="AC167" s="1496"/>
      <c r="AD167" s="1496"/>
      <c r="AE167" s="2155">
        <f t="shared" si="8"/>
        <v>1485</v>
      </c>
      <c r="AF167" s="2155">
        <f>VLOOKUP(B167,goc!$B$28:$AA$434,21,0)</f>
        <v>1485</v>
      </c>
      <c r="AG167" s="2155">
        <f>VLOOKUP(B167,goc!$B$28:$AA$434,22,0)</f>
        <v>0</v>
      </c>
      <c r="AH167" s="2155">
        <f>VLOOKUP(B167,goc!$B$28:$AA$434,23,0)</f>
        <v>1485</v>
      </c>
      <c r="AI167" s="2155">
        <f>VLOOKUP(B167,goc!$B$28:$AA$434,25,0)</f>
        <v>0</v>
      </c>
      <c r="AJ167" s="2155">
        <f>VLOOKUP(B167,goc!$B$28:$AA$434,26,0)</f>
        <v>1485</v>
      </c>
      <c r="AK167" s="2155">
        <f t="shared" si="9"/>
        <v>0</v>
      </c>
      <c r="AL167" s="2157"/>
      <c r="AN167" s="1550">
        <f t="shared" si="7"/>
        <v>165</v>
      </c>
    </row>
    <row r="168" spans="1:40" ht="94.5">
      <c r="A168" s="1327">
        <v>159</v>
      </c>
      <c r="B168" s="1345" t="s">
        <v>1504</v>
      </c>
      <c r="C168" s="1345"/>
      <c r="D168" s="1345"/>
      <c r="E168" s="2155" t="s">
        <v>1117</v>
      </c>
      <c r="F168" s="1343" t="s">
        <v>1248</v>
      </c>
      <c r="G168" s="1342"/>
      <c r="H168" s="1341" t="s">
        <v>132</v>
      </c>
      <c r="I168" s="1330">
        <v>2018</v>
      </c>
      <c r="J168" s="1330"/>
      <c r="K168" s="1330">
        <v>2020</v>
      </c>
      <c r="L168" s="1330"/>
      <c r="M168" s="1347" t="s">
        <v>1415</v>
      </c>
      <c r="N168" s="1792" t="s">
        <v>2241</v>
      </c>
      <c r="O168" s="2155">
        <f>VLOOKUP(B168,goc!$B$28:$AA$434,14,0)</f>
        <v>6500</v>
      </c>
      <c r="P168" s="2155"/>
      <c r="Q168" s="2155">
        <f>VLOOKUP(B168,goc!$B$28:$AA$434,16,0)</f>
        <v>6500</v>
      </c>
      <c r="R168" s="2155">
        <f>VLOOKUP(B168,goc!$B$28:$AA$434,17,0)</f>
        <v>0</v>
      </c>
      <c r="S168" s="2155"/>
      <c r="T168" s="2155">
        <f>VLOOKUP(B168,goc!$B$28:$AA$434,19,0)</f>
        <v>0</v>
      </c>
      <c r="U168" s="2155">
        <v>5850</v>
      </c>
      <c r="V168" s="1496"/>
      <c r="W168" s="1496"/>
      <c r="X168" s="1496"/>
      <c r="Y168" s="1496">
        <v>60</v>
      </c>
      <c r="Z168" s="1496">
        <v>1737</v>
      </c>
      <c r="AA168" s="1496"/>
      <c r="AB168" s="1496">
        <v>2027</v>
      </c>
      <c r="AC168" s="1496"/>
      <c r="AD168" s="1496">
        <v>2027</v>
      </c>
      <c r="AE168" s="2155">
        <f>SUM(V168:AD168)-1</f>
        <v>5850</v>
      </c>
      <c r="AF168" s="2155">
        <f>VLOOKUP(B168,goc!$B$28:$AA$434,21,0)</f>
        <v>5850</v>
      </c>
      <c r="AG168" s="2155">
        <f>VLOOKUP(B168,goc!$B$28:$AA$434,22,0)</f>
        <v>0</v>
      </c>
      <c r="AH168" s="2155">
        <f>VLOOKUP(B168,goc!$B$28:$AA$434,23,0)</f>
        <v>5850</v>
      </c>
      <c r="AI168" s="2155">
        <f>VLOOKUP(B168,goc!$B$28:$AA$434,25,0)</f>
        <v>0</v>
      </c>
      <c r="AJ168" s="2155">
        <f>VLOOKUP(B168,goc!$B$28:$AA$434,26,0)</f>
        <v>5850</v>
      </c>
      <c r="AK168" s="2155">
        <f t="shared" si="9"/>
        <v>0</v>
      </c>
      <c r="AL168" s="1342"/>
      <c r="AN168" s="1550">
        <f t="shared" si="7"/>
        <v>650</v>
      </c>
    </row>
    <row r="169" spans="1:40" ht="78.75">
      <c r="A169" s="1327">
        <v>160</v>
      </c>
      <c r="B169" s="1345" t="s">
        <v>985</v>
      </c>
      <c r="C169" s="1345"/>
      <c r="D169" s="1345"/>
      <c r="E169" s="2155" t="s">
        <v>1117</v>
      </c>
      <c r="F169" s="1343" t="s">
        <v>1248</v>
      </c>
      <c r="G169" s="2155"/>
      <c r="H169" s="1340" t="s">
        <v>51</v>
      </c>
      <c r="I169" s="1330">
        <v>2018</v>
      </c>
      <c r="J169" s="1330"/>
      <c r="K169" s="1330">
        <v>2020</v>
      </c>
      <c r="L169" s="1330"/>
      <c r="M169" s="1346" t="s">
        <v>1417</v>
      </c>
      <c r="N169" s="1556" t="s">
        <v>2242</v>
      </c>
      <c r="O169" s="2155">
        <f>VLOOKUP(B169,goc!$B$28:$AA$434,14,0)</f>
        <v>3700</v>
      </c>
      <c r="P169" s="2155"/>
      <c r="Q169" s="2155">
        <f>VLOOKUP(B169,goc!$B$28:$AA$434,16,0)</f>
        <v>3700</v>
      </c>
      <c r="R169" s="2155">
        <f>VLOOKUP(B169,goc!$B$28:$AA$434,17,0)</f>
        <v>0</v>
      </c>
      <c r="S169" s="2155"/>
      <c r="T169" s="2155">
        <f>VLOOKUP(B169,goc!$B$28:$AA$434,19,0)</f>
        <v>0</v>
      </c>
      <c r="U169" s="2155">
        <v>3330</v>
      </c>
      <c r="V169" s="1496"/>
      <c r="W169" s="1496"/>
      <c r="X169" s="1496"/>
      <c r="Y169" s="1496">
        <v>40</v>
      </c>
      <c r="Z169" s="1496">
        <v>987</v>
      </c>
      <c r="AA169" s="1496"/>
      <c r="AB169" s="1496">
        <v>1152</v>
      </c>
      <c r="AC169" s="1496"/>
      <c r="AD169" s="1496">
        <v>1152</v>
      </c>
      <c r="AE169" s="2155">
        <f>SUM(V169:AD169)-1</f>
        <v>3330</v>
      </c>
      <c r="AF169" s="2155">
        <f>VLOOKUP(B169,goc!$B$28:$AA$434,21,0)</f>
        <v>3330</v>
      </c>
      <c r="AG169" s="2155">
        <f>VLOOKUP(B169,goc!$B$28:$AA$434,22,0)</f>
        <v>0</v>
      </c>
      <c r="AH169" s="2155">
        <f>VLOOKUP(B169,goc!$B$28:$AA$434,23,0)</f>
        <v>3330</v>
      </c>
      <c r="AI169" s="2155">
        <f>VLOOKUP(B169,goc!$B$28:$AA$434,25,0)</f>
        <v>0</v>
      </c>
      <c r="AJ169" s="2155">
        <f>VLOOKUP(B169,goc!$B$28:$AA$434,26,0)</f>
        <v>3330</v>
      </c>
      <c r="AK169" s="2155">
        <f t="shared" si="9"/>
        <v>0</v>
      </c>
      <c r="AL169" s="2155"/>
      <c r="AN169" s="1550">
        <f t="shared" si="7"/>
        <v>370</v>
      </c>
    </row>
    <row r="170" spans="1:40" ht="78.75">
      <c r="A170" s="1327">
        <v>161</v>
      </c>
      <c r="B170" s="1345" t="s">
        <v>987</v>
      </c>
      <c r="C170" s="1345"/>
      <c r="D170" s="1345"/>
      <c r="E170" s="2155" t="s">
        <v>1117</v>
      </c>
      <c r="F170" s="1343" t="s">
        <v>1248</v>
      </c>
      <c r="G170" s="2156"/>
      <c r="H170" s="1336" t="s">
        <v>189</v>
      </c>
      <c r="I170" s="1330">
        <v>2018</v>
      </c>
      <c r="J170" s="1330"/>
      <c r="K170" s="1330">
        <v>2020</v>
      </c>
      <c r="L170" s="1330"/>
      <c r="M170" s="1346" t="s">
        <v>1418</v>
      </c>
      <c r="N170" s="1556" t="s">
        <v>2243</v>
      </c>
      <c r="O170" s="2155">
        <f>VLOOKUP(B170,goc!$B$28:$AA$434,14,0)</f>
        <v>1200</v>
      </c>
      <c r="P170" s="2155"/>
      <c r="Q170" s="2155">
        <f>VLOOKUP(B170,goc!$B$28:$AA$434,16,0)</f>
        <v>1200</v>
      </c>
      <c r="R170" s="2155">
        <f>VLOOKUP(B170,goc!$B$28:$AA$434,17,0)</f>
        <v>0</v>
      </c>
      <c r="S170" s="2155"/>
      <c r="T170" s="2155">
        <f>VLOOKUP(B170,goc!$B$28:$AA$434,19,0)</f>
        <v>0</v>
      </c>
      <c r="U170" s="2155">
        <v>1080</v>
      </c>
      <c r="V170" s="1496"/>
      <c r="W170" s="1496"/>
      <c r="X170" s="1496"/>
      <c r="Y170" s="1496">
        <v>30</v>
      </c>
      <c r="Z170" s="1496">
        <v>1050</v>
      </c>
      <c r="AA170" s="1496"/>
      <c r="AB170" s="1496"/>
      <c r="AC170" s="1496"/>
      <c r="AD170" s="1496"/>
      <c r="AE170" s="2155">
        <f t="shared" si="8"/>
        <v>1080</v>
      </c>
      <c r="AF170" s="2155">
        <f>VLOOKUP(B170,goc!$B$28:$AA$434,21,0)</f>
        <v>1080</v>
      </c>
      <c r="AG170" s="2155">
        <f>VLOOKUP(B170,goc!$B$28:$AA$434,22,0)</f>
        <v>0</v>
      </c>
      <c r="AH170" s="2155">
        <f>VLOOKUP(B170,goc!$B$28:$AA$434,23,0)</f>
        <v>1080</v>
      </c>
      <c r="AI170" s="2155">
        <f>VLOOKUP(B170,goc!$B$28:$AA$434,25,0)</f>
        <v>0</v>
      </c>
      <c r="AJ170" s="2155">
        <f>VLOOKUP(B170,goc!$B$28:$AA$434,26,0)</f>
        <v>1080</v>
      </c>
      <c r="AK170" s="2155">
        <f t="shared" si="9"/>
        <v>0</v>
      </c>
      <c r="AL170" s="2157"/>
      <c r="AN170" s="1550">
        <f t="shared" si="7"/>
        <v>120</v>
      </c>
    </row>
    <row r="171" spans="1:40" ht="78.75">
      <c r="A171" s="1327">
        <v>162</v>
      </c>
      <c r="B171" s="1345" t="s">
        <v>995</v>
      </c>
      <c r="C171" s="1345"/>
      <c r="D171" s="1345"/>
      <c r="E171" s="2155" t="s">
        <v>1117</v>
      </c>
      <c r="F171" s="1343" t="s">
        <v>1248</v>
      </c>
      <c r="G171" s="2155"/>
      <c r="H171" s="1345" t="s">
        <v>26</v>
      </c>
      <c r="I171" s="1330">
        <v>2018</v>
      </c>
      <c r="J171" s="1330"/>
      <c r="K171" s="1330">
        <v>2020</v>
      </c>
      <c r="L171" s="1330"/>
      <c r="M171" s="1346" t="s">
        <v>1421</v>
      </c>
      <c r="N171" s="1556" t="s">
        <v>2246</v>
      </c>
      <c r="O171" s="2155">
        <f>VLOOKUP(B171,goc!$B$28:$AA$434,14,0)</f>
        <v>6400</v>
      </c>
      <c r="P171" s="2155"/>
      <c r="Q171" s="2155">
        <f>VLOOKUP(B171,goc!$B$28:$AA$434,16,0)</f>
        <v>6400</v>
      </c>
      <c r="R171" s="2155">
        <f>VLOOKUP(B171,goc!$B$28:$AA$434,17,0)</f>
        <v>0</v>
      </c>
      <c r="S171" s="2155"/>
      <c r="T171" s="2155">
        <f>VLOOKUP(B171,goc!$B$28:$AA$434,19,0)</f>
        <v>0</v>
      </c>
      <c r="U171" s="2155">
        <v>5760</v>
      </c>
      <c r="V171" s="1496"/>
      <c r="W171" s="1496"/>
      <c r="X171" s="1496"/>
      <c r="Y171" s="1496">
        <v>60</v>
      </c>
      <c r="Z171" s="1496">
        <v>1710</v>
      </c>
      <c r="AA171" s="1496"/>
      <c r="AB171" s="1496">
        <v>1995</v>
      </c>
      <c r="AC171" s="1496"/>
      <c r="AD171" s="1496">
        <v>1995</v>
      </c>
      <c r="AE171" s="2155">
        <f t="shared" si="8"/>
        <v>5760</v>
      </c>
      <c r="AF171" s="2155">
        <f>VLOOKUP(B171,goc!$B$28:$AA$434,21,0)</f>
        <v>5760</v>
      </c>
      <c r="AG171" s="2155">
        <f>VLOOKUP(B171,goc!$B$28:$AA$434,22,0)</f>
        <v>0</v>
      </c>
      <c r="AH171" s="2155">
        <f>VLOOKUP(B171,goc!$B$28:$AA$434,23,0)</f>
        <v>5760</v>
      </c>
      <c r="AI171" s="2155">
        <f>VLOOKUP(B171,goc!$B$28:$AA$434,25,0)</f>
        <v>0</v>
      </c>
      <c r="AJ171" s="2155">
        <f>VLOOKUP(B171,goc!$B$28:$AA$434,26,0)</f>
        <v>5760</v>
      </c>
      <c r="AK171" s="2155">
        <f t="shared" si="9"/>
        <v>0</v>
      </c>
      <c r="AL171" s="2157"/>
      <c r="AN171" s="1550">
        <f t="shared" ref="AN171:AN184" si="10">O171-R171-AF171</f>
        <v>640</v>
      </c>
    </row>
    <row r="172" spans="1:40" ht="47.25">
      <c r="A172" s="1327">
        <v>163</v>
      </c>
      <c r="B172" s="1345" t="s">
        <v>1001</v>
      </c>
      <c r="C172" s="1345"/>
      <c r="D172" s="1345"/>
      <c r="E172" s="2155" t="s">
        <v>1117</v>
      </c>
      <c r="F172" s="1343" t="s">
        <v>1248</v>
      </c>
      <c r="G172" s="2157"/>
      <c r="H172" s="1331" t="s">
        <v>211</v>
      </c>
      <c r="I172" s="1330">
        <v>2018</v>
      </c>
      <c r="J172" s="1330"/>
      <c r="K172" s="1330">
        <v>2020</v>
      </c>
      <c r="L172" s="1330"/>
      <c r="M172" s="1330"/>
      <c r="N172" s="1556" t="s">
        <v>2248</v>
      </c>
      <c r="O172" s="2155">
        <f>VLOOKUP(B172,goc!$B$28:$AA$434,14,0)</f>
        <v>3000</v>
      </c>
      <c r="P172" s="2155"/>
      <c r="Q172" s="2155">
        <f>VLOOKUP(B172,goc!$B$28:$AA$434,16,0)</f>
        <v>3000</v>
      </c>
      <c r="R172" s="2155">
        <f>VLOOKUP(B172,goc!$B$28:$AA$434,17,0)</f>
        <v>0</v>
      </c>
      <c r="S172" s="2155"/>
      <c r="T172" s="2155">
        <f>VLOOKUP(B172,goc!$B$28:$AA$434,19,0)</f>
        <v>0</v>
      </c>
      <c r="U172" s="2155">
        <v>2700</v>
      </c>
      <c r="V172" s="1496"/>
      <c r="W172" s="1496"/>
      <c r="X172" s="1496"/>
      <c r="Y172" s="1496">
        <v>40</v>
      </c>
      <c r="Z172" s="1496">
        <v>798</v>
      </c>
      <c r="AA172" s="1496"/>
      <c r="AB172" s="1496">
        <v>1862</v>
      </c>
      <c r="AC172" s="1496"/>
      <c r="AD172" s="1496"/>
      <c r="AE172" s="2155">
        <f t="shared" si="8"/>
        <v>2700</v>
      </c>
      <c r="AF172" s="2155">
        <f>VLOOKUP(B172,goc!$B$28:$AA$434,21,0)</f>
        <v>2700</v>
      </c>
      <c r="AG172" s="2155">
        <f>VLOOKUP(B172,goc!$B$28:$AA$434,22,0)</f>
        <v>0</v>
      </c>
      <c r="AH172" s="2155">
        <f>VLOOKUP(B172,goc!$B$28:$AA$434,23,0)</f>
        <v>2700</v>
      </c>
      <c r="AI172" s="2155">
        <f>VLOOKUP(B172,goc!$B$28:$AA$434,25,0)</f>
        <v>0</v>
      </c>
      <c r="AJ172" s="2155">
        <f>VLOOKUP(B172,goc!$B$28:$AA$434,26,0)</f>
        <v>2700</v>
      </c>
      <c r="AK172" s="2155">
        <f t="shared" si="9"/>
        <v>0</v>
      </c>
      <c r="AL172" s="2155"/>
      <c r="AN172" s="1550">
        <f t="shared" si="10"/>
        <v>300</v>
      </c>
    </row>
    <row r="173" spans="1:40" ht="78.75">
      <c r="A173" s="1327">
        <v>164</v>
      </c>
      <c r="B173" s="1345" t="s">
        <v>1002</v>
      </c>
      <c r="C173" s="1345"/>
      <c r="D173" s="1345"/>
      <c r="E173" s="2155" t="s">
        <v>1117</v>
      </c>
      <c r="F173" s="1343" t="s">
        <v>1248</v>
      </c>
      <c r="G173" s="2155"/>
      <c r="H173" s="1345" t="s">
        <v>189</v>
      </c>
      <c r="I173" s="1330">
        <v>2018</v>
      </c>
      <c r="J173" s="1330"/>
      <c r="K173" s="1330">
        <v>2020</v>
      </c>
      <c r="L173" s="1330"/>
      <c r="M173" s="1346" t="s">
        <v>1422</v>
      </c>
      <c r="N173" s="1556" t="s">
        <v>2249</v>
      </c>
      <c r="O173" s="2155">
        <f>VLOOKUP(B173,goc!$B$28:$AA$434,14,0)</f>
        <v>3000</v>
      </c>
      <c r="P173" s="2155"/>
      <c r="Q173" s="2155">
        <f>VLOOKUP(B173,goc!$B$28:$AA$434,16,0)</f>
        <v>3000</v>
      </c>
      <c r="R173" s="2155">
        <f>VLOOKUP(B173,goc!$B$28:$AA$434,17,0)</f>
        <v>0</v>
      </c>
      <c r="S173" s="2155"/>
      <c r="T173" s="2155">
        <f>VLOOKUP(B173,goc!$B$28:$AA$434,19,0)</f>
        <v>0</v>
      </c>
      <c r="U173" s="2155">
        <v>2700</v>
      </c>
      <c r="V173" s="1496"/>
      <c r="W173" s="1496"/>
      <c r="X173" s="1496"/>
      <c r="Y173" s="1496">
        <v>40</v>
      </c>
      <c r="Z173" s="1496">
        <v>798</v>
      </c>
      <c r="AA173" s="1496"/>
      <c r="AB173" s="1496">
        <v>1862</v>
      </c>
      <c r="AC173" s="1496"/>
      <c r="AD173" s="1496"/>
      <c r="AE173" s="2155">
        <f t="shared" si="8"/>
        <v>2700</v>
      </c>
      <c r="AF173" s="2155">
        <f>VLOOKUP(B173,goc!$B$28:$AA$434,21,0)</f>
        <v>2700</v>
      </c>
      <c r="AG173" s="2155">
        <f>VLOOKUP(B173,goc!$B$28:$AA$434,22,0)</f>
        <v>0</v>
      </c>
      <c r="AH173" s="2155">
        <f>VLOOKUP(B173,goc!$B$28:$AA$434,23,0)</f>
        <v>2700</v>
      </c>
      <c r="AI173" s="2155">
        <f>VLOOKUP(B173,goc!$B$28:$AA$434,25,0)</f>
        <v>0</v>
      </c>
      <c r="AJ173" s="2155">
        <f>VLOOKUP(B173,goc!$B$28:$AA$434,26,0)</f>
        <v>2700</v>
      </c>
      <c r="AK173" s="2155">
        <f t="shared" si="9"/>
        <v>0</v>
      </c>
      <c r="AL173" s="2157"/>
      <c r="AN173" s="1550">
        <f t="shared" si="10"/>
        <v>300</v>
      </c>
    </row>
    <row r="174" spans="1:40" ht="41.25" customHeight="1">
      <c r="A174" s="1327">
        <v>165</v>
      </c>
      <c r="B174" s="1345" t="s">
        <v>1003</v>
      </c>
      <c r="C174" s="1345"/>
      <c r="D174" s="1345"/>
      <c r="E174" s="2155" t="s">
        <v>1117</v>
      </c>
      <c r="F174" s="1343" t="s">
        <v>1248</v>
      </c>
      <c r="G174" s="2155"/>
      <c r="H174" s="1341" t="s">
        <v>132</v>
      </c>
      <c r="I174" s="1330">
        <v>2018</v>
      </c>
      <c r="J174" s="1330"/>
      <c r="K174" s="1330">
        <v>2020</v>
      </c>
      <c r="L174" s="1330"/>
      <c r="M174" s="1346"/>
      <c r="N174" s="1556" t="s">
        <v>2250</v>
      </c>
      <c r="O174" s="2155">
        <f>VLOOKUP(B174,goc!$B$28:$AA$434,14,0)</f>
        <v>3000</v>
      </c>
      <c r="P174" s="2155"/>
      <c r="Q174" s="2155">
        <f>VLOOKUP(B174,goc!$B$28:$AA$434,16,0)</f>
        <v>3000</v>
      </c>
      <c r="R174" s="2155">
        <f>VLOOKUP(B174,goc!$B$28:$AA$434,17,0)</f>
        <v>0</v>
      </c>
      <c r="S174" s="2155"/>
      <c r="T174" s="2155">
        <f>VLOOKUP(B174,goc!$B$28:$AA$434,19,0)</f>
        <v>0</v>
      </c>
      <c r="U174" s="2155">
        <v>2700</v>
      </c>
      <c r="V174" s="1496"/>
      <c r="W174" s="1496"/>
      <c r="X174" s="1496"/>
      <c r="Y174" s="1496">
        <v>40</v>
      </c>
      <c r="Z174" s="1496">
        <v>798</v>
      </c>
      <c r="AA174" s="1496"/>
      <c r="AB174" s="1496">
        <v>1862</v>
      </c>
      <c r="AC174" s="1496"/>
      <c r="AD174" s="1496"/>
      <c r="AE174" s="2155">
        <f t="shared" si="8"/>
        <v>2700</v>
      </c>
      <c r="AF174" s="2155">
        <f>VLOOKUP(B174,goc!$B$28:$AA$434,21,0)</f>
        <v>2700</v>
      </c>
      <c r="AG174" s="2155">
        <f>VLOOKUP(B174,goc!$B$28:$AA$434,22,0)</f>
        <v>0</v>
      </c>
      <c r="AH174" s="2155">
        <f>VLOOKUP(B174,goc!$B$28:$AA$434,23,0)</f>
        <v>2700</v>
      </c>
      <c r="AI174" s="2155">
        <f>VLOOKUP(B174,goc!$B$28:$AA$434,25,0)</f>
        <v>0</v>
      </c>
      <c r="AJ174" s="2155">
        <f>VLOOKUP(B174,goc!$B$28:$AA$434,26,0)</f>
        <v>2700</v>
      </c>
      <c r="AK174" s="2155">
        <f t="shared" si="9"/>
        <v>0</v>
      </c>
      <c r="AL174" s="2155"/>
      <c r="AN174" s="1550">
        <f t="shared" si="10"/>
        <v>300</v>
      </c>
    </row>
    <row r="175" spans="1:40" ht="78.75">
      <c r="A175" s="1327">
        <v>166</v>
      </c>
      <c r="B175" s="1345" t="s">
        <v>1004</v>
      </c>
      <c r="C175" s="1345"/>
      <c r="D175" s="1345"/>
      <c r="E175" s="2155" t="s">
        <v>1117</v>
      </c>
      <c r="F175" s="1343" t="s">
        <v>1248</v>
      </c>
      <c r="G175" s="2155"/>
      <c r="H175" s="1340" t="s">
        <v>237</v>
      </c>
      <c r="I175" s="1330">
        <v>2018</v>
      </c>
      <c r="J175" s="1330"/>
      <c r="K175" s="1330">
        <v>2020</v>
      </c>
      <c r="L175" s="1330"/>
      <c r="M175" s="1346" t="s">
        <v>1423</v>
      </c>
      <c r="N175" s="1556" t="s">
        <v>2251</v>
      </c>
      <c r="O175" s="2155">
        <f>VLOOKUP(B175,goc!$B$28:$AA$434,14,0)</f>
        <v>4800</v>
      </c>
      <c r="P175" s="2155"/>
      <c r="Q175" s="2155">
        <f>VLOOKUP(B175,goc!$B$28:$AA$434,16,0)</f>
        <v>4800</v>
      </c>
      <c r="R175" s="2155">
        <f>VLOOKUP(B175,goc!$B$28:$AA$434,17,0)</f>
        <v>0</v>
      </c>
      <c r="S175" s="2155"/>
      <c r="T175" s="2155">
        <f>VLOOKUP(B175,goc!$B$28:$AA$434,19,0)</f>
        <v>0</v>
      </c>
      <c r="U175" s="2155">
        <v>4320</v>
      </c>
      <c r="V175" s="1496"/>
      <c r="W175" s="1496"/>
      <c r="X175" s="1496"/>
      <c r="Y175" s="1496">
        <v>40</v>
      </c>
      <c r="Z175" s="1496">
        <v>1284</v>
      </c>
      <c r="AA175" s="1496"/>
      <c r="AB175" s="1496">
        <v>1498</v>
      </c>
      <c r="AC175" s="1496"/>
      <c r="AD175" s="1496">
        <v>1498</v>
      </c>
      <c r="AE175" s="2155">
        <f t="shared" si="8"/>
        <v>4320</v>
      </c>
      <c r="AF175" s="2155">
        <f>VLOOKUP(B175,goc!$B$28:$AA$434,21,0)</f>
        <v>4320</v>
      </c>
      <c r="AG175" s="2155">
        <f>VLOOKUP(B175,goc!$B$28:$AA$434,22,0)</f>
        <v>0</v>
      </c>
      <c r="AH175" s="2155">
        <f>VLOOKUP(B175,goc!$B$28:$AA$434,23,0)</f>
        <v>4320</v>
      </c>
      <c r="AI175" s="2155">
        <f>VLOOKUP(B175,goc!$B$28:$AA$434,25,0)</f>
        <v>0</v>
      </c>
      <c r="AJ175" s="2155">
        <f>VLOOKUP(B175,goc!$B$28:$AA$434,26,0)</f>
        <v>4320</v>
      </c>
      <c r="AK175" s="2155">
        <f t="shared" si="9"/>
        <v>0</v>
      </c>
      <c r="AL175" s="2155"/>
      <c r="AN175" s="1550">
        <f t="shared" si="10"/>
        <v>480</v>
      </c>
    </row>
    <row r="176" spans="1:40" ht="47.25">
      <c r="A176" s="1327">
        <v>167</v>
      </c>
      <c r="B176" s="1345" t="s">
        <v>1007</v>
      </c>
      <c r="C176" s="1345"/>
      <c r="D176" s="1345"/>
      <c r="E176" s="2155" t="s">
        <v>1117</v>
      </c>
      <c r="F176" s="1343" t="s">
        <v>1248</v>
      </c>
      <c r="G176" s="2155"/>
      <c r="H176" s="1345" t="s">
        <v>26</v>
      </c>
      <c r="I176" s="1330">
        <v>2018</v>
      </c>
      <c r="J176" s="1330"/>
      <c r="K176" s="1330">
        <v>2020</v>
      </c>
      <c r="L176" s="1330"/>
      <c r="M176" s="1330"/>
      <c r="N176" s="1556" t="s">
        <v>2254</v>
      </c>
      <c r="O176" s="2155">
        <f>VLOOKUP(B176,goc!$B$28:$AA$434,14,0)</f>
        <v>3000</v>
      </c>
      <c r="P176" s="2155"/>
      <c r="Q176" s="2155">
        <f>VLOOKUP(B176,goc!$B$28:$AA$434,16,0)</f>
        <v>3000</v>
      </c>
      <c r="R176" s="2155">
        <f>VLOOKUP(B176,goc!$B$28:$AA$434,17,0)</f>
        <v>0</v>
      </c>
      <c r="S176" s="2155"/>
      <c r="T176" s="2155">
        <f>VLOOKUP(B176,goc!$B$28:$AA$434,19,0)</f>
        <v>0</v>
      </c>
      <c r="U176" s="2155">
        <v>2700</v>
      </c>
      <c r="V176" s="1496"/>
      <c r="W176" s="1496"/>
      <c r="X176" s="1496"/>
      <c r="Y176" s="1496">
        <v>40</v>
      </c>
      <c r="Z176" s="1496">
        <v>798</v>
      </c>
      <c r="AA176" s="1496"/>
      <c r="AB176" s="1496">
        <v>1862</v>
      </c>
      <c r="AC176" s="1496"/>
      <c r="AD176" s="1496"/>
      <c r="AE176" s="2155">
        <f t="shared" ref="AE176:AE184" si="11">SUM(V176:AD176)</f>
        <v>2700</v>
      </c>
      <c r="AF176" s="2155">
        <f>VLOOKUP(B176,goc!$B$28:$AA$434,21,0)</f>
        <v>2700</v>
      </c>
      <c r="AG176" s="2155">
        <f>VLOOKUP(B176,goc!$B$28:$AA$434,22,0)</f>
        <v>0</v>
      </c>
      <c r="AH176" s="2155">
        <f>VLOOKUP(B176,goc!$B$28:$AA$434,23,0)</f>
        <v>2700</v>
      </c>
      <c r="AI176" s="2155">
        <f>VLOOKUP(B176,goc!$B$28:$AA$434,25,0)</f>
        <v>0</v>
      </c>
      <c r="AJ176" s="2155">
        <f>VLOOKUP(B176,goc!$B$28:$AA$434,26,0)</f>
        <v>2700</v>
      </c>
      <c r="AK176" s="2155">
        <f t="shared" si="9"/>
        <v>0</v>
      </c>
      <c r="AL176" s="2155"/>
      <c r="AN176" s="1550">
        <f t="shared" si="10"/>
        <v>300</v>
      </c>
    </row>
    <row r="177" spans="1:40" ht="78.75">
      <c r="A177" s="1327">
        <v>168</v>
      </c>
      <c r="B177" s="1345" t="s">
        <v>1008</v>
      </c>
      <c r="C177" s="1345"/>
      <c r="D177" s="1345"/>
      <c r="E177" s="2155" t="s">
        <v>1117</v>
      </c>
      <c r="F177" s="1343" t="s">
        <v>1248</v>
      </c>
      <c r="G177" s="2155"/>
      <c r="H177" s="1345" t="s">
        <v>237</v>
      </c>
      <c r="I177" s="1330">
        <v>2018</v>
      </c>
      <c r="J177" s="1330"/>
      <c r="K177" s="1330">
        <v>2020</v>
      </c>
      <c r="L177" s="1330"/>
      <c r="M177" s="1346" t="s">
        <v>1425</v>
      </c>
      <c r="N177" s="1556" t="s">
        <v>2255</v>
      </c>
      <c r="O177" s="2155">
        <f>VLOOKUP(B177,goc!$B$28:$AA$434,14,0)</f>
        <v>4000</v>
      </c>
      <c r="P177" s="2155"/>
      <c r="Q177" s="2155">
        <f>VLOOKUP(B177,goc!$B$28:$AA$434,16,0)</f>
        <v>4000</v>
      </c>
      <c r="R177" s="2155">
        <f>VLOOKUP(B177,goc!$B$28:$AA$434,17,0)</f>
        <v>0</v>
      </c>
      <c r="S177" s="2155"/>
      <c r="T177" s="2155">
        <f>VLOOKUP(B177,goc!$B$28:$AA$434,19,0)</f>
        <v>0</v>
      </c>
      <c r="U177" s="2155">
        <v>3600</v>
      </c>
      <c r="V177" s="1496"/>
      <c r="W177" s="1496"/>
      <c r="X177" s="1496"/>
      <c r="Y177" s="1496">
        <v>40</v>
      </c>
      <c r="Z177" s="1496">
        <v>1068</v>
      </c>
      <c r="AA177" s="1496"/>
      <c r="AB177" s="1496">
        <v>1246</v>
      </c>
      <c r="AC177" s="1496"/>
      <c r="AD177" s="1496">
        <v>1246</v>
      </c>
      <c r="AE177" s="2155">
        <f t="shared" si="11"/>
        <v>3600</v>
      </c>
      <c r="AF177" s="2155">
        <f>VLOOKUP(B177,goc!$B$28:$AA$434,21,0)</f>
        <v>3600</v>
      </c>
      <c r="AG177" s="2155">
        <f>VLOOKUP(B177,goc!$B$28:$AA$434,22,0)</f>
        <v>0</v>
      </c>
      <c r="AH177" s="2155">
        <f>VLOOKUP(B177,goc!$B$28:$AA$434,23,0)</f>
        <v>3600</v>
      </c>
      <c r="AI177" s="2155">
        <f>VLOOKUP(B177,goc!$B$28:$AA$434,25,0)</f>
        <v>0</v>
      </c>
      <c r="AJ177" s="2155">
        <f>VLOOKUP(B177,goc!$B$28:$AA$434,26,0)</f>
        <v>3600</v>
      </c>
      <c r="AK177" s="2155">
        <f t="shared" si="9"/>
        <v>0</v>
      </c>
      <c r="AL177" s="2155"/>
      <c r="AN177" s="1550">
        <f t="shared" si="10"/>
        <v>400</v>
      </c>
    </row>
    <row r="178" spans="1:40" ht="47.25">
      <c r="A178" s="1327">
        <v>169</v>
      </c>
      <c r="B178" s="1345" t="s">
        <v>1011</v>
      </c>
      <c r="C178" s="1345"/>
      <c r="D178" s="1345"/>
      <c r="E178" s="2155" t="s">
        <v>1117</v>
      </c>
      <c r="F178" s="1343" t="s">
        <v>1248</v>
      </c>
      <c r="G178" s="2157"/>
      <c r="H178" s="1345" t="s">
        <v>26</v>
      </c>
      <c r="I178" s="1330">
        <v>2018</v>
      </c>
      <c r="J178" s="1330"/>
      <c r="K178" s="1330">
        <v>2020</v>
      </c>
      <c r="L178" s="1330"/>
      <c r="M178" s="1330"/>
      <c r="N178" s="1556" t="s">
        <v>2256</v>
      </c>
      <c r="O178" s="2155">
        <f>VLOOKUP(B178,goc!$B$28:$AA$434,14,0)</f>
        <v>3000</v>
      </c>
      <c r="P178" s="2155"/>
      <c r="Q178" s="2155">
        <f>VLOOKUP(B178,goc!$B$28:$AA$434,16,0)</f>
        <v>3000</v>
      </c>
      <c r="R178" s="2155">
        <f>VLOOKUP(B178,goc!$B$28:$AA$434,17,0)</f>
        <v>0</v>
      </c>
      <c r="S178" s="2155"/>
      <c r="T178" s="2155">
        <f>VLOOKUP(B178,goc!$B$28:$AA$434,19,0)</f>
        <v>0</v>
      </c>
      <c r="U178" s="2155">
        <v>2700</v>
      </c>
      <c r="V178" s="1496"/>
      <c r="W178" s="1496"/>
      <c r="X178" s="1496"/>
      <c r="Y178" s="1496">
        <v>40</v>
      </c>
      <c r="Z178" s="1496">
        <v>798</v>
      </c>
      <c r="AA178" s="1496"/>
      <c r="AB178" s="1496">
        <v>1862</v>
      </c>
      <c r="AC178" s="1496"/>
      <c r="AD178" s="1496"/>
      <c r="AE178" s="2155">
        <f t="shared" si="11"/>
        <v>2700</v>
      </c>
      <c r="AF178" s="2155">
        <f>VLOOKUP(B178,goc!$B$28:$AA$434,21,0)</f>
        <v>2700</v>
      </c>
      <c r="AG178" s="2155">
        <f>VLOOKUP(B178,goc!$B$28:$AA$434,22,0)</f>
        <v>0</v>
      </c>
      <c r="AH178" s="2155">
        <f>VLOOKUP(B178,goc!$B$28:$AA$434,23,0)</f>
        <v>2700</v>
      </c>
      <c r="AI178" s="2155">
        <f>VLOOKUP(B178,goc!$B$28:$AA$434,25,0)</f>
        <v>0</v>
      </c>
      <c r="AJ178" s="2155">
        <f>VLOOKUP(B178,goc!$B$28:$AA$434,26,0)</f>
        <v>2700</v>
      </c>
      <c r="AK178" s="2155">
        <f t="shared" si="9"/>
        <v>0</v>
      </c>
      <c r="AL178" s="2155"/>
      <c r="AN178" s="1550">
        <f t="shared" si="10"/>
        <v>300</v>
      </c>
    </row>
    <row r="179" spans="1:40" ht="78.75">
      <c r="A179" s="1327">
        <v>170</v>
      </c>
      <c r="B179" s="1337" t="s">
        <v>1016</v>
      </c>
      <c r="C179" s="1337"/>
      <c r="D179" s="1337"/>
      <c r="E179" s="2155" t="s">
        <v>1117</v>
      </c>
      <c r="F179" s="1343" t="s">
        <v>1248</v>
      </c>
      <c r="G179" s="2157"/>
      <c r="H179" s="1340" t="s">
        <v>51</v>
      </c>
      <c r="I179" s="1330">
        <v>2018</v>
      </c>
      <c r="J179" s="1330"/>
      <c r="K179" s="1330">
        <v>2020</v>
      </c>
      <c r="L179" s="1330"/>
      <c r="M179" s="1346" t="s">
        <v>1427</v>
      </c>
      <c r="N179" s="1556" t="s">
        <v>2258</v>
      </c>
      <c r="O179" s="2155">
        <f>VLOOKUP(B179,goc!$B$28:$AA$434,14,0)</f>
        <v>4500</v>
      </c>
      <c r="P179" s="2155"/>
      <c r="Q179" s="2155">
        <f>VLOOKUP(B179,goc!$B$28:$AA$434,16,0)</f>
        <v>4500</v>
      </c>
      <c r="R179" s="2155">
        <f>VLOOKUP(B179,goc!$B$28:$AA$434,17,0)</f>
        <v>0</v>
      </c>
      <c r="S179" s="2155"/>
      <c r="T179" s="2155">
        <f>VLOOKUP(B179,goc!$B$28:$AA$434,19,0)</f>
        <v>0</v>
      </c>
      <c r="U179" s="2155">
        <v>4050</v>
      </c>
      <c r="V179" s="1496"/>
      <c r="W179" s="1496"/>
      <c r="X179" s="1496"/>
      <c r="Y179" s="1496"/>
      <c r="Z179" s="1496">
        <v>1215</v>
      </c>
      <c r="AA179" s="1496"/>
      <c r="AB179" s="1496">
        <f>1418+1</f>
        <v>1419</v>
      </c>
      <c r="AC179" s="1496"/>
      <c r="AD179" s="1496">
        <v>1417</v>
      </c>
      <c r="AE179" s="2155">
        <f>SUM(V179:AD179)-1</f>
        <v>4050</v>
      </c>
      <c r="AF179" s="2155">
        <f>VLOOKUP(B179,goc!$B$28:$AA$434,21,0)</f>
        <v>4050</v>
      </c>
      <c r="AG179" s="2155">
        <f>VLOOKUP(B179,goc!$B$28:$AA$434,22,0)</f>
        <v>0</v>
      </c>
      <c r="AH179" s="2155">
        <f>VLOOKUP(B179,goc!$B$28:$AA$434,23,0)</f>
        <v>4050</v>
      </c>
      <c r="AI179" s="2155">
        <f>VLOOKUP(B179,goc!$B$28:$AA$434,25,0)</f>
        <v>0</v>
      </c>
      <c r="AJ179" s="2155">
        <f>VLOOKUP(B179,goc!$B$28:$AA$434,26,0)</f>
        <v>4050</v>
      </c>
      <c r="AK179" s="2155">
        <f t="shared" si="9"/>
        <v>0</v>
      </c>
      <c r="AL179" s="2156"/>
      <c r="AN179" s="1550">
        <f t="shared" si="10"/>
        <v>450</v>
      </c>
    </row>
    <row r="180" spans="1:40" ht="47.25">
      <c r="A180" s="1327">
        <v>171</v>
      </c>
      <c r="B180" s="1337" t="s">
        <v>1018</v>
      </c>
      <c r="C180" s="1337"/>
      <c r="D180" s="1337"/>
      <c r="E180" s="2155" t="s">
        <v>1117</v>
      </c>
      <c r="F180" s="1343" t="s">
        <v>1248</v>
      </c>
      <c r="G180" s="2157"/>
      <c r="H180" s="1331" t="s">
        <v>211</v>
      </c>
      <c r="I180" s="1330">
        <v>2018</v>
      </c>
      <c r="J180" s="1330"/>
      <c r="K180" s="1330">
        <v>2020</v>
      </c>
      <c r="L180" s="1330"/>
      <c r="M180" s="1330"/>
      <c r="N180" s="1556" t="s">
        <v>2260</v>
      </c>
      <c r="O180" s="2155">
        <f>VLOOKUP(B180,goc!$B$28:$AA$434,14,0)</f>
        <v>4800</v>
      </c>
      <c r="P180" s="2155"/>
      <c r="Q180" s="2155">
        <f>VLOOKUP(B180,goc!$B$28:$AA$434,16,0)</f>
        <v>4800</v>
      </c>
      <c r="R180" s="2155">
        <f>VLOOKUP(B180,goc!$B$28:$AA$434,17,0)</f>
        <v>0</v>
      </c>
      <c r="S180" s="2155"/>
      <c r="T180" s="2155">
        <f>VLOOKUP(B180,goc!$B$28:$AA$434,19,0)</f>
        <v>0</v>
      </c>
      <c r="U180" s="2155">
        <v>4320</v>
      </c>
      <c r="V180" s="1496"/>
      <c r="W180" s="1496"/>
      <c r="X180" s="1496"/>
      <c r="Y180" s="1496"/>
      <c r="Z180" s="1496">
        <v>1296</v>
      </c>
      <c r="AA180" s="1496"/>
      <c r="AB180" s="1496">
        <v>1512</v>
      </c>
      <c r="AC180" s="1496">
        <v>959</v>
      </c>
      <c r="AD180" s="1496">
        <v>553</v>
      </c>
      <c r="AE180" s="2155">
        <f t="shared" si="11"/>
        <v>4320</v>
      </c>
      <c r="AF180" s="2155">
        <f>VLOOKUP(B180,goc!$B$28:$AA$434,21,0)</f>
        <v>4320</v>
      </c>
      <c r="AG180" s="2155">
        <f>VLOOKUP(B180,goc!$B$28:$AA$434,22,0)</f>
        <v>0</v>
      </c>
      <c r="AH180" s="2155">
        <f>VLOOKUP(B180,goc!$B$28:$AA$434,23,0)</f>
        <v>4320</v>
      </c>
      <c r="AI180" s="2155">
        <f>VLOOKUP(B180,goc!$B$28:$AA$434,25,0)</f>
        <v>0</v>
      </c>
      <c r="AJ180" s="2155">
        <f>VLOOKUP(B180,goc!$B$28:$AA$434,26,0)</f>
        <v>4320</v>
      </c>
      <c r="AK180" s="2155">
        <f t="shared" si="9"/>
        <v>0</v>
      </c>
      <c r="AL180" s="2157"/>
      <c r="AN180" s="1550">
        <f t="shared" si="10"/>
        <v>480</v>
      </c>
    </row>
    <row r="181" spans="1:40" ht="78.75">
      <c r="A181" s="1327">
        <v>172</v>
      </c>
      <c r="B181" s="1337" t="s">
        <v>1019</v>
      </c>
      <c r="C181" s="1337"/>
      <c r="D181" s="1337"/>
      <c r="E181" s="2155" t="s">
        <v>1117</v>
      </c>
      <c r="F181" s="1343" t="s">
        <v>1248</v>
      </c>
      <c r="G181" s="2157"/>
      <c r="H181" s="1340" t="s">
        <v>237</v>
      </c>
      <c r="I181" s="1330">
        <v>2018</v>
      </c>
      <c r="J181" s="1330"/>
      <c r="K181" s="1330">
        <v>2020</v>
      </c>
      <c r="L181" s="1330"/>
      <c r="M181" s="1346" t="s">
        <v>1429</v>
      </c>
      <c r="N181" s="1556" t="s">
        <v>2261</v>
      </c>
      <c r="O181" s="2155">
        <f>VLOOKUP(B181,goc!$B$28:$AA$434,14,0)</f>
        <v>3000</v>
      </c>
      <c r="P181" s="2155"/>
      <c r="Q181" s="2155">
        <f>VLOOKUP(B181,goc!$B$28:$AA$434,16,0)</f>
        <v>3000</v>
      </c>
      <c r="R181" s="2155">
        <f>VLOOKUP(B181,goc!$B$28:$AA$434,17,0)</f>
        <v>0</v>
      </c>
      <c r="S181" s="2155"/>
      <c r="T181" s="2155">
        <f>VLOOKUP(B181,goc!$B$28:$AA$434,19,0)</f>
        <v>0</v>
      </c>
      <c r="U181" s="2155">
        <v>2700</v>
      </c>
      <c r="V181" s="1496"/>
      <c r="W181" s="1496"/>
      <c r="X181" s="1496"/>
      <c r="Y181" s="1496">
        <v>40</v>
      </c>
      <c r="Z181" s="1496">
        <v>798</v>
      </c>
      <c r="AA181" s="1496"/>
      <c r="AB181" s="1496">
        <v>1862</v>
      </c>
      <c r="AC181" s="1496"/>
      <c r="AD181" s="1496"/>
      <c r="AE181" s="2155">
        <f t="shared" si="11"/>
        <v>2700</v>
      </c>
      <c r="AF181" s="2155">
        <f>VLOOKUP(B181,goc!$B$28:$AA$434,21,0)</f>
        <v>2700</v>
      </c>
      <c r="AG181" s="2155">
        <f>VLOOKUP(B181,goc!$B$28:$AA$434,22,0)</f>
        <v>0</v>
      </c>
      <c r="AH181" s="2155">
        <f>VLOOKUP(B181,goc!$B$28:$AA$434,23,0)</f>
        <v>2700</v>
      </c>
      <c r="AI181" s="2155">
        <f>VLOOKUP(B181,goc!$B$28:$AA$434,25,0)</f>
        <v>0</v>
      </c>
      <c r="AJ181" s="2155">
        <f>VLOOKUP(B181,goc!$B$28:$AA$434,26,0)</f>
        <v>2700</v>
      </c>
      <c r="AK181" s="2155">
        <f t="shared" si="9"/>
        <v>0</v>
      </c>
      <c r="AL181" s="2157"/>
      <c r="AN181" s="1550">
        <f t="shared" si="10"/>
        <v>300</v>
      </c>
    </row>
    <row r="182" spans="1:40" ht="78.75">
      <c r="A182" s="1327">
        <v>173</v>
      </c>
      <c r="B182" s="1337" t="s">
        <v>1021</v>
      </c>
      <c r="C182" s="1337"/>
      <c r="D182" s="1337"/>
      <c r="E182" s="2155" t="s">
        <v>1117</v>
      </c>
      <c r="F182" s="1343" t="s">
        <v>1248</v>
      </c>
      <c r="G182" s="2157"/>
      <c r="H182" s="1331" t="s">
        <v>211</v>
      </c>
      <c r="I182" s="1330">
        <v>2018</v>
      </c>
      <c r="J182" s="1330"/>
      <c r="K182" s="1330">
        <v>2020</v>
      </c>
      <c r="L182" s="1330"/>
      <c r="M182" s="1346" t="s">
        <v>1431</v>
      </c>
      <c r="N182" s="1556" t="s">
        <v>2263</v>
      </c>
      <c r="O182" s="2155">
        <f>VLOOKUP(B182,goc!$B$28:$AA$434,14,0)</f>
        <v>3200</v>
      </c>
      <c r="P182" s="2155"/>
      <c r="Q182" s="2155">
        <f>VLOOKUP(B182,goc!$B$28:$AA$434,16,0)</f>
        <v>3200</v>
      </c>
      <c r="R182" s="2155">
        <f>VLOOKUP(B182,goc!$B$28:$AA$434,17,0)</f>
        <v>0</v>
      </c>
      <c r="S182" s="2155"/>
      <c r="T182" s="2155">
        <f>VLOOKUP(B182,goc!$B$28:$AA$434,19,0)</f>
        <v>0</v>
      </c>
      <c r="U182" s="2155">
        <v>2880</v>
      </c>
      <c r="V182" s="1496"/>
      <c r="W182" s="1496"/>
      <c r="X182" s="1496"/>
      <c r="Y182" s="1496"/>
      <c r="Z182" s="1496">
        <v>864</v>
      </c>
      <c r="AA182" s="1496"/>
      <c r="AB182" s="1496">
        <v>1008</v>
      </c>
      <c r="AC182" s="1496"/>
      <c r="AD182" s="1496">
        <v>1008</v>
      </c>
      <c r="AE182" s="2155">
        <f t="shared" si="11"/>
        <v>2880</v>
      </c>
      <c r="AF182" s="2155">
        <f>VLOOKUP(B182,goc!$B$28:$AA$434,21,0)</f>
        <v>2880</v>
      </c>
      <c r="AG182" s="2155">
        <f>VLOOKUP(B182,goc!$B$28:$AA$434,22,0)</f>
        <v>0</v>
      </c>
      <c r="AH182" s="2155">
        <f>VLOOKUP(B182,goc!$B$28:$AA$434,23,0)</f>
        <v>2880</v>
      </c>
      <c r="AI182" s="2155">
        <f>VLOOKUP(B182,goc!$B$28:$AA$434,25,0)</f>
        <v>0</v>
      </c>
      <c r="AJ182" s="2155">
        <f>VLOOKUP(B182,goc!$B$28:$AA$434,26,0)</f>
        <v>2880</v>
      </c>
      <c r="AK182" s="2155">
        <f t="shared" si="9"/>
        <v>0</v>
      </c>
      <c r="AL182" s="2157"/>
      <c r="AN182" s="1550">
        <f t="shared" si="10"/>
        <v>320</v>
      </c>
    </row>
    <row r="183" spans="1:40" ht="78.75">
      <c r="A183" s="1327">
        <v>174</v>
      </c>
      <c r="B183" s="1345" t="s">
        <v>1022</v>
      </c>
      <c r="C183" s="1345"/>
      <c r="D183" s="1345"/>
      <c r="E183" s="2155" t="s">
        <v>1117</v>
      </c>
      <c r="F183" s="1343" t="s">
        <v>1248</v>
      </c>
      <c r="G183" s="2157"/>
      <c r="H183" s="1345" t="s">
        <v>237</v>
      </c>
      <c r="I183" s="1330">
        <v>2018</v>
      </c>
      <c r="J183" s="1330"/>
      <c r="K183" s="1330">
        <v>2020</v>
      </c>
      <c r="L183" s="1330"/>
      <c r="M183" s="1346" t="s">
        <v>1432</v>
      </c>
      <c r="N183" s="1556" t="s">
        <v>2264</v>
      </c>
      <c r="O183" s="2155">
        <f>VLOOKUP(B183,goc!$B$28:$AA$434,14,0)</f>
        <v>5000</v>
      </c>
      <c r="P183" s="2155"/>
      <c r="Q183" s="2155">
        <f>VLOOKUP(B183,goc!$B$28:$AA$434,16,0)</f>
        <v>5000</v>
      </c>
      <c r="R183" s="2155">
        <f>VLOOKUP(B183,goc!$B$28:$AA$434,17,0)</f>
        <v>0</v>
      </c>
      <c r="S183" s="2155"/>
      <c r="T183" s="2155">
        <f>VLOOKUP(B183,goc!$B$28:$AA$434,19,0)</f>
        <v>0</v>
      </c>
      <c r="U183" s="2155">
        <v>4500</v>
      </c>
      <c r="V183" s="1496"/>
      <c r="W183" s="1496"/>
      <c r="X183" s="1496"/>
      <c r="Y183" s="1496">
        <v>60</v>
      </c>
      <c r="Z183" s="1496">
        <v>1332</v>
      </c>
      <c r="AA183" s="1496"/>
      <c r="AB183" s="1496">
        <v>1554</v>
      </c>
      <c r="AC183" s="1496"/>
      <c r="AD183" s="1496">
        <v>1554</v>
      </c>
      <c r="AE183" s="2155">
        <f t="shared" si="11"/>
        <v>4500</v>
      </c>
      <c r="AF183" s="2155">
        <f>VLOOKUP(B183,goc!$B$28:$AA$434,21,0)</f>
        <v>4500</v>
      </c>
      <c r="AG183" s="2155">
        <f>VLOOKUP(B183,goc!$B$28:$AA$434,22,0)</f>
        <v>0</v>
      </c>
      <c r="AH183" s="2155">
        <f>VLOOKUP(B183,goc!$B$28:$AA$434,23,0)</f>
        <v>4500</v>
      </c>
      <c r="AI183" s="2155">
        <f>VLOOKUP(B183,goc!$B$28:$AA$434,25,0)</f>
        <v>0</v>
      </c>
      <c r="AJ183" s="2155">
        <f>VLOOKUP(B183,goc!$B$28:$AA$434,26,0)</f>
        <v>4500</v>
      </c>
      <c r="AK183" s="2155">
        <f t="shared" si="9"/>
        <v>0</v>
      </c>
      <c r="AL183" s="2157"/>
      <c r="AN183" s="1550">
        <f t="shared" si="10"/>
        <v>500</v>
      </c>
    </row>
    <row r="184" spans="1:40" ht="78.75">
      <c r="A184" s="1327">
        <v>175</v>
      </c>
      <c r="B184" s="1337" t="s">
        <v>1082</v>
      </c>
      <c r="C184" s="1337"/>
      <c r="D184" s="1337"/>
      <c r="E184" s="2155" t="s">
        <v>1117</v>
      </c>
      <c r="F184" s="1343" t="s">
        <v>1248</v>
      </c>
      <c r="G184" s="2157"/>
      <c r="H184" s="1345" t="s">
        <v>237</v>
      </c>
      <c r="I184" s="1330">
        <v>2018</v>
      </c>
      <c r="J184" s="1330"/>
      <c r="K184" s="1330">
        <v>2020</v>
      </c>
      <c r="L184" s="1330"/>
      <c r="M184" s="1346" t="s">
        <v>1447</v>
      </c>
      <c r="N184" s="1556" t="s">
        <v>2265</v>
      </c>
      <c r="O184" s="2155">
        <f>VLOOKUP(B184,goc!$B$28:$AA$434,14,0)</f>
        <v>3000</v>
      </c>
      <c r="P184" s="2155"/>
      <c r="Q184" s="2155">
        <f>VLOOKUP(B184,goc!$B$28:$AA$434,16,0)</f>
        <v>3000</v>
      </c>
      <c r="R184" s="2155">
        <f>VLOOKUP(B184,goc!$B$28:$AA$434,17,0)</f>
        <v>0</v>
      </c>
      <c r="S184" s="2155"/>
      <c r="T184" s="2155">
        <f>VLOOKUP(B184,goc!$B$28:$AA$434,19,0)</f>
        <v>0</v>
      </c>
      <c r="U184" s="2155">
        <v>2700</v>
      </c>
      <c r="V184" s="1496"/>
      <c r="W184" s="1496"/>
      <c r="X184" s="1496"/>
      <c r="Y184" s="1496">
        <v>40</v>
      </c>
      <c r="Z184" s="1496">
        <v>798</v>
      </c>
      <c r="AA184" s="1496"/>
      <c r="AB184" s="1496">
        <v>1862</v>
      </c>
      <c r="AC184" s="1496"/>
      <c r="AD184" s="1496"/>
      <c r="AE184" s="2155">
        <f t="shared" si="11"/>
        <v>2700</v>
      </c>
      <c r="AF184" s="2155">
        <f>VLOOKUP(B184,goc!$B$28:$AA$434,21,0)</f>
        <v>2700</v>
      </c>
      <c r="AG184" s="2155">
        <f>VLOOKUP(B184,goc!$B$28:$AA$434,22,0)</f>
        <v>0</v>
      </c>
      <c r="AH184" s="2155">
        <f>VLOOKUP(B184,goc!$B$28:$AA$434,23,0)</f>
        <v>2700</v>
      </c>
      <c r="AI184" s="2155">
        <f>VLOOKUP(B184,goc!$B$28:$AA$434,25,0)</f>
        <v>0</v>
      </c>
      <c r="AJ184" s="2155">
        <f>VLOOKUP(B184,goc!$B$28:$AA$434,26,0)</f>
        <v>2700</v>
      </c>
      <c r="AK184" s="2155">
        <f t="shared" si="9"/>
        <v>0</v>
      </c>
      <c r="AL184" s="2157"/>
      <c r="AN184" s="1550">
        <f t="shared" si="10"/>
        <v>300</v>
      </c>
    </row>
    <row r="185" spans="1:40" s="2152" customFormat="1" ht="48" customHeight="1">
      <c r="A185" s="1726" t="s">
        <v>2130</v>
      </c>
      <c r="B185" s="1955" t="s">
        <v>2123</v>
      </c>
      <c r="C185" s="2149"/>
      <c r="D185" s="2149"/>
      <c r="E185" s="2149"/>
      <c r="F185" s="2149"/>
      <c r="G185" s="2149"/>
      <c r="H185" s="2150"/>
      <c r="I185" s="2149"/>
      <c r="J185" s="2149"/>
      <c r="K185" s="2149"/>
      <c r="L185" s="2149"/>
      <c r="M185" s="2149"/>
      <c r="N185" s="1789"/>
      <c r="O185" s="1725">
        <f>SUBTOTAL(109,O186:O266)</f>
        <v>342277</v>
      </c>
      <c r="P185" s="1725">
        <f>SUBTOTAL(109,P234:P266)</f>
        <v>0</v>
      </c>
      <c r="Q185" s="1725">
        <f>SUBTOTAL(109,Q186:Q266)</f>
        <v>320906</v>
      </c>
      <c r="R185" s="1725">
        <f>SUBTOTAL(109,R234:R266)</f>
        <v>0</v>
      </c>
      <c r="S185" s="1725">
        <f>SUBTOTAL(109,S234:S266)</f>
        <v>0</v>
      </c>
      <c r="T185" s="1725">
        <f>SUBTOTAL(109,T234:T266)</f>
        <v>0</v>
      </c>
      <c r="U185" s="1725">
        <f>SUBTOTAL(109,U186:U266)</f>
        <v>155866</v>
      </c>
      <c r="V185" s="1725">
        <f t="shared" ref="V185:AC185" si="12">SUBTOTAL(109,V234:V266)</f>
        <v>0</v>
      </c>
      <c r="W185" s="1725">
        <f t="shared" si="12"/>
        <v>75</v>
      </c>
      <c r="X185" s="1725">
        <f t="shared" si="12"/>
        <v>760</v>
      </c>
      <c r="Y185" s="1725">
        <f t="shared" si="12"/>
        <v>140</v>
      </c>
      <c r="Z185" s="1725">
        <f t="shared" si="12"/>
        <v>8444</v>
      </c>
      <c r="AA185" s="1725">
        <f t="shared" si="12"/>
        <v>0</v>
      </c>
      <c r="AB185" s="1725">
        <f t="shared" si="12"/>
        <v>23813</v>
      </c>
      <c r="AC185" s="1725">
        <f t="shared" si="12"/>
        <v>0</v>
      </c>
      <c r="AD185" s="1725">
        <f>SUBTOTAL(109,AD186:AD266)</f>
        <v>65717</v>
      </c>
      <c r="AE185" s="1725">
        <f>SUBTOTAL(109,AE186:AE266)</f>
        <v>183468</v>
      </c>
      <c r="AF185" s="1725" t="e">
        <f>SUBTOTAL(109,#REF!)</f>
        <v>#REF!</v>
      </c>
      <c r="AG185" s="1725" t="e">
        <f>SUBTOTAL(109,#REF!)</f>
        <v>#REF!</v>
      </c>
      <c r="AH185" s="2149"/>
      <c r="AI185" s="1725" t="e">
        <f>SUBTOTAL(109,#REF!)</f>
        <v>#REF!</v>
      </c>
      <c r="AJ185" s="1725" t="e">
        <f>SUBTOTAL(109,#REF!)</f>
        <v>#REF!</v>
      </c>
      <c r="AK185" s="1725">
        <f t="shared" ref="AK185:AK233" si="13">AE185-U185</f>
        <v>27602</v>
      </c>
      <c r="AL185" s="2151"/>
    </row>
    <row r="186" spans="1:40" ht="78.75">
      <c r="A186" s="1327">
        <v>1</v>
      </c>
      <c r="B186" s="1345" t="s">
        <v>887</v>
      </c>
      <c r="C186" s="2075"/>
      <c r="D186" s="1345"/>
      <c r="E186" s="2155" t="s">
        <v>1117</v>
      </c>
      <c r="F186" s="1343" t="s">
        <v>1248</v>
      </c>
      <c r="G186" s="2155" t="s">
        <v>9</v>
      </c>
      <c r="H186" s="1341" t="s">
        <v>132</v>
      </c>
      <c r="I186" s="1330">
        <v>2017</v>
      </c>
      <c r="J186" s="1330"/>
      <c r="K186" s="1330">
        <v>2019</v>
      </c>
      <c r="L186" s="1330"/>
      <c r="M186" s="1344" t="s">
        <v>1393</v>
      </c>
      <c r="N186" s="1787" t="s">
        <v>888</v>
      </c>
      <c r="O186" s="2155">
        <f>VLOOKUP(B186,goc!$B$28:$AA$434,14,0)</f>
        <v>6229</v>
      </c>
      <c r="P186" s="2155"/>
      <c r="Q186" s="2155">
        <f>VLOOKUP(B186,goc!$B$28:$AA$434,16,0)</f>
        <v>3000</v>
      </c>
      <c r="R186" s="2155">
        <f>VLOOKUP(B186,goc!$B$28:$AA$434,17,0)</f>
        <v>0</v>
      </c>
      <c r="S186" s="2155"/>
      <c r="T186" s="2155">
        <f>VLOOKUP(B186,goc!$B$28:$AA$434,19,0)</f>
        <v>0</v>
      </c>
      <c r="U186" s="2155">
        <v>2625</v>
      </c>
      <c r="V186" s="1496"/>
      <c r="W186" s="1496">
        <v>75</v>
      </c>
      <c r="X186" s="1496">
        <v>950</v>
      </c>
      <c r="Y186" s="1496"/>
      <c r="Z186" s="1496">
        <v>838</v>
      </c>
      <c r="AA186" s="1496"/>
      <c r="AB186" s="1496">
        <v>837</v>
      </c>
      <c r="AC186" s="1496"/>
      <c r="AD186" s="1496"/>
      <c r="AE186" s="2155">
        <f t="shared" ref="AE186:AE219" si="14">SUM(V186:AD186)</f>
        <v>2700</v>
      </c>
      <c r="AF186" s="2155">
        <f>VLOOKUP(B186,goc!$B$28:$AA$434,21,0)</f>
        <v>2625</v>
      </c>
      <c r="AG186" s="2155">
        <f>VLOOKUP(B186,goc!$B$28:$AA$434,22,0)</f>
        <v>0</v>
      </c>
      <c r="AH186" s="2155">
        <f>VLOOKUP(B186,goc!$B$28:$AA$434,23,0)</f>
        <v>2625</v>
      </c>
      <c r="AI186" s="2155">
        <f>VLOOKUP(B186,goc!$B$28:$AA$434,25,0)</f>
        <v>950</v>
      </c>
      <c r="AJ186" s="2155">
        <f>VLOOKUP(B186,goc!$B$28:$AA$434,26,0)</f>
        <v>1675</v>
      </c>
      <c r="AK186" s="2155">
        <f t="shared" si="13"/>
        <v>75</v>
      </c>
      <c r="AL186" s="2155"/>
      <c r="AM186" s="1319"/>
      <c r="AN186" s="1550">
        <f t="shared" ref="AN186:AN203" si="15">O186-R186-AF186</f>
        <v>3604</v>
      </c>
    </row>
    <row r="187" spans="1:40" ht="78.75">
      <c r="A187" s="1327">
        <v>2</v>
      </c>
      <c r="B187" s="1345" t="s">
        <v>891</v>
      </c>
      <c r="C187" s="1345"/>
      <c r="D187" s="1345"/>
      <c r="E187" s="2155" t="s">
        <v>1117</v>
      </c>
      <c r="F187" s="1343" t="s">
        <v>1248</v>
      </c>
      <c r="G187" s="2155"/>
      <c r="H187" s="1336" t="s">
        <v>189</v>
      </c>
      <c r="I187" s="1330">
        <v>2017</v>
      </c>
      <c r="J187" s="1330"/>
      <c r="K187" s="1330">
        <v>2019</v>
      </c>
      <c r="L187" s="1330"/>
      <c r="M187" s="1344" t="s">
        <v>1395</v>
      </c>
      <c r="N187" s="1787" t="s">
        <v>892</v>
      </c>
      <c r="O187" s="2155">
        <f>VLOOKUP(B187,goc!$B$28:$AA$434,14,0)</f>
        <v>3777</v>
      </c>
      <c r="P187" s="2155"/>
      <c r="Q187" s="2155">
        <f>VLOOKUP(B187,goc!$B$28:$AA$434,16,0)</f>
        <v>3777</v>
      </c>
      <c r="R187" s="2155">
        <f>VLOOKUP(B187,goc!$B$28:$AA$434,17,0)</f>
        <v>0</v>
      </c>
      <c r="S187" s="2155"/>
      <c r="T187" s="2155">
        <f>VLOOKUP(B187,goc!$B$28:$AA$434,19,0)</f>
        <v>0</v>
      </c>
      <c r="U187" s="2155">
        <v>3299</v>
      </c>
      <c r="V187" s="1496"/>
      <c r="W187" s="1496">
        <v>100</v>
      </c>
      <c r="X187" s="1496">
        <v>1100</v>
      </c>
      <c r="Y187" s="1496"/>
      <c r="Z187" s="1496">
        <v>1100</v>
      </c>
      <c r="AA187" s="1496"/>
      <c r="AB187" s="1496">
        <v>1099</v>
      </c>
      <c r="AC187" s="1496"/>
      <c r="AD187" s="1496"/>
      <c r="AE187" s="2155">
        <f t="shared" si="14"/>
        <v>3399</v>
      </c>
      <c r="AF187" s="2155">
        <f>VLOOKUP(B187,goc!$B$28:$AA$434,21,0)</f>
        <v>3299</v>
      </c>
      <c r="AG187" s="2155">
        <f>VLOOKUP(B187,goc!$B$28:$AA$434,22,0)</f>
        <v>0</v>
      </c>
      <c r="AH187" s="2155">
        <f>VLOOKUP(B187,goc!$B$28:$AA$434,23,0)</f>
        <v>3299</v>
      </c>
      <c r="AI187" s="2155">
        <f>VLOOKUP(B187,goc!$B$28:$AA$434,25,0)</f>
        <v>1100</v>
      </c>
      <c r="AJ187" s="2155">
        <f>VLOOKUP(B187,goc!$B$28:$AA$434,26,0)</f>
        <v>2199</v>
      </c>
      <c r="AK187" s="2155">
        <f t="shared" si="13"/>
        <v>100</v>
      </c>
      <c r="AL187" s="2155"/>
      <c r="AM187" s="1319"/>
      <c r="AN187" s="1550">
        <f t="shared" si="15"/>
        <v>478</v>
      </c>
    </row>
    <row r="188" spans="1:40" ht="78.75">
      <c r="A188" s="1327">
        <v>3</v>
      </c>
      <c r="B188" s="1345" t="s">
        <v>894</v>
      </c>
      <c r="C188" s="1345"/>
      <c r="D188" s="1345"/>
      <c r="E188" s="2155" t="s">
        <v>1117</v>
      </c>
      <c r="F188" s="1343" t="s">
        <v>1248</v>
      </c>
      <c r="G188" s="2155"/>
      <c r="H188" s="1336" t="s">
        <v>189</v>
      </c>
      <c r="I188" s="1330">
        <v>2017</v>
      </c>
      <c r="J188" s="1330"/>
      <c r="K188" s="1330">
        <v>2019</v>
      </c>
      <c r="L188" s="1330"/>
      <c r="M188" s="1344" t="s">
        <v>1396</v>
      </c>
      <c r="N188" s="1787" t="s">
        <v>895</v>
      </c>
      <c r="O188" s="2155">
        <f>VLOOKUP(B188,goc!$B$28:$AA$434,14,0)</f>
        <v>2890</v>
      </c>
      <c r="P188" s="2155"/>
      <c r="Q188" s="2155">
        <f>VLOOKUP(B188,goc!$B$28:$AA$434,16,0)</f>
        <v>2890</v>
      </c>
      <c r="R188" s="2155">
        <f>VLOOKUP(B188,goc!$B$28:$AA$434,17,0)</f>
        <v>0</v>
      </c>
      <c r="S188" s="2155"/>
      <c r="T188" s="2155">
        <f>VLOOKUP(B188,goc!$B$28:$AA$434,19,0)</f>
        <v>0</v>
      </c>
      <c r="U188" s="2155">
        <v>2526</v>
      </c>
      <c r="V188" s="1496"/>
      <c r="W188" s="1496">
        <v>75</v>
      </c>
      <c r="X188" s="1496">
        <v>730</v>
      </c>
      <c r="Y188" s="1496"/>
      <c r="Z188" s="1496">
        <v>898</v>
      </c>
      <c r="AA188" s="1496"/>
      <c r="AB188" s="1496">
        <v>898</v>
      </c>
      <c r="AC188" s="1496"/>
      <c r="AD188" s="1496"/>
      <c r="AE188" s="2155">
        <f t="shared" si="14"/>
        <v>2601</v>
      </c>
      <c r="AF188" s="2155">
        <f>VLOOKUP(B188,goc!$B$28:$AA$434,21,0)</f>
        <v>2526</v>
      </c>
      <c r="AG188" s="2155">
        <f>VLOOKUP(B188,goc!$B$28:$AA$434,22,0)</f>
        <v>0</v>
      </c>
      <c r="AH188" s="2155">
        <f>VLOOKUP(B188,goc!$B$28:$AA$434,23,0)</f>
        <v>2526</v>
      </c>
      <c r="AI188" s="2155">
        <f>VLOOKUP(B188,goc!$B$28:$AA$434,25,0)</f>
        <v>730</v>
      </c>
      <c r="AJ188" s="2155">
        <f>VLOOKUP(B188,goc!$B$28:$AA$434,26,0)</f>
        <v>1796</v>
      </c>
      <c r="AK188" s="2155">
        <f t="shared" si="13"/>
        <v>75</v>
      </c>
      <c r="AL188" s="2155"/>
      <c r="AM188" s="1319"/>
      <c r="AN188" s="1550">
        <f t="shared" si="15"/>
        <v>364</v>
      </c>
    </row>
    <row r="189" spans="1:40" ht="78.75">
      <c r="A189" s="1327">
        <v>4</v>
      </c>
      <c r="B189" s="1337" t="s">
        <v>831</v>
      </c>
      <c r="C189" s="1337"/>
      <c r="D189" s="1337"/>
      <c r="E189" s="2155" t="s">
        <v>1117</v>
      </c>
      <c r="F189" s="1343" t="s">
        <v>1248</v>
      </c>
      <c r="G189" s="2156"/>
      <c r="H189" s="1336" t="s">
        <v>189</v>
      </c>
      <c r="I189" s="1330">
        <v>2016</v>
      </c>
      <c r="J189" s="1330"/>
      <c r="K189" s="1330">
        <v>2018</v>
      </c>
      <c r="L189" s="1330"/>
      <c r="M189" s="1344" t="s">
        <v>1384</v>
      </c>
      <c r="N189" s="1786" t="s">
        <v>832</v>
      </c>
      <c r="O189" s="2155">
        <f>VLOOKUP(B189,goc!$B$28:$AA$434,14,0)</f>
        <v>4978</v>
      </c>
      <c r="P189" s="2155"/>
      <c r="Q189" s="2155">
        <f>VLOOKUP(B189,goc!$B$28:$AA$434,16,0)</f>
        <v>4978</v>
      </c>
      <c r="R189" s="2155">
        <f>VLOOKUP(B189,goc!$B$28:$AA$434,17,0)</f>
        <v>200</v>
      </c>
      <c r="S189" s="2155"/>
      <c r="T189" s="2155">
        <f>VLOOKUP(B189,goc!$B$28:$AA$434,19,0)</f>
        <v>200</v>
      </c>
      <c r="U189" s="2155">
        <v>4280</v>
      </c>
      <c r="V189" s="1496">
        <v>1750</v>
      </c>
      <c r="W189" s="1496"/>
      <c r="X189" s="1496">
        <v>1400</v>
      </c>
      <c r="Y189" s="1496"/>
      <c r="Z189" s="1496">
        <v>1029</v>
      </c>
      <c r="AA189" s="1496"/>
      <c r="AB189" s="1496"/>
      <c r="AC189" s="1496"/>
      <c r="AD189" s="1496"/>
      <c r="AE189" s="2155">
        <f t="shared" si="14"/>
        <v>4179</v>
      </c>
      <c r="AF189" s="2155">
        <f>VLOOKUP(B189,goc!$B$28:$AA$434,21,0)</f>
        <v>4280</v>
      </c>
      <c r="AG189" s="2155">
        <f>VLOOKUP(B189,goc!$B$28:$AA$434,22,0)</f>
        <v>1750</v>
      </c>
      <c r="AH189" s="2155">
        <f>VLOOKUP(B189,goc!$B$28:$AA$434,23,0)</f>
        <v>2530.1999999999998</v>
      </c>
      <c r="AI189" s="2155">
        <f>VLOOKUP(B189,goc!$B$28:$AA$434,25,0)</f>
        <v>1400</v>
      </c>
      <c r="AJ189" s="2155">
        <f>VLOOKUP(B189,goc!$B$28:$AA$434,26,0)</f>
        <v>1130</v>
      </c>
      <c r="AK189" s="2155">
        <f t="shared" si="13"/>
        <v>-101</v>
      </c>
      <c r="AL189" s="2156"/>
      <c r="AM189" s="1319"/>
      <c r="AN189" s="1550">
        <f t="shared" si="15"/>
        <v>498</v>
      </c>
    </row>
    <row r="190" spans="1:40" ht="78.75">
      <c r="A190" s="1327">
        <v>5</v>
      </c>
      <c r="B190" s="1345" t="s">
        <v>833</v>
      </c>
      <c r="C190" s="1345"/>
      <c r="D190" s="1345"/>
      <c r="E190" s="2155" t="s">
        <v>1117</v>
      </c>
      <c r="F190" s="1343" t="s">
        <v>1248</v>
      </c>
      <c r="G190" s="2156"/>
      <c r="H190" s="1345" t="s">
        <v>237</v>
      </c>
      <c r="I190" s="1330">
        <v>2016</v>
      </c>
      <c r="J190" s="1330"/>
      <c r="K190" s="1330">
        <v>2018</v>
      </c>
      <c r="L190" s="1330"/>
      <c r="M190" s="1344" t="s">
        <v>1385</v>
      </c>
      <c r="N190" s="1787" t="s">
        <v>834</v>
      </c>
      <c r="O190" s="2155">
        <f>VLOOKUP(B190,goc!$B$28:$AA$434,14,0)</f>
        <v>4500</v>
      </c>
      <c r="P190" s="2155"/>
      <c r="Q190" s="2155">
        <f>VLOOKUP(B190,goc!$B$28:$AA$434,16,0)</f>
        <v>4500</v>
      </c>
      <c r="R190" s="2155">
        <f>VLOOKUP(B190,goc!$B$28:$AA$434,17,0)</f>
        <v>150</v>
      </c>
      <c r="S190" s="2155"/>
      <c r="T190" s="2155">
        <f>VLOOKUP(B190,goc!$B$28:$AA$434,19,0)</f>
        <v>150</v>
      </c>
      <c r="U190" s="2155">
        <v>3900</v>
      </c>
      <c r="V190" s="1496">
        <v>1575</v>
      </c>
      <c r="W190" s="1496"/>
      <c r="X190" s="1496">
        <v>1400</v>
      </c>
      <c r="Y190" s="1496"/>
      <c r="Z190" s="1496">
        <v>771</v>
      </c>
      <c r="AA190" s="1496"/>
      <c r="AB190" s="1496"/>
      <c r="AC190" s="1496"/>
      <c r="AD190" s="1496"/>
      <c r="AE190" s="2155">
        <f t="shared" si="14"/>
        <v>3746</v>
      </c>
      <c r="AF190" s="2155">
        <f>VLOOKUP(B190,goc!$B$28:$AA$434,21,0)</f>
        <v>3900</v>
      </c>
      <c r="AG190" s="2155">
        <f>VLOOKUP(B190,goc!$B$28:$AA$434,22,0)</f>
        <v>1575</v>
      </c>
      <c r="AH190" s="2155">
        <f>VLOOKUP(B190,goc!$B$28:$AA$434,23,0)</f>
        <v>2325</v>
      </c>
      <c r="AI190" s="2155">
        <f>VLOOKUP(B190,goc!$B$28:$AA$434,25,0)</f>
        <v>1400</v>
      </c>
      <c r="AJ190" s="2155">
        <f>VLOOKUP(B190,goc!$B$28:$AA$434,26,0)</f>
        <v>925</v>
      </c>
      <c r="AK190" s="2155">
        <f t="shared" si="13"/>
        <v>-154</v>
      </c>
      <c r="AL190" s="2156"/>
      <c r="AM190" s="1319"/>
      <c r="AN190" s="1550">
        <f t="shared" si="15"/>
        <v>450</v>
      </c>
    </row>
    <row r="191" spans="1:40" ht="47.25">
      <c r="A191" s="1327">
        <v>6</v>
      </c>
      <c r="B191" s="1337" t="s">
        <v>898</v>
      </c>
      <c r="C191" s="1337"/>
      <c r="D191" s="1337"/>
      <c r="E191" s="2155" t="s">
        <v>1117</v>
      </c>
      <c r="F191" s="1343" t="s">
        <v>1248</v>
      </c>
      <c r="G191" s="2155"/>
      <c r="H191" s="1331" t="s">
        <v>211</v>
      </c>
      <c r="I191" s="1330">
        <v>2017</v>
      </c>
      <c r="J191" s="1330"/>
      <c r="K191" s="1330">
        <v>2019</v>
      </c>
      <c r="L191" s="1330"/>
      <c r="M191" s="1344"/>
      <c r="N191" s="1787" t="s">
        <v>899</v>
      </c>
      <c r="O191" s="2155">
        <f>VLOOKUP(B191,goc!$B$28:$AA$434,14,0)</f>
        <v>5000</v>
      </c>
      <c r="P191" s="2155"/>
      <c r="Q191" s="2155">
        <f>VLOOKUP(B191,goc!$B$28:$AA$434,16,0)</f>
        <v>5000</v>
      </c>
      <c r="R191" s="2155">
        <f>VLOOKUP(B191,goc!$B$28:$AA$434,17,0)</f>
        <v>50</v>
      </c>
      <c r="S191" s="2155"/>
      <c r="T191" s="2155">
        <f>VLOOKUP(B191,goc!$B$28:$AA$434,19,0)</f>
        <v>50</v>
      </c>
      <c r="U191" s="2155">
        <v>4330</v>
      </c>
      <c r="V191" s="1496"/>
      <c r="W191" s="1780">
        <v>170</v>
      </c>
      <c r="X191" s="1496">
        <v>1200</v>
      </c>
      <c r="Y191" s="1496"/>
      <c r="Z191" s="1496">
        <v>1565</v>
      </c>
      <c r="AA191" s="1496"/>
      <c r="AB191" s="1496">
        <v>1565</v>
      </c>
      <c r="AC191" s="1496"/>
      <c r="AD191" s="1496"/>
      <c r="AE191" s="2155">
        <f t="shared" si="14"/>
        <v>4500</v>
      </c>
      <c r="AF191" s="2155">
        <f>VLOOKUP(B191,goc!$B$28:$AA$434,21,0)</f>
        <v>4330</v>
      </c>
      <c r="AG191" s="2155">
        <f>VLOOKUP(B191,goc!$B$28:$AA$434,22,0)</f>
        <v>0</v>
      </c>
      <c r="AH191" s="2155">
        <f>VLOOKUP(B191,goc!$B$28:$AA$434,23,0)</f>
        <v>4330</v>
      </c>
      <c r="AI191" s="2155">
        <f>VLOOKUP(B191,goc!$B$28:$AA$434,25,0)</f>
        <v>1200</v>
      </c>
      <c r="AJ191" s="2155">
        <f>VLOOKUP(B191,goc!$B$28:$AA$434,26,0)</f>
        <v>3130</v>
      </c>
      <c r="AK191" s="2155">
        <f t="shared" si="13"/>
        <v>170</v>
      </c>
      <c r="AL191" s="2155"/>
      <c r="AM191" s="1319"/>
      <c r="AN191" s="1550">
        <f t="shared" si="15"/>
        <v>620</v>
      </c>
    </row>
    <row r="192" spans="1:40" ht="47.25">
      <c r="A192" s="1327">
        <v>7</v>
      </c>
      <c r="B192" s="1337" t="s">
        <v>901</v>
      </c>
      <c r="C192" s="1337"/>
      <c r="D192" s="1337"/>
      <c r="E192" s="2155" t="s">
        <v>1117</v>
      </c>
      <c r="F192" s="1343" t="s">
        <v>1248</v>
      </c>
      <c r="G192" s="2155" t="s">
        <v>9</v>
      </c>
      <c r="H192" s="1331" t="s">
        <v>211</v>
      </c>
      <c r="I192" s="1330">
        <v>2017</v>
      </c>
      <c r="J192" s="1330"/>
      <c r="K192" s="1330">
        <v>2019</v>
      </c>
      <c r="L192" s="1330"/>
      <c r="M192" s="1344"/>
      <c r="N192" s="1787" t="s">
        <v>902</v>
      </c>
      <c r="O192" s="2155">
        <f>VLOOKUP(B192,goc!$B$28:$AA$434,14,0)</f>
        <v>2992</v>
      </c>
      <c r="P192" s="2155"/>
      <c r="Q192" s="2155">
        <f>VLOOKUP(B192,goc!$B$28:$AA$434,16,0)</f>
        <v>2992</v>
      </c>
      <c r="R192" s="2155">
        <f>VLOOKUP(B192,goc!$B$28:$AA$434,17,0)</f>
        <v>0</v>
      </c>
      <c r="S192" s="2155"/>
      <c r="T192" s="2155">
        <f>VLOOKUP(B192,goc!$B$28:$AA$434,19,0)</f>
        <v>0</v>
      </c>
      <c r="U192" s="2155">
        <v>2618</v>
      </c>
      <c r="V192" s="1496"/>
      <c r="W192" s="1496">
        <v>75</v>
      </c>
      <c r="X192" s="1496">
        <v>750</v>
      </c>
      <c r="Y192" s="1496"/>
      <c r="Z192" s="1496">
        <v>934</v>
      </c>
      <c r="AA192" s="1496"/>
      <c r="AB192" s="1496">
        <v>934</v>
      </c>
      <c r="AC192" s="1496"/>
      <c r="AD192" s="1496"/>
      <c r="AE192" s="2155">
        <f t="shared" si="14"/>
        <v>2693</v>
      </c>
      <c r="AF192" s="2155">
        <f>VLOOKUP(B192,goc!$B$28:$AA$434,21,0)</f>
        <v>2618</v>
      </c>
      <c r="AG192" s="2155">
        <f>VLOOKUP(B192,goc!$B$28:$AA$434,22,0)</f>
        <v>0</v>
      </c>
      <c r="AH192" s="2155">
        <f>VLOOKUP(B192,goc!$B$28:$AA$434,23,0)</f>
        <v>2618</v>
      </c>
      <c r="AI192" s="2155">
        <f>VLOOKUP(B192,goc!$B$28:$AA$434,25,0)</f>
        <v>750</v>
      </c>
      <c r="AJ192" s="2155">
        <f>VLOOKUP(B192,goc!$B$28:$AA$434,26,0)</f>
        <v>1868</v>
      </c>
      <c r="AK192" s="2155">
        <f t="shared" si="13"/>
        <v>75</v>
      </c>
      <c r="AL192" s="2155"/>
      <c r="AM192" s="1319"/>
      <c r="AN192" s="1550">
        <f t="shared" si="15"/>
        <v>374</v>
      </c>
    </row>
    <row r="193" spans="1:40" ht="78.75">
      <c r="A193" s="1327">
        <v>8</v>
      </c>
      <c r="B193" s="1345" t="s">
        <v>903</v>
      </c>
      <c r="C193" s="1345"/>
      <c r="D193" s="1345"/>
      <c r="E193" s="2155" t="s">
        <v>1117</v>
      </c>
      <c r="F193" s="1343" t="s">
        <v>1248</v>
      </c>
      <c r="G193" s="2155"/>
      <c r="H193" s="1331" t="s">
        <v>211</v>
      </c>
      <c r="I193" s="1330">
        <v>2017</v>
      </c>
      <c r="J193" s="1330"/>
      <c r="K193" s="1330">
        <v>2019</v>
      </c>
      <c r="L193" s="1330"/>
      <c r="M193" s="1344" t="s">
        <v>1398</v>
      </c>
      <c r="N193" s="1787" t="s">
        <v>904</v>
      </c>
      <c r="O193" s="2155">
        <f>VLOOKUP(B193,goc!$B$28:$AA$434,14,0)</f>
        <v>2952</v>
      </c>
      <c r="P193" s="2155"/>
      <c r="Q193" s="2155">
        <f>VLOOKUP(B193,goc!$B$28:$AA$434,16,0)</f>
        <v>2952</v>
      </c>
      <c r="R193" s="2155">
        <f>VLOOKUP(B193,goc!$B$28:$AA$434,17,0)</f>
        <v>0</v>
      </c>
      <c r="S193" s="2155"/>
      <c r="T193" s="2155">
        <f>VLOOKUP(B193,goc!$B$28:$AA$434,19,0)</f>
        <v>0</v>
      </c>
      <c r="U193" s="2155">
        <v>2582</v>
      </c>
      <c r="V193" s="1496"/>
      <c r="W193" s="1496">
        <v>75</v>
      </c>
      <c r="X193" s="1496">
        <v>750</v>
      </c>
      <c r="Y193" s="1496"/>
      <c r="Z193" s="1496">
        <v>916</v>
      </c>
      <c r="AA193" s="1496"/>
      <c r="AB193" s="1496">
        <v>916</v>
      </c>
      <c r="AC193" s="1496"/>
      <c r="AD193" s="1496"/>
      <c r="AE193" s="2155">
        <f t="shared" si="14"/>
        <v>2657</v>
      </c>
      <c r="AF193" s="2155">
        <f>VLOOKUP(B193,goc!$B$28:$AA$434,21,0)</f>
        <v>2582</v>
      </c>
      <c r="AG193" s="2155">
        <f>VLOOKUP(B193,goc!$B$28:$AA$434,22,0)</f>
        <v>0</v>
      </c>
      <c r="AH193" s="2155">
        <f>VLOOKUP(B193,goc!$B$28:$AA$434,23,0)</f>
        <v>2582</v>
      </c>
      <c r="AI193" s="2155">
        <f>VLOOKUP(B193,goc!$B$28:$AA$434,25,0)</f>
        <v>750</v>
      </c>
      <c r="AJ193" s="2155">
        <f>VLOOKUP(B193,goc!$B$28:$AA$434,26,0)</f>
        <v>1832</v>
      </c>
      <c r="AK193" s="2155">
        <f t="shared" si="13"/>
        <v>75</v>
      </c>
      <c r="AL193" s="2155"/>
      <c r="AM193" s="1319"/>
      <c r="AN193" s="1550">
        <f t="shared" si="15"/>
        <v>370</v>
      </c>
    </row>
    <row r="194" spans="1:40" ht="47.25">
      <c r="A194" s="1327">
        <v>9</v>
      </c>
      <c r="B194" s="1337" t="s">
        <v>905</v>
      </c>
      <c r="C194" s="1337"/>
      <c r="D194" s="1337"/>
      <c r="E194" s="2155" t="s">
        <v>1117</v>
      </c>
      <c r="F194" s="1343" t="s">
        <v>1248</v>
      </c>
      <c r="G194" s="2155" t="s">
        <v>9</v>
      </c>
      <c r="H194" s="1331" t="s">
        <v>189</v>
      </c>
      <c r="I194" s="1330">
        <v>2017</v>
      </c>
      <c r="J194" s="1330"/>
      <c r="K194" s="1330">
        <v>2019</v>
      </c>
      <c r="L194" s="1330"/>
      <c r="M194" s="1330"/>
      <c r="N194" s="1786" t="s">
        <v>906</v>
      </c>
      <c r="O194" s="2155">
        <f>VLOOKUP(B194,goc!$B$28:$AA$434,14,0)</f>
        <v>2916</v>
      </c>
      <c r="P194" s="2155"/>
      <c r="Q194" s="2155">
        <f>VLOOKUP(B194,goc!$B$28:$AA$434,16,0)</f>
        <v>2916</v>
      </c>
      <c r="R194" s="2155">
        <f>VLOOKUP(B194,goc!$B$28:$AA$434,17,0)</f>
        <v>0</v>
      </c>
      <c r="S194" s="2155"/>
      <c r="T194" s="2155">
        <f>VLOOKUP(B194,goc!$B$28:$AA$434,19,0)</f>
        <v>0</v>
      </c>
      <c r="U194" s="2155">
        <v>2549</v>
      </c>
      <c r="V194" s="1496"/>
      <c r="W194" s="1496">
        <v>75</v>
      </c>
      <c r="X194" s="1496">
        <v>730</v>
      </c>
      <c r="Y194" s="1496"/>
      <c r="Z194" s="1496">
        <v>910</v>
      </c>
      <c r="AA194" s="1496"/>
      <c r="AB194" s="1496">
        <v>909</v>
      </c>
      <c r="AC194" s="1496"/>
      <c r="AD194" s="1496"/>
      <c r="AE194" s="2155">
        <f t="shared" si="14"/>
        <v>2624</v>
      </c>
      <c r="AF194" s="2155">
        <f>VLOOKUP(B194,goc!$B$28:$AA$434,21,0)</f>
        <v>2549</v>
      </c>
      <c r="AG194" s="2155">
        <f>VLOOKUP(B194,goc!$B$28:$AA$434,22,0)</f>
        <v>0</v>
      </c>
      <c r="AH194" s="2155">
        <f>VLOOKUP(B194,goc!$B$28:$AA$434,23,0)</f>
        <v>2549</v>
      </c>
      <c r="AI194" s="2155">
        <f>VLOOKUP(B194,goc!$B$28:$AA$434,25,0)</f>
        <v>730</v>
      </c>
      <c r="AJ194" s="2155">
        <f>VLOOKUP(B194,goc!$B$28:$AA$434,26,0)</f>
        <v>1819</v>
      </c>
      <c r="AK194" s="2155">
        <f t="shared" si="13"/>
        <v>75</v>
      </c>
      <c r="AL194" s="2155"/>
      <c r="AM194" s="1319"/>
      <c r="AN194" s="1550">
        <f t="shared" si="15"/>
        <v>367</v>
      </c>
    </row>
    <row r="195" spans="1:40" ht="58.5" customHeight="1">
      <c r="A195" s="1327">
        <v>10</v>
      </c>
      <c r="B195" s="1345" t="s">
        <v>907</v>
      </c>
      <c r="C195" s="1345"/>
      <c r="D195" s="1345"/>
      <c r="E195" s="2155" t="s">
        <v>1117</v>
      </c>
      <c r="F195" s="1343" t="s">
        <v>1248</v>
      </c>
      <c r="G195" s="2156"/>
      <c r="H195" s="1345" t="s">
        <v>26</v>
      </c>
      <c r="I195" s="1330">
        <v>2017</v>
      </c>
      <c r="J195" s="1330"/>
      <c r="K195" s="1330">
        <v>2019</v>
      </c>
      <c r="L195" s="1330"/>
      <c r="M195" s="1330"/>
      <c r="N195" s="1786" t="s">
        <v>908</v>
      </c>
      <c r="O195" s="2155">
        <f>VLOOKUP(B195,goc!$B$28:$AA$434,14,0)</f>
        <v>3891</v>
      </c>
      <c r="P195" s="2155"/>
      <c r="Q195" s="2155">
        <f>VLOOKUP(B195,goc!$B$28:$AA$434,16,0)</f>
        <v>3891</v>
      </c>
      <c r="R195" s="2155">
        <f>VLOOKUP(B195,goc!$B$28:$AA$434,17,0)</f>
        <v>0</v>
      </c>
      <c r="S195" s="2155"/>
      <c r="T195" s="2155">
        <f>VLOOKUP(B195,goc!$B$28:$AA$434,19,0)</f>
        <v>0</v>
      </c>
      <c r="U195" s="2155">
        <v>3402</v>
      </c>
      <c r="V195" s="1496"/>
      <c r="W195" s="1496">
        <v>100</v>
      </c>
      <c r="X195" s="1496">
        <v>950</v>
      </c>
      <c r="Y195" s="1496"/>
      <c r="Z195" s="1496">
        <v>1226</v>
      </c>
      <c r="AA195" s="1496"/>
      <c r="AB195" s="1496">
        <v>1226</v>
      </c>
      <c r="AC195" s="1496"/>
      <c r="AD195" s="1496"/>
      <c r="AE195" s="2155">
        <f t="shared" si="14"/>
        <v>3502</v>
      </c>
      <c r="AF195" s="2155">
        <f>VLOOKUP(B195,goc!$B$28:$AA$434,21,0)</f>
        <v>3402</v>
      </c>
      <c r="AG195" s="2155">
        <f>VLOOKUP(B195,goc!$B$28:$AA$434,22,0)</f>
        <v>0</v>
      </c>
      <c r="AH195" s="2155">
        <f>VLOOKUP(B195,goc!$B$28:$AA$434,23,0)</f>
        <v>3402</v>
      </c>
      <c r="AI195" s="2155">
        <f>VLOOKUP(B195,goc!$B$28:$AA$434,25,0)</f>
        <v>950</v>
      </c>
      <c r="AJ195" s="2155">
        <f>VLOOKUP(B195,goc!$B$28:$AA$434,26,0)</f>
        <v>2452</v>
      </c>
      <c r="AK195" s="2155">
        <f t="shared" si="13"/>
        <v>100</v>
      </c>
      <c r="AL195" s="2155"/>
      <c r="AM195" s="1319"/>
      <c r="AN195" s="1550">
        <f t="shared" si="15"/>
        <v>489</v>
      </c>
    </row>
    <row r="196" spans="1:40" ht="78.75">
      <c r="A196" s="1327">
        <v>11</v>
      </c>
      <c r="B196" s="1345" t="s">
        <v>911</v>
      </c>
      <c r="C196" s="1345"/>
      <c r="D196" s="1345"/>
      <c r="E196" s="2155" t="s">
        <v>1117</v>
      </c>
      <c r="F196" s="1343" t="s">
        <v>1248</v>
      </c>
      <c r="G196" s="2155"/>
      <c r="H196" s="1331" t="s">
        <v>211</v>
      </c>
      <c r="I196" s="1330">
        <v>2017</v>
      </c>
      <c r="J196" s="1330"/>
      <c r="K196" s="1330">
        <v>2019</v>
      </c>
      <c r="L196" s="1330"/>
      <c r="M196" s="1344" t="s">
        <v>1399</v>
      </c>
      <c r="N196" s="1786" t="s">
        <v>912</v>
      </c>
      <c r="O196" s="2155">
        <f>VLOOKUP(B196,goc!$B$28:$AA$434,14,0)</f>
        <v>3637</v>
      </c>
      <c r="P196" s="2155"/>
      <c r="Q196" s="2155">
        <f>VLOOKUP(B196,goc!$B$28:$AA$434,16,0)</f>
        <v>3637</v>
      </c>
      <c r="R196" s="2155">
        <f>VLOOKUP(B196,goc!$B$28:$AA$434,17,0)</f>
        <v>0</v>
      </c>
      <c r="S196" s="2155"/>
      <c r="T196" s="2155">
        <f>VLOOKUP(B196,goc!$B$28:$AA$434,19,0)</f>
        <v>0</v>
      </c>
      <c r="U196" s="2155">
        <v>3198</v>
      </c>
      <c r="V196" s="1496"/>
      <c r="W196" s="1496">
        <v>75</v>
      </c>
      <c r="X196" s="1496">
        <v>920</v>
      </c>
      <c r="Y196" s="1496"/>
      <c r="Z196" s="1496">
        <v>1139</v>
      </c>
      <c r="AA196" s="1496"/>
      <c r="AB196" s="1496">
        <v>1139</v>
      </c>
      <c r="AC196" s="1496"/>
      <c r="AD196" s="1496"/>
      <c r="AE196" s="2155">
        <f t="shared" si="14"/>
        <v>3273</v>
      </c>
      <c r="AF196" s="2155">
        <f>VLOOKUP(B196,goc!$B$28:$AA$434,21,0)</f>
        <v>3198</v>
      </c>
      <c r="AG196" s="2155">
        <f>VLOOKUP(B196,goc!$B$28:$AA$434,22,0)</f>
        <v>0</v>
      </c>
      <c r="AH196" s="2155">
        <f>VLOOKUP(B196,goc!$B$28:$AA$434,23,0)</f>
        <v>3198</v>
      </c>
      <c r="AI196" s="2155">
        <f>VLOOKUP(B196,goc!$B$28:$AA$434,25,0)</f>
        <v>920</v>
      </c>
      <c r="AJ196" s="2155">
        <f>VLOOKUP(B196,goc!$B$28:$AA$434,26,0)</f>
        <v>2278</v>
      </c>
      <c r="AK196" s="2155">
        <f t="shared" si="13"/>
        <v>75</v>
      </c>
      <c r="AL196" s="2155"/>
      <c r="AM196" s="1319"/>
      <c r="AN196" s="1550">
        <f t="shared" si="15"/>
        <v>439</v>
      </c>
    </row>
    <row r="197" spans="1:40" ht="47.25">
      <c r="A197" s="1327">
        <v>12</v>
      </c>
      <c r="B197" s="1345" t="s">
        <v>913</v>
      </c>
      <c r="C197" s="1345"/>
      <c r="D197" s="1345"/>
      <c r="E197" s="2155" t="s">
        <v>1117</v>
      </c>
      <c r="F197" s="1343" t="s">
        <v>1248</v>
      </c>
      <c r="G197" s="2155"/>
      <c r="H197" s="1341" t="s">
        <v>19</v>
      </c>
      <c r="I197" s="1330">
        <v>2017</v>
      </c>
      <c r="J197" s="1330"/>
      <c r="K197" s="1330">
        <v>2019</v>
      </c>
      <c r="L197" s="1330"/>
      <c r="M197" s="1344"/>
      <c r="N197" s="1786" t="s">
        <v>914</v>
      </c>
      <c r="O197" s="2155">
        <f>VLOOKUP(B197,goc!$B$28:$AA$434,14,0)</f>
        <v>3523</v>
      </c>
      <c r="P197" s="2155"/>
      <c r="Q197" s="2155">
        <f>VLOOKUP(B197,goc!$B$28:$AA$434,16,0)</f>
        <v>3523</v>
      </c>
      <c r="R197" s="2155">
        <f>VLOOKUP(B197,goc!$B$28:$AA$434,17,0)</f>
        <v>0</v>
      </c>
      <c r="S197" s="2155"/>
      <c r="T197" s="2155">
        <f>VLOOKUP(B197,goc!$B$28:$AA$434,19,0)</f>
        <v>0</v>
      </c>
      <c r="U197" s="2155">
        <v>3071</v>
      </c>
      <c r="V197" s="1496"/>
      <c r="W197" s="1496">
        <v>100</v>
      </c>
      <c r="X197" s="1496">
        <v>900</v>
      </c>
      <c r="Y197" s="1496"/>
      <c r="Z197" s="1496">
        <v>1086</v>
      </c>
      <c r="AA197" s="1496"/>
      <c r="AB197" s="1496">
        <v>1085</v>
      </c>
      <c r="AC197" s="1496"/>
      <c r="AD197" s="1496"/>
      <c r="AE197" s="2155">
        <f t="shared" si="14"/>
        <v>3171</v>
      </c>
      <c r="AF197" s="2155">
        <f>VLOOKUP(B197,goc!$B$28:$AA$434,21,0)</f>
        <v>3071</v>
      </c>
      <c r="AG197" s="2155">
        <f>VLOOKUP(B197,goc!$B$28:$AA$434,22,0)</f>
        <v>0</v>
      </c>
      <c r="AH197" s="2155">
        <f>VLOOKUP(B197,goc!$B$28:$AA$434,23,0)</f>
        <v>3071</v>
      </c>
      <c r="AI197" s="2155">
        <f>VLOOKUP(B197,goc!$B$28:$AA$434,25,0)</f>
        <v>900</v>
      </c>
      <c r="AJ197" s="2155">
        <f>VLOOKUP(B197,goc!$B$28:$AA$434,26,0)</f>
        <v>2171</v>
      </c>
      <c r="AK197" s="2155">
        <f t="shared" si="13"/>
        <v>100</v>
      </c>
      <c r="AL197" s="2155"/>
      <c r="AM197" s="1319"/>
      <c r="AN197" s="1550">
        <f t="shared" si="15"/>
        <v>452</v>
      </c>
    </row>
    <row r="198" spans="1:40" ht="78.75">
      <c r="A198" s="1327">
        <v>13</v>
      </c>
      <c r="B198" s="1345" t="s">
        <v>915</v>
      </c>
      <c r="C198" s="1345"/>
      <c r="D198" s="1345"/>
      <c r="E198" s="2155" t="s">
        <v>1117</v>
      </c>
      <c r="F198" s="1343" t="s">
        <v>1248</v>
      </c>
      <c r="G198" s="2155"/>
      <c r="H198" s="1345" t="s">
        <v>237</v>
      </c>
      <c r="I198" s="1330">
        <v>2017</v>
      </c>
      <c r="J198" s="1330"/>
      <c r="K198" s="1330">
        <v>2019</v>
      </c>
      <c r="L198" s="1330"/>
      <c r="M198" s="1344" t="s">
        <v>1400</v>
      </c>
      <c r="N198" s="1787" t="s">
        <v>1574</v>
      </c>
      <c r="O198" s="2155">
        <f>VLOOKUP(B198,goc!$B$28:$AA$434,14,0)</f>
        <v>3200</v>
      </c>
      <c r="P198" s="2155"/>
      <c r="Q198" s="2155">
        <f>VLOOKUP(B198,goc!$B$28:$AA$434,16,0)</f>
        <v>3200</v>
      </c>
      <c r="R198" s="2155">
        <f>VLOOKUP(B198,goc!$B$28:$AA$434,17,0)</f>
        <v>0</v>
      </c>
      <c r="S198" s="2155"/>
      <c r="T198" s="2155">
        <f>VLOOKUP(B198,goc!$B$28:$AA$434,19,0)</f>
        <v>0</v>
      </c>
      <c r="U198" s="2155">
        <v>2805</v>
      </c>
      <c r="V198" s="1496"/>
      <c r="W198" s="1496">
        <v>75</v>
      </c>
      <c r="X198" s="1496">
        <v>810</v>
      </c>
      <c r="Y198" s="1496"/>
      <c r="Z198" s="1496">
        <v>998</v>
      </c>
      <c r="AA198" s="1496"/>
      <c r="AB198" s="1496">
        <v>997</v>
      </c>
      <c r="AC198" s="1496"/>
      <c r="AD198" s="1496"/>
      <c r="AE198" s="2155">
        <f t="shared" si="14"/>
        <v>2880</v>
      </c>
      <c r="AF198" s="2155">
        <f>VLOOKUP(B198,goc!$B$28:$AA$434,21,0)</f>
        <v>2805</v>
      </c>
      <c r="AG198" s="2155">
        <f>VLOOKUP(B198,goc!$B$28:$AA$434,22,0)</f>
        <v>0</v>
      </c>
      <c r="AH198" s="2155">
        <f>VLOOKUP(B198,goc!$B$28:$AA$434,23,0)</f>
        <v>2805</v>
      </c>
      <c r="AI198" s="2155">
        <f>VLOOKUP(B198,goc!$B$28:$AA$434,25,0)</f>
        <v>810</v>
      </c>
      <c r="AJ198" s="2155">
        <f>VLOOKUP(B198,goc!$B$28:$AA$434,26,0)</f>
        <v>1995</v>
      </c>
      <c r="AK198" s="2155">
        <f t="shared" si="13"/>
        <v>75</v>
      </c>
      <c r="AL198" s="2155"/>
      <c r="AM198" s="1319"/>
      <c r="AN198" s="1550">
        <f t="shared" si="15"/>
        <v>395</v>
      </c>
    </row>
    <row r="199" spans="1:40" ht="31.5">
      <c r="A199" s="1327">
        <v>14</v>
      </c>
      <c r="B199" s="1345" t="s">
        <v>916</v>
      </c>
      <c r="C199" s="1345"/>
      <c r="D199" s="1345"/>
      <c r="E199" s="2155" t="s">
        <v>1117</v>
      </c>
      <c r="F199" s="1343" t="s">
        <v>1248</v>
      </c>
      <c r="G199" s="2155"/>
      <c r="H199" s="1345" t="s">
        <v>26</v>
      </c>
      <c r="I199" s="1330">
        <v>2017</v>
      </c>
      <c r="J199" s="1330"/>
      <c r="K199" s="1330">
        <v>2019</v>
      </c>
      <c r="L199" s="1330"/>
      <c r="M199" s="1330"/>
      <c r="N199" s="1787" t="s">
        <v>1572</v>
      </c>
      <c r="O199" s="2155">
        <f>VLOOKUP(B199,goc!$B$28:$AA$434,14,0)</f>
        <v>3710</v>
      </c>
      <c r="P199" s="2155"/>
      <c r="Q199" s="2155">
        <f>VLOOKUP(B199,goc!$B$28:$AA$434,16,0)</f>
        <v>3710</v>
      </c>
      <c r="R199" s="2155">
        <f>VLOOKUP(B199,goc!$B$28:$AA$434,17,0)</f>
        <v>0</v>
      </c>
      <c r="S199" s="2155"/>
      <c r="T199" s="2155">
        <f>VLOOKUP(B199,goc!$B$28:$AA$434,19,0)</f>
        <v>0</v>
      </c>
      <c r="U199" s="2155">
        <v>3239</v>
      </c>
      <c r="V199" s="1496"/>
      <c r="W199" s="1496">
        <v>100</v>
      </c>
      <c r="X199" s="1496">
        <v>950</v>
      </c>
      <c r="Y199" s="1496"/>
      <c r="Z199" s="1496">
        <v>1144</v>
      </c>
      <c r="AA199" s="1496"/>
      <c r="AB199" s="1496">
        <v>1145</v>
      </c>
      <c r="AC199" s="1496"/>
      <c r="AD199" s="1496"/>
      <c r="AE199" s="2155">
        <f t="shared" si="14"/>
        <v>3339</v>
      </c>
      <c r="AF199" s="2155">
        <f>VLOOKUP(B199,goc!$B$28:$AA$434,21,0)</f>
        <v>3239</v>
      </c>
      <c r="AG199" s="2155">
        <f>VLOOKUP(B199,goc!$B$28:$AA$434,22,0)</f>
        <v>0</v>
      </c>
      <c r="AH199" s="2155">
        <f>VLOOKUP(B199,goc!$B$28:$AA$434,23,0)</f>
        <v>3239</v>
      </c>
      <c r="AI199" s="2155">
        <f>VLOOKUP(B199,goc!$B$28:$AA$434,25,0)</f>
        <v>950</v>
      </c>
      <c r="AJ199" s="2155">
        <f>VLOOKUP(B199,goc!$B$28:$AA$434,26,0)</f>
        <v>2289</v>
      </c>
      <c r="AK199" s="2155">
        <f t="shared" si="13"/>
        <v>100</v>
      </c>
      <c r="AL199" s="2155"/>
      <c r="AM199" s="1319"/>
      <c r="AN199" s="1550">
        <f t="shared" si="15"/>
        <v>471</v>
      </c>
    </row>
    <row r="200" spans="1:40" ht="78.75">
      <c r="A200" s="1327">
        <v>15</v>
      </c>
      <c r="B200" s="1345" t="s">
        <v>926</v>
      </c>
      <c r="C200" s="2074"/>
      <c r="D200" s="1345"/>
      <c r="E200" s="2155" t="s">
        <v>1117</v>
      </c>
      <c r="F200" s="1343" t="s">
        <v>1248</v>
      </c>
      <c r="G200" s="2156"/>
      <c r="H200" s="1331" t="s">
        <v>237</v>
      </c>
      <c r="I200" s="1330">
        <v>2017</v>
      </c>
      <c r="J200" s="1330"/>
      <c r="K200" s="1330">
        <v>2019</v>
      </c>
      <c r="L200" s="1330"/>
      <c r="M200" s="1346" t="s">
        <v>1401</v>
      </c>
      <c r="N200" s="1787" t="s">
        <v>927</v>
      </c>
      <c r="O200" s="2155">
        <f>VLOOKUP(B200,goc!$B$28:$AA$434,14,0)</f>
        <v>5289</v>
      </c>
      <c r="P200" s="2155"/>
      <c r="Q200" s="2155">
        <f>VLOOKUP(B200,goc!$B$28:$AA$434,16,0)</f>
        <v>5289</v>
      </c>
      <c r="R200" s="2155">
        <f>VLOOKUP(B200,goc!$B$28:$AA$434,17,0)</f>
        <v>0</v>
      </c>
      <c r="S200" s="2155"/>
      <c r="T200" s="2155">
        <f>VLOOKUP(B200,goc!$B$28:$AA$434,19,0)</f>
        <v>0</v>
      </c>
      <c r="U200" s="2155">
        <v>4640</v>
      </c>
      <c r="V200" s="1496"/>
      <c r="W200" s="1496">
        <v>120</v>
      </c>
      <c r="X200" s="1496">
        <v>1350</v>
      </c>
      <c r="Y200" s="1496"/>
      <c r="Z200" s="1496">
        <v>1645</v>
      </c>
      <c r="AA200" s="1496"/>
      <c r="AB200" s="1496">
        <v>1645</v>
      </c>
      <c r="AC200" s="1496"/>
      <c r="AD200" s="1496"/>
      <c r="AE200" s="2155">
        <f t="shared" si="14"/>
        <v>4760</v>
      </c>
      <c r="AF200" s="2155">
        <f>VLOOKUP(B200,goc!$B$28:$AA$434,21,0)</f>
        <v>4640</v>
      </c>
      <c r="AG200" s="2155">
        <f>VLOOKUP(B200,goc!$B$28:$AA$434,22,0)</f>
        <v>0</v>
      </c>
      <c r="AH200" s="2155">
        <f>VLOOKUP(B200,goc!$B$28:$AA$434,23,0)</f>
        <v>4640</v>
      </c>
      <c r="AI200" s="2155">
        <f>VLOOKUP(B200,goc!$B$28:$AA$434,25,0)</f>
        <v>1350</v>
      </c>
      <c r="AJ200" s="2155">
        <f>VLOOKUP(B200,goc!$B$28:$AA$434,26,0)</f>
        <v>3290</v>
      </c>
      <c r="AK200" s="2155">
        <f t="shared" si="13"/>
        <v>120</v>
      </c>
      <c r="AL200" s="2155"/>
      <c r="AM200" s="1319"/>
      <c r="AN200" s="1550">
        <f t="shared" si="15"/>
        <v>649</v>
      </c>
    </row>
    <row r="201" spans="1:40" ht="47.25">
      <c r="A201" s="1327">
        <v>16</v>
      </c>
      <c r="B201" s="1345" t="s">
        <v>975</v>
      </c>
      <c r="C201" s="1345"/>
      <c r="D201" s="1345"/>
      <c r="E201" s="2155" t="s">
        <v>1117</v>
      </c>
      <c r="F201" s="1343" t="s">
        <v>1248</v>
      </c>
      <c r="G201" s="1342"/>
      <c r="H201" s="1331" t="s">
        <v>211</v>
      </c>
      <c r="I201" s="1330">
        <v>2017</v>
      </c>
      <c r="J201" s="1330"/>
      <c r="K201" s="1330">
        <v>2019</v>
      </c>
      <c r="L201" s="1330"/>
      <c r="M201" s="1330"/>
      <c r="N201" s="1788" t="s">
        <v>976</v>
      </c>
      <c r="O201" s="2155">
        <f>VLOOKUP(B201,goc!$B$28:$AA$434,14,0)</f>
        <v>4000</v>
      </c>
      <c r="P201" s="2155"/>
      <c r="Q201" s="2155">
        <f>VLOOKUP(B201,goc!$B$28:$AA$434,16,0)</f>
        <v>4000</v>
      </c>
      <c r="R201" s="2155">
        <f>VLOOKUP(B201,goc!$B$28:$AA$434,17,0)</f>
        <v>0</v>
      </c>
      <c r="S201" s="2155"/>
      <c r="T201" s="2155">
        <f>VLOOKUP(B201,goc!$B$28:$AA$434,19,0)</f>
        <v>0</v>
      </c>
      <c r="U201" s="2155">
        <v>3600</v>
      </c>
      <c r="V201" s="1496"/>
      <c r="W201" s="1496"/>
      <c r="X201" s="1496">
        <v>1050</v>
      </c>
      <c r="Y201" s="1496"/>
      <c r="Z201" s="1496">
        <v>1275</v>
      </c>
      <c r="AA201" s="1496"/>
      <c r="AB201" s="1496">
        <v>1275</v>
      </c>
      <c r="AC201" s="1496">
        <f>-959</f>
        <v>-959</v>
      </c>
      <c r="AD201" s="1496"/>
      <c r="AE201" s="2155">
        <f t="shared" si="14"/>
        <v>2641</v>
      </c>
      <c r="AF201" s="2155">
        <f>VLOOKUP(B201,goc!$B$28:$AA$434,21,0)</f>
        <v>3600</v>
      </c>
      <c r="AG201" s="2155">
        <f>VLOOKUP(B201,goc!$B$28:$AA$434,22,0)</f>
        <v>0</v>
      </c>
      <c r="AH201" s="2155">
        <f>VLOOKUP(B201,goc!$B$28:$AA$434,23,0)</f>
        <v>3600</v>
      </c>
      <c r="AI201" s="2155">
        <f>VLOOKUP(B201,goc!$B$28:$AA$434,25,0)</f>
        <v>1050</v>
      </c>
      <c r="AJ201" s="2155">
        <f>VLOOKUP(B201,goc!$B$28:$AA$434,26,0)</f>
        <v>2550</v>
      </c>
      <c r="AK201" s="2155">
        <f t="shared" si="13"/>
        <v>-959</v>
      </c>
      <c r="AL201" s="1342"/>
      <c r="AM201" s="1319"/>
      <c r="AN201" s="1550">
        <f t="shared" si="15"/>
        <v>400</v>
      </c>
    </row>
    <row r="202" spans="1:40" ht="78.75">
      <c r="A202" s="1327">
        <v>17</v>
      </c>
      <c r="B202" s="1337" t="s">
        <v>1005</v>
      </c>
      <c r="C202" s="1337"/>
      <c r="D202" s="1337"/>
      <c r="E202" s="2155" t="s">
        <v>1117</v>
      </c>
      <c r="F202" s="1343" t="s">
        <v>1248</v>
      </c>
      <c r="G202" s="2155"/>
      <c r="H202" s="1340" t="s">
        <v>51</v>
      </c>
      <c r="I202" s="1330">
        <v>2018</v>
      </c>
      <c r="J202" s="1330"/>
      <c r="K202" s="1330">
        <v>2020</v>
      </c>
      <c r="L202" s="1330"/>
      <c r="M202" s="1346" t="s">
        <v>1424</v>
      </c>
      <c r="N202" s="1556" t="s">
        <v>2252</v>
      </c>
      <c r="O202" s="2155">
        <f>VLOOKUP(B202,goc!$B$28:$AA$434,14,0)</f>
        <v>4800</v>
      </c>
      <c r="P202" s="2155"/>
      <c r="Q202" s="2155">
        <f>VLOOKUP(B202,goc!$B$28:$AA$434,16,0)</f>
        <v>4800</v>
      </c>
      <c r="R202" s="2155">
        <f>VLOOKUP(B202,goc!$B$28:$AA$434,17,0)</f>
        <v>0</v>
      </c>
      <c r="S202" s="2155"/>
      <c r="T202" s="2155">
        <f>VLOOKUP(B202,goc!$B$28:$AA$434,19,0)</f>
        <v>0</v>
      </c>
      <c r="U202" s="2155">
        <v>4320</v>
      </c>
      <c r="V202" s="1496"/>
      <c r="W202" s="1496"/>
      <c r="X202" s="1496"/>
      <c r="Y202" s="1496">
        <v>40</v>
      </c>
      <c r="Z202" s="1496">
        <v>1284</v>
      </c>
      <c r="AA202" s="1496"/>
      <c r="AB202" s="1496">
        <v>1498</v>
      </c>
      <c r="AC202" s="1496"/>
      <c r="AD202" s="1496">
        <v>1484</v>
      </c>
      <c r="AE202" s="2155">
        <f t="shared" si="14"/>
        <v>4306</v>
      </c>
      <c r="AF202" s="2155">
        <f>VLOOKUP(B202,goc!$B$28:$AA$434,21,0)</f>
        <v>4320</v>
      </c>
      <c r="AG202" s="2155">
        <f>VLOOKUP(B202,goc!$B$28:$AA$434,22,0)</f>
        <v>0</v>
      </c>
      <c r="AH202" s="2155">
        <f>VLOOKUP(B202,goc!$B$28:$AA$434,23,0)</f>
        <v>4320</v>
      </c>
      <c r="AI202" s="2155">
        <f>VLOOKUP(B202,goc!$B$28:$AA$434,25,0)</f>
        <v>0</v>
      </c>
      <c r="AJ202" s="2155">
        <f>VLOOKUP(B202,goc!$B$28:$AA$434,26,0)</f>
        <v>4320</v>
      </c>
      <c r="AK202" s="2155">
        <f t="shared" si="13"/>
        <v>-14</v>
      </c>
      <c r="AL202" s="2155"/>
      <c r="AN202" s="1550">
        <f t="shared" si="15"/>
        <v>480</v>
      </c>
    </row>
    <row r="203" spans="1:40" ht="78.75">
      <c r="A203" s="1327">
        <v>18</v>
      </c>
      <c r="B203" s="1337" t="s">
        <v>1020</v>
      </c>
      <c r="C203" s="1337"/>
      <c r="D203" s="1337"/>
      <c r="E203" s="2155" t="s">
        <v>1117</v>
      </c>
      <c r="F203" s="1343" t="s">
        <v>1248</v>
      </c>
      <c r="G203" s="2157"/>
      <c r="H203" s="1340" t="s">
        <v>51</v>
      </c>
      <c r="I203" s="1330">
        <v>2018</v>
      </c>
      <c r="J203" s="1330"/>
      <c r="K203" s="1330">
        <v>2020</v>
      </c>
      <c r="L203" s="1330"/>
      <c r="M203" s="1346" t="s">
        <v>1430</v>
      </c>
      <c r="N203" s="1556" t="s">
        <v>2262</v>
      </c>
      <c r="O203" s="2155">
        <f>VLOOKUP(B203,goc!$B$28:$AA$434,14,0)</f>
        <v>3000</v>
      </c>
      <c r="P203" s="2155"/>
      <c r="Q203" s="2155">
        <f>VLOOKUP(B203,goc!$B$28:$AA$434,16,0)</f>
        <v>3000</v>
      </c>
      <c r="R203" s="2155">
        <f>VLOOKUP(B203,goc!$B$28:$AA$434,17,0)</f>
        <v>0</v>
      </c>
      <c r="S203" s="2155"/>
      <c r="T203" s="2155">
        <f>VLOOKUP(B203,goc!$B$28:$AA$434,19,0)</f>
        <v>0</v>
      </c>
      <c r="U203" s="2155">
        <v>2700</v>
      </c>
      <c r="V203" s="1496"/>
      <c r="W203" s="1496"/>
      <c r="X203" s="1496"/>
      <c r="Y203" s="1496">
        <v>40</v>
      </c>
      <c r="Z203" s="1496">
        <v>810</v>
      </c>
      <c r="AA203" s="1496"/>
      <c r="AB203" s="1496">
        <v>1890</v>
      </c>
      <c r="AC203" s="1496"/>
      <c r="AD203" s="1496"/>
      <c r="AE203" s="2155">
        <f t="shared" si="14"/>
        <v>2740</v>
      </c>
      <c r="AF203" s="2155">
        <f>VLOOKUP(B203,goc!$B$28:$AA$434,21,0)</f>
        <v>2700</v>
      </c>
      <c r="AG203" s="2155">
        <f>VLOOKUP(B203,goc!$B$28:$AA$434,22,0)</f>
        <v>0</v>
      </c>
      <c r="AH203" s="2155">
        <f>VLOOKUP(B203,goc!$B$28:$AA$434,23,0)</f>
        <v>2700</v>
      </c>
      <c r="AI203" s="2155">
        <f>VLOOKUP(B203,goc!$B$28:$AA$434,25,0)</f>
        <v>0</v>
      </c>
      <c r="AJ203" s="2155">
        <f>VLOOKUP(B203,goc!$B$28:$AA$434,26,0)</f>
        <v>2700</v>
      </c>
      <c r="AK203" s="2155">
        <f t="shared" si="13"/>
        <v>40</v>
      </c>
      <c r="AL203" s="2157"/>
      <c r="AN203" s="1550">
        <f t="shared" si="15"/>
        <v>300</v>
      </c>
    </row>
    <row r="204" spans="1:40" ht="45" customHeight="1">
      <c r="A204" s="1327">
        <v>19</v>
      </c>
      <c r="B204" s="1345" t="s">
        <v>1026</v>
      </c>
      <c r="C204" s="1345"/>
      <c r="D204" s="1345"/>
      <c r="E204" s="2155" t="s">
        <v>1117</v>
      </c>
      <c r="F204" s="1343" t="s">
        <v>1248</v>
      </c>
      <c r="G204" s="2157"/>
      <c r="H204" s="1331" t="s">
        <v>211</v>
      </c>
      <c r="I204" s="1330">
        <v>2018</v>
      </c>
      <c r="J204" s="1330"/>
      <c r="K204" s="1330">
        <v>2020</v>
      </c>
      <c r="L204" s="1330"/>
      <c r="M204" s="1330"/>
      <c r="N204" s="1556" t="s">
        <v>2266</v>
      </c>
      <c r="O204" s="2155">
        <f>VLOOKUP(B204,goc!$B$28:$AA$434,14,0)</f>
        <v>26142</v>
      </c>
      <c r="P204" s="2155"/>
      <c r="Q204" s="2155">
        <f>VLOOKUP(B204,goc!$B$28:$AA$434,16,0)</f>
        <v>10000</v>
      </c>
      <c r="R204" s="2155">
        <f>VLOOKUP(B204,goc!$B$28:$AA$434,17,0)</f>
        <v>0</v>
      </c>
      <c r="S204" s="2155"/>
      <c r="T204" s="2155">
        <f>VLOOKUP(B204,goc!$B$28:$AA$434,19,0)</f>
        <v>0</v>
      </c>
      <c r="U204" s="2155">
        <v>10000</v>
      </c>
      <c r="V204" s="1496"/>
      <c r="W204" s="1496"/>
      <c r="X204" s="1496"/>
      <c r="Y204" s="1496"/>
      <c r="Z204" s="1496">
        <v>3000</v>
      </c>
      <c r="AA204" s="1496"/>
      <c r="AB204" s="1496">
        <v>3500</v>
      </c>
      <c r="AC204" s="1496"/>
      <c r="AD204" s="1496">
        <v>2500</v>
      </c>
      <c r="AE204" s="2155">
        <f t="shared" si="14"/>
        <v>9000</v>
      </c>
      <c r="AF204" s="2155">
        <f>VLOOKUP(B204,goc!$B$28:$AA$434,21,0)</f>
        <v>10000</v>
      </c>
      <c r="AG204" s="2155">
        <f>VLOOKUP(B204,goc!$B$28:$AA$434,22,0)</f>
        <v>0</v>
      </c>
      <c r="AH204" s="2155">
        <f>VLOOKUP(B204,goc!$B$28:$AA$434,23,0)</f>
        <v>10000</v>
      </c>
      <c r="AI204" s="2155">
        <f>VLOOKUP(B204,goc!$B$28:$AA$434,25,0)</f>
        <v>0</v>
      </c>
      <c r="AJ204" s="2155">
        <f>VLOOKUP(B204,goc!$B$28:$AA$434,26,0)</f>
        <v>10000</v>
      </c>
      <c r="AK204" s="2155">
        <f t="shared" si="13"/>
        <v>-1000</v>
      </c>
      <c r="AL204" s="2157"/>
      <c r="AN204" s="1550"/>
    </row>
    <row r="205" spans="1:40" ht="45" customHeight="1">
      <c r="A205" s="1327">
        <v>20</v>
      </c>
      <c r="B205" s="1345" t="s">
        <v>1023</v>
      </c>
      <c r="C205" s="1345"/>
      <c r="D205" s="1345"/>
      <c r="E205" s="2155" t="s">
        <v>1117</v>
      </c>
      <c r="F205" s="1343" t="s">
        <v>1248</v>
      </c>
      <c r="G205" s="2157"/>
      <c r="H205" s="1341" t="s">
        <v>132</v>
      </c>
      <c r="I205" s="1330">
        <v>2019</v>
      </c>
      <c r="J205" s="1330"/>
      <c r="K205" s="1330">
        <v>2021</v>
      </c>
      <c r="L205" s="1330"/>
      <c r="M205" s="1330"/>
      <c r="N205" s="1556" t="s">
        <v>2267</v>
      </c>
      <c r="O205" s="2155">
        <f>VLOOKUP(B205,goc!$B$28:$AA$434,14,0)</f>
        <v>5000</v>
      </c>
      <c r="P205" s="2155"/>
      <c r="Q205" s="2155">
        <f>VLOOKUP(B205,goc!$B$28:$AA$434,16,0)</f>
        <v>5000</v>
      </c>
      <c r="R205" s="2155">
        <f>VLOOKUP(B205,goc!$B$28:$AA$434,17,0)</f>
        <v>0</v>
      </c>
      <c r="S205" s="2155"/>
      <c r="T205" s="2155">
        <f>VLOOKUP(B205,goc!$B$28:$AA$434,19,0)</f>
        <v>0</v>
      </c>
      <c r="U205" s="2155">
        <v>2700</v>
      </c>
      <c r="V205" s="1496"/>
      <c r="W205" s="1496"/>
      <c r="X205" s="1496"/>
      <c r="Y205" s="1496"/>
      <c r="Z205" s="1496"/>
      <c r="AA205" s="1496"/>
      <c r="AB205" s="1496">
        <v>1350</v>
      </c>
      <c r="AC205" s="1496"/>
      <c r="AD205" s="1496">
        <v>810</v>
      </c>
      <c r="AE205" s="2155">
        <f t="shared" si="14"/>
        <v>2160</v>
      </c>
      <c r="AF205" s="2155">
        <f>VLOOKUP(B205,goc!$B$28:$AA$434,21,0)</f>
        <v>2700</v>
      </c>
      <c r="AG205" s="2155">
        <f>VLOOKUP(B205,goc!$B$28:$AA$434,22,0)</f>
        <v>0</v>
      </c>
      <c r="AH205" s="2155">
        <f>VLOOKUP(B205,goc!$B$28:$AA$434,23,0)</f>
        <v>500</v>
      </c>
      <c r="AI205" s="2155">
        <f>VLOOKUP(B205,goc!$B$28:$AA$434,25,0)</f>
        <v>0</v>
      </c>
      <c r="AJ205" s="2155">
        <f>VLOOKUP(B205,goc!$B$28:$AA$434,26,0)</f>
        <v>2700</v>
      </c>
      <c r="AK205" s="2155">
        <f t="shared" si="13"/>
        <v>-540</v>
      </c>
      <c r="AL205" s="2157"/>
      <c r="AN205" s="1550">
        <f t="shared" ref="AN205:AN219" si="16">O205-R205-AF205</f>
        <v>2300</v>
      </c>
    </row>
    <row r="206" spans="1:40" ht="42.75" customHeight="1">
      <c r="A206" s="1327">
        <v>21</v>
      </c>
      <c r="B206" s="1345" t="s">
        <v>1024</v>
      </c>
      <c r="C206" s="1345"/>
      <c r="D206" s="1345"/>
      <c r="E206" s="2155" t="s">
        <v>1117</v>
      </c>
      <c r="F206" s="1343" t="s">
        <v>1248</v>
      </c>
      <c r="G206" s="2157"/>
      <c r="H206" s="1341" t="s">
        <v>19</v>
      </c>
      <c r="I206" s="1330">
        <v>2019</v>
      </c>
      <c r="J206" s="1330"/>
      <c r="K206" s="1330">
        <v>2021</v>
      </c>
      <c r="L206" s="1330"/>
      <c r="M206" s="1330"/>
      <c r="N206" s="1556" t="s">
        <v>2268</v>
      </c>
      <c r="O206" s="2155">
        <f>VLOOKUP(B206,goc!$B$28:$AA$434,14,0)</f>
        <v>3000</v>
      </c>
      <c r="P206" s="2155"/>
      <c r="Q206" s="2155">
        <f>VLOOKUP(B206,goc!$B$28:$AA$434,16,0)</f>
        <v>3000</v>
      </c>
      <c r="R206" s="2155">
        <f>VLOOKUP(B206,goc!$B$28:$AA$434,17,0)</f>
        <v>0</v>
      </c>
      <c r="S206" s="2155"/>
      <c r="T206" s="2155">
        <f>VLOOKUP(B206,goc!$B$28:$AA$434,19,0)</f>
        <v>0</v>
      </c>
      <c r="U206" s="2155">
        <v>1620</v>
      </c>
      <c r="V206" s="1496"/>
      <c r="W206" s="1496"/>
      <c r="X206" s="1496"/>
      <c r="Y206" s="1496"/>
      <c r="Z206" s="1496"/>
      <c r="AA206" s="1496"/>
      <c r="AB206" s="1496">
        <v>810</v>
      </c>
      <c r="AC206" s="1496"/>
      <c r="AD206" s="1496">
        <v>1314</v>
      </c>
      <c r="AE206" s="2155">
        <f t="shared" si="14"/>
        <v>2124</v>
      </c>
      <c r="AF206" s="2155">
        <f>VLOOKUP(B206,goc!$B$28:$AA$434,21,0)</f>
        <v>1620</v>
      </c>
      <c r="AG206" s="2155">
        <f>VLOOKUP(B206,goc!$B$28:$AA$434,22,0)</f>
        <v>0</v>
      </c>
      <c r="AH206" s="2155">
        <f>VLOOKUP(B206,goc!$B$28:$AA$434,23,0)</f>
        <v>500</v>
      </c>
      <c r="AI206" s="2155">
        <f>VLOOKUP(B206,goc!$B$28:$AA$434,25,0)</f>
        <v>0</v>
      </c>
      <c r="AJ206" s="2155">
        <f>VLOOKUP(B206,goc!$B$28:$AA$434,26,0)</f>
        <v>1620</v>
      </c>
      <c r="AK206" s="2155">
        <f t="shared" si="13"/>
        <v>504</v>
      </c>
      <c r="AL206" s="2157"/>
      <c r="AN206" s="1550">
        <f t="shared" si="16"/>
        <v>1380</v>
      </c>
    </row>
    <row r="207" spans="1:40" ht="51" customHeight="1">
      <c r="A207" s="1327">
        <v>22</v>
      </c>
      <c r="B207" s="1345" t="s">
        <v>1027</v>
      </c>
      <c r="C207" s="1345"/>
      <c r="D207" s="1345"/>
      <c r="E207" s="2155" t="s">
        <v>1117</v>
      </c>
      <c r="F207" s="1343" t="s">
        <v>1248</v>
      </c>
      <c r="G207" s="2157"/>
      <c r="H207" s="1331" t="s">
        <v>211</v>
      </c>
      <c r="I207" s="1330">
        <v>2019</v>
      </c>
      <c r="J207" s="1330"/>
      <c r="K207" s="1330">
        <v>2021</v>
      </c>
      <c r="L207" s="1330"/>
      <c r="M207" s="1330"/>
      <c r="N207" s="1556" t="s">
        <v>2270</v>
      </c>
      <c r="O207" s="2155">
        <f>VLOOKUP(B207,goc!$B$28:$AA$434,14,0)</f>
        <v>5500</v>
      </c>
      <c r="P207" s="2155"/>
      <c r="Q207" s="2155">
        <f>VLOOKUP(B207,goc!$B$28:$AA$434,16,0)</f>
        <v>5500</v>
      </c>
      <c r="R207" s="2155">
        <f>VLOOKUP(B207,goc!$B$28:$AA$434,17,0)</f>
        <v>0</v>
      </c>
      <c r="S207" s="2155"/>
      <c r="T207" s="2155">
        <f>VLOOKUP(B207,goc!$B$28:$AA$434,19,0)</f>
        <v>0</v>
      </c>
      <c r="U207" s="2155">
        <v>2970</v>
      </c>
      <c r="V207" s="1496"/>
      <c r="W207" s="1496"/>
      <c r="X207" s="1496"/>
      <c r="Y207" s="1496"/>
      <c r="Z207" s="1496"/>
      <c r="AA207" s="1496"/>
      <c r="AB207" s="1496">
        <v>1485</v>
      </c>
      <c r="AC207" s="1496"/>
      <c r="AD207" s="1496">
        <v>2409</v>
      </c>
      <c r="AE207" s="2155">
        <f t="shared" si="14"/>
        <v>3894</v>
      </c>
      <c r="AF207" s="2155">
        <f>VLOOKUP(B207,goc!$B$28:$AA$434,21,0)</f>
        <v>2970</v>
      </c>
      <c r="AG207" s="2155">
        <f>VLOOKUP(B207,goc!$B$28:$AA$434,22,0)</f>
        <v>0</v>
      </c>
      <c r="AH207" s="2155">
        <f>VLOOKUP(B207,goc!$B$28:$AA$434,23,0)</f>
        <v>500</v>
      </c>
      <c r="AI207" s="2155">
        <f>VLOOKUP(B207,goc!$B$28:$AA$434,25,0)</f>
        <v>0</v>
      </c>
      <c r="AJ207" s="2155">
        <f>VLOOKUP(B207,goc!$B$28:$AA$434,26,0)</f>
        <v>2970</v>
      </c>
      <c r="AK207" s="2155">
        <f t="shared" si="13"/>
        <v>924</v>
      </c>
      <c r="AL207" s="2157"/>
      <c r="AN207" s="1550">
        <f t="shared" si="16"/>
        <v>2530</v>
      </c>
    </row>
    <row r="208" spans="1:40" ht="78.75">
      <c r="A208" s="1327">
        <v>23</v>
      </c>
      <c r="B208" s="1345" t="s">
        <v>1038</v>
      </c>
      <c r="C208" s="1345"/>
      <c r="D208" s="1345"/>
      <c r="E208" s="2155" t="s">
        <v>1117</v>
      </c>
      <c r="F208" s="1343" t="s">
        <v>1248</v>
      </c>
      <c r="G208" s="2156"/>
      <c r="H208" s="1331" t="s">
        <v>106</v>
      </c>
      <c r="I208" s="1330">
        <v>2019</v>
      </c>
      <c r="J208" s="1330"/>
      <c r="K208" s="1330">
        <v>2021</v>
      </c>
      <c r="L208" s="1330"/>
      <c r="M208" s="1346" t="s">
        <v>1436</v>
      </c>
      <c r="N208" s="1556" t="s">
        <v>2272</v>
      </c>
      <c r="O208" s="2155">
        <f>VLOOKUP(B208,goc!$B$28:$AA$434,14,0)</f>
        <v>5000</v>
      </c>
      <c r="P208" s="2155"/>
      <c r="Q208" s="2155">
        <f>VLOOKUP(B208,goc!$B$28:$AA$434,16,0)</f>
        <v>5000</v>
      </c>
      <c r="R208" s="2155">
        <f>VLOOKUP(B208,goc!$B$28:$AA$434,17,0)</f>
        <v>0</v>
      </c>
      <c r="S208" s="2155"/>
      <c r="T208" s="2155">
        <f>VLOOKUP(B208,goc!$B$28:$AA$434,19,0)</f>
        <v>0</v>
      </c>
      <c r="U208" s="2155">
        <v>2700</v>
      </c>
      <c r="V208" s="1496"/>
      <c r="W208" s="1496"/>
      <c r="X208" s="1496"/>
      <c r="Y208" s="1496"/>
      <c r="Z208" s="1496"/>
      <c r="AA208" s="1496"/>
      <c r="AB208" s="1496">
        <v>1350</v>
      </c>
      <c r="AC208" s="1496"/>
      <c r="AD208" s="1496">
        <v>2190</v>
      </c>
      <c r="AE208" s="2155">
        <f t="shared" si="14"/>
        <v>3540</v>
      </c>
      <c r="AF208" s="2155">
        <f>VLOOKUP(B208,goc!$B$28:$AA$434,21,0)</f>
        <v>2700</v>
      </c>
      <c r="AG208" s="2155">
        <f>VLOOKUP(B208,goc!$B$28:$AA$434,22,0)</f>
        <v>0</v>
      </c>
      <c r="AH208" s="2155">
        <f>VLOOKUP(B208,goc!$B$28:$AA$434,23,0)</f>
        <v>500</v>
      </c>
      <c r="AI208" s="2155">
        <f>VLOOKUP(B208,goc!$B$28:$AA$434,25,0)</f>
        <v>0</v>
      </c>
      <c r="AJ208" s="2155">
        <f>VLOOKUP(B208,goc!$B$28:$AA$434,26,0)</f>
        <v>2700</v>
      </c>
      <c r="AK208" s="2155">
        <f t="shared" si="13"/>
        <v>840</v>
      </c>
      <c r="AL208" s="2156"/>
      <c r="AN208" s="1550">
        <f t="shared" si="16"/>
        <v>2300</v>
      </c>
    </row>
    <row r="209" spans="1:40" ht="78.75">
      <c r="A209" s="1327">
        <v>24</v>
      </c>
      <c r="B209" s="1345" t="s">
        <v>1549</v>
      </c>
      <c r="C209" s="1345"/>
      <c r="D209" s="1345"/>
      <c r="E209" s="2155" t="s">
        <v>1117</v>
      </c>
      <c r="F209" s="1343" t="s">
        <v>1248</v>
      </c>
      <c r="G209" s="2157"/>
      <c r="H209" s="1340" t="s">
        <v>51</v>
      </c>
      <c r="I209" s="1330">
        <v>2019</v>
      </c>
      <c r="J209" s="1330"/>
      <c r="K209" s="1330">
        <v>2021</v>
      </c>
      <c r="L209" s="1330"/>
      <c r="M209" s="1346" t="s">
        <v>1437</v>
      </c>
      <c r="N209" s="1556" t="s">
        <v>2274</v>
      </c>
      <c r="O209" s="2155">
        <f>VLOOKUP(B209,goc!$B$28:$AA$434,14,0)</f>
        <v>3000</v>
      </c>
      <c r="P209" s="2155"/>
      <c r="Q209" s="2155">
        <f>VLOOKUP(B209,goc!$B$28:$AA$434,16,0)</f>
        <v>3000</v>
      </c>
      <c r="R209" s="2155">
        <f>VLOOKUP(B209,goc!$B$28:$AA$434,17,0)</f>
        <v>0</v>
      </c>
      <c r="S209" s="2155"/>
      <c r="T209" s="2155">
        <f>VLOOKUP(B209,goc!$B$28:$AA$434,19,0)</f>
        <v>0</v>
      </c>
      <c r="U209" s="2155">
        <v>1620</v>
      </c>
      <c r="V209" s="1496"/>
      <c r="W209" s="1496"/>
      <c r="X209" s="1496"/>
      <c r="Y209" s="1496"/>
      <c r="Z209" s="1496"/>
      <c r="AA209" s="1496"/>
      <c r="AB209" s="1496">
        <v>810</v>
      </c>
      <c r="AC209" s="1496"/>
      <c r="AD209" s="1496">
        <v>1314</v>
      </c>
      <c r="AE209" s="2155">
        <f t="shared" si="14"/>
        <v>2124</v>
      </c>
      <c r="AF209" s="2155">
        <f>VLOOKUP(B209,goc!$B$28:$AA$434,21,0)</f>
        <v>1620</v>
      </c>
      <c r="AG209" s="2155">
        <f>VLOOKUP(B209,goc!$B$28:$AA$434,22,0)</f>
        <v>0</v>
      </c>
      <c r="AH209" s="2155">
        <f>VLOOKUP(B209,goc!$B$28:$AA$434,23,0)</f>
        <v>500</v>
      </c>
      <c r="AI209" s="2155">
        <f>VLOOKUP(B209,goc!$B$28:$AA$434,25,0)</f>
        <v>0</v>
      </c>
      <c r="AJ209" s="2155">
        <f>VLOOKUP(B209,goc!$B$28:$AA$434,26,0)</f>
        <v>1620</v>
      </c>
      <c r="AK209" s="2155">
        <f t="shared" si="13"/>
        <v>504</v>
      </c>
      <c r="AL209" s="2157"/>
      <c r="AN209" s="1550">
        <f t="shared" si="16"/>
        <v>1380</v>
      </c>
    </row>
    <row r="210" spans="1:40" ht="78.75">
      <c r="A210" s="1327">
        <v>25</v>
      </c>
      <c r="B210" s="1345" t="s">
        <v>1047</v>
      </c>
      <c r="C210" s="1345"/>
      <c r="D210" s="1345"/>
      <c r="E210" s="2155" t="s">
        <v>1117</v>
      </c>
      <c r="F210" s="1343" t="s">
        <v>1248</v>
      </c>
      <c r="G210" s="2157"/>
      <c r="H210" s="1340" t="s">
        <v>51</v>
      </c>
      <c r="I210" s="1330">
        <v>2019</v>
      </c>
      <c r="J210" s="1330"/>
      <c r="K210" s="1330">
        <v>2021</v>
      </c>
      <c r="L210" s="1330"/>
      <c r="M210" s="1346" t="s">
        <v>1439</v>
      </c>
      <c r="N210" s="1556" t="s">
        <v>2276</v>
      </c>
      <c r="O210" s="2155">
        <f>VLOOKUP(B210,goc!$B$28:$AA$434,14,0)</f>
        <v>3000</v>
      </c>
      <c r="P210" s="2155"/>
      <c r="Q210" s="2155">
        <f>VLOOKUP(B210,goc!$B$28:$AA$434,16,0)</f>
        <v>3000</v>
      </c>
      <c r="R210" s="2155">
        <f>VLOOKUP(B210,goc!$B$28:$AA$434,17,0)</f>
        <v>0</v>
      </c>
      <c r="S210" s="2155"/>
      <c r="T210" s="2155">
        <f>VLOOKUP(B210,goc!$B$28:$AA$434,19,0)</f>
        <v>0</v>
      </c>
      <c r="U210" s="2155">
        <v>1620</v>
      </c>
      <c r="V210" s="1496"/>
      <c r="W210" s="1496"/>
      <c r="X210" s="1496"/>
      <c r="Y210" s="1496"/>
      <c r="Z210" s="1496"/>
      <c r="AA210" s="1496"/>
      <c r="AB210" s="1496">
        <v>810</v>
      </c>
      <c r="AC210" s="1496"/>
      <c r="AD210" s="1496">
        <v>1314</v>
      </c>
      <c r="AE210" s="2155">
        <f t="shared" si="14"/>
        <v>2124</v>
      </c>
      <c r="AF210" s="2155">
        <f>VLOOKUP(B210,goc!$B$28:$AA$434,21,0)</f>
        <v>1620</v>
      </c>
      <c r="AG210" s="2155">
        <f>VLOOKUP(B210,goc!$B$28:$AA$434,22,0)</f>
        <v>0</v>
      </c>
      <c r="AH210" s="2155">
        <f>VLOOKUP(B210,goc!$B$28:$AA$434,23,0)</f>
        <v>500</v>
      </c>
      <c r="AI210" s="2155">
        <f>VLOOKUP(B210,goc!$B$28:$AA$434,25,0)</f>
        <v>0</v>
      </c>
      <c r="AJ210" s="2155">
        <f>VLOOKUP(B210,goc!$B$28:$AA$434,26,0)</f>
        <v>1620</v>
      </c>
      <c r="AK210" s="2155">
        <f t="shared" si="13"/>
        <v>504</v>
      </c>
      <c r="AL210" s="2156"/>
      <c r="AN210" s="1550">
        <f t="shared" si="16"/>
        <v>1380</v>
      </c>
    </row>
    <row r="211" spans="1:40" ht="78.75">
      <c r="A211" s="1327">
        <v>26</v>
      </c>
      <c r="B211" s="1345" t="s">
        <v>1050</v>
      </c>
      <c r="C211" s="1345"/>
      <c r="D211" s="1345"/>
      <c r="E211" s="2155" t="s">
        <v>1117</v>
      </c>
      <c r="F211" s="1343" t="s">
        <v>1248</v>
      </c>
      <c r="G211" s="2156"/>
      <c r="H211" s="1345" t="s">
        <v>189</v>
      </c>
      <c r="I211" s="1330">
        <v>2019</v>
      </c>
      <c r="J211" s="1330"/>
      <c r="K211" s="1330">
        <v>2021</v>
      </c>
      <c r="L211" s="1330"/>
      <c r="M211" s="1346" t="s">
        <v>1440</v>
      </c>
      <c r="N211" s="1556" t="s">
        <v>2277</v>
      </c>
      <c r="O211" s="2155">
        <f>VLOOKUP(B211,goc!$B$28:$AA$434,14,0)</f>
        <v>3000</v>
      </c>
      <c r="P211" s="2155"/>
      <c r="Q211" s="2155">
        <f>VLOOKUP(B211,goc!$B$28:$AA$434,16,0)</f>
        <v>3000</v>
      </c>
      <c r="R211" s="2155">
        <f>VLOOKUP(B211,goc!$B$28:$AA$434,17,0)</f>
        <v>0</v>
      </c>
      <c r="S211" s="2155"/>
      <c r="T211" s="2155">
        <f>VLOOKUP(B211,goc!$B$28:$AA$434,19,0)</f>
        <v>0</v>
      </c>
      <c r="U211" s="2155">
        <v>1620</v>
      </c>
      <c r="V211" s="1496"/>
      <c r="W211" s="1496"/>
      <c r="X211" s="1496"/>
      <c r="Y211" s="1496"/>
      <c r="Z211" s="1496"/>
      <c r="AA211" s="1496"/>
      <c r="AB211" s="1496">
        <v>810</v>
      </c>
      <c r="AC211" s="1496"/>
      <c r="AD211" s="1496">
        <v>1314</v>
      </c>
      <c r="AE211" s="2155">
        <f t="shared" si="14"/>
        <v>2124</v>
      </c>
      <c r="AF211" s="2155">
        <f>VLOOKUP(B211,goc!$B$28:$AA$434,21,0)</f>
        <v>1620</v>
      </c>
      <c r="AG211" s="2155">
        <f>VLOOKUP(B211,goc!$B$28:$AA$434,22,0)</f>
        <v>0</v>
      </c>
      <c r="AH211" s="2155">
        <f>VLOOKUP(B211,goc!$B$28:$AA$434,23,0)</f>
        <v>500</v>
      </c>
      <c r="AI211" s="2155">
        <f>VLOOKUP(B211,goc!$B$28:$AA$434,25,0)</f>
        <v>0</v>
      </c>
      <c r="AJ211" s="2155">
        <f>VLOOKUP(B211,goc!$B$28:$AA$434,26,0)</f>
        <v>1620</v>
      </c>
      <c r="AK211" s="2155">
        <f t="shared" si="13"/>
        <v>504</v>
      </c>
      <c r="AL211" s="2157"/>
      <c r="AN211" s="1550">
        <f t="shared" si="16"/>
        <v>1380</v>
      </c>
    </row>
    <row r="212" spans="1:40" ht="78.75">
      <c r="A212" s="1327">
        <v>27</v>
      </c>
      <c r="B212" s="1345" t="s">
        <v>1051</v>
      </c>
      <c r="C212" s="1345"/>
      <c r="D212" s="1345"/>
      <c r="E212" s="2155" t="s">
        <v>1117</v>
      </c>
      <c r="F212" s="1343" t="s">
        <v>1248</v>
      </c>
      <c r="G212" s="2157"/>
      <c r="H212" s="1341" t="s">
        <v>132</v>
      </c>
      <c r="I212" s="1330">
        <v>2019</v>
      </c>
      <c r="J212" s="1330"/>
      <c r="K212" s="1330">
        <v>2021</v>
      </c>
      <c r="L212" s="1330"/>
      <c r="M212" s="1346" t="s">
        <v>1441</v>
      </c>
      <c r="N212" s="1556" t="s">
        <v>2278</v>
      </c>
      <c r="O212" s="2155">
        <f>VLOOKUP(B212,goc!$B$28:$AA$434,14,0)</f>
        <v>3000</v>
      </c>
      <c r="P212" s="2155"/>
      <c r="Q212" s="2155">
        <f>VLOOKUP(B212,goc!$B$28:$AA$434,16,0)</f>
        <v>3000</v>
      </c>
      <c r="R212" s="2155">
        <f>VLOOKUP(B212,goc!$B$28:$AA$434,17,0)</f>
        <v>0</v>
      </c>
      <c r="S212" s="2155"/>
      <c r="T212" s="2155">
        <f>VLOOKUP(B212,goc!$B$28:$AA$434,19,0)</f>
        <v>0</v>
      </c>
      <c r="U212" s="2155">
        <v>1620</v>
      </c>
      <c r="V212" s="1496"/>
      <c r="W212" s="1496"/>
      <c r="X212" s="1496"/>
      <c r="Y212" s="1496"/>
      <c r="Z212" s="1496"/>
      <c r="AA212" s="1496"/>
      <c r="AB212" s="1496">
        <v>810</v>
      </c>
      <c r="AC212" s="1496"/>
      <c r="AD212" s="1496">
        <v>1314</v>
      </c>
      <c r="AE212" s="2155">
        <f t="shared" si="14"/>
        <v>2124</v>
      </c>
      <c r="AF212" s="2155">
        <f>VLOOKUP(B212,goc!$B$28:$AA$434,21,0)</f>
        <v>1620</v>
      </c>
      <c r="AG212" s="2155">
        <f>VLOOKUP(B212,goc!$B$28:$AA$434,22,0)</f>
        <v>0</v>
      </c>
      <c r="AH212" s="2155">
        <f>VLOOKUP(B212,goc!$B$28:$AA$434,23,0)</f>
        <v>500</v>
      </c>
      <c r="AI212" s="2155">
        <f>VLOOKUP(B212,goc!$B$28:$AA$434,25,0)</f>
        <v>0</v>
      </c>
      <c r="AJ212" s="2155">
        <f>VLOOKUP(B212,goc!$B$28:$AA$434,26,0)</f>
        <v>1620</v>
      </c>
      <c r="AK212" s="2155">
        <f t="shared" si="13"/>
        <v>504</v>
      </c>
      <c r="AL212" s="2156"/>
      <c r="AN212" s="1550">
        <f t="shared" si="16"/>
        <v>1380</v>
      </c>
    </row>
    <row r="213" spans="1:40" ht="78.75">
      <c r="A213" s="1327">
        <v>28</v>
      </c>
      <c r="B213" s="1345" t="s">
        <v>1052</v>
      </c>
      <c r="C213" s="1345"/>
      <c r="D213" s="1345"/>
      <c r="E213" s="2155" t="s">
        <v>1117</v>
      </c>
      <c r="F213" s="1343" t="s">
        <v>1248</v>
      </c>
      <c r="G213" s="2157"/>
      <c r="H213" s="1345" t="s">
        <v>51</v>
      </c>
      <c r="I213" s="1330">
        <v>2019</v>
      </c>
      <c r="J213" s="1330"/>
      <c r="K213" s="1330">
        <v>2021</v>
      </c>
      <c r="L213" s="1330"/>
      <c r="M213" s="1346" t="s">
        <v>1442</v>
      </c>
      <c r="N213" s="1556" t="s">
        <v>2279</v>
      </c>
      <c r="O213" s="2155">
        <f>VLOOKUP(B213,goc!$B$28:$AA$434,14,0)</f>
        <v>4000</v>
      </c>
      <c r="P213" s="2155"/>
      <c r="Q213" s="2155">
        <f>VLOOKUP(B213,goc!$B$28:$AA$434,16,0)</f>
        <v>4000</v>
      </c>
      <c r="R213" s="2155">
        <f>VLOOKUP(B213,goc!$B$28:$AA$434,17,0)</f>
        <v>0</v>
      </c>
      <c r="S213" s="2155"/>
      <c r="T213" s="2155">
        <f>VLOOKUP(B213,goc!$B$28:$AA$434,19,0)</f>
        <v>0</v>
      </c>
      <c r="U213" s="2155">
        <v>2160</v>
      </c>
      <c r="V213" s="1496"/>
      <c r="W213" s="1496"/>
      <c r="X213" s="1496"/>
      <c r="Y213" s="1496"/>
      <c r="Z213" s="1496"/>
      <c r="AA213" s="1496"/>
      <c r="AB213" s="1496">
        <v>1080</v>
      </c>
      <c r="AC213" s="1496"/>
      <c r="AD213" s="1496">
        <v>1752</v>
      </c>
      <c r="AE213" s="2155">
        <f t="shared" si="14"/>
        <v>2832</v>
      </c>
      <c r="AF213" s="2155">
        <f>VLOOKUP(B213,goc!$B$28:$AA$434,21,0)</f>
        <v>2160</v>
      </c>
      <c r="AG213" s="2155">
        <f>VLOOKUP(B213,goc!$B$28:$AA$434,22,0)</f>
        <v>0</v>
      </c>
      <c r="AH213" s="2155">
        <f>VLOOKUP(B213,goc!$B$28:$AA$434,23,0)</f>
        <v>500</v>
      </c>
      <c r="AI213" s="2155">
        <f>VLOOKUP(B213,goc!$B$28:$AA$434,25,0)</f>
        <v>0</v>
      </c>
      <c r="AJ213" s="2155">
        <f>VLOOKUP(B213,goc!$B$28:$AA$434,26,0)</f>
        <v>2160</v>
      </c>
      <c r="AK213" s="2155">
        <f t="shared" si="13"/>
        <v>672</v>
      </c>
      <c r="AL213" s="2157"/>
      <c r="AN213" s="1550">
        <f t="shared" si="16"/>
        <v>1840</v>
      </c>
    </row>
    <row r="214" spans="1:40" ht="47.25">
      <c r="A214" s="1327">
        <v>29</v>
      </c>
      <c r="B214" s="1345" t="s">
        <v>1053</v>
      </c>
      <c r="C214" s="1345"/>
      <c r="D214" s="1345"/>
      <c r="E214" s="2155" t="s">
        <v>1117</v>
      </c>
      <c r="F214" s="1343" t="s">
        <v>1248</v>
      </c>
      <c r="G214" s="2157"/>
      <c r="H214" s="1341" t="s">
        <v>19</v>
      </c>
      <c r="I214" s="1330">
        <v>2019</v>
      </c>
      <c r="J214" s="1330"/>
      <c r="K214" s="1330">
        <v>2021</v>
      </c>
      <c r="L214" s="1330"/>
      <c r="M214" s="1346"/>
      <c r="N214" s="1556" t="s">
        <v>2280</v>
      </c>
      <c r="O214" s="2155">
        <f>VLOOKUP(B214,goc!$B$28:$AA$434,14,0)</f>
        <v>4000</v>
      </c>
      <c r="P214" s="2155"/>
      <c r="Q214" s="2155">
        <f>VLOOKUP(B214,goc!$B$28:$AA$434,16,0)</f>
        <v>4000</v>
      </c>
      <c r="R214" s="2155">
        <f>VLOOKUP(B214,goc!$B$28:$AA$434,17,0)</f>
        <v>0</v>
      </c>
      <c r="S214" s="2155"/>
      <c r="T214" s="2155">
        <f>VLOOKUP(B214,goc!$B$28:$AA$434,19,0)</f>
        <v>0</v>
      </c>
      <c r="U214" s="2155">
        <v>2160</v>
      </c>
      <c r="V214" s="1496"/>
      <c r="W214" s="1496"/>
      <c r="X214" s="1496"/>
      <c r="Y214" s="1496"/>
      <c r="Z214" s="1496"/>
      <c r="AA214" s="1496"/>
      <c r="AB214" s="1496">
        <v>1080</v>
      </c>
      <c r="AC214" s="1496"/>
      <c r="AD214" s="1496">
        <v>1752</v>
      </c>
      <c r="AE214" s="2155">
        <f t="shared" si="14"/>
        <v>2832</v>
      </c>
      <c r="AF214" s="2155">
        <f>VLOOKUP(B214,goc!$B$28:$AA$434,21,0)</f>
        <v>2160</v>
      </c>
      <c r="AG214" s="2155">
        <f>VLOOKUP(B214,goc!$B$28:$AA$434,22,0)</f>
        <v>0</v>
      </c>
      <c r="AH214" s="2155">
        <f>VLOOKUP(B214,goc!$B$28:$AA$434,23,0)</f>
        <v>500</v>
      </c>
      <c r="AI214" s="2155">
        <f>VLOOKUP(B214,goc!$B$28:$AA$434,25,0)</f>
        <v>0</v>
      </c>
      <c r="AJ214" s="2155">
        <f>VLOOKUP(B214,goc!$B$28:$AA$434,26,0)</f>
        <v>2160</v>
      </c>
      <c r="AK214" s="2155">
        <f t="shared" si="13"/>
        <v>672</v>
      </c>
      <c r="AL214" s="2157"/>
      <c r="AN214" s="1550">
        <f t="shared" si="16"/>
        <v>1840</v>
      </c>
    </row>
    <row r="215" spans="1:40" ht="78.75">
      <c r="A215" s="1327">
        <v>30</v>
      </c>
      <c r="B215" s="1345" t="s">
        <v>1054</v>
      </c>
      <c r="C215" s="1345"/>
      <c r="D215" s="1345"/>
      <c r="E215" s="2155" t="s">
        <v>1117</v>
      </c>
      <c r="F215" s="1343" t="s">
        <v>1248</v>
      </c>
      <c r="G215" s="2157"/>
      <c r="H215" s="1340" t="s">
        <v>51</v>
      </c>
      <c r="I215" s="1330">
        <v>2019</v>
      </c>
      <c r="J215" s="1330"/>
      <c r="K215" s="1330">
        <v>2021</v>
      </c>
      <c r="L215" s="1330"/>
      <c r="M215" s="1346" t="s">
        <v>1443</v>
      </c>
      <c r="N215" s="1556" t="s">
        <v>2281</v>
      </c>
      <c r="O215" s="2155">
        <f>VLOOKUP(B215,goc!$B$28:$AA$434,14,0)</f>
        <v>3000</v>
      </c>
      <c r="P215" s="2155"/>
      <c r="Q215" s="2155">
        <f>VLOOKUP(B215,goc!$B$28:$AA$434,16,0)</f>
        <v>3000</v>
      </c>
      <c r="R215" s="2155">
        <f>VLOOKUP(B215,goc!$B$28:$AA$434,17,0)</f>
        <v>0</v>
      </c>
      <c r="S215" s="2155"/>
      <c r="T215" s="2155">
        <f>VLOOKUP(B215,goc!$B$28:$AA$434,19,0)</f>
        <v>0</v>
      </c>
      <c r="U215" s="2155">
        <v>1620</v>
      </c>
      <c r="V215" s="1496"/>
      <c r="W215" s="1496"/>
      <c r="X215" s="1496"/>
      <c r="Y215" s="1496"/>
      <c r="Z215" s="1496"/>
      <c r="AA215" s="1496"/>
      <c r="AB215" s="1496">
        <v>810</v>
      </c>
      <c r="AC215" s="1496"/>
      <c r="AD215" s="1496">
        <v>1314</v>
      </c>
      <c r="AE215" s="2155">
        <f t="shared" si="14"/>
        <v>2124</v>
      </c>
      <c r="AF215" s="2155">
        <f>VLOOKUP(B215,goc!$B$28:$AA$434,21,0)</f>
        <v>1620</v>
      </c>
      <c r="AG215" s="2155">
        <f>VLOOKUP(B215,goc!$B$28:$AA$434,22,0)</f>
        <v>0</v>
      </c>
      <c r="AH215" s="2155">
        <f>VLOOKUP(B215,goc!$B$28:$AA$434,23,0)</f>
        <v>500</v>
      </c>
      <c r="AI215" s="2155">
        <f>VLOOKUP(B215,goc!$B$28:$AA$434,25,0)</f>
        <v>0</v>
      </c>
      <c r="AJ215" s="2155">
        <f>VLOOKUP(B215,goc!$B$28:$AA$434,26,0)</f>
        <v>1620</v>
      </c>
      <c r="AK215" s="2155">
        <f t="shared" si="13"/>
        <v>504</v>
      </c>
      <c r="AL215" s="2157"/>
      <c r="AN215" s="1550">
        <f t="shared" si="16"/>
        <v>1380</v>
      </c>
    </row>
    <row r="216" spans="1:40" ht="78.75">
      <c r="A216" s="1327">
        <v>31</v>
      </c>
      <c r="B216" s="1345" t="s">
        <v>1081</v>
      </c>
      <c r="C216" s="1345"/>
      <c r="D216" s="1345"/>
      <c r="E216" s="2155" t="s">
        <v>1117</v>
      </c>
      <c r="F216" s="1343" t="s">
        <v>1248</v>
      </c>
      <c r="G216" s="2157"/>
      <c r="H216" s="1331" t="s">
        <v>211</v>
      </c>
      <c r="I216" s="1330">
        <v>2019</v>
      </c>
      <c r="J216" s="1330"/>
      <c r="K216" s="1330">
        <v>2020</v>
      </c>
      <c r="L216" s="1330"/>
      <c r="M216" s="1346" t="s">
        <v>1445</v>
      </c>
      <c r="N216" s="1556" t="s">
        <v>2282</v>
      </c>
      <c r="O216" s="2155">
        <f>VLOOKUP(B216,goc!$B$28:$AA$434,14,0)</f>
        <v>3200</v>
      </c>
      <c r="P216" s="2155"/>
      <c r="Q216" s="2155">
        <f>VLOOKUP(B216,goc!$B$28:$AA$434,16,0)</f>
        <v>3200</v>
      </c>
      <c r="R216" s="2155">
        <f>VLOOKUP(B216,goc!$B$28:$AA$434,17,0)</f>
        <v>0</v>
      </c>
      <c r="S216" s="2155"/>
      <c r="T216" s="2155">
        <f>VLOOKUP(B216,goc!$B$28:$AA$434,19,0)</f>
        <v>0</v>
      </c>
      <c r="U216" s="2155">
        <v>1728</v>
      </c>
      <c r="V216" s="1496"/>
      <c r="W216" s="1496"/>
      <c r="X216" s="1496"/>
      <c r="Y216" s="1496"/>
      <c r="Z216" s="1496"/>
      <c r="AA216" s="1496"/>
      <c r="AB216" s="1496">
        <v>864</v>
      </c>
      <c r="AC216" s="1496"/>
      <c r="AD216" s="1496">
        <v>1402</v>
      </c>
      <c r="AE216" s="2155">
        <f t="shared" si="14"/>
        <v>2266</v>
      </c>
      <c r="AF216" s="2155">
        <f>VLOOKUP(B216,goc!$B$28:$AA$434,21,0)</f>
        <v>1728</v>
      </c>
      <c r="AG216" s="2155">
        <f>VLOOKUP(B216,goc!$B$28:$AA$434,22,0)</f>
        <v>0</v>
      </c>
      <c r="AH216" s="2155">
        <f>VLOOKUP(B216,goc!$B$28:$AA$434,23,0)</f>
        <v>500</v>
      </c>
      <c r="AI216" s="2155">
        <f>VLOOKUP(B216,goc!$B$28:$AA$434,25,0)</f>
        <v>0</v>
      </c>
      <c r="AJ216" s="2155">
        <f>VLOOKUP(B216,goc!$B$28:$AA$434,26,0)</f>
        <v>1728</v>
      </c>
      <c r="AK216" s="2155">
        <f t="shared" si="13"/>
        <v>538</v>
      </c>
      <c r="AL216" s="2157"/>
      <c r="AN216" s="1550">
        <f t="shared" si="16"/>
        <v>1472</v>
      </c>
    </row>
    <row r="217" spans="1:40" ht="78.75">
      <c r="A217" s="1327">
        <v>32</v>
      </c>
      <c r="B217" s="1345" t="s">
        <v>988</v>
      </c>
      <c r="C217" s="1345"/>
      <c r="D217" s="1345"/>
      <c r="E217" s="2155" t="s">
        <v>1117</v>
      </c>
      <c r="F217" s="1343" t="s">
        <v>1248</v>
      </c>
      <c r="G217" s="2156"/>
      <c r="H217" s="1336" t="s">
        <v>189</v>
      </c>
      <c r="I217" s="1330">
        <v>2018</v>
      </c>
      <c r="J217" s="1330"/>
      <c r="K217" s="1330">
        <v>2020</v>
      </c>
      <c r="L217" s="1330"/>
      <c r="M217" s="1346" t="s">
        <v>1419</v>
      </c>
      <c r="N217" s="1556" t="s">
        <v>2244</v>
      </c>
      <c r="O217" s="2155">
        <f>VLOOKUP(B217,goc!$B$28:$AA$434,14,0)</f>
        <v>5700</v>
      </c>
      <c r="P217" s="2155"/>
      <c r="Q217" s="2155">
        <f>VLOOKUP(B217,goc!$B$28:$AA$434,16,0)</f>
        <v>5700</v>
      </c>
      <c r="R217" s="2155">
        <f>VLOOKUP(B217,goc!$B$28:$AA$434,17,0)</f>
        <v>50</v>
      </c>
      <c r="S217" s="2155"/>
      <c r="T217" s="2155">
        <f>VLOOKUP(B217,goc!$B$28:$AA$434,19,0)</f>
        <v>50</v>
      </c>
      <c r="U217" s="2155">
        <v>5130</v>
      </c>
      <c r="V217" s="1496"/>
      <c r="W217" s="1496"/>
      <c r="X217" s="1496"/>
      <c r="Y217" s="1496">
        <v>50</v>
      </c>
      <c r="Z217" s="1496">
        <v>1524</v>
      </c>
      <c r="AA217" s="1496"/>
      <c r="AB217" s="1496">
        <v>1028</v>
      </c>
      <c r="AC217" s="1496"/>
      <c r="AD217" s="1496">
        <v>1028</v>
      </c>
      <c r="AE217" s="2155">
        <f t="shared" si="14"/>
        <v>3630</v>
      </c>
      <c r="AF217" s="2155">
        <f>VLOOKUP(B217,goc!$B$28:$AA$434,21,0)</f>
        <v>5130</v>
      </c>
      <c r="AG217" s="2155">
        <f>VLOOKUP(B217,goc!$B$28:$AA$434,22,0)</f>
        <v>0</v>
      </c>
      <c r="AH217" s="2155">
        <f>VLOOKUP(B217,goc!$B$28:$AA$434,23,0)</f>
        <v>5130</v>
      </c>
      <c r="AI217" s="2155">
        <f>VLOOKUP(B217,goc!$B$28:$AA$434,25,0)</f>
        <v>0</v>
      </c>
      <c r="AJ217" s="2155">
        <f>VLOOKUP(B217,goc!$B$28:$AA$434,26,0)</f>
        <v>5130</v>
      </c>
      <c r="AK217" s="2155">
        <f t="shared" si="13"/>
        <v>-1500</v>
      </c>
      <c r="AL217" s="2156"/>
      <c r="AN217" s="1550">
        <f t="shared" si="16"/>
        <v>520</v>
      </c>
    </row>
    <row r="218" spans="1:40" ht="47.25">
      <c r="A218" s="1327">
        <v>33</v>
      </c>
      <c r="B218" s="1345" t="s">
        <v>999</v>
      </c>
      <c r="C218" s="1345"/>
      <c r="D218" s="1345"/>
      <c r="E218" s="2155" t="s">
        <v>1117</v>
      </c>
      <c r="F218" s="1343" t="s">
        <v>1248</v>
      </c>
      <c r="G218" s="2155"/>
      <c r="H218" s="1331" t="s">
        <v>211</v>
      </c>
      <c r="I218" s="1330">
        <v>2018</v>
      </c>
      <c r="J218" s="1330"/>
      <c r="K218" s="1330">
        <v>2020</v>
      </c>
      <c r="L218" s="1330"/>
      <c r="M218" s="1330"/>
      <c r="N218" s="1556" t="s">
        <v>2247</v>
      </c>
      <c r="O218" s="2155">
        <f>VLOOKUP(B218,goc!$B$28:$AA$434,14,0)</f>
        <v>4000</v>
      </c>
      <c r="P218" s="2155"/>
      <c r="Q218" s="2155">
        <f>VLOOKUP(B218,goc!$B$28:$AA$434,16,0)</f>
        <v>4000</v>
      </c>
      <c r="R218" s="2155">
        <f>VLOOKUP(B218,goc!$B$28:$AA$434,17,0)</f>
        <v>0</v>
      </c>
      <c r="S218" s="2155"/>
      <c r="T218" s="2155">
        <f>VLOOKUP(B218,goc!$B$28:$AA$434,19,0)</f>
        <v>0</v>
      </c>
      <c r="U218" s="2155">
        <v>3600</v>
      </c>
      <c r="V218" s="1496"/>
      <c r="W218" s="1496"/>
      <c r="X218" s="1496"/>
      <c r="Y218" s="1496">
        <v>40</v>
      </c>
      <c r="Z218" s="1496">
        <v>798</v>
      </c>
      <c r="AA218" s="1496"/>
      <c r="AB218" s="1496">
        <v>1862</v>
      </c>
      <c r="AC218" s="1496"/>
      <c r="AD218" s="1496"/>
      <c r="AE218" s="2155">
        <f t="shared" si="14"/>
        <v>2700</v>
      </c>
      <c r="AF218" s="2155">
        <f>VLOOKUP(B218,goc!$B$28:$AA$434,21,0)</f>
        <v>3600</v>
      </c>
      <c r="AG218" s="2155">
        <f>VLOOKUP(B218,goc!$B$28:$AA$434,22,0)</f>
        <v>0</v>
      </c>
      <c r="AH218" s="2155">
        <f>VLOOKUP(B218,goc!$B$28:$AA$434,23,0)</f>
        <v>3600</v>
      </c>
      <c r="AI218" s="2155">
        <f>VLOOKUP(B218,goc!$B$28:$AA$434,25,0)</f>
        <v>0</v>
      </c>
      <c r="AJ218" s="2155">
        <f>VLOOKUP(B218,goc!$B$28:$AA$434,26,0)</f>
        <v>3600</v>
      </c>
      <c r="AK218" s="2155">
        <f t="shared" si="13"/>
        <v>-900</v>
      </c>
      <c r="AL218" s="2155"/>
      <c r="AN218" s="1550">
        <f t="shared" si="16"/>
        <v>400</v>
      </c>
    </row>
    <row r="219" spans="1:40" ht="94.5">
      <c r="A219" s="1327">
        <v>34</v>
      </c>
      <c r="B219" s="1337" t="s">
        <v>1015</v>
      </c>
      <c r="C219" s="1337"/>
      <c r="D219" s="1337"/>
      <c r="E219" s="2155" t="s">
        <v>1117</v>
      </c>
      <c r="F219" s="1343" t="s">
        <v>1248</v>
      </c>
      <c r="G219" s="2156"/>
      <c r="H219" s="1345" t="s">
        <v>237</v>
      </c>
      <c r="I219" s="1330">
        <v>2018</v>
      </c>
      <c r="J219" s="1330"/>
      <c r="K219" s="1330">
        <v>2020</v>
      </c>
      <c r="L219" s="1330"/>
      <c r="M219" s="1346" t="s">
        <v>1426</v>
      </c>
      <c r="N219" s="1556" t="s">
        <v>2257</v>
      </c>
      <c r="O219" s="2155">
        <f>VLOOKUP(B219,goc!$B$28:$AA$434,14,0)</f>
        <v>4200</v>
      </c>
      <c r="P219" s="2155"/>
      <c r="Q219" s="2155">
        <f>VLOOKUP(B219,goc!$B$28:$AA$434,16,0)</f>
        <v>4200</v>
      </c>
      <c r="R219" s="2155">
        <f>VLOOKUP(B219,goc!$B$28:$AA$434,17,0)</f>
        <v>0</v>
      </c>
      <c r="S219" s="2155"/>
      <c r="T219" s="2155">
        <f>VLOOKUP(B219,goc!$B$28:$AA$434,19,0)</f>
        <v>0</v>
      </c>
      <c r="U219" s="2155">
        <v>3780</v>
      </c>
      <c r="V219" s="1496"/>
      <c r="W219" s="1496"/>
      <c r="X219" s="1496"/>
      <c r="Y219" s="1496">
        <v>40</v>
      </c>
      <c r="Z219" s="1496">
        <v>1122</v>
      </c>
      <c r="AA219" s="1496"/>
      <c r="AB219" s="1496">
        <v>1309</v>
      </c>
      <c r="AC219" s="1496"/>
      <c r="AD219" s="1496">
        <v>1280</v>
      </c>
      <c r="AE219" s="2155">
        <f t="shared" si="14"/>
        <v>3751</v>
      </c>
      <c r="AF219" s="2155">
        <f>VLOOKUP(B219,goc!$B$28:$AA$434,21,0)</f>
        <v>3780</v>
      </c>
      <c r="AG219" s="2155">
        <f>VLOOKUP(B219,goc!$B$28:$AA$434,22,0)</f>
        <v>0</v>
      </c>
      <c r="AH219" s="2155">
        <f>VLOOKUP(B219,goc!$B$28:$AA$434,23,0)</f>
        <v>3780</v>
      </c>
      <c r="AI219" s="2155">
        <f>VLOOKUP(B219,goc!$B$28:$AA$434,25,0)</f>
        <v>0</v>
      </c>
      <c r="AJ219" s="2155">
        <f>VLOOKUP(B219,goc!$B$28:$AA$434,26,0)</f>
        <v>3780</v>
      </c>
      <c r="AK219" s="2155">
        <f t="shared" si="13"/>
        <v>-29</v>
      </c>
      <c r="AL219" s="2157"/>
      <c r="AN219" s="1550">
        <f t="shared" si="16"/>
        <v>420</v>
      </c>
    </row>
    <row r="220" spans="1:40" ht="43.5" customHeight="1">
      <c r="A220" s="1327">
        <v>35</v>
      </c>
      <c r="B220" s="1345" t="s">
        <v>997</v>
      </c>
      <c r="C220" s="1345"/>
      <c r="D220" s="1345"/>
      <c r="E220" s="2155" t="s">
        <v>1117</v>
      </c>
      <c r="F220" s="1343" t="s">
        <v>1248</v>
      </c>
      <c r="G220" s="2155"/>
      <c r="H220" s="1331" t="s">
        <v>211</v>
      </c>
      <c r="I220" s="1330">
        <v>2018</v>
      </c>
      <c r="J220" s="1330"/>
      <c r="K220" s="1330">
        <v>2020</v>
      </c>
      <c r="L220" s="1330"/>
      <c r="M220" s="1330"/>
      <c r="N220" s="1556"/>
      <c r="O220" s="2155">
        <f>VLOOKUP(B220,goc!$B$28:$AA$434,14,0)</f>
        <v>4000</v>
      </c>
      <c r="P220" s="2155"/>
      <c r="Q220" s="2155">
        <f>VLOOKUP(B220,goc!$B$28:$AA$434,16,0)</f>
        <v>4000</v>
      </c>
      <c r="R220" s="2155">
        <f>VLOOKUP(B220,goc!$B$28:$AA$434,17,0)</f>
        <v>0</v>
      </c>
      <c r="S220" s="2155"/>
      <c r="T220" s="2155">
        <f>VLOOKUP(B220,goc!$B$28:$AA$434,19,0)</f>
        <v>0</v>
      </c>
      <c r="U220" s="2155">
        <v>0</v>
      </c>
      <c r="V220" s="1496"/>
      <c r="W220" s="1496"/>
      <c r="X220" s="1496"/>
      <c r="Y220" s="1496"/>
      <c r="Z220" s="1496"/>
      <c r="AA220" s="1496"/>
      <c r="AB220" s="1496"/>
      <c r="AC220" s="1496"/>
      <c r="AD220" s="1496"/>
      <c r="AE220" s="2155">
        <f t="shared" ref="AE220:AE226" si="17">SUM(V220:AD220)</f>
        <v>0</v>
      </c>
      <c r="AF220" s="2155">
        <f>VLOOKUP(B220,goc!$B$28:$AA$434,21,0)</f>
        <v>0</v>
      </c>
      <c r="AG220" s="2155">
        <f>VLOOKUP(B220,goc!$B$28:$AA$434,22,0)</f>
        <v>0</v>
      </c>
      <c r="AH220" s="2155">
        <f>VLOOKUP(B220,goc!$B$28:$AA$434,23,0)</f>
        <v>0</v>
      </c>
      <c r="AI220" s="2155">
        <f>VLOOKUP(B220,goc!$B$28:$AA$434,25,0)</f>
        <v>0</v>
      </c>
      <c r="AJ220" s="2155">
        <f>VLOOKUP(B220,goc!$B$28:$AA$434,26,0)</f>
        <v>0</v>
      </c>
      <c r="AK220" s="2155">
        <f t="shared" si="13"/>
        <v>0</v>
      </c>
      <c r="AL220" s="1551"/>
      <c r="AN220" s="1550"/>
    </row>
    <row r="221" spans="1:40" ht="43.5" customHeight="1">
      <c r="A221" s="1327">
        <v>36</v>
      </c>
      <c r="B221" s="1345" t="s">
        <v>1040</v>
      </c>
      <c r="C221" s="1337"/>
      <c r="D221" s="1337"/>
      <c r="E221" s="2155"/>
      <c r="F221" s="1343"/>
      <c r="G221" s="2156"/>
      <c r="H221" s="1340" t="s">
        <v>51</v>
      </c>
      <c r="I221" s="1330">
        <v>2019</v>
      </c>
      <c r="J221" s="1330"/>
      <c r="K221" s="1330">
        <v>2021</v>
      </c>
      <c r="L221" s="1330"/>
      <c r="M221" s="1346"/>
      <c r="N221" s="1556"/>
      <c r="O221" s="2155">
        <v>3000</v>
      </c>
      <c r="P221" s="2155">
        <v>3000</v>
      </c>
      <c r="Q221" s="2155">
        <v>3000</v>
      </c>
      <c r="R221" s="2155"/>
      <c r="S221" s="2155"/>
      <c r="T221" s="2155"/>
      <c r="U221" s="2155">
        <v>1620</v>
      </c>
      <c r="V221" s="1496"/>
      <c r="W221" s="1496"/>
      <c r="X221" s="1496"/>
      <c r="Y221" s="1496"/>
      <c r="Z221" s="1496"/>
      <c r="AA221" s="1496"/>
      <c r="AB221" s="1496"/>
      <c r="AC221" s="1496"/>
      <c r="AD221" s="1496"/>
      <c r="AE221" s="2155"/>
      <c r="AF221" s="2155"/>
      <c r="AG221" s="2155"/>
      <c r="AH221" s="2155"/>
      <c r="AI221" s="2155"/>
      <c r="AJ221" s="2155"/>
      <c r="AK221" s="2155">
        <f t="shared" si="13"/>
        <v>-1620</v>
      </c>
      <c r="AL221" s="2014"/>
      <c r="AN221" s="1550"/>
    </row>
    <row r="222" spans="1:40" ht="43.5" customHeight="1">
      <c r="A222" s="1327">
        <v>37</v>
      </c>
      <c r="B222" s="1345" t="s">
        <v>1044</v>
      </c>
      <c r="C222" s="1337"/>
      <c r="D222" s="1337"/>
      <c r="E222" s="2155"/>
      <c r="F222" s="1343"/>
      <c r="G222" s="2156"/>
      <c r="H222" s="1345" t="s">
        <v>189</v>
      </c>
      <c r="I222" s="1330">
        <v>2019</v>
      </c>
      <c r="J222" s="1330"/>
      <c r="K222" s="1330">
        <v>2021</v>
      </c>
      <c r="L222" s="1330"/>
      <c r="M222" s="1346"/>
      <c r="N222" s="1556"/>
      <c r="O222" s="2155">
        <v>3000</v>
      </c>
      <c r="P222" s="2155"/>
      <c r="Q222" s="2155">
        <v>3000</v>
      </c>
      <c r="R222" s="2155"/>
      <c r="S222" s="2155"/>
      <c r="T222" s="2155"/>
      <c r="U222" s="2155">
        <v>1620</v>
      </c>
      <c r="V222" s="1496"/>
      <c r="W222" s="1496"/>
      <c r="X222" s="1496"/>
      <c r="Y222" s="1496"/>
      <c r="Z222" s="1496"/>
      <c r="AA222" s="1496"/>
      <c r="AB222" s="1496"/>
      <c r="AC222" s="1496"/>
      <c r="AD222" s="1496"/>
      <c r="AE222" s="2155"/>
      <c r="AF222" s="2155"/>
      <c r="AG222" s="2155"/>
      <c r="AH222" s="2155"/>
      <c r="AI222" s="2155"/>
      <c r="AJ222" s="2155"/>
      <c r="AK222" s="2155">
        <f t="shared" si="13"/>
        <v>-1620</v>
      </c>
      <c r="AL222" s="2014"/>
      <c r="AN222" s="1550"/>
    </row>
    <row r="223" spans="1:40" ht="43.5" customHeight="1">
      <c r="A223" s="1327">
        <v>38</v>
      </c>
      <c r="B223" s="1345" t="s">
        <v>1009</v>
      </c>
      <c r="C223" s="1345"/>
      <c r="D223" s="1345"/>
      <c r="E223" s="2155" t="s">
        <v>1117</v>
      </c>
      <c r="F223" s="1343" t="s">
        <v>1248</v>
      </c>
      <c r="G223" s="2155"/>
      <c r="H223" s="1345" t="s">
        <v>26</v>
      </c>
      <c r="I223" s="1330">
        <v>2018</v>
      </c>
      <c r="J223" s="1330"/>
      <c r="K223" s="1330">
        <v>2020</v>
      </c>
      <c r="L223" s="1330"/>
      <c r="M223" s="1330"/>
      <c r="N223" s="1502"/>
      <c r="O223" s="2155">
        <f>VLOOKUP(B223,goc!$B$28:$AA$434,14,0)</f>
        <v>4000</v>
      </c>
      <c r="P223" s="2155"/>
      <c r="Q223" s="2155">
        <f>VLOOKUP(B223,goc!$B$28:$AA$434,16,0)</f>
        <v>4000</v>
      </c>
      <c r="R223" s="2155">
        <f>VLOOKUP(B223,goc!$B$28:$AA$434,17,0)</f>
        <v>0</v>
      </c>
      <c r="S223" s="2155"/>
      <c r="T223" s="2155">
        <f>VLOOKUP(B223,goc!$B$28:$AA$434,19,0)</f>
        <v>0</v>
      </c>
      <c r="U223" s="2155">
        <v>0</v>
      </c>
      <c r="V223" s="1496"/>
      <c r="W223" s="1496"/>
      <c r="X223" s="1496"/>
      <c r="Y223" s="1496"/>
      <c r="Z223" s="1496"/>
      <c r="AA223" s="1496"/>
      <c r="AB223" s="1496"/>
      <c r="AC223" s="1496"/>
      <c r="AD223" s="1496"/>
      <c r="AE223" s="2155">
        <f t="shared" si="17"/>
        <v>0</v>
      </c>
      <c r="AF223" s="2155">
        <f>VLOOKUP(B223,goc!$B$28:$AA$434,21,0)</f>
        <v>0</v>
      </c>
      <c r="AG223" s="2155">
        <f>VLOOKUP(B223,goc!$B$28:$AA$434,22,0)</f>
        <v>0</v>
      </c>
      <c r="AH223" s="2155">
        <f>VLOOKUP(B223,goc!$B$28:$AA$434,23,0)</f>
        <v>0</v>
      </c>
      <c r="AI223" s="2155">
        <f>VLOOKUP(B223,goc!$B$28:$AA$434,25,0)</f>
        <v>0</v>
      </c>
      <c r="AJ223" s="2155">
        <f>VLOOKUP(B223,goc!$B$28:$AA$434,26,0)</f>
        <v>0</v>
      </c>
      <c r="AK223" s="2155">
        <f t="shared" si="13"/>
        <v>0</v>
      </c>
      <c r="AL223" s="2014"/>
      <c r="AM223" s="1776" t="s">
        <v>2195</v>
      </c>
      <c r="AN223" s="1550"/>
    </row>
    <row r="224" spans="1:40" ht="78.75">
      <c r="A224" s="1327">
        <v>39</v>
      </c>
      <c r="B224" s="1345" t="s">
        <v>1030</v>
      </c>
      <c r="C224" s="1345"/>
      <c r="D224" s="1345"/>
      <c r="E224" s="2155" t="s">
        <v>1117</v>
      </c>
      <c r="F224" s="1343" t="s">
        <v>1248</v>
      </c>
      <c r="G224" s="2156"/>
      <c r="H224" s="1345" t="s">
        <v>189</v>
      </c>
      <c r="I224" s="1330">
        <v>2019</v>
      </c>
      <c r="J224" s="1330"/>
      <c r="K224" s="1330">
        <v>2021</v>
      </c>
      <c r="L224" s="1330"/>
      <c r="M224" s="1346" t="s">
        <v>1434</v>
      </c>
      <c r="N224" s="1556"/>
      <c r="O224" s="2155">
        <f>VLOOKUP(B224,goc!$B$28:$AA$434,14,0)</f>
        <v>4800</v>
      </c>
      <c r="P224" s="2155"/>
      <c r="Q224" s="2155">
        <f>VLOOKUP(B224,goc!$B$28:$AA$434,16,0)</f>
        <v>4800</v>
      </c>
      <c r="R224" s="2155">
        <f>VLOOKUP(B224,goc!$B$28:$AA$434,17,0)</f>
        <v>0</v>
      </c>
      <c r="S224" s="2155"/>
      <c r="T224" s="2155">
        <f>VLOOKUP(B224,goc!$B$28:$AA$434,19,0)</f>
        <v>0</v>
      </c>
      <c r="U224" s="2155">
        <v>0</v>
      </c>
      <c r="V224" s="1780"/>
      <c r="W224" s="1780"/>
      <c r="X224" s="1780"/>
      <c r="Y224" s="1780"/>
      <c r="Z224" s="1780"/>
      <c r="AA224" s="1780"/>
      <c r="AB224" s="1780"/>
      <c r="AC224" s="1780"/>
      <c r="AD224" s="1780"/>
      <c r="AE224" s="2155">
        <f t="shared" si="17"/>
        <v>0</v>
      </c>
      <c r="AF224" s="2155">
        <f>VLOOKUP(B224,goc!$B$28:$AA$434,21,0)</f>
        <v>0</v>
      </c>
      <c r="AG224" s="2155">
        <f>VLOOKUP(B224,goc!$B$28:$AA$434,22,0)</f>
        <v>0</v>
      </c>
      <c r="AH224" s="2155">
        <f>VLOOKUP(B224,goc!$B$28:$AA$434,23,0)</f>
        <v>0</v>
      </c>
      <c r="AI224" s="2155">
        <f>VLOOKUP(B224,goc!$B$28:$AA$434,25,0)</f>
        <v>0</v>
      </c>
      <c r="AJ224" s="2155">
        <f>VLOOKUP(B224,goc!$B$28:$AA$434,26,0)</f>
        <v>0</v>
      </c>
      <c r="AK224" s="2155">
        <f t="shared" si="13"/>
        <v>0</v>
      </c>
      <c r="AL224" s="2014"/>
      <c r="AM224" s="2014" t="s">
        <v>2197</v>
      </c>
      <c r="AN224" s="1550"/>
    </row>
    <row r="225" spans="1:40" ht="74.25" customHeight="1">
      <c r="A225" s="1327">
        <v>40</v>
      </c>
      <c r="B225" s="1345" t="s">
        <v>1035</v>
      </c>
      <c r="C225" s="1345"/>
      <c r="D225" s="1345"/>
      <c r="E225" s="2155" t="s">
        <v>1117</v>
      </c>
      <c r="F225" s="1343" t="s">
        <v>1248</v>
      </c>
      <c r="G225" s="2156"/>
      <c r="H225" s="1341" t="s">
        <v>19</v>
      </c>
      <c r="I225" s="1330">
        <v>2019</v>
      </c>
      <c r="J225" s="1330"/>
      <c r="K225" s="1330">
        <v>2021</v>
      </c>
      <c r="L225" s="1330"/>
      <c r="M225" s="1330"/>
      <c r="N225" s="1556"/>
      <c r="O225" s="2155">
        <f>VLOOKUP(B225,goc!$B$28:$AA$434,14,0)</f>
        <v>3000</v>
      </c>
      <c r="P225" s="2155"/>
      <c r="Q225" s="2155">
        <f>VLOOKUP(B225,goc!$B$28:$AA$434,16,0)</f>
        <v>3000</v>
      </c>
      <c r="R225" s="2155">
        <f>VLOOKUP(B225,goc!$B$28:$AA$434,17,0)</f>
        <v>0</v>
      </c>
      <c r="S225" s="2155"/>
      <c r="T225" s="2155">
        <f>VLOOKUP(B225,goc!$B$28:$AA$434,19,0)</f>
        <v>0</v>
      </c>
      <c r="U225" s="2155">
        <v>0</v>
      </c>
      <c r="V225" s="1780"/>
      <c r="W225" s="1780"/>
      <c r="X225" s="1780"/>
      <c r="Y225" s="1780"/>
      <c r="Z225" s="1780"/>
      <c r="AA225" s="1780"/>
      <c r="AB225" s="1780"/>
      <c r="AC225" s="1780"/>
      <c r="AD225" s="1780"/>
      <c r="AE225" s="2155">
        <f t="shared" si="17"/>
        <v>0</v>
      </c>
      <c r="AF225" s="2155">
        <f>VLOOKUP(B225,goc!$B$28:$AA$434,21,0)</f>
        <v>0</v>
      </c>
      <c r="AG225" s="2155">
        <f>VLOOKUP(B225,goc!$B$28:$AA$434,22,0)</f>
        <v>0</v>
      </c>
      <c r="AH225" s="2155">
        <f>VLOOKUP(B225,goc!$B$28:$AA$434,23,0)</f>
        <v>0</v>
      </c>
      <c r="AI225" s="2155">
        <f>VLOOKUP(B225,goc!$B$28:$AA$434,25,0)</f>
        <v>0</v>
      </c>
      <c r="AJ225" s="2155">
        <f>VLOOKUP(B225,goc!$B$28:$AA$434,26,0)</f>
        <v>0</v>
      </c>
      <c r="AK225" s="2155">
        <f t="shared" si="13"/>
        <v>0</v>
      </c>
      <c r="AL225" s="2014"/>
      <c r="AM225" s="1967" t="s">
        <v>2199</v>
      </c>
      <c r="AN225" s="1550">
        <f>O225-R225-AF225</f>
        <v>3000</v>
      </c>
    </row>
    <row r="226" spans="1:40" ht="69.75" customHeight="1">
      <c r="A226" s="1327">
        <v>41</v>
      </c>
      <c r="B226" s="1337" t="s">
        <v>1506</v>
      </c>
      <c r="C226" s="1337"/>
      <c r="D226" s="1337"/>
      <c r="E226" s="2155" t="s">
        <v>1117</v>
      </c>
      <c r="F226" s="1343" t="s">
        <v>1248</v>
      </c>
      <c r="G226" s="2157"/>
      <c r="H226" s="1345" t="s">
        <v>26</v>
      </c>
      <c r="I226" s="1330">
        <v>2020</v>
      </c>
      <c r="J226" s="1330"/>
      <c r="K226" s="1330">
        <v>2022</v>
      </c>
      <c r="L226" s="1330"/>
      <c r="M226" s="1346"/>
      <c r="N226" s="1556"/>
      <c r="O226" s="2155">
        <f>VLOOKUP(B226,goc!$B$28:$AA$434,14,0)</f>
        <v>4000</v>
      </c>
      <c r="P226" s="2155"/>
      <c r="Q226" s="2155">
        <f>VLOOKUP(B226,goc!$B$28:$AA$434,16,0)</f>
        <v>4000</v>
      </c>
      <c r="R226" s="2155">
        <f>VLOOKUP(B226,goc!$B$28:$AA$434,17,0)</f>
        <v>0</v>
      </c>
      <c r="S226" s="2155"/>
      <c r="T226" s="2155">
        <f>VLOOKUP(B226,goc!$B$28:$AA$434,19,0)</f>
        <v>0</v>
      </c>
      <c r="U226" s="2155">
        <v>1080</v>
      </c>
      <c r="V226" s="1496"/>
      <c r="W226" s="1496"/>
      <c r="X226" s="1496"/>
      <c r="Y226" s="1496"/>
      <c r="Z226" s="1496"/>
      <c r="AA226" s="1496"/>
      <c r="AB226" s="1496"/>
      <c r="AC226" s="1496"/>
      <c r="AD226" s="1496"/>
      <c r="AE226" s="2155">
        <f t="shared" si="17"/>
        <v>0</v>
      </c>
      <c r="AF226" s="2155">
        <f>VLOOKUP(B226,goc!$B$28:$AA$434,21,0)</f>
        <v>1080</v>
      </c>
      <c r="AG226" s="2155">
        <f>VLOOKUP(B226,goc!$B$28:$AA$434,22,0)</f>
        <v>0</v>
      </c>
      <c r="AH226" s="2155">
        <f>VLOOKUP(B226,goc!$B$28:$AA$434,23,0)</f>
        <v>500</v>
      </c>
      <c r="AI226" s="2155">
        <f>VLOOKUP(B226,goc!$B$28:$AA$434,25,0)</f>
        <v>0</v>
      </c>
      <c r="AJ226" s="2155">
        <f>VLOOKUP(B226,goc!$B$28:$AA$434,26,0)</f>
        <v>1080</v>
      </c>
      <c r="AK226" s="2155">
        <f t="shared" si="13"/>
        <v>-1080</v>
      </c>
      <c r="AL226" s="2014"/>
      <c r="AM226" s="2015" t="s">
        <v>2203</v>
      </c>
      <c r="AN226" s="1550">
        <f>O226-R226-AF226</f>
        <v>2920</v>
      </c>
    </row>
    <row r="227" spans="1:40" ht="54" customHeight="1">
      <c r="A227" s="1327">
        <v>42</v>
      </c>
      <c r="B227" s="1337" t="s">
        <v>1058</v>
      </c>
      <c r="C227" s="1337"/>
      <c r="D227" s="1337"/>
      <c r="E227" s="2155" t="s">
        <v>1117</v>
      </c>
      <c r="F227" s="1343" t="s">
        <v>1248</v>
      </c>
      <c r="G227" s="2157"/>
      <c r="H227" s="1331" t="s">
        <v>211</v>
      </c>
      <c r="I227" s="1330">
        <v>2020</v>
      </c>
      <c r="J227" s="1330"/>
      <c r="K227" s="1330">
        <v>2022</v>
      </c>
      <c r="L227" s="1330"/>
      <c r="M227" s="1330"/>
      <c r="N227" s="1967"/>
      <c r="O227" s="2155">
        <f>VLOOKUP(B227,goc!$B$28:$AA$434,14,0)</f>
        <v>4000</v>
      </c>
      <c r="P227" s="2155"/>
      <c r="Q227" s="2155">
        <f>VLOOKUP(B227,goc!$B$28:$AA$434,16,0)</f>
        <v>4000</v>
      </c>
      <c r="R227" s="2155">
        <f>VLOOKUP(B227,goc!$B$28:$AA$434,17,0)</f>
        <v>0</v>
      </c>
      <c r="S227" s="2155"/>
      <c r="T227" s="2155">
        <f>VLOOKUP(B227,goc!$B$28:$AA$434,19,0)</f>
        <v>0</v>
      </c>
      <c r="U227" s="2155">
        <v>1080</v>
      </c>
      <c r="V227" s="1780"/>
      <c r="W227" s="1780"/>
      <c r="X227" s="1780"/>
      <c r="Y227" s="1780"/>
      <c r="Z227" s="1780"/>
      <c r="AA227" s="1780"/>
      <c r="AB227" s="1780"/>
      <c r="AC227" s="1780"/>
      <c r="AD227" s="1780"/>
      <c r="AE227" s="2155">
        <f t="shared" ref="AE227:AE233" si="18">SUM(V227:AD227)</f>
        <v>0</v>
      </c>
      <c r="AF227" s="2155">
        <f>VLOOKUP(B227,goc!$B$28:$AA$434,21,0)</f>
        <v>1080</v>
      </c>
      <c r="AG227" s="2155">
        <f>VLOOKUP(B227,goc!$B$28:$AA$434,22,0)</f>
        <v>0</v>
      </c>
      <c r="AH227" s="2155">
        <f>VLOOKUP(B227,goc!$B$28:$AA$434,23,0)</f>
        <v>500</v>
      </c>
      <c r="AI227" s="2155">
        <f>VLOOKUP(B227,goc!$B$28:$AA$434,25,0)</f>
        <v>0</v>
      </c>
      <c r="AJ227" s="2155">
        <f>VLOOKUP(B227,goc!$B$28:$AA$434,26,0)</f>
        <v>1080</v>
      </c>
      <c r="AK227" s="2155">
        <f t="shared" si="13"/>
        <v>-1080</v>
      </c>
      <c r="AL227" s="2014"/>
      <c r="AM227" s="1780" t="s">
        <v>2205</v>
      </c>
      <c r="AN227" s="1550">
        <f>O227-R227-AF227</f>
        <v>2920</v>
      </c>
    </row>
    <row r="228" spans="1:40" ht="57.75" customHeight="1">
      <c r="A228" s="1327">
        <v>43</v>
      </c>
      <c r="B228" s="1345" t="s">
        <v>1074</v>
      </c>
      <c r="C228" s="1345"/>
      <c r="D228" s="1345"/>
      <c r="E228" s="2155" t="s">
        <v>1117</v>
      </c>
      <c r="F228" s="1343" t="s">
        <v>1248</v>
      </c>
      <c r="G228" s="2016"/>
      <c r="H228" s="1345" t="s">
        <v>106</v>
      </c>
      <c r="I228" s="1330">
        <v>2020</v>
      </c>
      <c r="J228" s="1330"/>
      <c r="K228" s="1330">
        <v>2022</v>
      </c>
      <c r="L228" s="1330"/>
      <c r="M228" s="1330"/>
      <c r="N228" s="1967"/>
      <c r="O228" s="2155">
        <f>VLOOKUP(B228,goc!$B$28:$AA$434,14,0)</f>
        <v>3000</v>
      </c>
      <c r="P228" s="2155"/>
      <c r="Q228" s="2155">
        <f>VLOOKUP(B228,goc!$B$28:$AA$434,16,0)</f>
        <v>3000</v>
      </c>
      <c r="R228" s="2155">
        <f>VLOOKUP(B228,goc!$B$28:$AA$434,17,0)</f>
        <v>0</v>
      </c>
      <c r="S228" s="2155"/>
      <c r="T228" s="2155">
        <f>VLOOKUP(B228,goc!$B$28:$AA$434,19,0)</f>
        <v>0</v>
      </c>
      <c r="U228" s="2155">
        <v>810</v>
      </c>
      <c r="V228" s="1780"/>
      <c r="W228" s="1780"/>
      <c r="X228" s="1780"/>
      <c r="Y228" s="1780"/>
      <c r="Z228" s="1780"/>
      <c r="AA228" s="1780"/>
      <c r="AB228" s="1780"/>
      <c r="AC228" s="1780"/>
      <c r="AD228" s="1780"/>
      <c r="AE228" s="2155">
        <f t="shared" si="18"/>
        <v>0</v>
      </c>
      <c r="AF228" s="2155">
        <f>VLOOKUP(B228,goc!$B$28:$AA$434,21,0)</f>
        <v>810</v>
      </c>
      <c r="AG228" s="2155">
        <f>VLOOKUP(B228,goc!$B$28:$AA$434,22,0)</f>
        <v>0</v>
      </c>
      <c r="AH228" s="2155" t="e">
        <f>VLOOKUP(B228,goc!$B$28:$AA$434,23,0)</f>
        <v>#REF!</v>
      </c>
      <c r="AI228" s="2155">
        <f>VLOOKUP(B228,goc!$B$28:$AA$434,25,0)</f>
        <v>0</v>
      </c>
      <c r="AJ228" s="2155">
        <f>VLOOKUP(B228,goc!$B$28:$AA$434,26,0)</f>
        <v>810</v>
      </c>
      <c r="AK228" s="2155">
        <f t="shared" si="13"/>
        <v>-810</v>
      </c>
      <c r="AL228" s="2014"/>
      <c r="AM228" s="1780" t="s">
        <v>2205</v>
      </c>
      <c r="AN228" s="1550">
        <f>O228-R228-AF228</f>
        <v>2190</v>
      </c>
    </row>
    <row r="229" spans="1:40" ht="38.25" customHeight="1">
      <c r="A229" s="1327">
        <v>44</v>
      </c>
      <c r="B229" s="1345" t="s">
        <v>1045</v>
      </c>
      <c r="C229" s="1345"/>
      <c r="D229" s="1345"/>
      <c r="E229" s="2155" t="s">
        <v>1117</v>
      </c>
      <c r="F229" s="1343" t="s">
        <v>1248</v>
      </c>
      <c r="G229" s="2156"/>
      <c r="H229" s="1341" t="s">
        <v>19</v>
      </c>
      <c r="I229" s="1330">
        <v>2019</v>
      </c>
      <c r="J229" s="1330"/>
      <c r="K229" s="1330">
        <v>2021</v>
      </c>
      <c r="L229" s="1330"/>
      <c r="M229" s="1346"/>
      <c r="N229" s="1967"/>
      <c r="O229" s="2155">
        <f>VLOOKUP(B229,goc!$B$28:$AA$434,14,0)</f>
        <v>5000</v>
      </c>
      <c r="P229" s="2155"/>
      <c r="Q229" s="2155">
        <f>VLOOKUP(B229,goc!$B$28:$AA$434,16,0)</f>
        <v>5000</v>
      </c>
      <c r="R229" s="2155">
        <f>VLOOKUP(B229,goc!$B$28:$AA$434,17,0)</f>
        <v>0</v>
      </c>
      <c r="S229" s="2155"/>
      <c r="T229" s="2155">
        <f>VLOOKUP(B229,goc!$B$28:$AA$434,19,0)</f>
        <v>0</v>
      </c>
      <c r="U229" s="2155">
        <v>0</v>
      </c>
      <c r="V229" s="1780"/>
      <c r="W229" s="1780"/>
      <c r="X229" s="1780"/>
      <c r="Y229" s="1780"/>
      <c r="Z229" s="1780"/>
      <c r="AA229" s="1780"/>
      <c r="AB229" s="1780"/>
      <c r="AC229" s="1780"/>
      <c r="AD229" s="1780"/>
      <c r="AE229" s="2155">
        <f t="shared" si="18"/>
        <v>0</v>
      </c>
      <c r="AF229" s="2155">
        <f>VLOOKUP(B229,goc!$B$28:$AA$434,21,0)</f>
        <v>0</v>
      </c>
      <c r="AG229" s="2155">
        <f>VLOOKUP(B229,goc!$B$28:$AA$434,22,0)</f>
        <v>0</v>
      </c>
      <c r="AH229" s="2155">
        <f>VLOOKUP(B229,goc!$B$28:$AA$434,23,0)</f>
        <v>0</v>
      </c>
      <c r="AI229" s="2155">
        <f>VLOOKUP(B229,goc!$B$28:$AA$434,25,0)</f>
        <v>0</v>
      </c>
      <c r="AJ229" s="2155">
        <f>VLOOKUP(B229,goc!$B$28:$AA$434,26,0)</f>
        <v>0</v>
      </c>
      <c r="AK229" s="2155">
        <f t="shared" si="13"/>
        <v>0</v>
      </c>
      <c r="AL229" s="2014"/>
      <c r="AM229" s="1780" t="s">
        <v>2206</v>
      </c>
    </row>
    <row r="230" spans="1:40" ht="36" customHeight="1">
      <c r="A230" s="1327">
        <v>45</v>
      </c>
      <c r="B230" s="1345" t="s">
        <v>1063</v>
      </c>
      <c r="C230" s="1345"/>
      <c r="D230" s="1345"/>
      <c r="E230" s="2155" t="s">
        <v>1117</v>
      </c>
      <c r="F230" s="1343" t="s">
        <v>1248</v>
      </c>
      <c r="G230" s="2156"/>
      <c r="H230" s="1341" t="s">
        <v>19</v>
      </c>
      <c r="I230" s="1330">
        <v>2020</v>
      </c>
      <c r="J230" s="1330"/>
      <c r="K230" s="1330">
        <v>2022</v>
      </c>
      <c r="L230" s="1330"/>
      <c r="M230" s="1330"/>
      <c r="N230" s="1967"/>
      <c r="O230" s="2155">
        <f>VLOOKUP(B230,goc!$B$28:$AA$434,14,0)</f>
        <v>3000</v>
      </c>
      <c r="P230" s="2155"/>
      <c r="Q230" s="2155">
        <f>VLOOKUP(B230,goc!$B$28:$AA$434,16,0)</f>
        <v>3000</v>
      </c>
      <c r="R230" s="2155">
        <f>VLOOKUP(B230,goc!$B$28:$AA$434,17,0)</f>
        <v>0</v>
      </c>
      <c r="S230" s="2155"/>
      <c r="T230" s="2155">
        <f>VLOOKUP(B230,goc!$B$28:$AA$434,19,0)</f>
        <v>0</v>
      </c>
      <c r="U230" s="2155">
        <v>0</v>
      </c>
      <c r="V230" s="1780"/>
      <c r="W230" s="1780"/>
      <c r="X230" s="1780"/>
      <c r="Y230" s="1780"/>
      <c r="Z230" s="1780"/>
      <c r="AA230" s="1780"/>
      <c r="AB230" s="1780"/>
      <c r="AC230" s="1780"/>
      <c r="AD230" s="1780"/>
      <c r="AE230" s="2155">
        <f t="shared" si="18"/>
        <v>0</v>
      </c>
      <c r="AF230" s="2155">
        <f>VLOOKUP(B230,goc!$B$28:$AA$434,21,0)</f>
        <v>0</v>
      </c>
      <c r="AG230" s="2155">
        <f>VLOOKUP(B230,goc!$B$28:$AA$434,22,0)</f>
        <v>0</v>
      </c>
      <c r="AH230" s="2155">
        <f>VLOOKUP(B230,goc!$B$28:$AA$434,23,0)</f>
        <v>0</v>
      </c>
      <c r="AI230" s="2155">
        <f>VLOOKUP(B230,goc!$B$28:$AA$434,25,0)</f>
        <v>0</v>
      </c>
      <c r="AJ230" s="2155">
        <f>VLOOKUP(B230,goc!$B$28:$AA$434,26,0)</f>
        <v>0</v>
      </c>
      <c r="AK230" s="2155">
        <f t="shared" si="13"/>
        <v>0</v>
      </c>
      <c r="AL230" s="2014"/>
      <c r="AM230" s="1780" t="s">
        <v>2206</v>
      </c>
    </row>
    <row r="231" spans="1:40" ht="59.25" customHeight="1">
      <c r="A231" s="1327">
        <v>46</v>
      </c>
      <c r="B231" s="1345" t="s">
        <v>1064</v>
      </c>
      <c r="C231" s="1345"/>
      <c r="D231" s="1345"/>
      <c r="E231" s="2155" t="s">
        <v>1117</v>
      </c>
      <c r="F231" s="1343" t="s">
        <v>1248</v>
      </c>
      <c r="G231" s="2156"/>
      <c r="H231" s="1341" t="s">
        <v>19</v>
      </c>
      <c r="I231" s="1330">
        <v>2020</v>
      </c>
      <c r="J231" s="1330"/>
      <c r="K231" s="1330">
        <v>2022</v>
      </c>
      <c r="L231" s="1330"/>
      <c r="M231" s="1330"/>
      <c r="N231" s="1967"/>
      <c r="O231" s="2155">
        <f>VLOOKUP(B231,goc!$B$28:$AA$434,14,0)</f>
        <v>5100</v>
      </c>
      <c r="P231" s="2155"/>
      <c r="Q231" s="2155">
        <f>VLOOKUP(B231,goc!$B$28:$AA$434,16,0)</f>
        <v>5100</v>
      </c>
      <c r="R231" s="2155">
        <f>VLOOKUP(B231,goc!$B$28:$AA$434,17,0)</f>
        <v>0</v>
      </c>
      <c r="S231" s="2155"/>
      <c r="T231" s="2155">
        <f>VLOOKUP(B231,goc!$B$28:$AA$434,19,0)</f>
        <v>0</v>
      </c>
      <c r="U231" s="2155">
        <v>0</v>
      </c>
      <c r="V231" s="1780"/>
      <c r="W231" s="1780"/>
      <c r="X231" s="1780"/>
      <c r="Y231" s="1780"/>
      <c r="Z231" s="1780"/>
      <c r="AA231" s="1780"/>
      <c r="AB231" s="1780"/>
      <c r="AC231" s="1780"/>
      <c r="AD231" s="1780"/>
      <c r="AE231" s="2155">
        <f t="shared" si="18"/>
        <v>0</v>
      </c>
      <c r="AF231" s="2155">
        <f>VLOOKUP(B231,goc!$B$28:$AA$434,21,0)</f>
        <v>0</v>
      </c>
      <c r="AG231" s="2155">
        <f>VLOOKUP(B231,goc!$B$28:$AA$434,22,0)</f>
        <v>0</v>
      </c>
      <c r="AH231" s="2155">
        <f>VLOOKUP(B231,goc!$B$28:$AA$434,23,0)</f>
        <v>0</v>
      </c>
      <c r="AI231" s="2155">
        <f>VLOOKUP(B231,goc!$B$28:$AA$434,25,0)</f>
        <v>0</v>
      </c>
      <c r="AJ231" s="2155">
        <f>VLOOKUP(B231,goc!$B$28:$AA$434,26,0)</f>
        <v>0</v>
      </c>
      <c r="AK231" s="2155">
        <f t="shared" si="13"/>
        <v>0</v>
      </c>
      <c r="AL231" s="2014"/>
      <c r="AM231" s="1780" t="s">
        <v>2208</v>
      </c>
    </row>
    <row r="232" spans="1:40" ht="39.75" customHeight="1">
      <c r="A232" s="1327">
        <v>47</v>
      </c>
      <c r="B232" s="1345" t="s">
        <v>1067</v>
      </c>
      <c r="C232" s="1345"/>
      <c r="D232" s="1345"/>
      <c r="E232" s="2155" t="s">
        <v>1117</v>
      </c>
      <c r="F232" s="1343" t="s">
        <v>1248</v>
      </c>
      <c r="G232" s="2156"/>
      <c r="H232" s="1345" t="s">
        <v>26</v>
      </c>
      <c r="I232" s="1330">
        <v>2020</v>
      </c>
      <c r="J232" s="1330"/>
      <c r="K232" s="1330">
        <v>2022</v>
      </c>
      <c r="L232" s="1330"/>
      <c r="M232" s="1330"/>
      <c r="N232" s="1967"/>
      <c r="O232" s="2155">
        <f>VLOOKUP(B232,goc!$B$28:$AA$434,14,0)</f>
        <v>4800</v>
      </c>
      <c r="P232" s="2155"/>
      <c r="Q232" s="2155">
        <f>VLOOKUP(B232,goc!$B$28:$AA$434,16,0)</f>
        <v>4800</v>
      </c>
      <c r="R232" s="2155">
        <f>VLOOKUP(B232,goc!$B$28:$AA$434,17,0)</f>
        <v>0</v>
      </c>
      <c r="S232" s="2155"/>
      <c r="T232" s="2155">
        <f>VLOOKUP(B232,goc!$B$28:$AA$434,19,0)</f>
        <v>0</v>
      </c>
      <c r="U232" s="2155">
        <v>0</v>
      </c>
      <c r="V232" s="1780"/>
      <c r="W232" s="1780"/>
      <c r="X232" s="1780"/>
      <c r="Y232" s="1780"/>
      <c r="Z232" s="1780"/>
      <c r="AA232" s="1780"/>
      <c r="AB232" s="1780"/>
      <c r="AC232" s="1780"/>
      <c r="AD232" s="1780"/>
      <c r="AE232" s="2155">
        <f t="shared" si="18"/>
        <v>0</v>
      </c>
      <c r="AF232" s="2155">
        <f>VLOOKUP(B232,goc!$B$28:$AA$434,21,0)</f>
        <v>0</v>
      </c>
      <c r="AG232" s="2155">
        <f>VLOOKUP(B232,goc!$B$28:$AA$434,22,0)</f>
        <v>0</v>
      </c>
      <c r="AH232" s="2155" t="e">
        <f>VLOOKUP(B232,goc!$B$28:$AA$434,23,0)</f>
        <v>#REF!</v>
      </c>
      <c r="AI232" s="2155">
        <f>VLOOKUP(B232,goc!$B$28:$AA$434,25,0)</f>
        <v>0</v>
      </c>
      <c r="AJ232" s="2155">
        <f>VLOOKUP(B232,goc!$B$28:$AA$434,26,0)</f>
        <v>0</v>
      </c>
      <c r="AK232" s="2155">
        <f t="shared" si="13"/>
        <v>0</v>
      </c>
      <c r="AL232" s="2014"/>
      <c r="AM232" s="1780" t="s">
        <v>2206</v>
      </c>
    </row>
    <row r="233" spans="1:40" ht="79.5" customHeight="1">
      <c r="A233" s="1327">
        <v>48</v>
      </c>
      <c r="B233" s="1337" t="s">
        <v>1069</v>
      </c>
      <c r="C233" s="1337"/>
      <c r="D233" s="1337"/>
      <c r="E233" s="2155" t="s">
        <v>1117</v>
      </c>
      <c r="F233" s="1343" t="s">
        <v>1248</v>
      </c>
      <c r="G233" s="2155"/>
      <c r="H233" s="1331" t="s">
        <v>211</v>
      </c>
      <c r="I233" s="1330">
        <v>2020</v>
      </c>
      <c r="J233" s="1330"/>
      <c r="K233" s="1330">
        <v>2022</v>
      </c>
      <c r="L233" s="1330"/>
      <c r="M233" s="1330"/>
      <c r="N233" s="1967"/>
      <c r="O233" s="2155">
        <f>VLOOKUP(B233,goc!$B$28:$AA$434,14,0)</f>
        <v>4800</v>
      </c>
      <c r="P233" s="2155"/>
      <c r="Q233" s="2155">
        <f>VLOOKUP(B233,goc!$B$28:$AA$434,16,0)</f>
        <v>4800</v>
      </c>
      <c r="R233" s="2155">
        <f>VLOOKUP(B233,goc!$B$28:$AA$434,17,0)</f>
        <v>0</v>
      </c>
      <c r="S233" s="2155"/>
      <c r="T233" s="2155">
        <f>VLOOKUP(B233,goc!$B$28:$AA$434,19,0)</f>
        <v>0</v>
      </c>
      <c r="U233" s="2155">
        <v>0</v>
      </c>
      <c r="V233" s="1780"/>
      <c r="W233" s="1780"/>
      <c r="X233" s="1780"/>
      <c r="Y233" s="1780"/>
      <c r="Z233" s="1780"/>
      <c r="AA233" s="1780"/>
      <c r="AB233" s="1780"/>
      <c r="AC233" s="1780"/>
      <c r="AD233" s="1780"/>
      <c r="AE233" s="2155">
        <f t="shared" si="18"/>
        <v>0</v>
      </c>
      <c r="AF233" s="2155">
        <f>VLOOKUP(B233,goc!$B$28:$AA$434,21,0)</f>
        <v>0</v>
      </c>
      <c r="AG233" s="2155">
        <f>VLOOKUP(B233,goc!$B$28:$AA$434,22,0)</f>
        <v>0</v>
      </c>
      <c r="AH233" s="2155" t="e">
        <f>VLOOKUP(B233,goc!$B$28:$AA$434,23,0)</f>
        <v>#REF!</v>
      </c>
      <c r="AI233" s="2155">
        <f>VLOOKUP(B233,goc!$B$28:$AA$434,25,0)</f>
        <v>0</v>
      </c>
      <c r="AJ233" s="2155">
        <f>VLOOKUP(B233,goc!$B$28:$AA$434,26,0)</f>
        <v>0</v>
      </c>
      <c r="AK233" s="2155">
        <f t="shared" si="13"/>
        <v>0</v>
      </c>
      <c r="AL233" s="2014"/>
      <c r="AM233" s="1780" t="s">
        <v>2209</v>
      </c>
    </row>
    <row r="234" spans="1:40" ht="102" customHeight="1">
      <c r="A234" s="1327">
        <v>49</v>
      </c>
      <c r="B234" s="1345" t="s">
        <v>2288</v>
      </c>
      <c r="C234" s="1345"/>
      <c r="D234" s="1345"/>
      <c r="E234" s="2155" t="s">
        <v>1117</v>
      </c>
      <c r="F234" s="1343" t="s">
        <v>1248</v>
      </c>
      <c r="G234" s="2155"/>
      <c r="H234" s="1341" t="s">
        <v>132</v>
      </c>
      <c r="I234" s="1330">
        <v>2017</v>
      </c>
      <c r="J234" s="1330"/>
      <c r="K234" s="1330">
        <v>2019</v>
      </c>
      <c r="L234" s="1330"/>
      <c r="M234" s="1330"/>
      <c r="N234" s="1787" t="s">
        <v>1573</v>
      </c>
      <c r="O234" s="2155">
        <f>VLOOKUP(B234,goc!$B$28:$AA$434,14,0)</f>
        <v>3351</v>
      </c>
      <c r="P234" s="2155"/>
      <c r="Q234" s="2155">
        <f>VLOOKUP(B234,goc!$B$28:$AA$434,16,0)</f>
        <v>3351</v>
      </c>
      <c r="R234" s="2155">
        <f>VLOOKUP(B234,goc!$B$28:$AA$434,17,0)</f>
        <v>0</v>
      </c>
      <c r="S234" s="2155"/>
      <c r="T234" s="2155">
        <f>VLOOKUP(B234,goc!$B$28:$AA$434,19,0)</f>
        <v>0</v>
      </c>
      <c r="U234" s="2155">
        <v>2941</v>
      </c>
      <c r="V234" s="1496"/>
      <c r="W234" s="1496">
        <v>75</v>
      </c>
      <c r="X234" s="1496">
        <v>760</v>
      </c>
      <c r="Y234" s="1496"/>
      <c r="Z234" s="1496">
        <v>1091</v>
      </c>
      <c r="AA234" s="1496"/>
      <c r="AB234" s="1496">
        <v>1090</v>
      </c>
      <c r="AC234" s="1496"/>
      <c r="AD234" s="1496"/>
      <c r="AE234" s="2155">
        <f t="shared" ref="AE234:AE261" si="19">SUM(V234:AD234)</f>
        <v>3016</v>
      </c>
      <c r="AF234" s="2155">
        <f>VLOOKUP(B234,goc!$B$28:$AA$434,21,0)</f>
        <v>2941</v>
      </c>
      <c r="AG234" s="2155">
        <f>VLOOKUP(B234,goc!$B$28:$AA$434,22,0)</f>
        <v>0</v>
      </c>
      <c r="AH234" s="2155">
        <f>VLOOKUP(B234,goc!$B$28:$AA$434,23,0)</f>
        <v>2941</v>
      </c>
      <c r="AI234" s="2155">
        <f>VLOOKUP(B234,goc!$B$28:$AA$434,25,0)</f>
        <v>760</v>
      </c>
      <c r="AJ234" s="2155">
        <f>VLOOKUP(B234,goc!$B$28:$AA$434,26,0)</f>
        <v>2181</v>
      </c>
      <c r="AK234" s="2155">
        <f t="shared" ref="AK234:AK297" si="20">AE234-U234</f>
        <v>75</v>
      </c>
      <c r="AL234" s="2155"/>
      <c r="AM234" s="1556" t="s">
        <v>2289</v>
      </c>
      <c r="AN234" s="1550">
        <f t="shared" ref="AN234:AN254" si="21">O234-R234-AF234</f>
        <v>410</v>
      </c>
    </row>
    <row r="235" spans="1:40" ht="126">
      <c r="A235" s="1327">
        <v>50</v>
      </c>
      <c r="B235" s="1529" t="s">
        <v>2291</v>
      </c>
      <c r="C235" s="1345"/>
      <c r="D235" s="1345"/>
      <c r="E235" s="2155" t="s">
        <v>1117</v>
      </c>
      <c r="F235" s="1343" t="s">
        <v>1248</v>
      </c>
      <c r="G235" s="2156"/>
      <c r="H235" s="1340" t="s">
        <v>237</v>
      </c>
      <c r="I235" s="1330">
        <v>2018</v>
      </c>
      <c r="J235" s="1330"/>
      <c r="K235" s="1330">
        <v>2020</v>
      </c>
      <c r="L235" s="1330"/>
      <c r="M235" s="1346" t="s">
        <v>1421</v>
      </c>
      <c r="N235" s="1967" t="s">
        <v>2245</v>
      </c>
      <c r="O235" s="2155">
        <f>VLOOKUP(B235,goc!$B$28:$AA$434,14,0)</f>
        <v>5000</v>
      </c>
      <c r="P235" s="2155"/>
      <c r="Q235" s="2155">
        <f>VLOOKUP(B235,goc!$B$28:$AA$434,16,0)</f>
        <v>5000</v>
      </c>
      <c r="R235" s="2155">
        <f>VLOOKUP(B235,goc!$B$28:$AA$434,17,0)</f>
        <v>0</v>
      </c>
      <c r="S235" s="2155"/>
      <c r="T235" s="2155">
        <f>VLOOKUP(B235,goc!$B$28:$AA$434,19,0)</f>
        <v>0</v>
      </c>
      <c r="U235" s="2155">
        <v>4500</v>
      </c>
      <c r="V235" s="1780"/>
      <c r="W235" s="1780"/>
      <c r="X235" s="1780"/>
      <c r="Y235" s="1780">
        <v>60</v>
      </c>
      <c r="Z235" s="1780">
        <v>1332</v>
      </c>
      <c r="AA235" s="1780"/>
      <c r="AB235" s="1780">
        <v>1554</v>
      </c>
      <c r="AC235" s="1780"/>
      <c r="AD235" s="1496">
        <v>1554</v>
      </c>
      <c r="AE235" s="2155">
        <f t="shared" si="19"/>
        <v>4500</v>
      </c>
      <c r="AF235" s="2155">
        <f>VLOOKUP(B235,goc!$B$28:$AA$434,21,0)</f>
        <v>4500</v>
      </c>
      <c r="AG235" s="2155">
        <f>VLOOKUP(B235,goc!$B$28:$AA$434,22,0)</f>
        <v>0</v>
      </c>
      <c r="AH235" s="2155">
        <f>VLOOKUP(B235,goc!$B$28:$AA$434,23,0)</f>
        <v>4500</v>
      </c>
      <c r="AI235" s="2155">
        <f>VLOOKUP(B235,goc!$B$28:$AA$434,25,0)</f>
        <v>0</v>
      </c>
      <c r="AJ235" s="2155">
        <f>VLOOKUP(B235,goc!$B$28:$AA$434,26,0)</f>
        <v>4500</v>
      </c>
      <c r="AK235" s="2155">
        <f t="shared" si="20"/>
        <v>0</v>
      </c>
      <c r="AL235" s="2155">
        <f>goc!AB175</f>
        <v>0</v>
      </c>
      <c r="AM235" s="1967" t="s">
        <v>2290</v>
      </c>
      <c r="AN235" s="1550">
        <f t="shared" si="21"/>
        <v>500</v>
      </c>
    </row>
    <row r="236" spans="1:40" ht="63">
      <c r="A236" s="1327">
        <v>51</v>
      </c>
      <c r="B236" s="1337" t="s">
        <v>1006</v>
      </c>
      <c r="C236" s="1337"/>
      <c r="D236" s="1337"/>
      <c r="E236" s="2155" t="s">
        <v>1117</v>
      </c>
      <c r="F236" s="1343" t="s">
        <v>1248</v>
      </c>
      <c r="G236" s="2155"/>
      <c r="H236" s="1341" t="s">
        <v>132</v>
      </c>
      <c r="I236" s="1330">
        <v>2018</v>
      </c>
      <c r="J236" s="1330"/>
      <c r="K236" s="1330">
        <v>2020</v>
      </c>
      <c r="L236" s="1330"/>
      <c r="M236" s="1330"/>
      <c r="N236" s="1415" t="s">
        <v>2253</v>
      </c>
      <c r="O236" s="2155">
        <f>VLOOKUP(B236,goc!$B$28:$AA$434,14,0)</f>
        <v>4000</v>
      </c>
      <c r="P236" s="2155"/>
      <c r="Q236" s="2155">
        <f>VLOOKUP(B236,goc!$B$28:$AA$434,16,0)</f>
        <v>4000</v>
      </c>
      <c r="R236" s="2155">
        <f>VLOOKUP(B236,goc!$B$28:$AA$434,17,0)</f>
        <v>0</v>
      </c>
      <c r="S236" s="2155"/>
      <c r="T236" s="2155">
        <f>VLOOKUP(B236,goc!$B$28:$AA$434,19,0)</f>
        <v>0</v>
      </c>
      <c r="U236" s="2155">
        <v>3600</v>
      </c>
      <c r="V236" s="1780"/>
      <c r="W236" s="1780"/>
      <c r="X236" s="1780"/>
      <c r="Y236" s="1780"/>
      <c r="Z236" s="1780">
        <v>1200</v>
      </c>
      <c r="AA236" s="1780"/>
      <c r="AB236" s="1780">
        <v>1200</v>
      </c>
      <c r="AC236" s="1780"/>
      <c r="AD236" s="1780"/>
      <c r="AE236" s="2155">
        <f t="shared" si="19"/>
        <v>2400</v>
      </c>
      <c r="AF236" s="2155">
        <f>VLOOKUP(B236,goc!$B$28:$AA$434,21,0)</f>
        <v>3600</v>
      </c>
      <c r="AG236" s="2155">
        <f>VLOOKUP(B236,goc!$B$28:$AA$434,22,0)</f>
        <v>0</v>
      </c>
      <c r="AH236" s="2155">
        <f>VLOOKUP(B236,goc!$B$28:$AA$434,23,0)</f>
        <v>3600</v>
      </c>
      <c r="AI236" s="2155">
        <f>VLOOKUP(B236,goc!$B$28:$AA$434,25,0)</f>
        <v>0</v>
      </c>
      <c r="AJ236" s="2155">
        <f>VLOOKUP(B236,goc!$B$28:$AA$434,26,0)</f>
        <v>3600</v>
      </c>
      <c r="AK236" s="2155">
        <f t="shared" si="20"/>
        <v>-1200</v>
      </c>
      <c r="AL236" s="2155"/>
      <c r="AM236" s="2015" t="s">
        <v>2194</v>
      </c>
      <c r="AN236" s="1550">
        <f t="shared" si="21"/>
        <v>400</v>
      </c>
    </row>
    <row r="237" spans="1:40" ht="78.75">
      <c r="A237" s="1327">
        <v>52</v>
      </c>
      <c r="B237" s="1337" t="s">
        <v>1017</v>
      </c>
      <c r="C237" s="1337"/>
      <c r="D237" s="1337"/>
      <c r="E237" s="2155" t="s">
        <v>1117</v>
      </c>
      <c r="F237" s="1343" t="s">
        <v>1248</v>
      </c>
      <c r="G237" s="2157"/>
      <c r="H237" s="1341" t="s">
        <v>132</v>
      </c>
      <c r="I237" s="1330">
        <v>2018</v>
      </c>
      <c r="J237" s="1330"/>
      <c r="K237" s="1330">
        <v>2020</v>
      </c>
      <c r="L237" s="1330"/>
      <c r="M237" s="1346" t="s">
        <v>1428</v>
      </c>
      <c r="N237" s="1556" t="s">
        <v>2259</v>
      </c>
      <c r="O237" s="2155">
        <f>VLOOKUP(B237,goc!$B$28:$AA$434,14,0)</f>
        <v>3200</v>
      </c>
      <c r="P237" s="2155"/>
      <c r="Q237" s="2155">
        <f>VLOOKUP(B237,goc!$B$28:$AA$434,16,0)</f>
        <v>3200</v>
      </c>
      <c r="R237" s="2155">
        <f>VLOOKUP(B237,goc!$B$28:$AA$434,17,0)</f>
        <v>0</v>
      </c>
      <c r="S237" s="2155"/>
      <c r="T237" s="2155">
        <f>VLOOKUP(B237,goc!$B$28:$AA$434,19,0)</f>
        <v>0</v>
      </c>
      <c r="U237" s="2155">
        <v>2880</v>
      </c>
      <c r="V237" s="1496"/>
      <c r="W237" s="1496"/>
      <c r="X237" s="1496"/>
      <c r="Y237" s="1496">
        <v>40</v>
      </c>
      <c r="Z237" s="1496">
        <v>852</v>
      </c>
      <c r="AA237" s="1496"/>
      <c r="AB237" s="1496">
        <v>1988</v>
      </c>
      <c r="AC237" s="1496"/>
      <c r="AD237" s="1496"/>
      <c r="AE237" s="2155">
        <f t="shared" si="19"/>
        <v>2880</v>
      </c>
      <c r="AF237" s="2155">
        <f>VLOOKUP(B237,goc!$B$28:$AA$434,21,0)</f>
        <v>2880</v>
      </c>
      <c r="AG237" s="2155">
        <f>VLOOKUP(B237,goc!$B$28:$AA$434,22,0)</f>
        <v>0</v>
      </c>
      <c r="AH237" s="2155">
        <f>VLOOKUP(B237,goc!$B$28:$AA$434,23,0)</f>
        <v>2880</v>
      </c>
      <c r="AI237" s="2155">
        <f>VLOOKUP(B237,goc!$B$28:$AA$434,25,0)</f>
        <v>0</v>
      </c>
      <c r="AJ237" s="2155">
        <f>VLOOKUP(B237,goc!$B$28:$AA$434,26,0)</f>
        <v>2880</v>
      </c>
      <c r="AK237" s="2155">
        <f t="shared" si="20"/>
        <v>0</v>
      </c>
      <c r="AL237" s="2157"/>
      <c r="AM237" s="2159" t="s">
        <v>2196</v>
      </c>
      <c r="AN237" s="1550">
        <f t="shared" si="21"/>
        <v>320</v>
      </c>
    </row>
    <row r="238" spans="1:40" ht="117.75" customHeight="1">
      <c r="A238" s="1327">
        <v>53</v>
      </c>
      <c r="B238" s="1588" t="s">
        <v>2287</v>
      </c>
      <c r="C238" s="1345"/>
      <c r="D238" s="1345"/>
      <c r="E238" s="2155" t="s">
        <v>1117</v>
      </c>
      <c r="F238" s="1343" t="s">
        <v>1248</v>
      </c>
      <c r="G238" s="2157"/>
      <c r="H238" s="1341" t="s">
        <v>132</v>
      </c>
      <c r="I238" s="1330">
        <v>2019</v>
      </c>
      <c r="J238" s="1330"/>
      <c r="K238" s="1330">
        <v>2021</v>
      </c>
      <c r="L238" s="1330"/>
      <c r="M238" s="1330"/>
      <c r="N238" s="1415" t="s">
        <v>2269</v>
      </c>
      <c r="O238" s="2155">
        <f>VLOOKUP(B238,goc!$B$28:$AA$434,14,0)</f>
        <v>3000</v>
      </c>
      <c r="P238" s="2155"/>
      <c r="Q238" s="2155">
        <f>VLOOKUP(B238,goc!$B$28:$AA$434,16,0)</f>
        <v>3000</v>
      </c>
      <c r="R238" s="2155">
        <f>VLOOKUP(B238,goc!$B$28:$AA$434,17,0)</f>
        <v>0</v>
      </c>
      <c r="S238" s="2155"/>
      <c r="T238" s="2155">
        <f>VLOOKUP(B238,goc!$B$28:$AA$434,19,0)</f>
        <v>0</v>
      </c>
      <c r="U238" s="2155">
        <v>1620</v>
      </c>
      <c r="V238" s="1496"/>
      <c r="W238" s="1496"/>
      <c r="X238" s="1496"/>
      <c r="Y238" s="1496"/>
      <c r="Z238" s="1496"/>
      <c r="AA238" s="1496"/>
      <c r="AB238" s="1496">
        <v>810</v>
      </c>
      <c r="AC238" s="1496"/>
      <c r="AD238" s="1496">
        <v>1314</v>
      </c>
      <c r="AE238" s="2155">
        <f t="shared" si="19"/>
        <v>2124</v>
      </c>
      <c r="AF238" s="2155">
        <f>VLOOKUP(B238,goc!$B$28:$AA$434,21,0)</f>
        <v>1620</v>
      </c>
      <c r="AG238" s="2155">
        <f>VLOOKUP(B238,goc!$B$28:$AA$434,22,0)</f>
        <v>0</v>
      </c>
      <c r="AH238" s="2155">
        <f>VLOOKUP(B238,goc!$B$28:$AA$434,23,0)</f>
        <v>500</v>
      </c>
      <c r="AI238" s="2155">
        <f>VLOOKUP(B238,goc!$B$28:$AA$434,25,0)</f>
        <v>0</v>
      </c>
      <c r="AJ238" s="2155">
        <f>VLOOKUP(B238,goc!$B$28:$AA$434,26,0)</f>
        <v>1620</v>
      </c>
      <c r="AK238" s="2155">
        <f t="shared" si="20"/>
        <v>504</v>
      </c>
      <c r="AL238" s="2157"/>
      <c r="AM238" s="1967" t="s">
        <v>2286</v>
      </c>
      <c r="AN238" s="1550">
        <f t="shared" si="21"/>
        <v>1380</v>
      </c>
    </row>
    <row r="239" spans="1:40" ht="94.5">
      <c r="A239" s="1327">
        <v>54</v>
      </c>
      <c r="B239" s="1345" t="s">
        <v>1028</v>
      </c>
      <c r="C239" s="1345"/>
      <c r="D239" s="1345"/>
      <c r="E239" s="2155" t="s">
        <v>1117</v>
      </c>
      <c r="F239" s="1343" t="s">
        <v>1248</v>
      </c>
      <c r="G239" s="2157"/>
      <c r="H239" s="1340" t="s">
        <v>51</v>
      </c>
      <c r="I239" s="1330">
        <v>2019</v>
      </c>
      <c r="J239" s="1330"/>
      <c r="K239" s="1330">
        <v>2021</v>
      </c>
      <c r="L239" s="1330"/>
      <c r="M239" s="1346" t="s">
        <v>1433</v>
      </c>
      <c r="N239" s="1967" t="s">
        <v>1842</v>
      </c>
      <c r="O239" s="2155">
        <f>VLOOKUP(B239,goc!$B$28:$AA$434,14,0)</f>
        <v>5500</v>
      </c>
      <c r="P239" s="2155"/>
      <c r="Q239" s="2155">
        <f>VLOOKUP(B239,goc!$B$28:$AA$434,16,0)</f>
        <v>5500</v>
      </c>
      <c r="R239" s="2155">
        <f>VLOOKUP(B239,goc!$B$28:$AA$434,17,0)</f>
        <v>0</v>
      </c>
      <c r="S239" s="2155"/>
      <c r="T239" s="2155">
        <f>VLOOKUP(B239,goc!$B$28:$AA$434,19,0)</f>
        <v>0</v>
      </c>
      <c r="U239" s="2155">
        <v>2970</v>
      </c>
      <c r="V239" s="1780"/>
      <c r="W239" s="1780"/>
      <c r="X239" s="1780"/>
      <c r="Y239" s="1780"/>
      <c r="Z239" s="1780">
        <v>891</v>
      </c>
      <c r="AA239" s="1780"/>
      <c r="AB239" s="1780">
        <v>1040</v>
      </c>
      <c r="AC239" s="1780"/>
      <c r="AD239" s="1496">
        <v>3020</v>
      </c>
      <c r="AE239" s="2155">
        <f>SUM(V239:AD239)-50</f>
        <v>4901</v>
      </c>
      <c r="AF239" s="2155">
        <f>VLOOKUP(B239,goc!$B$28:$AA$434,21,0)</f>
        <v>2970</v>
      </c>
      <c r="AG239" s="2155">
        <f>VLOOKUP(B239,goc!$B$28:$AA$434,22,0)</f>
        <v>0</v>
      </c>
      <c r="AH239" s="2155">
        <f>VLOOKUP(B239,goc!$B$28:$AA$434,23,0)</f>
        <v>500</v>
      </c>
      <c r="AI239" s="2155">
        <f>VLOOKUP(B239,goc!$B$28:$AA$434,25,0)</f>
        <v>0</v>
      </c>
      <c r="AJ239" s="2155">
        <f>VLOOKUP(B239,goc!$B$28:$AA$434,26,0)</f>
        <v>2970</v>
      </c>
      <c r="AK239" s="2155">
        <f t="shared" si="20"/>
        <v>1931</v>
      </c>
      <c r="AL239" s="2159" t="s">
        <v>1713</v>
      </c>
      <c r="AN239" s="1550">
        <f t="shared" si="21"/>
        <v>2530</v>
      </c>
    </row>
    <row r="240" spans="1:40" ht="49.5" customHeight="1">
      <c r="A240" s="1327">
        <v>55</v>
      </c>
      <c r="B240" s="1345" t="s">
        <v>1864</v>
      </c>
      <c r="C240" s="1345"/>
      <c r="D240" s="1345"/>
      <c r="E240" s="2155" t="s">
        <v>1117</v>
      </c>
      <c r="F240" s="1343" t="s">
        <v>1248</v>
      </c>
      <c r="G240" s="2157"/>
      <c r="H240" s="1341" t="s">
        <v>19</v>
      </c>
      <c r="I240" s="1330">
        <v>2019</v>
      </c>
      <c r="J240" s="1330"/>
      <c r="K240" s="1330">
        <v>2021</v>
      </c>
      <c r="L240" s="1330"/>
      <c r="M240" s="1346"/>
      <c r="N240" s="1556" t="s">
        <v>1871</v>
      </c>
      <c r="O240" s="2155">
        <f>VLOOKUP(B240,goc!$B$28:$AA$434,14,0)</f>
        <v>4000</v>
      </c>
      <c r="P240" s="2155"/>
      <c r="Q240" s="2155">
        <f>VLOOKUP(B240,goc!$B$28:$AA$434,16,0)</f>
        <v>4000</v>
      </c>
      <c r="R240" s="2155">
        <f>VLOOKUP(B240,goc!$B$28:$AA$434,17,0)</f>
        <v>0</v>
      </c>
      <c r="S240" s="2155"/>
      <c r="T240" s="2155">
        <f>VLOOKUP(B240,goc!$B$28:$AA$434,19,0)</f>
        <v>0</v>
      </c>
      <c r="U240" s="2155">
        <v>2160</v>
      </c>
      <c r="V240" s="1780"/>
      <c r="W240" s="1780"/>
      <c r="X240" s="1780"/>
      <c r="Y240" s="1780"/>
      <c r="Z240" s="1780"/>
      <c r="AA240" s="1780"/>
      <c r="AB240" s="1780">
        <v>720</v>
      </c>
      <c r="AC240" s="1780"/>
      <c r="AD240" s="1496">
        <v>1008</v>
      </c>
      <c r="AE240" s="2155">
        <f t="shared" si="19"/>
        <v>1728</v>
      </c>
      <c r="AF240" s="2155">
        <f>VLOOKUP(B240,goc!$B$28:$AA$434,21,0)</f>
        <v>2160</v>
      </c>
      <c r="AG240" s="2155">
        <f>VLOOKUP(B240,goc!$B$28:$AA$434,22,0)</f>
        <v>0</v>
      </c>
      <c r="AH240" s="2155">
        <f>VLOOKUP(B240,goc!$B$28:$AA$434,23,0)</f>
        <v>500</v>
      </c>
      <c r="AI240" s="2155">
        <f>VLOOKUP(B240,goc!$B$28:$AA$434,25,0)</f>
        <v>0</v>
      </c>
      <c r="AJ240" s="2155">
        <f>VLOOKUP(B240,goc!$B$28:$AA$434,26,0)</f>
        <v>2160</v>
      </c>
      <c r="AK240" s="2155">
        <f t="shared" si="20"/>
        <v>-432</v>
      </c>
      <c r="AL240" s="2159" t="str">
        <f>VLOOKUP($B240,'[3]Bo sung'!$B$10:$U$165,15,0)</f>
        <v>NQ KH năm
2019</v>
      </c>
      <c r="AM240" s="1967" t="s">
        <v>2285</v>
      </c>
      <c r="AN240" s="1550">
        <f t="shared" si="21"/>
        <v>1840</v>
      </c>
    </row>
    <row r="241" spans="1:40" ht="94.5" customHeight="1">
      <c r="A241" s="1327">
        <v>56</v>
      </c>
      <c r="B241" s="1573" t="s">
        <v>1865</v>
      </c>
      <c r="C241" s="1345"/>
      <c r="D241" s="1345"/>
      <c r="E241" s="2155" t="s">
        <v>1117</v>
      </c>
      <c r="F241" s="1343" t="s">
        <v>1248</v>
      </c>
      <c r="G241" s="2157"/>
      <c r="H241" s="1341" t="s">
        <v>19</v>
      </c>
      <c r="I241" s="1330">
        <v>2019</v>
      </c>
      <c r="J241" s="1330"/>
      <c r="K241" s="1330">
        <v>2021</v>
      </c>
      <c r="L241" s="1330"/>
      <c r="M241" s="1330"/>
      <c r="N241" s="1556" t="s">
        <v>1872</v>
      </c>
      <c r="O241" s="2155">
        <f>VLOOKUP(B241,goc!$B$28:$AA$434,14,0)</f>
        <v>3000</v>
      </c>
      <c r="P241" s="2155"/>
      <c r="Q241" s="2155">
        <f>VLOOKUP(B241,goc!$B$28:$AA$434,16,0)</f>
        <v>3000</v>
      </c>
      <c r="R241" s="2155">
        <f>VLOOKUP(B241,goc!$B$28:$AA$434,17,0)</f>
        <v>0</v>
      </c>
      <c r="S241" s="2155"/>
      <c r="T241" s="2155">
        <f>VLOOKUP(B241,goc!$B$28:$AA$434,19,0)</f>
        <v>0</v>
      </c>
      <c r="U241" s="2155">
        <v>1620</v>
      </c>
      <c r="V241" s="1780"/>
      <c r="W241" s="1780"/>
      <c r="X241" s="1780"/>
      <c r="Y241" s="1780"/>
      <c r="Z241" s="1780"/>
      <c r="AA241" s="1780"/>
      <c r="AB241" s="1780">
        <v>900</v>
      </c>
      <c r="AC241" s="1780"/>
      <c r="AD241" s="1496">
        <v>1260</v>
      </c>
      <c r="AE241" s="2155">
        <f t="shared" si="19"/>
        <v>2160</v>
      </c>
      <c r="AF241" s="2155">
        <f>VLOOKUP(B241,goc!$B$28:$AA$434,21,0)</f>
        <v>1620</v>
      </c>
      <c r="AG241" s="2155">
        <f>VLOOKUP(B241,goc!$B$28:$AA$434,22,0)</f>
        <v>0</v>
      </c>
      <c r="AH241" s="2155">
        <f>VLOOKUP(B241,goc!$B$28:$AA$434,23,0)</f>
        <v>500</v>
      </c>
      <c r="AI241" s="2155">
        <f>VLOOKUP(B241,goc!$B$28:$AA$434,25,0)</f>
        <v>0</v>
      </c>
      <c r="AJ241" s="2155">
        <f>VLOOKUP(B241,goc!$B$28:$AA$434,26,0)</f>
        <v>1620</v>
      </c>
      <c r="AK241" s="2155">
        <f t="shared" si="20"/>
        <v>540</v>
      </c>
      <c r="AL241" s="2159" t="s">
        <v>1857</v>
      </c>
      <c r="AM241" s="1967" t="s">
        <v>2292</v>
      </c>
      <c r="AN241" s="1550">
        <f t="shared" si="21"/>
        <v>1380</v>
      </c>
    </row>
    <row r="242" spans="1:40" ht="110.25">
      <c r="A242" s="1327">
        <v>57</v>
      </c>
      <c r="B242" s="1574" t="s">
        <v>1867</v>
      </c>
      <c r="C242" s="1345"/>
      <c r="D242" s="1345"/>
      <c r="E242" s="2155" t="s">
        <v>1117</v>
      </c>
      <c r="F242" s="1343" t="s">
        <v>1248</v>
      </c>
      <c r="G242" s="2156"/>
      <c r="H242" s="1341" t="s">
        <v>19</v>
      </c>
      <c r="I242" s="1330">
        <v>2019</v>
      </c>
      <c r="J242" s="1330"/>
      <c r="K242" s="1330">
        <v>2021</v>
      </c>
      <c r="L242" s="1330"/>
      <c r="M242" s="1330"/>
      <c r="N242" s="1556" t="s">
        <v>1874</v>
      </c>
      <c r="O242" s="2155">
        <f>VLOOKUP(B242,goc!$B$28:$AA$434,14,0)</f>
        <v>4000</v>
      </c>
      <c r="P242" s="2155"/>
      <c r="Q242" s="2155">
        <f>VLOOKUP(B242,goc!$B$28:$AA$434,16,0)</f>
        <v>4000</v>
      </c>
      <c r="R242" s="2155">
        <f>VLOOKUP(B242,goc!$B$28:$AA$434,17,0)</f>
        <v>0</v>
      </c>
      <c r="S242" s="2155"/>
      <c r="T242" s="2155">
        <f>VLOOKUP(B242,goc!$B$28:$AA$434,19,0)</f>
        <v>0</v>
      </c>
      <c r="U242" s="2155">
        <v>2160</v>
      </c>
      <c r="V242" s="1780"/>
      <c r="W242" s="1780"/>
      <c r="X242" s="1780"/>
      <c r="Y242" s="1780"/>
      <c r="Z242" s="1780"/>
      <c r="AA242" s="1780"/>
      <c r="AB242" s="1780">
        <v>1200</v>
      </c>
      <c r="AC242" s="1780"/>
      <c r="AD242" s="1496">
        <v>1680</v>
      </c>
      <c r="AE242" s="2155">
        <f t="shared" si="19"/>
        <v>2880</v>
      </c>
      <c r="AF242" s="2155">
        <f>VLOOKUP(B242,goc!$B$28:$AA$434,21,0)</f>
        <v>2160</v>
      </c>
      <c r="AG242" s="2155">
        <f>VLOOKUP(B242,goc!$B$28:$AA$434,22,0)</f>
        <v>0</v>
      </c>
      <c r="AH242" s="2155">
        <f>VLOOKUP(B242,goc!$B$28:$AA$434,23,0)</f>
        <v>500</v>
      </c>
      <c r="AI242" s="2155">
        <f>VLOOKUP(B242,goc!$B$28:$AA$434,25,0)</f>
        <v>0</v>
      </c>
      <c r="AJ242" s="2155">
        <f>VLOOKUP(B242,goc!$B$28:$AA$434,26,0)</f>
        <v>2160</v>
      </c>
      <c r="AK242" s="2155">
        <f t="shared" si="20"/>
        <v>720</v>
      </c>
      <c r="AL242" s="2159" t="s">
        <v>1857</v>
      </c>
      <c r="AM242" s="1967" t="s">
        <v>2293</v>
      </c>
      <c r="AN242" s="1550">
        <f t="shared" si="21"/>
        <v>1840</v>
      </c>
    </row>
    <row r="243" spans="1:40" ht="59.25" customHeight="1">
      <c r="A243" s="1327">
        <v>58</v>
      </c>
      <c r="B243" s="1345" t="s">
        <v>2284</v>
      </c>
      <c r="C243" s="1345"/>
      <c r="D243" s="1345"/>
      <c r="E243" s="2155" t="s">
        <v>1117</v>
      </c>
      <c r="F243" s="1343" t="s">
        <v>1248</v>
      </c>
      <c r="G243" s="2156"/>
      <c r="H243" s="1331" t="s">
        <v>211</v>
      </c>
      <c r="I243" s="1330">
        <v>2019</v>
      </c>
      <c r="J243" s="1330"/>
      <c r="K243" s="1330">
        <v>2021</v>
      </c>
      <c r="L243" s="1330"/>
      <c r="M243" s="1330"/>
      <c r="N243" s="1556" t="s">
        <v>1841</v>
      </c>
      <c r="O243" s="2155">
        <f>VLOOKUP(B243,goc!$B$28:$AA$434,14,0)</f>
        <v>4500</v>
      </c>
      <c r="P243" s="2155"/>
      <c r="Q243" s="2155">
        <f>VLOOKUP(B243,goc!$B$28:$AA$434,16,0)</f>
        <v>4500</v>
      </c>
      <c r="R243" s="2155">
        <f>VLOOKUP(B243,goc!$B$28:$AA$434,17,0)</f>
        <v>0</v>
      </c>
      <c r="S243" s="2155"/>
      <c r="T243" s="2155">
        <f>VLOOKUP(B243,goc!$B$28:$AA$434,19,0)</f>
        <v>0</v>
      </c>
      <c r="U243" s="2155">
        <v>2430</v>
      </c>
      <c r="V243" s="1780"/>
      <c r="W243" s="1780"/>
      <c r="X243" s="1780"/>
      <c r="Y243" s="1780">
        <v>40</v>
      </c>
      <c r="Z243" s="1780">
        <v>1188</v>
      </c>
      <c r="AA243" s="1780"/>
      <c r="AB243" s="1780">
        <v>1386</v>
      </c>
      <c r="AC243" s="1780"/>
      <c r="AD243" s="1496">
        <v>1436</v>
      </c>
      <c r="AE243" s="2155">
        <f t="shared" si="19"/>
        <v>4050</v>
      </c>
      <c r="AF243" s="2155">
        <f>VLOOKUP(B243,goc!$B$28:$AA$434,21,0)</f>
        <v>2430</v>
      </c>
      <c r="AG243" s="2155">
        <f>VLOOKUP(B243,goc!$B$28:$AA$434,22,0)</f>
        <v>0</v>
      </c>
      <c r="AH243" s="2155">
        <f>VLOOKUP(B243,goc!$B$28:$AA$434,23,0)</f>
        <v>500</v>
      </c>
      <c r="AI243" s="2155">
        <f>VLOOKUP(B243,goc!$B$28:$AA$434,25,0)</f>
        <v>0</v>
      </c>
      <c r="AJ243" s="2155">
        <f>VLOOKUP(B243,goc!$B$28:$AA$434,26,0)</f>
        <v>2430</v>
      </c>
      <c r="AK243" s="2155">
        <f t="shared" si="20"/>
        <v>1620</v>
      </c>
      <c r="AL243" s="2158" t="s">
        <v>1713</v>
      </c>
      <c r="AM243" s="1967" t="s">
        <v>2198</v>
      </c>
      <c r="AN243" s="1550">
        <f t="shared" si="21"/>
        <v>2070</v>
      </c>
    </row>
    <row r="244" spans="1:40" ht="78.75">
      <c r="A244" s="1327">
        <v>59</v>
      </c>
      <c r="B244" s="1345" t="s">
        <v>1037</v>
      </c>
      <c r="C244" s="1345"/>
      <c r="D244" s="1345"/>
      <c r="E244" s="2155" t="s">
        <v>1117</v>
      </c>
      <c r="F244" s="1343" t="s">
        <v>1248</v>
      </c>
      <c r="G244" s="2156"/>
      <c r="H244" s="1336" t="s">
        <v>189</v>
      </c>
      <c r="I244" s="1330">
        <v>2019</v>
      </c>
      <c r="J244" s="1330"/>
      <c r="K244" s="1330">
        <v>2021</v>
      </c>
      <c r="L244" s="1330"/>
      <c r="M244" s="1346" t="s">
        <v>1435</v>
      </c>
      <c r="N244" s="1556" t="s">
        <v>2271</v>
      </c>
      <c r="O244" s="2155">
        <f>VLOOKUP(B244,goc!$B$28:$AA$434,14,0)</f>
        <v>3000</v>
      </c>
      <c r="P244" s="2155"/>
      <c r="Q244" s="2155">
        <f>VLOOKUP(B244,goc!$B$28:$AA$434,16,0)</f>
        <v>3000</v>
      </c>
      <c r="R244" s="2155">
        <f>VLOOKUP(B244,goc!$B$28:$AA$434,17,0)</f>
        <v>0</v>
      </c>
      <c r="S244" s="2155"/>
      <c r="T244" s="2155">
        <f>VLOOKUP(B244,goc!$B$28:$AA$434,19,0)</f>
        <v>0</v>
      </c>
      <c r="U244" s="2155">
        <v>1620</v>
      </c>
      <c r="V244" s="1780"/>
      <c r="W244" s="1780"/>
      <c r="X244" s="1780"/>
      <c r="Y244" s="1780"/>
      <c r="Z244" s="1780"/>
      <c r="AA244" s="1780"/>
      <c r="AB244" s="1780">
        <v>810</v>
      </c>
      <c r="AC244" s="1780"/>
      <c r="AD244" s="1496">
        <v>1238</v>
      </c>
      <c r="AE244" s="2155">
        <f t="shared" si="19"/>
        <v>2048</v>
      </c>
      <c r="AF244" s="2155">
        <f>VLOOKUP(B244,goc!$B$28:$AA$434,21,0)</f>
        <v>1620</v>
      </c>
      <c r="AG244" s="2155">
        <f>VLOOKUP(B244,goc!$B$28:$AA$434,22,0)</f>
        <v>0</v>
      </c>
      <c r="AH244" s="2155">
        <f>VLOOKUP(B244,goc!$B$28:$AA$434,23,0)</f>
        <v>500</v>
      </c>
      <c r="AI244" s="2155">
        <f>VLOOKUP(B244,goc!$B$28:$AA$434,25,0)</f>
        <v>0</v>
      </c>
      <c r="AJ244" s="2155">
        <f>VLOOKUP(B244,goc!$B$28:$AA$434,26,0)</f>
        <v>1620</v>
      </c>
      <c r="AK244" s="2155">
        <f t="shared" si="20"/>
        <v>428</v>
      </c>
      <c r="AL244" s="2156"/>
      <c r="AM244" s="2017" t="s">
        <v>2200</v>
      </c>
      <c r="AN244" s="1550">
        <f t="shared" si="21"/>
        <v>1380</v>
      </c>
    </row>
    <row r="245" spans="1:40" ht="41.25" customHeight="1">
      <c r="A245" s="1327">
        <v>60</v>
      </c>
      <c r="B245" s="1345" t="s">
        <v>1039</v>
      </c>
      <c r="C245" s="1345"/>
      <c r="D245" s="1345"/>
      <c r="E245" s="2155" t="s">
        <v>1117</v>
      </c>
      <c r="F245" s="1343" t="s">
        <v>1248</v>
      </c>
      <c r="G245" s="2157"/>
      <c r="H245" s="1331" t="s">
        <v>211</v>
      </c>
      <c r="I245" s="1330">
        <v>2019</v>
      </c>
      <c r="J245" s="1330"/>
      <c r="K245" s="1330">
        <v>2021</v>
      </c>
      <c r="L245" s="1330"/>
      <c r="M245" s="1330"/>
      <c r="N245" s="1556" t="s">
        <v>2273</v>
      </c>
      <c r="O245" s="2155">
        <f>VLOOKUP(B245,goc!$B$28:$AA$434,14,0)</f>
        <v>4000</v>
      </c>
      <c r="P245" s="2155"/>
      <c r="Q245" s="2155">
        <f>VLOOKUP(B245,goc!$B$28:$AA$434,16,0)</f>
        <v>4000</v>
      </c>
      <c r="R245" s="2155">
        <f>VLOOKUP(B245,goc!$B$28:$AA$434,17,0)</f>
        <v>0</v>
      </c>
      <c r="S245" s="2155"/>
      <c r="T245" s="2155">
        <f>VLOOKUP(B245,goc!$B$28:$AA$434,19,0)</f>
        <v>0</v>
      </c>
      <c r="U245" s="2155">
        <v>2160</v>
      </c>
      <c r="V245" s="1496"/>
      <c r="W245" s="1496"/>
      <c r="X245" s="1496"/>
      <c r="Y245" s="1496"/>
      <c r="Z245" s="1496"/>
      <c r="AA245" s="1496"/>
      <c r="AB245" s="1496">
        <v>1080</v>
      </c>
      <c r="AC245" s="1496"/>
      <c r="AD245" s="1496">
        <v>792</v>
      </c>
      <c r="AE245" s="2155">
        <f t="shared" si="19"/>
        <v>1872</v>
      </c>
      <c r="AF245" s="2155">
        <f>VLOOKUP(B245,goc!$B$28:$AA$434,21,0)</f>
        <v>2160</v>
      </c>
      <c r="AG245" s="2155">
        <f>VLOOKUP(B245,goc!$B$28:$AA$434,22,0)</f>
        <v>0</v>
      </c>
      <c r="AH245" s="2155">
        <f>VLOOKUP(B245,goc!$B$28:$AA$434,23,0)</f>
        <v>500</v>
      </c>
      <c r="AI245" s="2155">
        <f>VLOOKUP(B245,goc!$B$28:$AA$434,25,0)</f>
        <v>0</v>
      </c>
      <c r="AJ245" s="2155">
        <f>VLOOKUP(B245,goc!$B$28:$AA$434,26,0)</f>
        <v>2160</v>
      </c>
      <c r="AK245" s="2155">
        <f t="shared" si="20"/>
        <v>-288</v>
      </c>
      <c r="AL245" s="2156"/>
      <c r="AM245" s="1776" t="s">
        <v>2201</v>
      </c>
      <c r="AN245" s="1550">
        <f t="shared" si="21"/>
        <v>1840</v>
      </c>
    </row>
    <row r="246" spans="1:40" ht="76.5" customHeight="1">
      <c r="A246" s="1327">
        <v>61</v>
      </c>
      <c r="B246" s="1345" t="s">
        <v>2294</v>
      </c>
      <c r="C246" s="1345"/>
      <c r="D246" s="1345"/>
      <c r="E246" s="2155" t="s">
        <v>1117</v>
      </c>
      <c r="F246" s="1343" t="s">
        <v>1248</v>
      </c>
      <c r="G246" s="2157"/>
      <c r="H246" s="1341" t="s">
        <v>132</v>
      </c>
      <c r="I246" s="1330">
        <v>2019</v>
      </c>
      <c r="J246" s="1330"/>
      <c r="K246" s="1330">
        <v>2021</v>
      </c>
      <c r="L246" s="1330"/>
      <c r="M246" s="1330"/>
      <c r="N246" s="1967" t="s">
        <v>2275</v>
      </c>
      <c r="O246" s="2155">
        <f>VLOOKUP(B246,goc!$B$28:$AA$434,14,0)</f>
        <v>5500</v>
      </c>
      <c r="P246" s="2155"/>
      <c r="Q246" s="2155">
        <f>VLOOKUP(B246,goc!$B$28:$AA$434,16,0)</f>
        <v>5500</v>
      </c>
      <c r="R246" s="2155">
        <f>VLOOKUP(B246,goc!$B$28:$AA$434,17,0)</f>
        <v>0</v>
      </c>
      <c r="S246" s="2155"/>
      <c r="T246" s="2155">
        <f>VLOOKUP(B246,goc!$B$28:$AA$434,19,0)</f>
        <v>0</v>
      </c>
      <c r="U246" s="2155">
        <v>2970</v>
      </c>
      <c r="V246" s="1780"/>
      <c r="W246" s="1780"/>
      <c r="X246" s="1780"/>
      <c r="Y246" s="1780"/>
      <c r="Z246" s="1780"/>
      <c r="AA246" s="1780"/>
      <c r="AB246" s="1780">
        <v>1485</v>
      </c>
      <c r="AC246" s="1780"/>
      <c r="AD246" s="1496">
        <v>2409</v>
      </c>
      <c r="AE246" s="2155">
        <f t="shared" si="19"/>
        <v>3894</v>
      </c>
      <c r="AF246" s="2155">
        <f>VLOOKUP(B246,goc!$B$28:$AA$434,21,0)</f>
        <v>2970</v>
      </c>
      <c r="AG246" s="2155">
        <f>VLOOKUP(B246,goc!$B$28:$AA$434,22,0)</f>
        <v>0</v>
      </c>
      <c r="AH246" s="2155">
        <f>VLOOKUP(B246,goc!$B$28:$AA$434,23,0)</f>
        <v>500</v>
      </c>
      <c r="AI246" s="2155">
        <f>VLOOKUP(B246,goc!$B$28:$AA$434,25,0)</f>
        <v>0</v>
      </c>
      <c r="AJ246" s="2155">
        <f>VLOOKUP(B246,goc!$B$28:$AA$434,26,0)</f>
        <v>2970</v>
      </c>
      <c r="AK246" s="2155">
        <f t="shared" si="20"/>
        <v>924</v>
      </c>
      <c r="AL246" s="2155"/>
      <c r="AM246" s="2015" t="s">
        <v>2295</v>
      </c>
      <c r="AN246" s="1550">
        <f t="shared" si="21"/>
        <v>2530</v>
      </c>
    </row>
    <row r="247" spans="1:40" ht="57.75" customHeight="1">
      <c r="A247" s="1327">
        <v>62</v>
      </c>
      <c r="B247" s="1345" t="s">
        <v>1080</v>
      </c>
      <c r="C247" s="1345"/>
      <c r="D247" s="1345"/>
      <c r="E247" s="2155" t="s">
        <v>1117</v>
      </c>
      <c r="F247" s="1343" t="s">
        <v>1248</v>
      </c>
      <c r="G247" s="2157"/>
      <c r="H247" s="1345" t="s">
        <v>189</v>
      </c>
      <c r="I247" s="1330">
        <v>2020</v>
      </c>
      <c r="J247" s="1330"/>
      <c r="K247" s="1330">
        <v>2022</v>
      </c>
      <c r="L247" s="1330"/>
      <c r="M247" s="1330"/>
      <c r="N247" s="1556" t="s">
        <v>2400</v>
      </c>
      <c r="O247" s="2155">
        <f>VLOOKUP(B247,goc!$B$28:$AA$434,14,0)</f>
        <v>3200</v>
      </c>
      <c r="P247" s="2155"/>
      <c r="Q247" s="2155">
        <f>VLOOKUP(B247,goc!$B$28:$AA$434,16,0)</f>
        <v>3200</v>
      </c>
      <c r="R247" s="2155">
        <f>VLOOKUP(B247,goc!$B$28:$AA$434,17,0)</f>
        <v>0</v>
      </c>
      <c r="S247" s="2155"/>
      <c r="T247" s="2155">
        <f>VLOOKUP(B247,goc!$B$28:$AA$434,19,0)</f>
        <v>0</v>
      </c>
      <c r="U247" s="2155">
        <v>864</v>
      </c>
      <c r="V247" s="1496"/>
      <c r="W247" s="1496"/>
      <c r="X247" s="1496"/>
      <c r="Y247" s="1496"/>
      <c r="Z247" s="1496"/>
      <c r="AA247" s="1496"/>
      <c r="AB247" s="1496"/>
      <c r="AC247" s="1496"/>
      <c r="AD247" s="1496">
        <v>798</v>
      </c>
      <c r="AE247" s="2155">
        <f t="shared" si="19"/>
        <v>798</v>
      </c>
      <c r="AF247" s="2155">
        <f>VLOOKUP(B247,goc!$B$28:$AA$434,21,0)</f>
        <v>864</v>
      </c>
      <c r="AG247" s="2155">
        <f>VLOOKUP(B247,goc!$B$28:$AA$434,22,0)</f>
        <v>0</v>
      </c>
      <c r="AH247" s="2155">
        <f>VLOOKUP(B247,goc!$B$28:$AA$434,23,0)</f>
        <v>500</v>
      </c>
      <c r="AI247" s="2155">
        <f>VLOOKUP(B247,goc!$B$28:$AA$434,25,0)</f>
        <v>0</v>
      </c>
      <c r="AJ247" s="2155">
        <f>VLOOKUP(B247,goc!$B$28:$AA$434,26,0)</f>
        <v>864</v>
      </c>
      <c r="AK247" s="2155">
        <f t="shared" si="20"/>
        <v>-66</v>
      </c>
      <c r="AL247" s="2156"/>
      <c r="AM247" s="1776"/>
      <c r="AN247" s="1550">
        <f t="shared" si="21"/>
        <v>2336</v>
      </c>
    </row>
    <row r="248" spans="1:40" ht="110.25">
      <c r="A248" s="1327">
        <v>63</v>
      </c>
      <c r="B248" s="1337" t="s">
        <v>2296</v>
      </c>
      <c r="C248" s="1337"/>
      <c r="D248" s="1337"/>
      <c r="E248" s="2155" t="s">
        <v>1117</v>
      </c>
      <c r="F248" s="1343" t="s">
        <v>1248</v>
      </c>
      <c r="G248" s="2157"/>
      <c r="H248" s="1340" t="s">
        <v>237</v>
      </c>
      <c r="I248" s="1330">
        <v>2020</v>
      </c>
      <c r="J248" s="1330"/>
      <c r="K248" s="1330">
        <v>2022</v>
      </c>
      <c r="L248" s="1330"/>
      <c r="M248" s="1330"/>
      <c r="N248" s="1556" t="s">
        <v>1860</v>
      </c>
      <c r="O248" s="2155">
        <f>VLOOKUP(B248,goc!$B$28:$AA$434,14,0)</f>
        <v>4000</v>
      </c>
      <c r="P248" s="2155"/>
      <c r="Q248" s="2155">
        <f>VLOOKUP(B248,goc!$B$28:$AA$434,16,0)</f>
        <v>4000</v>
      </c>
      <c r="R248" s="2155">
        <f>VLOOKUP(B248,goc!$B$28:$AA$434,17,0)</f>
        <v>0</v>
      </c>
      <c r="S248" s="2155"/>
      <c r="T248" s="2155">
        <f>VLOOKUP(B248,goc!$B$28:$AA$434,19,0)</f>
        <v>0</v>
      </c>
      <c r="U248" s="2155">
        <v>1080</v>
      </c>
      <c r="V248" s="1496"/>
      <c r="W248" s="1496"/>
      <c r="X248" s="1496"/>
      <c r="Y248" s="1496"/>
      <c r="Z248" s="1496"/>
      <c r="AA248" s="1496"/>
      <c r="AB248" s="1496">
        <v>1200</v>
      </c>
      <c r="AC248" s="1496"/>
      <c r="AD248" s="1496">
        <v>1680</v>
      </c>
      <c r="AE248" s="2155">
        <f t="shared" si="19"/>
        <v>2880</v>
      </c>
      <c r="AF248" s="2155">
        <f>VLOOKUP(B248,goc!$B$28:$AA$434,21,0)</f>
        <v>1080</v>
      </c>
      <c r="AG248" s="2155">
        <f>VLOOKUP(B248,goc!$B$28:$AA$434,22,0)</f>
        <v>0</v>
      </c>
      <c r="AH248" s="2155">
        <f>VLOOKUP(B248,goc!$B$28:$AA$434,23,0)</f>
        <v>500</v>
      </c>
      <c r="AI248" s="2155">
        <f>VLOOKUP(B248,goc!$B$28:$AA$434,25,0)</f>
        <v>0</v>
      </c>
      <c r="AJ248" s="2155">
        <f>VLOOKUP(B248,goc!$B$28:$AA$434,26,0)</f>
        <v>1080</v>
      </c>
      <c r="AK248" s="2155">
        <f t="shared" si="20"/>
        <v>1800</v>
      </c>
      <c r="AL248" s="2160" t="s">
        <v>1857</v>
      </c>
      <c r="AM248" s="2015" t="s">
        <v>2297</v>
      </c>
      <c r="AN248" s="1550">
        <f t="shared" si="21"/>
        <v>2920</v>
      </c>
    </row>
    <row r="249" spans="1:40" ht="78.75">
      <c r="A249" s="1327">
        <v>64</v>
      </c>
      <c r="B249" s="1337" t="s">
        <v>1086</v>
      </c>
      <c r="C249" s="1337"/>
      <c r="D249" s="1337"/>
      <c r="E249" s="2155" t="s">
        <v>1117</v>
      </c>
      <c r="F249" s="1343" t="s">
        <v>1248</v>
      </c>
      <c r="G249" s="2157"/>
      <c r="H249" s="1345" t="s">
        <v>237</v>
      </c>
      <c r="I249" s="1330">
        <v>2020</v>
      </c>
      <c r="J249" s="1330"/>
      <c r="K249" s="1330">
        <v>2022</v>
      </c>
      <c r="L249" s="1330"/>
      <c r="M249" s="1346" t="s">
        <v>1448</v>
      </c>
      <c r="N249" s="1556" t="s">
        <v>1861</v>
      </c>
      <c r="O249" s="2155">
        <f>VLOOKUP(B249,goc!$B$28:$AA$434,14,0)</f>
        <v>4000</v>
      </c>
      <c r="P249" s="2155"/>
      <c r="Q249" s="2155">
        <f>VLOOKUP(B249,goc!$B$28:$AA$434,16,0)</f>
        <v>4000</v>
      </c>
      <c r="R249" s="2155">
        <f>VLOOKUP(B249,goc!$B$28:$AA$434,17,0)</f>
        <v>0</v>
      </c>
      <c r="S249" s="2155"/>
      <c r="T249" s="2155">
        <f>VLOOKUP(B249,goc!$B$28:$AA$434,19,0)</f>
        <v>0</v>
      </c>
      <c r="U249" s="2155">
        <v>1080</v>
      </c>
      <c r="V249" s="1496"/>
      <c r="W249" s="1496"/>
      <c r="X249" s="1496"/>
      <c r="Y249" s="1496"/>
      <c r="Z249" s="1496"/>
      <c r="AA249" s="1496"/>
      <c r="AB249" s="1496">
        <v>1200</v>
      </c>
      <c r="AC249" s="1496"/>
      <c r="AD249" s="1496">
        <v>1680</v>
      </c>
      <c r="AE249" s="2155">
        <f t="shared" si="19"/>
        <v>2880</v>
      </c>
      <c r="AF249" s="2155">
        <f>VLOOKUP(B249,goc!$B$28:$AA$434,21,0)</f>
        <v>1080</v>
      </c>
      <c r="AG249" s="2155">
        <f>VLOOKUP(B249,goc!$B$28:$AA$434,22,0)</f>
        <v>0</v>
      </c>
      <c r="AH249" s="2155">
        <f>VLOOKUP(B249,goc!$B$28:$AA$434,23,0)</f>
        <v>500</v>
      </c>
      <c r="AI249" s="2155">
        <f>VLOOKUP(B249,goc!$B$28:$AA$434,25,0)</f>
        <v>0</v>
      </c>
      <c r="AJ249" s="2155">
        <f>VLOOKUP(B249,goc!$B$28:$AA$434,26,0)</f>
        <v>1080</v>
      </c>
      <c r="AK249" s="2155">
        <f t="shared" si="20"/>
        <v>1800</v>
      </c>
      <c r="AL249" s="2160" t="s">
        <v>1857</v>
      </c>
      <c r="AM249" s="2015" t="s">
        <v>2202</v>
      </c>
      <c r="AN249" s="1550">
        <f t="shared" si="21"/>
        <v>2920</v>
      </c>
    </row>
    <row r="250" spans="1:40" ht="78.75">
      <c r="A250" s="1327">
        <v>65</v>
      </c>
      <c r="B250" s="1337" t="s">
        <v>1087</v>
      </c>
      <c r="C250" s="1337"/>
      <c r="D250" s="1337"/>
      <c r="E250" s="2155" t="s">
        <v>1117</v>
      </c>
      <c r="F250" s="1343" t="s">
        <v>1248</v>
      </c>
      <c r="G250" s="2157"/>
      <c r="H250" s="1340" t="s">
        <v>51</v>
      </c>
      <c r="I250" s="1330">
        <v>2020</v>
      </c>
      <c r="J250" s="1330"/>
      <c r="K250" s="1330">
        <v>2022</v>
      </c>
      <c r="L250" s="1330"/>
      <c r="M250" s="1346" t="s">
        <v>1449</v>
      </c>
      <c r="N250" s="1854" t="str">
        <f>VLOOKUP($B250,[2]DATA!$B$7:$AV$680,12,0)</f>
        <v>4258/QĐ-UBND ngày 31/10/2019</v>
      </c>
      <c r="O250" s="2155">
        <f>VLOOKUP(B250,goc!$B$28:$AA$434,14,0)</f>
        <v>4500</v>
      </c>
      <c r="P250" s="2155"/>
      <c r="Q250" s="2155">
        <f>VLOOKUP(B250,goc!$B$28:$AA$434,16,0)</f>
        <v>4500</v>
      </c>
      <c r="R250" s="2155">
        <f>VLOOKUP(B250,goc!$B$28:$AA$434,17,0)</f>
        <v>0</v>
      </c>
      <c r="S250" s="2155"/>
      <c r="T250" s="2155">
        <f>VLOOKUP(B250,goc!$B$28:$AA$434,19,0)</f>
        <v>0</v>
      </c>
      <c r="U250" s="2155">
        <v>1215</v>
      </c>
      <c r="V250" s="1496"/>
      <c r="W250" s="1496"/>
      <c r="X250" s="1496"/>
      <c r="Y250" s="1496"/>
      <c r="Z250" s="1496"/>
      <c r="AA250" s="1496"/>
      <c r="AB250" s="1496"/>
      <c r="AC250" s="1496"/>
      <c r="AD250" s="1496">
        <v>1575</v>
      </c>
      <c r="AE250" s="2155">
        <f t="shared" si="19"/>
        <v>1575</v>
      </c>
      <c r="AF250" s="2155">
        <f>VLOOKUP(B250,goc!$B$28:$AA$434,21,0)</f>
        <v>1215</v>
      </c>
      <c r="AG250" s="2155">
        <f>VLOOKUP(B250,goc!$B$28:$AA$434,22,0)</f>
        <v>0</v>
      </c>
      <c r="AH250" s="2155">
        <f>VLOOKUP(B250,goc!$B$28:$AA$434,23,0)</f>
        <v>500</v>
      </c>
      <c r="AI250" s="2155">
        <f>VLOOKUP(B250,goc!$B$28:$AA$434,25,0)</f>
        <v>0</v>
      </c>
      <c r="AJ250" s="2155">
        <f>VLOOKUP(B250,goc!$B$28:$AA$434,26,0)</f>
        <v>1215</v>
      </c>
      <c r="AK250" s="2155">
        <f t="shared" si="20"/>
        <v>360</v>
      </c>
      <c r="AL250" s="2157"/>
      <c r="AM250" s="1776"/>
      <c r="AN250" s="1550">
        <f t="shared" si="21"/>
        <v>3285</v>
      </c>
    </row>
    <row r="251" spans="1:40" ht="78.75">
      <c r="A251" s="1327">
        <v>66</v>
      </c>
      <c r="B251" s="1337" t="s">
        <v>1083</v>
      </c>
      <c r="C251" s="1337"/>
      <c r="D251" s="1337"/>
      <c r="E251" s="2155" t="s">
        <v>1117</v>
      </c>
      <c r="F251" s="1343" t="s">
        <v>1248</v>
      </c>
      <c r="G251" s="2157"/>
      <c r="H251" s="1341" t="s">
        <v>132</v>
      </c>
      <c r="I251" s="1330">
        <v>2019</v>
      </c>
      <c r="J251" s="1330"/>
      <c r="K251" s="1330">
        <v>2020</v>
      </c>
      <c r="L251" s="1330"/>
      <c r="M251" s="1346" t="s">
        <v>1446</v>
      </c>
      <c r="N251" s="1578" t="s">
        <v>1840</v>
      </c>
      <c r="O251" s="2155">
        <v>3000</v>
      </c>
      <c r="P251" s="2155"/>
      <c r="Q251" s="2155">
        <v>3000</v>
      </c>
      <c r="R251" s="2155">
        <f>VLOOKUP(B251,goc!$B$28:$AA$434,17,0)</f>
        <v>0</v>
      </c>
      <c r="S251" s="2155"/>
      <c r="T251" s="2155">
        <f>VLOOKUP(B251,goc!$B$28:$AA$434,19,0)</f>
        <v>0</v>
      </c>
      <c r="U251" s="2155">
        <v>1620</v>
      </c>
      <c r="V251" s="1780"/>
      <c r="W251" s="1780"/>
      <c r="X251" s="1780"/>
      <c r="Y251" s="1780"/>
      <c r="Z251" s="1780">
        <v>810</v>
      </c>
      <c r="AA251" s="1780"/>
      <c r="AB251" s="1780">
        <v>1890</v>
      </c>
      <c r="AC251" s="1780"/>
      <c r="AD251" s="1780"/>
      <c r="AE251" s="2155">
        <f t="shared" si="19"/>
        <v>2700</v>
      </c>
      <c r="AF251" s="2155">
        <f>VLOOKUP(B251,goc!$B$28:$AA$434,21,0)</f>
        <v>1620</v>
      </c>
      <c r="AG251" s="2155">
        <f>VLOOKUP(B251,goc!$B$28:$AA$434,22,0)</f>
        <v>0</v>
      </c>
      <c r="AH251" s="2155">
        <f>VLOOKUP(B251,goc!$B$28:$AA$434,23,0)</f>
        <v>500</v>
      </c>
      <c r="AI251" s="2155">
        <f>VLOOKUP(B251,goc!$B$28:$AA$434,25,0)</f>
        <v>0</v>
      </c>
      <c r="AJ251" s="2155">
        <f>VLOOKUP(B251,goc!$B$28:$AA$434,26,0)</f>
        <v>1620</v>
      </c>
      <c r="AK251" s="2155">
        <f t="shared" si="20"/>
        <v>1080</v>
      </c>
      <c r="AL251" s="2158" t="s">
        <v>1713</v>
      </c>
      <c r="AM251" s="1780" t="s">
        <v>2204</v>
      </c>
      <c r="AN251" s="1550">
        <f t="shared" si="21"/>
        <v>1380</v>
      </c>
    </row>
    <row r="252" spans="1:40" ht="106.5" customHeight="1">
      <c r="A252" s="1327">
        <v>67</v>
      </c>
      <c r="B252" s="1529" t="s">
        <v>2299</v>
      </c>
      <c r="C252" s="1337"/>
      <c r="D252" s="1337"/>
      <c r="E252" s="2155" t="s">
        <v>1117</v>
      </c>
      <c r="F252" s="1343" t="s">
        <v>1248</v>
      </c>
      <c r="G252" s="2157"/>
      <c r="H252" s="1331" t="s">
        <v>211</v>
      </c>
      <c r="I252" s="1330">
        <v>2019</v>
      </c>
      <c r="J252" s="1330"/>
      <c r="K252" s="1330">
        <v>2020</v>
      </c>
      <c r="L252" s="1330"/>
      <c r="M252" s="1330"/>
      <c r="N252" s="1967" t="s">
        <v>2283</v>
      </c>
      <c r="O252" s="2155">
        <f>VLOOKUP(B252,goc!$B$28:$AA$434,14,0)</f>
        <v>4000</v>
      </c>
      <c r="P252" s="2155"/>
      <c r="Q252" s="2155">
        <f>VLOOKUP(B252,goc!$B$28:$AA$434,16,0)</f>
        <v>4000</v>
      </c>
      <c r="R252" s="2155">
        <f>VLOOKUP(B252,goc!$B$28:$AA$434,17,0)</f>
        <v>0</v>
      </c>
      <c r="S252" s="2155"/>
      <c r="T252" s="2155">
        <f>VLOOKUP(B252,goc!$B$28:$AA$434,19,0)</f>
        <v>0</v>
      </c>
      <c r="U252" s="2155">
        <v>2160</v>
      </c>
      <c r="V252" s="1780"/>
      <c r="W252" s="1780"/>
      <c r="X252" s="1780"/>
      <c r="Y252" s="1780"/>
      <c r="Z252" s="1780">
        <v>1080</v>
      </c>
      <c r="AA252" s="1780"/>
      <c r="AB252" s="1780">
        <v>1260</v>
      </c>
      <c r="AC252" s="1780"/>
      <c r="AD252" s="1496">
        <v>1260</v>
      </c>
      <c r="AE252" s="2155">
        <f t="shared" si="19"/>
        <v>3600</v>
      </c>
      <c r="AF252" s="2155">
        <f>VLOOKUP(B252,goc!$B$28:$AA$434,21,0)</f>
        <v>2160</v>
      </c>
      <c r="AG252" s="2155">
        <f>VLOOKUP(B252,goc!$B$28:$AA$434,22,0)</f>
        <v>0</v>
      </c>
      <c r="AH252" s="2155">
        <f>VLOOKUP(B252,goc!$B$28:$AA$434,23,0)</f>
        <v>500</v>
      </c>
      <c r="AI252" s="2155">
        <f>VLOOKUP(B252,goc!$B$28:$AA$434,25,0)</f>
        <v>0</v>
      </c>
      <c r="AJ252" s="2155">
        <f>VLOOKUP(B252,goc!$B$28:$AA$434,26,0)</f>
        <v>2160</v>
      </c>
      <c r="AK252" s="2155">
        <f t="shared" si="20"/>
        <v>1440</v>
      </c>
      <c r="AL252" s="2157"/>
      <c r="AM252" s="1780" t="s">
        <v>2298</v>
      </c>
      <c r="AN252" s="1550">
        <f t="shared" si="21"/>
        <v>1840</v>
      </c>
    </row>
    <row r="253" spans="1:40" ht="78.75">
      <c r="A253" s="1327">
        <v>68</v>
      </c>
      <c r="B253" s="1345" t="s">
        <v>1066</v>
      </c>
      <c r="C253" s="1345"/>
      <c r="D253" s="1345"/>
      <c r="E253" s="2155" t="s">
        <v>1117</v>
      </c>
      <c r="F253" s="1343" t="s">
        <v>1248</v>
      </c>
      <c r="G253" s="2156"/>
      <c r="H253" s="1331" t="s">
        <v>237</v>
      </c>
      <c r="I253" s="1330">
        <v>2020</v>
      </c>
      <c r="J253" s="1330"/>
      <c r="K253" s="1330">
        <v>2022</v>
      </c>
      <c r="L253" s="1330"/>
      <c r="M253" s="1334" t="s">
        <v>1505</v>
      </c>
      <c r="N253" s="1967" t="s">
        <v>2521</v>
      </c>
      <c r="O253" s="2155">
        <v>4200</v>
      </c>
      <c r="P253" s="2155"/>
      <c r="Q253" s="2155">
        <v>4200</v>
      </c>
      <c r="R253" s="2155">
        <f>VLOOKUP(B253,goc!$B$28:$AA$434,17,0)</f>
        <v>0</v>
      </c>
      <c r="S253" s="2155"/>
      <c r="T253" s="2155">
        <f>VLOOKUP(B253,goc!$B$28:$AA$434,19,0)</f>
        <v>0</v>
      </c>
      <c r="U253" s="2155">
        <v>810</v>
      </c>
      <c r="V253" s="1780"/>
      <c r="W253" s="1780"/>
      <c r="X253" s="1780"/>
      <c r="Y253" s="1780"/>
      <c r="Z253" s="1780"/>
      <c r="AA253" s="1780"/>
      <c r="AB253" s="1780"/>
      <c r="AC253" s="1780"/>
      <c r="AD253" s="1496">
        <v>1243</v>
      </c>
      <c r="AE253" s="2155">
        <f t="shared" si="19"/>
        <v>1243</v>
      </c>
      <c r="AF253" s="2155">
        <f>VLOOKUP(B253,goc!$B$28:$AA$434,21,0)</f>
        <v>810</v>
      </c>
      <c r="AG253" s="2155">
        <f>VLOOKUP(B253,goc!$B$28:$AA$434,22,0)</f>
        <v>0</v>
      </c>
      <c r="AH253" s="2155">
        <f>VLOOKUP(B253,goc!$B$28:$AA$434,23,0)</f>
        <v>500</v>
      </c>
      <c r="AI253" s="2155">
        <f>VLOOKUP(B253,goc!$B$28:$AA$434,25,0)</f>
        <v>0</v>
      </c>
      <c r="AJ253" s="2155">
        <f>VLOOKUP(B253,goc!$B$28:$AA$434,26,0)</f>
        <v>810</v>
      </c>
      <c r="AK253" s="2155">
        <f t="shared" si="20"/>
        <v>433</v>
      </c>
      <c r="AL253" s="2156"/>
      <c r="AM253" s="1780" t="s">
        <v>2200</v>
      </c>
      <c r="AN253" s="1550">
        <f t="shared" si="21"/>
        <v>3390</v>
      </c>
    </row>
    <row r="254" spans="1:40" ht="72.75" customHeight="1">
      <c r="A254" s="1327">
        <v>69</v>
      </c>
      <c r="B254" s="1345" t="s">
        <v>1078</v>
      </c>
      <c r="C254" s="1345"/>
      <c r="D254" s="1345"/>
      <c r="E254" s="2155" t="s">
        <v>1117</v>
      </c>
      <c r="F254" s="1343" t="s">
        <v>1248</v>
      </c>
      <c r="G254" s="2016"/>
      <c r="H254" s="1345" t="s">
        <v>237</v>
      </c>
      <c r="I254" s="1330">
        <v>2020</v>
      </c>
      <c r="J254" s="1330"/>
      <c r="K254" s="1330">
        <v>2022</v>
      </c>
      <c r="L254" s="1330"/>
      <c r="M254" s="1330"/>
      <c r="N254" s="1967" t="s">
        <v>2399</v>
      </c>
      <c r="O254" s="2155">
        <f>VLOOKUP(B254,goc!$B$28:$AA$434,14,0)</f>
        <v>3200</v>
      </c>
      <c r="P254" s="2155"/>
      <c r="Q254" s="2155">
        <f>VLOOKUP(B254,goc!$B$28:$AA$434,16,0)</f>
        <v>3200</v>
      </c>
      <c r="R254" s="2155">
        <f>VLOOKUP(B254,goc!$B$28:$AA$434,17,0)</f>
        <v>0</v>
      </c>
      <c r="S254" s="2155"/>
      <c r="T254" s="2155">
        <f>VLOOKUP(B254,goc!$B$28:$AA$434,19,0)</f>
        <v>0</v>
      </c>
      <c r="U254" s="2155">
        <v>864</v>
      </c>
      <c r="V254" s="1780"/>
      <c r="W254" s="1780"/>
      <c r="X254" s="1780"/>
      <c r="Y254" s="1780"/>
      <c r="Z254" s="1780"/>
      <c r="AA254" s="1780"/>
      <c r="AB254" s="1780"/>
      <c r="AC254" s="1780"/>
      <c r="AD254" s="1496">
        <v>459</v>
      </c>
      <c r="AE254" s="2155">
        <f t="shared" si="19"/>
        <v>459</v>
      </c>
      <c r="AF254" s="2155">
        <f>VLOOKUP(B254,goc!$B$28:$AA$434,21,0)</f>
        <v>864</v>
      </c>
      <c r="AG254" s="2155">
        <f>VLOOKUP(B254,goc!$B$28:$AA$434,22,0)</f>
        <v>0</v>
      </c>
      <c r="AH254" s="2155" t="e">
        <f>VLOOKUP(B254,goc!$B$28:$AA$434,23,0)</f>
        <v>#REF!</v>
      </c>
      <c r="AI254" s="2155">
        <f>VLOOKUP(B254,goc!$B$28:$AA$434,25,0)</f>
        <v>0</v>
      </c>
      <c r="AJ254" s="2155">
        <f>VLOOKUP(B254,goc!$B$28:$AA$434,26,0)</f>
        <v>864</v>
      </c>
      <c r="AK254" s="2155">
        <f t="shared" si="20"/>
        <v>-405</v>
      </c>
      <c r="AL254" s="2156"/>
      <c r="AM254" s="1780" t="s">
        <v>2200</v>
      </c>
      <c r="AN254" s="1550">
        <f t="shared" si="21"/>
        <v>2336</v>
      </c>
    </row>
    <row r="255" spans="1:40" ht="37.5" customHeight="1">
      <c r="A255" s="1327">
        <v>70</v>
      </c>
      <c r="B255" s="1345" t="s">
        <v>1055</v>
      </c>
      <c r="C255" s="1345"/>
      <c r="D255" s="1345"/>
      <c r="E255" s="2155" t="s">
        <v>1117</v>
      </c>
      <c r="F255" s="1343" t="s">
        <v>1248</v>
      </c>
      <c r="G255" s="2156"/>
      <c r="H255" s="1345" t="s">
        <v>106</v>
      </c>
      <c r="I255" s="1330">
        <v>2020</v>
      </c>
      <c r="J255" s="1330"/>
      <c r="K255" s="1330">
        <v>2022</v>
      </c>
      <c r="L255" s="1330"/>
      <c r="M255" s="1330"/>
      <c r="N255" s="1967" t="s">
        <v>2404</v>
      </c>
      <c r="O255" s="2155">
        <v>5200</v>
      </c>
      <c r="P255" s="2155"/>
      <c r="Q255" s="2155">
        <v>5200</v>
      </c>
      <c r="R255" s="2155">
        <f>VLOOKUP(B255,goc!$B$28:$AA$434,17,0)</f>
        <v>0</v>
      </c>
      <c r="S255" s="2155"/>
      <c r="T255" s="2155">
        <f>VLOOKUP(B255,goc!$B$28:$AA$434,19,0)</f>
        <v>0</v>
      </c>
      <c r="U255" s="2155">
        <v>0</v>
      </c>
      <c r="V255" s="1780"/>
      <c r="W255" s="1780"/>
      <c r="X255" s="1780"/>
      <c r="Y255" s="1780"/>
      <c r="Z255" s="1780"/>
      <c r="AA255" s="1780"/>
      <c r="AB255" s="1780"/>
      <c r="AC255" s="1780"/>
      <c r="AD255" s="1496">
        <v>1820</v>
      </c>
      <c r="AE255" s="2155">
        <f t="shared" si="19"/>
        <v>1820</v>
      </c>
      <c r="AF255" s="2155">
        <f>VLOOKUP(B255,goc!$B$28:$AA$434,21,0)</f>
        <v>0</v>
      </c>
      <c r="AG255" s="2155">
        <f>VLOOKUP(B255,goc!$B$28:$AA$434,22,0)</f>
        <v>0</v>
      </c>
      <c r="AH255" s="2155">
        <f>VLOOKUP(B255,goc!$B$28:$AA$434,23,0)</f>
        <v>0</v>
      </c>
      <c r="AI255" s="2155">
        <f>VLOOKUP(B255,goc!$B$28:$AA$434,25,0)</f>
        <v>0</v>
      </c>
      <c r="AJ255" s="2155">
        <f>VLOOKUP(B255,goc!$B$28:$AA$434,26,0)</f>
        <v>0</v>
      </c>
      <c r="AK255" s="2155">
        <f t="shared" si="20"/>
        <v>1820</v>
      </c>
      <c r="AL255" s="2157"/>
      <c r="AM255" s="2017"/>
    </row>
    <row r="256" spans="1:40" ht="48.75" customHeight="1">
      <c r="A256" s="1327">
        <v>71</v>
      </c>
      <c r="B256" s="1345" t="s">
        <v>1057</v>
      </c>
      <c r="C256" s="1345"/>
      <c r="D256" s="1345"/>
      <c r="E256" s="2155" t="s">
        <v>1117</v>
      </c>
      <c r="F256" s="1343" t="s">
        <v>1248</v>
      </c>
      <c r="G256" s="2156"/>
      <c r="H256" s="1331" t="s">
        <v>106</v>
      </c>
      <c r="I256" s="1330">
        <v>2020</v>
      </c>
      <c r="J256" s="1330"/>
      <c r="K256" s="1330">
        <v>2022</v>
      </c>
      <c r="L256" s="1330"/>
      <c r="M256" s="1330"/>
      <c r="N256" s="1967" t="s">
        <v>2485</v>
      </c>
      <c r="O256" s="2155">
        <v>5200</v>
      </c>
      <c r="P256" s="2155"/>
      <c r="Q256" s="2155">
        <v>5200</v>
      </c>
      <c r="R256" s="2155">
        <f>VLOOKUP(B256,goc!$B$28:$AA$434,17,0)</f>
        <v>0</v>
      </c>
      <c r="S256" s="2155"/>
      <c r="T256" s="2155">
        <f>VLOOKUP(B256,goc!$B$28:$AA$434,19,0)</f>
        <v>0</v>
      </c>
      <c r="U256" s="2155">
        <v>0</v>
      </c>
      <c r="V256" s="1780"/>
      <c r="W256" s="1780"/>
      <c r="X256" s="1780"/>
      <c r="Y256" s="1780"/>
      <c r="Z256" s="1780"/>
      <c r="AA256" s="1780"/>
      <c r="AB256" s="1780"/>
      <c r="AC256" s="1780"/>
      <c r="AD256" s="1496">
        <v>1820</v>
      </c>
      <c r="AE256" s="2155">
        <f t="shared" si="19"/>
        <v>1820</v>
      </c>
      <c r="AF256" s="2155">
        <f>VLOOKUP(B256,goc!$B$28:$AA$434,21,0)</f>
        <v>0</v>
      </c>
      <c r="AG256" s="2155">
        <f>VLOOKUP(B256,goc!$B$28:$AA$434,22,0)</f>
        <v>0</v>
      </c>
      <c r="AH256" s="2155">
        <f>VLOOKUP(B256,goc!$B$28:$AA$434,23,0)</f>
        <v>0</v>
      </c>
      <c r="AI256" s="2155">
        <f>VLOOKUP(B256,goc!$B$28:$AA$434,25,0)</f>
        <v>0</v>
      </c>
      <c r="AJ256" s="2155">
        <f>VLOOKUP(B256,goc!$B$28:$AA$434,26,0)</f>
        <v>0</v>
      </c>
      <c r="AK256" s="2155">
        <f t="shared" si="20"/>
        <v>1820</v>
      </c>
      <c r="AL256" s="2156"/>
      <c r="AM256" s="2017"/>
    </row>
    <row r="257" spans="1:39" ht="46.5" customHeight="1">
      <c r="A257" s="1327">
        <v>72</v>
      </c>
      <c r="B257" s="1345" t="s">
        <v>1059</v>
      </c>
      <c r="C257" s="1345"/>
      <c r="D257" s="1345"/>
      <c r="E257" s="2155" t="s">
        <v>1117</v>
      </c>
      <c r="F257" s="1343" t="s">
        <v>1248</v>
      </c>
      <c r="G257" s="2156"/>
      <c r="H257" s="1341" t="s">
        <v>132</v>
      </c>
      <c r="I257" s="1330">
        <v>2020</v>
      </c>
      <c r="J257" s="1330"/>
      <c r="K257" s="1330">
        <v>2022</v>
      </c>
      <c r="L257" s="1330"/>
      <c r="M257" s="1330"/>
      <c r="N257" s="1967" t="s">
        <v>2236</v>
      </c>
      <c r="O257" s="2155">
        <f>VLOOKUP(B257,goc!$B$28:$AA$434,14,0)</f>
        <v>4000</v>
      </c>
      <c r="P257" s="2155"/>
      <c r="Q257" s="2155">
        <f>VLOOKUP(B257,goc!$B$28:$AA$434,16,0)</f>
        <v>4000</v>
      </c>
      <c r="R257" s="2155">
        <f>VLOOKUP(B257,goc!$B$28:$AA$434,17,0)</f>
        <v>0</v>
      </c>
      <c r="S257" s="2155"/>
      <c r="T257" s="2155">
        <f>VLOOKUP(B257,goc!$B$28:$AA$434,19,0)</f>
        <v>0</v>
      </c>
      <c r="U257" s="2155">
        <v>0</v>
      </c>
      <c r="V257" s="1780"/>
      <c r="W257" s="1780"/>
      <c r="X257" s="1780"/>
      <c r="Y257" s="1780"/>
      <c r="Z257" s="1780"/>
      <c r="AA257" s="1780"/>
      <c r="AB257" s="1780"/>
      <c r="AC257" s="1780"/>
      <c r="AD257" s="1496">
        <v>1400</v>
      </c>
      <c r="AE257" s="2155">
        <f t="shared" si="19"/>
        <v>1400</v>
      </c>
      <c r="AF257" s="2155">
        <f>VLOOKUP(B257,goc!$B$28:$AA$434,21,0)</f>
        <v>0</v>
      </c>
      <c r="AG257" s="2155">
        <f>VLOOKUP(B257,goc!$B$28:$AA$434,22,0)</f>
        <v>0</v>
      </c>
      <c r="AH257" s="2155">
        <f>VLOOKUP(B257,goc!$B$28:$AA$434,23,0)</f>
        <v>0</v>
      </c>
      <c r="AI257" s="2155">
        <f>VLOOKUP(B257,goc!$B$28:$AA$434,25,0)</f>
        <v>0</v>
      </c>
      <c r="AJ257" s="2155">
        <f>VLOOKUP(B257,goc!$B$28:$AA$434,26,0)</f>
        <v>0</v>
      </c>
      <c r="AK257" s="2155">
        <f t="shared" si="20"/>
        <v>1400</v>
      </c>
      <c r="AL257" s="2157"/>
      <c r="AM257" s="2017"/>
    </row>
    <row r="258" spans="1:39" ht="46.5" customHeight="1">
      <c r="A258" s="1327">
        <v>73</v>
      </c>
      <c r="B258" s="1345" t="s">
        <v>1061</v>
      </c>
      <c r="C258" s="1345"/>
      <c r="D258" s="1345"/>
      <c r="E258" s="2155" t="s">
        <v>1117</v>
      </c>
      <c r="F258" s="1343" t="s">
        <v>1248</v>
      </c>
      <c r="G258" s="2156"/>
      <c r="H258" s="1331" t="s">
        <v>211</v>
      </c>
      <c r="I258" s="1330">
        <v>2020</v>
      </c>
      <c r="J258" s="1330"/>
      <c r="K258" s="1330">
        <v>2022</v>
      </c>
      <c r="L258" s="1330"/>
      <c r="M258" s="1330"/>
      <c r="N258" s="1967" t="s">
        <v>1697</v>
      </c>
      <c r="O258" s="2155">
        <f>VLOOKUP(B258,goc!$B$28:$AA$434,14,0)</f>
        <v>3000</v>
      </c>
      <c r="P258" s="2155"/>
      <c r="Q258" s="2155">
        <f>VLOOKUP(B258,goc!$B$28:$AA$434,16,0)</f>
        <v>3000</v>
      </c>
      <c r="R258" s="2155">
        <f>VLOOKUP(B258,goc!$B$28:$AA$434,17,0)</f>
        <v>0</v>
      </c>
      <c r="S258" s="2155"/>
      <c r="T258" s="2155">
        <f>VLOOKUP(B258,goc!$B$28:$AA$434,19,0)</f>
        <v>0</v>
      </c>
      <c r="U258" s="2155">
        <v>0</v>
      </c>
      <c r="V258" s="1780"/>
      <c r="W258" s="1780"/>
      <c r="X258" s="1780"/>
      <c r="Y258" s="1780"/>
      <c r="Z258" s="1780"/>
      <c r="AA258" s="1780"/>
      <c r="AB258" s="1780"/>
      <c r="AC258" s="1780"/>
      <c r="AD258" s="1496">
        <v>1080</v>
      </c>
      <c r="AE258" s="2155">
        <f t="shared" si="19"/>
        <v>1080</v>
      </c>
      <c r="AF258" s="2155">
        <f>VLOOKUP(B258,goc!$B$28:$AA$434,21,0)</f>
        <v>0</v>
      </c>
      <c r="AG258" s="2155">
        <f>VLOOKUP(B258,goc!$B$28:$AA$434,22,0)</f>
        <v>0</v>
      </c>
      <c r="AH258" s="2155">
        <f>VLOOKUP(B258,goc!$B$28:$AA$434,23,0)</f>
        <v>0</v>
      </c>
      <c r="AI258" s="2155">
        <f>VLOOKUP(B258,goc!$B$28:$AA$434,25,0)</f>
        <v>0</v>
      </c>
      <c r="AJ258" s="2155">
        <f>VLOOKUP(B258,goc!$B$28:$AA$434,26,0)</f>
        <v>0</v>
      </c>
      <c r="AK258" s="2155">
        <f t="shared" si="20"/>
        <v>1080</v>
      </c>
      <c r="AL258" s="2158" t="s">
        <v>1714</v>
      </c>
      <c r="AM258" s="1780" t="s">
        <v>2207</v>
      </c>
    </row>
    <row r="259" spans="1:39" ht="86.25" customHeight="1">
      <c r="A259" s="1327">
        <v>74</v>
      </c>
      <c r="B259" s="1345" t="s">
        <v>1062</v>
      </c>
      <c r="C259" s="1345"/>
      <c r="D259" s="1345"/>
      <c r="E259" s="2155" t="s">
        <v>1117</v>
      </c>
      <c r="F259" s="1343" t="s">
        <v>1248</v>
      </c>
      <c r="G259" s="2156"/>
      <c r="H259" s="1331" t="s">
        <v>211</v>
      </c>
      <c r="I259" s="1330">
        <v>2020</v>
      </c>
      <c r="J259" s="1330"/>
      <c r="K259" s="1330">
        <v>2022</v>
      </c>
      <c r="L259" s="1330"/>
      <c r="M259" s="1330"/>
      <c r="N259" s="1967" t="s">
        <v>1862</v>
      </c>
      <c r="O259" s="2155">
        <f>VLOOKUP(B259,goc!$B$28:$AA$434,14,0)</f>
        <v>5500</v>
      </c>
      <c r="P259" s="2155"/>
      <c r="Q259" s="2155">
        <f>VLOOKUP(B259,goc!$B$28:$AA$434,16,0)</f>
        <v>5500</v>
      </c>
      <c r="R259" s="2155">
        <f>VLOOKUP(B259,goc!$B$28:$AA$434,17,0)</f>
        <v>0</v>
      </c>
      <c r="S259" s="2155"/>
      <c r="T259" s="2155">
        <f>VLOOKUP(B259,goc!$B$28:$AA$434,19,0)</f>
        <v>0</v>
      </c>
      <c r="U259" s="2155">
        <v>0</v>
      </c>
      <c r="V259" s="1780"/>
      <c r="W259" s="1780"/>
      <c r="X259" s="1780"/>
      <c r="Y259" s="1780"/>
      <c r="Z259" s="1780"/>
      <c r="AA259" s="1780"/>
      <c r="AB259" s="1780">
        <v>1650</v>
      </c>
      <c r="AC259" s="1780"/>
      <c r="AD259" s="1496">
        <v>2310</v>
      </c>
      <c r="AE259" s="2155">
        <f t="shared" si="19"/>
        <v>3960</v>
      </c>
      <c r="AF259" s="2155">
        <f>VLOOKUP(B259,goc!$B$28:$AA$434,21,0)</f>
        <v>0</v>
      </c>
      <c r="AG259" s="2155">
        <f>VLOOKUP(B259,goc!$B$28:$AA$434,22,0)</f>
        <v>0</v>
      </c>
      <c r="AH259" s="2155">
        <f>VLOOKUP(B259,goc!$B$28:$AA$434,23,0)</f>
        <v>0</v>
      </c>
      <c r="AI259" s="2155">
        <f>VLOOKUP(B259,goc!$B$28:$AA$434,25,0)</f>
        <v>0</v>
      </c>
      <c r="AJ259" s="2155">
        <f>VLOOKUP(B259,goc!$B$28:$AA$434,26,0)</f>
        <v>0</v>
      </c>
      <c r="AK259" s="2155">
        <f t="shared" si="20"/>
        <v>3960</v>
      </c>
      <c r="AL259" s="2156" t="s">
        <v>1857</v>
      </c>
      <c r="AM259" s="1780" t="s">
        <v>2207</v>
      </c>
    </row>
    <row r="260" spans="1:39" ht="75.75" customHeight="1">
      <c r="A260" s="1327">
        <v>75</v>
      </c>
      <c r="B260" s="1345" t="s">
        <v>1863</v>
      </c>
      <c r="C260" s="1345"/>
      <c r="D260" s="1345"/>
      <c r="E260" s="2155" t="s">
        <v>1117</v>
      </c>
      <c r="F260" s="1343" t="s">
        <v>1248</v>
      </c>
      <c r="G260" s="2156"/>
      <c r="H260" s="1345" t="s">
        <v>26</v>
      </c>
      <c r="I260" s="1330">
        <v>2020</v>
      </c>
      <c r="J260" s="1330"/>
      <c r="K260" s="1330">
        <v>2022</v>
      </c>
      <c r="L260" s="1330"/>
      <c r="M260" s="1330"/>
      <c r="N260" s="1967" t="s">
        <v>1870</v>
      </c>
      <c r="O260" s="2155">
        <f>VLOOKUP(B260,goc!$B$28:$AA$434,14,0)</f>
        <v>3000</v>
      </c>
      <c r="P260" s="2155"/>
      <c r="Q260" s="2155">
        <f>VLOOKUP(B260,goc!$B$28:$AA$434,16,0)</f>
        <v>3000</v>
      </c>
      <c r="R260" s="2155">
        <f>VLOOKUP(B260,goc!$B$28:$AA$434,17,0)</f>
        <v>0</v>
      </c>
      <c r="S260" s="2155"/>
      <c r="T260" s="2155">
        <f>VLOOKUP(B260,goc!$B$28:$AA$434,19,0)</f>
        <v>0</v>
      </c>
      <c r="U260" s="2155">
        <v>0</v>
      </c>
      <c r="V260" s="1780"/>
      <c r="W260" s="1780"/>
      <c r="X260" s="1780"/>
      <c r="Y260" s="1780"/>
      <c r="Z260" s="1780"/>
      <c r="AA260" s="1780"/>
      <c r="AB260" s="1780">
        <v>1350</v>
      </c>
      <c r="AC260" s="1780"/>
      <c r="AD260" s="1496">
        <v>1080</v>
      </c>
      <c r="AE260" s="2155">
        <f t="shared" si="19"/>
        <v>2430</v>
      </c>
      <c r="AF260" s="2155">
        <f>VLOOKUP(B260,goc!$B$28:$AA$434,21,0)</f>
        <v>0</v>
      </c>
      <c r="AG260" s="2155">
        <f>VLOOKUP(B260,goc!$B$28:$AA$434,22,0)</f>
        <v>0</v>
      </c>
      <c r="AH260" s="2155">
        <f>VLOOKUP(B260,goc!$B$28:$AA$434,23,0)</f>
        <v>0</v>
      </c>
      <c r="AI260" s="2155">
        <f>VLOOKUP(B260,goc!$B$28:$AA$434,25,0)</f>
        <v>0</v>
      </c>
      <c r="AJ260" s="2155">
        <f>VLOOKUP(B260,goc!$B$28:$AA$434,26,0)</f>
        <v>0</v>
      </c>
      <c r="AK260" s="2155">
        <f t="shared" si="20"/>
        <v>2430</v>
      </c>
      <c r="AL260" s="2159" t="str">
        <f>VLOOKUP($B260,'[3]Bo sung'!$B$10:$U$165,15,0)</f>
        <v>NQ KH năm
2019</v>
      </c>
      <c r="AM260" s="1780" t="s">
        <v>2300</v>
      </c>
    </row>
    <row r="261" spans="1:39" ht="48.75" customHeight="1">
      <c r="A261" s="1327">
        <v>76</v>
      </c>
      <c r="B261" s="1345" t="s">
        <v>1071</v>
      </c>
      <c r="C261" s="1345"/>
      <c r="D261" s="1345"/>
      <c r="E261" s="2155" t="s">
        <v>1117</v>
      </c>
      <c r="F261" s="1343" t="s">
        <v>1248</v>
      </c>
      <c r="G261" s="2155"/>
      <c r="H261" s="1341" t="s">
        <v>132</v>
      </c>
      <c r="I261" s="1330">
        <v>2020</v>
      </c>
      <c r="J261" s="1330"/>
      <c r="K261" s="1330">
        <v>2022</v>
      </c>
      <c r="L261" s="1330"/>
      <c r="M261" s="1330"/>
      <c r="N261" s="1967" t="s">
        <v>2037</v>
      </c>
      <c r="O261" s="2155">
        <f>VLOOKUP(B261,goc!$B$28:$AA$434,14,0)</f>
        <v>5000</v>
      </c>
      <c r="P261" s="2155"/>
      <c r="Q261" s="2155">
        <f>VLOOKUP(B261,goc!$B$28:$AA$434,16,0)</f>
        <v>5000</v>
      </c>
      <c r="R261" s="2155">
        <f>VLOOKUP(B261,goc!$B$28:$AA$434,17,0)</f>
        <v>0</v>
      </c>
      <c r="S261" s="2155"/>
      <c r="T261" s="2155">
        <f>VLOOKUP(B261,goc!$B$28:$AA$434,19,0)</f>
        <v>0</v>
      </c>
      <c r="U261" s="2155">
        <v>0</v>
      </c>
      <c r="V261" s="1780"/>
      <c r="W261" s="1780"/>
      <c r="X261" s="1780"/>
      <c r="Y261" s="1780"/>
      <c r="Z261" s="1780"/>
      <c r="AA261" s="1780"/>
      <c r="AB261" s="1780"/>
      <c r="AC261" s="1780"/>
      <c r="AD261" s="1496">
        <v>1800</v>
      </c>
      <c r="AE261" s="2155">
        <f t="shared" si="19"/>
        <v>1800</v>
      </c>
      <c r="AF261" s="2155"/>
      <c r="AG261" s="2155"/>
      <c r="AH261" s="2155"/>
      <c r="AI261" s="2155"/>
      <c r="AJ261" s="2155"/>
      <c r="AK261" s="2155">
        <f t="shared" si="20"/>
        <v>1800</v>
      </c>
      <c r="AL261" s="2158" t="s">
        <v>1714</v>
      </c>
      <c r="AM261" s="1780" t="s">
        <v>2207</v>
      </c>
    </row>
    <row r="262" spans="1:39" ht="54.75" customHeight="1">
      <c r="A262" s="1327">
        <v>77</v>
      </c>
      <c r="B262" s="1345" t="s">
        <v>1072</v>
      </c>
      <c r="C262" s="1345"/>
      <c r="D262" s="1345"/>
      <c r="E262" s="2155" t="s">
        <v>1117</v>
      </c>
      <c r="F262" s="1343" t="s">
        <v>1248</v>
      </c>
      <c r="G262" s="2156"/>
      <c r="H262" s="1336" t="s">
        <v>189</v>
      </c>
      <c r="I262" s="1330">
        <v>2020</v>
      </c>
      <c r="J262" s="1330"/>
      <c r="K262" s="1330">
        <v>2022</v>
      </c>
      <c r="L262" s="1330"/>
      <c r="M262" s="1330"/>
      <c r="N262" s="1967" t="s">
        <v>2229</v>
      </c>
      <c r="O262" s="2155">
        <f>VLOOKUP(B262,goc!$B$28:$AA$434,14,0)</f>
        <v>2500</v>
      </c>
      <c r="P262" s="2155"/>
      <c r="Q262" s="2155">
        <f>VLOOKUP(B262,goc!$B$28:$AA$434,16,0)</f>
        <v>2500</v>
      </c>
      <c r="R262" s="2155">
        <f>VLOOKUP(B262,goc!$B$28:$AA$434,17,0)</f>
        <v>0</v>
      </c>
      <c r="S262" s="2155"/>
      <c r="T262" s="2155">
        <f>VLOOKUP(B262,goc!$B$28:$AA$434,19,0)</f>
        <v>0</v>
      </c>
      <c r="U262" s="2155">
        <v>0</v>
      </c>
      <c r="V262" s="1780"/>
      <c r="W262" s="1780"/>
      <c r="X262" s="1780"/>
      <c r="Y262" s="1780"/>
      <c r="Z262" s="1780"/>
      <c r="AA262" s="1780"/>
      <c r="AB262" s="1780"/>
      <c r="AC262" s="1780"/>
      <c r="AD262" s="1496">
        <v>860</v>
      </c>
      <c r="AE262" s="2155">
        <f>SUM(V262:AD262)</f>
        <v>860</v>
      </c>
      <c r="AF262" s="2155"/>
      <c r="AG262" s="2155"/>
      <c r="AH262" s="2155"/>
      <c r="AI262" s="2155"/>
      <c r="AJ262" s="2155"/>
      <c r="AK262" s="2155">
        <f t="shared" si="20"/>
        <v>860</v>
      </c>
      <c r="AL262" s="2155"/>
      <c r="AM262" s="2017"/>
    </row>
    <row r="263" spans="1:39" ht="62.25" customHeight="1">
      <c r="A263" s="1327">
        <v>78</v>
      </c>
      <c r="B263" s="1345" t="s">
        <v>1073</v>
      </c>
      <c r="C263" s="1345"/>
      <c r="D263" s="1345"/>
      <c r="E263" s="2155" t="s">
        <v>1117</v>
      </c>
      <c r="F263" s="1343" t="s">
        <v>1248</v>
      </c>
      <c r="G263" s="2156"/>
      <c r="H263" s="1340" t="s">
        <v>237</v>
      </c>
      <c r="I263" s="1330">
        <v>2020</v>
      </c>
      <c r="J263" s="1330"/>
      <c r="K263" s="1330">
        <v>2022</v>
      </c>
      <c r="L263" s="1330"/>
      <c r="M263" s="1330"/>
      <c r="N263" s="1967" t="s">
        <v>2484</v>
      </c>
      <c r="O263" s="2155">
        <v>5000</v>
      </c>
      <c r="P263" s="2155"/>
      <c r="Q263" s="2155">
        <f>VLOOKUP(B263,goc!$B$28:$AA$434,16,0)</f>
        <v>3000</v>
      </c>
      <c r="R263" s="2155">
        <f>VLOOKUP(B263,goc!$B$28:$AA$434,17,0)</f>
        <v>0</v>
      </c>
      <c r="S263" s="2155"/>
      <c r="T263" s="2155">
        <f>VLOOKUP(B263,goc!$B$28:$AA$434,19,0)</f>
        <v>0</v>
      </c>
      <c r="U263" s="2155">
        <v>0</v>
      </c>
      <c r="V263" s="1780"/>
      <c r="W263" s="1780"/>
      <c r="X263" s="1780"/>
      <c r="Y263" s="1780"/>
      <c r="Z263" s="1780"/>
      <c r="AA263" s="1780"/>
      <c r="AB263" s="1780"/>
      <c r="AC263" s="1780"/>
      <c r="AD263" s="1496">
        <v>1050</v>
      </c>
      <c r="AE263" s="2155">
        <f>SUM(V263:AD263)</f>
        <v>1050</v>
      </c>
      <c r="AF263" s="2155"/>
      <c r="AG263" s="2155"/>
      <c r="AH263" s="2155"/>
      <c r="AI263" s="2155"/>
      <c r="AJ263" s="2155"/>
      <c r="AK263" s="2155">
        <f t="shared" si="20"/>
        <v>1050</v>
      </c>
      <c r="AL263" s="2156"/>
      <c r="AM263" s="2017"/>
    </row>
    <row r="264" spans="1:39" ht="120" customHeight="1">
      <c r="A264" s="1327">
        <v>79</v>
      </c>
      <c r="B264" s="1573" t="s">
        <v>1719</v>
      </c>
      <c r="C264" s="1345"/>
      <c r="D264" s="1345"/>
      <c r="E264" s="2155" t="s">
        <v>1117</v>
      </c>
      <c r="F264" s="1343" t="s">
        <v>1248</v>
      </c>
      <c r="G264" s="2156"/>
      <c r="H264" s="1341" t="s">
        <v>132</v>
      </c>
      <c r="I264" s="1330">
        <v>2020</v>
      </c>
      <c r="J264" s="1330"/>
      <c r="K264" s="1330">
        <v>2022</v>
      </c>
      <c r="L264" s="1330"/>
      <c r="M264" s="1330"/>
      <c r="N264" s="1967" t="s">
        <v>2040</v>
      </c>
      <c r="O264" s="2155">
        <f>VLOOKUP(B264,goc!$B$28:$AA$434,14,0)</f>
        <v>3200</v>
      </c>
      <c r="P264" s="2155"/>
      <c r="Q264" s="2155">
        <f>VLOOKUP(B264,goc!$B$28:$AA$434,16,0)</f>
        <v>3200</v>
      </c>
      <c r="R264" s="2155">
        <f>VLOOKUP(B264,goc!$B$28:$AA$434,17,0)</f>
        <v>0</v>
      </c>
      <c r="S264" s="2155"/>
      <c r="T264" s="2155">
        <f>VLOOKUP(B264,goc!$B$28:$AA$434,19,0)</f>
        <v>0</v>
      </c>
      <c r="U264" s="2155">
        <v>0</v>
      </c>
      <c r="V264" s="1780"/>
      <c r="W264" s="1780"/>
      <c r="X264" s="1780"/>
      <c r="Y264" s="1780"/>
      <c r="Z264" s="1780"/>
      <c r="AA264" s="1780"/>
      <c r="AB264" s="1780"/>
      <c r="AC264" s="1780"/>
      <c r="AD264" s="1496">
        <v>1080</v>
      </c>
      <c r="AE264" s="2155">
        <f>SUM(V264:AD264)</f>
        <v>1080</v>
      </c>
      <c r="AF264" s="2155"/>
      <c r="AG264" s="2155"/>
      <c r="AH264" s="2155"/>
      <c r="AI264" s="2155"/>
      <c r="AJ264" s="2155"/>
      <c r="AK264" s="2155">
        <f t="shared" si="20"/>
        <v>1080</v>
      </c>
      <c r="AL264" s="2159" t="str">
        <f>VLOOKUP($B264,'[3]Bo sung'!$B$10:$U$165,15,0)</f>
        <v>NQ KH năm
2020 (VB số 77 của HĐND tỉnh)</v>
      </c>
      <c r="AM264" s="1780" t="s">
        <v>2301</v>
      </c>
    </row>
    <row r="265" spans="1:39" ht="54" customHeight="1">
      <c r="A265" s="1327">
        <v>80</v>
      </c>
      <c r="B265" s="1345" t="s">
        <v>1747</v>
      </c>
      <c r="C265" s="1345"/>
      <c r="D265" s="1345"/>
      <c r="E265" s="2155" t="s">
        <v>1117</v>
      </c>
      <c r="F265" s="1343" t="s">
        <v>1248</v>
      </c>
      <c r="G265" s="2156"/>
      <c r="H265" s="1345" t="s">
        <v>26</v>
      </c>
      <c r="I265" s="1330">
        <v>2020</v>
      </c>
      <c r="J265" s="1330"/>
      <c r="K265" s="1330">
        <v>2022</v>
      </c>
      <c r="L265" s="1330"/>
      <c r="M265" s="1330"/>
      <c r="N265" s="1967" t="s">
        <v>2050</v>
      </c>
      <c r="O265" s="2155">
        <f>VLOOKUP(B265,goc!$B$28:$AA$434,14,0)</f>
        <v>4000</v>
      </c>
      <c r="P265" s="2155"/>
      <c r="Q265" s="2155">
        <f>VLOOKUP(B265,goc!$B$28:$AA$434,16,0)</f>
        <v>4000</v>
      </c>
      <c r="R265" s="2155">
        <f>VLOOKUP(B265,goc!$B$28:$AA$434,17,0)</f>
        <v>0</v>
      </c>
      <c r="S265" s="2155"/>
      <c r="T265" s="2155">
        <f>VLOOKUP(B265,goc!$B$28:$AA$434,19,0)</f>
        <v>0</v>
      </c>
      <c r="U265" s="2155">
        <v>0</v>
      </c>
      <c r="V265" s="1780"/>
      <c r="W265" s="1780"/>
      <c r="X265" s="1780"/>
      <c r="Y265" s="1780"/>
      <c r="Z265" s="1780"/>
      <c r="AA265" s="1780"/>
      <c r="AB265" s="1780"/>
      <c r="AC265" s="1780"/>
      <c r="AD265" s="1496">
        <v>1440</v>
      </c>
      <c r="AE265" s="2155">
        <f>SUM(V265:AD265)</f>
        <v>1440</v>
      </c>
      <c r="AF265" s="2155">
        <f>VLOOKUP(B265,goc!$B$28:$AA$434,21,0)</f>
        <v>0</v>
      </c>
      <c r="AG265" s="2155">
        <f>VLOOKUP(B265,goc!$B$28:$AA$434,22,0)</f>
        <v>0</v>
      </c>
      <c r="AH265" s="2155"/>
      <c r="AI265" s="2155">
        <f>VLOOKUP(B265,goc!$B$28:$AA$434,25,0)</f>
        <v>0</v>
      </c>
      <c r="AJ265" s="2155">
        <f>VLOOKUP(B265,goc!$B$28:$AA$434,26,0)</f>
        <v>0</v>
      </c>
      <c r="AK265" s="2155">
        <f t="shared" si="20"/>
        <v>1440</v>
      </c>
      <c r="AL265" s="2158" t="s">
        <v>1714</v>
      </c>
      <c r="AM265" s="1780" t="s">
        <v>2302</v>
      </c>
    </row>
    <row r="266" spans="1:39" ht="66" customHeight="1">
      <c r="A266" s="1327">
        <v>81</v>
      </c>
      <c r="B266" s="1345" t="s">
        <v>1693</v>
      </c>
      <c r="C266" s="1345"/>
      <c r="D266" s="1345"/>
      <c r="E266" s="2155" t="s">
        <v>1117</v>
      </c>
      <c r="F266" s="1343" t="s">
        <v>1248</v>
      </c>
      <c r="G266" s="2156"/>
      <c r="H266" s="1345" t="s">
        <v>237</v>
      </c>
      <c r="I266" s="1330">
        <v>2020</v>
      </c>
      <c r="J266" s="1330"/>
      <c r="K266" s="1330">
        <v>2022</v>
      </c>
      <c r="L266" s="1330"/>
      <c r="M266" s="1330"/>
      <c r="N266" s="1967" t="s">
        <v>1696</v>
      </c>
      <c r="O266" s="2155">
        <f>VLOOKUP(B266,goc!$B$28:$AA$434,14,0)</f>
        <v>3000</v>
      </c>
      <c r="P266" s="2155"/>
      <c r="Q266" s="2155">
        <f>VLOOKUP(B266,goc!$B$28:$AA$434,16,0)</f>
        <v>3000</v>
      </c>
      <c r="R266" s="2155">
        <f>VLOOKUP(B266,goc!$B$28:$AA$434,17,0)</f>
        <v>0</v>
      </c>
      <c r="S266" s="2155"/>
      <c r="T266" s="2155">
        <f>VLOOKUP(B266,goc!$B$28:$AA$434,19,0)</f>
        <v>0</v>
      </c>
      <c r="U266" s="2155">
        <v>0</v>
      </c>
      <c r="V266" s="1780"/>
      <c r="W266" s="1780"/>
      <c r="X266" s="1780"/>
      <c r="Y266" s="1780"/>
      <c r="Z266" s="1780"/>
      <c r="AA266" s="1780"/>
      <c r="AB266" s="1780"/>
      <c r="AC266" s="1780"/>
      <c r="AD266" s="1496">
        <v>1080</v>
      </c>
      <c r="AE266" s="2155">
        <f>SUM(V266:AD266)</f>
        <v>1080</v>
      </c>
      <c r="AF266" s="2155">
        <f>VLOOKUP(B266,goc!$B$28:$AA$434,21,0)</f>
        <v>0</v>
      </c>
      <c r="AG266" s="2155">
        <f>VLOOKUP(B266,goc!$B$28:$AA$434,22,0)</f>
        <v>0</v>
      </c>
      <c r="AH266" s="2155">
        <f>VLOOKUP(B266,goc!$B$28:$AA$434,23,0)</f>
        <v>0</v>
      </c>
      <c r="AI266" s="2155">
        <f>VLOOKUP(B266,goc!$B$28:$AA$434,25,0)</f>
        <v>0</v>
      </c>
      <c r="AJ266" s="2155">
        <f>VLOOKUP(B266,goc!$B$28:$AA$434,26,0)</f>
        <v>0</v>
      </c>
      <c r="AK266" s="2155">
        <f t="shared" si="20"/>
        <v>1080</v>
      </c>
      <c r="AL266" s="2158" t="s">
        <v>1714</v>
      </c>
      <c r="AM266" s="1780" t="s">
        <v>2207</v>
      </c>
    </row>
    <row r="267" spans="1:39" s="2152" customFormat="1" ht="43.5" customHeight="1">
      <c r="A267" s="1726" t="s">
        <v>2131</v>
      </c>
      <c r="B267" s="1955" t="s">
        <v>2124</v>
      </c>
      <c r="C267" s="2149"/>
      <c r="D267" s="2149"/>
      <c r="E267" s="2149"/>
      <c r="F267" s="2149"/>
      <c r="G267" s="2149"/>
      <c r="H267" s="2150"/>
      <c r="I267" s="2149"/>
      <c r="J267" s="2149"/>
      <c r="K267" s="2149"/>
      <c r="L267" s="2149"/>
      <c r="M267" s="2149"/>
      <c r="N267" s="1789"/>
      <c r="O267" s="1989">
        <f>SUBTOTAL(109,O268:O327)</f>
        <v>308442.7</v>
      </c>
      <c r="P267" s="1989">
        <f>SUBTOTAL(109,P268:P301)</f>
        <v>0</v>
      </c>
      <c r="Q267" s="1989">
        <f>SUBTOTAL(109,Q268:Q327)</f>
        <v>223533.7</v>
      </c>
      <c r="R267" s="2149"/>
      <c r="S267" s="2149"/>
      <c r="T267" s="2149"/>
      <c r="U267" s="1989">
        <f>SUBTOTAL(109,U268:U327)</f>
        <v>0</v>
      </c>
      <c r="V267" s="1989"/>
      <c r="W267" s="1989"/>
      <c r="X267" s="1989"/>
      <c r="Y267" s="1989"/>
      <c r="Z267" s="1989"/>
      <c r="AA267" s="1989"/>
      <c r="AB267" s="1989"/>
      <c r="AC267" s="1989"/>
      <c r="AD267" s="1989">
        <f>SUBTOTAL(109,AD268:AD327)</f>
        <v>97638</v>
      </c>
      <c r="AE267" s="1989">
        <f>SUBTOTAL(109,AE268:AE327)</f>
        <v>105813</v>
      </c>
      <c r="AF267" s="1989">
        <f>SUBTOTAL(109,AF268:AF301)</f>
        <v>40584</v>
      </c>
      <c r="AG267" s="1989">
        <f>SUBTOTAL(109,AG268:AG301)</f>
        <v>0</v>
      </c>
      <c r="AH267" s="2149"/>
      <c r="AI267" s="1989">
        <f>SUBTOTAL(109,AI268:AI301)</f>
        <v>0</v>
      </c>
      <c r="AJ267" s="1989">
        <f>SUBTOTAL(109,AJ268:AJ301)</f>
        <v>40584</v>
      </c>
      <c r="AK267" s="1989">
        <f>AE267-U267</f>
        <v>105813</v>
      </c>
      <c r="AL267" s="2151"/>
    </row>
    <row r="268" spans="1:39" ht="43.5" customHeight="1">
      <c r="A268" s="1915">
        <v>1</v>
      </c>
      <c r="B268" s="1555" t="s">
        <v>1677</v>
      </c>
      <c r="C268" s="1551"/>
      <c r="D268" s="1551"/>
      <c r="E268" s="1551"/>
      <c r="F268" s="1551"/>
      <c r="G268" s="1551"/>
      <c r="H268" s="1256" t="str">
        <f>VLOOKUP($B268,'Bo sung'!$B$10:$U$165,2,0)</f>
        <v>Ba Đồn</v>
      </c>
      <c r="I268" s="1256">
        <f>VLOOKUP($B268,'Bo sung'!$B$10:$U$165,3,0)</f>
        <v>2018</v>
      </c>
      <c r="J268" s="1256" t="str">
        <f>VLOOKUP($B268,'Bo sung'!$B$10:$U$27,2,0)</f>
        <v>Ba Đồn</v>
      </c>
      <c r="K268" s="1256">
        <f>VLOOKUP($B268,'Bo sung'!$B$10:$U$165,4,0)</f>
        <v>2020</v>
      </c>
      <c r="L268" s="1256" t="str">
        <f>VLOOKUP($B268,'Bo sung'!$B$10:$U$27,2,0)</f>
        <v>Ba Đồn</v>
      </c>
      <c r="M268" s="1256" t="str">
        <f>VLOOKUP($B268,'Bo sung'!$B$10:$U$27,2,0)</f>
        <v>Ba Đồn</v>
      </c>
      <c r="N268" s="1256" t="str">
        <f>VLOOKUP($B268,'Bo sung'!$B$10:$U$165,5,0)</f>
        <v>3955/QĐ-UBND ngày 31/10/2017</v>
      </c>
      <c r="O268" s="1575">
        <f>VLOOKUP($B268,'Bo sung'!$B$10:$U$165,6,0)</f>
        <v>6500</v>
      </c>
      <c r="P268" s="1575"/>
      <c r="Q268" s="1575">
        <f>VLOOKUP($B268,'Bo sung'!$B$10:$U$165,7,0)</f>
        <v>3900</v>
      </c>
      <c r="R268" s="1575" t="str">
        <f>VLOOKUP($B268,'Bo sung'!$B$10:$U$27,2,0)</f>
        <v>Ba Đồn</v>
      </c>
      <c r="S268" s="1575" t="str">
        <f>VLOOKUP($B268,'Bo sung'!$B$10:$U$27,2,0)</f>
        <v>Ba Đồn</v>
      </c>
      <c r="T268" s="1575" t="str">
        <f>VLOOKUP($B268,'Bo sung'!$B$10:$U$27,2,0)</f>
        <v>Ba Đồn</v>
      </c>
      <c r="U268" s="1575"/>
      <c r="V268" s="1579"/>
      <c r="W268" s="1579"/>
      <c r="X268" s="1579"/>
      <c r="Y268" s="1579"/>
      <c r="Z268" s="1579">
        <v>1170</v>
      </c>
      <c r="AA268" s="1579"/>
      <c r="AB268" s="1579">
        <v>1365</v>
      </c>
      <c r="AC268" s="1579"/>
      <c r="AD268" s="1579">
        <v>975</v>
      </c>
      <c r="AE268" s="2155">
        <f t="shared" ref="AE268:AE300" si="22">SUM(V268:AD268)</f>
        <v>3510</v>
      </c>
      <c r="AF268" s="1575">
        <f>VLOOKUP($B268,'Bo sung'!$B$10:$U$165,11,0)</f>
        <v>3900</v>
      </c>
      <c r="AG268" s="1575"/>
      <c r="AH268" s="1575" t="str">
        <f>VLOOKUP($B268,'Bo sung'!$B$10:$U$27,2,0)</f>
        <v>Ba Đồn</v>
      </c>
      <c r="AI268" s="1575"/>
      <c r="AJ268" s="1575">
        <f>VLOOKUP($B268,'Bo sung'!$B$10:$U$165,14,0)</f>
        <v>3900</v>
      </c>
      <c r="AK268" s="2155">
        <f t="shared" si="20"/>
        <v>3510</v>
      </c>
      <c r="AL268" s="2159" t="str">
        <f>VLOOKUP($B268,'[3]Bo sung'!$B$10:$U$165,15,0)</f>
        <v>NQ KH năm
2018</v>
      </c>
      <c r="AM268" s="2017"/>
    </row>
    <row r="269" spans="1:39" ht="43.5" customHeight="1">
      <c r="A269" s="1915">
        <v>2</v>
      </c>
      <c r="B269" s="1573" t="s">
        <v>1866</v>
      </c>
      <c r="C269" s="1551"/>
      <c r="D269" s="1551"/>
      <c r="E269" s="1551"/>
      <c r="F269" s="1551"/>
      <c r="G269" s="1551"/>
      <c r="H269" s="1256" t="str">
        <f>VLOOKUP($B269,'Bo sung'!$B$10:$U$165,2,0)</f>
        <v>Ba Đồn</v>
      </c>
      <c r="I269" s="1256">
        <f>VLOOKUP($B269,'Bo sung'!$B$10:$U$165,3,0)</f>
        <v>2019</v>
      </c>
      <c r="J269" s="1256" t="str">
        <f>VLOOKUP($B269,'Bo sung'!$B$10:$U$27,2,0)</f>
        <v>Ba Đồn</v>
      </c>
      <c r="K269" s="1256">
        <f>VLOOKUP($B269,'Bo sung'!$B$10:$U$165,4,0)</f>
        <v>2021</v>
      </c>
      <c r="L269" s="1256" t="str">
        <f>VLOOKUP($B269,'Bo sung'!$B$10:$U$27,2,0)</f>
        <v>Ba Đồn</v>
      </c>
      <c r="M269" s="1256" t="str">
        <f>VLOOKUP($B269,'Bo sung'!$B$10:$U$27,2,0)</f>
        <v>Ba Đồn</v>
      </c>
      <c r="N269" s="1256" t="str">
        <f>VLOOKUP($B269,'Bo sung'!$B$10:$U$165,5,0)</f>
        <v>3795/QĐ-UBND ngày 31/10/2018</v>
      </c>
      <c r="O269" s="1575">
        <f>VLOOKUP($B269,'Bo sung'!$B$10:$U$165,6,0)</f>
        <v>5500</v>
      </c>
      <c r="P269" s="1575"/>
      <c r="Q269" s="1575">
        <f>VLOOKUP($B269,'Bo sung'!$B$10:$U$165,7,0)</f>
        <v>3300</v>
      </c>
      <c r="R269" s="1575" t="str">
        <f>VLOOKUP($B269,'Bo sung'!$B$10:$U$27,2,0)</f>
        <v>Ba Đồn</v>
      </c>
      <c r="S269" s="1575" t="str">
        <f>VLOOKUP($B269,'Bo sung'!$B$10:$U$27,2,0)</f>
        <v>Ba Đồn</v>
      </c>
      <c r="T269" s="1575" t="str">
        <f>VLOOKUP($B269,'Bo sung'!$B$10:$U$27,2,0)</f>
        <v>Ba Đồn</v>
      </c>
      <c r="U269" s="1575"/>
      <c r="V269" s="1579"/>
      <c r="W269" s="1579"/>
      <c r="X269" s="1579"/>
      <c r="Y269" s="1579"/>
      <c r="Z269" s="1579"/>
      <c r="AA269" s="1579"/>
      <c r="AB269" s="1579">
        <v>990</v>
      </c>
      <c r="AC269" s="1579"/>
      <c r="AD269" s="1579">
        <v>1386</v>
      </c>
      <c r="AE269" s="2155">
        <f t="shared" si="22"/>
        <v>2376</v>
      </c>
      <c r="AF269" s="1575">
        <f>VLOOKUP($B269,'Bo sung'!$B$10:$U$165,11,0)</f>
        <v>1980</v>
      </c>
      <c r="AG269" s="1575"/>
      <c r="AH269" s="1575" t="str">
        <f>VLOOKUP($B269,'Bo sung'!$B$10:$U$27,2,0)</f>
        <v>Ba Đồn</v>
      </c>
      <c r="AI269" s="1575"/>
      <c r="AJ269" s="1575">
        <f>VLOOKUP($B269,'Bo sung'!$B$10:$U$165,14,0)</f>
        <v>1980</v>
      </c>
      <c r="AK269" s="2155">
        <f t="shared" si="20"/>
        <v>2376</v>
      </c>
      <c r="AL269" s="2159" t="str">
        <f>VLOOKUP($B269,'[3]Bo sung'!$B$10:$U$165,15,0)</f>
        <v>NQ KH năm
2019</v>
      </c>
      <c r="AM269" s="2017"/>
    </row>
    <row r="270" spans="1:39" ht="43.5" customHeight="1">
      <c r="A270" s="1915">
        <v>3</v>
      </c>
      <c r="B270" s="1573" t="s">
        <v>1868</v>
      </c>
      <c r="C270" s="1551"/>
      <c r="D270" s="1551"/>
      <c r="E270" s="1551"/>
      <c r="F270" s="1551"/>
      <c r="G270" s="1551"/>
      <c r="H270" s="1256" t="str">
        <f>VLOOKUP($B270,'Bo sung'!$B$10:$U$165,2,0)</f>
        <v>Đồng Hới</v>
      </c>
      <c r="I270" s="1256">
        <f>VLOOKUP($B270,'Bo sung'!$B$10:$U$165,3,0)</f>
        <v>2019</v>
      </c>
      <c r="J270" s="1256" t="str">
        <f>VLOOKUP($B270,'Bo sung'!$B$10:$U$27,2,0)</f>
        <v>Đồng Hới</v>
      </c>
      <c r="K270" s="1256">
        <f>VLOOKUP($B270,'Bo sung'!$B$10:$U$165,4,0)</f>
        <v>2021</v>
      </c>
      <c r="L270" s="1256" t="str">
        <f>VLOOKUP($B270,'Bo sung'!$B$10:$U$27,2,0)</f>
        <v>Đồng Hới</v>
      </c>
      <c r="M270" s="1256" t="str">
        <f>VLOOKUP($B270,'Bo sung'!$B$10:$U$27,2,0)</f>
        <v>Đồng Hới</v>
      </c>
      <c r="N270" s="1256" t="str">
        <f>VLOOKUP($B270,'Bo sung'!$B$10:$U$165,5,0)</f>
        <v>3806/QĐ-UBND ngày 31/10/2018</v>
      </c>
      <c r="O270" s="1575">
        <f>VLOOKUP($B270,'Bo sung'!$B$10:$U$165,6,0)</f>
        <v>6000</v>
      </c>
      <c r="P270" s="1575"/>
      <c r="Q270" s="1575">
        <f>VLOOKUP($B270,'Bo sung'!$B$10:$U$165,7,0)</f>
        <v>6000</v>
      </c>
      <c r="R270" s="1575" t="str">
        <f>VLOOKUP($B270,'Bo sung'!$B$10:$U$27,2,0)</f>
        <v>Đồng Hới</v>
      </c>
      <c r="S270" s="1575" t="str">
        <f>VLOOKUP($B270,'Bo sung'!$B$10:$U$27,2,0)</f>
        <v>Đồng Hới</v>
      </c>
      <c r="T270" s="1575" t="str">
        <f>VLOOKUP($B270,'Bo sung'!$B$10:$U$27,2,0)</f>
        <v>Đồng Hới</v>
      </c>
      <c r="U270" s="1575"/>
      <c r="V270" s="1579"/>
      <c r="W270" s="1579"/>
      <c r="X270" s="1579"/>
      <c r="Y270" s="1579"/>
      <c r="Z270" s="1579"/>
      <c r="AA270" s="1579"/>
      <c r="AB270" s="1579">
        <f>1800</f>
        <v>1800</v>
      </c>
      <c r="AC270" s="1579"/>
      <c r="AD270" s="1579">
        <v>2520</v>
      </c>
      <c r="AE270" s="2155">
        <f t="shared" si="22"/>
        <v>4320</v>
      </c>
      <c r="AF270" s="1575">
        <f>VLOOKUP($B270,'Bo sung'!$B$10:$U$165,11,0)</f>
        <v>3600</v>
      </c>
      <c r="AG270" s="1575"/>
      <c r="AH270" s="1575" t="str">
        <f>VLOOKUP($B270,'Bo sung'!$B$10:$U$27,2,0)</f>
        <v>Đồng Hới</v>
      </c>
      <c r="AI270" s="1575"/>
      <c r="AJ270" s="1575">
        <f>VLOOKUP($B270,'Bo sung'!$B$10:$U$165,14,0)</f>
        <v>3600</v>
      </c>
      <c r="AK270" s="2155">
        <f t="shared" si="20"/>
        <v>4320</v>
      </c>
      <c r="AL270" s="2159" t="str">
        <f>VLOOKUP($B270,'[3]Bo sung'!$B$10:$U$165,15,0)</f>
        <v>NQ KH năm
2019</v>
      </c>
      <c r="AM270" s="2017"/>
    </row>
    <row r="271" spans="1:39" ht="61.5" customHeight="1">
      <c r="A271" s="1915">
        <v>4</v>
      </c>
      <c r="B271" s="1576" t="s">
        <v>1869</v>
      </c>
      <c r="C271" s="1551"/>
      <c r="D271" s="1551"/>
      <c r="E271" s="1551"/>
      <c r="F271" s="1551"/>
      <c r="G271" s="1551"/>
      <c r="H271" s="1256" t="str">
        <f>VLOOKUP($B271,'Bo sung'!$B$10:$U$165,2,0)</f>
        <v>Đồng Hới</v>
      </c>
      <c r="I271" s="1256">
        <f>VLOOKUP($B271,'Bo sung'!$B$10:$U$165,3,0)</f>
        <v>2019</v>
      </c>
      <c r="J271" s="1256" t="str">
        <f>VLOOKUP($B271,'Bo sung'!$B$10:$U$27,2,0)</f>
        <v>Đồng Hới</v>
      </c>
      <c r="K271" s="1256">
        <f>VLOOKUP($B271,'Bo sung'!$B$10:$U$165,4,0)</f>
        <v>2021</v>
      </c>
      <c r="L271" s="1256" t="str">
        <f>VLOOKUP($B271,'Bo sung'!$B$10:$U$27,2,0)</f>
        <v>Đồng Hới</v>
      </c>
      <c r="M271" s="1256" t="str">
        <f>VLOOKUP($B271,'Bo sung'!$B$10:$U$27,2,0)</f>
        <v>Đồng Hới</v>
      </c>
      <c r="N271" s="1256" t="str">
        <f>VLOOKUP($B271,'Bo sung'!$B$10:$U$165,5,0)</f>
        <v>2753/QĐ-UBDN ngày  20/8/2018</v>
      </c>
      <c r="O271" s="1575">
        <f>VLOOKUP($B271,'Bo sung'!$B$10:$U$165,6,0)</f>
        <v>9500</v>
      </c>
      <c r="P271" s="1575"/>
      <c r="Q271" s="1575">
        <f>VLOOKUP($B271,'Bo sung'!$B$10:$U$165,7,0)</f>
        <v>9500</v>
      </c>
      <c r="R271" s="1575" t="str">
        <f>VLOOKUP($B271,'Bo sung'!$B$10:$U$27,2,0)</f>
        <v>Đồng Hới</v>
      </c>
      <c r="S271" s="1575" t="str">
        <f>VLOOKUP($B271,'Bo sung'!$B$10:$U$27,2,0)</f>
        <v>Đồng Hới</v>
      </c>
      <c r="T271" s="1575" t="str">
        <f>VLOOKUP($B271,'Bo sung'!$B$10:$U$27,2,0)</f>
        <v>Đồng Hới</v>
      </c>
      <c r="U271" s="1575"/>
      <c r="V271" s="1579"/>
      <c r="W271" s="1579"/>
      <c r="X271" s="1579"/>
      <c r="Y271" s="1579"/>
      <c r="Z271" s="1579"/>
      <c r="AA271" s="1579"/>
      <c r="AB271" s="1579">
        <f>2723+127</f>
        <v>2850</v>
      </c>
      <c r="AC271" s="1579"/>
      <c r="AD271" s="1579">
        <v>3990</v>
      </c>
      <c r="AE271" s="2155">
        <f t="shared" si="22"/>
        <v>6840</v>
      </c>
      <c r="AF271" s="1575">
        <f>VLOOKUP($B271,'Bo sung'!$B$10:$U$165,11,0)</f>
        <v>5700</v>
      </c>
      <c r="AG271" s="1575"/>
      <c r="AH271" s="1575" t="str">
        <f>VLOOKUP($B271,'Bo sung'!$B$10:$U$27,2,0)</f>
        <v>Đồng Hới</v>
      </c>
      <c r="AI271" s="1575"/>
      <c r="AJ271" s="1575">
        <f>VLOOKUP($B271,'Bo sung'!$B$10:$U$165,14,0)</f>
        <v>5700</v>
      </c>
      <c r="AK271" s="2155">
        <f t="shared" si="20"/>
        <v>6840</v>
      </c>
      <c r="AL271" s="2159" t="str">
        <f>VLOOKUP($B271,'[3]Bo sung'!$B$10:$U$165,15,0)</f>
        <v>NQ KH năm
2019</v>
      </c>
      <c r="AM271" s="2017"/>
    </row>
    <row r="272" spans="1:39" ht="51.75" customHeight="1">
      <c r="A272" s="1915">
        <v>5</v>
      </c>
      <c r="B272" s="1573" t="s">
        <v>1718</v>
      </c>
      <c r="C272" s="1551"/>
      <c r="D272" s="1551"/>
      <c r="E272" s="1551"/>
      <c r="F272" s="1551"/>
      <c r="G272" s="1551"/>
      <c r="H272" s="1256" t="str">
        <f>VLOOKUP($B272,'Bo sung'!$B$10:$U$165,2,0)</f>
        <v>Tuyên Hóa</v>
      </c>
      <c r="I272" s="1256">
        <f>VLOOKUP($B272,'Bo sung'!$B$10:$U$165,3,0)</f>
        <v>2019</v>
      </c>
      <c r="J272" s="1256" t="str">
        <f>VLOOKUP($B272,'Bo sung'!$B$10:$U$27,2,0)</f>
        <v>Tuyên Hóa</v>
      </c>
      <c r="K272" s="1256">
        <f>VLOOKUP($B272,'Bo sung'!$B$10:$U$165,4,0)</f>
        <v>2021</v>
      </c>
      <c r="L272" s="1256" t="str">
        <f>VLOOKUP($B272,'Bo sung'!$B$10:$U$27,2,0)</f>
        <v>Tuyên Hóa</v>
      </c>
      <c r="M272" s="1256" t="str">
        <f>VLOOKUP($B272,'Bo sung'!$B$10:$U$27,2,0)</f>
        <v>Tuyên Hóa</v>
      </c>
      <c r="N272" s="1256" t="str">
        <f>VLOOKUP($B272,'Bo sung'!$B$10:$U$165,5,0)</f>
        <v>3835/QĐ-UBND ngày 31/10/2018</v>
      </c>
      <c r="O272" s="1575">
        <f>VLOOKUP($B272,'Bo sung'!$B$10:$U$165,6,0)</f>
        <v>3000</v>
      </c>
      <c r="P272" s="1575"/>
      <c r="Q272" s="1575">
        <f>VLOOKUP($B272,'Bo sung'!$B$10:$U$165,7,0)</f>
        <v>1800</v>
      </c>
      <c r="R272" s="1575" t="str">
        <f>VLOOKUP($B272,'Bo sung'!$B$10:$U$27,2,0)</f>
        <v>Tuyên Hóa</v>
      </c>
      <c r="S272" s="1575" t="str">
        <f>VLOOKUP($B272,'Bo sung'!$B$10:$U$27,2,0)</f>
        <v>Tuyên Hóa</v>
      </c>
      <c r="T272" s="1575" t="str">
        <f>VLOOKUP($B272,'Bo sung'!$B$10:$U$27,2,0)</f>
        <v>Tuyên Hóa</v>
      </c>
      <c r="U272" s="1575"/>
      <c r="V272" s="1579"/>
      <c r="W272" s="1579"/>
      <c r="X272" s="1579"/>
      <c r="Y272" s="1579"/>
      <c r="Z272" s="1579"/>
      <c r="AA272" s="1579"/>
      <c r="AB272" s="1579"/>
      <c r="AC272" s="1579"/>
      <c r="AD272" s="1579">
        <v>1080</v>
      </c>
      <c r="AE272" s="2155">
        <f t="shared" si="22"/>
        <v>1080</v>
      </c>
      <c r="AF272" s="1575">
        <f>VLOOKUP($B272,'Bo sung'!$B$10:$U$165,11,0)</f>
        <v>540</v>
      </c>
      <c r="AG272" s="1575"/>
      <c r="AH272" s="1575" t="str">
        <f>VLOOKUP($B272,'Bo sung'!$B$10:$U$27,2,0)</f>
        <v>Tuyên Hóa</v>
      </c>
      <c r="AI272" s="1575"/>
      <c r="AJ272" s="1575">
        <f>VLOOKUP($B272,'Bo sung'!$B$10:$U$165,14,0)</f>
        <v>540</v>
      </c>
      <c r="AK272" s="2155">
        <f t="shared" si="20"/>
        <v>1080</v>
      </c>
      <c r="AL272" s="2159" t="str">
        <f>VLOOKUP($B272,'[3]Bo sung'!$B$10:$U$165,15,0)</f>
        <v>NQ KH năm
2020 (VB số 77 của HĐND tỉnh)</v>
      </c>
      <c r="AM272" s="2017"/>
    </row>
    <row r="273" spans="1:39" ht="51.75" customHeight="1">
      <c r="A273" s="1915">
        <v>6</v>
      </c>
      <c r="B273" s="1573" t="s">
        <v>1720</v>
      </c>
      <c r="C273" s="1551"/>
      <c r="D273" s="1551"/>
      <c r="E273" s="1551"/>
      <c r="F273" s="1551"/>
      <c r="G273" s="1551"/>
      <c r="H273" s="1256" t="str">
        <f>VLOOKUP($B273,'Bo sung'!$B$10:$U$165,2,0)</f>
        <v>Bố Trạch</v>
      </c>
      <c r="I273" s="1256">
        <f>VLOOKUP($B273,'Bo sung'!$B$10:$U$165,3,0)</f>
        <v>2019</v>
      </c>
      <c r="J273" s="1256" t="str">
        <f>VLOOKUP($B273,'Bo sung'!$B$10:$U$27,2,0)</f>
        <v>Bố Trạch</v>
      </c>
      <c r="K273" s="1256">
        <f>VLOOKUP($B273,'Bo sung'!$B$10:$U$165,4,0)</f>
        <v>2021</v>
      </c>
      <c r="L273" s="1256" t="str">
        <f>VLOOKUP($B273,'Bo sung'!$B$10:$U$27,2,0)</f>
        <v>Bố Trạch</v>
      </c>
      <c r="M273" s="1256" t="str">
        <f>VLOOKUP($B273,'Bo sung'!$B$10:$U$27,2,0)</f>
        <v>Bố Trạch</v>
      </c>
      <c r="N273" s="1256" t="str">
        <f>VLOOKUP($B273,'Bo sung'!$B$10:$U$165,5,0)</f>
        <v>3819/QĐ-UBND ngày 31/10/2018</v>
      </c>
      <c r="O273" s="1575">
        <f>VLOOKUP($B273,'Bo sung'!$B$10:$U$165,6,0)</f>
        <v>3000</v>
      </c>
      <c r="P273" s="1575"/>
      <c r="Q273" s="1575">
        <f>VLOOKUP($B273,'Bo sung'!$B$10:$U$165,7,0)</f>
        <v>1800</v>
      </c>
      <c r="R273" s="1575" t="str">
        <f>VLOOKUP($B273,'Bo sung'!$B$10:$U$27,2,0)</f>
        <v>Bố Trạch</v>
      </c>
      <c r="S273" s="1575" t="str">
        <f>VLOOKUP($B273,'Bo sung'!$B$10:$U$27,2,0)</f>
        <v>Bố Trạch</v>
      </c>
      <c r="T273" s="1575" t="str">
        <f>VLOOKUP($B273,'Bo sung'!$B$10:$U$27,2,0)</f>
        <v>Bố Trạch</v>
      </c>
      <c r="U273" s="1575"/>
      <c r="V273" s="1579"/>
      <c r="W273" s="1579"/>
      <c r="X273" s="1579"/>
      <c r="Y273" s="1579"/>
      <c r="Z273" s="1579"/>
      <c r="AA273" s="1579"/>
      <c r="AB273" s="1579"/>
      <c r="AC273" s="1579"/>
      <c r="AD273" s="1579">
        <v>1080</v>
      </c>
      <c r="AE273" s="2155">
        <f t="shared" si="22"/>
        <v>1080</v>
      </c>
      <c r="AF273" s="1575">
        <f>VLOOKUP($B273,'Bo sung'!$B$10:$U$165,11,0)</f>
        <v>540</v>
      </c>
      <c r="AG273" s="1575"/>
      <c r="AH273" s="1575" t="str">
        <f>VLOOKUP($B273,'Bo sung'!$B$10:$U$27,2,0)</f>
        <v>Bố Trạch</v>
      </c>
      <c r="AI273" s="1575"/>
      <c r="AJ273" s="1575">
        <f>VLOOKUP($B273,'Bo sung'!$B$10:$U$165,14,0)</f>
        <v>540</v>
      </c>
      <c r="AK273" s="2155">
        <f t="shared" si="20"/>
        <v>1080</v>
      </c>
      <c r="AL273" s="2159" t="str">
        <f>VLOOKUP($B273,'[3]Bo sung'!$B$10:$U$165,15,0)</f>
        <v>NQ KH năm
2020 (VB số 77 của HĐND tỉnh)</v>
      </c>
      <c r="AM273" s="2017"/>
    </row>
    <row r="274" spans="1:39" ht="51.75" customHeight="1">
      <c r="A274" s="1915">
        <v>7</v>
      </c>
      <c r="B274" s="1574" t="s">
        <v>1721</v>
      </c>
      <c r="C274" s="1551"/>
      <c r="D274" s="1551"/>
      <c r="E274" s="1551"/>
      <c r="F274" s="1551"/>
      <c r="G274" s="1551"/>
      <c r="H274" s="1256" t="str">
        <f>VLOOKUP($B274,'Bo sung'!$B$10:$U$165,2,0)</f>
        <v>Quảng Ninh</v>
      </c>
      <c r="I274" s="1256">
        <f>VLOOKUP($B274,'Bo sung'!$B$10:$U$165,3,0)</f>
        <v>2019</v>
      </c>
      <c r="J274" s="1256" t="str">
        <f>VLOOKUP($B274,'Bo sung'!$B$10:$U$27,2,0)</f>
        <v>Quảng Ninh</v>
      </c>
      <c r="K274" s="1256">
        <f>VLOOKUP($B274,'Bo sung'!$B$10:$U$165,4,0)</f>
        <v>2021</v>
      </c>
      <c r="L274" s="1256" t="str">
        <f>VLOOKUP($B274,'Bo sung'!$B$10:$U$27,2,0)</f>
        <v>Quảng Ninh</v>
      </c>
      <c r="M274" s="1256" t="str">
        <f>VLOOKUP($B274,'Bo sung'!$B$10:$U$27,2,0)</f>
        <v>Quảng Ninh</v>
      </c>
      <c r="N274" s="1256" t="str">
        <f>VLOOKUP($B274,'Bo sung'!$B$10:$U$165,5,0)</f>
        <v>3811/QĐ-UBND ngày 31/10/2018</v>
      </c>
      <c r="O274" s="1575">
        <f>VLOOKUP($B274,'Bo sung'!$B$10:$U$165,6,0)</f>
        <v>3000</v>
      </c>
      <c r="P274" s="1575"/>
      <c r="Q274" s="1575">
        <f>VLOOKUP($B274,'Bo sung'!$B$10:$U$165,7,0)</f>
        <v>1800</v>
      </c>
      <c r="R274" s="1575" t="str">
        <f>VLOOKUP($B274,'Bo sung'!$B$10:$U$27,2,0)</f>
        <v>Quảng Ninh</v>
      </c>
      <c r="S274" s="1575" t="str">
        <f>VLOOKUP($B274,'Bo sung'!$B$10:$U$27,2,0)</f>
        <v>Quảng Ninh</v>
      </c>
      <c r="T274" s="1575" t="str">
        <f>VLOOKUP($B274,'Bo sung'!$B$10:$U$27,2,0)</f>
        <v>Quảng Ninh</v>
      </c>
      <c r="U274" s="1575"/>
      <c r="V274" s="1579"/>
      <c r="W274" s="1579"/>
      <c r="X274" s="1579"/>
      <c r="Y274" s="1579"/>
      <c r="Z274" s="1579"/>
      <c r="AA274" s="1579"/>
      <c r="AB274" s="1579"/>
      <c r="AC274" s="1579"/>
      <c r="AD274" s="1579">
        <v>1080</v>
      </c>
      <c r="AE274" s="2155">
        <f t="shared" si="22"/>
        <v>1080</v>
      </c>
      <c r="AF274" s="1575">
        <f>VLOOKUP($B274,'Bo sung'!$B$10:$U$165,11,0)</f>
        <v>540</v>
      </c>
      <c r="AG274" s="1575"/>
      <c r="AH274" s="1575" t="str">
        <f>VLOOKUP($B274,'Bo sung'!$B$10:$U$27,2,0)</f>
        <v>Quảng Ninh</v>
      </c>
      <c r="AI274" s="1575"/>
      <c r="AJ274" s="1575">
        <f>VLOOKUP($B274,'Bo sung'!$B$10:$U$165,14,0)</f>
        <v>540</v>
      </c>
      <c r="AK274" s="2155">
        <f t="shared" si="20"/>
        <v>1080</v>
      </c>
      <c r="AL274" s="2159" t="str">
        <f>VLOOKUP($B274,'[3]Bo sung'!$B$10:$U$165,15,0)</f>
        <v>NQ KH năm
2020 (VB số 77 của HĐND tỉnh)</v>
      </c>
      <c r="AM274" s="2017"/>
    </row>
    <row r="275" spans="1:39" ht="51.75" customHeight="1">
      <c r="A275" s="1915">
        <v>8</v>
      </c>
      <c r="B275" s="1573" t="s">
        <v>1722</v>
      </c>
      <c r="C275" s="1551"/>
      <c r="D275" s="1551"/>
      <c r="E275" s="1551"/>
      <c r="F275" s="1551"/>
      <c r="G275" s="1551"/>
      <c r="H275" s="1256" t="str">
        <f>VLOOKUP($B275,'Bo sung'!$B$10:$U$165,2,0)</f>
        <v>Quảng Trạch</v>
      </c>
      <c r="I275" s="1256">
        <f>VLOOKUP($B275,'Bo sung'!$B$10:$U$165,3,0)</f>
        <v>2019</v>
      </c>
      <c r="J275" s="1256" t="str">
        <f>VLOOKUP($B275,'Bo sung'!$B$10:$U$27,2,0)</f>
        <v>Quảng Trạch</v>
      </c>
      <c r="K275" s="1256">
        <f>VLOOKUP($B275,'Bo sung'!$B$10:$U$165,4,0)</f>
        <v>2021</v>
      </c>
      <c r="L275" s="1256" t="str">
        <f>VLOOKUP($B275,'Bo sung'!$B$10:$U$27,2,0)</f>
        <v>Quảng Trạch</v>
      </c>
      <c r="M275" s="1256" t="str">
        <f>VLOOKUP($B275,'Bo sung'!$B$10:$U$27,2,0)</f>
        <v>Quảng Trạch</v>
      </c>
      <c r="N275" s="1256" t="str">
        <f>VLOOKUP($B275,'Bo sung'!$B$10:$U$165,5,0)</f>
        <v>3808/QĐ-UBND ngày 31/10/2018</v>
      </c>
      <c r="O275" s="1575">
        <f>VLOOKUP($B275,'Bo sung'!$B$10:$U$165,6,0)</f>
        <v>3300</v>
      </c>
      <c r="P275" s="1575"/>
      <c r="Q275" s="1575">
        <f>VLOOKUP($B275,'Bo sung'!$B$10:$U$165,7,0)</f>
        <v>1980</v>
      </c>
      <c r="R275" s="1575" t="str">
        <f>VLOOKUP($B275,'Bo sung'!$B$10:$U$27,2,0)</f>
        <v>Quảng Trạch</v>
      </c>
      <c r="S275" s="1575" t="str">
        <f>VLOOKUP($B275,'Bo sung'!$B$10:$U$27,2,0)</f>
        <v>Quảng Trạch</v>
      </c>
      <c r="T275" s="1575" t="str">
        <f>VLOOKUP($B275,'Bo sung'!$B$10:$U$27,2,0)</f>
        <v>Quảng Trạch</v>
      </c>
      <c r="U275" s="1575"/>
      <c r="V275" s="1579"/>
      <c r="W275" s="1579"/>
      <c r="X275" s="1579"/>
      <c r="Y275" s="1579"/>
      <c r="Z275" s="1579"/>
      <c r="AA275" s="1579"/>
      <c r="AB275" s="1579"/>
      <c r="AC275" s="1579"/>
      <c r="AD275" s="1579">
        <v>1188</v>
      </c>
      <c r="AE275" s="2155">
        <f t="shared" si="22"/>
        <v>1188</v>
      </c>
      <c r="AF275" s="1575">
        <f>VLOOKUP($B275,'Bo sung'!$B$10:$U$165,11,0)</f>
        <v>594</v>
      </c>
      <c r="AG275" s="1575"/>
      <c r="AH275" s="1575" t="str">
        <f>VLOOKUP($B275,'Bo sung'!$B$10:$U$27,2,0)</f>
        <v>Quảng Trạch</v>
      </c>
      <c r="AI275" s="1575"/>
      <c r="AJ275" s="1575">
        <f>VLOOKUP($B275,'Bo sung'!$B$10:$U$165,14,0)</f>
        <v>594</v>
      </c>
      <c r="AK275" s="2155">
        <f t="shared" si="20"/>
        <v>1188</v>
      </c>
      <c r="AL275" s="2159" t="str">
        <f>VLOOKUP($B275,'[3]Bo sung'!$B$10:$U$165,15,0)</f>
        <v>NQ KH năm
2020 (VB số 77 của HĐND tỉnh)</v>
      </c>
      <c r="AM275" s="2017"/>
    </row>
    <row r="276" spans="1:39" ht="51.75" customHeight="1">
      <c r="A276" s="1915">
        <v>9</v>
      </c>
      <c r="B276" s="1573" t="s">
        <v>1723</v>
      </c>
      <c r="C276" s="1551"/>
      <c r="D276" s="1551"/>
      <c r="E276" s="1551"/>
      <c r="F276" s="1551"/>
      <c r="G276" s="1551"/>
      <c r="H276" s="1256" t="str">
        <f>VLOOKUP($B276,'Bo sung'!$B$10:$U$165,2,0)</f>
        <v>Ba Đồn</v>
      </c>
      <c r="I276" s="1256">
        <f>VLOOKUP($B276,'Bo sung'!$B$10:$U$165,3,0)</f>
        <v>2019</v>
      </c>
      <c r="J276" s="1256" t="e">
        <f>VLOOKUP($B276,'Bo sung'!$B$10:$U$27,2,0)</f>
        <v>#N/A</v>
      </c>
      <c r="K276" s="1256">
        <f>VLOOKUP($B276,'Bo sung'!$B$10:$U$165,4,0)</f>
        <v>2021</v>
      </c>
      <c r="L276" s="1256" t="e">
        <f>VLOOKUP($B276,'Bo sung'!$B$10:$U$27,2,0)</f>
        <v>#N/A</v>
      </c>
      <c r="M276" s="1256" t="e">
        <f>VLOOKUP($B276,'Bo sung'!$B$10:$U$27,2,0)</f>
        <v>#N/A</v>
      </c>
      <c r="N276" s="1256" t="str">
        <f>VLOOKUP($B276,'Bo sung'!$B$10:$U$165,5,0)</f>
        <v>3779/QĐ-UBND ngày 31/10/2018</v>
      </c>
      <c r="O276" s="1575">
        <f>VLOOKUP($B276,'Bo sung'!$B$10:$U$165,6,0)</f>
        <v>3500</v>
      </c>
      <c r="P276" s="1575"/>
      <c r="Q276" s="1575">
        <f>VLOOKUP($B276,'Bo sung'!$B$10:$U$165,7,0)</f>
        <v>2100</v>
      </c>
      <c r="R276" s="1575" t="e">
        <f>VLOOKUP($B276,'Bo sung'!$B$10:$U$27,2,0)</f>
        <v>#N/A</v>
      </c>
      <c r="S276" s="1575" t="e">
        <f>VLOOKUP($B276,'Bo sung'!$B$10:$U$27,2,0)</f>
        <v>#N/A</v>
      </c>
      <c r="T276" s="1575" t="e">
        <f>VLOOKUP($B276,'Bo sung'!$B$10:$U$27,2,0)</f>
        <v>#N/A</v>
      </c>
      <c r="U276" s="1575"/>
      <c r="V276" s="1579"/>
      <c r="W276" s="1579"/>
      <c r="X276" s="1579"/>
      <c r="Y276" s="1579"/>
      <c r="Z276" s="1579"/>
      <c r="AA276" s="1579"/>
      <c r="AB276" s="1579"/>
      <c r="AC276" s="1579"/>
      <c r="AD276" s="1579">
        <v>1260</v>
      </c>
      <c r="AE276" s="2155">
        <f t="shared" si="22"/>
        <v>1260</v>
      </c>
      <c r="AF276" s="1575">
        <f>VLOOKUP($B276,'Bo sung'!$B$10:$U$165,11,0)</f>
        <v>630</v>
      </c>
      <c r="AG276" s="1575"/>
      <c r="AH276" s="1575" t="e">
        <f>VLOOKUP($B276,'Bo sung'!$B$10:$U$27,2,0)</f>
        <v>#N/A</v>
      </c>
      <c r="AI276" s="1575"/>
      <c r="AJ276" s="1575">
        <f>VLOOKUP($B276,'Bo sung'!$B$10:$U$165,14,0)</f>
        <v>630</v>
      </c>
      <c r="AK276" s="2155">
        <f t="shared" si="20"/>
        <v>1260</v>
      </c>
      <c r="AL276" s="2159" t="str">
        <f>VLOOKUP($B276,'[3]Bo sung'!$B$10:$U$165,15,0)</f>
        <v>NQ KH năm
2020 (VB số 77 của HĐND tỉnh)</v>
      </c>
      <c r="AM276" s="2017"/>
    </row>
    <row r="277" spans="1:39" ht="51.75" customHeight="1">
      <c r="A277" s="1915">
        <v>10</v>
      </c>
      <c r="B277" s="1573" t="s">
        <v>1724</v>
      </c>
      <c r="C277" s="1551"/>
      <c r="D277" s="1551"/>
      <c r="E277" s="1551"/>
      <c r="F277" s="1551"/>
      <c r="G277" s="1551"/>
      <c r="H277" s="1256" t="str">
        <f>VLOOKUP($B277,'Bo sung'!$B$10:$U$165,2,0)</f>
        <v>Bố Trạch</v>
      </c>
      <c r="I277" s="1256">
        <f>VLOOKUP($B277,'Bo sung'!$B$10:$U$165,3,0)</f>
        <v>2019</v>
      </c>
      <c r="J277" s="1256" t="e">
        <f>VLOOKUP($B277,'Bo sung'!$B$10:$U$27,2,0)</f>
        <v>#N/A</v>
      </c>
      <c r="K277" s="1256">
        <f>VLOOKUP($B277,'Bo sung'!$B$10:$U$165,4,0)</f>
        <v>2021</v>
      </c>
      <c r="L277" s="1256" t="e">
        <f>VLOOKUP($B277,'Bo sung'!$B$10:$U$27,2,0)</f>
        <v>#N/A</v>
      </c>
      <c r="M277" s="1256" t="e">
        <f>VLOOKUP($B277,'Bo sung'!$B$10:$U$27,2,0)</f>
        <v>#N/A</v>
      </c>
      <c r="N277" s="1256" t="str">
        <f>VLOOKUP($B277,'Bo sung'!$B$10:$U$165,5,0)</f>
        <v>3820/QĐ-UBND ngày 31/10/2018</v>
      </c>
      <c r="O277" s="1575">
        <f>VLOOKUP($B277,'Bo sung'!$B$10:$U$165,6,0)</f>
        <v>3500</v>
      </c>
      <c r="P277" s="1575"/>
      <c r="Q277" s="1575">
        <f>VLOOKUP($B277,'Bo sung'!$B$10:$U$165,7,0)</f>
        <v>2100</v>
      </c>
      <c r="R277" s="1575" t="e">
        <f>VLOOKUP($B277,'Bo sung'!$B$10:$U$27,2,0)</f>
        <v>#N/A</v>
      </c>
      <c r="S277" s="1575" t="e">
        <f>VLOOKUP($B277,'Bo sung'!$B$10:$U$27,2,0)</f>
        <v>#N/A</v>
      </c>
      <c r="T277" s="1575" t="e">
        <f>VLOOKUP($B277,'Bo sung'!$B$10:$U$27,2,0)</f>
        <v>#N/A</v>
      </c>
      <c r="U277" s="1575"/>
      <c r="V277" s="1579"/>
      <c r="W277" s="1579"/>
      <c r="X277" s="1579"/>
      <c r="Y277" s="1579"/>
      <c r="Z277" s="1579"/>
      <c r="AA277" s="1579"/>
      <c r="AB277" s="1579"/>
      <c r="AC277" s="1579"/>
      <c r="AD277" s="1579">
        <v>1260</v>
      </c>
      <c r="AE277" s="2155">
        <f t="shared" si="22"/>
        <v>1260</v>
      </c>
      <c r="AF277" s="1575">
        <f>VLOOKUP($B277,'Bo sung'!$B$10:$U$165,11,0)</f>
        <v>630</v>
      </c>
      <c r="AG277" s="1575"/>
      <c r="AH277" s="1575" t="e">
        <f>VLOOKUP($B277,'Bo sung'!$B$10:$U$27,2,0)</f>
        <v>#N/A</v>
      </c>
      <c r="AI277" s="1575"/>
      <c r="AJ277" s="1575">
        <f>VLOOKUP($B277,'Bo sung'!$B$10:$U$165,14,0)</f>
        <v>630</v>
      </c>
      <c r="AK277" s="2155">
        <f t="shared" si="20"/>
        <v>1260</v>
      </c>
      <c r="AL277" s="2159" t="str">
        <f>VLOOKUP($B277,'[3]Bo sung'!$B$10:$U$165,15,0)</f>
        <v>NQ KH năm
2020 (VB số 77 của HĐND tỉnh)</v>
      </c>
      <c r="AM277" s="2017"/>
    </row>
    <row r="278" spans="1:39" ht="51.75" customHeight="1">
      <c r="A278" s="1915">
        <v>11</v>
      </c>
      <c r="B278" s="1574" t="s">
        <v>1725</v>
      </c>
      <c r="C278" s="1551"/>
      <c r="D278" s="1551"/>
      <c r="E278" s="1551"/>
      <c r="F278" s="1551"/>
      <c r="G278" s="1551"/>
      <c r="H278" s="1256" t="str">
        <f>VLOOKUP($B278,'Bo sung'!$B$10:$U$165,2,0)</f>
        <v>Quảng Ninh</v>
      </c>
      <c r="I278" s="1256">
        <f>VLOOKUP($B278,'Bo sung'!$B$10:$U$165,3,0)</f>
        <v>2019</v>
      </c>
      <c r="J278" s="1256" t="e">
        <f>VLOOKUP($B278,'Bo sung'!$B$10:$U$27,2,0)</f>
        <v>#N/A</v>
      </c>
      <c r="K278" s="1256">
        <f>VLOOKUP($B278,'Bo sung'!$B$10:$U$165,4,0)</f>
        <v>2021</v>
      </c>
      <c r="L278" s="1256" t="e">
        <f>VLOOKUP($B278,'Bo sung'!$B$10:$U$27,2,0)</f>
        <v>#N/A</v>
      </c>
      <c r="M278" s="1256" t="e">
        <f>VLOOKUP($B278,'Bo sung'!$B$10:$U$27,2,0)</f>
        <v>#N/A</v>
      </c>
      <c r="N278" s="1256" t="str">
        <f>VLOOKUP($B278,'Bo sung'!$B$10:$U$165,5,0)</f>
        <v>3809/QĐ-UBND ngày 31/10/2018</v>
      </c>
      <c r="O278" s="1575">
        <f>VLOOKUP($B278,'Bo sung'!$B$10:$U$165,6,0)</f>
        <v>4000</v>
      </c>
      <c r="P278" s="1575"/>
      <c r="Q278" s="1575">
        <f>VLOOKUP($B278,'Bo sung'!$B$10:$U$165,7,0)</f>
        <v>2400</v>
      </c>
      <c r="R278" s="1575" t="e">
        <f>VLOOKUP($B278,'Bo sung'!$B$10:$U$27,2,0)</f>
        <v>#N/A</v>
      </c>
      <c r="S278" s="1575" t="e">
        <f>VLOOKUP($B278,'Bo sung'!$B$10:$U$27,2,0)</f>
        <v>#N/A</v>
      </c>
      <c r="T278" s="1575" t="e">
        <f>VLOOKUP($B278,'Bo sung'!$B$10:$U$27,2,0)</f>
        <v>#N/A</v>
      </c>
      <c r="U278" s="1575"/>
      <c r="V278" s="1579"/>
      <c r="W278" s="1579"/>
      <c r="X278" s="1579"/>
      <c r="Y278" s="1579"/>
      <c r="Z278" s="1579"/>
      <c r="AA278" s="1579"/>
      <c r="AB278" s="1579"/>
      <c r="AC278" s="1579"/>
      <c r="AD278" s="1579">
        <v>1440</v>
      </c>
      <c r="AE278" s="2155">
        <f t="shared" si="22"/>
        <v>1440</v>
      </c>
      <c r="AF278" s="1575">
        <f>VLOOKUP($B278,'Bo sung'!$B$10:$U$165,11,0)</f>
        <v>720</v>
      </c>
      <c r="AG278" s="1575"/>
      <c r="AH278" s="1575" t="e">
        <f>VLOOKUP($B278,'Bo sung'!$B$10:$U$27,2,0)</f>
        <v>#N/A</v>
      </c>
      <c r="AI278" s="1575"/>
      <c r="AJ278" s="1575">
        <f>VLOOKUP($B278,'Bo sung'!$B$10:$U$165,14,0)</f>
        <v>720</v>
      </c>
      <c r="AK278" s="2155">
        <f t="shared" si="20"/>
        <v>1440</v>
      </c>
      <c r="AL278" s="2159" t="str">
        <f>VLOOKUP($B278,'[3]Bo sung'!$B$10:$U$165,15,0)</f>
        <v>NQ KH năm
2020 (VB số 77 của HĐND tỉnh)</v>
      </c>
      <c r="AM278" s="2017"/>
    </row>
    <row r="279" spans="1:39" ht="51.75" customHeight="1">
      <c r="A279" s="1915">
        <v>12</v>
      </c>
      <c r="B279" s="1574" t="s">
        <v>1726</v>
      </c>
      <c r="C279" s="1551"/>
      <c r="D279" s="1551"/>
      <c r="E279" s="1551"/>
      <c r="F279" s="1551"/>
      <c r="G279" s="1551"/>
      <c r="H279" s="1256" t="str">
        <f>VLOOKUP($B279,'Bo sung'!$B$10:$U$165,2,0)</f>
        <v>Quảng Ninh</v>
      </c>
      <c r="I279" s="1256">
        <f>VLOOKUP($B279,'Bo sung'!$B$10:$U$165,3,0)</f>
        <v>2019</v>
      </c>
      <c r="J279" s="1256" t="e">
        <f>VLOOKUP($B279,'Bo sung'!$B$10:$U$27,2,0)</f>
        <v>#N/A</v>
      </c>
      <c r="K279" s="1256">
        <f>VLOOKUP($B279,'Bo sung'!$B$10:$U$165,4,0)</f>
        <v>2021</v>
      </c>
      <c r="L279" s="1256" t="e">
        <f>VLOOKUP($B279,'Bo sung'!$B$10:$U$27,2,0)</f>
        <v>#N/A</v>
      </c>
      <c r="M279" s="1256" t="e">
        <f>VLOOKUP($B279,'Bo sung'!$B$10:$U$27,2,0)</f>
        <v>#N/A</v>
      </c>
      <c r="N279" s="1256" t="str">
        <f>VLOOKUP($B279,'Bo sung'!$B$10:$U$165,5,0)</f>
        <v>3879a/QĐ-UBND ngày 31/10/2018</v>
      </c>
      <c r="O279" s="1575">
        <f>VLOOKUP($B279,'Bo sung'!$B$10:$U$165,6,0)</f>
        <v>4000</v>
      </c>
      <c r="P279" s="1575"/>
      <c r="Q279" s="1575">
        <f>VLOOKUP($B279,'Bo sung'!$B$10:$U$165,7,0)</f>
        <v>2400</v>
      </c>
      <c r="R279" s="1575" t="e">
        <f>VLOOKUP($B279,'Bo sung'!$B$10:$U$27,2,0)</f>
        <v>#N/A</v>
      </c>
      <c r="S279" s="1575" t="e">
        <f>VLOOKUP($B279,'Bo sung'!$B$10:$U$27,2,0)</f>
        <v>#N/A</v>
      </c>
      <c r="T279" s="1575" t="e">
        <f>VLOOKUP($B279,'Bo sung'!$B$10:$U$27,2,0)</f>
        <v>#N/A</v>
      </c>
      <c r="U279" s="1575"/>
      <c r="V279" s="1579"/>
      <c r="W279" s="1579"/>
      <c r="X279" s="1579"/>
      <c r="Y279" s="1579"/>
      <c r="Z279" s="1579"/>
      <c r="AA279" s="1579"/>
      <c r="AB279" s="1579"/>
      <c r="AC279" s="1579"/>
      <c r="AD279" s="1579">
        <v>1440</v>
      </c>
      <c r="AE279" s="2155">
        <f t="shared" si="22"/>
        <v>1440</v>
      </c>
      <c r="AF279" s="1575">
        <f>VLOOKUP($B279,'Bo sung'!$B$10:$U$165,11,0)</f>
        <v>720</v>
      </c>
      <c r="AG279" s="1575"/>
      <c r="AH279" s="1575" t="e">
        <f>VLOOKUP($B279,'Bo sung'!$B$10:$U$27,2,0)</f>
        <v>#N/A</v>
      </c>
      <c r="AI279" s="1575"/>
      <c r="AJ279" s="1575">
        <f>VLOOKUP($B279,'Bo sung'!$B$10:$U$165,14,0)</f>
        <v>720</v>
      </c>
      <c r="AK279" s="2155">
        <f t="shared" si="20"/>
        <v>1440</v>
      </c>
      <c r="AL279" s="2159" t="str">
        <f>VLOOKUP($B279,'[3]Bo sung'!$B$10:$U$165,15,0)</f>
        <v>NQ KH năm
2020 (VB số 77 của HĐND tỉnh)</v>
      </c>
      <c r="AM279" s="2017"/>
    </row>
    <row r="280" spans="1:39" ht="51.75" customHeight="1">
      <c r="A280" s="1915">
        <v>13</v>
      </c>
      <c r="B280" s="1573" t="s">
        <v>1727</v>
      </c>
      <c r="C280" s="1551"/>
      <c r="D280" s="1551"/>
      <c r="E280" s="1551"/>
      <c r="F280" s="1551"/>
      <c r="G280" s="1551"/>
      <c r="H280" s="1256" t="str">
        <f>VLOOKUP($B280,'Bo sung'!$B$10:$U$165,2,0)</f>
        <v>Quảng Ninh</v>
      </c>
      <c r="I280" s="1256">
        <f>VLOOKUP($B280,'Bo sung'!$B$10:$U$165,3,0)</f>
        <v>2019</v>
      </c>
      <c r="J280" s="1256" t="e">
        <f>VLOOKUP($B280,'Bo sung'!$B$10:$U$27,2,0)</f>
        <v>#N/A</v>
      </c>
      <c r="K280" s="1256">
        <f>VLOOKUP($B280,'Bo sung'!$B$10:$U$165,4,0)</f>
        <v>2021</v>
      </c>
      <c r="L280" s="1256" t="e">
        <f>VLOOKUP($B280,'Bo sung'!$B$10:$U$27,2,0)</f>
        <v>#N/A</v>
      </c>
      <c r="M280" s="1256" t="e">
        <f>VLOOKUP($B280,'Bo sung'!$B$10:$U$27,2,0)</f>
        <v>#N/A</v>
      </c>
      <c r="N280" s="1256" t="str">
        <f>VLOOKUP($B280,'Bo sung'!$B$10:$U$165,5,0)</f>
        <v>3800/QĐ-UBND ngày 31/10/2018</v>
      </c>
      <c r="O280" s="1575">
        <f>VLOOKUP($B280,'Bo sung'!$B$10:$U$165,6,0)</f>
        <v>4200</v>
      </c>
      <c r="P280" s="1575"/>
      <c r="Q280" s="1575">
        <f>VLOOKUP($B280,'Bo sung'!$B$10:$U$165,7,0)</f>
        <v>2520</v>
      </c>
      <c r="R280" s="1575" t="e">
        <f>VLOOKUP($B280,'Bo sung'!$B$10:$U$27,2,0)</f>
        <v>#N/A</v>
      </c>
      <c r="S280" s="1575" t="e">
        <f>VLOOKUP($B280,'Bo sung'!$B$10:$U$27,2,0)</f>
        <v>#N/A</v>
      </c>
      <c r="T280" s="1575" t="e">
        <f>VLOOKUP($B280,'Bo sung'!$B$10:$U$27,2,0)</f>
        <v>#N/A</v>
      </c>
      <c r="U280" s="1575"/>
      <c r="V280" s="1579"/>
      <c r="W280" s="1579"/>
      <c r="X280" s="1579"/>
      <c r="Y280" s="1579"/>
      <c r="Z280" s="1579"/>
      <c r="AA280" s="1579"/>
      <c r="AB280" s="1579"/>
      <c r="AC280" s="1579"/>
      <c r="AD280" s="1579">
        <v>1512</v>
      </c>
      <c r="AE280" s="2155">
        <f t="shared" si="22"/>
        <v>1512</v>
      </c>
      <c r="AF280" s="1575">
        <f>VLOOKUP($B280,'Bo sung'!$B$10:$U$165,11,0)</f>
        <v>756</v>
      </c>
      <c r="AG280" s="1575"/>
      <c r="AH280" s="1575" t="e">
        <f>VLOOKUP($B280,'Bo sung'!$B$10:$U$27,2,0)</f>
        <v>#N/A</v>
      </c>
      <c r="AI280" s="1575"/>
      <c r="AJ280" s="1575">
        <f>VLOOKUP($B280,'Bo sung'!$B$10:$U$165,14,0)</f>
        <v>756</v>
      </c>
      <c r="AK280" s="2155">
        <f t="shared" si="20"/>
        <v>1512</v>
      </c>
      <c r="AL280" s="2159" t="str">
        <f>VLOOKUP($B280,'[3]Bo sung'!$B$10:$U$165,15,0)</f>
        <v>NQ KH năm
2020 (VB số 77 của HĐND tỉnh)</v>
      </c>
      <c r="AM280" s="2017"/>
    </row>
    <row r="281" spans="1:39" ht="51.75" customHeight="1">
      <c r="A281" s="1915">
        <v>14</v>
      </c>
      <c r="B281" s="1573" t="s">
        <v>1728</v>
      </c>
      <c r="C281" s="1551"/>
      <c r="D281" s="1551"/>
      <c r="E281" s="1551"/>
      <c r="F281" s="1551"/>
      <c r="G281" s="1551"/>
      <c r="H281" s="1256" t="str">
        <f>VLOOKUP($B281,'Bo sung'!$B$10:$U$165,2,0)</f>
        <v>Quảng Trạch</v>
      </c>
      <c r="I281" s="1256">
        <f>VLOOKUP($B281,'Bo sung'!$B$10:$U$165,3,0)</f>
        <v>2019</v>
      </c>
      <c r="J281" s="1256" t="e">
        <f>VLOOKUP($B281,'Bo sung'!$B$10:$U$27,2,0)</f>
        <v>#N/A</v>
      </c>
      <c r="K281" s="1256">
        <f>VLOOKUP($B281,'Bo sung'!$B$10:$U$165,4,0)</f>
        <v>2021</v>
      </c>
      <c r="L281" s="1256" t="e">
        <f>VLOOKUP($B281,'Bo sung'!$B$10:$U$27,2,0)</f>
        <v>#N/A</v>
      </c>
      <c r="M281" s="1256" t="e">
        <f>VLOOKUP($B281,'Bo sung'!$B$10:$U$27,2,0)</f>
        <v>#N/A</v>
      </c>
      <c r="N281" s="1256" t="str">
        <f>VLOOKUP($B281,'Bo sung'!$B$10:$U$165,5,0)</f>
        <v>3709/QĐ-UBND ngày 30/10/2018</v>
      </c>
      <c r="O281" s="1575">
        <f>VLOOKUP($B281,'Bo sung'!$B$10:$U$165,6,0)</f>
        <v>4500</v>
      </c>
      <c r="P281" s="1575"/>
      <c r="Q281" s="1575">
        <f>VLOOKUP($B281,'Bo sung'!$B$10:$U$165,7,0)</f>
        <v>2700</v>
      </c>
      <c r="R281" s="1575" t="e">
        <f>VLOOKUP($B281,'Bo sung'!$B$10:$U$27,2,0)</f>
        <v>#N/A</v>
      </c>
      <c r="S281" s="1575" t="e">
        <f>VLOOKUP($B281,'Bo sung'!$B$10:$U$27,2,0)</f>
        <v>#N/A</v>
      </c>
      <c r="T281" s="1575" t="e">
        <f>VLOOKUP($B281,'Bo sung'!$B$10:$U$27,2,0)</f>
        <v>#N/A</v>
      </c>
      <c r="U281" s="1575"/>
      <c r="V281" s="1579"/>
      <c r="W281" s="1579"/>
      <c r="X281" s="1579"/>
      <c r="Y281" s="1579"/>
      <c r="Z281" s="1579"/>
      <c r="AA281" s="1579"/>
      <c r="AB281" s="1579"/>
      <c r="AC281" s="1579"/>
      <c r="AD281" s="1579">
        <v>1620</v>
      </c>
      <c r="AE281" s="2155">
        <f t="shared" si="22"/>
        <v>1620</v>
      </c>
      <c r="AF281" s="1575">
        <f>VLOOKUP($B281,'Bo sung'!$B$10:$U$165,11,0)</f>
        <v>810</v>
      </c>
      <c r="AG281" s="1575"/>
      <c r="AH281" s="1575" t="e">
        <f>VLOOKUP($B281,'Bo sung'!$B$10:$U$27,2,0)</f>
        <v>#N/A</v>
      </c>
      <c r="AI281" s="1575"/>
      <c r="AJ281" s="1575">
        <f>VLOOKUP($B281,'Bo sung'!$B$10:$U$165,14,0)</f>
        <v>810</v>
      </c>
      <c r="AK281" s="2155">
        <f t="shared" si="20"/>
        <v>1620</v>
      </c>
      <c r="AL281" s="2159" t="str">
        <f>VLOOKUP($B281,'[3]Bo sung'!$B$10:$U$165,15,0)</f>
        <v>NQ KH năm
2020 (VB số 77 của HĐND tỉnh)</v>
      </c>
      <c r="AM281" s="2017"/>
    </row>
    <row r="282" spans="1:39" ht="51.75" customHeight="1">
      <c r="A282" s="1915">
        <v>15</v>
      </c>
      <c r="B282" s="1573" t="s">
        <v>1729</v>
      </c>
      <c r="C282" s="1551"/>
      <c r="D282" s="1551"/>
      <c r="E282" s="1551"/>
      <c r="F282" s="1551"/>
      <c r="G282" s="1551"/>
      <c r="H282" s="1256" t="str">
        <f>VLOOKUP($B282,'Bo sung'!$B$10:$U$165,2,0)</f>
        <v>Ba Đồn</v>
      </c>
      <c r="I282" s="1256">
        <f>VLOOKUP($B282,'Bo sung'!$B$10:$U$165,3,0)</f>
        <v>2019</v>
      </c>
      <c r="J282" s="1256" t="e">
        <f>VLOOKUP($B282,'Bo sung'!$B$10:$U$27,2,0)</f>
        <v>#N/A</v>
      </c>
      <c r="K282" s="1256">
        <f>VLOOKUP($B282,'Bo sung'!$B$10:$U$165,4,0)</f>
        <v>2021</v>
      </c>
      <c r="L282" s="1256" t="e">
        <f>VLOOKUP($B282,'Bo sung'!$B$10:$U$27,2,0)</f>
        <v>#N/A</v>
      </c>
      <c r="M282" s="1256" t="e">
        <f>VLOOKUP($B282,'Bo sung'!$B$10:$U$27,2,0)</f>
        <v>#N/A</v>
      </c>
      <c r="N282" s="1256" t="str">
        <f>VLOOKUP($B282,'Bo sung'!$B$10:$U$165,5,0)</f>
        <v>3772/QĐ-UBND ngày 31/10/2018</v>
      </c>
      <c r="O282" s="1575">
        <f>VLOOKUP($B282,'Bo sung'!$B$10:$U$165,6,0)</f>
        <v>4500</v>
      </c>
      <c r="P282" s="1575"/>
      <c r="Q282" s="1575">
        <f>VLOOKUP($B282,'Bo sung'!$B$10:$U$165,7,0)</f>
        <v>2700</v>
      </c>
      <c r="R282" s="1575" t="e">
        <f>VLOOKUP($B282,'Bo sung'!$B$10:$U$27,2,0)</f>
        <v>#N/A</v>
      </c>
      <c r="S282" s="1575" t="e">
        <f>VLOOKUP($B282,'Bo sung'!$B$10:$U$27,2,0)</f>
        <v>#N/A</v>
      </c>
      <c r="T282" s="1575" t="e">
        <f>VLOOKUP($B282,'Bo sung'!$B$10:$U$27,2,0)</f>
        <v>#N/A</v>
      </c>
      <c r="U282" s="1575"/>
      <c r="V282" s="1579"/>
      <c r="W282" s="1579"/>
      <c r="X282" s="1579"/>
      <c r="Y282" s="1579"/>
      <c r="Z282" s="1579"/>
      <c r="AA282" s="1579"/>
      <c r="AB282" s="1579"/>
      <c r="AC282" s="1579"/>
      <c r="AD282" s="1579">
        <v>1620</v>
      </c>
      <c r="AE282" s="2155">
        <f t="shared" si="22"/>
        <v>1620</v>
      </c>
      <c r="AF282" s="1575">
        <f>VLOOKUP($B282,'Bo sung'!$B$10:$U$165,11,0)</f>
        <v>810</v>
      </c>
      <c r="AG282" s="1575"/>
      <c r="AH282" s="1575" t="e">
        <f>VLOOKUP($B282,'Bo sung'!$B$10:$U$27,2,0)</f>
        <v>#N/A</v>
      </c>
      <c r="AI282" s="1575"/>
      <c r="AJ282" s="1575">
        <f>VLOOKUP($B282,'Bo sung'!$B$10:$U$165,14,0)</f>
        <v>810</v>
      </c>
      <c r="AK282" s="2155">
        <f t="shared" si="20"/>
        <v>1620</v>
      </c>
      <c r="AL282" s="2159" t="str">
        <f>VLOOKUP($B282,'[3]Bo sung'!$B$10:$U$165,15,0)</f>
        <v>NQ KH năm
2020 (VB số 77 của HĐND tỉnh)</v>
      </c>
      <c r="AM282" s="2017"/>
    </row>
    <row r="283" spans="1:39" ht="51.75" customHeight="1">
      <c r="A283" s="1915">
        <v>16</v>
      </c>
      <c r="B283" s="1573" t="s">
        <v>1730</v>
      </c>
      <c r="C283" s="1551"/>
      <c r="D283" s="1551"/>
      <c r="E283" s="1551"/>
      <c r="F283" s="1551"/>
      <c r="G283" s="1551"/>
      <c r="H283" s="1256" t="str">
        <f>VLOOKUP($B283,'Bo sung'!$B$10:$U$165,2,0)</f>
        <v>Quảng Trạch</v>
      </c>
      <c r="I283" s="1256">
        <f>VLOOKUP($B283,'Bo sung'!$B$10:$U$165,3,0)</f>
        <v>2019</v>
      </c>
      <c r="J283" s="1256" t="e">
        <f>VLOOKUP($B283,'Bo sung'!$B$10:$U$27,2,0)</f>
        <v>#N/A</v>
      </c>
      <c r="K283" s="1256">
        <f>VLOOKUP($B283,'Bo sung'!$B$10:$U$165,4,0)</f>
        <v>2021</v>
      </c>
      <c r="L283" s="1256" t="e">
        <f>VLOOKUP($B283,'Bo sung'!$B$10:$U$27,2,0)</f>
        <v>#N/A</v>
      </c>
      <c r="M283" s="1256" t="e">
        <f>VLOOKUP($B283,'Bo sung'!$B$10:$U$27,2,0)</f>
        <v>#N/A</v>
      </c>
      <c r="N283" s="1256" t="str">
        <f>VLOOKUP($B283,'Bo sung'!$B$10:$U$165,5,0)</f>
        <v>3782/QĐ-UBND ngày 31/10/2018</v>
      </c>
      <c r="O283" s="1575">
        <f>VLOOKUP($B283,'Bo sung'!$B$10:$U$165,6,0)</f>
        <v>4500</v>
      </c>
      <c r="P283" s="1575"/>
      <c r="Q283" s="1575">
        <f>VLOOKUP($B283,'Bo sung'!$B$10:$U$165,7,0)</f>
        <v>2700</v>
      </c>
      <c r="R283" s="1575" t="e">
        <f>VLOOKUP($B283,'Bo sung'!$B$10:$U$27,2,0)</f>
        <v>#N/A</v>
      </c>
      <c r="S283" s="1575" t="e">
        <f>VLOOKUP($B283,'Bo sung'!$B$10:$U$27,2,0)</f>
        <v>#N/A</v>
      </c>
      <c r="T283" s="1575" t="e">
        <f>VLOOKUP($B283,'Bo sung'!$B$10:$U$27,2,0)</f>
        <v>#N/A</v>
      </c>
      <c r="U283" s="1575"/>
      <c r="V283" s="1579"/>
      <c r="W283" s="1579"/>
      <c r="X283" s="1579"/>
      <c r="Y283" s="1579"/>
      <c r="Z283" s="1579"/>
      <c r="AA283" s="1579"/>
      <c r="AB283" s="1579"/>
      <c r="AC283" s="1579"/>
      <c r="AD283" s="1579">
        <v>1620</v>
      </c>
      <c r="AE283" s="2155">
        <f t="shared" si="22"/>
        <v>1620</v>
      </c>
      <c r="AF283" s="1575">
        <f>VLOOKUP($B283,'Bo sung'!$B$10:$U$165,11,0)</f>
        <v>810</v>
      </c>
      <c r="AG283" s="1575"/>
      <c r="AH283" s="1575" t="e">
        <f>VLOOKUP($B283,'Bo sung'!$B$10:$U$27,2,0)</f>
        <v>#N/A</v>
      </c>
      <c r="AI283" s="1575"/>
      <c r="AJ283" s="1575">
        <f>VLOOKUP($B283,'Bo sung'!$B$10:$U$165,14,0)</f>
        <v>810</v>
      </c>
      <c r="AK283" s="2155">
        <f t="shared" si="20"/>
        <v>1620</v>
      </c>
      <c r="AL283" s="2159" t="str">
        <f>VLOOKUP($B283,'[3]Bo sung'!$B$10:$U$165,15,0)</f>
        <v>NQ KH năm
2020 (VB số 77 của HĐND tỉnh)</v>
      </c>
      <c r="AM283" s="2017"/>
    </row>
    <row r="284" spans="1:39" ht="51.75" customHeight="1">
      <c r="A284" s="1915">
        <v>17</v>
      </c>
      <c r="B284" s="1573" t="s">
        <v>1731</v>
      </c>
      <c r="C284" s="1551"/>
      <c r="D284" s="1551"/>
      <c r="E284" s="1551"/>
      <c r="F284" s="1551"/>
      <c r="G284" s="1551"/>
      <c r="H284" s="1256" t="str">
        <f>VLOOKUP($B284,'Bo sung'!$B$10:$U$165,2,0)</f>
        <v>Bố Trạch</v>
      </c>
      <c r="I284" s="1256">
        <f>VLOOKUP($B284,'Bo sung'!$B$10:$U$165,3,0)</f>
        <v>2019</v>
      </c>
      <c r="J284" s="1256" t="e">
        <f>VLOOKUP($B284,'Bo sung'!$B$10:$U$27,2,0)</f>
        <v>#N/A</v>
      </c>
      <c r="K284" s="1256">
        <f>VLOOKUP($B284,'Bo sung'!$B$10:$U$165,4,0)</f>
        <v>2021</v>
      </c>
      <c r="L284" s="1256" t="e">
        <f>VLOOKUP($B284,'Bo sung'!$B$10:$U$27,2,0)</f>
        <v>#N/A</v>
      </c>
      <c r="M284" s="1256" t="e">
        <f>VLOOKUP($B284,'Bo sung'!$B$10:$U$27,2,0)</f>
        <v>#N/A</v>
      </c>
      <c r="N284" s="1256" t="str">
        <f>VLOOKUP($B284,'Bo sung'!$B$10:$U$165,5,0)</f>
        <v>3874/QĐ-UBND ngày 31/10/2018</v>
      </c>
      <c r="O284" s="1575">
        <f>VLOOKUP($B284,'Bo sung'!$B$10:$U$165,6,0)</f>
        <v>4500</v>
      </c>
      <c r="P284" s="1575"/>
      <c r="Q284" s="1575">
        <f>VLOOKUP($B284,'Bo sung'!$B$10:$U$165,7,0)</f>
        <v>2700</v>
      </c>
      <c r="R284" s="1575" t="e">
        <f>VLOOKUP($B284,'Bo sung'!$B$10:$U$27,2,0)</f>
        <v>#N/A</v>
      </c>
      <c r="S284" s="1575" t="e">
        <f>VLOOKUP($B284,'Bo sung'!$B$10:$U$27,2,0)</f>
        <v>#N/A</v>
      </c>
      <c r="T284" s="1575" t="e">
        <f>VLOOKUP($B284,'Bo sung'!$B$10:$U$27,2,0)</f>
        <v>#N/A</v>
      </c>
      <c r="U284" s="1575"/>
      <c r="V284" s="1579"/>
      <c r="W284" s="1579"/>
      <c r="X284" s="1579"/>
      <c r="Y284" s="1579"/>
      <c r="Z284" s="1579"/>
      <c r="AA284" s="1579"/>
      <c r="AB284" s="1579"/>
      <c r="AC284" s="1579"/>
      <c r="AD284" s="1579">
        <v>1620</v>
      </c>
      <c r="AE284" s="2155">
        <f t="shared" si="22"/>
        <v>1620</v>
      </c>
      <c r="AF284" s="1575">
        <f>VLOOKUP($B284,'Bo sung'!$B$10:$U$165,11,0)</f>
        <v>810</v>
      </c>
      <c r="AG284" s="1575"/>
      <c r="AH284" s="1575" t="e">
        <f>VLOOKUP($B284,'Bo sung'!$B$10:$U$27,2,0)</f>
        <v>#N/A</v>
      </c>
      <c r="AI284" s="1575"/>
      <c r="AJ284" s="1575">
        <f>VLOOKUP($B284,'Bo sung'!$B$10:$U$165,14,0)</f>
        <v>810</v>
      </c>
      <c r="AK284" s="2155">
        <f t="shared" si="20"/>
        <v>1620</v>
      </c>
      <c r="AL284" s="2159" t="str">
        <f>VLOOKUP($B284,'[3]Bo sung'!$B$10:$U$165,15,0)</f>
        <v>NQ KH năm
2020 (VB số 77 của HĐND tỉnh)</v>
      </c>
      <c r="AM284" s="2017"/>
    </row>
    <row r="285" spans="1:39" ht="51.75" customHeight="1">
      <c r="A285" s="1915">
        <v>18</v>
      </c>
      <c r="B285" s="1574" t="s">
        <v>1732</v>
      </c>
      <c r="C285" s="1551"/>
      <c r="D285" s="1551"/>
      <c r="E285" s="1551"/>
      <c r="F285" s="1551"/>
      <c r="G285" s="1551"/>
      <c r="H285" s="1256" t="str">
        <f>VLOOKUP($B285,'Bo sung'!$B$10:$U$165,2,0)</f>
        <v>Lệ Thủy</v>
      </c>
      <c r="I285" s="1256">
        <f>VLOOKUP($B285,'Bo sung'!$B$10:$U$165,3,0)</f>
        <v>2019</v>
      </c>
      <c r="J285" s="1256" t="e">
        <f>VLOOKUP($B285,'Bo sung'!$B$10:$U$27,2,0)</f>
        <v>#N/A</v>
      </c>
      <c r="K285" s="1256">
        <f>VLOOKUP($B285,'Bo sung'!$B$10:$U$165,4,0)</f>
        <v>2021</v>
      </c>
      <c r="L285" s="1256" t="e">
        <f>VLOOKUP($B285,'Bo sung'!$B$10:$U$27,2,0)</f>
        <v>#N/A</v>
      </c>
      <c r="M285" s="1256" t="e">
        <f>VLOOKUP($B285,'Bo sung'!$B$10:$U$27,2,0)</f>
        <v>#N/A</v>
      </c>
      <c r="N285" s="1256" t="str">
        <f>VLOOKUP($B285,'Bo sung'!$B$10:$U$165,5,0)</f>
        <v>3812/QĐ-UBND ngày 31/10/2018</v>
      </c>
      <c r="O285" s="1575">
        <f>VLOOKUP($B285,'Bo sung'!$B$10:$U$165,6,0)</f>
        <v>4500</v>
      </c>
      <c r="P285" s="1575"/>
      <c r="Q285" s="1575">
        <f>VLOOKUP($B285,'Bo sung'!$B$10:$U$165,7,0)</f>
        <v>2700</v>
      </c>
      <c r="R285" s="1575" t="e">
        <f>VLOOKUP($B285,'Bo sung'!$B$10:$U$27,2,0)</f>
        <v>#N/A</v>
      </c>
      <c r="S285" s="1575" t="e">
        <f>VLOOKUP($B285,'Bo sung'!$B$10:$U$27,2,0)</f>
        <v>#N/A</v>
      </c>
      <c r="T285" s="1575" t="e">
        <f>VLOOKUP($B285,'Bo sung'!$B$10:$U$27,2,0)</f>
        <v>#N/A</v>
      </c>
      <c r="U285" s="1575"/>
      <c r="V285" s="1579"/>
      <c r="W285" s="1579"/>
      <c r="X285" s="1579"/>
      <c r="Y285" s="1579"/>
      <c r="Z285" s="1579"/>
      <c r="AA285" s="1579"/>
      <c r="AB285" s="1579"/>
      <c r="AC285" s="1579"/>
      <c r="AD285" s="1579">
        <v>1620</v>
      </c>
      <c r="AE285" s="2155">
        <f t="shared" si="22"/>
        <v>1620</v>
      </c>
      <c r="AF285" s="1575">
        <f>VLOOKUP($B285,'Bo sung'!$B$10:$U$165,11,0)</f>
        <v>810</v>
      </c>
      <c r="AG285" s="1575"/>
      <c r="AH285" s="1575" t="e">
        <f>VLOOKUP($B285,'Bo sung'!$B$10:$U$27,2,0)</f>
        <v>#N/A</v>
      </c>
      <c r="AI285" s="1575"/>
      <c r="AJ285" s="1575">
        <f>VLOOKUP($B285,'Bo sung'!$B$10:$U$165,14,0)</f>
        <v>810</v>
      </c>
      <c r="AK285" s="2155">
        <f t="shared" si="20"/>
        <v>1620</v>
      </c>
      <c r="AL285" s="2159" t="str">
        <f>VLOOKUP($B285,'[3]Bo sung'!$B$10:$U$165,15,0)</f>
        <v>NQ KH năm
2020 (VB số 77 của HĐND tỉnh)</v>
      </c>
      <c r="AM285" s="2017"/>
    </row>
    <row r="286" spans="1:39" ht="51.75" customHeight="1">
      <c r="A286" s="1915">
        <v>19</v>
      </c>
      <c r="B286" s="1574" t="s">
        <v>1733</v>
      </c>
      <c r="C286" s="1551"/>
      <c r="D286" s="1551"/>
      <c r="E286" s="1551"/>
      <c r="F286" s="1551"/>
      <c r="G286" s="1551"/>
      <c r="H286" s="1256" t="str">
        <f>VLOOKUP($B286,'Bo sung'!$B$10:$U$165,2,0)</f>
        <v>Quảng Ninh</v>
      </c>
      <c r="I286" s="1256">
        <f>VLOOKUP($B286,'Bo sung'!$B$10:$U$165,3,0)</f>
        <v>2019</v>
      </c>
      <c r="J286" s="1256" t="e">
        <f>VLOOKUP($B286,'Bo sung'!$B$10:$U$27,2,0)</f>
        <v>#N/A</v>
      </c>
      <c r="K286" s="1256">
        <f>VLOOKUP($B286,'Bo sung'!$B$10:$U$165,4,0)</f>
        <v>2021</v>
      </c>
      <c r="L286" s="1256" t="e">
        <f>VLOOKUP($B286,'Bo sung'!$B$10:$U$27,2,0)</f>
        <v>#N/A</v>
      </c>
      <c r="M286" s="1256" t="e">
        <f>VLOOKUP($B286,'Bo sung'!$B$10:$U$27,2,0)</f>
        <v>#N/A</v>
      </c>
      <c r="N286" s="1256" t="str">
        <f>VLOOKUP($B286,'Bo sung'!$B$10:$U$165,5,0)</f>
        <v>3866/QĐ-UBND ngày 31/10/2018</v>
      </c>
      <c r="O286" s="1575">
        <v>4489</v>
      </c>
      <c r="P286" s="1575"/>
      <c r="Q286" s="1575">
        <f>VLOOKUP($B286,'Bo sung'!$B$10:$U$165,7,0)</f>
        <v>2700</v>
      </c>
      <c r="R286" s="1575" t="e">
        <f>VLOOKUP($B286,'Bo sung'!$B$10:$U$27,2,0)</f>
        <v>#N/A</v>
      </c>
      <c r="S286" s="1575" t="e">
        <f>VLOOKUP($B286,'Bo sung'!$B$10:$U$27,2,0)</f>
        <v>#N/A</v>
      </c>
      <c r="T286" s="1575" t="e">
        <f>VLOOKUP($B286,'Bo sung'!$B$10:$U$27,2,0)</f>
        <v>#N/A</v>
      </c>
      <c r="U286" s="1575"/>
      <c r="V286" s="1579"/>
      <c r="W286" s="1579"/>
      <c r="X286" s="1579"/>
      <c r="Y286" s="1579"/>
      <c r="Z286" s="1579"/>
      <c r="AA286" s="1579"/>
      <c r="AB286" s="1579"/>
      <c r="AC286" s="1579"/>
      <c r="AD286" s="1579">
        <v>1620</v>
      </c>
      <c r="AE286" s="2155">
        <f t="shared" si="22"/>
        <v>1620</v>
      </c>
      <c r="AF286" s="1575">
        <f>VLOOKUP($B286,'Bo sung'!$B$10:$U$165,11,0)</f>
        <v>810</v>
      </c>
      <c r="AG286" s="1575"/>
      <c r="AH286" s="1575" t="e">
        <f>VLOOKUP($B286,'Bo sung'!$B$10:$U$27,2,0)</f>
        <v>#N/A</v>
      </c>
      <c r="AI286" s="1575"/>
      <c r="AJ286" s="1575">
        <f>VLOOKUP($B286,'Bo sung'!$B$10:$U$165,14,0)</f>
        <v>810</v>
      </c>
      <c r="AK286" s="2155">
        <f t="shared" si="20"/>
        <v>1620</v>
      </c>
      <c r="AL286" s="2159" t="str">
        <f>VLOOKUP($B286,'[3]Bo sung'!$B$10:$U$165,15,0)</f>
        <v>NQ KH năm
2020 (VB số 77 của HĐND tỉnh)</v>
      </c>
      <c r="AM286" s="2017"/>
    </row>
    <row r="287" spans="1:39" ht="51.75" customHeight="1">
      <c r="A287" s="1915">
        <v>20</v>
      </c>
      <c r="B287" s="1573" t="s">
        <v>1734</v>
      </c>
      <c r="C287" s="1551"/>
      <c r="D287" s="1551"/>
      <c r="E287" s="1551"/>
      <c r="F287" s="1551"/>
      <c r="G287" s="1551"/>
      <c r="H287" s="1256" t="str">
        <f>VLOOKUP($B287,'Bo sung'!$B$10:$U$165,2,0)</f>
        <v>Quảng Trạch</v>
      </c>
      <c r="I287" s="1256">
        <f>VLOOKUP($B287,'Bo sung'!$B$10:$U$165,3,0)</f>
        <v>2019</v>
      </c>
      <c r="J287" s="1256" t="e">
        <f>VLOOKUP($B287,'Bo sung'!$B$10:$U$27,2,0)</f>
        <v>#N/A</v>
      </c>
      <c r="K287" s="1256">
        <f>VLOOKUP($B287,'Bo sung'!$B$10:$U$165,4,0)</f>
        <v>2021</v>
      </c>
      <c r="L287" s="1256" t="e">
        <f>VLOOKUP($B287,'Bo sung'!$B$10:$U$27,2,0)</f>
        <v>#N/A</v>
      </c>
      <c r="M287" s="1256" t="e">
        <f>VLOOKUP($B287,'Bo sung'!$B$10:$U$27,2,0)</f>
        <v>#N/A</v>
      </c>
      <c r="N287" s="1256" t="str">
        <f>VLOOKUP($B287,'Bo sung'!$B$10:$U$165,5,0)</f>
        <v>3807/QĐ-UBND ngày 31/10/2018</v>
      </c>
      <c r="O287" s="1575">
        <f>VLOOKUP($B287,'Bo sung'!$B$10:$U$165,6,0)</f>
        <v>4600</v>
      </c>
      <c r="P287" s="1575"/>
      <c r="Q287" s="1575">
        <f>VLOOKUP($B287,'Bo sung'!$B$10:$U$165,7,0)</f>
        <v>2760</v>
      </c>
      <c r="R287" s="1575" t="e">
        <f>VLOOKUP($B287,'Bo sung'!$B$10:$U$27,2,0)</f>
        <v>#N/A</v>
      </c>
      <c r="S287" s="1575" t="e">
        <f>VLOOKUP($B287,'Bo sung'!$B$10:$U$27,2,0)</f>
        <v>#N/A</v>
      </c>
      <c r="T287" s="1575" t="e">
        <f>VLOOKUP($B287,'Bo sung'!$B$10:$U$27,2,0)</f>
        <v>#N/A</v>
      </c>
      <c r="U287" s="1575"/>
      <c r="V287" s="1579"/>
      <c r="W287" s="1579"/>
      <c r="X287" s="1579"/>
      <c r="Y287" s="1579"/>
      <c r="Z287" s="1579"/>
      <c r="AA287" s="1579"/>
      <c r="AB287" s="1579"/>
      <c r="AC287" s="1579"/>
      <c r="AD287" s="1579">
        <v>1656</v>
      </c>
      <c r="AE287" s="2155">
        <f t="shared" si="22"/>
        <v>1656</v>
      </c>
      <c r="AF287" s="1575">
        <f>VLOOKUP($B287,'Bo sung'!$B$10:$U$165,11,0)</f>
        <v>828</v>
      </c>
      <c r="AG287" s="1575"/>
      <c r="AH287" s="1575" t="e">
        <f>VLOOKUP($B287,'Bo sung'!$B$10:$U$27,2,0)</f>
        <v>#N/A</v>
      </c>
      <c r="AI287" s="1575"/>
      <c r="AJ287" s="1575">
        <f>VLOOKUP($B287,'Bo sung'!$B$10:$U$165,14,0)</f>
        <v>828</v>
      </c>
      <c r="AK287" s="2155">
        <f t="shared" si="20"/>
        <v>1656</v>
      </c>
      <c r="AL287" s="2159" t="str">
        <f>VLOOKUP($B287,'[3]Bo sung'!$B$10:$U$165,15,0)</f>
        <v>NQ KH năm
2020 (VB số 77 của HĐND tỉnh)</v>
      </c>
      <c r="AM287" s="2017"/>
    </row>
    <row r="288" spans="1:39" ht="51.75" customHeight="1">
      <c r="A288" s="1915">
        <v>21</v>
      </c>
      <c r="B288" s="1573" t="s">
        <v>1735</v>
      </c>
      <c r="C288" s="1551"/>
      <c r="D288" s="1551"/>
      <c r="E288" s="1551"/>
      <c r="F288" s="1551"/>
      <c r="G288" s="1551"/>
      <c r="H288" s="1256" t="str">
        <f>VLOOKUP($B288,'Bo sung'!$B$10:$U$165,2,0)</f>
        <v>Bố Trạch</v>
      </c>
      <c r="I288" s="1256">
        <f>VLOOKUP($B288,'Bo sung'!$B$10:$U$165,3,0)</f>
        <v>2019</v>
      </c>
      <c r="J288" s="1256" t="e">
        <f>VLOOKUP($B288,'Bo sung'!$B$10:$U$27,2,0)</f>
        <v>#N/A</v>
      </c>
      <c r="K288" s="1256">
        <f>VLOOKUP($B288,'Bo sung'!$B$10:$U$165,4,0)</f>
        <v>2021</v>
      </c>
      <c r="L288" s="1256" t="e">
        <f>VLOOKUP($B288,'Bo sung'!$B$10:$U$27,2,0)</f>
        <v>#N/A</v>
      </c>
      <c r="M288" s="1256" t="e">
        <f>VLOOKUP($B288,'Bo sung'!$B$10:$U$27,2,0)</f>
        <v>#N/A</v>
      </c>
      <c r="N288" s="1256" t="str">
        <f>VLOOKUP($B288,'Bo sung'!$B$10:$U$165,5,0)</f>
        <v>3742/QĐ-UBND ngày 30/10/2018</v>
      </c>
      <c r="O288" s="1575">
        <f>VLOOKUP($B288,'Bo sung'!$B$10:$U$165,6,0)</f>
        <v>4600</v>
      </c>
      <c r="P288" s="1575"/>
      <c r="Q288" s="1575">
        <f>VLOOKUP($B288,'Bo sung'!$B$10:$U$165,7,0)</f>
        <v>2760</v>
      </c>
      <c r="R288" s="1575" t="e">
        <f>VLOOKUP($B288,'Bo sung'!$B$10:$U$27,2,0)</f>
        <v>#N/A</v>
      </c>
      <c r="S288" s="1575" t="e">
        <f>VLOOKUP($B288,'Bo sung'!$B$10:$U$27,2,0)</f>
        <v>#N/A</v>
      </c>
      <c r="T288" s="1575" t="e">
        <f>VLOOKUP($B288,'Bo sung'!$B$10:$U$27,2,0)</f>
        <v>#N/A</v>
      </c>
      <c r="U288" s="1575"/>
      <c r="V288" s="1579"/>
      <c r="W288" s="1579"/>
      <c r="X288" s="1579"/>
      <c r="Y288" s="1579"/>
      <c r="Z288" s="1579"/>
      <c r="AA288" s="1579"/>
      <c r="AB288" s="1579"/>
      <c r="AC288" s="1579"/>
      <c r="AD288" s="1579">
        <v>1656</v>
      </c>
      <c r="AE288" s="2155">
        <f t="shared" si="22"/>
        <v>1656</v>
      </c>
      <c r="AF288" s="1575">
        <f>VLOOKUP($B288,'Bo sung'!$B$10:$U$165,11,0)</f>
        <v>828</v>
      </c>
      <c r="AG288" s="1575"/>
      <c r="AH288" s="1575" t="e">
        <f>VLOOKUP($B288,'Bo sung'!$B$10:$U$27,2,0)</f>
        <v>#N/A</v>
      </c>
      <c r="AI288" s="1575"/>
      <c r="AJ288" s="1575">
        <f>VLOOKUP($B288,'Bo sung'!$B$10:$U$165,14,0)</f>
        <v>828</v>
      </c>
      <c r="AK288" s="2155">
        <f t="shared" si="20"/>
        <v>1656</v>
      </c>
      <c r="AL288" s="2159" t="str">
        <f>VLOOKUP($B288,'[3]Bo sung'!$B$10:$U$165,15,0)</f>
        <v>NQ KH năm
2020 (VB số 77 của HĐND tỉnh)</v>
      </c>
      <c r="AM288" s="2017"/>
    </row>
    <row r="289" spans="1:39" ht="51.75" customHeight="1">
      <c r="A289" s="1915">
        <v>22</v>
      </c>
      <c r="B289" s="1573" t="s">
        <v>1736</v>
      </c>
      <c r="C289" s="1551"/>
      <c r="D289" s="1551"/>
      <c r="E289" s="1551"/>
      <c r="F289" s="1551"/>
      <c r="G289" s="1551"/>
      <c r="H289" s="1256" t="str">
        <f>VLOOKUP($B289,'Bo sung'!$B$10:$U$165,2,0)</f>
        <v>Bố Trạch</v>
      </c>
      <c r="I289" s="1256">
        <f>VLOOKUP($B289,'Bo sung'!$B$10:$U$165,3,0)</f>
        <v>2019</v>
      </c>
      <c r="J289" s="1256" t="e">
        <f>VLOOKUP($B289,'Bo sung'!$B$10:$U$27,2,0)</f>
        <v>#N/A</v>
      </c>
      <c r="K289" s="1256">
        <f>VLOOKUP($B289,'Bo sung'!$B$10:$U$165,4,0)</f>
        <v>2021</v>
      </c>
      <c r="L289" s="1256" t="e">
        <f>VLOOKUP($B289,'Bo sung'!$B$10:$U$27,2,0)</f>
        <v>#N/A</v>
      </c>
      <c r="M289" s="1256" t="e">
        <f>VLOOKUP($B289,'Bo sung'!$B$10:$U$27,2,0)</f>
        <v>#N/A</v>
      </c>
      <c r="N289" s="1256" t="str">
        <f>VLOOKUP($B289,'Bo sung'!$B$10:$U$165,5,0)</f>
        <v>3798/QĐ-UBND ngày 31/10/2018</v>
      </c>
      <c r="O289" s="1575">
        <f>VLOOKUP($B289,'Bo sung'!$B$10:$U$165,6,0)</f>
        <v>4800</v>
      </c>
      <c r="P289" s="1575"/>
      <c r="Q289" s="1575">
        <f>VLOOKUP($B289,'Bo sung'!$B$10:$U$165,7,0)</f>
        <v>2880</v>
      </c>
      <c r="R289" s="1575" t="e">
        <f>VLOOKUP($B289,'Bo sung'!$B$10:$U$27,2,0)</f>
        <v>#N/A</v>
      </c>
      <c r="S289" s="1575" t="e">
        <f>VLOOKUP($B289,'Bo sung'!$B$10:$U$27,2,0)</f>
        <v>#N/A</v>
      </c>
      <c r="T289" s="1575" t="e">
        <f>VLOOKUP($B289,'Bo sung'!$B$10:$U$27,2,0)</f>
        <v>#N/A</v>
      </c>
      <c r="U289" s="1575"/>
      <c r="V289" s="1579"/>
      <c r="W289" s="1579"/>
      <c r="X289" s="1579"/>
      <c r="Y289" s="1579"/>
      <c r="Z289" s="1579"/>
      <c r="AA289" s="1579"/>
      <c r="AB289" s="1579"/>
      <c r="AC289" s="1579"/>
      <c r="AD289" s="1579">
        <v>1728</v>
      </c>
      <c r="AE289" s="2155">
        <f t="shared" si="22"/>
        <v>1728</v>
      </c>
      <c r="AF289" s="1575">
        <f>VLOOKUP($B289,'Bo sung'!$B$10:$U$165,11,0)</f>
        <v>864</v>
      </c>
      <c r="AG289" s="1575"/>
      <c r="AH289" s="1575" t="e">
        <f>VLOOKUP($B289,'Bo sung'!$B$10:$U$27,2,0)</f>
        <v>#N/A</v>
      </c>
      <c r="AI289" s="1575"/>
      <c r="AJ289" s="1575">
        <f>VLOOKUP($B289,'Bo sung'!$B$10:$U$165,14,0)</f>
        <v>864</v>
      </c>
      <c r="AK289" s="2155">
        <f t="shared" si="20"/>
        <v>1728</v>
      </c>
      <c r="AL289" s="2159" t="str">
        <f>VLOOKUP($B289,'[3]Bo sung'!$B$10:$U$165,15,0)</f>
        <v>NQ KH năm
2020 (VB số 77 của HĐND tỉnh)</v>
      </c>
      <c r="AM289" s="2017"/>
    </row>
    <row r="290" spans="1:39" ht="51.75" customHeight="1">
      <c r="A290" s="1915">
        <v>23</v>
      </c>
      <c r="B290" s="1574" t="s">
        <v>1737</v>
      </c>
      <c r="C290" s="1551"/>
      <c r="D290" s="1551"/>
      <c r="E290" s="1551"/>
      <c r="F290" s="1551"/>
      <c r="G290" s="1551"/>
      <c r="H290" s="1256" t="str">
        <f>VLOOKUP($B290,'Bo sung'!$B$10:$U$165,2,0)</f>
        <v>Quảng Ninh</v>
      </c>
      <c r="I290" s="1256">
        <f>VLOOKUP($B290,'Bo sung'!$B$10:$U$165,3,0)</f>
        <v>2019</v>
      </c>
      <c r="J290" s="1256" t="e">
        <f>VLOOKUP($B290,'Bo sung'!$B$10:$U$27,2,0)</f>
        <v>#N/A</v>
      </c>
      <c r="K290" s="1256">
        <f>VLOOKUP($B290,'Bo sung'!$B$10:$U$165,4,0)</f>
        <v>2021</v>
      </c>
      <c r="L290" s="1256" t="e">
        <f>VLOOKUP($B290,'Bo sung'!$B$10:$U$27,2,0)</f>
        <v>#N/A</v>
      </c>
      <c r="M290" s="1256" t="e">
        <f>VLOOKUP($B290,'Bo sung'!$B$10:$U$27,2,0)</f>
        <v>#N/A</v>
      </c>
      <c r="N290" s="1256" t="str">
        <f>VLOOKUP($B290,'Bo sung'!$B$10:$U$165,5,0)</f>
        <v>3860/QĐ-UBND ngày 31/10/2018</v>
      </c>
      <c r="O290" s="1575">
        <f>VLOOKUP($B290,'Bo sung'!$B$10:$U$165,6,0)</f>
        <v>4800</v>
      </c>
      <c r="P290" s="1575"/>
      <c r="Q290" s="1575">
        <f>VLOOKUP($B290,'Bo sung'!$B$10:$U$165,7,0)</f>
        <v>2880</v>
      </c>
      <c r="R290" s="1575" t="e">
        <f>VLOOKUP($B290,'Bo sung'!$B$10:$U$27,2,0)</f>
        <v>#N/A</v>
      </c>
      <c r="S290" s="1575" t="e">
        <f>VLOOKUP($B290,'Bo sung'!$B$10:$U$27,2,0)</f>
        <v>#N/A</v>
      </c>
      <c r="T290" s="1575" t="e">
        <f>VLOOKUP($B290,'Bo sung'!$B$10:$U$27,2,0)</f>
        <v>#N/A</v>
      </c>
      <c r="U290" s="1575"/>
      <c r="V290" s="1579"/>
      <c r="W290" s="1579"/>
      <c r="X290" s="1579"/>
      <c r="Y290" s="1579"/>
      <c r="Z290" s="1579"/>
      <c r="AA290" s="1579"/>
      <c r="AB290" s="1579"/>
      <c r="AC290" s="1579"/>
      <c r="AD290" s="1579">
        <v>1728</v>
      </c>
      <c r="AE290" s="2155">
        <f t="shared" si="22"/>
        <v>1728</v>
      </c>
      <c r="AF290" s="1575">
        <f>VLOOKUP($B290,'Bo sung'!$B$10:$U$165,11,0)</f>
        <v>864</v>
      </c>
      <c r="AG290" s="1575"/>
      <c r="AH290" s="1575" t="e">
        <f>VLOOKUP($B290,'Bo sung'!$B$10:$U$27,2,0)</f>
        <v>#N/A</v>
      </c>
      <c r="AI290" s="1575"/>
      <c r="AJ290" s="1575">
        <f>VLOOKUP($B290,'Bo sung'!$B$10:$U$165,14,0)</f>
        <v>864</v>
      </c>
      <c r="AK290" s="2155">
        <f t="shared" si="20"/>
        <v>1728</v>
      </c>
      <c r="AL290" s="2159" t="str">
        <f>VLOOKUP($B290,'[3]Bo sung'!$B$10:$U$165,15,0)</f>
        <v>NQ KH năm
2020 (VB số 77 của HĐND tỉnh)</v>
      </c>
      <c r="AM290" s="2017"/>
    </row>
    <row r="291" spans="1:39" ht="51.75" customHeight="1">
      <c r="A291" s="1915">
        <v>24</v>
      </c>
      <c r="B291" s="1574" t="s">
        <v>1738</v>
      </c>
      <c r="C291" s="1551"/>
      <c r="D291" s="1551"/>
      <c r="E291" s="1551"/>
      <c r="F291" s="1551"/>
      <c r="G291" s="1551"/>
      <c r="H291" s="1256" t="str">
        <f>VLOOKUP($B291,'Bo sung'!$B$10:$U$165,2,0)</f>
        <v>Quảng Ninh</v>
      </c>
      <c r="I291" s="1256">
        <f>VLOOKUP($B291,'Bo sung'!$B$10:$U$165,3,0)</f>
        <v>2019</v>
      </c>
      <c r="J291" s="1256" t="e">
        <f>VLOOKUP($B291,'Bo sung'!$B$10:$U$27,2,0)</f>
        <v>#N/A</v>
      </c>
      <c r="K291" s="1256">
        <f>VLOOKUP($B291,'Bo sung'!$B$10:$U$165,4,0)</f>
        <v>2021</v>
      </c>
      <c r="L291" s="1256" t="e">
        <f>VLOOKUP($B291,'Bo sung'!$B$10:$U$27,2,0)</f>
        <v>#N/A</v>
      </c>
      <c r="M291" s="1256" t="e">
        <f>VLOOKUP($B291,'Bo sung'!$B$10:$U$27,2,0)</f>
        <v>#N/A</v>
      </c>
      <c r="N291" s="1256" t="str">
        <f>VLOOKUP($B291,'Bo sung'!$B$10:$U$165,5,0)</f>
        <v>3871a/QĐ-UBND ngày 31/10/2018</v>
      </c>
      <c r="O291" s="1575">
        <f>VLOOKUP($B291,'Bo sung'!$B$10:$U$165,6,0)</f>
        <v>5000</v>
      </c>
      <c r="P291" s="1575"/>
      <c r="Q291" s="1575">
        <f>VLOOKUP($B291,'Bo sung'!$B$10:$U$165,7,0)</f>
        <v>3000</v>
      </c>
      <c r="R291" s="1575" t="e">
        <f>VLOOKUP($B291,'Bo sung'!$B$10:$U$27,2,0)</f>
        <v>#N/A</v>
      </c>
      <c r="S291" s="1575" t="e">
        <f>VLOOKUP($B291,'Bo sung'!$B$10:$U$27,2,0)</f>
        <v>#N/A</v>
      </c>
      <c r="T291" s="1575" t="e">
        <f>VLOOKUP($B291,'Bo sung'!$B$10:$U$27,2,0)</f>
        <v>#N/A</v>
      </c>
      <c r="U291" s="1575"/>
      <c r="V291" s="1579"/>
      <c r="W291" s="1579"/>
      <c r="X291" s="1579"/>
      <c r="Y291" s="1579"/>
      <c r="Z291" s="1579"/>
      <c r="AA291" s="1579"/>
      <c r="AB291" s="1579"/>
      <c r="AC291" s="1579"/>
      <c r="AD291" s="1579">
        <v>1800</v>
      </c>
      <c r="AE291" s="2155">
        <f t="shared" si="22"/>
        <v>1800</v>
      </c>
      <c r="AF291" s="1575">
        <f>VLOOKUP($B291,'Bo sung'!$B$10:$U$165,11,0)</f>
        <v>900</v>
      </c>
      <c r="AG291" s="1575"/>
      <c r="AH291" s="1575" t="e">
        <f>VLOOKUP($B291,'Bo sung'!$B$10:$U$27,2,0)</f>
        <v>#N/A</v>
      </c>
      <c r="AI291" s="1575"/>
      <c r="AJ291" s="1575">
        <f>VLOOKUP($B291,'Bo sung'!$B$10:$U$165,14,0)</f>
        <v>900</v>
      </c>
      <c r="AK291" s="2155">
        <f t="shared" si="20"/>
        <v>1800</v>
      </c>
      <c r="AL291" s="2159" t="str">
        <f>VLOOKUP($B291,'[3]Bo sung'!$B$10:$U$165,15,0)</f>
        <v>NQ KH năm
2020 (VB số 77 của HĐND tỉnh)</v>
      </c>
      <c r="AM291" s="2017"/>
    </row>
    <row r="292" spans="1:39" ht="51.75" customHeight="1">
      <c r="A292" s="1915">
        <v>25</v>
      </c>
      <c r="B292" s="1574" t="s">
        <v>1739</v>
      </c>
      <c r="C292" s="1551"/>
      <c r="D292" s="1551"/>
      <c r="E292" s="1551"/>
      <c r="F292" s="1551"/>
      <c r="G292" s="1551"/>
      <c r="H292" s="1256" t="str">
        <f>VLOOKUP($B292,'Bo sung'!$B$10:$U$165,2,0)</f>
        <v>Quảng Ninh</v>
      </c>
      <c r="I292" s="1256">
        <f>VLOOKUP($B292,'Bo sung'!$B$10:$U$165,3,0)</f>
        <v>2019</v>
      </c>
      <c r="J292" s="1256" t="e">
        <f>VLOOKUP($B292,'Bo sung'!$B$10:$U$27,2,0)</f>
        <v>#N/A</v>
      </c>
      <c r="K292" s="1256">
        <f>VLOOKUP($B292,'Bo sung'!$B$10:$U$165,4,0)</f>
        <v>2021</v>
      </c>
      <c r="L292" s="1256" t="e">
        <f>VLOOKUP($B292,'Bo sung'!$B$10:$U$27,2,0)</f>
        <v>#N/A</v>
      </c>
      <c r="M292" s="1256" t="e">
        <f>VLOOKUP($B292,'Bo sung'!$B$10:$U$27,2,0)</f>
        <v>#N/A</v>
      </c>
      <c r="N292" s="1256" t="str">
        <f>VLOOKUP($B292,'Bo sung'!$B$10:$U$165,5,0)</f>
        <v>3724a/QĐ-UBND ngày 30/10/2018</v>
      </c>
      <c r="O292" s="1575">
        <f>VLOOKUP($B292,'Bo sung'!$B$10:$U$165,6,0)</f>
        <v>5000</v>
      </c>
      <c r="P292" s="1575"/>
      <c r="Q292" s="1575">
        <f>VLOOKUP($B292,'Bo sung'!$B$10:$U$165,7,0)</f>
        <v>3000</v>
      </c>
      <c r="R292" s="1575" t="e">
        <f>VLOOKUP($B292,'Bo sung'!$B$10:$U$27,2,0)</f>
        <v>#N/A</v>
      </c>
      <c r="S292" s="1575" t="e">
        <f>VLOOKUP($B292,'Bo sung'!$B$10:$U$27,2,0)</f>
        <v>#N/A</v>
      </c>
      <c r="T292" s="1575" t="e">
        <f>VLOOKUP($B292,'Bo sung'!$B$10:$U$27,2,0)</f>
        <v>#N/A</v>
      </c>
      <c r="U292" s="1575"/>
      <c r="V292" s="1579"/>
      <c r="W292" s="1579"/>
      <c r="X292" s="1579"/>
      <c r="Y292" s="1579"/>
      <c r="Z292" s="1579"/>
      <c r="AA292" s="1579"/>
      <c r="AB292" s="1579"/>
      <c r="AC292" s="1579"/>
      <c r="AD292" s="1579">
        <v>1800</v>
      </c>
      <c r="AE292" s="2155">
        <f t="shared" si="22"/>
        <v>1800</v>
      </c>
      <c r="AF292" s="1575">
        <f>VLOOKUP($B292,'Bo sung'!$B$10:$U$165,11,0)</f>
        <v>900</v>
      </c>
      <c r="AG292" s="1575"/>
      <c r="AH292" s="1575" t="e">
        <f>VLOOKUP($B292,'Bo sung'!$B$10:$U$27,2,0)</f>
        <v>#N/A</v>
      </c>
      <c r="AI292" s="1575"/>
      <c r="AJ292" s="1575">
        <f>VLOOKUP($B292,'Bo sung'!$B$10:$U$165,14,0)</f>
        <v>900</v>
      </c>
      <c r="AK292" s="2155">
        <f t="shared" si="20"/>
        <v>1800</v>
      </c>
      <c r="AL292" s="2159" t="str">
        <f>VLOOKUP($B292,'[3]Bo sung'!$B$10:$U$165,15,0)</f>
        <v>NQ KH năm
2020 (VB số 77 của HĐND tỉnh)</v>
      </c>
      <c r="AM292" s="2017"/>
    </row>
    <row r="293" spans="1:39" ht="51.75" customHeight="1">
      <c r="A293" s="1915">
        <v>26</v>
      </c>
      <c r="B293" s="1573" t="s">
        <v>1740</v>
      </c>
      <c r="C293" s="1551"/>
      <c r="D293" s="1551"/>
      <c r="E293" s="1551"/>
      <c r="F293" s="1551"/>
      <c r="G293" s="1551"/>
      <c r="H293" s="1256" t="str">
        <f>VLOOKUP($B293,'Bo sung'!$B$10:$U$165,2,0)</f>
        <v>Bố Trạch</v>
      </c>
      <c r="I293" s="1256">
        <f>VLOOKUP($B293,'Bo sung'!$B$10:$U$165,3,0)</f>
        <v>2019</v>
      </c>
      <c r="J293" s="1256" t="e">
        <f>VLOOKUP($B293,'Bo sung'!$B$10:$U$27,2,0)</f>
        <v>#N/A</v>
      </c>
      <c r="K293" s="1256">
        <f>VLOOKUP($B293,'Bo sung'!$B$10:$U$165,4,0)</f>
        <v>2021</v>
      </c>
      <c r="L293" s="1256" t="e">
        <f>VLOOKUP($B293,'Bo sung'!$B$10:$U$27,2,0)</f>
        <v>#N/A</v>
      </c>
      <c r="M293" s="1256" t="e">
        <f>VLOOKUP($B293,'Bo sung'!$B$10:$U$27,2,0)</f>
        <v>#N/A</v>
      </c>
      <c r="N293" s="1256" t="str">
        <f>VLOOKUP($B293,'Bo sung'!$B$10:$U$165,5,0)</f>
        <v>3875/QĐ-UBND ngày 31/10/2018</v>
      </c>
      <c r="O293" s="1575">
        <f>VLOOKUP($B293,'Bo sung'!$B$10:$U$165,6,0)</f>
        <v>5500</v>
      </c>
      <c r="P293" s="1575"/>
      <c r="Q293" s="1575">
        <f>VLOOKUP($B293,'Bo sung'!$B$10:$U$165,7,0)</f>
        <v>3300</v>
      </c>
      <c r="R293" s="1575" t="e">
        <f>VLOOKUP($B293,'Bo sung'!$B$10:$U$27,2,0)</f>
        <v>#N/A</v>
      </c>
      <c r="S293" s="1575" t="e">
        <f>VLOOKUP($B293,'Bo sung'!$B$10:$U$27,2,0)</f>
        <v>#N/A</v>
      </c>
      <c r="T293" s="1575" t="e">
        <f>VLOOKUP($B293,'Bo sung'!$B$10:$U$27,2,0)</f>
        <v>#N/A</v>
      </c>
      <c r="U293" s="1575"/>
      <c r="V293" s="1579"/>
      <c r="W293" s="1579"/>
      <c r="X293" s="1579"/>
      <c r="Y293" s="1579"/>
      <c r="Z293" s="1579"/>
      <c r="AA293" s="1579"/>
      <c r="AB293" s="1579"/>
      <c r="AC293" s="1579"/>
      <c r="AD293" s="1579">
        <v>1980</v>
      </c>
      <c r="AE293" s="2155">
        <f t="shared" si="22"/>
        <v>1980</v>
      </c>
      <c r="AF293" s="1575">
        <f>VLOOKUP($B293,'Bo sung'!$B$10:$U$165,11,0)</f>
        <v>990</v>
      </c>
      <c r="AG293" s="1575"/>
      <c r="AH293" s="1575" t="e">
        <f>VLOOKUP($B293,'Bo sung'!$B$10:$U$27,2,0)</f>
        <v>#N/A</v>
      </c>
      <c r="AI293" s="1575"/>
      <c r="AJ293" s="1575">
        <f>VLOOKUP($B293,'Bo sung'!$B$10:$U$165,14,0)</f>
        <v>990</v>
      </c>
      <c r="AK293" s="2155">
        <f t="shared" si="20"/>
        <v>1980</v>
      </c>
      <c r="AL293" s="2159" t="str">
        <f>VLOOKUP($B293,'[3]Bo sung'!$B$10:$U$165,15,0)</f>
        <v>NQ KH năm
2020 (VB số 77 của HĐND tỉnh)</v>
      </c>
      <c r="AM293" s="2017"/>
    </row>
    <row r="294" spans="1:39" ht="51.75" customHeight="1">
      <c r="A294" s="1915">
        <v>27</v>
      </c>
      <c r="B294" s="1573" t="s">
        <v>1741</v>
      </c>
      <c r="C294" s="1551"/>
      <c r="D294" s="1551"/>
      <c r="E294" s="1551"/>
      <c r="F294" s="1551"/>
      <c r="G294" s="1551"/>
      <c r="H294" s="1256" t="str">
        <f>VLOOKUP($B294,'Bo sung'!$B$10:$U$165,2,0)</f>
        <v>Tuyên Hóa</v>
      </c>
      <c r="I294" s="1256">
        <f>VLOOKUP($B294,'Bo sung'!$B$10:$U$165,3,0)</f>
        <v>2019</v>
      </c>
      <c r="J294" s="1256" t="e">
        <f>VLOOKUP($B294,'Bo sung'!$B$10:$U$27,2,0)</f>
        <v>#N/A</v>
      </c>
      <c r="K294" s="1256">
        <f>VLOOKUP($B294,'Bo sung'!$B$10:$U$165,4,0)</f>
        <v>2021</v>
      </c>
      <c r="L294" s="1256" t="e">
        <f>VLOOKUP($B294,'Bo sung'!$B$10:$U$27,2,0)</f>
        <v>#N/A</v>
      </c>
      <c r="M294" s="1256" t="e">
        <f>VLOOKUP($B294,'Bo sung'!$B$10:$U$27,2,0)</f>
        <v>#N/A</v>
      </c>
      <c r="N294" s="1256" t="str">
        <f>VLOOKUP($B294,'Bo sung'!$B$10:$U$165,5,0)</f>
        <v>3824/QĐ-UBND ngày 31/10/2018</v>
      </c>
      <c r="O294" s="1575">
        <f>VLOOKUP($B294,'Bo sung'!$B$10:$U$165,6,0)</f>
        <v>6000</v>
      </c>
      <c r="P294" s="1575"/>
      <c r="Q294" s="1575">
        <f>VLOOKUP($B294,'Bo sung'!$B$10:$U$165,7,0)</f>
        <v>3600</v>
      </c>
      <c r="R294" s="1575" t="e">
        <f>VLOOKUP($B294,'Bo sung'!$B$10:$U$27,2,0)</f>
        <v>#N/A</v>
      </c>
      <c r="S294" s="1575" t="e">
        <f>VLOOKUP($B294,'Bo sung'!$B$10:$U$27,2,0)</f>
        <v>#N/A</v>
      </c>
      <c r="T294" s="1575" t="e">
        <f>VLOOKUP($B294,'Bo sung'!$B$10:$U$27,2,0)</f>
        <v>#N/A</v>
      </c>
      <c r="U294" s="1575"/>
      <c r="V294" s="1579"/>
      <c r="W294" s="1579"/>
      <c r="X294" s="1579"/>
      <c r="Y294" s="1579"/>
      <c r="Z294" s="1579"/>
      <c r="AA294" s="1579"/>
      <c r="AB294" s="1579"/>
      <c r="AC294" s="1579"/>
      <c r="AD294" s="1579">
        <v>2160</v>
      </c>
      <c r="AE294" s="2155">
        <f t="shared" si="22"/>
        <v>2160</v>
      </c>
      <c r="AF294" s="1575">
        <f>VLOOKUP($B294,'Bo sung'!$B$10:$U$165,11,0)</f>
        <v>1080</v>
      </c>
      <c r="AG294" s="1575"/>
      <c r="AH294" s="1575" t="e">
        <f>VLOOKUP($B294,'Bo sung'!$B$10:$U$27,2,0)</f>
        <v>#N/A</v>
      </c>
      <c r="AI294" s="1575"/>
      <c r="AJ294" s="1575">
        <f>VLOOKUP($B294,'Bo sung'!$B$10:$U$165,14,0)</f>
        <v>1080</v>
      </c>
      <c r="AK294" s="2155">
        <f t="shared" si="20"/>
        <v>2160</v>
      </c>
      <c r="AL294" s="2159" t="str">
        <f>VLOOKUP($B294,'[3]Bo sung'!$B$10:$U$165,15,0)</f>
        <v>NQ KH năm
2020 (VB số 77 của HĐND tỉnh)</v>
      </c>
      <c r="AM294" s="2017"/>
    </row>
    <row r="295" spans="1:39" ht="51.75" customHeight="1">
      <c r="A295" s="1915">
        <v>28</v>
      </c>
      <c r="B295" s="1573" t="s">
        <v>1742</v>
      </c>
      <c r="C295" s="1551"/>
      <c r="D295" s="1551"/>
      <c r="E295" s="1551"/>
      <c r="F295" s="1551"/>
      <c r="G295" s="1551"/>
      <c r="H295" s="1256" t="str">
        <f>VLOOKUP($B295,'Bo sung'!$B$10:$U$165,2,0)</f>
        <v>Ba Đồn</v>
      </c>
      <c r="I295" s="1256">
        <f>VLOOKUP($B295,'Bo sung'!$B$10:$U$165,3,0)</f>
        <v>2019</v>
      </c>
      <c r="J295" s="1256" t="e">
        <f>VLOOKUP($B295,'Bo sung'!$B$10:$U$27,2,0)</f>
        <v>#N/A</v>
      </c>
      <c r="K295" s="1256">
        <f>VLOOKUP($B295,'Bo sung'!$B$10:$U$165,4,0)</f>
        <v>2021</v>
      </c>
      <c r="L295" s="1256" t="e">
        <f>VLOOKUP($B295,'Bo sung'!$B$10:$U$27,2,0)</f>
        <v>#N/A</v>
      </c>
      <c r="M295" s="1256" t="e">
        <f>VLOOKUP($B295,'Bo sung'!$B$10:$U$27,2,0)</f>
        <v>#N/A</v>
      </c>
      <c r="N295" s="1256" t="str">
        <f>VLOOKUP($B295,'Bo sung'!$B$10:$U$165,5,0)</f>
        <v>3878a/QĐ-UBND ngày 31/10/2018</v>
      </c>
      <c r="O295" s="1575">
        <f>VLOOKUP($B295,'Bo sung'!$B$10:$U$165,6,0)</f>
        <v>6000</v>
      </c>
      <c r="P295" s="1575"/>
      <c r="Q295" s="1575">
        <f>VLOOKUP($B295,'Bo sung'!$B$10:$U$165,7,0)</f>
        <v>3600</v>
      </c>
      <c r="R295" s="1575" t="e">
        <f>VLOOKUP($B295,'Bo sung'!$B$10:$U$27,2,0)</f>
        <v>#N/A</v>
      </c>
      <c r="S295" s="1575" t="e">
        <f>VLOOKUP($B295,'Bo sung'!$B$10:$U$27,2,0)</f>
        <v>#N/A</v>
      </c>
      <c r="T295" s="1575" t="e">
        <f>VLOOKUP($B295,'Bo sung'!$B$10:$U$27,2,0)</f>
        <v>#N/A</v>
      </c>
      <c r="U295" s="1575"/>
      <c r="V295" s="1579"/>
      <c r="W295" s="1579"/>
      <c r="X295" s="1579"/>
      <c r="Y295" s="1579"/>
      <c r="Z295" s="1579"/>
      <c r="AA295" s="1579"/>
      <c r="AB295" s="1579"/>
      <c r="AC295" s="1579"/>
      <c r="AD295" s="1579">
        <v>2160</v>
      </c>
      <c r="AE295" s="2155">
        <f t="shared" si="22"/>
        <v>2160</v>
      </c>
      <c r="AF295" s="1575">
        <f>VLOOKUP($B295,'Bo sung'!$B$10:$U$165,11,0)</f>
        <v>1080</v>
      </c>
      <c r="AG295" s="1575"/>
      <c r="AH295" s="1575" t="e">
        <f>VLOOKUP($B295,'Bo sung'!$B$10:$U$27,2,0)</f>
        <v>#N/A</v>
      </c>
      <c r="AI295" s="1575"/>
      <c r="AJ295" s="1575">
        <f>VLOOKUP($B295,'Bo sung'!$B$10:$U$165,14,0)</f>
        <v>1080</v>
      </c>
      <c r="AK295" s="2155">
        <f t="shared" si="20"/>
        <v>2160</v>
      </c>
      <c r="AL295" s="2159" t="str">
        <f>VLOOKUP($B295,'[3]Bo sung'!$B$10:$U$165,15,0)</f>
        <v>NQ KH năm
2020 (VB số 77 của HĐND tỉnh)</v>
      </c>
      <c r="AM295" s="2017"/>
    </row>
    <row r="296" spans="1:39" ht="51.75" customHeight="1">
      <c r="A296" s="1915">
        <v>29</v>
      </c>
      <c r="B296" s="1573" t="s">
        <v>1743</v>
      </c>
      <c r="C296" s="1551"/>
      <c r="D296" s="1551"/>
      <c r="E296" s="1551"/>
      <c r="F296" s="1551"/>
      <c r="G296" s="1551"/>
      <c r="H296" s="1256" t="str">
        <f>VLOOKUP($B296,'Bo sung'!$B$10:$U$165,2,0)</f>
        <v>Bố Trạch</v>
      </c>
      <c r="I296" s="1256">
        <f>VLOOKUP($B296,'Bo sung'!$B$10:$U$165,3,0)</f>
        <v>2019</v>
      </c>
      <c r="J296" s="1256" t="e">
        <f>VLOOKUP($B296,'Bo sung'!$B$10:$U$27,2,0)</f>
        <v>#N/A</v>
      </c>
      <c r="K296" s="1256">
        <f>VLOOKUP($B296,'Bo sung'!$B$10:$U$165,4,0)</f>
        <v>2021</v>
      </c>
      <c r="L296" s="1256" t="e">
        <f>VLOOKUP($B296,'Bo sung'!$B$10:$U$27,2,0)</f>
        <v>#N/A</v>
      </c>
      <c r="M296" s="1256" t="e">
        <f>VLOOKUP($B296,'Bo sung'!$B$10:$U$27,2,0)</f>
        <v>#N/A</v>
      </c>
      <c r="N296" s="1256" t="str">
        <f>VLOOKUP($B296,'Bo sung'!$B$10:$U$165,5,0)</f>
        <v>3744/QĐ-UBND ngày 30/10/2018</v>
      </c>
      <c r="O296" s="1575">
        <f>VLOOKUP($B296,'Bo sung'!$B$10:$U$165,6,0)</f>
        <v>6000</v>
      </c>
      <c r="P296" s="1575"/>
      <c r="Q296" s="1575">
        <f>VLOOKUP($B296,'Bo sung'!$B$10:$U$165,7,0)</f>
        <v>3600</v>
      </c>
      <c r="R296" s="1575" t="e">
        <f>VLOOKUP($B296,'Bo sung'!$B$10:$U$27,2,0)</f>
        <v>#N/A</v>
      </c>
      <c r="S296" s="1575" t="e">
        <f>VLOOKUP($B296,'Bo sung'!$B$10:$U$27,2,0)</f>
        <v>#N/A</v>
      </c>
      <c r="T296" s="1575" t="e">
        <f>VLOOKUP($B296,'Bo sung'!$B$10:$U$27,2,0)</f>
        <v>#N/A</v>
      </c>
      <c r="U296" s="1575"/>
      <c r="V296" s="1579"/>
      <c r="W296" s="1579"/>
      <c r="X296" s="1579"/>
      <c r="Y296" s="1579"/>
      <c r="Z296" s="1579"/>
      <c r="AA296" s="1579"/>
      <c r="AB296" s="1579"/>
      <c r="AC296" s="1579"/>
      <c r="AD296" s="1579">
        <v>2160</v>
      </c>
      <c r="AE296" s="2155">
        <f t="shared" si="22"/>
        <v>2160</v>
      </c>
      <c r="AF296" s="1575">
        <f>VLOOKUP($B296,'Bo sung'!$B$10:$U$165,11,0)</f>
        <v>1080</v>
      </c>
      <c r="AG296" s="1575"/>
      <c r="AH296" s="1575" t="e">
        <f>VLOOKUP($B296,'Bo sung'!$B$10:$U$27,2,0)</f>
        <v>#N/A</v>
      </c>
      <c r="AI296" s="1575"/>
      <c r="AJ296" s="1575">
        <f>VLOOKUP($B296,'Bo sung'!$B$10:$U$165,14,0)</f>
        <v>1080</v>
      </c>
      <c r="AK296" s="2155">
        <f t="shared" si="20"/>
        <v>2160</v>
      </c>
      <c r="AL296" s="2159" t="str">
        <f>VLOOKUP($B296,'[3]Bo sung'!$B$10:$U$165,15,0)</f>
        <v>NQ KH năm
2020 (VB số 77 của HĐND tỉnh)</v>
      </c>
      <c r="AM296" s="2017"/>
    </row>
    <row r="297" spans="1:39" ht="51.75" customHeight="1">
      <c r="A297" s="1915">
        <v>30</v>
      </c>
      <c r="B297" s="1574" t="s">
        <v>1744</v>
      </c>
      <c r="C297" s="1551"/>
      <c r="D297" s="1551"/>
      <c r="E297" s="1551"/>
      <c r="F297" s="1551"/>
      <c r="G297" s="1551"/>
      <c r="H297" s="1256" t="str">
        <f>VLOOKUP($B297,'Bo sung'!$B$10:$U$165,2,0)</f>
        <v>Lệ Thủy</v>
      </c>
      <c r="I297" s="1256">
        <f>VLOOKUP($B297,'Bo sung'!$B$10:$U$165,3,0)</f>
        <v>2019</v>
      </c>
      <c r="J297" s="1256" t="e">
        <f>VLOOKUP($B297,'Bo sung'!$B$10:$U$27,2,0)</f>
        <v>#N/A</v>
      </c>
      <c r="K297" s="1256">
        <f>VLOOKUP($B297,'Bo sung'!$B$10:$U$165,4,0)</f>
        <v>2021</v>
      </c>
      <c r="L297" s="1256" t="e">
        <f>VLOOKUP($B297,'Bo sung'!$B$10:$U$27,2,0)</f>
        <v>#N/A</v>
      </c>
      <c r="M297" s="1256" t="e">
        <f>VLOOKUP($B297,'Bo sung'!$B$10:$U$27,2,0)</f>
        <v>#N/A</v>
      </c>
      <c r="N297" s="1256" t="str">
        <f>VLOOKUP($B297,'Bo sung'!$B$10:$U$165,5,0)</f>
        <v>3813/QĐ-UBND ngày 31/10/2018</v>
      </c>
      <c r="O297" s="1575">
        <f>VLOOKUP($B297,'Bo sung'!$B$10:$U$165,6,0)</f>
        <v>6000</v>
      </c>
      <c r="P297" s="1575"/>
      <c r="Q297" s="1575">
        <f>VLOOKUP($B297,'Bo sung'!$B$10:$U$165,7,0)</f>
        <v>3600</v>
      </c>
      <c r="R297" s="1575" t="e">
        <f>VLOOKUP($B297,'Bo sung'!$B$10:$U$27,2,0)</f>
        <v>#N/A</v>
      </c>
      <c r="S297" s="1575" t="e">
        <f>VLOOKUP($B297,'Bo sung'!$B$10:$U$27,2,0)</f>
        <v>#N/A</v>
      </c>
      <c r="T297" s="1575" t="e">
        <f>VLOOKUP($B297,'Bo sung'!$B$10:$U$27,2,0)</f>
        <v>#N/A</v>
      </c>
      <c r="U297" s="1575"/>
      <c r="V297" s="1579"/>
      <c r="W297" s="1579"/>
      <c r="X297" s="1579"/>
      <c r="Y297" s="1579"/>
      <c r="Z297" s="1579"/>
      <c r="AA297" s="1579"/>
      <c r="AB297" s="1579"/>
      <c r="AC297" s="1579"/>
      <c r="AD297" s="1579">
        <v>2160</v>
      </c>
      <c r="AE297" s="2155">
        <f t="shared" si="22"/>
        <v>2160</v>
      </c>
      <c r="AF297" s="1575">
        <f>VLOOKUP($B297,'Bo sung'!$B$10:$U$165,11,0)</f>
        <v>1080</v>
      </c>
      <c r="AG297" s="1575"/>
      <c r="AH297" s="1575" t="e">
        <f>VLOOKUP($B297,'Bo sung'!$B$10:$U$27,2,0)</f>
        <v>#N/A</v>
      </c>
      <c r="AI297" s="1575"/>
      <c r="AJ297" s="1575">
        <f>VLOOKUP($B297,'Bo sung'!$B$10:$U$165,14,0)</f>
        <v>1080</v>
      </c>
      <c r="AK297" s="2155">
        <f t="shared" si="20"/>
        <v>2160</v>
      </c>
      <c r="AL297" s="2159" t="str">
        <f>VLOOKUP($B297,'[3]Bo sung'!$B$10:$U$165,15,0)</f>
        <v>NQ KH năm
2020 (VB số 77 của HĐND tỉnh)</v>
      </c>
      <c r="AM297" s="2017"/>
    </row>
    <row r="298" spans="1:39" ht="51.75" customHeight="1">
      <c r="A298" s="1915">
        <v>31</v>
      </c>
      <c r="B298" s="1574" t="s">
        <v>1745</v>
      </c>
      <c r="C298" s="1551"/>
      <c r="D298" s="1551"/>
      <c r="E298" s="1551"/>
      <c r="F298" s="1551"/>
      <c r="G298" s="1551"/>
      <c r="H298" s="1256" t="str">
        <f>VLOOKUP($B298,'Bo sung'!$B$10:$U$165,2,0)</f>
        <v>Đồng Hới</v>
      </c>
      <c r="I298" s="1256">
        <f>VLOOKUP($B298,'Bo sung'!$B$10:$U$165,3,0)</f>
        <v>2019</v>
      </c>
      <c r="J298" s="1256" t="e">
        <f>VLOOKUP($B298,'Bo sung'!$B$10:$U$27,2,0)</f>
        <v>#N/A</v>
      </c>
      <c r="K298" s="1256">
        <f>VLOOKUP($B298,'Bo sung'!$B$10:$U$165,4,0)</f>
        <v>2021</v>
      </c>
      <c r="L298" s="1256" t="e">
        <f>VLOOKUP($B298,'Bo sung'!$B$10:$U$27,2,0)</f>
        <v>#N/A</v>
      </c>
      <c r="M298" s="1256" t="e">
        <f>VLOOKUP($B298,'Bo sung'!$B$10:$U$27,2,0)</f>
        <v>#N/A</v>
      </c>
      <c r="N298" s="1256" t="str">
        <f>VLOOKUP($B298,'Bo sung'!$B$10:$U$165,5,0)</f>
        <v>3771/QĐ-UBND ngày 31/10/2018</v>
      </c>
      <c r="O298" s="1575">
        <f>VLOOKUP($B298,'Bo sung'!$B$10:$U$165,6,0)</f>
        <v>12500</v>
      </c>
      <c r="P298" s="1575"/>
      <c r="Q298" s="1575">
        <f>VLOOKUP($B298,'Bo sung'!$B$10:$U$165,7,0)</f>
        <v>5000</v>
      </c>
      <c r="R298" s="1575" t="e">
        <f>VLOOKUP($B298,'Bo sung'!$B$10:$U$27,2,0)</f>
        <v>#N/A</v>
      </c>
      <c r="S298" s="1575" t="e">
        <f>VLOOKUP($B298,'Bo sung'!$B$10:$U$27,2,0)</f>
        <v>#N/A</v>
      </c>
      <c r="T298" s="1575" t="e">
        <f>VLOOKUP($B298,'Bo sung'!$B$10:$U$27,2,0)</f>
        <v>#N/A</v>
      </c>
      <c r="U298" s="1575"/>
      <c r="V298" s="1579"/>
      <c r="W298" s="1579"/>
      <c r="X298" s="1579"/>
      <c r="Y298" s="1579"/>
      <c r="Z298" s="1579"/>
      <c r="AA298" s="1579"/>
      <c r="AB298" s="1579"/>
      <c r="AC298" s="1579"/>
      <c r="AD298" s="1579">
        <v>3000</v>
      </c>
      <c r="AE298" s="2155">
        <f t="shared" si="22"/>
        <v>3000</v>
      </c>
      <c r="AF298" s="1575">
        <f>VLOOKUP($B298,'Bo sung'!$B$10:$U$165,11,0)</f>
        <v>1500</v>
      </c>
      <c r="AG298" s="1575"/>
      <c r="AH298" s="1575" t="e">
        <f>VLOOKUP($B298,'Bo sung'!$B$10:$U$27,2,0)</f>
        <v>#N/A</v>
      </c>
      <c r="AI298" s="1575"/>
      <c r="AJ298" s="1575">
        <f>VLOOKUP($B298,'Bo sung'!$B$10:$U$165,14,0)</f>
        <v>1500</v>
      </c>
      <c r="AK298" s="2155">
        <f t="shared" ref="AK298:AK324" si="23">AE298-U298</f>
        <v>3000</v>
      </c>
      <c r="AL298" s="2159" t="str">
        <f>VLOOKUP($B298,'[3]Bo sung'!$B$10:$U$165,15,0)</f>
        <v>NQ KH năm
2020 (VB số 77 của HĐND tỉnh)</v>
      </c>
      <c r="AM298" s="2017"/>
    </row>
    <row r="299" spans="1:39" ht="51.75" customHeight="1">
      <c r="A299" s="1915">
        <v>32</v>
      </c>
      <c r="B299" s="1573" t="s">
        <v>1746</v>
      </c>
      <c r="C299" s="1551"/>
      <c r="D299" s="1551"/>
      <c r="E299" s="1551"/>
      <c r="F299" s="1551"/>
      <c r="G299" s="1551"/>
      <c r="H299" s="1256" t="str">
        <f>VLOOKUP($B299,'Bo sung'!$B$10:$U$165,2,0)</f>
        <v>Bố Trạch</v>
      </c>
      <c r="I299" s="1256">
        <f>VLOOKUP($B299,'Bo sung'!$B$10:$U$165,3,0)</f>
        <v>2019</v>
      </c>
      <c r="J299" s="1256" t="e">
        <f>VLOOKUP($B299,'Bo sung'!$B$10:$U$27,2,0)</f>
        <v>#N/A</v>
      </c>
      <c r="K299" s="1256">
        <f>VLOOKUP($B299,'Bo sung'!$B$10:$U$165,4,0)</f>
        <v>2021</v>
      </c>
      <c r="L299" s="1256" t="e">
        <f>VLOOKUP($B299,'Bo sung'!$B$10:$U$27,2,0)</f>
        <v>#N/A</v>
      </c>
      <c r="M299" s="1256" t="e">
        <f>VLOOKUP($B299,'Bo sung'!$B$10:$U$27,2,0)</f>
        <v>#N/A</v>
      </c>
      <c r="N299" s="1256" t="str">
        <f>VLOOKUP($B299,'Bo sung'!$B$10:$U$165,5,0)</f>
        <v>3764/QĐ-UBND ngày 31/10/2018</v>
      </c>
      <c r="O299" s="1575">
        <f>VLOOKUP($B299,'Bo sung'!$B$10:$U$165,6,0)</f>
        <v>10000</v>
      </c>
      <c r="P299" s="1575"/>
      <c r="Q299" s="1575">
        <f>VLOOKUP($B299,'Bo sung'!$B$10:$U$165,7,0)</f>
        <v>6000</v>
      </c>
      <c r="R299" s="1575" t="e">
        <f>VLOOKUP($B299,'Bo sung'!$B$10:$U$27,2,0)</f>
        <v>#N/A</v>
      </c>
      <c r="S299" s="1575" t="e">
        <f>VLOOKUP($B299,'Bo sung'!$B$10:$U$27,2,0)</f>
        <v>#N/A</v>
      </c>
      <c r="T299" s="1575" t="e">
        <f>VLOOKUP($B299,'Bo sung'!$B$10:$U$27,2,0)</f>
        <v>#N/A</v>
      </c>
      <c r="U299" s="1575"/>
      <c r="V299" s="1579"/>
      <c r="W299" s="1579"/>
      <c r="X299" s="1579"/>
      <c r="Y299" s="1579"/>
      <c r="Z299" s="1579"/>
      <c r="AA299" s="1579"/>
      <c r="AB299" s="1579"/>
      <c r="AC299" s="1579"/>
      <c r="AD299" s="1579">
        <v>3300</v>
      </c>
      <c r="AE299" s="2155">
        <f t="shared" si="22"/>
        <v>3300</v>
      </c>
      <c r="AF299" s="1575">
        <f>VLOOKUP($B299,'Bo sung'!$B$10:$U$165,11,0)</f>
        <v>1800</v>
      </c>
      <c r="AG299" s="1575"/>
      <c r="AH299" s="1575" t="e">
        <f>VLOOKUP($B299,'Bo sung'!$B$10:$U$27,2,0)</f>
        <v>#N/A</v>
      </c>
      <c r="AI299" s="1575"/>
      <c r="AJ299" s="1575">
        <f>VLOOKUP($B299,'Bo sung'!$B$10:$U$165,14,0)</f>
        <v>1800</v>
      </c>
      <c r="AK299" s="2155">
        <f t="shared" si="23"/>
        <v>3300</v>
      </c>
      <c r="AL299" s="2159" t="str">
        <f>VLOOKUP($B299,'[3]Bo sung'!$B$10:$U$165,15,0)</f>
        <v>NQ KH năm
2020 (VB số 77 của HĐND tỉnh)</v>
      </c>
      <c r="AM299" s="2017"/>
    </row>
    <row r="300" spans="1:39" ht="51.75" customHeight="1">
      <c r="A300" s="1915">
        <v>33</v>
      </c>
      <c r="B300" s="1573" t="s">
        <v>1748</v>
      </c>
      <c r="C300" s="1551"/>
      <c r="D300" s="1551"/>
      <c r="E300" s="1551"/>
      <c r="F300" s="1551"/>
      <c r="G300" s="1551"/>
      <c r="H300" s="1256" t="str">
        <f>VLOOKUP($B300,'Bo sung'!$B$10:$U$165,2,0)</f>
        <v>Lệ Thủy</v>
      </c>
      <c r="I300" s="1256">
        <f>VLOOKUP($B300,'Bo sung'!$B$10:$U$165,3,0)</f>
        <v>2019</v>
      </c>
      <c r="J300" s="1256" t="e">
        <f>VLOOKUP($B300,'Bo sung'!$B$10:$U$27,2,0)</f>
        <v>#N/A</v>
      </c>
      <c r="K300" s="1256">
        <f>VLOOKUP($B300,'Bo sung'!$B$10:$U$165,4,0)</f>
        <v>2021</v>
      </c>
      <c r="L300" s="1256" t="e">
        <f>VLOOKUP($B300,'Bo sung'!$B$10:$U$27,2,0)</f>
        <v>#N/A</v>
      </c>
      <c r="M300" s="1256" t="e">
        <f>VLOOKUP($B300,'Bo sung'!$B$10:$U$27,2,0)</f>
        <v>#N/A</v>
      </c>
      <c r="N300" s="1256" t="str">
        <f>VLOOKUP($B300,'Bo sung'!$B$10:$U$165,5,0)</f>
        <v>3810/QĐ-UBND ngày 31/10/2018</v>
      </c>
      <c r="O300" s="1575">
        <f>VLOOKUP($B300,'Bo sung'!$B$10:$U$165,6,0)</f>
        <v>6000</v>
      </c>
      <c r="P300" s="1575"/>
      <c r="Q300" s="1575">
        <f>VLOOKUP($B300,'Bo sung'!$B$10:$U$165,7,0)</f>
        <v>3600</v>
      </c>
      <c r="R300" s="1575" t="e">
        <f>VLOOKUP($B300,'Bo sung'!$B$10:$U$27,2,0)</f>
        <v>#N/A</v>
      </c>
      <c r="S300" s="1575" t="e">
        <f>VLOOKUP($B300,'Bo sung'!$B$10:$U$27,2,0)</f>
        <v>#N/A</v>
      </c>
      <c r="T300" s="1575" t="e">
        <f>VLOOKUP($B300,'Bo sung'!$B$10:$U$27,2,0)</f>
        <v>#N/A</v>
      </c>
      <c r="U300" s="1575"/>
      <c r="V300" s="1579"/>
      <c r="W300" s="1579"/>
      <c r="X300" s="1579"/>
      <c r="Y300" s="1579"/>
      <c r="Z300" s="1579"/>
      <c r="AA300" s="1579"/>
      <c r="AB300" s="1579"/>
      <c r="AC300" s="1579"/>
      <c r="AD300" s="1579">
        <v>2160</v>
      </c>
      <c r="AE300" s="2155">
        <f t="shared" si="22"/>
        <v>2160</v>
      </c>
      <c r="AF300" s="1575">
        <f>VLOOKUP($B300,'Bo sung'!$B$10:$U$165,11,0)</f>
        <v>1080</v>
      </c>
      <c r="AG300" s="1575"/>
      <c r="AH300" s="1575" t="e">
        <f>VLOOKUP($B300,'Bo sung'!$B$10:$U$27,2,0)</f>
        <v>#N/A</v>
      </c>
      <c r="AI300" s="1575"/>
      <c r="AJ300" s="1575">
        <f>VLOOKUP($B300,'Bo sung'!$B$10:$U$165,14,0)</f>
        <v>1080</v>
      </c>
      <c r="AK300" s="2155">
        <f t="shared" si="23"/>
        <v>2160</v>
      </c>
      <c r="AL300" s="2159" t="str">
        <f>VLOOKUP($B300,'[3]Bo sung'!$B$10:$U$165,15,0)</f>
        <v>NQ KH năm
2020 (VB số 77 của HĐND tỉnh)</v>
      </c>
      <c r="AM300" s="2019"/>
    </row>
    <row r="301" spans="1:39" ht="76.5" customHeight="1">
      <c r="A301" s="1915">
        <v>34</v>
      </c>
      <c r="B301" s="1577" t="s">
        <v>2210</v>
      </c>
      <c r="C301" s="1551"/>
      <c r="D301" s="1551"/>
      <c r="E301" s="1551"/>
      <c r="F301" s="1551"/>
      <c r="G301" s="1551"/>
      <c r="H301" s="2020" t="s">
        <v>189</v>
      </c>
      <c r="I301" s="2021">
        <v>2020</v>
      </c>
      <c r="J301" s="1915"/>
      <c r="K301" s="2021">
        <v>2022</v>
      </c>
      <c r="L301" s="1551"/>
      <c r="M301" s="1551"/>
      <c r="N301" s="2022" t="s">
        <v>2228</v>
      </c>
      <c r="O301" s="1575">
        <v>6993.7</v>
      </c>
      <c r="P301" s="1575"/>
      <c r="Q301" s="1575">
        <v>6993.7</v>
      </c>
      <c r="R301" s="1575"/>
      <c r="S301" s="1575"/>
      <c r="T301" s="1575"/>
      <c r="U301" s="1575"/>
      <c r="V301" s="1575"/>
      <c r="W301" s="1575"/>
      <c r="X301" s="1575"/>
      <c r="Y301" s="1575"/>
      <c r="Z301" s="1575"/>
      <c r="AA301" s="1575"/>
      <c r="AB301" s="1575"/>
      <c r="AC301" s="1575"/>
      <c r="AD301" s="1575">
        <v>2448</v>
      </c>
      <c r="AE301" s="1575">
        <f t="shared" ref="AE301:AE313" si="24">SUM(V301:AD301)</f>
        <v>2448</v>
      </c>
      <c r="AF301" s="1575"/>
      <c r="AG301" s="1575"/>
      <c r="AH301" s="1575"/>
      <c r="AI301" s="1575"/>
      <c r="AJ301" s="1575"/>
      <c r="AK301" s="2155">
        <f t="shared" si="23"/>
        <v>2448</v>
      </c>
      <c r="AL301" s="1256" t="s">
        <v>2369</v>
      </c>
    </row>
    <row r="302" spans="1:39" ht="76.5" customHeight="1">
      <c r="A302" s="1915">
        <v>35</v>
      </c>
      <c r="B302" s="1577" t="s">
        <v>2211</v>
      </c>
      <c r="C302" s="1551"/>
      <c r="D302" s="1551"/>
      <c r="E302" s="1551"/>
      <c r="F302" s="1551"/>
      <c r="G302" s="1551"/>
      <c r="H302" s="2020" t="s">
        <v>189</v>
      </c>
      <c r="I302" s="2021">
        <v>2020</v>
      </c>
      <c r="J302" s="1915"/>
      <c r="K302" s="2021">
        <v>2022</v>
      </c>
      <c r="L302" s="1551"/>
      <c r="M302" s="1551"/>
      <c r="N302" s="2022" t="s">
        <v>2522</v>
      </c>
      <c r="O302" s="1575">
        <v>4500</v>
      </c>
      <c r="P302" s="1575"/>
      <c r="Q302" s="1575">
        <v>4500</v>
      </c>
      <c r="R302" s="1575"/>
      <c r="S302" s="1575"/>
      <c r="T302" s="1575"/>
      <c r="U302" s="1575"/>
      <c r="V302" s="1575"/>
      <c r="W302" s="1575"/>
      <c r="X302" s="1575"/>
      <c r="Y302" s="1575"/>
      <c r="Z302" s="1575"/>
      <c r="AA302" s="1575"/>
      <c r="AB302" s="1575"/>
      <c r="AC302" s="1575"/>
      <c r="AD302" s="1575">
        <v>1575</v>
      </c>
      <c r="AE302" s="1575">
        <f t="shared" si="24"/>
        <v>1575</v>
      </c>
      <c r="AF302" s="1575"/>
      <c r="AG302" s="1575"/>
      <c r="AH302" s="1575"/>
      <c r="AI302" s="1575"/>
      <c r="AJ302" s="1575"/>
      <c r="AK302" s="2155">
        <f t="shared" si="23"/>
        <v>1575</v>
      </c>
      <c r="AL302" s="1256" t="s">
        <v>2369</v>
      </c>
    </row>
    <row r="303" spans="1:39" ht="76.5" customHeight="1">
      <c r="A303" s="1915">
        <v>36</v>
      </c>
      <c r="B303" s="1577" t="s">
        <v>2212</v>
      </c>
      <c r="C303" s="1551"/>
      <c r="D303" s="1551"/>
      <c r="E303" s="1551"/>
      <c r="F303" s="1551"/>
      <c r="G303" s="1551"/>
      <c r="H303" s="2020" t="s">
        <v>189</v>
      </c>
      <c r="I303" s="2021">
        <v>2020</v>
      </c>
      <c r="J303" s="1915"/>
      <c r="K303" s="2021">
        <v>2022</v>
      </c>
      <c r="L303" s="1551"/>
      <c r="M303" s="1551"/>
      <c r="N303" s="2022" t="s">
        <v>2402</v>
      </c>
      <c r="O303" s="1575">
        <v>6500</v>
      </c>
      <c r="P303" s="1575"/>
      <c r="Q303" s="1575">
        <v>6500</v>
      </c>
      <c r="R303" s="1575"/>
      <c r="S303" s="1575"/>
      <c r="T303" s="1575"/>
      <c r="U303" s="1575"/>
      <c r="V303" s="1575"/>
      <c r="W303" s="1575"/>
      <c r="X303" s="1575"/>
      <c r="Y303" s="1575"/>
      <c r="Z303" s="1575"/>
      <c r="AA303" s="1575"/>
      <c r="AB303" s="1575"/>
      <c r="AC303" s="1575"/>
      <c r="AD303" s="1575">
        <v>2275</v>
      </c>
      <c r="AE303" s="1575">
        <f t="shared" si="24"/>
        <v>2275</v>
      </c>
      <c r="AF303" s="1575"/>
      <c r="AG303" s="1575"/>
      <c r="AH303" s="1575"/>
      <c r="AI303" s="1575"/>
      <c r="AJ303" s="1575"/>
      <c r="AK303" s="2155">
        <f t="shared" si="23"/>
        <v>2275</v>
      </c>
      <c r="AL303" s="1256" t="s">
        <v>2369</v>
      </c>
    </row>
    <row r="304" spans="1:39" ht="76.5" customHeight="1">
      <c r="A304" s="1915">
        <v>37</v>
      </c>
      <c r="B304" s="1577" t="s">
        <v>2213</v>
      </c>
      <c r="C304" s="1551"/>
      <c r="D304" s="1551"/>
      <c r="E304" s="1551"/>
      <c r="F304" s="1551"/>
      <c r="G304" s="1551"/>
      <c r="H304" s="2020" t="s">
        <v>51</v>
      </c>
      <c r="I304" s="2021">
        <v>2020</v>
      </c>
      <c r="J304" s="1915"/>
      <c r="K304" s="2021">
        <v>2022</v>
      </c>
      <c r="L304" s="1551"/>
      <c r="M304" s="1551"/>
      <c r="N304" s="2022" t="s">
        <v>2230</v>
      </c>
      <c r="O304" s="1575">
        <v>1988</v>
      </c>
      <c r="P304" s="1575"/>
      <c r="Q304" s="1575">
        <v>1988</v>
      </c>
      <c r="R304" s="1575"/>
      <c r="S304" s="1575"/>
      <c r="T304" s="1575"/>
      <c r="U304" s="1575"/>
      <c r="V304" s="1575"/>
      <c r="W304" s="1575"/>
      <c r="X304" s="1575"/>
      <c r="Y304" s="1575"/>
      <c r="Z304" s="1575"/>
      <c r="AA304" s="1575"/>
      <c r="AB304" s="1575"/>
      <c r="AC304" s="1575"/>
      <c r="AD304" s="1575">
        <v>696</v>
      </c>
      <c r="AE304" s="1575">
        <f t="shared" si="24"/>
        <v>696</v>
      </c>
      <c r="AF304" s="1575"/>
      <c r="AG304" s="1575"/>
      <c r="AH304" s="1575"/>
      <c r="AI304" s="1575"/>
      <c r="AJ304" s="1575"/>
      <c r="AK304" s="2155">
        <f t="shared" si="23"/>
        <v>696</v>
      </c>
      <c r="AL304" s="1256" t="s">
        <v>2369</v>
      </c>
    </row>
    <row r="305" spans="1:38" ht="76.5" customHeight="1">
      <c r="A305" s="1915">
        <v>38</v>
      </c>
      <c r="B305" s="1577" t="s">
        <v>2214</v>
      </c>
      <c r="C305" s="1551"/>
      <c r="D305" s="1551"/>
      <c r="E305" s="1551"/>
      <c r="F305" s="1551"/>
      <c r="G305" s="1551"/>
      <c r="H305" s="2020" t="s">
        <v>26</v>
      </c>
      <c r="I305" s="2021">
        <v>2020</v>
      </c>
      <c r="J305" s="1915"/>
      <c r="K305" s="2021">
        <v>2022</v>
      </c>
      <c r="L305" s="1551"/>
      <c r="M305" s="1551"/>
      <c r="N305" s="2022" t="s">
        <v>2231</v>
      </c>
      <c r="O305" s="1575">
        <v>5815</v>
      </c>
      <c r="P305" s="1575"/>
      <c r="Q305" s="1575">
        <v>5815</v>
      </c>
      <c r="R305" s="1575"/>
      <c r="S305" s="1575"/>
      <c r="T305" s="1575"/>
      <c r="U305" s="1575"/>
      <c r="V305" s="1575"/>
      <c r="W305" s="1575"/>
      <c r="X305" s="1575"/>
      <c r="Y305" s="1575"/>
      <c r="Z305" s="1575"/>
      <c r="AA305" s="1575"/>
      <c r="AB305" s="1575"/>
      <c r="AC305" s="1575"/>
      <c r="AD305" s="1575">
        <v>2035</v>
      </c>
      <c r="AE305" s="1575">
        <f t="shared" si="24"/>
        <v>2035</v>
      </c>
      <c r="AF305" s="1575"/>
      <c r="AG305" s="1575"/>
      <c r="AH305" s="1575"/>
      <c r="AI305" s="1575"/>
      <c r="AJ305" s="1575"/>
      <c r="AK305" s="2155">
        <f t="shared" si="23"/>
        <v>2035</v>
      </c>
      <c r="AL305" s="1256" t="s">
        <v>2369</v>
      </c>
    </row>
    <row r="306" spans="1:38" ht="76.5" customHeight="1">
      <c r="A306" s="1915">
        <v>39</v>
      </c>
      <c r="B306" s="1577" t="s">
        <v>2215</v>
      </c>
      <c r="C306" s="1551"/>
      <c r="D306" s="1551"/>
      <c r="E306" s="1551"/>
      <c r="F306" s="1551"/>
      <c r="G306" s="1551"/>
      <c r="H306" s="2020" t="s">
        <v>106</v>
      </c>
      <c r="I306" s="2021">
        <v>2020</v>
      </c>
      <c r="J306" s="1915"/>
      <c r="K306" s="2021">
        <v>2022</v>
      </c>
      <c r="L306" s="1551"/>
      <c r="M306" s="1551"/>
      <c r="N306" s="2022" t="s">
        <v>2232</v>
      </c>
      <c r="O306" s="1575">
        <v>7000</v>
      </c>
      <c r="P306" s="1575"/>
      <c r="Q306" s="1575">
        <v>7000</v>
      </c>
      <c r="R306" s="1575"/>
      <c r="S306" s="1575"/>
      <c r="T306" s="1575"/>
      <c r="U306" s="1575"/>
      <c r="V306" s="1575"/>
      <c r="W306" s="1575"/>
      <c r="X306" s="1575"/>
      <c r="Y306" s="1575"/>
      <c r="Z306" s="1575"/>
      <c r="AA306" s="1575"/>
      <c r="AB306" s="1575"/>
      <c r="AC306" s="1575"/>
      <c r="AD306" s="1575">
        <v>2450</v>
      </c>
      <c r="AE306" s="1575">
        <f t="shared" si="24"/>
        <v>2450</v>
      </c>
      <c r="AF306" s="1575"/>
      <c r="AG306" s="1575"/>
      <c r="AH306" s="1575"/>
      <c r="AI306" s="1575"/>
      <c r="AJ306" s="1575"/>
      <c r="AK306" s="2155">
        <f t="shared" si="23"/>
        <v>2450</v>
      </c>
      <c r="AL306" s="1256" t="s">
        <v>2369</v>
      </c>
    </row>
    <row r="307" spans="1:38" ht="76.5" customHeight="1">
      <c r="A307" s="1915">
        <v>40</v>
      </c>
      <c r="B307" s="1577" t="s">
        <v>2216</v>
      </c>
      <c r="C307" s="1551"/>
      <c r="D307" s="1551"/>
      <c r="E307" s="1551"/>
      <c r="F307" s="1551"/>
      <c r="G307" s="1551"/>
      <c r="H307" s="2020" t="s">
        <v>19</v>
      </c>
      <c r="I307" s="2021">
        <v>2020</v>
      </c>
      <c r="J307" s="1915"/>
      <c r="K307" s="2021">
        <v>2022</v>
      </c>
      <c r="L307" s="1551"/>
      <c r="M307" s="1551"/>
      <c r="N307" s="2022" t="s">
        <v>2233</v>
      </c>
      <c r="O307" s="1575">
        <v>4200</v>
      </c>
      <c r="P307" s="1575"/>
      <c r="Q307" s="1575">
        <v>4200</v>
      </c>
      <c r="R307" s="1575"/>
      <c r="S307" s="1575"/>
      <c r="T307" s="1575"/>
      <c r="U307" s="1575"/>
      <c r="V307" s="1575"/>
      <c r="W307" s="1575"/>
      <c r="X307" s="1575"/>
      <c r="Y307" s="1575"/>
      <c r="Z307" s="1575"/>
      <c r="AA307" s="1575"/>
      <c r="AB307" s="1575"/>
      <c r="AC307" s="1575"/>
      <c r="AD307" s="1575">
        <v>1470</v>
      </c>
      <c r="AE307" s="1575">
        <f t="shared" si="24"/>
        <v>1470</v>
      </c>
      <c r="AF307" s="1575"/>
      <c r="AG307" s="1575"/>
      <c r="AH307" s="1575"/>
      <c r="AI307" s="1575"/>
      <c r="AJ307" s="1575"/>
      <c r="AK307" s="2155">
        <f t="shared" si="23"/>
        <v>1470</v>
      </c>
      <c r="AL307" s="1256" t="s">
        <v>2369</v>
      </c>
    </row>
    <row r="308" spans="1:38" ht="76.5" customHeight="1">
      <c r="A308" s="1915">
        <v>41</v>
      </c>
      <c r="B308" s="1577" t="s">
        <v>2217</v>
      </c>
      <c r="C308" s="1551"/>
      <c r="D308" s="1551"/>
      <c r="E308" s="1551"/>
      <c r="F308" s="1551"/>
      <c r="G308" s="1551"/>
      <c r="H308" s="2020" t="s">
        <v>132</v>
      </c>
      <c r="I308" s="2021">
        <v>2020</v>
      </c>
      <c r="J308" s="1915"/>
      <c r="K308" s="2021">
        <v>2022</v>
      </c>
      <c r="L308" s="1551"/>
      <c r="M308" s="1551"/>
      <c r="N308" s="2022" t="s">
        <v>2234</v>
      </c>
      <c r="O308" s="1575">
        <v>5757</v>
      </c>
      <c r="P308" s="1575"/>
      <c r="Q308" s="1575">
        <v>5757</v>
      </c>
      <c r="R308" s="1575"/>
      <c r="S308" s="1575"/>
      <c r="T308" s="1575"/>
      <c r="U308" s="1575"/>
      <c r="V308" s="1575"/>
      <c r="W308" s="1575"/>
      <c r="X308" s="1575"/>
      <c r="Y308" s="1575"/>
      <c r="Z308" s="1575"/>
      <c r="AA308" s="1575"/>
      <c r="AB308" s="1575"/>
      <c r="AC308" s="1575"/>
      <c r="AD308" s="1575">
        <v>2015</v>
      </c>
      <c r="AE308" s="1575">
        <f t="shared" si="24"/>
        <v>2015</v>
      </c>
      <c r="AF308" s="1575"/>
      <c r="AG308" s="1575"/>
      <c r="AH308" s="1575"/>
      <c r="AI308" s="1575"/>
      <c r="AJ308" s="1575"/>
      <c r="AK308" s="2155">
        <f t="shared" si="23"/>
        <v>2015</v>
      </c>
      <c r="AL308" s="1256" t="s">
        <v>2369</v>
      </c>
    </row>
    <row r="309" spans="1:38" ht="76.5" customHeight="1">
      <c r="A309" s="1915">
        <v>42</v>
      </c>
      <c r="B309" s="1577" t="s">
        <v>2218</v>
      </c>
      <c r="C309" s="1551"/>
      <c r="D309" s="1551"/>
      <c r="E309" s="1551"/>
      <c r="F309" s="1551"/>
      <c r="G309" s="1551"/>
      <c r="H309" s="2020" t="s">
        <v>237</v>
      </c>
      <c r="I309" s="2021">
        <v>2020</v>
      </c>
      <c r="J309" s="1915"/>
      <c r="K309" s="2021">
        <v>2022</v>
      </c>
      <c r="L309" s="1551"/>
      <c r="M309" s="1551"/>
      <c r="N309" s="2022" t="s">
        <v>2523</v>
      </c>
      <c r="O309" s="1575">
        <v>7000</v>
      </c>
      <c r="P309" s="1575"/>
      <c r="Q309" s="1575">
        <v>7000</v>
      </c>
      <c r="R309" s="1575"/>
      <c r="S309" s="1575"/>
      <c r="T309" s="1575"/>
      <c r="U309" s="1575"/>
      <c r="V309" s="1575"/>
      <c r="W309" s="1575"/>
      <c r="X309" s="1575"/>
      <c r="Y309" s="1575"/>
      <c r="Z309" s="1575"/>
      <c r="AA309" s="1575"/>
      <c r="AB309" s="1575"/>
      <c r="AC309" s="1575"/>
      <c r="AD309" s="1575">
        <v>2450</v>
      </c>
      <c r="AE309" s="1575">
        <f t="shared" si="24"/>
        <v>2450</v>
      </c>
      <c r="AF309" s="1575"/>
      <c r="AG309" s="1575"/>
      <c r="AH309" s="1575"/>
      <c r="AI309" s="1575"/>
      <c r="AJ309" s="1575"/>
      <c r="AK309" s="2155">
        <f t="shared" si="23"/>
        <v>2450</v>
      </c>
      <c r="AL309" s="1256" t="s">
        <v>2369</v>
      </c>
    </row>
    <row r="310" spans="1:38" ht="76.5" customHeight="1">
      <c r="A310" s="1915">
        <v>43</v>
      </c>
      <c r="B310" s="1577" t="s">
        <v>2219</v>
      </c>
      <c r="C310" s="1551"/>
      <c r="D310" s="1551"/>
      <c r="E310" s="1551"/>
      <c r="F310" s="1551"/>
      <c r="G310" s="1551"/>
      <c r="H310" s="2020" t="s">
        <v>211</v>
      </c>
      <c r="I310" s="2021">
        <v>2020</v>
      </c>
      <c r="J310" s="1915"/>
      <c r="K310" s="2021">
        <v>2022</v>
      </c>
      <c r="L310" s="1551"/>
      <c r="M310" s="1551"/>
      <c r="N310" s="2022" t="s">
        <v>2235</v>
      </c>
      <c r="O310" s="1575">
        <v>4000</v>
      </c>
      <c r="P310" s="1575"/>
      <c r="Q310" s="1575">
        <v>4000</v>
      </c>
      <c r="R310" s="1575"/>
      <c r="S310" s="1575"/>
      <c r="T310" s="1575"/>
      <c r="U310" s="1575"/>
      <c r="V310" s="1575"/>
      <c r="W310" s="1575"/>
      <c r="X310" s="1575"/>
      <c r="Y310" s="1575"/>
      <c r="Z310" s="1575"/>
      <c r="AA310" s="1575"/>
      <c r="AB310" s="1575"/>
      <c r="AC310" s="1575"/>
      <c r="AD310" s="1575">
        <v>1400</v>
      </c>
      <c r="AE310" s="1575">
        <f t="shared" si="24"/>
        <v>1400</v>
      </c>
      <c r="AF310" s="1575"/>
      <c r="AG310" s="1575"/>
      <c r="AH310" s="1575"/>
      <c r="AI310" s="1575"/>
      <c r="AJ310" s="1575"/>
      <c r="AK310" s="2155">
        <f t="shared" si="23"/>
        <v>1400</v>
      </c>
      <c r="AL310" s="1256" t="s">
        <v>2369</v>
      </c>
    </row>
    <row r="311" spans="1:38" ht="76.5" customHeight="1">
      <c r="A311" s="1915">
        <v>44</v>
      </c>
      <c r="B311" s="1577" t="s">
        <v>2220</v>
      </c>
      <c r="C311" s="1551"/>
      <c r="D311" s="1551"/>
      <c r="E311" s="1551"/>
      <c r="F311" s="1551"/>
      <c r="G311" s="1551"/>
      <c r="H311" s="2020" t="s">
        <v>211</v>
      </c>
      <c r="I311" s="2021">
        <v>2020</v>
      </c>
      <c r="J311" s="1915"/>
      <c r="K311" s="2021">
        <v>2022</v>
      </c>
      <c r="L311" s="1551"/>
      <c r="M311" s="1551"/>
      <c r="N311" s="2022" t="s">
        <v>2486</v>
      </c>
      <c r="O311" s="1575">
        <v>6000</v>
      </c>
      <c r="P311" s="1575"/>
      <c r="Q311" s="1575">
        <v>6000</v>
      </c>
      <c r="R311" s="1575"/>
      <c r="S311" s="1575"/>
      <c r="T311" s="1575"/>
      <c r="U311" s="1575"/>
      <c r="V311" s="1575"/>
      <c r="W311" s="1575"/>
      <c r="X311" s="1575"/>
      <c r="Y311" s="1575"/>
      <c r="Z311" s="1575"/>
      <c r="AA311" s="1575"/>
      <c r="AB311" s="1575"/>
      <c r="AC311" s="1575"/>
      <c r="AD311" s="1575">
        <v>600</v>
      </c>
      <c r="AE311" s="1575">
        <f t="shared" si="24"/>
        <v>600</v>
      </c>
      <c r="AF311" s="1575"/>
      <c r="AG311" s="1575"/>
      <c r="AH311" s="1575"/>
      <c r="AI311" s="1575"/>
      <c r="AJ311" s="1575"/>
      <c r="AK311" s="2155">
        <f t="shared" si="23"/>
        <v>600</v>
      </c>
      <c r="AL311" s="1256" t="s">
        <v>2369</v>
      </c>
    </row>
    <row r="312" spans="1:38" ht="76.5" customHeight="1">
      <c r="A312" s="1915">
        <v>45</v>
      </c>
      <c r="B312" s="1577" t="s">
        <v>2221</v>
      </c>
      <c r="C312" s="1551"/>
      <c r="D312" s="1551"/>
      <c r="E312" s="1551"/>
      <c r="F312" s="1551"/>
      <c r="G312" s="1551"/>
      <c r="H312" s="2020" t="s">
        <v>19</v>
      </c>
      <c r="I312" s="2021">
        <v>2020</v>
      </c>
      <c r="J312" s="1915"/>
      <c r="K312" s="2021">
        <v>2022</v>
      </c>
      <c r="L312" s="1551"/>
      <c r="M312" s="1551"/>
      <c r="N312" s="2022" t="s">
        <v>2524</v>
      </c>
      <c r="O312" s="1575">
        <v>6000</v>
      </c>
      <c r="P312" s="1575"/>
      <c r="Q312" s="1575">
        <v>6000</v>
      </c>
      <c r="R312" s="1575"/>
      <c r="S312" s="1575"/>
      <c r="T312" s="1575"/>
      <c r="U312" s="1575"/>
      <c r="V312" s="1575"/>
      <c r="W312" s="1575"/>
      <c r="X312" s="1575"/>
      <c r="Y312" s="1575"/>
      <c r="Z312" s="1575"/>
      <c r="AA312" s="1575"/>
      <c r="AB312" s="1575"/>
      <c r="AC312" s="1575"/>
      <c r="AD312" s="1575">
        <v>2100</v>
      </c>
      <c r="AE312" s="1575">
        <f t="shared" si="24"/>
        <v>2100</v>
      </c>
      <c r="AF312" s="1575"/>
      <c r="AG312" s="1575"/>
      <c r="AH312" s="1575"/>
      <c r="AI312" s="1575"/>
      <c r="AJ312" s="1575"/>
      <c r="AK312" s="2155">
        <f t="shared" si="23"/>
        <v>2100</v>
      </c>
      <c r="AL312" s="1256" t="s">
        <v>2369</v>
      </c>
    </row>
    <row r="313" spans="1:38" ht="76.5" customHeight="1">
      <c r="A313" s="1915">
        <v>46</v>
      </c>
      <c r="B313" s="1577" t="s">
        <v>2222</v>
      </c>
      <c r="C313" s="1551"/>
      <c r="D313" s="1551"/>
      <c r="E313" s="1551"/>
      <c r="F313" s="1551"/>
      <c r="G313" s="1551"/>
      <c r="H313" s="2020" t="s">
        <v>19</v>
      </c>
      <c r="I313" s="2021">
        <v>2020</v>
      </c>
      <c r="J313" s="1915"/>
      <c r="K313" s="2021">
        <v>2022</v>
      </c>
      <c r="L313" s="1551"/>
      <c r="M313" s="1551"/>
      <c r="N313" s="2022" t="s">
        <v>2520</v>
      </c>
      <c r="O313" s="1575">
        <v>6000</v>
      </c>
      <c r="P313" s="1575"/>
      <c r="Q313" s="1575">
        <v>6000</v>
      </c>
      <c r="R313" s="1575"/>
      <c r="S313" s="1575"/>
      <c r="T313" s="1575"/>
      <c r="U313" s="1575"/>
      <c r="V313" s="1575"/>
      <c r="W313" s="1575"/>
      <c r="X313" s="1575"/>
      <c r="Y313" s="1575"/>
      <c r="Z313" s="1575"/>
      <c r="AA313" s="1575"/>
      <c r="AB313" s="1575"/>
      <c r="AC313" s="1575"/>
      <c r="AD313" s="1575">
        <v>600</v>
      </c>
      <c r="AE313" s="1575">
        <f t="shared" si="24"/>
        <v>600</v>
      </c>
      <c r="AF313" s="1575"/>
      <c r="AG313" s="1575"/>
      <c r="AH313" s="1575"/>
      <c r="AI313" s="1575"/>
      <c r="AJ313" s="1575"/>
      <c r="AK313" s="2155">
        <f t="shared" si="23"/>
        <v>600</v>
      </c>
      <c r="AL313" s="1256" t="s">
        <v>2369</v>
      </c>
    </row>
    <row r="314" spans="1:38" ht="65.25" customHeight="1">
      <c r="A314" s="1915">
        <v>47</v>
      </c>
      <c r="B314" s="1577" t="s">
        <v>2223</v>
      </c>
      <c r="C314" s="1551"/>
      <c r="D314" s="1551"/>
      <c r="E314" s="1551"/>
      <c r="F314" s="1551"/>
      <c r="G314" s="1551"/>
      <c r="H314" s="2020" t="s">
        <v>237</v>
      </c>
      <c r="I314" s="2021">
        <v>2020</v>
      </c>
      <c r="J314" s="1915"/>
      <c r="K314" s="2021">
        <v>2022</v>
      </c>
      <c r="L314" s="1551"/>
      <c r="M314" s="1551"/>
      <c r="N314" s="2022" t="s">
        <v>2487</v>
      </c>
      <c r="O314" s="1575">
        <v>10000</v>
      </c>
      <c r="P314" s="1575"/>
      <c r="Q314" s="1575">
        <v>6000</v>
      </c>
      <c r="R314" s="1575"/>
      <c r="S314" s="1575"/>
      <c r="T314" s="1575"/>
      <c r="U314" s="1575"/>
      <c r="V314" s="1575"/>
      <c r="W314" s="1575"/>
      <c r="X314" s="1575"/>
      <c r="Y314" s="1575"/>
      <c r="Z314" s="1575"/>
      <c r="AA314" s="1575"/>
      <c r="AB314" s="1575"/>
      <c r="AC314" s="1575"/>
      <c r="AD314" s="1575">
        <v>2100</v>
      </c>
      <c r="AE314" s="1575">
        <f t="shared" ref="AE314:AE324" si="25">SUM(V314:AD314)</f>
        <v>2100</v>
      </c>
      <c r="AF314" s="1575"/>
      <c r="AG314" s="1575"/>
      <c r="AH314" s="1575"/>
      <c r="AI314" s="1575"/>
      <c r="AJ314" s="1575"/>
      <c r="AK314" s="2155">
        <f t="shared" si="23"/>
        <v>2100</v>
      </c>
      <c r="AL314" s="1256" t="s">
        <v>2369</v>
      </c>
    </row>
    <row r="315" spans="1:38" ht="53.25" hidden="1" customHeight="1">
      <c r="A315" s="1915">
        <v>48</v>
      </c>
      <c r="B315" s="1577" t="s">
        <v>2224</v>
      </c>
      <c r="C315" s="1551"/>
      <c r="D315" s="1551"/>
      <c r="E315" s="1551"/>
      <c r="F315" s="1551"/>
      <c r="G315" s="1551"/>
      <c r="H315" s="2020" t="s">
        <v>51</v>
      </c>
      <c r="I315" s="2021">
        <v>2020</v>
      </c>
      <c r="J315" s="1915"/>
      <c r="K315" s="2021">
        <v>2022</v>
      </c>
      <c r="L315" s="1551"/>
      <c r="M315" s="1551"/>
      <c r="N315" s="2022"/>
      <c r="O315" s="1575">
        <v>5000</v>
      </c>
      <c r="P315" s="1575"/>
      <c r="Q315" s="1575">
        <v>3000</v>
      </c>
      <c r="R315" s="1575"/>
      <c r="S315" s="1575"/>
      <c r="T315" s="1575"/>
      <c r="U315" s="1575"/>
      <c r="V315" s="1575"/>
      <c r="W315" s="1575"/>
      <c r="X315" s="1575"/>
      <c r="Y315" s="1575"/>
      <c r="Z315" s="1575"/>
      <c r="AA315" s="1575"/>
      <c r="AB315" s="1575"/>
      <c r="AC315" s="1575"/>
      <c r="AD315" s="1575"/>
      <c r="AE315" s="1575">
        <f t="shared" si="25"/>
        <v>0</v>
      </c>
      <c r="AF315" s="1575"/>
      <c r="AG315" s="1575"/>
      <c r="AH315" s="1575"/>
      <c r="AI315" s="1575"/>
      <c r="AJ315" s="1575"/>
      <c r="AK315" s="2155">
        <f t="shared" si="23"/>
        <v>0</v>
      </c>
      <c r="AL315" s="1256"/>
    </row>
    <row r="316" spans="1:38" ht="53.25" customHeight="1">
      <c r="A316" s="1915">
        <v>48</v>
      </c>
      <c r="B316" s="1577" t="s">
        <v>2225</v>
      </c>
      <c r="C316" s="1551"/>
      <c r="D316" s="1551"/>
      <c r="E316" s="1551"/>
      <c r="F316" s="1551"/>
      <c r="G316" s="1551"/>
      <c r="H316" s="2020" t="s">
        <v>237</v>
      </c>
      <c r="I316" s="2021">
        <v>2020</v>
      </c>
      <c r="J316" s="1915"/>
      <c r="K316" s="2021">
        <v>2022</v>
      </c>
      <c r="L316" s="1551"/>
      <c r="M316" s="1551"/>
      <c r="N316" s="2022" t="s">
        <v>2488</v>
      </c>
      <c r="O316" s="1575">
        <v>8500</v>
      </c>
      <c r="P316" s="1575"/>
      <c r="Q316" s="1575">
        <v>5100</v>
      </c>
      <c r="R316" s="1575"/>
      <c r="S316" s="1575"/>
      <c r="T316" s="1575"/>
      <c r="U316" s="1575"/>
      <c r="V316" s="1575"/>
      <c r="W316" s="1575"/>
      <c r="X316" s="1575"/>
      <c r="Y316" s="1575"/>
      <c r="Z316" s="1575"/>
      <c r="AA316" s="1575"/>
      <c r="AB316" s="1575"/>
      <c r="AC316" s="1575"/>
      <c r="AD316" s="1575">
        <v>1785</v>
      </c>
      <c r="AE316" s="1575">
        <f t="shared" si="25"/>
        <v>1785</v>
      </c>
      <c r="AF316" s="1575"/>
      <c r="AG316" s="1575"/>
      <c r="AH316" s="1575"/>
      <c r="AI316" s="1575"/>
      <c r="AJ316" s="1575"/>
      <c r="AK316" s="2155">
        <f t="shared" si="23"/>
        <v>1785</v>
      </c>
      <c r="AL316" s="1256" t="s">
        <v>2369</v>
      </c>
    </row>
    <row r="317" spans="1:38" ht="43.5" customHeight="1">
      <c r="A317" s="1915">
        <v>49</v>
      </c>
      <c r="B317" s="1577" t="s">
        <v>2226</v>
      </c>
      <c r="C317" s="1551"/>
      <c r="D317" s="1551"/>
      <c r="E317" s="1551"/>
      <c r="F317" s="1551"/>
      <c r="G317" s="1551"/>
      <c r="H317" s="2020" t="s">
        <v>211</v>
      </c>
      <c r="I317" s="2021">
        <v>2020</v>
      </c>
      <c r="J317" s="1915"/>
      <c r="K317" s="2021">
        <v>2022</v>
      </c>
      <c r="L317" s="1551"/>
      <c r="M317" s="1551"/>
      <c r="N317" s="2022" t="s">
        <v>2489</v>
      </c>
      <c r="O317" s="1575">
        <v>5000</v>
      </c>
      <c r="P317" s="1575"/>
      <c r="Q317" s="1575">
        <v>3000</v>
      </c>
      <c r="R317" s="1575"/>
      <c r="S317" s="1575"/>
      <c r="T317" s="1575"/>
      <c r="U317" s="1575"/>
      <c r="V317" s="1575"/>
      <c r="W317" s="1575"/>
      <c r="X317" s="1575"/>
      <c r="Y317" s="1575"/>
      <c r="Z317" s="1575"/>
      <c r="AA317" s="1575"/>
      <c r="AB317" s="1575"/>
      <c r="AC317" s="1575"/>
      <c r="AD317" s="1575">
        <v>1050</v>
      </c>
      <c r="AE317" s="1575">
        <f t="shared" si="25"/>
        <v>1050</v>
      </c>
      <c r="AF317" s="1575"/>
      <c r="AG317" s="1575"/>
      <c r="AH317" s="1575"/>
      <c r="AI317" s="1575"/>
      <c r="AJ317" s="1575"/>
      <c r="AK317" s="2155">
        <f t="shared" si="23"/>
        <v>1050</v>
      </c>
      <c r="AL317" s="1256" t="s">
        <v>2369</v>
      </c>
    </row>
    <row r="318" spans="1:38" ht="60.75" customHeight="1">
      <c r="A318" s="1915">
        <v>50</v>
      </c>
      <c r="B318" s="1577" t="s">
        <v>2227</v>
      </c>
      <c r="C318" s="1551"/>
      <c r="D318" s="1551"/>
      <c r="E318" s="1551"/>
      <c r="F318" s="1551"/>
      <c r="G318" s="1551"/>
      <c r="H318" s="2020" t="s">
        <v>26</v>
      </c>
      <c r="I318" s="2021">
        <v>2020</v>
      </c>
      <c r="J318" s="1915"/>
      <c r="K318" s="2021">
        <v>2022</v>
      </c>
      <c r="L318" s="1551"/>
      <c r="M318" s="1551"/>
      <c r="N318" s="2022" t="s">
        <v>2490</v>
      </c>
      <c r="O318" s="1575">
        <v>5000</v>
      </c>
      <c r="P318" s="1575"/>
      <c r="Q318" s="1575">
        <v>3000</v>
      </c>
      <c r="R318" s="1575"/>
      <c r="S318" s="1575"/>
      <c r="T318" s="1575"/>
      <c r="U318" s="1575"/>
      <c r="V318" s="1575"/>
      <c r="W318" s="1575"/>
      <c r="X318" s="1575"/>
      <c r="Y318" s="1575"/>
      <c r="Z318" s="1575"/>
      <c r="AA318" s="1575"/>
      <c r="AB318" s="1575"/>
      <c r="AC318" s="1575"/>
      <c r="AD318" s="1575">
        <v>1255</v>
      </c>
      <c r="AE318" s="1575">
        <f t="shared" si="25"/>
        <v>1255</v>
      </c>
      <c r="AF318" s="1575"/>
      <c r="AG318" s="1575"/>
      <c r="AH318" s="1575"/>
      <c r="AI318" s="1575"/>
      <c r="AJ318" s="1575"/>
      <c r="AK318" s="2155">
        <f t="shared" si="23"/>
        <v>1255</v>
      </c>
      <c r="AL318" s="1256" t="s">
        <v>2369</v>
      </c>
    </row>
    <row r="319" spans="1:38" s="1795" customFormat="1" ht="60.75" customHeight="1">
      <c r="A319" s="1915">
        <v>51</v>
      </c>
      <c r="B319" s="1577" t="s">
        <v>2395</v>
      </c>
      <c r="C319" s="1794"/>
      <c r="D319" s="1794"/>
      <c r="E319" s="1794"/>
      <c r="F319" s="1794"/>
      <c r="G319" s="1794"/>
      <c r="H319" s="1854" t="str">
        <f>VLOOKUP($B319,[2]DATA!$B$7:$AV$680,6,0)</f>
        <v>Quảng Trạch</v>
      </c>
      <c r="I319" s="2021">
        <v>2020</v>
      </c>
      <c r="J319" s="1916"/>
      <c r="K319" s="2021">
        <v>2022</v>
      </c>
      <c r="L319" s="1794"/>
      <c r="M319" s="1794"/>
      <c r="N319" s="2022" t="s">
        <v>2491</v>
      </c>
      <c r="O319" s="1575">
        <v>5200</v>
      </c>
      <c r="P319" s="1575"/>
      <c r="Q319" s="1575">
        <v>5200</v>
      </c>
      <c r="R319" s="1575"/>
      <c r="S319" s="1575"/>
      <c r="T319" s="1575"/>
      <c r="U319" s="1575"/>
      <c r="V319" s="1575"/>
      <c r="W319" s="1575"/>
      <c r="X319" s="1575"/>
      <c r="Y319" s="1575"/>
      <c r="Z319" s="1575"/>
      <c r="AA319" s="1575"/>
      <c r="AB319" s="1575"/>
      <c r="AC319" s="1575"/>
      <c r="AD319" s="1575">
        <v>1820</v>
      </c>
      <c r="AE319" s="1575">
        <f t="shared" si="25"/>
        <v>1820</v>
      </c>
      <c r="AF319" s="1575"/>
      <c r="AG319" s="1575"/>
      <c r="AH319" s="1575"/>
      <c r="AI319" s="1575"/>
      <c r="AJ319" s="1575"/>
      <c r="AK319" s="2155">
        <f t="shared" si="23"/>
        <v>1820</v>
      </c>
      <c r="AL319" s="1256" t="s">
        <v>2369</v>
      </c>
    </row>
    <row r="320" spans="1:38" ht="60.75" customHeight="1">
      <c r="A320" s="1915">
        <v>52</v>
      </c>
      <c r="B320" s="1577" t="s">
        <v>2396</v>
      </c>
      <c r="C320" s="1551"/>
      <c r="D320" s="1551"/>
      <c r="E320" s="1551"/>
      <c r="F320" s="1551"/>
      <c r="G320" s="1551"/>
      <c r="H320" s="1854" t="str">
        <f>VLOOKUP($B320,[2]DATA!$B$7:$AV$680,6,0)</f>
        <v>Quảng Trạch</v>
      </c>
      <c r="I320" s="2021">
        <v>2020</v>
      </c>
      <c r="J320" s="1915"/>
      <c r="K320" s="2021">
        <v>2022</v>
      </c>
      <c r="L320" s="1551"/>
      <c r="M320" s="1551"/>
      <c r="N320" s="2022" t="s">
        <v>2492</v>
      </c>
      <c r="O320" s="1575">
        <v>6500</v>
      </c>
      <c r="P320" s="1575"/>
      <c r="Q320" s="1575">
        <v>3900</v>
      </c>
      <c r="R320" s="1575"/>
      <c r="S320" s="1575"/>
      <c r="T320" s="1575"/>
      <c r="U320" s="1575"/>
      <c r="V320" s="1575"/>
      <c r="W320" s="1575"/>
      <c r="X320" s="1575"/>
      <c r="Y320" s="1575"/>
      <c r="Z320" s="1575"/>
      <c r="AA320" s="1575"/>
      <c r="AB320" s="1575"/>
      <c r="AC320" s="1575"/>
      <c r="AD320" s="1575">
        <v>1565</v>
      </c>
      <c r="AE320" s="1575">
        <f t="shared" si="25"/>
        <v>1565</v>
      </c>
      <c r="AF320" s="1575"/>
      <c r="AG320" s="1575"/>
      <c r="AH320" s="1575"/>
      <c r="AI320" s="1575"/>
      <c r="AJ320" s="1575"/>
      <c r="AK320" s="2155">
        <f t="shared" si="23"/>
        <v>1565</v>
      </c>
      <c r="AL320" s="1256" t="s">
        <v>2369</v>
      </c>
    </row>
    <row r="321" spans="1:38" ht="60.75" customHeight="1">
      <c r="A321" s="1915">
        <v>53</v>
      </c>
      <c r="B321" s="1577" t="s">
        <v>2397</v>
      </c>
      <c r="C321" s="1551"/>
      <c r="D321" s="1551"/>
      <c r="E321" s="1551"/>
      <c r="F321" s="1551"/>
      <c r="G321" s="1551"/>
      <c r="H321" s="1854" t="str">
        <f>VLOOKUP($B321,[2]DATA!$B$7:$AV$680,6,0)</f>
        <v>Lệ Thủy</v>
      </c>
      <c r="I321" s="1855">
        <f>VLOOKUP($B321,[2]DATA!$B$7:$AV$680,7,0)</f>
        <v>2020</v>
      </c>
      <c r="J321" s="1855">
        <f>VLOOKUP($B321,[2]DATA!$B$7:$AV$680,9,0)</f>
        <v>2022</v>
      </c>
      <c r="K321" s="2021">
        <v>2022</v>
      </c>
      <c r="L321" s="1551"/>
      <c r="M321" s="1551"/>
      <c r="N321" s="2022" t="s">
        <v>2493</v>
      </c>
      <c r="O321" s="1575">
        <f>VLOOKUP($B321,[2]DATA!$B$7:$AV$680,13,0)</f>
        <v>8500</v>
      </c>
      <c r="P321" s="1575"/>
      <c r="Q321" s="1575">
        <f>VLOOKUP($B321,[2]DATA!$B$7:$AV$680,15,0)</f>
        <v>4800</v>
      </c>
      <c r="R321" s="1575"/>
      <c r="S321" s="1575"/>
      <c r="T321" s="1575"/>
      <c r="U321" s="1575"/>
      <c r="V321" s="1575"/>
      <c r="W321" s="1575"/>
      <c r="X321" s="1575"/>
      <c r="Y321" s="1575"/>
      <c r="Z321" s="1575"/>
      <c r="AA321" s="1575"/>
      <c r="AB321" s="1575"/>
      <c r="AC321" s="1575"/>
      <c r="AD321" s="1575">
        <v>1680</v>
      </c>
      <c r="AE321" s="1575">
        <f t="shared" si="25"/>
        <v>1680</v>
      </c>
      <c r="AF321" s="1575"/>
      <c r="AG321" s="1575"/>
      <c r="AH321" s="1575"/>
      <c r="AI321" s="1575"/>
      <c r="AJ321" s="1575"/>
      <c r="AK321" s="2155">
        <f t="shared" si="23"/>
        <v>1680</v>
      </c>
      <c r="AL321" s="1256" t="s">
        <v>2369</v>
      </c>
    </row>
    <row r="322" spans="1:38" ht="60.75" customHeight="1">
      <c r="A322" s="1915">
        <v>54</v>
      </c>
      <c r="B322" s="1577" t="s">
        <v>2409</v>
      </c>
      <c r="C322" s="1551"/>
      <c r="D322" s="1551"/>
      <c r="E322" s="1551"/>
      <c r="F322" s="1551"/>
      <c r="G322" s="1551"/>
      <c r="H322" s="1854" t="s">
        <v>19</v>
      </c>
      <c r="I322" s="1855">
        <v>2020</v>
      </c>
      <c r="J322" s="1855">
        <v>2022</v>
      </c>
      <c r="K322" s="2021">
        <v>2022</v>
      </c>
      <c r="L322" s="1551"/>
      <c r="M322" s="1551"/>
      <c r="N322" s="2022" t="s">
        <v>2494</v>
      </c>
      <c r="O322" s="1575">
        <v>5000</v>
      </c>
      <c r="P322" s="1575"/>
      <c r="Q322" s="1575">
        <v>5000</v>
      </c>
      <c r="R322" s="1575"/>
      <c r="S322" s="1575"/>
      <c r="T322" s="1575"/>
      <c r="U322" s="1575"/>
      <c r="V322" s="1575"/>
      <c r="W322" s="1575"/>
      <c r="X322" s="1575"/>
      <c r="Y322" s="1575"/>
      <c r="Z322" s="1575"/>
      <c r="AA322" s="1575"/>
      <c r="AB322" s="1575"/>
      <c r="AC322" s="1575"/>
      <c r="AD322" s="1575">
        <v>1750</v>
      </c>
      <c r="AE322" s="1575">
        <f t="shared" si="25"/>
        <v>1750</v>
      </c>
      <c r="AF322" s="1575"/>
      <c r="AG322" s="1575"/>
      <c r="AH322" s="1575"/>
      <c r="AI322" s="1575"/>
      <c r="AJ322" s="1575"/>
      <c r="AK322" s="2155">
        <f t="shared" si="23"/>
        <v>1750</v>
      </c>
      <c r="AL322" s="1256" t="s">
        <v>2369</v>
      </c>
    </row>
    <row r="323" spans="1:38" ht="69" customHeight="1">
      <c r="A323" s="1915">
        <v>55</v>
      </c>
      <c r="B323" s="1577" t="s">
        <v>2398</v>
      </c>
      <c r="C323" s="1551"/>
      <c r="D323" s="1551"/>
      <c r="E323" s="1551"/>
      <c r="F323" s="1551"/>
      <c r="G323" s="1551"/>
      <c r="H323" s="1854" t="str">
        <f>VLOOKUP($B323,[2]DATA!$B$7:$AV$680,6,0)</f>
        <v>Đồng Hới</v>
      </c>
      <c r="I323" s="1855">
        <f>VLOOKUP($B323,[2]DATA!$B$7:$AV$680,7,0)</f>
        <v>2020</v>
      </c>
      <c r="J323" s="1855">
        <f>VLOOKUP($B323,[2]DATA!$B$7:$AV$680,9,0)</f>
        <v>2022</v>
      </c>
      <c r="K323" s="2021">
        <v>2022</v>
      </c>
      <c r="L323" s="1551"/>
      <c r="M323" s="1551"/>
      <c r="N323" s="2022" t="s">
        <v>2495</v>
      </c>
      <c r="O323" s="1575">
        <f>VLOOKUP($B323,[2]DATA!$B$7:$AV$680,13,0)</f>
        <v>5700</v>
      </c>
      <c r="P323" s="1575"/>
      <c r="Q323" s="1575">
        <f>VLOOKUP($B323,[2]DATA!$B$7:$AV$680,15,0)</f>
        <v>5700</v>
      </c>
      <c r="R323" s="1575"/>
      <c r="S323" s="1575"/>
      <c r="T323" s="1575"/>
      <c r="U323" s="1575"/>
      <c r="V323" s="1575"/>
      <c r="W323" s="1575"/>
      <c r="X323" s="1575"/>
      <c r="Y323" s="1575"/>
      <c r="Z323" s="1575"/>
      <c r="AA323" s="1575"/>
      <c r="AB323" s="1575"/>
      <c r="AC323" s="1575"/>
      <c r="AD323" s="1575">
        <v>1995</v>
      </c>
      <c r="AE323" s="1575">
        <f t="shared" si="25"/>
        <v>1995</v>
      </c>
      <c r="AF323" s="1575"/>
      <c r="AG323" s="1575"/>
      <c r="AH323" s="1575"/>
      <c r="AI323" s="1575"/>
      <c r="AJ323" s="1575"/>
      <c r="AK323" s="2155">
        <f t="shared" si="23"/>
        <v>1995</v>
      </c>
      <c r="AL323" s="1256" t="s">
        <v>2369</v>
      </c>
    </row>
    <row r="324" spans="1:38" ht="62.25" customHeight="1">
      <c r="A324" s="1915">
        <v>56</v>
      </c>
      <c r="B324" s="1577" t="s">
        <v>2403</v>
      </c>
      <c r="C324" s="1551"/>
      <c r="D324" s="1551"/>
      <c r="E324" s="1551"/>
      <c r="F324" s="1551"/>
      <c r="G324" s="1551"/>
      <c r="H324" s="1854" t="str">
        <f>VLOOKUP($B324,[4]DATA!$B$7:$AV$679,6,0)</f>
        <v>Ba Đồn</v>
      </c>
      <c r="I324" s="1855">
        <f>VLOOKUP($B324,[2]DATA!$B$7:$AV$680,7,0)</f>
        <v>2020</v>
      </c>
      <c r="J324" s="1915"/>
      <c r="K324" s="2021">
        <v>2022</v>
      </c>
      <c r="L324" s="1551"/>
      <c r="M324" s="1551"/>
      <c r="N324" s="1854" t="s">
        <v>2496</v>
      </c>
      <c r="O324" s="1575">
        <v>4500</v>
      </c>
      <c r="P324" s="1575"/>
      <c r="Q324" s="1575">
        <v>2700</v>
      </c>
      <c r="R324" s="1575"/>
      <c r="S324" s="1575"/>
      <c r="T324" s="1575"/>
      <c r="U324" s="1575"/>
      <c r="V324" s="1575"/>
      <c r="W324" s="1575"/>
      <c r="X324" s="1575"/>
      <c r="Y324" s="1575"/>
      <c r="Z324" s="1575"/>
      <c r="AA324" s="1575"/>
      <c r="AB324" s="1575"/>
      <c r="AC324" s="1575"/>
      <c r="AD324" s="1575">
        <v>1145</v>
      </c>
      <c r="AE324" s="1575">
        <f t="shared" si="25"/>
        <v>1145</v>
      </c>
      <c r="AF324" s="1575"/>
      <c r="AG324" s="1575"/>
      <c r="AH324" s="1575"/>
      <c r="AI324" s="1575"/>
      <c r="AJ324" s="1575"/>
      <c r="AK324" s="2155">
        <f t="shared" si="23"/>
        <v>1145</v>
      </c>
      <c r="AL324" s="1256" t="s">
        <v>2369</v>
      </c>
    </row>
  </sheetData>
  <mergeCells count="44">
    <mergeCell ref="A1:AL1"/>
    <mergeCell ref="A2:AL2"/>
    <mergeCell ref="A3:AK3"/>
    <mergeCell ref="AK4:AK7"/>
    <mergeCell ref="AF4:AJ5"/>
    <mergeCell ref="J4:J7"/>
    <mergeCell ref="K4:K7"/>
    <mergeCell ref="L4:L7"/>
    <mergeCell ref="M4:Q4"/>
    <mergeCell ref="P6:Q6"/>
    <mergeCell ref="AE4:AE7"/>
    <mergeCell ref="V4:V7"/>
    <mergeCell ref="W4:W7"/>
    <mergeCell ref="X4:X7"/>
    <mergeCell ref="Y4:Y7"/>
    <mergeCell ref="Z4:Z7"/>
    <mergeCell ref="AA4:AA7"/>
    <mergeCell ref="AB4:AB7"/>
    <mergeCell ref="AD4:AD7"/>
    <mergeCell ref="AG6:AJ6"/>
    <mergeCell ref="R4:T5"/>
    <mergeCell ref="U4:U7"/>
    <mergeCell ref="AC4:AC7"/>
    <mergeCell ref="A4:A7"/>
    <mergeCell ref="B4:B7"/>
    <mergeCell ref="C4:D4"/>
    <mergeCell ref="E4:E7"/>
    <mergeCell ref="F4:F7"/>
    <mergeCell ref="AN4:AP4"/>
    <mergeCell ref="AN5:AP5"/>
    <mergeCell ref="AN6:AP6"/>
    <mergeCell ref="AL4:AL7"/>
    <mergeCell ref="C5:C7"/>
    <mergeCell ref="D5:D7"/>
    <mergeCell ref="M5:M7"/>
    <mergeCell ref="N5:N7"/>
    <mergeCell ref="O5:Q5"/>
    <mergeCell ref="O6:O7"/>
    <mergeCell ref="H4:H7"/>
    <mergeCell ref="I4:I7"/>
    <mergeCell ref="G4:G7"/>
    <mergeCell ref="R6:R7"/>
    <mergeCell ref="S6:T6"/>
    <mergeCell ref="AF6:AF7"/>
  </mergeCells>
  <printOptions horizontalCentered="1"/>
  <pageMargins left="1.1499999999999999" right="0.59055118110236227" top="0.84" bottom="0" header="0.66" footer="0"/>
  <pageSetup paperSize="8" scale="95" orientation="landscape" r:id="rId1"/>
  <headerFoot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K62"/>
  <sheetViews>
    <sheetView zoomScale="55" zoomScaleNormal="55" zoomScalePageLayoutView="55" workbookViewId="0">
      <selection activeCell="Q78" sqref="Q78"/>
    </sheetView>
  </sheetViews>
  <sheetFormatPr defaultRowHeight="12.75"/>
  <cols>
    <col min="1" max="1" width="9.5" style="31" customWidth="1"/>
    <col min="2" max="2" width="35" style="32" customWidth="1"/>
    <col min="3" max="3" width="10.375" style="32" hidden="1" customWidth="1"/>
    <col min="4" max="4" width="9.5" style="38" hidden="1" customWidth="1"/>
    <col min="5" max="5" width="9" style="35" hidden="1" customWidth="1"/>
    <col min="6" max="6" width="10" style="31" hidden="1" customWidth="1"/>
    <col min="7" max="7" width="11.375" style="31" hidden="1" customWidth="1"/>
    <col min="8" max="8" width="9" style="32" customWidth="1"/>
    <col min="9" max="9" width="8.125" style="34" customWidth="1"/>
    <col min="10" max="10" width="9.75" style="34" hidden="1" customWidth="1"/>
    <col min="11" max="11" width="7.75" style="33" customWidth="1"/>
    <col min="12" max="12" width="10.625" style="33" hidden="1" customWidth="1"/>
    <col min="13" max="13" width="10.75" style="33" hidden="1" customWidth="1"/>
    <col min="14" max="14" width="17.125" style="2011" customWidth="1"/>
    <col min="15" max="15" width="12" style="31" customWidth="1"/>
    <col min="16" max="16" width="9.125" style="31" customWidth="1"/>
    <col min="17" max="17" width="11.5" style="31" customWidth="1"/>
    <col min="18" max="18" width="10.375" style="31" hidden="1" customWidth="1"/>
    <col min="19" max="19" width="9.875" style="31" hidden="1" customWidth="1"/>
    <col min="20" max="20" width="10.5" style="31" hidden="1" customWidth="1"/>
    <col min="21" max="21" width="10.75" style="31" customWidth="1"/>
    <col min="22" max="30" width="10.75" style="31" hidden="1" customWidth="1"/>
    <col min="31" max="31" width="10.75" style="31" customWidth="1"/>
    <col min="32" max="32" width="20.125" style="31" hidden="1" customWidth="1"/>
    <col min="33" max="33" width="11.5" style="31" hidden="1" customWidth="1"/>
    <col min="34" max="34" width="17.125" style="31" hidden="1" customWidth="1"/>
    <col min="35" max="35" width="4" style="31" hidden="1" customWidth="1"/>
    <col min="36" max="36" width="11.5" style="31" hidden="1" customWidth="1"/>
    <col min="37" max="37" width="17.125" style="32" hidden="1" customWidth="1"/>
    <col min="38" max="38" width="11.625" style="32" customWidth="1"/>
    <col min="39" max="39" width="21.75" style="31" customWidth="1"/>
    <col min="40" max="40" width="17.5" style="31" hidden="1" customWidth="1"/>
    <col min="41" max="41" width="10.25" style="31" hidden="1" customWidth="1"/>
    <col min="42" max="42" width="11" style="31" hidden="1" customWidth="1"/>
    <col min="43" max="16384" width="9" style="31"/>
  </cols>
  <sheetData>
    <row r="1" spans="1:42" ht="33" customHeight="1">
      <c r="A1" s="2215" t="s">
        <v>2442</v>
      </c>
      <c r="B1" s="2215"/>
      <c r="C1" s="2215"/>
      <c r="D1" s="2215"/>
      <c r="E1" s="2215"/>
      <c r="F1" s="2215"/>
      <c r="G1" s="2215"/>
      <c r="H1" s="2215"/>
      <c r="I1" s="2215"/>
      <c r="J1" s="2215"/>
      <c r="K1" s="2215"/>
      <c r="L1" s="2215"/>
      <c r="M1" s="2215"/>
      <c r="N1" s="2215"/>
      <c r="O1" s="2215"/>
      <c r="P1" s="2215"/>
      <c r="Q1" s="2215"/>
      <c r="R1" s="2215"/>
      <c r="S1" s="2215"/>
      <c r="T1" s="2215"/>
      <c r="U1" s="2215"/>
      <c r="V1" s="2215"/>
      <c r="W1" s="2215"/>
      <c r="X1" s="2215"/>
      <c r="Y1" s="2215"/>
      <c r="Z1" s="2215"/>
      <c r="AA1" s="2215"/>
      <c r="AB1" s="2215"/>
      <c r="AC1" s="2215"/>
      <c r="AD1" s="2215"/>
      <c r="AE1" s="2215"/>
      <c r="AF1" s="2215"/>
      <c r="AG1" s="2215"/>
      <c r="AH1" s="2215"/>
      <c r="AI1" s="2215"/>
      <c r="AJ1" s="2215"/>
      <c r="AK1" s="2215"/>
      <c r="AL1" s="2215"/>
      <c r="AM1" s="2215"/>
    </row>
    <row r="2" spans="1:42" ht="33" customHeight="1">
      <c r="A2" s="2216" t="s">
        <v>2425</v>
      </c>
      <c r="B2" s="2216"/>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c r="AM2" s="2216"/>
    </row>
    <row r="3" spans="1:42" ht="33" customHeight="1">
      <c r="A3" s="2259" t="s">
        <v>2421</v>
      </c>
      <c r="B3" s="2259"/>
      <c r="C3" s="2259"/>
      <c r="D3" s="2259"/>
      <c r="E3" s="2259"/>
      <c r="F3" s="2259"/>
      <c r="G3" s="2259"/>
      <c r="H3" s="2259"/>
      <c r="I3" s="2259"/>
      <c r="J3" s="2259"/>
      <c r="K3" s="2259"/>
      <c r="L3" s="2259"/>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row>
    <row r="4" spans="1:42" s="1" customFormat="1" ht="39" customHeight="1">
      <c r="A4" s="2252" t="s">
        <v>0</v>
      </c>
      <c r="B4" s="2252" t="s">
        <v>1</v>
      </c>
      <c r="C4" s="2252" t="s">
        <v>1147</v>
      </c>
      <c r="D4" s="2252"/>
      <c r="E4" s="2252" t="s">
        <v>8</v>
      </c>
      <c r="F4" s="2252" t="s">
        <v>643</v>
      </c>
      <c r="G4" s="2252" t="s">
        <v>644</v>
      </c>
      <c r="H4" s="2253" t="s">
        <v>2</v>
      </c>
      <c r="I4" s="2251" t="s">
        <v>1090</v>
      </c>
      <c r="J4" s="2251" t="s">
        <v>1142</v>
      </c>
      <c r="K4" s="2260" t="s">
        <v>649</v>
      </c>
      <c r="L4" s="2260" t="s">
        <v>1143</v>
      </c>
      <c r="M4" s="2261" t="s">
        <v>3</v>
      </c>
      <c r="N4" s="2262"/>
      <c r="O4" s="2262"/>
      <c r="P4" s="2262"/>
      <c r="Q4" s="2263"/>
      <c r="R4" s="2231" t="s">
        <v>4</v>
      </c>
      <c r="S4" s="2232"/>
      <c r="T4" s="2233"/>
      <c r="U4" s="2230" t="s">
        <v>1663</v>
      </c>
      <c r="V4" s="2237" t="s">
        <v>2165</v>
      </c>
      <c r="W4" s="2237" t="s">
        <v>2166</v>
      </c>
      <c r="X4" s="2237" t="s">
        <v>2167</v>
      </c>
      <c r="Y4" s="2237" t="s">
        <v>2168</v>
      </c>
      <c r="Z4" s="2237">
        <v>2018</v>
      </c>
      <c r="AA4" s="2237" t="s">
        <v>2169</v>
      </c>
      <c r="AB4" s="2237">
        <v>2019</v>
      </c>
      <c r="AC4" s="2237" t="s">
        <v>2193</v>
      </c>
      <c r="AD4" s="2237">
        <v>2020</v>
      </c>
      <c r="AE4" s="2230" t="s">
        <v>2127</v>
      </c>
      <c r="AF4" s="2242" t="s">
        <v>6</v>
      </c>
      <c r="AG4" s="2243"/>
      <c r="AH4" s="2243"/>
      <c r="AI4" s="2243"/>
      <c r="AJ4" s="2243"/>
      <c r="AK4" s="2244"/>
      <c r="AL4" s="2230" t="s">
        <v>2128</v>
      </c>
      <c r="AM4" s="2240" t="s">
        <v>7</v>
      </c>
      <c r="AN4" s="2210" t="s">
        <v>2157</v>
      </c>
      <c r="AO4" s="2211"/>
      <c r="AP4" s="2212"/>
    </row>
    <row r="5" spans="1:42" s="1" customFormat="1" ht="39" customHeight="1">
      <c r="A5" s="2252"/>
      <c r="B5" s="2252"/>
      <c r="C5" s="2256" t="s">
        <v>1148</v>
      </c>
      <c r="D5" s="2258" t="s">
        <v>12</v>
      </c>
      <c r="E5" s="2252"/>
      <c r="F5" s="2252"/>
      <c r="G5" s="2252"/>
      <c r="H5" s="2254"/>
      <c r="I5" s="2251"/>
      <c r="J5" s="2251"/>
      <c r="K5" s="2260"/>
      <c r="L5" s="2260"/>
      <c r="M5" s="2264" t="s">
        <v>1144</v>
      </c>
      <c r="N5" s="2264" t="s">
        <v>1145</v>
      </c>
      <c r="O5" s="2240" t="s">
        <v>10</v>
      </c>
      <c r="P5" s="2240"/>
      <c r="Q5" s="2240"/>
      <c r="R5" s="2234"/>
      <c r="S5" s="2235"/>
      <c r="T5" s="2236"/>
      <c r="U5" s="2230"/>
      <c r="V5" s="2238"/>
      <c r="W5" s="2238"/>
      <c r="X5" s="2238"/>
      <c r="Y5" s="2238"/>
      <c r="Z5" s="2238"/>
      <c r="AA5" s="2238"/>
      <c r="AB5" s="2238"/>
      <c r="AC5" s="2238"/>
      <c r="AD5" s="2238"/>
      <c r="AE5" s="2230"/>
      <c r="AF5" s="2245"/>
      <c r="AG5" s="2246"/>
      <c r="AH5" s="2246"/>
      <c r="AI5" s="2246"/>
      <c r="AJ5" s="2246"/>
      <c r="AK5" s="2247"/>
      <c r="AL5" s="2230"/>
      <c r="AM5" s="2240"/>
      <c r="AN5" s="2210" t="s">
        <v>2158</v>
      </c>
      <c r="AO5" s="2211"/>
      <c r="AP5" s="2212"/>
    </row>
    <row r="6" spans="1:42" s="1" customFormat="1" ht="39" customHeight="1">
      <c r="A6" s="2252"/>
      <c r="B6" s="2252"/>
      <c r="C6" s="2256"/>
      <c r="D6" s="2256"/>
      <c r="E6" s="2252"/>
      <c r="F6" s="2252"/>
      <c r="G6" s="2252"/>
      <c r="H6" s="2254"/>
      <c r="I6" s="2251"/>
      <c r="J6" s="2251"/>
      <c r="K6" s="2260"/>
      <c r="L6" s="2260"/>
      <c r="M6" s="2264"/>
      <c r="N6" s="2264"/>
      <c r="O6" s="2240" t="s">
        <v>11</v>
      </c>
      <c r="P6" s="2248" t="s">
        <v>14</v>
      </c>
      <c r="Q6" s="2249"/>
      <c r="R6" s="2240" t="s">
        <v>12</v>
      </c>
      <c r="S6" s="2248" t="s">
        <v>14</v>
      </c>
      <c r="T6" s="2249"/>
      <c r="U6" s="2230"/>
      <c r="V6" s="2238"/>
      <c r="W6" s="2238"/>
      <c r="X6" s="2238"/>
      <c r="Y6" s="2238"/>
      <c r="Z6" s="2238"/>
      <c r="AA6" s="2238"/>
      <c r="AB6" s="2238"/>
      <c r="AC6" s="2238"/>
      <c r="AD6" s="2238"/>
      <c r="AE6" s="2230"/>
      <c r="AF6" s="2250" t="s">
        <v>13</v>
      </c>
      <c r="AG6" s="2250" t="s">
        <v>14</v>
      </c>
      <c r="AH6" s="2250"/>
      <c r="AI6" s="2250"/>
      <c r="AJ6" s="2250"/>
      <c r="AK6" s="2250"/>
      <c r="AL6" s="2230"/>
      <c r="AM6" s="2240"/>
      <c r="AN6" s="2210" t="s">
        <v>2159</v>
      </c>
      <c r="AO6" s="2211"/>
      <c r="AP6" s="2212"/>
    </row>
    <row r="7" spans="1:42" s="1" customFormat="1" ht="79.5" customHeight="1">
      <c r="A7" s="2252"/>
      <c r="B7" s="2252"/>
      <c r="C7" s="2257"/>
      <c r="D7" s="2257"/>
      <c r="E7" s="2252"/>
      <c r="F7" s="2252"/>
      <c r="G7" s="2252"/>
      <c r="H7" s="2255"/>
      <c r="I7" s="2251"/>
      <c r="J7" s="2251"/>
      <c r="K7" s="2260"/>
      <c r="L7" s="2260"/>
      <c r="M7" s="2264"/>
      <c r="N7" s="2264"/>
      <c r="O7" s="2240"/>
      <c r="P7" s="1886" t="s">
        <v>1149</v>
      </c>
      <c r="Q7" s="1897" t="s">
        <v>1150</v>
      </c>
      <c r="R7" s="2240"/>
      <c r="S7" s="1886" t="s">
        <v>1149</v>
      </c>
      <c r="T7" s="1897" t="s">
        <v>1150</v>
      </c>
      <c r="U7" s="2230"/>
      <c r="V7" s="2239"/>
      <c r="W7" s="2239"/>
      <c r="X7" s="2239"/>
      <c r="Y7" s="2239"/>
      <c r="Z7" s="2239"/>
      <c r="AA7" s="2239"/>
      <c r="AB7" s="2239"/>
      <c r="AC7" s="2239"/>
      <c r="AD7" s="2239"/>
      <c r="AE7" s="2230"/>
      <c r="AF7" s="2250"/>
      <c r="AG7" s="1884" t="s">
        <v>15</v>
      </c>
      <c r="AH7" s="1884" t="s">
        <v>1540</v>
      </c>
      <c r="AI7" s="1884"/>
      <c r="AJ7" s="1884" t="s">
        <v>16</v>
      </c>
      <c r="AK7" s="1884" t="s">
        <v>17</v>
      </c>
      <c r="AL7" s="2230"/>
      <c r="AM7" s="2241"/>
      <c r="AP7" s="1549"/>
    </row>
    <row r="8" spans="1:42" s="2023" customFormat="1" ht="27" customHeight="1">
      <c r="A8" s="1489"/>
      <c r="B8" s="1489" t="s">
        <v>1484</v>
      </c>
      <c r="C8" s="1879"/>
      <c r="D8" s="1879"/>
      <c r="E8" s="1489"/>
      <c r="F8" s="1489"/>
      <c r="G8" s="1489"/>
      <c r="H8" s="1489"/>
      <c r="I8" s="1489"/>
      <c r="J8" s="1489"/>
      <c r="K8" s="1489"/>
      <c r="L8" s="1489"/>
      <c r="M8" s="1489"/>
      <c r="N8" s="1489"/>
      <c r="O8" s="1933">
        <f t="shared" ref="O8:AE8" si="0">SUBTOTAL(109,O9:O84)</f>
        <v>299084</v>
      </c>
      <c r="P8" s="1933">
        <f t="shared" si="0"/>
        <v>7265</v>
      </c>
      <c r="Q8" s="1933">
        <f t="shared" si="0"/>
        <v>231776</v>
      </c>
      <c r="R8" s="1933">
        <f t="shared" si="0"/>
        <v>75987</v>
      </c>
      <c r="S8" s="1933">
        <f t="shared" si="0"/>
        <v>0</v>
      </c>
      <c r="T8" s="1933">
        <f t="shared" si="0"/>
        <v>56987</v>
      </c>
      <c r="U8" s="1933">
        <f t="shared" si="0"/>
        <v>63300.899999999994</v>
      </c>
      <c r="V8" s="1933">
        <f t="shared" si="0"/>
        <v>18040</v>
      </c>
      <c r="W8" s="1933">
        <f t="shared" si="0"/>
        <v>0</v>
      </c>
      <c r="X8" s="1933">
        <f t="shared" si="0"/>
        <v>13977</v>
      </c>
      <c r="Y8" s="1933">
        <f t="shared" si="0"/>
        <v>160</v>
      </c>
      <c r="Z8" s="1933">
        <f t="shared" si="0"/>
        <v>17495</v>
      </c>
      <c r="AA8" s="1933">
        <f t="shared" si="0"/>
        <v>0</v>
      </c>
      <c r="AB8" s="1933">
        <f t="shared" si="0"/>
        <v>27565</v>
      </c>
      <c r="AC8" s="1933">
        <f t="shared" si="0"/>
        <v>0</v>
      </c>
      <c r="AD8" s="1933">
        <f t="shared" si="0"/>
        <v>32929</v>
      </c>
      <c r="AE8" s="1933">
        <f t="shared" si="0"/>
        <v>110166</v>
      </c>
      <c r="AF8" s="1933">
        <f>SUBTOTAL(109,AF10:AF54)</f>
        <v>72900.899999999994</v>
      </c>
      <c r="AG8" s="1933">
        <f>SUBTOTAL(109,AG10:AG54)</f>
        <v>18040</v>
      </c>
      <c r="AH8" s="1933">
        <f>SUBTOTAL(109,AH10:AH51)</f>
        <v>45389</v>
      </c>
      <c r="AI8" s="1933">
        <f>SUBTOTAL(109,AI10:AI51)</f>
        <v>0</v>
      </c>
      <c r="AJ8" s="1933">
        <f>SUBTOTAL(109,AJ10:AJ54)</f>
        <v>13977.1</v>
      </c>
      <c r="AK8" s="1933">
        <f>SUBTOTAL(109,AK10:AK54)</f>
        <v>40883.800000000003</v>
      </c>
      <c r="AL8" s="1933">
        <f>AE8-U8</f>
        <v>46865.100000000006</v>
      </c>
      <c r="AM8" s="1489"/>
      <c r="AP8" s="1933">
        <f>SUBTOTAL(109,AP10:AP51)</f>
        <v>37183.100000000006</v>
      </c>
    </row>
    <row r="9" spans="1:42" s="2025" customFormat="1" ht="39" customHeight="1">
      <c r="A9" s="1954" t="s">
        <v>2129</v>
      </c>
      <c r="B9" s="1955" t="s">
        <v>2122</v>
      </c>
      <c r="C9" s="2024"/>
      <c r="D9" s="2024"/>
      <c r="E9" s="1954"/>
      <c r="F9" s="1954"/>
      <c r="G9" s="1954"/>
      <c r="H9" s="1954"/>
      <c r="I9" s="1954"/>
      <c r="J9" s="1954"/>
      <c r="K9" s="1954"/>
      <c r="L9" s="1954"/>
      <c r="M9" s="1954"/>
      <c r="N9" s="1954"/>
      <c r="O9" s="1725">
        <f>SUBTOTAL(109,O10:O37)</f>
        <v>134679</v>
      </c>
      <c r="P9" s="1725">
        <f>SUBTOTAL(109,P10:P37)</f>
        <v>7265</v>
      </c>
      <c r="Q9" s="1725">
        <f>SUBTOTAL(109,Q10:Q37)</f>
        <v>109934</v>
      </c>
      <c r="R9" s="1725">
        <f>SUBTOTAL(109,R10:R51)</f>
        <v>75987</v>
      </c>
      <c r="S9" s="1725">
        <f>SUBTOTAL(109,S10:S51)</f>
        <v>0</v>
      </c>
      <c r="T9" s="1725">
        <f>SUBTOTAL(109,T10:T51)</f>
        <v>56987</v>
      </c>
      <c r="U9" s="1725">
        <f>SUBTOTAL(109,U10:U37)</f>
        <v>44579.899999999994</v>
      </c>
      <c r="V9" s="1725">
        <f t="shared" ref="V9:AB9" si="1">SUBTOTAL(109,V10:V51)</f>
        <v>18040</v>
      </c>
      <c r="W9" s="1725">
        <f t="shared" si="1"/>
        <v>0</v>
      </c>
      <c r="X9" s="1725">
        <f t="shared" si="1"/>
        <v>13977</v>
      </c>
      <c r="Y9" s="1725">
        <f t="shared" si="1"/>
        <v>160</v>
      </c>
      <c r="Z9" s="1725">
        <f t="shared" si="1"/>
        <v>13000</v>
      </c>
      <c r="AA9" s="1725">
        <f t="shared" si="1"/>
        <v>0</v>
      </c>
      <c r="AB9" s="1725">
        <f t="shared" si="1"/>
        <v>16295</v>
      </c>
      <c r="AC9" s="1725"/>
      <c r="AD9" s="1725">
        <f>SUBTOTAL(109,AD10:AD51)</f>
        <v>16354</v>
      </c>
      <c r="AE9" s="1725">
        <f>SUBTOTAL(109,AE10:AE37)</f>
        <v>44580</v>
      </c>
      <c r="AF9" s="1725">
        <f>SUBTOTAL(109,AF10:AF51)</f>
        <v>63300.899999999994</v>
      </c>
      <c r="AG9" s="1725">
        <f>SUBTOTAL(109,AG10:AG51)</f>
        <v>18040</v>
      </c>
      <c r="AH9" s="1725"/>
      <c r="AI9" s="1725"/>
      <c r="AJ9" s="1725">
        <f>SUBTOTAL(109,AJ10:AJ51)</f>
        <v>13977.1</v>
      </c>
      <c r="AK9" s="1725">
        <f>SUBTOTAL(109,AK10:AK51)</f>
        <v>31283.8</v>
      </c>
      <c r="AL9" s="1933"/>
      <c r="AM9" s="1954"/>
      <c r="AP9" s="1725"/>
    </row>
    <row r="10" spans="1:42" s="2023" customFormat="1" ht="47.25" customHeight="1">
      <c r="A10" s="1492">
        <v>1</v>
      </c>
      <c r="B10" s="1254" t="s">
        <v>54</v>
      </c>
      <c r="C10" s="1254"/>
      <c r="D10" s="1254"/>
      <c r="E10" s="2026" t="s">
        <v>1141</v>
      </c>
      <c r="F10" s="1257" t="s">
        <v>1140</v>
      </c>
      <c r="G10" s="2027"/>
      <c r="H10" s="2028" t="s">
        <v>189</v>
      </c>
      <c r="I10" s="1530">
        <v>2009</v>
      </c>
      <c r="J10" s="1530"/>
      <c r="K10" s="1530" t="s">
        <v>1096</v>
      </c>
      <c r="L10" s="1530"/>
      <c r="M10" s="1530"/>
      <c r="N10" s="2029" t="s">
        <v>1097</v>
      </c>
      <c r="O10" s="1780">
        <f>VLOOKUP(B10,goc!$B$28:$AA$434,14,0)</f>
        <v>970</v>
      </c>
      <c r="P10" s="1780">
        <f>VLOOKUP(B10,goc!$B$28:$AA$434,15,0)</f>
        <v>0</v>
      </c>
      <c r="Q10" s="1780">
        <f>VLOOKUP(B10,goc!$B$28:$AA$434,16,0)</f>
        <v>970</v>
      </c>
      <c r="R10" s="1780">
        <f>VLOOKUP(B10,goc!$B$28:$AA$434,17,0)</f>
        <v>500</v>
      </c>
      <c r="S10" s="1780">
        <f>VLOOKUP(B10,goc!$B$28:$AA$434,18,0)</f>
        <v>0</v>
      </c>
      <c r="T10" s="1780">
        <f>VLOOKUP(B10,goc!$B$28:$AA$434,19,0)</f>
        <v>500</v>
      </c>
      <c r="U10" s="1780">
        <v>470</v>
      </c>
      <c r="V10" s="1262">
        <v>470</v>
      </c>
      <c r="W10" s="1780"/>
      <c r="X10" s="1780"/>
      <c r="Y10" s="1780"/>
      <c r="Z10" s="1780"/>
      <c r="AA10" s="1780"/>
      <c r="AB10" s="1780"/>
      <c r="AC10" s="1780"/>
      <c r="AD10" s="1780"/>
      <c r="AE10" s="1780">
        <f>SUM(V10:AD10)</f>
        <v>470</v>
      </c>
      <c r="AF10" s="1780">
        <f>VLOOKUP(B10,goc!$B$28:$AA$434,21,0)</f>
        <v>470</v>
      </c>
      <c r="AG10" s="1780">
        <f>VLOOKUP(B10,goc!$B$28:$AA$434,22,0)</f>
        <v>470</v>
      </c>
      <c r="AH10" s="1780">
        <f>VLOOKUP(B10,goc!$B$28:$AA$434,23,0)</f>
        <v>128</v>
      </c>
      <c r="AI10" s="1780">
        <f>VLOOKUP(B10,goc!$B$28:$AA$434,24,0)</f>
        <v>0</v>
      </c>
      <c r="AJ10" s="1780">
        <f>VLOOKUP(B10,goc!$B$28:$AA$434,25,0)</f>
        <v>0</v>
      </c>
      <c r="AK10" s="1780">
        <f>VLOOKUP(B10,goc!$B$28:$AA$434,26,0)</f>
        <v>0</v>
      </c>
      <c r="AL10" s="1780">
        <f>AE10-U10</f>
        <v>0</v>
      </c>
      <c r="AM10" s="1489"/>
      <c r="AP10" s="2030">
        <f t="shared" ref="AP10:AP22" si="2">O10-R10-AF10</f>
        <v>0</v>
      </c>
    </row>
    <row r="11" spans="1:42" s="2035" customFormat="1" ht="78.75">
      <c r="A11" s="1492">
        <v>2</v>
      </c>
      <c r="B11" s="2031" t="s">
        <v>45</v>
      </c>
      <c r="C11" s="2031" t="s">
        <v>1281</v>
      </c>
      <c r="D11" s="2032">
        <v>2211.9079999999999</v>
      </c>
      <c r="E11" s="2026" t="s">
        <v>1141</v>
      </c>
      <c r="F11" s="1257" t="s">
        <v>1140</v>
      </c>
      <c r="G11" s="2033" t="s">
        <v>9</v>
      </c>
      <c r="H11" s="2028" t="s">
        <v>189</v>
      </c>
      <c r="I11" s="1260">
        <v>2010</v>
      </c>
      <c r="J11" s="1494" t="s">
        <v>1236</v>
      </c>
      <c r="K11" s="1260">
        <v>2012</v>
      </c>
      <c r="L11" s="1494" t="s">
        <v>1214</v>
      </c>
      <c r="M11" s="1260"/>
      <c r="N11" s="2029" t="s">
        <v>46</v>
      </c>
      <c r="O11" s="1780">
        <f>VLOOKUP(B11,goc!$B$28:$AA$434,14,0)</f>
        <v>2247</v>
      </c>
      <c r="P11" s="1780">
        <f>VLOOKUP(B11,goc!$B$28:$AA$434,15,0)</f>
        <v>0</v>
      </c>
      <c r="Q11" s="1780">
        <f>VLOOKUP(B11,goc!$B$28:$AA$434,16,0)</f>
        <v>2247</v>
      </c>
      <c r="R11" s="1780">
        <f>VLOOKUP(B11,goc!$B$28:$AA$434,17,0)</f>
        <v>1957</v>
      </c>
      <c r="S11" s="1780">
        <f>VLOOKUP(B11,goc!$B$28:$AA$434,18,0)</f>
        <v>0</v>
      </c>
      <c r="T11" s="1780">
        <f>VLOOKUP(B11,goc!$B$28:$AA$434,19,0)</f>
        <v>1957</v>
      </c>
      <c r="U11" s="1780">
        <v>255</v>
      </c>
      <c r="V11" s="1780"/>
      <c r="W11" s="1780"/>
      <c r="X11" s="1780">
        <v>255</v>
      </c>
      <c r="Y11" s="1780"/>
      <c r="Z11" s="1780"/>
      <c r="AA11" s="1780"/>
      <c r="AB11" s="1780"/>
      <c r="AC11" s="1780"/>
      <c r="AD11" s="1780"/>
      <c r="AE11" s="1780">
        <f t="shared" ref="AE11:AE32" si="3">SUM(V11:AD11)</f>
        <v>255</v>
      </c>
      <c r="AF11" s="1780">
        <f>VLOOKUP(B11,goc!$B$28:$AA$434,21,0)</f>
        <v>255</v>
      </c>
      <c r="AG11" s="1780" t="str">
        <f>VLOOKUP(B11,goc!$B$28:$AA$434,22,0)</f>
        <v xml:space="preserve"> -</v>
      </c>
      <c r="AH11" s="1780">
        <f>VLOOKUP(B11,goc!$B$28:$AA$434,23,0)</f>
        <v>255</v>
      </c>
      <c r="AI11" s="1780">
        <f>VLOOKUP(B11,goc!$B$28:$AA$434,24,0)</f>
        <v>0</v>
      </c>
      <c r="AJ11" s="1780">
        <f>VLOOKUP(B11,goc!$B$28:$AA$434,25,0)</f>
        <v>255</v>
      </c>
      <c r="AK11" s="1780">
        <f>VLOOKUP(B11,goc!$B$28:$AA$434,26,0)</f>
        <v>0</v>
      </c>
      <c r="AL11" s="1780">
        <f t="shared" ref="AL11:AL37" si="4">AE11-U11</f>
        <v>0</v>
      </c>
      <c r="AM11" s="2034"/>
      <c r="AP11" s="2030">
        <f t="shared" si="2"/>
        <v>35</v>
      </c>
    </row>
    <row r="12" spans="1:42" s="21" customFormat="1" ht="31.5">
      <c r="A12" s="1492">
        <v>3</v>
      </c>
      <c r="B12" s="1254" t="s">
        <v>53</v>
      </c>
      <c r="C12" s="1254"/>
      <c r="D12" s="1254"/>
      <c r="E12" s="2026" t="s">
        <v>1141</v>
      </c>
      <c r="F12" s="1257" t="s">
        <v>1140</v>
      </c>
      <c r="G12" s="2027"/>
      <c r="H12" s="2028" t="s">
        <v>189</v>
      </c>
      <c r="I12" s="1530">
        <v>2010</v>
      </c>
      <c r="J12" s="1530"/>
      <c r="K12" s="1530">
        <v>2010</v>
      </c>
      <c r="L12" s="1530"/>
      <c r="M12" s="1530"/>
      <c r="N12" s="1315" t="s">
        <v>1095</v>
      </c>
      <c r="O12" s="1780">
        <f>VLOOKUP(B12,goc!$B$28:$AA$434,14,0)</f>
        <v>3774</v>
      </c>
      <c r="P12" s="1780">
        <f>VLOOKUP(B12,goc!$B$28:$AA$434,15,0)</f>
        <v>0</v>
      </c>
      <c r="Q12" s="1780">
        <f>VLOOKUP(B12,goc!$B$28:$AA$434,16,0)</f>
        <v>3774</v>
      </c>
      <c r="R12" s="1780">
        <f>VLOOKUP(B12,goc!$B$28:$AA$434,17,0)</f>
        <v>3350</v>
      </c>
      <c r="S12" s="1780">
        <f>VLOOKUP(B12,goc!$B$28:$AA$434,18,0)</f>
        <v>0</v>
      </c>
      <c r="T12" s="1780">
        <f>VLOOKUP(B12,goc!$B$28:$AA$434,19,0)</f>
        <v>3350</v>
      </c>
      <c r="U12" s="1780">
        <v>282</v>
      </c>
      <c r="V12" s="1262">
        <v>282</v>
      </c>
      <c r="W12" s="1780"/>
      <c r="X12" s="1780"/>
      <c r="Y12" s="1780"/>
      <c r="Z12" s="1780"/>
      <c r="AA12" s="1780"/>
      <c r="AB12" s="1780"/>
      <c r="AC12" s="1780"/>
      <c r="AD12" s="1780"/>
      <c r="AE12" s="1780">
        <f t="shared" si="3"/>
        <v>282</v>
      </c>
      <c r="AF12" s="1780">
        <f>VLOOKUP(B12,goc!$B$28:$AA$434,21,0)</f>
        <v>282</v>
      </c>
      <c r="AG12" s="1780">
        <f>VLOOKUP(B12,goc!$B$28:$AA$434,22,0)</f>
        <v>282</v>
      </c>
      <c r="AH12" s="1780">
        <f>VLOOKUP(B12,goc!$B$28:$AA$434,23,0)</f>
        <v>0</v>
      </c>
      <c r="AI12" s="1780">
        <f>VLOOKUP(B12,goc!$B$28:$AA$434,24,0)</f>
        <v>0</v>
      </c>
      <c r="AJ12" s="1780">
        <f>VLOOKUP(B12,goc!$B$28:$AA$434,25,0)</f>
        <v>0</v>
      </c>
      <c r="AK12" s="1780">
        <f>VLOOKUP(B12,goc!$B$28:$AA$434,26,0)</f>
        <v>0</v>
      </c>
      <c r="AL12" s="1780">
        <f t="shared" si="4"/>
        <v>0</v>
      </c>
      <c r="AM12" s="2036"/>
      <c r="AP12" s="2030">
        <f t="shared" si="2"/>
        <v>142</v>
      </c>
    </row>
    <row r="13" spans="1:42" s="21" customFormat="1" ht="31.5">
      <c r="A13" s="1492">
        <v>4</v>
      </c>
      <c r="B13" s="1254" t="s">
        <v>50</v>
      </c>
      <c r="C13" s="1254"/>
      <c r="D13" s="1254"/>
      <c r="E13" s="2026" t="s">
        <v>1141</v>
      </c>
      <c r="F13" s="1257" t="s">
        <v>1140</v>
      </c>
      <c r="G13" s="2027"/>
      <c r="H13" s="2028" t="s">
        <v>51</v>
      </c>
      <c r="I13" s="1260">
        <v>2011</v>
      </c>
      <c r="J13" s="1260"/>
      <c r="K13" s="1260">
        <v>2013</v>
      </c>
      <c r="L13" s="1260"/>
      <c r="M13" s="1260"/>
      <c r="N13" s="2037" t="s">
        <v>52</v>
      </c>
      <c r="O13" s="1780">
        <f>VLOOKUP(B13,goc!$B$28:$AA$434,14,0)</f>
        <v>3265</v>
      </c>
      <c r="P13" s="1780">
        <f>VLOOKUP(B13,goc!$B$28:$AA$434,15,0)</f>
        <v>0</v>
      </c>
      <c r="Q13" s="1780">
        <f>VLOOKUP(B13,goc!$B$28:$AA$434,16,0)</f>
        <v>3265</v>
      </c>
      <c r="R13" s="1780">
        <f>VLOOKUP(B13,goc!$B$28:$AA$434,17,0)</f>
        <v>3192</v>
      </c>
      <c r="S13" s="1780">
        <f>VLOOKUP(B13,goc!$B$28:$AA$434,18,0)</f>
        <v>0</v>
      </c>
      <c r="T13" s="1780">
        <f>VLOOKUP(B13,goc!$B$28:$AA$434,19,0)</f>
        <v>3192</v>
      </c>
      <c r="U13" s="1780">
        <v>73</v>
      </c>
      <c r="V13" s="1262">
        <v>73</v>
      </c>
      <c r="W13" s="1780"/>
      <c r="X13" s="1780"/>
      <c r="Y13" s="1780"/>
      <c r="Z13" s="1780"/>
      <c r="AA13" s="1780"/>
      <c r="AB13" s="1780"/>
      <c r="AC13" s="1780"/>
      <c r="AD13" s="1780"/>
      <c r="AE13" s="1780">
        <f t="shared" si="3"/>
        <v>73</v>
      </c>
      <c r="AF13" s="1780">
        <f>VLOOKUP(B13,goc!$B$28:$AA$434,21,0)</f>
        <v>73</v>
      </c>
      <c r="AG13" s="1780">
        <f>VLOOKUP(B13,goc!$B$28:$AA$434,22,0)</f>
        <v>73</v>
      </c>
      <c r="AH13" s="1780">
        <f>VLOOKUP(B13,goc!$B$28:$AA$434,23,0)</f>
        <v>0</v>
      </c>
      <c r="AI13" s="1780">
        <f>VLOOKUP(B13,goc!$B$28:$AA$434,24,0)</f>
        <v>0</v>
      </c>
      <c r="AJ13" s="1780">
        <f>VLOOKUP(B13,goc!$B$28:$AA$434,25,0)</f>
        <v>0</v>
      </c>
      <c r="AK13" s="1780">
        <f>VLOOKUP(B13,goc!$B$28:$AA$434,26,0)</f>
        <v>0</v>
      </c>
      <c r="AL13" s="1780">
        <f t="shared" si="4"/>
        <v>0</v>
      </c>
      <c r="AM13" s="2036"/>
      <c r="AP13" s="2030">
        <f t="shared" si="2"/>
        <v>0</v>
      </c>
    </row>
    <row r="14" spans="1:42" s="21" customFormat="1" ht="31.5">
      <c r="A14" s="1492">
        <v>5</v>
      </c>
      <c r="B14" s="2038" t="s">
        <v>48</v>
      </c>
      <c r="C14" s="2038"/>
      <c r="D14" s="2038"/>
      <c r="E14" s="2026" t="s">
        <v>1141</v>
      </c>
      <c r="F14" s="1257" t="s">
        <v>1140</v>
      </c>
      <c r="G14" s="2033" t="s">
        <v>9</v>
      </c>
      <c r="H14" s="2028" t="s">
        <v>189</v>
      </c>
      <c r="I14" s="1260">
        <v>2012</v>
      </c>
      <c r="J14" s="1260"/>
      <c r="K14" s="1260">
        <v>2013</v>
      </c>
      <c r="L14" s="1260"/>
      <c r="M14" s="1260"/>
      <c r="N14" s="2029" t="s">
        <v>49</v>
      </c>
      <c r="O14" s="1780">
        <f>VLOOKUP(B14,goc!$B$28:$AA$434,14,0)</f>
        <v>3369</v>
      </c>
      <c r="P14" s="1780">
        <f>VLOOKUP(B14,goc!$B$28:$AA$434,15,0)</f>
        <v>0</v>
      </c>
      <c r="Q14" s="1780">
        <f>VLOOKUP(B14,goc!$B$28:$AA$434,16,0)</f>
        <v>3369</v>
      </c>
      <c r="R14" s="1780">
        <f>VLOOKUP(B14,goc!$B$28:$AA$434,17,0)</f>
        <v>2500</v>
      </c>
      <c r="S14" s="1780">
        <f>VLOOKUP(B14,goc!$B$28:$AA$434,18,0)</f>
        <v>0</v>
      </c>
      <c r="T14" s="1780">
        <f>VLOOKUP(B14,goc!$B$28:$AA$434,19,0)</f>
        <v>2500</v>
      </c>
      <c r="U14" s="1780">
        <v>869</v>
      </c>
      <c r="V14" s="1780">
        <v>300</v>
      </c>
      <c r="W14" s="1780"/>
      <c r="X14" s="1780">
        <v>569</v>
      </c>
      <c r="Y14" s="1780"/>
      <c r="Z14" s="1780"/>
      <c r="AA14" s="1780"/>
      <c r="AB14" s="1780"/>
      <c r="AC14" s="1780"/>
      <c r="AD14" s="1780"/>
      <c r="AE14" s="1780">
        <f t="shared" si="3"/>
        <v>869</v>
      </c>
      <c r="AF14" s="1780">
        <f>VLOOKUP(B14,goc!$B$28:$AA$434,21,0)</f>
        <v>869</v>
      </c>
      <c r="AG14" s="1780">
        <f>VLOOKUP(B14,goc!$B$28:$AA$434,22,0)</f>
        <v>300</v>
      </c>
      <c r="AH14" s="1780">
        <f>VLOOKUP(B14,goc!$B$28:$AA$434,23,0)</f>
        <v>569</v>
      </c>
      <c r="AI14" s="1780">
        <f>VLOOKUP(B14,goc!$B$28:$AA$434,24,0)</f>
        <v>0</v>
      </c>
      <c r="AJ14" s="1780">
        <f>VLOOKUP(B14,goc!$B$28:$AA$434,25,0)</f>
        <v>569</v>
      </c>
      <c r="AK14" s="1780">
        <f>VLOOKUP(B14,goc!$B$28:$AA$434,26,0)</f>
        <v>0</v>
      </c>
      <c r="AL14" s="1780">
        <f t="shared" si="4"/>
        <v>0</v>
      </c>
      <c r="AM14" s="2039"/>
      <c r="AP14" s="2030">
        <f t="shared" si="2"/>
        <v>0</v>
      </c>
    </row>
    <row r="15" spans="1:42" s="21" customFormat="1" ht="31.5">
      <c r="A15" s="1492">
        <v>6</v>
      </c>
      <c r="B15" s="2040" t="s">
        <v>65</v>
      </c>
      <c r="C15" s="2040"/>
      <c r="D15" s="2040"/>
      <c r="E15" s="2026" t="s">
        <v>1141</v>
      </c>
      <c r="F15" s="1257" t="s">
        <v>1140</v>
      </c>
      <c r="G15" s="2033" t="s">
        <v>9</v>
      </c>
      <c r="H15" s="2028" t="s">
        <v>26</v>
      </c>
      <c r="I15" s="1260">
        <v>2014</v>
      </c>
      <c r="J15" s="1260"/>
      <c r="K15" s="1260">
        <v>2015</v>
      </c>
      <c r="L15" s="1260"/>
      <c r="M15" s="1260"/>
      <c r="N15" s="1675" t="s">
        <v>66</v>
      </c>
      <c r="O15" s="1780">
        <f>VLOOKUP(B15,goc!$B$28:$AA$434,14,0)</f>
        <v>2973</v>
      </c>
      <c r="P15" s="1780">
        <f>VLOOKUP(B15,goc!$B$28:$AA$434,15,0)</f>
        <v>0</v>
      </c>
      <c r="Q15" s="1780">
        <f>VLOOKUP(B15,goc!$B$28:$AA$434,16,0)</f>
        <v>2278</v>
      </c>
      <c r="R15" s="1780">
        <f>VLOOKUP(B15,goc!$B$28:$AA$434,17,0)</f>
        <v>1500</v>
      </c>
      <c r="S15" s="1780">
        <f>VLOOKUP(B15,goc!$B$28:$AA$434,18,0)</f>
        <v>0</v>
      </c>
      <c r="T15" s="1780">
        <f>VLOOKUP(B15,goc!$B$28:$AA$434,19,0)</f>
        <v>1500</v>
      </c>
      <c r="U15" s="1780">
        <v>578</v>
      </c>
      <c r="V15" s="1780">
        <v>578</v>
      </c>
      <c r="W15" s="1780"/>
      <c r="X15" s="1780"/>
      <c r="Y15" s="1780"/>
      <c r="Z15" s="1780"/>
      <c r="AA15" s="1780"/>
      <c r="AB15" s="1780"/>
      <c r="AC15" s="1780"/>
      <c r="AD15" s="1780"/>
      <c r="AE15" s="1780">
        <f t="shared" si="3"/>
        <v>578</v>
      </c>
      <c r="AF15" s="1780">
        <f>VLOOKUP(B15,goc!$B$28:$AA$434,21,0)</f>
        <v>578</v>
      </c>
      <c r="AG15" s="1780">
        <f>VLOOKUP(B15,goc!$B$28:$AA$434,22,0)</f>
        <v>578</v>
      </c>
      <c r="AH15" s="1780">
        <f>VLOOKUP(B15,goc!$B$28:$AA$434,23,0)</f>
        <v>0</v>
      </c>
      <c r="AI15" s="1780">
        <f>VLOOKUP(B15,goc!$B$28:$AA$434,24,0)</f>
        <v>0</v>
      </c>
      <c r="AJ15" s="1780">
        <f>VLOOKUP(B15,goc!$B$28:$AA$434,25,0)</f>
        <v>0</v>
      </c>
      <c r="AK15" s="1780">
        <f>VLOOKUP(B15,goc!$B$28:$AA$434,26,0)</f>
        <v>0</v>
      </c>
      <c r="AL15" s="1780">
        <f t="shared" si="4"/>
        <v>0</v>
      </c>
      <c r="AM15" s="2036"/>
      <c r="AP15" s="2030">
        <f t="shared" si="2"/>
        <v>895</v>
      </c>
    </row>
    <row r="16" spans="1:42" s="21" customFormat="1" ht="63">
      <c r="A16" s="1492">
        <v>7</v>
      </c>
      <c r="B16" s="1254" t="s">
        <v>60</v>
      </c>
      <c r="C16" s="2031" t="s">
        <v>1284</v>
      </c>
      <c r="D16" s="2041">
        <v>2157</v>
      </c>
      <c r="E16" s="2026" t="s">
        <v>1141</v>
      </c>
      <c r="F16" s="1257" t="s">
        <v>1140</v>
      </c>
      <c r="G16" s="2027"/>
      <c r="H16" s="2028" t="s">
        <v>51</v>
      </c>
      <c r="I16" s="1530" t="s">
        <v>1108</v>
      </c>
      <c r="J16" s="1530"/>
      <c r="K16" s="1530" t="s">
        <v>1108</v>
      </c>
      <c r="L16" s="1530"/>
      <c r="M16" s="1530"/>
      <c r="N16" s="1315" t="s">
        <v>1107</v>
      </c>
      <c r="O16" s="1780">
        <f>VLOOKUP(B16,goc!$B$28:$AA$434,14,0)</f>
        <v>2157</v>
      </c>
      <c r="P16" s="1780">
        <f>VLOOKUP(B16,goc!$B$28:$AA$434,15,0)</f>
        <v>0</v>
      </c>
      <c r="Q16" s="1780">
        <f>VLOOKUP(B16,goc!$B$28:$AA$434,16,0)</f>
        <v>2157</v>
      </c>
      <c r="R16" s="1780">
        <f>VLOOKUP(B16,goc!$B$28:$AA$434,17,0)</f>
        <v>1776</v>
      </c>
      <c r="S16" s="1780">
        <f>VLOOKUP(B16,goc!$B$28:$AA$434,18,0)</f>
        <v>0</v>
      </c>
      <c r="T16" s="1780">
        <f>VLOOKUP(B16,goc!$B$28:$AA$434,19,0)</f>
        <v>1776</v>
      </c>
      <c r="U16" s="1780">
        <v>381</v>
      </c>
      <c r="V16" s="1780">
        <v>381</v>
      </c>
      <c r="W16" s="1780"/>
      <c r="X16" s="1780"/>
      <c r="Y16" s="1780"/>
      <c r="Z16" s="1780"/>
      <c r="AA16" s="1780"/>
      <c r="AB16" s="1780"/>
      <c r="AC16" s="1780"/>
      <c r="AD16" s="1780"/>
      <c r="AE16" s="1780">
        <f t="shared" si="3"/>
        <v>381</v>
      </c>
      <c r="AF16" s="1780">
        <f>VLOOKUP(B16,goc!$B$28:$AA$434,21,0)</f>
        <v>381</v>
      </c>
      <c r="AG16" s="1780">
        <f>VLOOKUP(B16,goc!$B$28:$AA$434,22,0)</f>
        <v>381</v>
      </c>
      <c r="AH16" s="1780">
        <f>VLOOKUP(B16,goc!$B$28:$AA$434,23,0)</f>
        <v>0</v>
      </c>
      <c r="AI16" s="1780">
        <f>VLOOKUP(B16,goc!$B$28:$AA$434,24,0)</f>
        <v>0</v>
      </c>
      <c r="AJ16" s="1780">
        <f>VLOOKUP(B16,goc!$B$28:$AA$434,25,0)</f>
        <v>0</v>
      </c>
      <c r="AK16" s="1780">
        <f>VLOOKUP(B16,goc!$B$28:$AA$434,26,0)</f>
        <v>0</v>
      </c>
      <c r="AL16" s="1780">
        <f t="shared" si="4"/>
        <v>0</v>
      </c>
      <c r="AM16" s="2036"/>
      <c r="AP16" s="2030">
        <f t="shared" si="2"/>
        <v>0</v>
      </c>
    </row>
    <row r="17" spans="1:89" s="21" customFormat="1" ht="31.5">
      <c r="A17" s="1492">
        <v>8</v>
      </c>
      <c r="B17" s="1254" t="s">
        <v>57</v>
      </c>
      <c r="C17" s="1254"/>
      <c r="D17" s="1254"/>
      <c r="E17" s="2026" t="s">
        <v>1141</v>
      </c>
      <c r="F17" s="1257" t="s">
        <v>1140</v>
      </c>
      <c r="G17" s="2033" t="s">
        <v>9</v>
      </c>
      <c r="H17" s="2028" t="s">
        <v>189</v>
      </c>
      <c r="I17" s="1530" t="s">
        <v>1103</v>
      </c>
      <c r="J17" s="1530"/>
      <c r="K17" s="1530" t="s">
        <v>1099</v>
      </c>
      <c r="L17" s="1530"/>
      <c r="M17" s="1530"/>
      <c r="N17" s="1315" t="s">
        <v>1101</v>
      </c>
      <c r="O17" s="1780">
        <f>VLOOKUP(B17,goc!$B$28:$AA$434,14,0)</f>
        <v>1091</v>
      </c>
      <c r="P17" s="1780">
        <f>VLOOKUP(B17,goc!$B$28:$AA$434,15,0)</f>
        <v>0</v>
      </c>
      <c r="Q17" s="1780">
        <f>VLOOKUP(B17,goc!$B$28:$AA$434,16,0)</f>
        <v>1091</v>
      </c>
      <c r="R17" s="1780">
        <f>VLOOKUP(B17,goc!$B$28:$AA$434,17,0)</f>
        <v>500</v>
      </c>
      <c r="S17" s="1780">
        <f>VLOOKUP(B17,goc!$B$28:$AA$434,18,0)</f>
        <v>0</v>
      </c>
      <c r="T17" s="1780">
        <f>VLOOKUP(B17,goc!$B$28:$AA$434,19,0)</f>
        <v>500</v>
      </c>
      <c r="U17" s="1780">
        <v>300</v>
      </c>
      <c r="V17" s="1780">
        <v>300</v>
      </c>
      <c r="W17" s="1780"/>
      <c r="X17" s="1780"/>
      <c r="Y17" s="1780"/>
      <c r="Z17" s="1780"/>
      <c r="AA17" s="1780"/>
      <c r="AB17" s="1780"/>
      <c r="AC17" s="1780"/>
      <c r="AD17" s="1780"/>
      <c r="AE17" s="1780">
        <f t="shared" si="3"/>
        <v>300</v>
      </c>
      <c r="AF17" s="1780">
        <f>VLOOKUP(B17,goc!$B$28:$AA$434,21,0)</f>
        <v>300</v>
      </c>
      <c r="AG17" s="1780">
        <f>VLOOKUP(B17,goc!$B$28:$AA$434,22,0)</f>
        <v>300</v>
      </c>
      <c r="AH17" s="1780">
        <f>VLOOKUP(B17,goc!$B$28:$AA$434,23,0)</f>
        <v>0</v>
      </c>
      <c r="AI17" s="1780">
        <f>VLOOKUP(B17,goc!$B$28:$AA$434,24,0)</f>
        <v>0</v>
      </c>
      <c r="AJ17" s="1780">
        <f>VLOOKUP(B17,goc!$B$28:$AA$434,25,0)</f>
        <v>0</v>
      </c>
      <c r="AK17" s="1780">
        <f>VLOOKUP(B17,goc!$B$28:$AA$434,26,0)</f>
        <v>0</v>
      </c>
      <c r="AL17" s="1780">
        <f t="shared" si="4"/>
        <v>0</v>
      </c>
      <c r="AM17" s="2036"/>
      <c r="AP17" s="2030">
        <f t="shared" si="2"/>
        <v>291</v>
      </c>
    </row>
    <row r="18" spans="1:89" s="21" customFormat="1" ht="31.5">
      <c r="A18" s="1492">
        <v>9</v>
      </c>
      <c r="B18" s="1254" t="s">
        <v>58</v>
      </c>
      <c r="C18" s="1254"/>
      <c r="D18" s="1254"/>
      <c r="E18" s="2026" t="s">
        <v>1141</v>
      </c>
      <c r="F18" s="1257" t="s">
        <v>1140</v>
      </c>
      <c r="G18" s="2033" t="s">
        <v>9</v>
      </c>
      <c r="H18" s="2028" t="s">
        <v>189</v>
      </c>
      <c r="I18" s="1530" t="s">
        <v>1103</v>
      </c>
      <c r="J18" s="1530"/>
      <c r="K18" s="1530" t="s">
        <v>1099</v>
      </c>
      <c r="L18" s="1530"/>
      <c r="M18" s="1530"/>
      <c r="N18" s="1315" t="s">
        <v>1102</v>
      </c>
      <c r="O18" s="1780">
        <f>VLOOKUP(B18,goc!$B$28:$AA$434,14,0)</f>
        <v>518</v>
      </c>
      <c r="P18" s="1780">
        <f>VLOOKUP(B18,goc!$B$28:$AA$434,15,0)</f>
        <v>0</v>
      </c>
      <c r="Q18" s="1780">
        <f>VLOOKUP(B18,goc!$B$28:$AA$434,16,0)</f>
        <v>518</v>
      </c>
      <c r="R18" s="1780">
        <f>VLOOKUP(B18,goc!$B$28:$AA$434,17,0)</f>
        <v>300</v>
      </c>
      <c r="S18" s="1780">
        <f>VLOOKUP(B18,goc!$B$28:$AA$434,18,0)</f>
        <v>0</v>
      </c>
      <c r="T18" s="1780">
        <f>VLOOKUP(B18,goc!$B$28:$AA$434,19,0)</f>
        <v>300</v>
      </c>
      <c r="U18" s="1780">
        <v>218</v>
      </c>
      <c r="V18" s="1780">
        <v>218</v>
      </c>
      <c r="W18" s="1780"/>
      <c r="X18" s="1780"/>
      <c r="Y18" s="1780"/>
      <c r="Z18" s="1780"/>
      <c r="AA18" s="1780"/>
      <c r="AB18" s="1780"/>
      <c r="AC18" s="1780"/>
      <c r="AD18" s="1780"/>
      <c r="AE18" s="1780">
        <f t="shared" si="3"/>
        <v>218</v>
      </c>
      <c r="AF18" s="1780">
        <f>VLOOKUP(B18,goc!$B$28:$AA$434,21,0)</f>
        <v>218</v>
      </c>
      <c r="AG18" s="1780">
        <f>VLOOKUP(B18,goc!$B$28:$AA$434,22,0)</f>
        <v>218</v>
      </c>
      <c r="AH18" s="1780">
        <f>VLOOKUP(B18,goc!$B$28:$AA$434,23,0)</f>
        <v>0</v>
      </c>
      <c r="AI18" s="1780">
        <f>VLOOKUP(B18,goc!$B$28:$AA$434,24,0)</f>
        <v>0</v>
      </c>
      <c r="AJ18" s="1780">
        <f>VLOOKUP(B18,goc!$B$28:$AA$434,25,0)</f>
        <v>0</v>
      </c>
      <c r="AK18" s="1780">
        <f>VLOOKUP(B18,goc!$B$28:$AA$434,26,0)</f>
        <v>0</v>
      </c>
      <c r="AL18" s="1780">
        <f t="shared" si="4"/>
        <v>0</v>
      </c>
      <c r="AM18" s="2036"/>
      <c r="AN18" s="23"/>
      <c r="AO18" s="23"/>
      <c r="AP18" s="2030">
        <f t="shared" si="2"/>
        <v>0</v>
      </c>
      <c r="AQ18" s="25"/>
      <c r="AR18" s="25"/>
      <c r="AS18" s="26"/>
      <c r="AT18" s="25"/>
      <c r="AU18" s="25"/>
      <c r="AV18" s="27"/>
      <c r="AW18" s="28"/>
      <c r="AX18" s="28"/>
      <c r="AY18" s="28"/>
      <c r="AZ18" s="28"/>
      <c r="BA18" s="28"/>
      <c r="BB18" s="29"/>
      <c r="BC18" s="29"/>
      <c r="BD18" s="22"/>
      <c r="BE18" s="23">
        <v>1</v>
      </c>
      <c r="BF18" s="24" t="s">
        <v>37</v>
      </c>
      <c r="BG18" s="25"/>
      <c r="BH18" s="25"/>
      <c r="BI18" s="26"/>
      <c r="BJ18" s="25"/>
      <c r="BK18" s="25"/>
      <c r="BL18" s="27"/>
      <c r="BM18" s="28"/>
      <c r="BN18" s="28"/>
      <c r="BO18" s="28"/>
      <c r="BP18" s="28"/>
      <c r="BQ18" s="28"/>
      <c r="BR18" s="29"/>
      <c r="BS18" s="29"/>
      <c r="BT18" s="22"/>
      <c r="BU18" s="23">
        <v>1</v>
      </c>
      <c r="BV18" s="24" t="s">
        <v>37</v>
      </c>
      <c r="BW18" s="25"/>
      <c r="BX18" s="25"/>
      <c r="BY18" s="26"/>
      <c r="BZ18" s="25"/>
      <c r="CA18" s="25"/>
      <c r="CB18" s="27"/>
      <c r="CC18" s="28"/>
      <c r="CD18" s="28"/>
      <c r="CE18" s="28"/>
      <c r="CF18" s="28"/>
      <c r="CG18" s="28"/>
      <c r="CH18" s="29"/>
      <c r="CI18" s="29"/>
      <c r="CJ18" s="22"/>
      <c r="CK18" s="23">
        <v>1</v>
      </c>
    </row>
    <row r="19" spans="1:89" s="21" customFormat="1" ht="41.25" customHeight="1">
      <c r="A19" s="1492">
        <v>10</v>
      </c>
      <c r="B19" s="1254" t="s">
        <v>61</v>
      </c>
      <c r="C19" s="1254"/>
      <c r="D19" s="1254"/>
      <c r="E19" s="2026" t="s">
        <v>1141</v>
      </c>
      <c r="F19" s="1257" t="s">
        <v>1140</v>
      </c>
      <c r="G19" s="2033" t="s">
        <v>9</v>
      </c>
      <c r="H19" s="2028" t="s">
        <v>26</v>
      </c>
      <c r="I19" s="1530" t="s">
        <v>1103</v>
      </c>
      <c r="J19" s="1530"/>
      <c r="K19" s="1530" t="s">
        <v>1099</v>
      </c>
      <c r="L19" s="1530"/>
      <c r="M19" s="1530"/>
      <c r="N19" s="1315" t="s">
        <v>1109</v>
      </c>
      <c r="O19" s="1780">
        <f>VLOOKUP(B19,goc!$B$28:$AA$434,14,0)</f>
        <v>667</v>
      </c>
      <c r="P19" s="1780">
        <f>VLOOKUP(B19,goc!$B$28:$AA$434,15,0)</f>
        <v>0</v>
      </c>
      <c r="Q19" s="1780">
        <f>VLOOKUP(B19,goc!$B$28:$AA$434,16,0)</f>
        <v>667</v>
      </c>
      <c r="R19" s="1780">
        <f>VLOOKUP(B19,goc!$B$28:$AA$434,17,0)</f>
        <v>500</v>
      </c>
      <c r="S19" s="1780">
        <f>VLOOKUP(B19,goc!$B$28:$AA$434,18,0)</f>
        <v>0</v>
      </c>
      <c r="T19" s="1780">
        <f>VLOOKUP(B19,goc!$B$28:$AA$434,19,0)</f>
        <v>500</v>
      </c>
      <c r="U19" s="1780">
        <v>167</v>
      </c>
      <c r="V19" s="1780">
        <v>167</v>
      </c>
      <c r="W19" s="1780"/>
      <c r="X19" s="1780"/>
      <c r="Y19" s="1780"/>
      <c r="Z19" s="1780"/>
      <c r="AA19" s="1780"/>
      <c r="AB19" s="1780"/>
      <c r="AC19" s="1780"/>
      <c r="AD19" s="1780"/>
      <c r="AE19" s="1780">
        <f t="shared" si="3"/>
        <v>167</v>
      </c>
      <c r="AF19" s="1780">
        <f>VLOOKUP(B19,goc!$B$28:$AA$434,21,0)</f>
        <v>167</v>
      </c>
      <c r="AG19" s="1780">
        <f>VLOOKUP(B19,goc!$B$28:$AA$434,22,0)</f>
        <v>167</v>
      </c>
      <c r="AH19" s="1780">
        <f>VLOOKUP(B19,goc!$B$28:$AA$434,23,0)</f>
        <v>0</v>
      </c>
      <c r="AI19" s="1780">
        <f>VLOOKUP(B19,goc!$B$28:$AA$434,24,0)</f>
        <v>0</v>
      </c>
      <c r="AJ19" s="1780">
        <f>VLOOKUP(B19,goc!$B$28:$AA$434,25,0)</f>
        <v>0</v>
      </c>
      <c r="AK19" s="1780">
        <f>VLOOKUP(B19,goc!$B$28:$AA$434,26,0)</f>
        <v>0</v>
      </c>
      <c r="AL19" s="1780">
        <f t="shared" si="4"/>
        <v>0</v>
      </c>
      <c r="AM19" s="2036"/>
      <c r="AP19" s="2030">
        <f t="shared" si="2"/>
        <v>0</v>
      </c>
    </row>
    <row r="20" spans="1:89" s="21" customFormat="1" ht="31.5">
      <c r="A20" s="1492">
        <v>11</v>
      </c>
      <c r="B20" s="1254" t="s">
        <v>62</v>
      </c>
      <c r="C20" s="1254"/>
      <c r="D20" s="1254"/>
      <c r="E20" s="2026" t="s">
        <v>1141</v>
      </c>
      <c r="F20" s="1257" t="s">
        <v>1140</v>
      </c>
      <c r="G20" s="2033" t="s">
        <v>9</v>
      </c>
      <c r="H20" s="2028" t="s">
        <v>189</v>
      </c>
      <c r="I20" s="1530" t="s">
        <v>1103</v>
      </c>
      <c r="J20" s="1530"/>
      <c r="K20" s="1530" t="s">
        <v>1099</v>
      </c>
      <c r="L20" s="1530"/>
      <c r="M20" s="1530"/>
      <c r="N20" s="1315" t="s">
        <v>1110</v>
      </c>
      <c r="O20" s="1780">
        <f>VLOOKUP(B20,goc!$B$28:$AA$434,14,0)</f>
        <v>1061</v>
      </c>
      <c r="P20" s="1780">
        <f>VLOOKUP(B20,goc!$B$28:$AA$434,15,0)</f>
        <v>0</v>
      </c>
      <c r="Q20" s="1780">
        <f>VLOOKUP(B20,goc!$B$28:$AA$434,16,0)</f>
        <v>1061</v>
      </c>
      <c r="R20" s="1780">
        <f>VLOOKUP(B20,goc!$B$28:$AA$434,17,0)</f>
        <v>500</v>
      </c>
      <c r="S20" s="1780">
        <f>VLOOKUP(B20,goc!$B$28:$AA$434,18,0)</f>
        <v>0</v>
      </c>
      <c r="T20" s="1780">
        <f>VLOOKUP(B20,goc!$B$28:$AA$434,19,0)</f>
        <v>500</v>
      </c>
      <c r="U20" s="1780">
        <v>533</v>
      </c>
      <c r="V20" s="1780">
        <v>533</v>
      </c>
      <c r="W20" s="1780"/>
      <c r="X20" s="1780"/>
      <c r="Y20" s="1780"/>
      <c r="Z20" s="1780"/>
      <c r="AA20" s="1780"/>
      <c r="AB20" s="1780"/>
      <c r="AC20" s="1780"/>
      <c r="AD20" s="1780"/>
      <c r="AE20" s="1780">
        <f t="shared" si="3"/>
        <v>533</v>
      </c>
      <c r="AF20" s="1780">
        <f>VLOOKUP(B20,goc!$B$28:$AA$434,21,0)</f>
        <v>533</v>
      </c>
      <c r="AG20" s="1780">
        <f>VLOOKUP(B20,goc!$B$28:$AA$434,22,0)</f>
        <v>533</v>
      </c>
      <c r="AH20" s="1780">
        <f>VLOOKUP(B20,goc!$B$28:$AA$434,23,0)</f>
        <v>0</v>
      </c>
      <c r="AI20" s="1780">
        <f>VLOOKUP(B20,goc!$B$28:$AA$434,24,0)</f>
        <v>0</v>
      </c>
      <c r="AJ20" s="1780">
        <f>VLOOKUP(B20,goc!$B$28:$AA$434,25,0)</f>
        <v>0</v>
      </c>
      <c r="AK20" s="1780">
        <f>VLOOKUP(B20,goc!$B$28:$AA$434,26,0)</f>
        <v>0</v>
      </c>
      <c r="AL20" s="1780">
        <f t="shared" si="4"/>
        <v>0</v>
      </c>
      <c r="AM20" s="2036"/>
      <c r="AP20" s="2030">
        <f t="shared" si="2"/>
        <v>28</v>
      </c>
    </row>
    <row r="21" spans="1:89" s="21" customFormat="1" ht="45" customHeight="1">
      <c r="A21" s="1492">
        <v>12</v>
      </c>
      <c r="B21" s="1254" t="s">
        <v>55</v>
      </c>
      <c r="C21" s="1254"/>
      <c r="D21" s="1254"/>
      <c r="E21" s="2026" t="s">
        <v>1141</v>
      </c>
      <c r="F21" s="1257" t="s">
        <v>1140</v>
      </c>
      <c r="G21" s="2027"/>
      <c r="H21" s="2028" t="s">
        <v>26</v>
      </c>
      <c r="I21" s="1530" t="s">
        <v>1099</v>
      </c>
      <c r="J21" s="1530"/>
      <c r="K21" s="1530" t="s">
        <v>1092</v>
      </c>
      <c r="L21" s="1530"/>
      <c r="M21" s="1530"/>
      <c r="N21" s="1315" t="s">
        <v>1098</v>
      </c>
      <c r="O21" s="1780">
        <f>VLOOKUP(B21,goc!$B$28:$AA$434,14,0)</f>
        <v>2340</v>
      </c>
      <c r="P21" s="1780">
        <f>VLOOKUP(B21,goc!$B$28:$AA$434,15,0)</f>
        <v>0</v>
      </c>
      <c r="Q21" s="1780">
        <f>VLOOKUP(B21,goc!$B$28:$AA$434,16,0)</f>
        <v>2340</v>
      </c>
      <c r="R21" s="1780">
        <f>VLOOKUP(B21,goc!$B$28:$AA$434,17,0)</f>
        <v>2100</v>
      </c>
      <c r="S21" s="1780">
        <f>VLOOKUP(B21,goc!$B$28:$AA$434,18,0)</f>
        <v>0</v>
      </c>
      <c r="T21" s="1780">
        <f>VLOOKUP(B21,goc!$B$28:$AA$434,19,0)</f>
        <v>2100</v>
      </c>
      <c r="U21" s="1780">
        <v>240</v>
      </c>
      <c r="V21" s="1262">
        <v>240</v>
      </c>
      <c r="W21" s="1780"/>
      <c r="X21" s="1780"/>
      <c r="Y21" s="1780"/>
      <c r="Z21" s="1780"/>
      <c r="AA21" s="1780"/>
      <c r="AB21" s="1780"/>
      <c r="AC21" s="1780"/>
      <c r="AD21" s="1780"/>
      <c r="AE21" s="1780">
        <f t="shared" si="3"/>
        <v>240</v>
      </c>
      <c r="AF21" s="1780">
        <f>VLOOKUP(B21,goc!$B$28:$AA$434,21,0)</f>
        <v>240</v>
      </c>
      <c r="AG21" s="1780">
        <f>VLOOKUP(B21,goc!$B$28:$AA$434,22,0)</f>
        <v>240</v>
      </c>
      <c r="AH21" s="1780">
        <f>VLOOKUP(B21,goc!$B$28:$AA$434,23,0)</f>
        <v>0</v>
      </c>
      <c r="AI21" s="1780">
        <f>VLOOKUP(B21,goc!$B$28:$AA$434,24,0)</f>
        <v>0</v>
      </c>
      <c r="AJ21" s="1780">
        <f>VLOOKUP(B21,goc!$B$28:$AA$434,25,0)</f>
        <v>0</v>
      </c>
      <c r="AK21" s="1780">
        <f>VLOOKUP(B21,goc!$B$28:$AA$434,26,0)</f>
        <v>0</v>
      </c>
      <c r="AL21" s="1780">
        <f t="shared" si="4"/>
        <v>0</v>
      </c>
      <c r="AM21" s="2036"/>
      <c r="AP21" s="2030">
        <f t="shared" si="2"/>
        <v>0</v>
      </c>
    </row>
    <row r="22" spans="1:89" ht="39.75" customHeight="1">
      <c r="A22" s="1492">
        <v>13</v>
      </c>
      <c r="B22" s="1254" t="s">
        <v>56</v>
      </c>
      <c r="C22" s="1254"/>
      <c r="D22" s="2041"/>
      <c r="E22" s="2026" t="s">
        <v>1141</v>
      </c>
      <c r="F22" s="1257" t="s">
        <v>1140</v>
      </c>
      <c r="G22" s="2027"/>
      <c r="H22" s="2028" t="s">
        <v>189</v>
      </c>
      <c r="I22" s="1530" t="s">
        <v>1099</v>
      </c>
      <c r="J22" s="1531"/>
      <c r="K22" s="1530" t="s">
        <v>1092</v>
      </c>
      <c r="L22" s="1531"/>
      <c r="M22" s="1530"/>
      <c r="N22" s="1315" t="s">
        <v>1100</v>
      </c>
      <c r="O22" s="1780">
        <f>VLOOKUP(B22,goc!$B$28:$AA$434,14,0)</f>
        <v>3687</v>
      </c>
      <c r="P22" s="1780">
        <f>VLOOKUP(B22,goc!$B$28:$AA$434,15,0)</f>
        <v>0</v>
      </c>
      <c r="Q22" s="1780">
        <f>VLOOKUP(B22,goc!$B$28:$AA$434,16,0)</f>
        <v>3687</v>
      </c>
      <c r="R22" s="1780">
        <f>VLOOKUP(B22,goc!$B$28:$AA$434,17,0)</f>
        <v>2353</v>
      </c>
      <c r="S22" s="1780">
        <f>VLOOKUP(B22,goc!$B$28:$AA$434,18,0)</f>
        <v>0</v>
      </c>
      <c r="T22" s="1780">
        <f>VLOOKUP(B22,goc!$B$28:$AA$434,19,0)</f>
        <v>2353</v>
      </c>
      <c r="U22" s="1780">
        <v>1300</v>
      </c>
      <c r="V22" s="1262">
        <v>1300</v>
      </c>
      <c r="W22" s="1780"/>
      <c r="X22" s="1780"/>
      <c r="Y22" s="1780"/>
      <c r="Z22" s="1780"/>
      <c r="AA22" s="1780"/>
      <c r="AB22" s="1780"/>
      <c r="AC22" s="1780"/>
      <c r="AD22" s="1780"/>
      <c r="AE22" s="1780">
        <f t="shared" si="3"/>
        <v>1300</v>
      </c>
      <c r="AF22" s="1780">
        <f>VLOOKUP(B22,goc!$B$28:$AA$434,21,0)</f>
        <v>1300</v>
      </c>
      <c r="AG22" s="1780">
        <f>VLOOKUP(B22,goc!$B$28:$AA$434,22,0)</f>
        <v>1300</v>
      </c>
      <c r="AH22" s="1780">
        <f>VLOOKUP(B22,goc!$B$28:$AA$434,23,0)</f>
        <v>0</v>
      </c>
      <c r="AI22" s="1780">
        <f>VLOOKUP(B22,goc!$B$28:$AA$434,24,0)</f>
        <v>0</v>
      </c>
      <c r="AJ22" s="1780">
        <f>VLOOKUP(B22,goc!$B$28:$AA$434,25,0)</f>
        <v>0</v>
      </c>
      <c r="AK22" s="1780">
        <f>VLOOKUP(B22,goc!$B$28:$AA$434,26,0)</f>
        <v>0</v>
      </c>
      <c r="AL22" s="1780">
        <f t="shared" si="4"/>
        <v>0</v>
      </c>
      <c r="AM22" s="2036"/>
      <c r="AP22" s="2030">
        <f t="shared" si="2"/>
        <v>34</v>
      </c>
    </row>
    <row r="23" spans="1:89" ht="31.5">
      <c r="A23" s="1492">
        <v>14</v>
      </c>
      <c r="B23" s="1254" t="s">
        <v>63</v>
      </c>
      <c r="C23" s="1254">
        <v>105</v>
      </c>
      <c r="D23" s="1254"/>
      <c r="E23" s="2026" t="s">
        <v>1141</v>
      </c>
      <c r="F23" s="1257" t="s">
        <v>1140</v>
      </c>
      <c r="G23" s="2033"/>
      <c r="H23" s="2028" t="s">
        <v>19</v>
      </c>
      <c r="I23" s="1530" t="s">
        <v>1093</v>
      </c>
      <c r="J23" s="1530"/>
      <c r="K23" s="1530" t="s">
        <v>1106</v>
      </c>
      <c r="L23" s="1530"/>
      <c r="M23" s="1530"/>
      <c r="N23" s="1315" t="s">
        <v>1105</v>
      </c>
      <c r="O23" s="1780">
        <f>VLOOKUP(B23,goc!$B$28:$AA$434,14,0)</f>
        <v>2151</v>
      </c>
      <c r="P23" s="1780">
        <f>VLOOKUP(B23,goc!$B$28:$AA$434,15,0)</f>
        <v>0</v>
      </c>
      <c r="Q23" s="1780">
        <f>VLOOKUP(B23,goc!$B$28:$AA$434,16,0)</f>
        <v>2151</v>
      </c>
      <c r="R23" s="1780">
        <f>VLOOKUP(B23,goc!$B$28:$AA$434,17,0)</f>
        <v>1100</v>
      </c>
      <c r="S23" s="1780">
        <f>VLOOKUP(B23,goc!$B$28:$AA$434,18,0)</f>
        <v>0</v>
      </c>
      <c r="T23" s="1780">
        <f>VLOOKUP(B23,goc!$B$28:$AA$434,19,0)</f>
        <v>1100</v>
      </c>
      <c r="U23" s="1780">
        <v>0</v>
      </c>
      <c r="V23" s="1780"/>
      <c r="W23" s="1780"/>
      <c r="X23" s="1780"/>
      <c r="Y23" s="1780"/>
      <c r="Z23" s="1780"/>
      <c r="AA23" s="1780"/>
      <c r="AB23" s="1780"/>
      <c r="AC23" s="1780"/>
      <c r="AD23" s="1780"/>
      <c r="AE23" s="1780">
        <f t="shared" si="3"/>
        <v>0</v>
      </c>
      <c r="AF23" s="1780">
        <f>VLOOKUP(B23,goc!$B$28:$AA$434,21,0)</f>
        <v>0</v>
      </c>
      <c r="AG23" s="1780">
        <f>VLOOKUP(B23,goc!$B$28:$AA$434,22,0)</f>
        <v>0</v>
      </c>
      <c r="AH23" s="1780">
        <f>VLOOKUP(B23,goc!$B$28:$AA$434,23,0)</f>
        <v>0</v>
      </c>
      <c r="AI23" s="1780">
        <f>VLOOKUP(B23,goc!$B$28:$AA$434,24,0)</f>
        <v>0</v>
      </c>
      <c r="AJ23" s="1780">
        <f>VLOOKUP(B23,goc!$B$28:$AA$434,25,0)</f>
        <v>0</v>
      </c>
      <c r="AK23" s="1780">
        <f>VLOOKUP(B23,goc!$B$28:$AA$434,26,0)</f>
        <v>0</v>
      </c>
      <c r="AL23" s="1780">
        <f t="shared" si="4"/>
        <v>0</v>
      </c>
      <c r="AM23" s="1551"/>
      <c r="AP23" s="2030"/>
    </row>
    <row r="24" spans="1:89" ht="31.5">
      <c r="A24" s="1492">
        <v>15</v>
      </c>
      <c r="B24" s="2042" t="s">
        <v>67</v>
      </c>
      <c r="C24" s="2042"/>
      <c r="D24" s="2042"/>
      <c r="E24" s="2026" t="s">
        <v>1141</v>
      </c>
      <c r="F24" s="1258" t="s">
        <v>1247</v>
      </c>
      <c r="G24" s="2033"/>
      <c r="H24" s="2028" t="s">
        <v>189</v>
      </c>
      <c r="I24" s="1260">
        <v>2014</v>
      </c>
      <c r="J24" s="1260">
        <v>2014</v>
      </c>
      <c r="K24" s="1260">
        <v>2015</v>
      </c>
      <c r="L24" s="1260">
        <v>2016</v>
      </c>
      <c r="M24" s="1260"/>
      <c r="N24" s="2043" t="s">
        <v>68</v>
      </c>
      <c r="O24" s="1780">
        <f>VLOOKUP(B24,goc!$B$28:$AA$434,14,0)</f>
        <v>2890</v>
      </c>
      <c r="P24" s="1780">
        <f>VLOOKUP(B24,goc!$B$28:$AA$434,15,0)</f>
        <v>0</v>
      </c>
      <c r="Q24" s="1780">
        <f>VLOOKUP(B24,goc!$B$28:$AA$434,16,0)</f>
        <v>2890</v>
      </c>
      <c r="R24" s="1780">
        <f>VLOOKUP(B24,goc!$B$28:$AA$434,17,0)</f>
        <v>1390</v>
      </c>
      <c r="S24" s="1780">
        <f>VLOOKUP(B24,goc!$B$28:$AA$434,18,0)</f>
        <v>0</v>
      </c>
      <c r="T24" s="1780">
        <f>VLOOKUP(B24,goc!$B$28:$AA$434,19,0)</f>
        <v>1390</v>
      </c>
      <c r="U24" s="1780">
        <v>1450</v>
      </c>
      <c r="V24" s="1262">
        <v>1000</v>
      </c>
      <c r="W24" s="1780"/>
      <c r="X24" s="1780">
        <v>450</v>
      </c>
      <c r="Y24" s="1780"/>
      <c r="Z24" s="1780"/>
      <c r="AA24" s="1780"/>
      <c r="AB24" s="1780"/>
      <c r="AC24" s="1780"/>
      <c r="AD24" s="1780"/>
      <c r="AE24" s="1780">
        <f t="shared" si="3"/>
        <v>1450</v>
      </c>
      <c r="AF24" s="1780">
        <f>VLOOKUP(B24,goc!$B$28:$AA$434,21,0)</f>
        <v>1450</v>
      </c>
      <c r="AG24" s="1780">
        <f>VLOOKUP(B24,goc!$B$28:$AA$434,22,0)</f>
        <v>1000</v>
      </c>
      <c r="AH24" s="1780">
        <f>VLOOKUP(B24,goc!$B$28:$AA$434,23,0)</f>
        <v>450</v>
      </c>
      <c r="AI24" s="1780">
        <f>VLOOKUP(B24,goc!$B$28:$AA$434,24,0)</f>
        <v>0</v>
      </c>
      <c r="AJ24" s="1780">
        <f>VLOOKUP(B24,goc!$B$28:$AA$434,25,0)</f>
        <v>450</v>
      </c>
      <c r="AK24" s="1780">
        <f>VLOOKUP(B24,goc!$B$28:$AA$434,26,0)</f>
        <v>0</v>
      </c>
      <c r="AL24" s="1780">
        <f t="shared" si="4"/>
        <v>0</v>
      </c>
      <c r="AM24" s="1551"/>
      <c r="AP24" s="2030">
        <f t="shared" ref="AP24:AP31" si="5">O24-R24-AF24</f>
        <v>50</v>
      </c>
    </row>
    <row r="25" spans="1:89" ht="31.5">
      <c r="A25" s="1492">
        <v>16</v>
      </c>
      <c r="B25" s="2042" t="s">
        <v>69</v>
      </c>
      <c r="C25" s="2042"/>
      <c r="D25" s="2042"/>
      <c r="E25" s="2026" t="s">
        <v>1141</v>
      </c>
      <c r="F25" s="1258" t="s">
        <v>1247</v>
      </c>
      <c r="G25" s="2033" t="s">
        <v>9</v>
      </c>
      <c r="H25" s="2044" t="s">
        <v>51</v>
      </c>
      <c r="I25" s="1260">
        <v>2014</v>
      </c>
      <c r="J25" s="1260">
        <v>2014</v>
      </c>
      <c r="K25" s="1260">
        <v>2015</v>
      </c>
      <c r="L25" s="1260">
        <v>2016</v>
      </c>
      <c r="M25" s="1260"/>
      <c r="N25" s="2043" t="s">
        <v>70</v>
      </c>
      <c r="O25" s="1780">
        <f>VLOOKUP(B25,goc!$B$28:$AA$434,14,0)</f>
        <v>3934</v>
      </c>
      <c r="P25" s="1780">
        <f>VLOOKUP(B25,goc!$B$28:$AA$434,15,0)</f>
        <v>0</v>
      </c>
      <c r="Q25" s="1780">
        <f>VLOOKUP(B25,goc!$B$28:$AA$434,16,0)</f>
        <v>3934</v>
      </c>
      <c r="R25" s="1780">
        <f>VLOOKUP(B25,goc!$B$28:$AA$434,17,0)</f>
        <v>1500</v>
      </c>
      <c r="S25" s="1780">
        <f>VLOOKUP(B25,goc!$B$28:$AA$434,18,0)</f>
        <v>0</v>
      </c>
      <c r="T25" s="1780">
        <f>VLOOKUP(B25,goc!$B$28:$AA$434,19,0)</f>
        <v>1500</v>
      </c>
      <c r="U25" s="1780">
        <v>2069</v>
      </c>
      <c r="V25" s="1262">
        <v>1769</v>
      </c>
      <c r="W25" s="1780"/>
      <c r="X25" s="1780">
        <v>300</v>
      </c>
      <c r="Y25" s="1780"/>
      <c r="Z25" s="1780"/>
      <c r="AA25" s="1780"/>
      <c r="AB25" s="1780"/>
      <c r="AC25" s="1780"/>
      <c r="AD25" s="1780"/>
      <c r="AE25" s="1780">
        <f t="shared" si="3"/>
        <v>2069</v>
      </c>
      <c r="AF25" s="1780">
        <f>VLOOKUP(B25,goc!$B$28:$AA$434,21,0)</f>
        <v>2069</v>
      </c>
      <c r="AG25" s="1780">
        <f>VLOOKUP(B25,goc!$B$28:$AA$434,22,0)</f>
        <v>1769</v>
      </c>
      <c r="AH25" s="1780">
        <f>VLOOKUP(B25,goc!$B$28:$AA$434,23,0)</f>
        <v>300</v>
      </c>
      <c r="AI25" s="1780">
        <f>VLOOKUP(B25,goc!$B$28:$AA$434,24,0)</f>
        <v>0</v>
      </c>
      <c r="AJ25" s="1780">
        <f>VLOOKUP(B25,goc!$B$28:$AA$434,25,0)</f>
        <v>300</v>
      </c>
      <c r="AK25" s="1780">
        <f>VLOOKUP(B25,goc!$B$28:$AA$434,26,0)</f>
        <v>0</v>
      </c>
      <c r="AL25" s="1780">
        <f t="shared" si="4"/>
        <v>0</v>
      </c>
      <c r="AM25" s="1551"/>
      <c r="AP25" s="2030">
        <f t="shared" si="5"/>
        <v>365</v>
      </c>
    </row>
    <row r="26" spans="1:89" ht="31.5">
      <c r="A26" s="1492">
        <v>17</v>
      </c>
      <c r="B26" s="2038" t="s">
        <v>71</v>
      </c>
      <c r="C26" s="2029" t="s">
        <v>1175</v>
      </c>
      <c r="D26" s="2045">
        <v>3767</v>
      </c>
      <c r="E26" s="2026" t="s">
        <v>1141</v>
      </c>
      <c r="F26" s="1258" t="s">
        <v>1247</v>
      </c>
      <c r="G26" s="2033" t="s">
        <v>9</v>
      </c>
      <c r="H26" s="2044" t="s">
        <v>26</v>
      </c>
      <c r="I26" s="1260">
        <v>2014</v>
      </c>
      <c r="J26" s="1260">
        <v>2014</v>
      </c>
      <c r="K26" s="1260">
        <v>2015</v>
      </c>
      <c r="L26" s="1260">
        <v>2015</v>
      </c>
      <c r="M26" s="1260"/>
      <c r="N26" s="2029" t="s">
        <v>72</v>
      </c>
      <c r="O26" s="1780">
        <f>VLOOKUP(B26,goc!$B$28:$AA$434,14,0)</f>
        <v>3979</v>
      </c>
      <c r="P26" s="1780">
        <f>VLOOKUP(B26,goc!$B$28:$AA$434,15,0)</f>
        <v>0</v>
      </c>
      <c r="Q26" s="1780">
        <f>VLOOKUP(B26,goc!$B$28:$AA$434,16,0)</f>
        <v>3979</v>
      </c>
      <c r="R26" s="1780">
        <f>VLOOKUP(B26,goc!$B$28:$AA$434,17,0)</f>
        <v>2406</v>
      </c>
      <c r="S26" s="1780">
        <f>VLOOKUP(B26,goc!$B$28:$AA$434,18,0)</f>
        <v>0</v>
      </c>
      <c r="T26" s="1780">
        <f>VLOOKUP(B26,goc!$B$28:$AA$434,19,0)</f>
        <v>2406</v>
      </c>
      <c r="U26" s="1780">
        <v>1175.0999999999999</v>
      </c>
      <c r="V26" s="1780">
        <v>1100</v>
      </c>
      <c r="W26" s="1780"/>
      <c r="X26" s="1780">
        <v>75</v>
      </c>
      <c r="Y26" s="1780"/>
      <c r="Z26" s="1780"/>
      <c r="AA26" s="1780"/>
      <c r="AB26" s="1780"/>
      <c r="AC26" s="1780"/>
      <c r="AD26" s="1780"/>
      <c r="AE26" s="1780">
        <f t="shared" si="3"/>
        <v>1175</v>
      </c>
      <c r="AF26" s="1780">
        <f>VLOOKUP(B26,goc!$B$28:$AA$434,21,0)</f>
        <v>1175.0999999999999</v>
      </c>
      <c r="AG26" s="1780">
        <f>VLOOKUP(B26,goc!$B$28:$AA$434,22,0)</f>
        <v>1100</v>
      </c>
      <c r="AH26" s="1780">
        <f>VLOOKUP(B26,goc!$B$28:$AA$434,23,0)</f>
        <v>75</v>
      </c>
      <c r="AI26" s="1780">
        <f>VLOOKUP(B26,goc!$B$28:$AA$434,24,0)</f>
        <v>0</v>
      </c>
      <c r="AJ26" s="1780">
        <f>VLOOKUP(B26,goc!$B$28:$AA$434,25,0)</f>
        <v>75.099999999999909</v>
      </c>
      <c r="AK26" s="1780">
        <f>VLOOKUP(B26,goc!$B$28:$AA$434,26,0)</f>
        <v>0</v>
      </c>
      <c r="AL26" s="1780"/>
      <c r="AM26" s="1551"/>
      <c r="AP26" s="2030">
        <f t="shared" si="5"/>
        <v>397.90000000000009</v>
      </c>
    </row>
    <row r="27" spans="1:89" ht="31.5">
      <c r="A27" s="1492">
        <v>18</v>
      </c>
      <c r="B27" s="2038" t="s">
        <v>73</v>
      </c>
      <c r="C27" s="2038"/>
      <c r="D27" s="2038"/>
      <c r="E27" s="2026" t="s">
        <v>1141</v>
      </c>
      <c r="F27" s="1258" t="s">
        <v>1247</v>
      </c>
      <c r="G27" s="2033"/>
      <c r="H27" s="2046" t="s">
        <v>237</v>
      </c>
      <c r="I27" s="1260">
        <v>2014</v>
      </c>
      <c r="J27" s="1260">
        <v>2014</v>
      </c>
      <c r="K27" s="1260">
        <v>2015</v>
      </c>
      <c r="L27" s="1260">
        <v>2016</v>
      </c>
      <c r="M27" s="1260"/>
      <c r="N27" s="2029" t="s">
        <v>74</v>
      </c>
      <c r="O27" s="1780">
        <f>VLOOKUP(B27,goc!$B$28:$AA$434,14,0)</f>
        <v>4060</v>
      </c>
      <c r="P27" s="1780">
        <f>VLOOKUP(B27,goc!$B$28:$AA$434,15,0)</f>
        <v>0</v>
      </c>
      <c r="Q27" s="1780">
        <f>VLOOKUP(B27,goc!$B$28:$AA$434,16,0)</f>
        <v>4060</v>
      </c>
      <c r="R27" s="1780">
        <f>VLOOKUP(B27,goc!$B$28:$AA$434,17,0)</f>
        <v>1700</v>
      </c>
      <c r="S27" s="1780">
        <f>VLOOKUP(B27,goc!$B$28:$AA$434,18,0)</f>
        <v>0</v>
      </c>
      <c r="T27" s="1780">
        <f>VLOOKUP(B27,goc!$B$28:$AA$434,19,0)</f>
        <v>1700</v>
      </c>
      <c r="U27" s="1780">
        <v>1882</v>
      </c>
      <c r="V27" s="1262">
        <v>1382</v>
      </c>
      <c r="W27" s="1780"/>
      <c r="X27" s="1780">
        <v>500</v>
      </c>
      <c r="Y27" s="1780"/>
      <c r="Z27" s="1780"/>
      <c r="AA27" s="1780"/>
      <c r="AB27" s="1780"/>
      <c r="AC27" s="1780"/>
      <c r="AD27" s="1780"/>
      <c r="AE27" s="1780">
        <f t="shared" si="3"/>
        <v>1882</v>
      </c>
      <c r="AF27" s="1780">
        <f>VLOOKUP(B27,goc!$B$28:$AA$434,21,0)</f>
        <v>1882</v>
      </c>
      <c r="AG27" s="1780">
        <f>VLOOKUP(B27,goc!$B$28:$AA$434,22,0)</f>
        <v>1382</v>
      </c>
      <c r="AH27" s="1780">
        <f>VLOOKUP(B27,goc!$B$28:$AA$434,23,0)</f>
        <v>500</v>
      </c>
      <c r="AI27" s="1780">
        <f>VLOOKUP(B27,goc!$B$28:$AA$434,24,0)</f>
        <v>0</v>
      </c>
      <c r="AJ27" s="1780">
        <f>VLOOKUP(B27,goc!$B$28:$AA$434,25,0)</f>
        <v>500</v>
      </c>
      <c r="AK27" s="1780">
        <f>VLOOKUP(B27,goc!$B$28:$AA$434,26,0)</f>
        <v>0</v>
      </c>
      <c r="AL27" s="1780">
        <f t="shared" si="4"/>
        <v>0</v>
      </c>
      <c r="AM27" s="1551"/>
      <c r="AP27" s="2030">
        <f t="shared" si="5"/>
        <v>478</v>
      </c>
    </row>
    <row r="28" spans="1:89" ht="78.75">
      <c r="A28" s="1492">
        <v>19</v>
      </c>
      <c r="B28" s="2038" t="s">
        <v>75</v>
      </c>
      <c r="C28" s="2038" t="s">
        <v>1279</v>
      </c>
      <c r="D28" s="2045">
        <v>3162.3969999999999</v>
      </c>
      <c r="E28" s="2026" t="s">
        <v>1141</v>
      </c>
      <c r="F28" s="1258" t="s">
        <v>1246</v>
      </c>
      <c r="G28" s="2027"/>
      <c r="H28" s="2046" t="s">
        <v>106</v>
      </c>
      <c r="I28" s="1260">
        <v>2013</v>
      </c>
      <c r="J28" s="1494" t="s">
        <v>1244</v>
      </c>
      <c r="K28" s="1260">
        <v>2015</v>
      </c>
      <c r="L28" s="1494" t="s">
        <v>1221</v>
      </c>
      <c r="M28" s="1260"/>
      <c r="N28" s="2029" t="s">
        <v>76</v>
      </c>
      <c r="O28" s="1780">
        <f>VLOOKUP(B28,goc!$B$28:$AA$434,14,0)</f>
        <v>3330</v>
      </c>
      <c r="P28" s="1780">
        <f>VLOOKUP(B28,goc!$B$28:$AA$434,15,0)</f>
        <v>0</v>
      </c>
      <c r="Q28" s="1780">
        <f>VLOOKUP(B28,goc!$B$28:$AA$434,16,0)</f>
        <v>3330</v>
      </c>
      <c r="R28" s="1780">
        <f>VLOOKUP(B28,goc!$B$28:$AA$434,17,0)</f>
        <v>2000</v>
      </c>
      <c r="S28" s="1780">
        <f>VLOOKUP(B28,goc!$B$28:$AA$434,18,0)</f>
        <v>0</v>
      </c>
      <c r="T28" s="1780">
        <f>VLOOKUP(B28,goc!$B$28:$AA$434,19,0)</f>
        <v>2000</v>
      </c>
      <c r="U28" s="1780">
        <v>1163</v>
      </c>
      <c r="V28" s="1262">
        <v>1100</v>
      </c>
      <c r="W28" s="1780"/>
      <c r="X28" s="1780">
        <v>63</v>
      </c>
      <c r="Y28" s="1780"/>
      <c r="Z28" s="1780"/>
      <c r="AA28" s="1780"/>
      <c r="AB28" s="1780"/>
      <c r="AC28" s="1780"/>
      <c r="AD28" s="1780"/>
      <c r="AE28" s="1780">
        <f t="shared" si="3"/>
        <v>1163</v>
      </c>
      <c r="AF28" s="1780">
        <f>VLOOKUP(B28,goc!$B$28:$AA$434,21,0)</f>
        <v>1163</v>
      </c>
      <c r="AG28" s="1780">
        <f>VLOOKUP(B28,goc!$B$28:$AA$434,22,0)</f>
        <v>1100</v>
      </c>
      <c r="AH28" s="1780">
        <f>VLOOKUP(B28,goc!$B$28:$AA$434,23,0)</f>
        <v>63</v>
      </c>
      <c r="AI28" s="1780">
        <f>VLOOKUP(B28,goc!$B$28:$AA$434,24,0)</f>
        <v>0</v>
      </c>
      <c r="AJ28" s="1780">
        <f>VLOOKUP(B28,goc!$B$28:$AA$434,25,0)</f>
        <v>63</v>
      </c>
      <c r="AK28" s="1780">
        <f>VLOOKUP(B28,goc!$B$28:$AA$434,26,0)</f>
        <v>0</v>
      </c>
      <c r="AL28" s="1780">
        <f t="shared" si="4"/>
        <v>0</v>
      </c>
      <c r="AM28" s="1551"/>
      <c r="AP28" s="2030">
        <f t="shared" si="5"/>
        <v>167</v>
      </c>
    </row>
    <row r="29" spans="1:89" s="21" customFormat="1" ht="31.5">
      <c r="A29" s="1492">
        <v>20</v>
      </c>
      <c r="B29" s="1254" t="s">
        <v>64</v>
      </c>
      <c r="C29" s="1254"/>
      <c r="D29" s="1254"/>
      <c r="E29" s="2026" t="s">
        <v>1141</v>
      </c>
      <c r="F29" s="1257" t="s">
        <v>1247</v>
      </c>
      <c r="G29" s="2027"/>
      <c r="H29" s="2028" t="s">
        <v>106</v>
      </c>
      <c r="I29" s="1260">
        <v>2015</v>
      </c>
      <c r="J29" s="1260">
        <v>2015</v>
      </c>
      <c r="K29" s="1260">
        <v>2017</v>
      </c>
      <c r="L29" s="1260">
        <v>2016</v>
      </c>
      <c r="M29" s="1260"/>
      <c r="N29" s="1502" t="s">
        <v>1114</v>
      </c>
      <c r="O29" s="1780">
        <f>VLOOKUP(B29,goc!$B$28:$AA$434,14,0)</f>
        <v>14602</v>
      </c>
      <c r="P29" s="1780">
        <f>VLOOKUP(B29,goc!$B$28:$AA$434,15,0)</f>
        <v>7265</v>
      </c>
      <c r="Q29" s="1780">
        <f>VLOOKUP(B29,goc!$B$28:$AA$434,16,0)</f>
        <v>7337</v>
      </c>
      <c r="R29" s="1780">
        <f>VLOOKUP(B29,goc!$B$28:$AA$434,17,0)</f>
        <v>5000</v>
      </c>
      <c r="S29" s="1780">
        <f>VLOOKUP(B29,goc!$B$28:$AA$434,18,0)</f>
        <v>0</v>
      </c>
      <c r="T29" s="1780">
        <f>VLOOKUP(B29,goc!$B$28:$AA$434,19,0)</f>
        <v>5000</v>
      </c>
      <c r="U29" s="1780">
        <v>1400</v>
      </c>
      <c r="V29" s="1780">
        <v>1400</v>
      </c>
      <c r="W29" s="1780"/>
      <c r="X29" s="1780"/>
      <c r="Y29" s="1780"/>
      <c r="Z29" s="1780"/>
      <c r="AA29" s="1780"/>
      <c r="AB29" s="1780"/>
      <c r="AC29" s="1780"/>
      <c r="AD29" s="1780"/>
      <c r="AE29" s="1780">
        <f t="shared" si="3"/>
        <v>1400</v>
      </c>
      <c r="AF29" s="1780">
        <f>VLOOKUP(B29,goc!$B$28:$AA$434,21,0)</f>
        <v>1400</v>
      </c>
      <c r="AG29" s="1780">
        <f>VLOOKUP(B29,goc!$B$28:$AA$434,22,0)</f>
        <v>1400</v>
      </c>
      <c r="AH29" s="1780">
        <f>VLOOKUP(B29,goc!$B$28:$AA$434,23,0)</f>
        <v>0</v>
      </c>
      <c r="AI29" s="1780">
        <f>VLOOKUP(B29,goc!$B$28:$AA$434,24,0)</f>
        <v>0</v>
      </c>
      <c r="AJ29" s="1780">
        <f>VLOOKUP(B29,goc!$B$28:$AA$434,25,0)</f>
        <v>0</v>
      </c>
      <c r="AK29" s="1780">
        <f>VLOOKUP(B29,goc!$B$28:$AA$434,26,0)</f>
        <v>0</v>
      </c>
      <c r="AL29" s="1780">
        <f t="shared" si="4"/>
        <v>0</v>
      </c>
      <c r="AM29" s="2036"/>
      <c r="AN29" s="23"/>
      <c r="AO29" s="23"/>
      <c r="AP29" s="2030">
        <f t="shared" si="5"/>
        <v>8202</v>
      </c>
      <c r="AQ29" s="25"/>
      <c r="AR29" s="25"/>
      <c r="AS29" s="26"/>
      <c r="AT29" s="25"/>
      <c r="AU29" s="25"/>
      <c r="AV29" s="27"/>
      <c r="AW29" s="28"/>
      <c r="AX29" s="28"/>
      <c r="AY29" s="28"/>
      <c r="AZ29" s="28"/>
      <c r="BA29" s="28"/>
      <c r="BB29" s="29"/>
      <c r="BC29" s="29"/>
      <c r="BD29" s="22"/>
      <c r="BE29" s="23">
        <v>1</v>
      </c>
      <c r="BF29" s="24" t="s">
        <v>37</v>
      </c>
      <c r="BG29" s="25"/>
      <c r="BH29" s="25"/>
      <c r="BI29" s="26"/>
      <c r="BJ29" s="25"/>
      <c r="BK29" s="25"/>
      <c r="BL29" s="27"/>
      <c r="BM29" s="28"/>
      <c r="BN29" s="28"/>
      <c r="BO29" s="28"/>
      <c r="BP29" s="28"/>
      <c r="BQ29" s="28"/>
      <c r="BR29" s="29"/>
      <c r="BS29" s="29"/>
      <c r="BT29" s="22"/>
      <c r="BU29" s="23">
        <v>1</v>
      </c>
      <c r="BV29" s="24" t="s">
        <v>37</v>
      </c>
      <c r="BW29" s="25"/>
      <c r="BX29" s="25"/>
      <c r="BY29" s="26"/>
      <c r="BZ29" s="25"/>
      <c r="CA29" s="25"/>
      <c r="CB29" s="27"/>
      <c r="CC29" s="28"/>
      <c r="CD29" s="28"/>
      <c r="CE29" s="28"/>
      <c r="CF29" s="28"/>
      <c r="CG29" s="28"/>
      <c r="CH29" s="29"/>
      <c r="CI29" s="29"/>
      <c r="CJ29" s="22"/>
      <c r="CK29" s="23">
        <v>1</v>
      </c>
    </row>
    <row r="30" spans="1:89" ht="90" customHeight="1">
      <c r="A30" s="1492">
        <v>21</v>
      </c>
      <c r="B30" s="2038" t="s">
        <v>77</v>
      </c>
      <c r="C30" s="2038"/>
      <c r="D30" s="2038"/>
      <c r="E30" s="2026" t="s">
        <v>1141</v>
      </c>
      <c r="F30" s="1258" t="s">
        <v>1247</v>
      </c>
      <c r="G30" s="2027"/>
      <c r="H30" s="2046" t="s">
        <v>19</v>
      </c>
      <c r="I30" s="1260">
        <v>2015</v>
      </c>
      <c r="J30" s="1260">
        <v>2015</v>
      </c>
      <c r="K30" s="1260">
        <v>2017</v>
      </c>
      <c r="L30" s="1260" t="s">
        <v>1320</v>
      </c>
      <c r="M30" s="1260"/>
      <c r="N30" s="2047" t="s">
        <v>78</v>
      </c>
      <c r="O30" s="1780">
        <f>VLOOKUP(B30,goc!$B$28:$AA$434,14,0)</f>
        <v>5672</v>
      </c>
      <c r="P30" s="1780">
        <f>VLOOKUP(B30,goc!$B$28:$AA$434,15,0)</f>
        <v>0</v>
      </c>
      <c r="Q30" s="1780">
        <f>VLOOKUP(B30,goc!$B$28:$AA$434,16,0)</f>
        <v>5672</v>
      </c>
      <c r="R30" s="1780">
        <f>VLOOKUP(B30,goc!$B$28:$AA$434,17,0)</f>
        <v>1990</v>
      </c>
      <c r="S30" s="1780">
        <f>VLOOKUP(B30,goc!$B$28:$AA$434,18,0)</f>
        <v>0</v>
      </c>
      <c r="T30" s="1780">
        <f>VLOOKUP(B30,goc!$B$28:$AA$434,19,0)</f>
        <v>1990</v>
      </c>
      <c r="U30" s="1780">
        <v>1888</v>
      </c>
      <c r="V30" s="1780"/>
      <c r="W30" s="1780"/>
      <c r="X30" s="1780">
        <v>1888</v>
      </c>
      <c r="Y30" s="1780"/>
      <c r="Z30" s="1780"/>
      <c r="AA30" s="1780"/>
      <c r="AB30" s="1780"/>
      <c r="AC30" s="1780"/>
      <c r="AD30" s="1780"/>
      <c r="AE30" s="1780">
        <f t="shared" si="3"/>
        <v>1888</v>
      </c>
      <c r="AF30" s="1780">
        <v>1888</v>
      </c>
      <c r="AG30" s="1780"/>
      <c r="AH30" s="1780">
        <v>1888</v>
      </c>
      <c r="AI30" s="1780">
        <f>VLOOKUP(B30,goc!$B$28:$AA$434,24,0)</f>
        <v>0</v>
      </c>
      <c r="AJ30" s="1780">
        <v>1888</v>
      </c>
      <c r="AK30" s="1780">
        <f>VLOOKUP(B30,goc!$B$28:$AA$434,26,0)</f>
        <v>0</v>
      </c>
      <c r="AL30" s="1780">
        <f t="shared" si="4"/>
        <v>0</v>
      </c>
      <c r="AM30" s="1551"/>
      <c r="AP30" s="2030">
        <f t="shared" si="5"/>
        <v>1794</v>
      </c>
    </row>
    <row r="31" spans="1:89" ht="36.75" customHeight="1">
      <c r="A31" s="1492">
        <v>22</v>
      </c>
      <c r="B31" s="2038" t="s">
        <v>81</v>
      </c>
      <c r="C31" s="2038"/>
      <c r="D31" s="2038"/>
      <c r="E31" s="2026" t="s">
        <v>1141</v>
      </c>
      <c r="F31" s="2048" t="s">
        <v>1248</v>
      </c>
      <c r="G31" s="2027"/>
      <c r="H31" s="2049" t="s">
        <v>132</v>
      </c>
      <c r="I31" s="1260">
        <v>2015</v>
      </c>
      <c r="J31" s="1260">
        <v>2015</v>
      </c>
      <c r="K31" s="1260">
        <v>2018</v>
      </c>
      <c r="L31" s="1260" t="s">
        <v>1320</v>
      </c>
      <c r="M31" s="1260"/>
      <c r="N31" s="2029" t="s">
        <v>82</v>
      </c>
      <c r="O31" s="1780">
        <f>VLOOKUP(B31,goc!$B$28:$AA$434,14,0)</f>
        <v>33248</v>
      </c>
      <c r="P31" s="1780">
        <f>VLOOKUP(B31,goc!$B$28:$AA$434,15,0)</f>
        <v>0</v>
      </c>
      <c r="Q31" s="1780">
        <f>VLOOKUP(B31,goc!$B$28:$AA$434,16,0)</f>
        <v>17845</v>
      </c>
      <c r="R31" s="1780">
        <f>VLOOKUP(B31,goc!$B$28:$AA$434,17,0)</f>
        <v>10900</v>
      </c>
      <c r="S31" s="1780">
        <f>VLOOKUP(B31,goc!$B$28:$AA$434,18,0)</f>
        <v>0</v>
      </c>
      <c r="T31" s="1780">
        <f>VLOOKUP(B31,goc!$B$28:$AA$434,19,0)</f>
        <v>900</v>
      </c>
      <c r="U31" s="1780">
        <v>5000</v>
      </c>
      <c r="V31" s="1780">
        <v>1775</v>
      </c>
      <c r="W31" s="1780"/>
      <c r="X31" s="1780">
        <v>1871</v>
      </c>
      <c r="Y31" s="1780"/>
      <c r="Z31" s="1780">
        <v>1354</v>
      </c>
      <c r="AA31" s="1780"/>
      <c r="AB31" s="1780"/>
      <c r="AC31" s="1780"/>
      <c r="AD31" s="1780"/>
      <c r="AE31" s="1780">
        <f t="shared" si="3"/>
        <v>5000</v>
      </c>
      <c r="AF31" s="1780">
        <f>VLOOKUP(B31,goc!$B$28:$AA$434,21,0)</f>
        <v>5000</v>
      </c>
      <c r="AG31" s="1780">
        <f>VLOOKUP(B31,goc!$B$28:$AA$434,22,0)</f>
        <v>1775</v>
      </c>
      <c r="AH31" s="1780">
        <f>VLOOKUP(B31,goc!$B$28:$AA$434,23,0)</f>
        <v>3225</v>
      </c>
      <c r="AI31" s="1780">
        <f>VLOOKUP(B31,goc!$B$28:$AA$434,24,0)</f>
        <v>0</v>
      </c>
      <c r="AJ31" s="1780">
        <f>VLOOKUP(B31,goc!$B$28:$AA$434,25,0)</f>
        <v>1871</v>
      </c>
      <c r="AK31" s="1780">
        <f>VLOOKUP(B31,goc!$B$28:$AA$434,26,0)</f>
        <v>1354</v>
      </c>
      <c r="AL31" s="1780">
        <f t="shared" si="4"/>
        <v>0</v>
      </c>
      <c r="AM31" s="1551"/>
      <c r="AP31" s="2030">
        <f t="shared" si="5"/>
        <v>17348</v>
      </c>
    </row>
    <row r="32" spans="1:89" ht="43.5" customHeight="1">
      <c r="A32" s="1492">
        <v>23</v>
      </c>
      <c r="B32" s="1573" t="s">
        <v>99</v>
      </c>
      <c r="C32" s="1573"/>
      <c r="D32" s="1573"/>
      <c r="E32" s="2026" t="s">
        <v>1141</v>
      </c>
      <c r="F32" s="2048" t="s">
        <v>1248</v>
      </c>
      <c r="G32" s="2033"/>
      <c r="H32" s="2028" t="s">
        <v>19</v>
      </c>
      <c r="I32" s="1260">
        <v>2015</v>
      </c>
      <c r="J32" s="1260">
        <v>2015</v>
      </c>
      <c r="K32" s="1260">
        <v>2017</v>
      </c>
      <c r="L32" s="1260" t="s">
        <v>1320</v>
      </c>
      <c r="M32" s="1260"/>
      <c r="N32" s="1675" t="s">
        <v>100</v>
      </c>
      <c r="O32" s="1780">
        <f>VLOOKUP(B32,goc!$B$28:$AA$434,14,0)</f>
        <v>8000</v>
      </c>
      <c r="P32" s="1780">
        <f>VLOOKUP(B32,goc!$B$28:$AA$434,15,0)</f>
        <v>0</v>
      </c>
      <c r="Q32" s="1780">
        <f>VLOOKUP(B32,goc!$B$28:$AA$434,16,0)</f>
        <v>8000</v>
      </c>
      <c r="R32" s="1780">
        <f>VLOOKUP(B32,goc!$B$28:$AA$434,17,0)</f>
        <v>2000</v>
      </c>
      <c r="S32" s="1780">
        <f>VLOOKUP(B32,goc!$B$28:$AA$434,18,0)</f>
        <v>0</v>
      </c>
      <c r="T32" s="1780">
        <f>VLOOKUP(B32,goc!$B$28:$AA$434,19,0)</f>
        <v>2000</v>
      </c>
      <c r="U32" s="1780">
        <v>1906</v>
      </c>
      <c r="V32" s="1262">
        <v>1906</v>
      </c>
      <c r="W32" s="1780"/>
      <c r="X32" s="1780"/>
      <c r="Y32" s="1780"/>
      <c r="Z32" s="1780"/>
      <c r="AA32" s="1780"/>
      <c r="AB32" s="1780"/>
      <c r="AC32" s="1780"/>
      <c r="AD32" s="1780"/>
      <c r="AE32" s="1780">
        <f t="shared" si="3"/>
        <v>1906</v>
      </c>
      <c r="AF32" s="1780">
        <f>VLOOKUP(B32,goc!$B$28:$AA$434,21,0)</f>
        <v>1906</v>
      </c>
      <c r="AG32" s="1780">
        <f>VLOOKUP(B32,goc!$B$28:$AA$434,22,0)</f>
        <v>1906</v>
      </c>
      <c r="AH32" s="1780">
        <f>VLOOKUP(B32,goc!$B$28:$AA$434,23,0)</f>
        <v>0</v>
      </c>
      <c r="AI32" s="1780">
        <f>VLOOKUP(B32,goc!$B$28:$AA$434,24,0)</f>
        <v>0</v>
      </c>
      <c r="AJ32" s="1780">
        <f>VLOOKUP(B32,goc!$B$28:$AA$434,25,0)</f>
        <v>0</v>
      </c>
      <c r="AK32" s="1780">
        <f>VLOOKUP(B32,goc!$B$28:$AA$434,26,0)</f>
        <v>0</v>
      </c>
      <c r="AL32" s="1780">
        <f t="shared" si="4"/>
        <v>0</v>
      </c>
      <c r="AM32" s="1551"/>
      <c r="AP32" s="2030"/>
    </row>
    <row r="33" spans="1:42" ht="75" customHeight="1">
      <c r="A33" s="1492">
        <v>24</v>
      </c>
      <c r="B33" s="2042" t="s">
        <v>85</v>
      </c>
      <c r="C33" s="2042"/>
      <c r="D33" s="2042"/>
      <c r="E33" s="2026" t="s">
        <v>1141</v>
      </c>
      <c r="F33" s="2048" t="s">
        <v>1248</v>
      </c>
      <c r="G33" s="2027"/>
      <c r="H33" s="2028" t="s">
        <v>26</v>
      </c>
      <c r="I33" s="1260">
        <v>2017</v>
      </c>
      <c r="J33" s="1260" t="s">
        <v>1286</v>
      </c>
      <c r="K33" s="1260">
        <v>2019</v>
      </c>
      <c r="L33" s="1260" t="s">
        <v>1320</v>
      </c>
      <c r="M33" s="1260" t="s">
        <v>1309</v>
      </c>
      <c r="N33" s="2029" t="s">
        <v>86</v>
      </c>
      <c r="O33" s="1780">
        <f>VLOOKUP(B33,goc!$B$28:$AA$434,14,0)</f>
        <v>6612</v>
      </c>
      <c r="P33" s="1780">
        <f>VLOOKUP(B33,goc!$B$28:$AA$434,15,0)</f>
        <v>0</v>
      </c>
      <c r="Q33" s="1780">
        <f>VLOOKUP(B33,goc!$B$28:$AA$434,16,0)</f>
        <v>6612</v>
      </c>
      <c r="R33" s="1780">
        <f>VLOOKUP(B33,goc!$B$28:$AA$434,17,0)</f>
        <v>0</v>
      </c>
      <c r="S33" s="1780">
        <f>VLOOKUP(B33,goc!$B$28:$AA$434,18,0)</f>
        <v>0</v>
      </c>
      <c r="T33" s="1780">
        <f>VLOOKUP(B33,goc!$B$28:$AA$434,19,0)</f>
        <v>0</v>
      </c>
      <c r="U33" s="1780">
        <v>5950.8</v>
      </c>
      <c r="V33" s="1780"/>
      <c r="W33" s="1780"/>
      <c r="X33" s="1780">
        <v>1650</v>
      </c>
      <c r="Y33" s="1780"/>
      <c r="Z33" s="1780">
        <v>2151</v>
      </c>
      <c r="AA33" s="1780"/>
      <c r="AB33" s="1780">
        <v>2150</v>
      </c>
      <c r="AC33" s="1780"/>
      <c r="AD33" s="1780"/>
      <c r="AE33" s="1780">
        <f t="shared" ref="AE33:AE37" si="6">SUM(V33:AD33)</f>
        <v>5951</v>
      </c>
      <c r="AF33" s="1780">
        <f>VLOOKUP(B33,goc!$B$28:$AA$434,21,0)</f>
        <v>5950.8</v>
      </c>
      <c r="AG33" s="1780">
        <f>VLOOKUP(B33,goc!$B$28:$AA$434,22,0)</f>
        <v>0</v>
      </c>
      <c r="AH33" s="1780">
        <f>VLOOKUP(B33,goc!$B$28:$AA$434,23,0)</f>
        <v>5951</v>
      </c>
      <c r="AI33" s="1780">
        <f>VLOOKUP(B33,goc!$B$28:$AA$434,24,0)</f>
        <v>0</v>
      </c>
      <c r="AJ33" s="1780">
        <f>VLOOKUP(B33,goc!$B$28:$AA$434,25,0)</f>
        <v>1650</v>
      </c>
      <c r="AK33" s="1780">
        <f>VLOOKUP(B33,goc!$B$28:$AA$434,26,0)</f>
        <v>4300.8</v>
      </c>
      <c r="AL33" s="1780"/>
      <c r="AM33" s="1551"/>
      <c r="AP33" s="2030">
        <f t="shared" ref="AP33:AP37" si="7">O33-R33-AF33</f>
        <v>661.19999999999982</v>
      </c>
    </row>
    <row r="34" spans="1:42" ht="47.25">
      <c r="A34" s="1492">
        <v>25</v>
      </c>
      <c r="B34" s="2050" t="s">
        <v>103</v>
      </c>
      <c r="C34" s="2050"/>
      <c r="D34" s="2050"/>
      <c r="E34" s="2026" t="s">
        <v>1141</v>
      </c>
      <c r="F34" s="2048" t="s">
        <v>1248</v>
      </c>
      <c r="G34" s="2051"/>
      <c r="H34" s="2028" t="s">
        <v>19</v>
      </c>
      <c r="I34" s="1260">
        <v>2017</v>
      </c>
      <c r="J34" s="1260" t="s">
        <v>1286</v>
      </c>
      <c r="K34" s="1260">
        <v>2019</v>
      </c>
      <c r="L34" s="1260" t="s">
        <v>1320</v>
      </c>
      <c r="M34" s="1260"/>
      <c r="N34" s="1675" t="s">
        <v>104</v>
      </c>
      <c r="O34" s="1780">
        <f>VLOOKUP(B34,goc!$B$28:$AA$434,14,0)</f>
        <v>3382</v>
      </c>
      <c r="P34" s="1780">
        <f>VLOOKUP(B34,goc!$B$28:$AA$434,15,0)</f>
        <v>0</v>
      </c>
      <c r="Q34" s="1780">
        <f>VLOOKUP(B34,goc!$B$28:$AA$434,16,0)</f>
        <v>2000</v>
      </c>
      <c r="R34" s="1780">
        <f>VLOOKUP(B34,goc!$B$28:$AA$434,17,0)</f>
        <v>0</v>
      </c>
      <c r="S34" s="1780">
        <f>VLOOKUP(B34,goc!$B$28:$AA$434,18,0)</f>
        <v>0</v>
      </c>
      <c r="T34" s="1780">
        <f>VLOOKUP(B34,goc!$B$28:$AA$434,19,0)</f>
        <v>0</v>
      </c>
      <c r="U34" s="1780">
        <v>1800</v>
      </c>
      <c r="V34" s="1780"/>
      <c r="W34" s="1780"/>
      <c r="X34" s="1780">
        <v>900</v>
      </c>
      <c r="Y34" s="1780"/>
      <c r="Z34" s="1780">
        <v>900</v>
      </c>
      <c r="AA34" s="1780"/>
      <c r="AB34" s="1780"/>
      <c r="AC34" s="1780"/>
      <c r="AD34" s="1780"/>
      <c r="AE34" s="1780">
        <f t="shared" si="6"/>
        <v>1800</v>
      </c>
      <c r="AF34" s="1780">
        <f>VLOOKUP(B34,goc!$B$28:$AA$434,21,0)</f>
        <v>1800</v>
      </c>
      <c r="AG34" s="1780">
        <f>VLOOKUP(B34,goc!$B$28:$AA$434,22,0)</f>
        <v>0</v>
      </c>
      <c r="AH34" s="1780">
        <f>VLOOKUP(B34,goc!$B$28:$AA$434,23,0)</f>
        <v>1800</v>
      </c>
      <c r="AI34" s="1780">
        <f>VLOOKUP(B34,goc!$B$28:$AA$434,24,0)</f>
        <v>0</v>
      </c>
      <c r="AJ34" s="1780">
        <f>VLOOKUP(B34,goc!$B$28:$AA$434,25,0)</f>
        <v>900</v>
      </c>
      <c r="AK34" s="1780">
        <f>VLOOKUP(B34,goc!$B$28:$AA$434,26,0)</f>
        <v>900</v>
      </c>
      <c r="AL34" s="1780">
        <f t="shared" si="4"/>
        <v>0</v>
      </c>
      <c r="AM34" s="1551"/>
      <c r="AP34" s="2030">
        <f t="shared" si="7"/>
        <v>1582</v>
      </c>
    </row>
    <row r="35" spans="1:42" ht="75" customHeight="1">
      <c r="A35" s="1492">
        <v>26</v>
      </c>
      <c r="B35" s="1254" t="s">
        <v>87</v>
      </c>
      <c r="C35" s="1254"/>
      <c r="D35" s="1254"/>
      <c r="E35" s="2026" t="s">
        <v>1141</v>
      </c>
      <c r="F35" s="2048" t="s">
        <v>1248</v>
      </c>
      <c r="G35" s="2027"/>
      <c r="H35" s="2028" t="s">
        <v>19</v>
      </c>
      <c r="I35" s="1260">
        <v>2018</v>
      </c>
      <c r="J35" s="1260" t="s">
        <v>1286</v>
      </c>
      <c r="K35" s="1260">
        <v>2020</v>
      </c>
      <c r="L35" s="1260" t="s">
        <v>1320</v>
      </c>
      <c r="M35" s="1260" t="s">
        <v>1311</v>
      </c>
      <c r="N35" s="1415" t="s">
        <v>2185</v>
      </c>
      <c r="O35" s="1780">
        <f>VLOOKUP(B35,goc!$B$28:$AA$434,14,0)</f>
        <v>4200</v>
      </c>
      <c r="P35" s="1780">
        <f>VLOOKUP(B35,goc!$B$28:$AA$434,15,0)</f>
        <v>0</v>
      </c>
      <c r="Q35" s="1780">
        <f>VLOOKUP(B35,goc!$B$28:$AA$434,16,0)</f>
        <v>4200</v>
      </c>
      <c r="R35" s="1780">
        <f>VLOOKUP(B35,goc!$B$28:$AA$434,17,0)</f>
        <v>0</v>
      </c>
      <c r="S35" s="1780">
        <f>VLOOKUP(B35,goc!$B$28:$AA$434,18,0)</f>
        <v>0</v>
      </c>
      <c r="T35" s="1780">
        <f>VLOOKUP(B35,goc!$B$28:$AA$434,19,0)</f>
        <v>0</v>
      </c>
      <c r="U35" s="1780">
        <v>3780</v>
      </c>
      <c r="V35" s="1780"/>
      <c r="W35" s="1780"/>
      <c r="X35" s="1780"/>
      <c r="Y35" s="1780">
        <v>40</v>
      </c>
      <c r="Z35" s="1780">
        <v>1122</v>
      </c>
      <c r="AA35" s="1780"/>
      <c r="AB35" s="1780">
        <v>1309</v>
      </c>
      <c r="AC35" s="1780"/>
      <c r="AD35" s="1780">
        <v>1309</v>
      </c>
      <c r="AE35" s="1780">
        <f t="shared" si="6"/>
        <v>3780</v>
      </c>
      <c r="AF35" s="1780">
        <f>VLOOKUP(B35,goc!$B$28:$AA$434,21,0)</f>
        <v>3780</v>
      </c>
      <c r="AG35" s="1780">
        <f>VLOOKUP(B35,goc!$B$28:$AA$434,22,0)</f>
        <v>0</v>
      </c>
      <c r="AH35" s="1780">
        <f>VLOOKUP(B35,goc!$B$28:$AA$434,23,0)</f>
        <v>3780</v>
      </c>
      <c r="AI35" s="1780">
        <f>VLOOKUP(B35,goc!$B$28:$AA$434,24,0)</f>
        <v>0</v>
      </c>
      <c r="AJ35" s="1780">
        <f>VLOOKUP(B35,goc!$B$28:$AA$434,25,0)</f>
        <v>0</v>
      </c>
      <c r="AK35" s="1780">
        <f>VLOOKUP(B35,goc!$B$28:$AA$434,26,0)</f>
        <v>3780</v>
      </c>
      <c r="AL35" s="1780">
        <f t="shared" si="4"/>
        <v>0</v>
      </c>
      <c r="AM35" s="1551"/>
      <c r="AP35" s="2030">
        <f t="shared" si="7"/>
        <v>420</v>
      </c>
    </row>
    <row r="36" spans="1:42" ht="63">
      <c r="A36" s="1492">
        <v>27</v>
      </c>
      <c r="B36" s="2052" t="s">
        <v>88</v>
      </c>
      <c r="C36" s="2052"/>
      <c r="D36" s="2052"/>
      <c r="E36" s="2026" t="s">
        <v>1141</v>
      </c>
      <c r="F36" s="2048" t="s">
        <v>1248</v>
      </c>
      <c r="G36" s="2027"/>
      <c r="H36" s="2028" t="s">
        <v>211</v>
      </c>
      <c r="I36" s="1260">
        <v>2018</v>
      </c>
      <c r="J36" s="1260" t="s">
        <v>1286</v>
      </c>
      <c r="K36" s="1260">
        <v>2020</v>
      </c>
      <c r="L36" s="1260" t="s">
        <v>1320</v>
      </c>
      <c r="M36" s="1260" t="s">
        <v>1312</v>
      </c>
      <c r="N36" s="1415" t="s">
        <v>2186</v>
      </c>
      <c r="O36" s="1780">
        <f>VLOOKUP(B36,goc!$B$28:$AA$434,14,0)</f>
        <v>5000</v>
      </c>
      <c r="P36" s="1780">
        <f>VLOOKUP(B36,goc!$B$28:$AA$434,15,0)</f>
        <v>0</v>
      </c>
      <c r="Q36" s="1780">
        <f>VLOOKUP(B36,goc!$B$28:$AA$434,16,0)</f>
        <v>5000</v>
      </c>
      <c r="R36" s="1780">
        <f>VLOOKUP(B36,goc!$B$28:$AA$434,17,0)</f>
        <v>0</v>
      </c>
      <c r="S36" s="1780">
        <f>VLOOKUP(B36,goc!$B$28:$AA$434,18,0)</f>
        <v>0</v>
      </c>
      <c r="T36" s="1780">
        <f>VLOOKUP(B36,goc!$B$28:$AA$434,19,0)</f>
        <v>0</v>
      </c>
      <c r="U36" s="1780">
        <v>4500</v>
      </c>
      <c r="V36" s="1780"/>
      <c r="W36" s="1780"/>
      <c r="X36" s="1780"/>
      <c r="Y36" s="1780">
        <v>60</v>
      </c>
      <c r="Z36" s="1780">
        <v>1332</v>
      </c>
      <c r="AA36" s="1780"/>
      <c r="AB36" s="1780">
        <v>1554</v>
      </c>
      <c r="AC36" s="1780"/>
      <c r="AD36" s="1780">
        <v>1554</v>
      </c>
      <c r="AE36" s="1780">
        <f t="shared" si="6"/>
        <v>4500</v>
      </c>
      <c r="AF36" s="1780">
        <f>VLOOKUP(B36,goc!$B$28:$AA$434,21,0)</f>
        <v>4500</v>
      </c>
      <c r="AG36" s="1780">
        <f>VLOOKUP(B36,goc!$B$28:$AA$434,22,0)</f>
        <v>0</v>
      </c>
      <c r="AH36" s="1780">
        <f>VLOOKUP(B36,goc!$B$28:$AA$434,23,0)</f>
        <v>4500</v>
      </c>
      <c r="AI36" s="1780">
        <f>VLOOKUP(B36,goc!$B$28:$AA$434,24,0)</f>
        <v>0</v>
      </c>
      <c r="AJ36" s="1780">
        <f>VLOOKUP(B36,goc!$B$28:$AA$434,25,0)</f>
        <v>0</v>
      </c>
      <c r="AK36" s="1780">
        <f>VLOOKUP(B36,goc!$B$28:$AA$434,26,0)</f>
        <v>4500</v>
      </c>
      <c r="AL36" s="1780">
        <f t="shared" si="4"/>
        <v>0</v>
      </c>
      <c r="AM36" s="1551"/>
      <c r="AP36" s="2030">
        <f t="shared" si="7"/>
        <v>500</v>
      </c>
    </row>
    <row r="37" spans="1:42" ht="63">
      <c r="A37" s="1492">
        <v>28</v>
      </c>
      <c r="B37" s="2053" t="s">
        <v>90</v>
      </c>
      <c r="C37" s="2053"/>
      <c r="D37" s="2053"/>
      <c r="E37" s="2026" t="s">
        <v>1141</v>
      </c>
      <c r="F37" s="2048" t="s">
        <v>1248</v>
      </c>
      <c r="G37" s="2027"/>
      <c r="H37" s="2028" t="s">
        <v>132</v>
      </c>
      <c r="I37" s="1260">
        <v>2018</v>
      </c>
      <c r="J37" s="1260" t="s">
        <v>1286</v>
      </c>
      <c r="K37" s="1260">
        <v>2020</v>
      </c>
      <c r="L37" s="1260" t="s">
        <v>1320</v>
      </c>
      <c r="M37" s="1260" t="s">
        <v>1313</v>
      </c>
      <c r="N37" s="1415" t="s">
        <v>2184</v>
      </c>
      <c r="O37" s="1780">
        <f>VLOOKUP(B37,goc!$B$28:$AA$434,14,0)</f>
        <v>5500</v>
      </c>
      <c r="P37" s="1780">
        <f>VLOOKUP(B37,goc!$B$28:$AA$434,15,0)</f>
        <v>0</v>
      </c>
      <c r="Q37" s="1780">
        <f>VLOOKUP(B37,goc!$B$28:$AA$434,16,0)</f>
        <v>5500</v>
      </c>
      <c r="R37" s="1780">
        <f>VLOOKUP(B37,goc!$B$28:$AA$434,17,0)</f>
        <v>0</v>
      </c>
      <c r="S37" s="1780">
        <f>VLOOKUP(B37,goc!$B$28:$AA$434,18,0)</f>
        <v>0</v>
      </c>
      <c r="T37" s="1780">
        <f>VLOOKUP(B37,goc!$B$28:$AA$434,19,0)</f>
        <v>0</v>
      </c>
      <c r="U37" s="1780">
        <v>4950</v>
      </c>
      <c r="V37" s="1780"/>
      <c r="W37" s="1780"/>
      <c r="X37" s="1780"/>
      <c r="Y37" s="1780">
        <v>60</v>
      </c>
      <c r="Z37" s="1780">
        <v>1467</v>
      </c>
      <c r="AA37" s="1780"/>
      <c r="AB37" s="1780">
        <v>1712</v>
      </c>
      <c r="AC37" s="1780"/>
      <c r="AD37" s="1780">
        <v>1711</v>
      </c>
      <c r="AE37" s="1780">
        <f t="shared" si="6"/>
        <v>4950</v>
      </c>
      <c r="AF37" s="1780">
        <f>VLOOKUP(B37,goc!$B$28:$AA$434,21,0)</f>
        <v>4950</v>
      </c>
      <c r="AG37" s="1780">
        <f>VLOOKUP(B37,goc!$B$28:$AA$434,22,0)</f>
        <v>0</v>
      </c>
      <c r="AH37" s="1780">
        <f>VLOOKUP(B37,goc!$B$28:$AA$434,23,0)</f>
        <v>4950</v>
      </c>
      <c r="AI37" s="1780">
        <f>VLOOKUP(B37,goc!$B$28:$AA$434,24,0)</f>
        <v>0</v>
      </c>
      <c r="AJ37" s="1780">
        <f>VLOOKUP(B37,goc!$B$28:$AA$434,25,0)</f>
        <v>0</v>
      </c>
      <c r="AK37" s="1780">
        <f>VLOOKUP(B37,goc!$B$28:$AA$434,26,0)</f>
        <v>4950</v>
      </c>
      <c r="AL37" s="1780">
        <f t="shared" si="4"/>
        <v>0</v>
      </c>
      <c r="AM37" s="1551"/>
      <c r="AP37" s="2030">
        <f t="shared" si="7"/>
        <v>550</v>
      </c>
    </row>
    <row r="38" spans="1:42" s="2060" customFormat="1" ht="35.25" customHeight="1">
      <c r="A38" s="1668" t="s">
        <v>2130</v>
      </c>
      <c r="B38" s="1669" t="s">
        <v>2123</v>
      </c>
      <c r="C38" s="2054"/>
      <c r="D38" s="2055"/>
      <c r="E38" s="2056"/>
      <c r="F38" s="2056"/>
      <c r="G38" s="2056"/>
      <c r="H38" s="2054"/>
      <c r="I38" s="2057"/>
      <c r="J38" s="2057"/>
      <c r="K38" s="2058"/>
      <c r="L38" s="2058"/>
      <c r="M38" s="2058"/>
      <c r="N38" s="2059"/>
      <c r="O38" s="1670">
        <f>SUBTOTAL(109,O39:O51)</f>
        <v>91414</v>
      </c>
      <c r="P38" s="1670">
        <f>SUBTOTAL(109,P40:P51)</f>
        <v>0</v>
      </c>
      <c r="Q38" s="1670">
        <f>SUBTOTAL(109,Q39:Q51)</f>
        <v>74880</v>
      </c>
      <c r="R38" s="1670">
        <f>SUBTOTAL(109,R40:R51)</f>
        <v>15773</v>
      </c>
      <c r="S38" s="1670">
        <f>SUBTOTAL(109,S40:S51)</f>
        <v>0</v>
      </c>
      <c r="T38" s="1670">
        <f>SUBTOTAL(109,T40:T51)</f>
        <v>15773</v>
      </c>
      <c r="U38" s="1670">
        <f>SUBTOTAL(109,U39:U51)</f>
        <v>18721</v>
      </c>
      <c r="V38" s="1670">
        <f t="shared" ref="V38:AB38" si="8">SUBTOTAL(109,V40:V51)</f>
        <v>680</v>
      </c>
      <c r="W38" s="1670">
        <f t="shared" si="8"/>
        <v>0</v>
      </c>
      <c r="X38" s="1670">
        <f t="shared" si="8"/>
        <v>5350</v>
      </c>
      <c r="Y38" s="1670">
        <f t="shared" si="8"/>
        <v>0</v>
      </c>
      <c r="Z38" s="1670">
        <f t="shared" si="8"/>
        <v>4674</v>
      </c>
      <c r="AA38" s="1670">
        <f t="shared" si="8"/>
        <v>0</v>
      </c>
      <c r="AB38" s="1670">
        <f t="shared" si="8"/>
        <v>9570</v>
      </c>
      <c r="AC38" s="1670"/>
      <c r="AD38" s="1670">
        <f>SUBTOTAL(109,AD40:AD51)</f>
        <v>11780</v>
      </c>
      <c r="AE38" s="1670">
        <f>SUBTOTAL(109,AE39:AE51)</f>
        <v>32636</v>
      </c>
      <c r="AF38" s="1670">
        <f t="shared" ref="AF38:AK38" si="9">SUBTOTAL(109,AF40:AF51)</f>
        <v>17221</v>
      </c>
      <c r="AG38" s="1670">
        <f t="shared" si="9"/>
        <v>372</v>
      </c>
      <c r="AH38" s="1670">
        <f t="shared" si="9"/>
        <v>16849</v>
      </c>
      <c r="AI38" s="1670">
        <f t="shared" si="9"/>
        <v>0</v>
      </c>
      <c r="AJ38" s="1670">
        <f t="shared" si="9"/>
        <v>5350</v>
      </c>
      <c r="AK38" s="1670">
        <f t="shared" si="9"/>
        <v>11499</v>
      </c>
      <c r="AL38" s="1670">
        <f>AE38-U38</f>
        <v>13915</v>
      </c>
      <c r="AM38" s="2056"/>
    </row>
    <row r="39" spans="1:42" ht="38.25" customHeight="1">
      <c r="A39" s="1492">
        <v>1</v>
      </c>
      <c r="B39" s="2038" t="s">
        <v>79</v>
      </c>
      <c r="C39" s="2038"/>
      <c r="D39" s="2038"/>
      <c r="E39" s="2026" t="s">
        <v>1141</v>
      </c>
      <c r="F39" s="1258" t="s">
        <v>1247</v>
      </c>
      <c r="G39" s="2027"/>
      <c r="H39" s="1290" t="s">
        <v>1146</v>
      </c>
      <c r="I39" s="1260">
        <v>2014</v>
      </c>
      <c r="J39" s="1260">
        <v>2014</v>
      </c>
      <c r="K39" s="1260">
        <v>2016</v>
      </c>
      <c r="L39" s="1260">
        <v>2016</v>
      </c>
      <c r="M39" s="1260"/>
      <c r="N39" s="2029" t="s">
        <v>80</v>
      </c>
      <c r="O39" s="1780">
        <f>VLOOKUP(B39,goc!$B$28:$AA$434,14,0)</f>
        <v>23195</v>
      </c>
      <c r="P39" s="1780">
        <f>VLOOKUP(B39,goc!$B$28:$AA$434,15,0)</f>
        <v>0</v>
      </c>
      <c r="Q39" s="1780">
        <f>VLOOKUP(B39,goc!$B$28:$AA$434,16,0)</f>
        <v>7661</v>
      </c>
      <c r="R39" s="1780">
        <f>VLOOKUP(B39,goc!$B$28:$AA$434,17,0)</f>
        <v>9200</v>
      </c>
      <c r="S39" s="1780">
        <f>VLOOKUP(B39,goc!$B$28:$AA$434,18,0)</f>
        <v>0</v>
      </c>
      <c r="T39" s="1780">
        <f>VLOOKUP(B39,goc!$B$28:$AA$434,19,0)</f>
        <v>200</v>
      </c>
      <c r="U39" s="1780">
        <v>1500</v>
      </c>
      <c r="V39" s="1780">
        <v>1086</v>
      </c>
      <c r="W39" s="1780"/>
      <c r="X39" s="1780">
        <v>106</v>
      </c>
      <c r="Y39" s="1780"/>
      <c r="Z39" s="1780"/>
      <c r="AA39" s="1780"/>
      <c r="AB39" s="1780"/>
      <c r="AC39" s="1780"/>
      <c r="AD39" s="1780"/>
      <c r="AE39" s="1780">
        <f>SUM(V39:AD39)</f>
        <v>1192</v>
      </c>
      <c r="AF39" s="1780">
        <f>VLOOKUP(B39,goc!$B$28:$AA$434,21,0)</f>
        <v>1500</v>
      </c>
      <c r="AG39" s="1780">
        <f>VLOOKUP(B39,goc!$B$28:$AA$434,22,0)</f>
        <v>1394</v>
      </c>
      <c r="AH39" s="1780">
        <f>VLOOKUP(B39,goc!$B$28:$AA$434,23,0)</f>
        <v>106</v>
      </c>
      <c r="AI39" s="1780">
        <f>VLOOKUP(B39,goc!$B$28:$AA$434,24,0)</f>
        <v>0</v>
      </c>
      <c r="AJ39" s="1780">
        <f>VLOOKUP(B39,goc!$B$28:$AA$434,25,0)</f>
        <v>106</v>
      </c>
      <c r="AK39" s="1780">
        <f>VLOOKUP(B39,goc!$B$28:$AA$434,26,0)</f>
        <v>0</v>
      </c>
      <c r="AL39" s="1780">
        <f>AE39-U39</f>
        <v>-308</v>
      </c>
      <c r="AM39" s="1551"/>
      <c r="AP39" s="2030"/>
    </row>
    <row r="40" spans="1:42" s="21" customFormat="1" ht="38.25" customHeight="1">
      <c r="A40" s="1492">
        <v>2</v>
      </c>
      <c r="B40" s="1254" t="s">
        <v>59</v>
      </c>
      <c r="C40" s="2031"/>
      <c r="D40" s="2032"/>
      <c r="E40" s="2026" t="s">
        <v>1141</v>
      </c>
      <c r="F40" s="1257" t="s">
        <v>1140</v>
      </c>
      <c r="G40" s="2027"/>
      <c r="H40" s="2028" t="s">
        <v>132</v>
      </c>
      <c r="I40" s="1530">
        <v>2010</v>
      </c>
      <c r="J40" s="1531" t="s">
        <v>1283</v>
      </c>
      <c r="K40" s="1530">
        <v>2010</v>
      </c>
      <c r="L40" s="1531" t="s">
        <v>1178</v>
      </c>
      <c r="M40" s="1530"/>
      <c r="N40" s="1315" t="s">
        <v>1104</v>
      </c>
      <c r="O40" s="1780">
        <f>VLOOKUP(B40,goc!$B$28:$AA$434,14,0)</f>
        <v>3950</v>
      </c>
      <c r="P40" s="1780">
        <f>VLOOKUP(B40,goc!$B$28:$AA$434,15,0)</f>
        <v>0</v>
      </c>
      <c r="Q40" s="1780">
        <f>VLOOKUP(B40,goc!$B$28:$AA$434,16,0)</f>
        <v>3950</v>
      </c>
      <c r="R40" s="1780">
        <f>VLOOKUP(B40,goc!$B$28:$AA$434,17,0)</f>
        <v>3270</v>
      </c>
      <c r="S40" s="1780">
        <f>VLOOKUP(B40,goc!$B$28:$AA$434,18,0)</f>
        <v>0</v>
      </c>
      <c r="T40" s="1780">
        <f>VLOOKUP(B40,goc!$B$28:$AA$434,19,0)</f>
        <v>3270</v>
      </c>
      <c r="U40" s="1780">
        <v>372</v>
      </c>
      <c r="V40" s="1780">
        <v>680</v>
      </c>
      <c r="W40" s="1780"/>
      <c r="X40" s="1780"/>
      <c r="Y40" s="1780"/>
      <c r="Z40" s="1780"/>
      <c r="AA40" s="1780"/>
      <c r="AB40" s="1780"/>
      <c r="AC40" s="1780"/>
      <c r="AD40" s="1780"/>
      <c r="AE40" s="1780">
        <f t="shared" ref="AE40:AE49" si="10">SUM(V40:AD40)</f>
        <v>680</v>
      </c>
      <c r="AF40" s="1780">
        <f>VLOOKUP(B40,goc!$B$28:$AA$434,21,0)</f>
        <v>372</v>
      </c>
      <c r="AG40" s="1780">
        <f>VLOOKUP(B40,goc!$B$28:$AA$434,22,0)</f>
        <v>372</v>
      </c>
      <c r="AH40" s="1780">
        <f>VLOOKUP(B40,goc!$B$28:$AA$434,23,0)</f>
        <v>0</v>
      </c>
      <c r="AI40" s="1780">
        <f>VLOOKUP(B40,goc!$B$28:$AA$434,24,0)</f>
        <v>0</v>
      </c>
      <c r="AJ40" s="1780">
        <f>VLOOKUP(B40,goc!$B$28:$AA$434,25,0)</f>
        <v>0</v>
      </c>
      <c r="AK40" s="1780">
        <f>VLOOKUP(B40,goc!$B$28:$AA$434,26,0)</f>
        <v>0</v>
      </c>
      <c r="AL40" s="1780">
        <f>AE40-U40</f>
        <v>308</v>
      </c>
      <c r="AM40" s="1342"/>
      <c r="AN40" s="2061" t="s">
        <v>2180</v>
      </c>
      <c r="AO40" s="1776"/>
      <c r="AP40" s="2030">
        <f>O40-R40-AF40</f>
        <v>308</v>
      </c>
    </row>
    <row r="41" spans="1:42" ht="63">
      <c r="A41" s="1492">
        <v>3</v>
      </c>
      <c r="B41" s="1573" t="s">
        <v>101</v>
      </c>
      <c r="C41" s="1573"/>
      <c r="D41" s="1573"/>
      <c r="E41" s="2026" t="s">
        <v>1141</v>
      </c>
      <c r="F41" s="2048" t="s">
        <v>1248</v>
      </c>
      <c r="G41" s="2027"/>
      <c r="H41" s="2028" t="s">
        <v>26</v>
      </c>
      <c r="I41" s="1260">
        <v>2017</v>
      </c>
      <c r="J41" s="1260" t="s">
        <v>1286</v>
      </c>
      <c r="K41" s="1260">
        <v>2019</v>
      </c>
      <c r="L41" s="1260" t="s">
        <v>1320</v>
      </c>
      <c r="M41" s="1260" t="s">
        <v>1310</v>
      </c>
      <c r="N41" s="2061" t="s">
        <v>102</v>
      </c>
      <c r="O41" s="1780">
        <f>VLOOKUP(B41,goc!$B$28:$AA$434,14,0)</f>
        <v>5063</v>
      </c>
      <c r="P41" s="1780">
        <f>VLOOKUP(B41,goc!$B$28:$AA$434,15,0)</f>
        <v>0</v>
      </c>
      <c r="Q41" s="1780">
        <f>VLOOKUP(B41,goc!$B$28:$AA$434,16,0)</f>
        <v>5063</v>
      </c>
      <c r="R41" s="1780">
        <f>VLOOKUP(B41,goc!$B$28:$AA$434,17,0)</f>
        <v>0</v>
      </c>
      <c r="S41" s="1780">
        <f>VLOOKUP(B41,goc!$B$28:$AA$434,18,0)</f>
        <v>0</v>
      </c>
      <c r="T41" s="1780">
        <f>VLOOKUP(B41,goc!$B$28:$AA$434,19,0)</f>
        <v>0</v>
      </c>
      <c r="U41" s="1780">
        <v>4600</v>
      </c>
      <c r="V41" s="1780"/>
      <c r="W41" s="1780"/>
      <c r="X41" s="1780">
        <v>1350</v>
      </c>
      <c r="Y41" s="1780"/>
      <c r="Z41" s="1780">
        <v>1625</v>
      </c>
      <c r="AA41" s="1780"/>
      <c r="AB41" s="1780"/>
      <c r="AC41" s="1780"/>
      <c r="AD41" s="1780"/>
      <c r="AE41" s="1780">
        <f>SUM(V41:AD41)</f>
        <v>2975</v>
      </c>
      <c r="AF41" s="1780">
        <f>VLOOKUP(B41,goc!$B$28:$AA$434,21,0)</f>
        <v>4600</v>
      </c>
      <c r="AG41" s="1780" t="str">
        <f>VLOOKUP(B41,goc!$B$28:$AA$434,22,0)</f>
        <v xml:space="preserve"> -</v>
      </c>
      <c r="AH41" s="1780">
        <f>VLOOKUP(B41,goc!$B$28:$AA$434,23,0)</f>
        <v>4600</v>
      </c>
      <c r="AI41" s="1780">
        <f>VLOOKUP(B41,goc!$B$28:$AA$434,24,0)</f>
        <v>0</v>
      </c>
      <c r="AJ41" s="1780">
        <f>VLOOKUP(B41,goc!$B$28:$AA$434,25,0)</f>
        <v>1350</v>
      </c>
      <c r="AK41" s="1780">
        <f>VLOOKUP(B41,goc!$B$28:$AA$434,26,0)</f>
        <v>3250</v>
      </c>
      <c r="AL41" s="1780">
        <f t="shared" ref="AL41:AL62" si="11">AE41-U41</f>
        <v>-1625</v>
      </c>
      <c r="AM41" s="1551"/>
      <c r="AP41" s="2030">
        <f>O41-R41-AF41</f>
        <v>463</v>
      </c>
    </row>
    <row r="42" spans="1:42" ht="126">
      <c r="A42" s="1492">
        <v>4</v>
      </c>
      <c r="B42" s="2038" t="s">
        <v>2192</v>
      </c>
      <c r="C42" s="2038"/>
      <c r="D42" s="2038"/>
      <c r="E42" s="2026" t="s">
        <v>1141</v>
      </c>
      <c r="F42" s="2048" t="s">
        <v>1248</v>
      </c>
      <c r="G42" s="2027"/>
      <c r="H42" s="2028" t="s">
        <v>19</v>
      </c>
      <c r="I42" s="1260">
        <v>2011</v>
      </c>
      <c r="J42" s="1260">
        <v>2014</v>
      </c>
      <c r="K42" s="1260">
        <v>2015</v>
      </c>
      <c r="L42" s="1260" t="s">
        <v>1320</v>
      </c>
      <c r="M42" s="1260"/>
      <c r="N42" s="2029" t="s">
        <v>84</v>
      </c>
      <c r="O42" s="1780">
        <f>VLOOKUP(B42,goc!$B$28:$AA$434,14,0)</f>
        <v>21724</v>
      </c>
      <c r="P42" s="1780">
        <f>VLOOKUP(B42,goc!$B$28:$AA$434,15,0)</f>
        <v>0</v>
      </c>
      <c r="Q42" s="1780">
        <f>VLOOKUP(B42,goc!$B$28:$AA$434,16,0)</f>
        <v>21724</v>
      </c>
      <c r="R42" s="1780">
        <f>VLOOKUP(B42,goc!$B$28:$AA$434,17,0)</f>
        <v>12503</v>
      </c>
      <c r="S42" s="1780">
        <f>VLOOKUP(B42,goc!$B$28:$AA$434,18,0)</f>
        <v>0</v>
      </c>
      <c r="T42" s="1780">
        <f>VLOOKUP(B42,goc!$B$28:$AA$434,19,0)</f>
        <v>12503</v>
      </c>
      <c r="U42" s="1780">
        <v>7049</v>
      </c>
      <c r="V42" s="1780"/>
      <c r="W42" s="1780"/>
      <c r="X42" s="1780">
        <v>4000</v>
      </c>
      <c r="Y42" s="1780"/>
      <c r="Z42" s="1780">
        <v>3049</v>
      </c>
      <c r="AA42" s="1780"/>
      <c r="AB42" s="1780"/>
      <c r="AC42" s="1780"/>
      <c r="AD42" s="1780"/>
      <c r="AE42" s="1780">
        <f t="shared" si="10"/>
        <v>7049</v>
      </c>
      <c r="AF42" s="1780">
        <f>VLOOKUP(B42,goc!$B$28:$AA$434,21,0)</f>
        <v>7049</v>
      </c>
      <c r="AG42" s="1780">
        <f>VLOOKUP(B42,goc!$B$28:$AA$434,22,0)</f>
        <v>0</v>
      </c>
      <c r="AH42" s="1780">
        <f>VLOOKUP(B42,goc!$B$28:$AA$434,23,0)</f>
        <v>7049</v>
      </c>
      <c r="AI42" s="1780">
        <f>VLOOKUP(B42,goc!$B$28:$AA$434,24,0)</f>
        <v>0</v>
      </c>
      <c r="AJ42" s="1780">
        <f>VLOOKUP(B42,goc!$B$28:$AA$434,25,0)</f>
        <v>4000</v>
      </c>
      <c r="AK42" s="1780">
        <f>VLOOKUP(B42,goc!$B$28:$AA$434,26,0)</f>
        <v>3049</v>
      </c>
      <c r="AL42" s="1780">
        <f t="shared" si="11"/>
        <v>0</v>
      </c>
      <c r="AM42" s="1342"/>
      <c r="AN42" s="2029" t="s">
        <v>2191</v>
      </c>
      <c r="AP42" s="2030">
        <f>O42-R42-AF42</f>
        <v>2172</v>
      </c>
    </row>
    <row r="43" spans="1:42" ht="78.75">
      <c r="A43" s="1492">
        <v>5</v>
      </c>
      <c r="B43" s="2052" t="s">
        <v>89</v>
      </c>
      <c r="C43" s="2052"/>
      <c r="D43" s="2052"/>
      <c r="E43" s="2026" t="s">
        <v>1141</v>
      </c>
      <c r="F43" s="2048" t="s">
        <v>1248</v>
      </c>
      <c r="G43" s="2033" t="s">
        <v>9</v>
      </c>
      <c r="H43" s="2028" t="s">
        <v>51</v>
      </c>
      <c r="I43" s="1260">
        <v>2019</v>
      </c>
      <c r="J43" s="1260" t="s">
        <v>1286</v>
      </c>
      <c r="K43" s="1260">
        <v>2021</v>
      </c>
      <c r="L43" s="1260" t="s">
        <v>1320</v>
      </c>
      <c r="M43" s="2062" t="s">
        <v>97</v>
      </c>
      <c r="N43" s="1415" t="s">
        <v>2183</v>
      </c>
      <c r="O43" s="1780">
        <f>VLOOKUP(B43,goc!$B$28:$AA$434,14,0)</f>
        <v>3000</v>
      </c>
      <c r="P43" s="1780">
        <f>VLOOKUP(B43,goc!$B$28:$AA$434,15,0)</f>
        <v>0</v>
      </c>
      <c r="Q43" s="1780">
        <f>VLOOKUP(B43,goc!$B$28:$AA$434,16,0)</f>
        <v>3000</v>
      </c>
      <c r="R43" s="1780">
        <f>VLOOKUP(B43,goc!$B$28:$AA$434,17,0)</f>
        <v>0</v>
      </c>
      <c r="S43" s="1780">
        <f>VLOOKUP(B43,goc!$B$28:$AA$434,18,0)</f>
        <v>0</v>
      </c>
      <c r="T43" s="1780">
        <f>VLOOKUP(B43,goc!$B$28:$AA$434,19,0)</f>
        <v>0</v>
      </c>
      <c r="U43" s="1780">
        <v>2700</v>
      </c>
      <c r="V43" s="1780"/>
      <c r="W43" s="1780"/>
      <c r="X43" s="1780"/>
      <c r="Y43" s="1780"/>
      <c r="Z43" s="1780"/>
      <c r="AA43" s="1780"/>
      <c r="AB43" s="1780">
        <v>900</v>
      </c>
      <c r="AC43" s="1780"/>
      <c r="AD43" s="1780">
        <v>450</v>
      </c>
      <c r="AE43" s="1780">
        <f t="shared" si="10"/>
        <v>1350</v>
      </c>
      <c r="AF43" s="1780">
        <f>VLOOKUP(B43,goc!$B$28:$AA$434,21,0)</f>
        <v>2700</v>
      </c>
      <c r="AG43" s="1780">
        <f>VLOOKUP(B43,goc!$B$28:$AA$434,22,0)</f>
        <v>0</v>
      </c>
      <c r="AH43" s="1780">
        <f>VLOOKUP(B43,goc!$B$28:$AA$434,23,0)</f>
        <v>2700</v>
      </c>
      <c r="AI43" s="1780">
        <f>VLOOKUP(B43,goc!$B$28:$AA$434,24,0)</f>
        <v>0</v>
      </c>
      <c r="AJ43" s="1780">
        <f>VLOOKUP(B43,goc!$B$28:$AA$434,25,0)</f>
        <v>0</v>
      </c>
      <c r="AK43" s="1780">
        <f>VLOOKUP(B43,goc!$B$28:$AA$434,26,0)</f>
        <v>2700</v>
      </c>
      <c r="AL43" s="1780">
        <f t="shared" si="11"/>
        <v>-1350</v>
      </c>
      <c r="AM43" s="1342"/>
      <c r="AN43" s="2063" t="s">
        <v>2181</v>
      </c>
      <c r="AP43" s="2030">
        <f>O43-R43-AF43</f>
        <v>300</v>
      </c>
    </row>
    <row r="44" spans="1:42" ht="75" customHeight="1">
      <c r="A44" s="1492">
        <v>6</v>
      </c>
      <c r="B44" s="2052" t="s">
        <v>91</v>
      </c>
      <c r="C44" s="2052"/>
      <c r="D44" s="2052"/>
      <c r="E44" s="2026" t="s">
        <v>1141</v>
      </c>
      <c r="F44" s="2048" t="s">
        <v>1248</v>
      </c>
      <c r="G44" s="2033"/>
      <c r="H44" s="2028" t="s">
        <v>237</v>
      </c>
      <c r="I44" s="1260">
        <v>2019</v>
      </c>
      <c r="J44" s="1260" t="s">
        <v>1286</v>
      </c>
      <c r="K44" s="1260">
        <v>2021</v>
      </c>
      <c r="L44" s="1260" t="s">
        <v>1320</v>
      </c>
      <c r="M44" s="1260" t="s">
        <v>1314</v>
      </c>
      <c r="N44" s="1415" t="s">
        <v>1879</v>
      </c>
      <c r="O44" s="1780">
        <f>VLOOKUP(B44,goc!$B$28:$AA$434,14,0)</f>
        <v>3982</v>
      </c>
      <c r="P44" s="1780">
        <f>VLOOKUP(B44,goc!$B$28:$AA$434,15,0)</f>
        <v>0</v>
      </c>
      <c r="Q44" s="1780">
        <f>VLOOKUP(B44,goc!$B$28:$AA$434,16,0)</f>
        <v>3982</v>
      </c>
      <c r="R44" s="1780">
        <f>VLOOKUP(B44,goc!$B$28:$AA$434,17,0)</f>
        <v>0</v>
      </c>
      <c r="S44" s="1780">
        <f>VLOOKUP(B44,goc!$B$28:$AA$434,18,0)</f>
        <v>0</v>
      </c>
      <c r="T44" s="1780">
        <f>VLOOKUP(B44,goc!$B$28:$AA$434,19,0)</f>
        <v>0</v>
      </c>
      <c r="U44" s="1780">
        <v>500</v>
      </c>
      <c r="V44" s="1780"/>
      <c r="W44" s="1780"/>
      <c r="X44" s="1780"/>
      <c r="Y44" s="1780"/>
      <c r="Z44" s="1780"/>
      <c r="AA44" s="1780"/>
      <c r="AB44" s="1780">
        <v>1500</v>
      </c>
      <c r="AC44" s="1780">
        <v>890</v>
      </c>
      <c r="AD44" s="1780">
        <v>310</v>
      </c>
      <c r="AE44" s="1780">
        <f t="shared" si="10"/>
        <v>2700</v>
      </c>
      <c r="AF44" s="1780">
        <f>VLOOKUP(B44,goc!$B$28:$AA$434,21,0)</f>
        <v>500</v>
      </c>
      <c r="AG44" s="1780">
        <f>VLOOKUP(B44,goc!$B$28:$AA$434,22,0)</f>
        <v>0</v>
      </c>
      <c r="AH44" s="1780">
        <f>VLOOKUP(B44,goc!$B$28:$AA$434,23,0)</f>
        <v>500</v>
      </c>
      <c r="AI44" s="1780">
        <f>VLOOKUP(B44,goc!$B$28:$AA$434,24,0)</f>
        <v>0</v>
      </c>
      <c r="AJ44" s="1780">
        <f>VLOOKUP(B44,goc!$B$28:$AA$434,25,0)</f>
        <v>0</v>
      </c>
      <c r="AK44" s="1780">
        <f>VLOOKUP(B44,goc!$B$28:$AA$434,26,0)</f>
        <v>500</v>
      </c>
      <c r="AL44" s="1780">
        <f t="shared" si="11"/>
        <v>2200</v>
      </c>
      <c r="AM44" s="1342"/>
      <c r="AN44" s="2063" t="s">
        <v>2182</v>
      </c>
      <c r="AP44" s="2030"/>
    </row>
    <row r="45" spans="1:42" ht="63">
      <c r="A45" s="1492">
        <v>7</v>
      </c>
      <c r="B45" s="2052" t="s">
        <v>92</v>
      </c>
      <c r="C45" s="2052"/>
      <c r="D45" s="2052"/>
      <c r="E45" s="2026" t="s">
        <v>1141</v>
      </c>
      <c r="F45" s="2048" t="s">
        <v>1248</v>
      </c>
      <c r="G45" s="2033"/>
      <c r="H45" s="2028" t="s">
        <v>237</v>
      </c>
      <c r="I45" s="1260">
        <v>2019</v>
      </c>
      <c r="J45" s="1260" t="s">
        <v>1286</v>
      </c>
      <c r="K45" s="1260">
        <v>2021</v>
      </c>
      <c r="L45" s="1260" t="s">
        <v>1320</v>
      </c>
      <c r="M45" s="1260" t="s">
        <v>1315</v>
      </c>
      <c r="N45" s="1415" t="s">
        <v>1881</v>
      </c>
      <c r="O45" s="1780">
        <f>VLOOKUP(B45,goc!$B$28:$AA$434,14,0)</f>
        <v>3000</v>
      </c>
      <c r="P45" s="1780">
        <f>VLOOKUP(B45,goc!$B$28:$AA$434,15,0)</f>
        <v>0</v>
      </c>
      <c r="Q45" s="1780">
        <f>VLOOKUP(B45,goc!$B$28:$AA$434,16,0)</f>
        <v>3000</v>
      </c>
      <c r="R45" s="1780">
        <f>VLOOKUP(B45,goc!$B$28:$AA$434,17,0)</f>
        <v>0</v>
      </c>
      <c r="S45" s="1780">
        <f>VLOOKUP(B45,goc!$B$28:$AA$434,18,0)</f>
        <v>0</v>
      </c>
      <c r="T45" s="1780">
        <f>VLOOKUP(B45,goc!$B$28:$AA$434,19,0)</f>
        <v>0</v>
      </c>
      <c r="U45" s="1780">
        <v>500</v>
      </c>
      <c r="V45" s="1780"/>
      <c r="W45" s="1780"/>
      <c r="X45" s="1780"/>
      <c r="Y45" s="1780"/>
      <c r="Z45" s="1780"/>
      <c r="AA45" s="1780"/>
      <c r="AB45" s="1780">
        <v>900</v>
      </c>
      <c r="AC45" s="1780"/>
      <c r="AD45" s="1780">
        <v>1050</v>
      </c>
      <c r="AE45" s="1780">
        <f t="shared" si="10"/>
        <v>1950</v>
      </c>
      <c r="AF45" s="1780">
        <f>VLOOKUP(B45,goc!$B$28:$AA$434,21,0)</f>
        <v>500</v>
      </c>
      <c r="AG45" s="1780">
        <f>VLOOKUP(B45,goc!$B$28:$AA$434,22,0)</f>
        <v>0</v>
      </c>
      <c r="AH45" s="1780">
        <f>VLOOKUP(B45,goc!$B$28:$AA$434,23,0)</f>
        <v>500</v>
      </c>
      <c r="AI45" s="1780">
        <f>VLOOKUP(B45,goc!$B$28:$AA$434,24,0)</f>
        <v>0</v>
      </c>
      <c r="AJ45" s="1780">
        <f>VLOOKUP(B45,goc!$B$28:$AA$434,25,0)</f>
        <v>0</v>
      </c>
      <c r="AK45" s="1780">
        <f>VLOOKUP(B45,goc!$B$28:$AA$434,26,0)</f>
        <v>500</v>
      </c>
      <c r="AL45" s="1780">
        <f t="shared" si="11"/>
        <v>1450</v>
      </c>
      <c r="AM45" s="1551"/>
      <c r="AP45" s="2030"/>
    </row>
    <row r="46" spans="1:42" ht="63">
      <c r="A46" s="1492">
        <v>8</v>
      </c>
      <c r="B46" s="2052" t="s">
        <v>93</v>
      </c>
      <c r="C46" s="2052"/>
      <c r="D46" s="2052"/>
      <c r="E46" s="2026" t="s">
        <v>1141</v>
      </c>
      <c r="F46" s="2048" t="s">
        <v>1248</v>
      </c>
      <c r="G46" s="2033"/>
      <c r="H46" s="2028" t="s">
        <v>106</v>
      </c>
      <c r="I46" s="1260">
        <v>2019</v>
      </c>
      <c r="J46" s="1260" t="s">
        <v>1286</v>
      </c>
      <c r="K46" s="1260">
        <v>2021</v>
      </c>
      <c r="L46" s="1260" t="s">
        <v>1320</v>
      </c>
      <c r="M46" s="1260" t="s">
        <v>1316</v>
      </c>
      <c r="N46" s="1415" t="s">
        <v>1883</v>
      </c>
      <c r="O46" s="1780">
        <f>VLOOKUP(B46,goc!$B$28:$AA$434,14,0)</f>
        <v>5500</v>
      </c>
      <c r="P46" s="1780">
        <f>VLOOKUP(B46,goc!$B$28:$AA$434,15,0)</f>
        <v>0</v>
      </c>
      <c r="Q46" s="1780">
        <f>VLOOKUP(B46,goc!$B$28:$AA$434,16,0)</f>
        <v>5500</v>
      </c>
      <c r="R46" s="1780">
        <f>VLOOKUP(B46,goc!$B$28:$AA$434,17,0)</f>
        <v>0</v>
      </c>
      <c r="S46" s="1780">
        <f>VLOOKUP(B46,goc!$B$28:$AA$434,18,0)</f>
        <v>0</v>
      </c>
      <c r="T46" s="1780">
        <f>VLOOKUP(B46,goc!$B$28:$AA$434,19,0)</f>
        <v>0</v>
      </c>
      <c r="U46" s="1780">
        <v>500</v>
      </c>
      <c r="V46" s="1780"/>
      <c r="W46" s="1780"/>
      <c r="X46" s="1780"/>
      <c r="Y46" s="1780"/>
      <c r="Z46" s="1780"/>
      <c r="AA46" s="1780"/>
      <c r="AB46" s="1780">
        <v>1650</v>
      </c>
      <c r="AC46" s="1780"/>
      <c r="AD46" s="1780">
        <v>1925</v>
      </c>
      <c r="AE46" s="1780">
        <f t="shared" si="10"/>
        <v>3575</v>
      </c>
      <c r="AF46" s="1780">
        <f>VLOOKUP(B46,goc!$B$28:$AA$434,21,0)</f>
        <v>500</v>
      </c>
      <c r="AG46" s="1780">
        <f>VLOOKUP(B46,goc!$B$28:$AA$434,22,0)</f>
        <v>0</v>
      </c>
      <c r="AH46" s="1780">
        <f>VLOOKUP(B46,goc!$B$28:$AA$434,23,0)</f>
        <v>500</v>
      </c>
      <c r="AI46" s="1780">
        <f>VLOOKUP(B46,goc!$B$28:$AA$434,24,0)</f>
        <v>0</v>
      </c>
      <c r="AJ46" s="1780">
        <f>VLOOKUP(B46,goc!$B$28:$AA$434,25,0)</f>
        <v>0</v>
      </c>
      <c r="AK46" s="1780">
        <f>VLOOKUP(B46,goc!$B$28:$AA$434,26,0)</f>
        <v>500</v>
      </c>
      <c r="AL46" s="1780">
        <f t="shared" si="11"/>
        <v>3075</v>
      </c>
      <c r="AM46" s="1551"/>
      <c r="AP46" s="2030"/>
    </row>
    <row r="47" spans="1:42" ht="63">
      <c r="A47" s="1492">
        <v>9</v>
      </c>
      <c r="B47" s="2052" t="s">
        <v>94</v>
      </c>
      <c r="C47" s="2052"/>
      <c r="D47" s="2052"/>
      <c r="E47" s="2026" t="s">
        <v>1141</v>
      </c>
      <c r="F47" s="2048" t="s">
        <v>1248</v>
      </c>
      <c r="G47" s="2027"/>
      <c r="H47" s="2028" t="s">
        <v>19</v>
      </c>
      <c r="I47" s="1260">
        <v>2019</v>
      </c>
      <c r="J47" s="1260" t="s">
        <v>1286</v>
      </c>
      <c r="K47" s="1260">
        <v>2021</v>
      </c>
      <c r="L47" s="1260" t="s">
        <v>1320</v>
      </c>
      <c r="M47" s="1260" t="s">
        <v>1317</v>
      </c>
      <c r="N47" s="1415" t="s">
        <v>1884</v>
      </c>
      <c r="O47" s="1780">
        <f>VLOOKUP(B47,goc!$B$28:$AA$434,14,0)</f>
        <v>5500</v>
      </c>
      <c r="P47" s="1780">
        <f>VLOOKUP(B47,goc!$B$28:$AA$434,15,0)</f>
        <v>0</v>
      </c>
      <c r="Q47" s="1780">
        <f>VLOOKUP(B47,goc!$B$28:$AA$434,16,0)</f>
        <v>5500</v>
      </c>
      <c r="R47" s="1780">
        <f>VLOOKUP(B47,goc!$B$28:$AA$434,17,0)</f>
        <v>0</v>
      </c>
      <c r="S47" s="1780">
        <f>VLOOKUP(B47,goc!$B$28:$AA$434,18,0)</f>
        <v>0</v>
      </c>
      <c r="T47" s="1780">
        <f>VLOOKUP(B47,goc!$B$28:$AA$434,19,0)</f>
        <v>0</v>
      </c>
      <c r="U47" s="1780">
        <v>500</v>
      </c>
      <c r="V47" s="1780"/>
      <c r="W47" s="1780"/>
      <c r="X47" s="1780"/>
      <c r="Y47" s="1780"/>
      <c r="Z47" s="1780"/>
      <c r="AA47" s="1780"/>
      <c r="AB47" s="1780">
        <v>2580</v>
      </c>
      <c r="AC47" s="1780"/>
      <c r="AD47" s="1780">
        <v>3010</v>
      </c>
      <c r="AE47" s="1780">
        <f t="shared" si="10"/>
        <v>5590</v>
      </c>
      <c r="AF47" s="1780">
        <f>VLOOKUP(B47,goc!$B$28:$AA$434,21,0)</f>
        <v>500</v>
      </c>
      <c r="AG47" s="1780">
        <f>VLOOKUP(B47,goc!$B$28:$AA$434,22,0)</f>
        <v>0</v>
      </c>
      <c r="AH47" s="1780">
        <f>VLOOKUP(B47,goc!$B$28:$AA$434,23,0)</f>
        <v>500</v>
      </c>
      <c r="AI47" s="1780">
        <f>VLOOKUP(B47,goc!$B$28:$AA$434,24,0)</f>
        <v>0</v>
      </c>
      <c r="AJ47" s="1780">
        <f>VLOOKUP(B47,goc!$B$28:$AA$434,25,0)</f>
        <v>0</v>
      </c>
      <c r="AK47" s="1780">
        <f>VLOOKUP(B47,goc!$B$28:$AA$434,26,0)</f>
        <v>500</v>
      </c>
      <c r="AL47" s="1780">
        <f t="shared" si="11"/>
        <v>5090</v>
      </c>
      <c r="AM47" s="1342"/>
      <c r="AN47" s="2063" t="s">
        <v>2187</v>
      </c>
      <c r="AP47" s="2030"/>
    </row>
    <row r="48" spans="1:42" ht="63">
      <c r="A48" s="1492">
        <v>10</v>
      </c>
      <c r="B48" s="2064" t="s">
        <v>95</v>
      </c>
      <c r="C48" s="2064"/>
      <c r="D48" s="2064"/>
      <c r="E48" s="2026" t="s">
        <v>1141</v>
      </c>
      <c r="F48" s="2048" t="s">
        <v>1248</v>
      </c>
      <c r="G48" s="2027"/>
      <c r="H48" s="2028" t="s">
        <v>189</v>
      </c>
      <c r="I48" s="1260">
        <v>2019</v>
      </c>
      <c r="J48" s="1260" t="s">
        <v>1286</v>
      </c>
      <c r="K48" s="1260">
        <v>2021</v>
      </c>
      <c r="L48" s="1260" t="s">
        <v>1320</v>
      </c>
      <c r="M48" s="1260" t="s">
        <v>1318</v>
      </c>
      <c r="N48" s="1415" t="s">
        <v>1882</v>
      </c>
      <c r="O48" s="1780">
        <f>VLOOKUP(B48,goc!$B$28:$AA$434,14,0)</f>
        <v>5000</v>
      </c>
      <c r="P48" s="1780">
        <f>VLOOKUP(B48,goc!$B$28:$AA$434,15,0)</f>
        <v>0</v>
      </c>
      <c r="Q48" s="1780">
        <f>VLOOKUP(B48,goc!$B$28:$AA$434,16,0)</f>
        <v>5000</v>
      </c>
      <c r="R48" s="1780">
        <f>VLOOKUP(B48,goc!$B$28:$AA$434,17,0)</f>
        <v>0</v>
      </c>
      <c r="S48" s="1780">
        <f>VLOOKUP(B48,goc!$B$28:$AA$434,18,0)</f>
        <v>0</v>
      </c>
      <c r="T48" s="1780">
        <f>VLOOKUP(B48,goc!$B$28:$AA$434,19,0)</f>
        <v>0</v>
      </c>
      <c r="U48" s="1780">
        <v>500</v>
      </c>
      <c r="V48" s="1780"/>
      <c r="W48" s="1780"/>
      <c r="X48" s="1780"/>
      <c r="Y48" s="1780"/>
      <c r="Z48" s="1780"/>
      <c r="AA48" s="1780"/>
      <c r="AB48" s="1780">
        <v>1500</v>
      </c>
      <c r="AC48" s="1780">
        <f>-1500</f>
        <v>-1500</v>
      </c>
      <c r="AD48" s="1780">
        <v>3250</v>
      </c>
      <c r="AE48" s="1780">
        <f t="shared" si="10"/>
        <v>3250</v>
      </c>
      <c r="AF48" s="1780">
        <f>VLOOKUP(B48,goc!$B$28:$AA$434,21,0)</f>
        <v>500</v>
      </c>
      <c r="AG48" s="1780">
        <f>VLOOKUP(B48,goc!$B$28:$AA$434,22,0)</f>
        <v>0</v>
      </c>
      <c r="AH48" s="1780">
        <f>VLOOKUP(B48,goc!$B$28:$AA$434,23,0)</f>
        <v>500</v>
      </c>
      <c r="AI48" s="1780">
        <f>VLOOKUP(B48,goc!$B$28:$AA$434,24,0)</f>
        <v>0</v>
      </c>
      <c r="AJ48" s="1780">
        <f>VLOOKUP(B48,goc!$B$28:$AA$434,25,0)</f>
        <v>0</v>
      </c>
      <c r="AK48" s="1780">
        <f>VLOOKUP(B48,goc!$B$28:$AA$434,26,0)</f>
        <v>500</v>
      </c>
      <c r="AL48" s="1780">
        <f t="shared" si="11"/>
        <v>2750</v>
      </c>
      <c r="AM48" s="1551"/>
      <c r="AP48" s="2030"/>
    </row>
    <row r="49" spans="1:42" ht="47.25">
      <c r="A49" s="1492">
        <v>11</v>
      </c>
      <c r="B49" s="2052" t="s">
        <v>96</v>
      </c>
      <c r="C49" s="2052"/>
      <c r="D49" s="2052"/>
      <c r="E49" s="2026" t="s">
        <v>1141</v>
      </c>
      <c r="F49" s="2048" t="s">
        <v>1248</v>
      </c>
      <c r="G49" s="2027"/>
      <c r="H49" s="2028" t="s">
        <v>26</v>
      </c>
      <c r="I49" s="1260">
        <v>2020</v>
      </c>
      <c r="J49" s="1260" t="s">
        <v>1286</v>
      </c>
      <c r="K49" s="1260">
        <v>2022</v>
      </c>
      <c r="L49" s="1260" t="s">
        <v>1320</v>
      </c>
      <c r="M49" s="2062" t="s">
        <v>97</v>
      </c>
      <c r="N49" s="1415" t="s">
        <v>2410</v>
      </c>
      <c r="O49" s="1780">
        <f>VLOOKUP(B49,goc!$B$28:$AA$434,14,0)</f>
        <v>5500</v>
      </c>
      <c r="P49" s="1780">
        <f>VLOOKUP(B49,goc!$B$28:$AA$434,15,0)</f>
        <v>0</v>
      </c>
      <c r="Q49" s="1780">
        <v>4500</v>
      </c>
      <c r="R49" s="1780">
        <f>VLOOKUP(B49,goc!$B$28:$AA$434,17,0)</f>
        <v>0</v>
      </c>
      <c r="S49" s="1780">
        <f>VLOOKUP(B49,goc!$B$28:$AA$434,18,0)</f>
        <v>0</v>
      </c>
      <c r="T49" s="1780">
        <f>VLOOKUP(B49,goc!$B$28:$AA$434,19,0)</f>
        <v>0</v>
      </c>
      <c r="U49" s="1780">
        <v>0</v>
      </c>
      <c r="V49" s="1780"/>
      <c r="W49" s="1780"/>
      <c r="X49" s="1780"/>
      <c r="Y49" s="1780"/>
      <c r="Z49" s="1780"/>
      <c r="AA49" s="1780"/>
      <c r="AB49" s="1780"/>
      <c r="AC49" s="1780"/>
      <c r="AD49" s="1780">
        <v>1155</v>
      </c>
      <c r="AE49" s="1780">
        <f t="shared" si="10"/>
        <v>1155</v>
      </c>
      <c r="AF49" s="1780">
        <f>VLOOKUP(B49,goc!$B$28:$AA$434,21,0)</f>
        <v>0</v>
      </c>
      <c r="AG49" s="1780">
        <f>VLOOKUP(B49,goc!$B$28:$AA$434,22,0)</f>
        <v>0</v>
      </c>
      <c r="AH49" s="1780">
        <f>VLOOKUP(B49,goc!$B$28:$AA$434,23,0)</f>
        <v>0</v>
      </c>
      <c r="AI49" s="1780">
        <f>VLOOKUP(B49,goc!$B$28:$AA$434,24,0)</f>
        <v>0</v>
      </c>
      <c r="AJ49" s="1780">
        <f>VLOOKUP(B49,goc!$B$28:$AA$434,25,0)</f>
        <v>0</v>
      </c>
      <c r="AK49" s="1780">
        <f>VLOOKUP(B49,goc!$B$28:$AA$434,26,0)</f>
        <v>0</v>
      </c>
      <c r="AL49" s="1780">
        <f t="shared" si="11"/>
        <v>1155</v>
      </c>
      <c r="AM49" s="1342"/>
      <c r="AN49" s="2063" t="s">
        <v>2189</v>
      </c>
      <c r="AP49" s="1673"/>
    </row>
    <row r="50" spans="1:42" ht="63">
      <c r="A50" s="1492">
        <v>12</v>
      </c>
      <c r="B50" s="2064" t="s">
        <v>98</v>
      </c>
      <c r="C50" s="2064"/>
      <c r="D50" s="2064"/>
      <c r="E50" s="2026" t="s">
        <v>1141</v>
      </c>
      <c r="F50" s="2048" t="s">
        <v>1248</v>
      </c>
      <c r="G50" s="2033" t="s">
        <v>9</v>
      </c>
      <c r="H50" s="2028" t="s">
        <v>51</v>
      </c>
      <c r="I50" s="1260">
        <v>2019</v>
      </c>
      <c r="J50" s="1260" t="s">
        <v>1286</v>
      </c>
      <c r="K50" s="1260">
        <v>2022</v>
      </c>
      <c r="L50" s="1260" t="s">
        <v>1320</v>
      </c>
      <c r="M50" s="2062" t="s">
        <v>97</v>
      </c>
      <c r="N50" s="1415" t="s">
        <v>2029</v>
      </c>
      <c r="O50" s="1780">
        <f>VLOOKUP(B50,goc!$B$28:$AA$434,14,0)</f>
        <v>3000</v>
      </c>
      <c r="P50" s="1780">
        <f>VLOOKUP(B50,goc!$B$28:$AA$434,15,0)</f>
        <v>0</v>
      </c>
      <c r="Q50" s="1780">
        <f>VLOOKUP(B50,goc!$B$28:$AA$434,16,0)</f>
        <v>3000</v>
      </c>
      <c r="R50" s="1780">
        <f>VLOOKUP(B50,goc!$B$28:$AA$434,17,0)</f>
        <v>0</v>
      </c>
      <c r="S50" s="1780">
        <f>VLOOKUP(B50,goc!$B$28:$AA$434,18,0)</f>
        <v>0</v>
      </c>
      <c r="T50" s="1780">
        <f>VLOOKUP(B50,goc!$B$28:$AA$434,19,0)</f>
        <v>0</v>
      </c>
      <c r="U50" s="1780">
        <v>0</v>
      </c>
      <c r="V50" s="1780"/>
      <c r="W50" s="1780"/>
      <c r="X50" s="1780"/>
      <c r="Y50" s="1780"/>
      <c r="Z50" s="1780"/>
      <c r="AA50" s="1780"/>
      <c r="AB50" s="1780">
        <v>540</v>
      </c>
      <c r="AC50" s="1780"/>
      <c r="AD50" s="1780">
        <v>630</v>
      </c>
      <c r="AE50" s="1780">
        <f>SUM(V50:AD50)</f>
        <v>1170</v>
      </c>
      <c r="AF50" s="1780">
        <f>VLOOKUP(B50,goc!$B$28:$AA$434,21,0)</f>
        <v>0</v>
      </c>
      <c r="AG50" s="1780">
        <f>VLOOKUP(B50,goc!$B$28:$AA$434,22,0)</f>
        <v>0</v>
      </c>
      <c r="AH50" s="1780">
        <f>VLOOKUP(B50,goc!$B$28:$AA$434,23,0)</f>
        <v>0</v>
      </c>
      <c r="AI50" s="1780">
        <f>VLOOKUP(B50,goc!$B$28:$AA$434,24,0)</f>
        <v>0</v>
      </c>
      <c r="AJ50" s="1780">
        <f>VLOOKUP(B50,goc!$B$28:$AA$434,25,0)</f>
        <v>0</v>
      </c>
      <c r="AK50" s="1780">
        <f>VLOOKUP(B50,goc!$B$28:$AA$434,26,0)</f>
        <v>0</v>
      </c>
      <c r="AL50" s="1780">
        <f t="shared" si="11"/>
        <v>1170</v>
      </c>
      <c r="AM50" s="1342"/>
      <c r="AN50" s="2063" t="s">
        <v>2190</v>
      </c>
      <c r="AP50" s="1673"/>
    </row>
    <row r="51" spans="1:42" ht="63">
      <c r="A51" s="1492">
        <v>13</v>
      </c>
      <c r="B51" s="2064" t="s">
        <v>1450</v>
      </c>
      <c r="C51" s="2064"/>
      <c r="D51" s="2064"/>
      <c r="E51" s="2026" t="s">
        <v>1141</v>
      </c>
      <c r="F51" s="2048" t="s">
        <v>1248</v>
      </c>
      <c r="G51" s="2027"/>
      <c r="H51" s="2028" t="s">
        <v>51</v>
      </c>
      <c r="I51" s="1260">
        <v>2019</v>
      </c>
      <c r="J51" s="1260" t="s">
        <v>1286</v>
      </c>
      <c r="K51" s="1260">
        <v>2021</v>
      </c>
      <c r="L51" s="1260" t="s">
        <v>1320</v>
      </c>
      <c r="M51" s="1260"/>
      <c r="N51" s="2065"/>
      <c r="O51" s="1780">
        <f>VLOOKUP(B51,goc!$B$28:$AA$434,14,0)</f>
        <v>3000</v>
      </c>
      <c r="P51" s="1780">
        <f>VLOOKUP(B51,goc!$B$28:$AA$434,15,0)</f>
        <v>0</v>
      </c>
      <c r="Q51" s="1780">
        <f>VLOOKUP(B51,goc!$B$28:$AA$434,16,0)</f>
        <v>3000</v>
      </c>
      <c r="R51" s="1780">
        <f>VLOOKUP(B51,goc!$B$28:$AA$434,17,0)</f>
        <v>0</v>
      </c>
      <c r="S51" s="1780">
        <f>VLOOKUP(B51,goc!$B$28:$AA$434,18,0)</f>
        <v>0</v>
      </c>
      <c r="T51" s="1780">
        <f>VLOOKUP(B51,goc!$B$28:$AA$434,19,0)</f>
        <v>0</v>
      </c>
      <c r="U51" s="1780">
        <v>0</v>
      </c>
      <c r="V51" s="1780"/>
      <c r="W51" s="1780"/>
      <c r="X51" s="1780"/>
      <c r="Y51" s="1780"/>
      <c r="Z51" s="1780"/>
      <c r="AA51" s="1780"/>
      <c r="AB51" s="1780"/>
      <c r="AC51" s="1780"/>
      <c r="AD51" s="1780"/>
      <c r="AE51" s="1780">
        <f>SUM(V51:AD51)</f>
        <v>0</v>
      </c>
      <c r="AF51" s="1780">
        <f>VLOOKUP(B51,goc!$B$28:$AA$434,21,0)</f>
        <v>0</v>
      </c>
      <c r="AG51" s="1780">
        <f>VLOOKUP(B51,goc!$B$28:$AA$434,22,0)</f>
        <v>0</v>
      </c>
      <c r="AH51" s="1780">
        <f>VLOOKUP(B51,goc!$B$28:$AA$434,23,0)</f>
        <v>0</v>
      </c>
      <c r="AI51" s="1780">
        <f>VLOOKUP(B51,goc!$B$28:$AA$434,24,0)</f>
        <v>0</v>
      </c>
      <c r="AJ51" s="1780">
        <f>VLOOKUP(B51,goc!$B$28:$AA$434,25,0)</f>
        <v>0</v>
      </c>
      <c r="AK51" s="1780">
        <f>VLOOKUP(B51,goc!$B$28:$AA$434,26,0)</f>
        <v>0</v>
      </c>
      <c r="AL51" s="1780">
        <f t="shared" si="11"/>
        <v>0</v>
      </c>
      <c r="AM51" s="1342"/>
      <c r="AN51" s="2063" t="s">
        <v>2188</v>
      </c>
      <c r="AP51" s="1673"/>
    </row>
    <row r="52" spans="1:42" ht="45" customHeight="1">
      <c r="A52" s="1954" t="s">
        <v>2131</v>
      </c>
      <c r="B52" s="1955" t="s">
        <v>2124</v>
      </c>
      <c r="C52" s="2066"/>
      <c r="D52" s="2067"/>
      <c r="E52" s="1822"/>
      <c r="F52" s="1673"/>
      <c r="G52" s="1673"/>
      <c r="H52" s="2066"/>
      <c r="I52" s="2068"/>
      <c r="J52" s="2068"/>
      <c r="K52" s="2069"/>
      <c r="L52" s="2069"/>
      <c r="M52" s="2069"/>
      <c r="N52" s="1875"/>
      <c r="O52" s="1933">
        <f t="shared" ref="O52:AB52" si="12">SUBTOTAL(109,O53:O64)</f>
        <v>72991</v>
      </c>
      <c r="P52" s="1933">
        <f t="shared" si="12"/>
        <v>0</v>
      </c>
      <c r="Q52" s="1933">
        <f t="shared" si="12"/>
        <v>46962</v>
      </c>
      <c r="R52" s="1933">
        <f t="shared" si="12"/>
        <v>0</v>
      </c>
      <c r="S52" s="1933">
        <f t="shared" si="12"/>
        <v>0</v>
      </c>
      <c r="T52" s="1933">
        <f t="shared" si="12"/>
        <v>0</v>
      </c>
      <c r="U52" s="1933">
        <f t="shared" si="12"/>
        <v>0</v>
      </c>
      <c r="V52" s="1933">
        <f t="shared" si="12"/>
        <v>0</v>
      </c>
      <c r="W52" s="1933">
        <f t="shared" si="12"/>
        <v>0</v>
      </c>
      <c r="X52" s="1933">
        <f t="shared" si="12"/>
        <v>0</v>
      </c>
      <c r="Y52" s="1933">
        <f t="shared" si="12"/>
        <v>0</v>
      </c>
      <c r="Z52" s="1933">
        <f t="shared" si="12"/>
        <v>4495</v>
      </c>
      <c r="AA52" s="1933">
        <f t="shared" si="12"/>
        <v>0</v>
      </c>
      <c r="AB52" s="1933">
        <f t="shared" si="12"/>
        <v>11270</v>
      </c>
      <c r="AC52" s="1933"/>
      <c r="AD52" s="1933">
        <f>SUBTOTAL(109,AD53:AD64)</f>
        <v>16575</v>
      </c>
      <c r="AE52" s="1933">
        <f>SUBTOTAL(109,AE53:AE64)</f>
        <v>32950</v>
      </c>
      <c r="AF52" s="1673"/>
      <c r="AG52" s="1673"/>
      <c r="AH52" s="1673"/>
      <c r="AI52" s="1673"/>
      <c r="AJ52" s="1673"/>
      <c r="AK52" s="2066"/>
      <c r="AL52" s="1725">
        <f t="shared" si="11"/>
        <v>32950</v>
      </c>
      <c r="AM52" s="1673"/>
    </row>
    <row r="53" spans="1:42" ht="35.25" customHeight="1">
      <c r="A53" s="2070">
        <v>1</v>
      </c>
      <c r="B53" s="1576" t="s">
        <v>1877</v>
      </c>
      <c r="C53" s="2066"/>
      <c r="D53" s="2067"/>
      <c r="E53" s="1822"/>
      <c r="F53" s="1673"/>
      <c r="G53" s="1673"/>
      <c r="H53" s="1256" t="str">
        <f>VLOOKUP($B53,'Dieu chinh'!$B$10:$U$65,2,0)</f>
        <v>Quảng Trạch</v>
      </c>
      <c r="I53" s="1256">
        <f>VLOOKUP($B53,'Dieu chinh'!$B$10:$U$65,3,0)</f>
        <v>2018</v>
      </c>
      <c r="J53" s="1256">
        <f>VLOOKUP($B53,'Dieu chinh'!$B$10:$U$27,3,0)</f>
        <v>2018</v>
      </c>
      <c r="K53" s="1256">
        <f>VLOOKUP($B53,'Dieu chinh'!$B$10:$U$65,4,0)</f>
        <v>2020</v>
      </c>
      <c r="L53" s="1551"/>
      <c r="M53" s="1551"/>
      <c r="N53" s="1256" t="str">
        <f>VLOOKUP($B53,'Dieu chinh'!$B$10:$U$65,5,0)</f>
        <v>2151/QĐ-UBND ngày 02/7/2018</v>
      </c>
      <c r="O53" s="1575">
        <f>VLOOKUP($B53,'Dieu chinh'!$B$10:$U$65,6,0)</f>
        <v>14800</v>
      </c>
      <c r="P53" s="1575"/>
      <c r="Q53" s="1575">
        <f>VLOOKUP($B53,'Dieu chinh'!$B$10:$U$65,7,0)</f>
        <v>9800</v>
      </c>
      <c r="R53" s="1551"/>
      <c r="S53" s="1551"/>
      <c r="T53" s="1551"/>
      <c r="U53" s="1551"/>
      <c r="V53" s="1874"/>
      <c r="W53" s="1874"/>
      <c r="X53" s="1874"/>
      <c r="Y53" s="1874"/>
      <c r="Z53" s="1874"/>
      <c r="AA53" s="1874"/>
      <c r="AB53" s="1575">
        <v>4800</v>
      </c>
      <c r="AC53" s="1575">
        <v>700</v>
      </c>
      <c r="AD53" s="1575">
        <v>3320</v>
      </c>
      <c r="AE53" s="1780">
        <f t="shared" ref="AE53:AE58" si="13">SUM(V53:AD53)</f>
        <v>8820</v>
      </c>
      <c r="AF53" s="1575">
        <f>VLOOKUP($B53,'Dieu chinh'!$B$10:$U$65,11,0)</f>
        <v>9600</v>
      </c>
      <c r="AG53" s="1551"/>
      <c r="AH53" s="1551"/>
      <c r="AI53" s="1551"/>
      <c r="AJ53" s="1575"/>
      <c r="AK53" s="1575">
        <f>VLOOKUP($B53,'Dieu chinh'!$B$10:$U$65,14,0)</f>
        <v>9600</v>
      </c>
      <c r="AL53" s="1780">
        <f t="shared" si="11"/>
        <v>8820</v>
      </c>
      <c r="AM53" s="1256" t="s">
        <v>1857</v>
      </c>
    </row>
    <row r="54" spans="1:42" ht="48.75" customHeight="1">
      <c r="A54" s="2070">
        <v>2</v>
      </c>
      <c r="B54" s="1261" t="s">
        <v>2170</v>
      </c>
      <c r="C54" s="2066"/>
      <c r="D54" s="2067"/>
      <c r="E54" s="1822"/>
      <c r="F54" s="1673"/>
      <c r="G54" s="1673"/>
      <c r="H54" s="1391" t="s">
        <v>106</v>
      </c>
      <c r="I54" s="1391">
        <v>2018</v>
      </c>
      <c r="J54" s="2068"/>
      <c r="K54" s="1391" t="s">
        <v>1305</v>
      </c>
      <c r="L54" s="2069"/>
      <c r="M54" s="2069"/>
      <c r="N54" s="1391" t="s">
        <v>1845</v>
      </c>
      <c r="O54" s="1262">
        <v>1662</v>
      </c>
      <c r="P54" s="1262"/>
      <c r="Q54" s="1262">
        <v>1662</v>
      </c>
      <c r="R54" s="1673"/>
      <c r="S54" s="1673"/>
      <c r="T54" s="1673"/>
      <c r="U54" s="1673"/>
      <c r="V54" s="1262"/>
      <c r="W54" s="1262"/>
      <c r="X54" s="1262"/>
      <c r="Y54" s="1262"/>
      <c r="Z54" s="1262">
        <v>1495</v>
      </c>
      <c r="AA54" s="1262"/>
      <c r="AB54" s="1262"/>
      <c r="AC54" s="1262"/>
      <c r="AD54" s="1262"/>
      <c r="AE54" s="1262">
        <f t="shared" si="13"/>
        <v>1495</v>
      </c>
      <c r="AF54" s="1262"/>
      <c r="AG54" s="1673"/>
      <c r="AH54" s="1673"/>
      <c r="AI54" s="1673"/>
      <c r="AJ54" s="1673"/>
      <c r="AK54" s="2066"/>
      <c r="AL54" s="1780">
        <f t="shared" si="11"/>
        <v>1495</v>
      </c>
      <c r="AM54" s="1256" t="s">
        <v>1713</v>
      </c>
    </row>
    <row r="55" spans="1:42" ht="66.75" customHeight="1">
      <c r="A55" s="2070">
        <v>3</v>
      </c>
      <c r="B55" s="1261" t="s">
        <v>2171</v>
      </c>
      <c r="C55" s="2066"/>
      <c r="D55" s="2067"/>
      <c r="E55" s="1822"/>
      <c r="F55" s="1673"/>
      <c r="G55" s="1673"/>
      <c r="H55" s="1391" t="s">
        <v>237</v>
      </c>
      <c r="I55" s="1391">
        <v>2018</v>
      </c>
      <c r="J55" s="2068"/>
      <c r="K55" s="1391">
        <v>2020</v>
      </c>
      <c r="L55" s="2069"/>
      <c r="M55" s="2069"/>
      <c r="N55" s="1391" t="s">
        <v>2179</v>
      </c>
      <c r="O55" s="1262">
        <v>18029</v>
      </c>
      <c r="P55" s="1262"/>
      <c r="Q55" s="1262">
        <v>11000</v>
      </c>
      <c r="R55" s="1673"/>
      <c r="S55" s="1673"/>
      <c r="T55" s="1673"/>
      <c r="U55" s="1673"/>
      <c r="V55" s="1262"/>
      <c r="W55" s="1262"/>
      <c r="X55" s="1262"/>
      <c r="Y55" s="1262"/>
      <c r="Z55" s="1262">
        <v>3000</v>
      </c>
      <c r="AA55" s="1262"/>
      <c r="AB55" s="1262">
        <v>3500</v>
      </c>
      <c r="AC55" s="1262"/>
      <c r="AD55" s="1262">
        <v>3400</v>
      </c>
      <c r="AE55" s="1262">
        <f t="shared" si="13"/>
        <v>9900</v>
      </c>
      <c r="AF55" s="1262"/>
      <c r="AG55" s="1673"/>
      <c r="AH55" s="1673"/>
      <c r="AI55" s="1673"/>
      <c r="AJ55" s="1673"/>
      <c r="AK55" s="2066"/>
      <c r="AL55" s="1780">
        <f t="shared" si="11"/>
        <v>9900</v>
      </c>
      <c r="AM55" s="1256" t="s">
        <v>1713</v>
      </c>
    </row>
    <row r="56" spans="1:42" ht="44.25" customHeight="1">
      <c r="A56" s="2070">
        <v>4</v>
      </c>
      <c r="B56" s="1261" t="s">
        <v>2172</v>
      </c>
      <c r="C56" s="2066"/>
      <c r="D56" s="2067"/>
      <c r="E56" s="1822"/>
      <c r="F56" s="1673"/>
      <c r="G56" s="1673"/>
      <c r="H56" s="1391" t="s">
        <v>237</v>
      </c>
      <c r="I56" s="1391">
        <v>2018</v>
      </c>
      <c r="J56" s="2068"/>
      <c r="K56" s="1391">
        <v>2020</v>
      </c>
      <c r="L56" s="2069"/>
      <c r="M56" s="2069"/>
      <c r="N56" s="1391" t="s">
        <v>2028</v>
      </c>
      <c r="O56" s="1262">
        <v>4000</v>
      </c>
      <c r="P56" s="1262"/>
      <c r="Q56" s="1262">
        <v>2400</v>
      </c>
      <c r="R56" s="1673"/>
      <c r="S56" s="1673"/>
      <c r="T56" s="1673"/>
      <c r="U56" s="1673"/>
      <c r="V56" s="1262"/>
      <c r="W56" s="1262"/>
      <c r="X56" s="1262"/>
      <c r="Y56" s="1262"/>
      <c r="Z56" s="1262"/>
      <c r="AA56" s="1262"/>
      <c r="AB56" s="1262">
        <v>1200</v>
      </c>
      <c r="AC56" s="1262">
        <v>960</v>
      </c>
      <c r="AD56" s="1262"/>
      <c r="AE56" s="1262">
        <f t="shared" si="13"/>
        <v>2160</v>
      </c>
      <c r="AF56" s="1262"/>
      <c r="AG56" s="1673"/>
      <c r="AH56" s="1673"/>
      <c r="AI56" s="1673"/>
      <c r="AJ56" s="1673"/>
      <c r="AK56" s="2066"/>
      <c r="AL56" s="1780">
        <f t="shared" si="11"/>
        <v>2160</v>
      </c>
      <c r="AM56" s="1256" t="s">
        <v>1713</v>
      </c>
    </row>
    <row r="57" spans="1:42" ht="44.25" customHeight="1">
      <c r="A57" s="2070">
        <v>5</v>
      </c>
      <c r="B57" s="1261" t="s">
        <v>2026</v>
      </c>
      <c r="C57" s="2066"/>
      <c r="D57" s="2067"/>
      <c r="E57" s="1822"/>
      <c r="F57" s="1673"/>
      <c r="G57" s="1673"/>
      <c r="H57" s="1391" t="s">
        <v>132</v>
      </c>
      <c r="I57" s="1391">
        <v>2019</v>
      </c>
      <c r="J57" s="2068"/>
      <c r="K57" s="1391" t="s">
        <v>2178</v>
      </c>
      <c r="L57" s="2069"/>
      <c r="M57" s="2069"/>
      <c r="N57" s="1391" t="s">
        <v>2030</v>
      </c>
      <c r="O57" s="1262">
        <v>4000</v>
      </c>
      <c r="P57" s="1262"/>
      <c r="Q57" s="1262">
        <v>2400</v>
      </c>
      <c r="R57" s="1673"/>
      <c r="S57" s="1673"/>
      <c r="T57" s="1673"/>
      <c r="U57" s="1673"/>
      <c r="V57" s="1262"/>
      <c r="W57" s="1262"/>
      <c r="X57" s="1262"/>
      <c r="Y57" s="1262"/>
      <c r="Z57" s="1262"/>
      <c r="AA57" s="1262"/>
      <c r="AB57" s="1262">
        <v>720</v>
      </c>
      <c r="AC57" s="1262"/>
      <c r="AD57" s="1262">
        <v>840</v>
      </c>
      <c r="AE57" s="1262">
        <f t="shared" si="13"/>
        <v>1560</v>
      </c>
      <c r="AF57" s="1262"/>
      <c r="AG57" s="1673"/>
      <c r="AH57" s="1673"/>
      <c r="AI57" s="1673"/>
      <c r="AJ57" s="1673"/>
      <c r="AK57" s="2066"/>
      <c r="AL57" s="1780">
        <f t="shared" si="11"/>
        <v>1560</v>
      </c>
      <c r="AM57" s="1256" t="s">
        <v>1857</v>
      </c>
    </row>
    <row r="58" spans="1:42" ht="59.25" customHeight="1">
      <c r="A58" s="2070">
        <v>6</v>
      </c>
      <c r="B58" s="1261" t="s">
        <v>2173</v>
      </c>
      <c r="C58" s="2066"/>
      <c r="D58" s="2067"/>
      <c r="E58" s="1822"/>
      <c r="F58" s="1673"/>
      <c r="G58" s="1673"/>
      <c r="H58" s="1391" t="s">
        <v>211</v>
      </c>
      <c r="I58" s="1391">
        <v>2019</v>
      </c>
      <c r="J58" s="2068"/>
      <c r="K58" s="1391" t="s">
        <v>2178</v>
      </c>
      <c r="L58" s="2069"/>
      <c r="M58" s="2069"/>
      <c r="N58" s="1391" t="s">
        <v>2031</v>
      </c>
      <c r="O58" s="1262">
        <v>3500</v>
      </c>
      <c r="P58" s="1262"/>
      <c r="Q58" s="1262">
        <v>3500</v>
      </c>
      <c r="R58" s="1673"/>
      <c r="S58" s="1673"/>
      <c r="T58" s="1673"/>
      <c r="U58" s="1673"/>
      <c r="V58" s="1262"/>
      <c r="W58" s="1262"/>
      <c r="X58" s="1262"/>
      <c r="Y58" s="1262"/>
      <c r="Z58" s="1262"/>
      <c r="AA58" s="1262"/>
      <c r="AB58" s="1262">
        <f>875+175</f>
        <v>1050</v>
      </c>
      <c r="AC58" s="1262">
        <f>-1050</f>
        <v>-1050</v>
      </c>
      <c r="AD58" s="1262">
        <v>2275</v>
      </c>
      <c r="AE58" s="1262">
        <f t="shared" si="13"/>
        <v>2275</v>
      </c>
      <c r="AF58" s="1262"/>
      <c r="AG58" s="1673"/>
      <c r="AH58" s="1673"/>
      <c r="AI58" s="1673"/>
      <c r="AJ58" s="1673"/>
      <c r="AK58" s="2066"/>
      <c r="AL58" s="1780">
        <f t="shared" si="11"/>
        <v>2275</v>
      </c>
      <c r="AM58" s="1256" t="s">
        <v>1857</v>
      </c>
    </row>
    <row r="59" spans="1:42" ht="48.75" customHeight="1">
      <c r="A59" s="2070">
        <v>7</v>
      </c>
      <c r="B59" s="1261" t="s">
        <v>2174</v>
      </c>
      <c r="C59" s="2066"/>
      <c r="D59" s="2067"/>
      <c r="E59" s="1822"/>
      <c r="F59" s="1673"/>
      <c r="G59" s="1673"/>
      <c r="H59" s="1855" t="s">
        <v>237</v>
      </c>
      <c r="I59" s="1391">
        <v>2020</v>
      </c>
      <c r="J59" s="2068"/>
      <c r="K59" s="1391">
        <v>2022</v>
      </c>
      <c r="L59" s="2069"/>
      <c r="M59" s="2069"/>
      <c r="N59" s="1391" t="s">
        <v>2405</v>
      </c>
      <c r="O59" s="2071">
        <v>5000</v>
      </c>
      <c r="P59" s="2071"/>
      <c r="Q59" s="2071">
        <v>3000</v>
      </c>
      <c r="R59" s="1673"/>
      <c r="S59" s="1673"/>
      <c r="T59" s="1673"/>
      <c r="U59" s="1673"/>
      <c r="V59" s="1262"/>
      <c r="W59" s="1262"/>
      <c r="X59" s="1262"/>
      <c r="Y59" s="1262"/>
      <c r="Z59" s="1262"/>
      <c r="AA59" s="1262"/>
      <c r="AB59" s="1262"/>
      <c r="AC59" s="1262"/>
      <c r="AD59" s="1262">
        <v>1050</v>
      </c>
      <c r="AE59" s="1262">
        <f t="shared" ref="AE59:AE62" si="14">SUM(V59:AD59)</f>
        <v>1050</v>
      </c>
      <c r="AF59" s="1262"/>
      <c r="AG59" s="1673"/>
      <c r="AH59" s="1673"/>
      <c r="AI59" s="1673"/>
      <c r="AJ59" s="1673"/>
      <c r="AK59" s="2066"/>
      <c r="AL59" s="1780">
        <f t="shared" si="11"/>
        <v>1050</v>
      </c>
      <c r="AM59" s="1256" t="s">
        <v>2369</v>
      </c>
    </row>
    <row r="60" spans="1:42" ht="48.75" customHeight="1">
      <c r="A60" s="2070">
        <v>8</v>
      </c>
      <c r="B60" s="1261" t="s">
        <v>2175</v>
      </c>
      <c r="C60" s="2066"/>
      <c r="D60" s="2067"/>
      <c r="E60" s="1822"/>
      <c r="F60" s="1673"/>
      <c r="G60" s="1673"/>
      <c r="H60" s="1855" t="s">
        <v>132</v>
      </c>
      <c r="I60" s="1391">
        <v>2020</v>
      </c>
      <c r="J60" s="2068"/>
      <c r="K60" s="1391">
        <v>2022</v>
      </c>
      <c r="L60" s="2069"/>
      <c r="M60" s="2069"/>
      <c r="N60" s="1391" t="s">
        <v>2406</v>
      </c>
      <c r="O60" s="2071">
        <v>5500</v>
      </c>
      <c r="P60" s="2071"/>
      <c r="Q60" s="2071">
        <v>3300</v>
      </c>
      <c r="R60" s="1673"/>
      <c r="S60" s="1673"/>
      <c r="T60" s="1673"/>
      <c r="U60" s="1673"/>
      <c r="V60" s="1262"/>
      <c r="W60" s="1262"/>
      <c r="X60" s="1262"/>
      <c r="Y60" s="1262"/>
      <c r="Z60" s="1262"/>
      <c r="AA60" s="1262"/>
      <c r="AB60" s="1262"/>
      <c r="AC60" s="1262"/>
      <c r="AD60" s="1262">
        <v>1725</v>
      </c>
      <c r="AE60" s="1262">
        <f t="shared" si="14"/>
        <v>1725</v>
      </c>
      <c r="AF60" s="1262"/>
      <c r="AG60" s="1673"/>
      <c r="AH60" s="1673"/>
      <c r="AI60" s="1673"/>
      <c r="AJ60" s="1673"/>
      <c r="AK60" s="2066"/>
      <c r="AL60" s="1780">
        <f t="shared" si="11"/>
        <v>1725</v>
      </c>
      <c r="AM60" s="1256" t="s">
        <v>2369</v>
      </c>
    </row>
    <row r="61" spans="1:42" ht="48.75" customHeight="1">
      <c r="A61" s="2070">
        <v>9</v>
      </c>
      <c r="B61" s="1261" t="s">
        <v>2176</v>
      </c>
      <c r="C61" s="2066"/>
      <c r="D61" s="2067"/>
      <c r="E61" s="1822"/>
      <c r="F61" s="1673"/>
      <c r="G61" s="1673"/>
      <c r="H61" s="1855" t="s">
        <v>132</v>
      </c>
      <c r="I61" s="1391">
        <v>2020</v>
      </c>
      <c r="J61" s="2068"/>
      <c r="K61" s="1391">
        <v>2022</v>
      </c>
      <c r="L61" s="2069"/>
      <c r="M61" s="2069"/>
      <c r="N61" s="1391" t="s">
        <v>2407</v>
      </c>
      <c r="O61" s="2071">
        <v>5500</v>
      </c>
      <c r="P61" s="2071"/>
      <c r="Q61" s="2071">
        <v>3300</v>
      </c>
      <c r="R61" s="1673"/>
      <c r="S61" s="1673"/>
      <c r="T61" s="1673"/>
      <c r="U61" s="1673"/>
      <c r="V61" s="1262"/>
      <c r="W61" s="1262"/>
      <c r="X61" s="1262"/>
      <c r="Y61" s="1262"/>
      <c r="Z61" s="1262"/>
      <c r="AA61" s="1262"/>
      <c r="AB61" s="1262"/>
      <c r="AC61" s="1262"/>
      <c r="AD61" s="1262">
        <v>1655</v>
      </c>
      <c r="AE61" s="1262">
        <f t="shared" si="14"/>
        <v>1655</v>
      </c>
      <c r="AF61" s="1262"/>
      <c r="AG61" s="1673"/>
      <c r="AH61" s="1673"/>
      <c r="AI61" s="1673"/>
      <c r="AJ61" s="1673"/>
      <c r="AK61" s="2066"/>
      <c r="AL61" s="1780">
        <f t="shared" si="11"/>
        <v>1655</v>
      </c>
      <c r="AM61" s="1256" t="s">
        <v>2369</v>
      </c>
    </row>
    <row r="62" spans="1:42" ht="48.75" customHeight="1">
      <c r="A62" s="2070">
        <v>10</v>
      </c>
      <c r="B62" s="1261" t="s">
        <v>2177</v>
      </c>
      <c r="C62" s="2066"/>
      <c r="D62" s="2067"/>
      <c r="E62" s="1822"/>
      <c r="F62" s="1673"/>
      <c r="G62" s="1673"/>
      <c r="H62" s="1855" t="s">
        <v>211</v>
      </c>
      <c r="I62" s="1391">
        <v>2020</v>
      </c>
      <c r="J62" s="2068"/>
      <c r="K62" s="1391">
        <v>2022</v>
      </c>
      <c r="L62" s="2069"/>
      <c r="M62" s="2069"/>
      <c r="N62" s="1391" t="s">
        <v>2408</v>
      </c>
      <c r="O62" s="2071">
        <v>11000</v>
      </c>
      <c r="P62" s="2071"/>
      <c r="Q62" s="2071">
        <v>6600</v>
      </c>
      <c r="R62" s="1673"/>
      <c r="S62" s="1673"/>
      <c r="T62" s="1673"/>
      <c r="U62" s="1673"/>
      <c r="V62" s="2072"/>
      <c r="W62" s="2072"/>
      <c r="X62" s="2072"/>
      <c r="Y62" s="2072"/>
      <c r="Z62" s="2072"/>
      <c r="AA62" s="2072"/>
      <c r="AB62" s="2072"/>
      <c r="AC62" s="2072"/>
      <c r="AD62" s="1262">
        <v>2310</v>
      </c>
      <c r="AE62" s="1262">
        <f t="shared" si="14"/>
        <v>2310</v>
      </c>
      <c r="AF62" s="1262"/>
      <c r="AG62" s="1673"/>
      <c r="AH62" s="1673"/>
      <c r="AI62" s="1673"/>
      <c r="AJ62" s="1673"/>
      <c r="AK62" s="2066"/>
      <c r="AL62" s="1780">
        <f t="shared" si="11"/>
        <v>2310</v>
      </c>
      <c r="AM62" s="1256" t="s">
        <v>2369</v>
      </c>
    </row>
  </sheetData>
  <mergeCells count="44">
    <mergeCell ref="A1:AM1"/>
    <mergeCell ref="A2:AM2"/>
    <mergeCell ref="A3:AL3"/>
    <mergeCell ref="Y4:Y7"/>
    <mergeCell ref="Z4:Z7"/>
    <mergeCell ref="AA4:AA7"/>
    <mergeCell ref="AB4:AB7"/>
    <mergeCell ref="AD4:AD7"/>
    <mergeCell ref="AC4:AC7"/>
    <mergeCell ref="K4:K7"/>
    <mergeCell ref="L4:L7"/>
    <mergeCell ref="M4:Q4"/>
    <mergeCell ref="M5:M7"/>
    <mergeCell ref="N5:N7"/>
    <mergeCell ref="O5:Q5"/>
    <mergeCell ref="O6:O7"/>
    <mergeCell ref="P6:Q6"/>
    <mergeCell ref="I4:I7"/>
    <mergeCell ref="J4:J7"/>
    <mergeCell ref="A4:A7"/>
    <mergeCell ref="B4:B7"/>
    <mergeCell ref="C4:D4"/>
    <mergeCell ref="E4:E7"/>
    <mergeCell ref="H4:H7"/>
    <mergeCell ref="C5:C7"/>
    <mergeCell ref="D5:D7"/>
    <mergeCell ref="F4:F7"/>
    <mergeCell ref="G4:G7"/>
    <mergeCell ref="AN4:AP4"/>
    <mergeCell ref="AN5:AP5"/>
    <mergeCell ref="AN6:AP6"/>
    <mergeCell ref="AE4:AE7"/>
    <mergeCell ref="R4:T5"/>
    <mergeCell ref="V4:V7"/>
    <mergeCell ref="W4:W7"/>
    <mergeCell ref="X4:X7"/>
    <mergeCell ref="AL4:AL7"/>
    <mergeCell ref="AM4:AM7"/>
    <mergeCell ref="U4:U7"/>
    <mergeCell ref="AF4:AK5"/>
    <mergeCell ref="R6:R7"/>
    <mergeCell ref="S6:T6"/>
    <mergeCell ref="AF6:AF7"/>
    <mergeCell ref="AG6:AK6"/>
  </mergeCells>
  <printOptions horizontalCentered="1"/>
  <pageMargins left="1.2" right="0.59055118110236227" top="0.63" bottom="0" header="0.48" footer="0"/>
  <pageSetup paperSize="8" scale="95" orientation="landscape" r:id="rId1"/>
  <headerFoot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16</vt:i4>
      </vt:variant>
    </vt:vector>
  </HeadingPairs>
  <TitlesOfParts>
    <vt:vector size="34" baseType="lpstr">
      <vt:lpstr>goc</vt:lpstr>
      <vt:lpstr>Dieu chinh</vt:lpstr>
      <vt:lpstr>Bo sung</vt:lpstr>
      <vt:lpstr>1Cac nguon von</vt:lpstr>
      <vt:lpstr>2Phuong an PB</vt:lpstr>
      <vt:lpstr>3DMPL</vt:lpstr>
      <vt:lpstr>3.1KHCN</vt:lpstr>
      <vt:lpstr>3.2GD ĐT</vt:lpstr>
      <vt:lpstr>3.3Y tế</vt:lpstr>
      <vt:lpstr>3.4Cha Lo</vt:lpstr>
      <vt:lpstr>3.5PN-KB</vt:lpstr>
      <vt:lpstr>3.6NOXDCB</vt:lpstr>
      <vt:lpstr>3.7HOANTHANH</vt:lpstr>
      <vt:lpstr>3.8DOI UNG ODA</vt:lpstr>
      <vt:lpstr>3.9PCNST</vt:lpstr>
      <vt:lpstr>3.10TRONG DIEM</vt:lpstr>
      <vt:lpstr>3.11CHUYEN TIEP</vt:lpstr>
      <vt:lpstr>3.12KCM 2016-2020</vt:lpstr>
      <vt:lpstr>'1Cac nguon von'!Print_Titles</vt:lpstr>
      <vt:lpstr>'2Phuong an PB'!Print_Titles</vt:lpstr>
      <vt:lpstr>'3.10TRONG DIEM'!Print_Titles</vt:lpstr>
      <vt:lpstr>'3.11CHUYEN TIEP'!Print_Titles</vt:lpstr>
      <vt:lpstr>'3.12KCM 2016-2020'!Print_Titles</vt:lpstr>
      <vt:lpstr>'3.1KHCN'!Print_Titles</vt:lpstr>
      <vt:lpstr>'3.2GD ĐT'!Print_Titles</vt:lpstr>
      <vt:lpstr>'3.3Y tế'!Print_Titles</vt:lpstr>
      <vt:lpstr>'3.4Cha Lo'!Print_Titles</vt:lpstr>
      <vt:lpstr>'3.5PN-KB'!Print_Titles</vt:lpstr>
      <vt:lpstr>'3.6NOXDCB'!Print_Titles</vt:lpstr>
      <vt:lpstr>'3.7HOANTHANH'!Print_Titles</vt:lpstr>
      <vt:lpstr>'3.8DOI UNG ODA'!Print_Titles</vt:lpstr>
      <vt:lpstr>'3.9PCNST'!Print_Titles</vt:lpstr>
      <vt:lpstr>'Dieu chinh'!Print_Titles</vt:lpstr>
      <vt:lpstr>goc!Print_Titles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2019-12-08T08:52:52Z</cp:lastPrinted>
  <dcterms:created xsi:type="dcterms:W3CDTF">2016-11-24T10:10:27Z</dcterms:created>
  <dcterms:modified xsi:type="dcterms:W3CDTF">2019-12-08T08:56:39Z</dcterms:modified>
</cp:coreProperties>
</file>